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heckCompatibility="1"/>
  <mc:AlternateContent xmlns:mc="http://schemas.openxmlformats.org/markup-compatibility/2006">
    <mc:Choice Requires="x15">
      <x15ac:absPath xmlns:x15ac="http://schemas.microsoft.com/office/spreadsheetml/2010/11/ac" url="C:\Users\User\Desktop\※ BM별\'26년\"/>
    </mc:Choice>
  </mc:AlternateContent>
  <xr:revisionPtr revIDLastSave="0" documentId="13_ncr:1_{3AB0EE6C-3695-4CE6-9FCC-76E470F83992}" xr6:coauthVersionLast="47" xr6:coauthVersionMax="47" xr10:uidLastSave="{00000000-0000-0000-0000-000000000000}"/>
  <bookViews>
    <workbookView xWindow="38280" yWindow="4815" windowWidth="29040" windowHeight="15720" tabRatio="785" firstSheet="1" activeTab="1" xr2:uid="{00000000-000D-0000-FFFF-FFFF00000000}"/>
  </bookViews>
  <sheets>
    <sheet name="전사손익계산서" sheetId="19" state="hidden" r:id="rId1"/>
    <sheet name="종합" sheetId="16" r:id="rId2"/>
    <sheet name="소매" sheetId="8" r:id="rId3"/>
    <sheet name="도매" sheetId="13" r:id="rId4"/>
    <sheet name="디지털강화팀" sheetId="18" r:id="rId5"/>
    <sheet name="법인영업혁신단" sheetId="5" r:id="rId6"/>
    <sheet name="법인영업팀" sheetId="24" r:id="rId7"/>
    <sheet name="소상공인혁신팀" sheetId="50" r:id="rId8"/>
    <sheet name="유통플랫폼단" sheetId="56" state="hidden" r:id="rId9"/>
    <sheet name="플랫폼1" sheetId="57" state="hidden" r:id="rId10"/>
    <sheet name="플랫폼2" sheetId="58" state="hidden" r:id="rId11"/>
    <sheet name="모바일" sheetId="59" state="hidden" r:id="rId12"/>
    <sheet name="영업총괄" sheetId="11" state="hidden" r:id="rId13"/>
    <sheet name="유통영업혁신단" sheetId="27" state="hidden" r:id="rId14"/>
    <sheet name="강북영업본부" sheetId="26" state="hidden" r:id="rId15"/>
    <sheet name="강남영업본부" sheetId="1" state="hidden" r:id="rId16"/>
    <sheet name="강서영업본부" sheetId="47" state="hidden" r:id="rId17"/>
    <sheet name="동부영업본부" sheetId="10" state="hidden" r:id="rId18"/>
    <sheet name="서부영업본부" sheetId="3" state="hidden" r:id="rId19"/>
    <sheet name="유통플랫폼사업단 IU" sheetId="48" state="hidden" r:id="rId20"/>
    <sheet name="법인영업혁신단 IU" sheetId="42" state="hidden" r:id="rId21"/>
    <sheet name="영업총괄 IU" sheetId="36" state="hidden" r:id="rId22"/>
    <sheet name="유통영업혁신단 IU" sheetId="37" state="hidden" r:id="rId23"/>
    <sheet name="강북영업본부 IU" sheetId="38" state="hidden" r:id="rId24"/>
    <sheet name="강남영업본부 IU" sheetId="39" state="hidden" r:id="rId25"/>
    <sheet name="강서영업본부 IU" sheetId="46" state="hidden" r:id="rId26"/>
    <sheet name="동부영업본부IU" sheetId="40" state="hidden" r:id="rId27"/>
    <sheet name="서부영업본부 IU" sheetId="41" state="hidden" r:id="rId28"/>
    <sheet name="강북소상공인영업팀IU" sheetId="51" state="hidden" r:id="rId29"/>
    <sheet name="강남소상공인영업팀IU" sheetId="52" state="hidden" r:id="rId30"/>
    <sheet name="강서소상공인영업팀IU" sheetId="53" state="hidden" r:id="rId31"/>
    <sheet name="동부소상공인영업팀IU" sheetId="54" state="hidden" r:id="rId32"/>
    <sheet name="서부소상공인영업팀IU" sheetId="55" state="hidden" r:id="rId33"/>
    <sheet name="디지털강화팀회신" sheetId="44" state="hidden" r:id="rId34"/>
    <sheet name="기업영업팀회신" sheetId="43" state="hidden" r:id="rId35"/>
    <sheet name="법인영업팀회신" sheetId="60" state="hidden" r:id="rId36"/>
  </sheets>
  <definedNames>
    <definedName name="_xlnm._FilterDatabase" localSheetId="15" hidden="1">강남영업본부!$A$1:$AG$255</definedName>
    <definedName name="_xlnm._FilterDatabase" localSheetId="14" hidden="1">강북영업본부!$A$1:$Z$1</definedName>
    <definedName name="_xlnm._FilterDatabase" localSheetId="16" hidden="1">강서영업본부!$A$1:$AG$255</definedName>
    <definedName name="_xlnm._FilterDatabase" localSheetId="34" hidden="1">기업영업팀회신!$A$1:$E$2</definedName>
    <definedName name="_xlnm._FilterDatabase" localSheetId="17" hidden="1">동부영업본부!$A$1:$Z$255</definedName>
    <definedName name="_xlnm._FilterDatabase" localSheetId="4" hidden="1">디지털강화팀!$A$1:$R$1</definedName>
    <definedName name="_xlnm._FilterDatabase" localSheetId="33" hidden="1">디지털강화팀회신!$A$1:$E$1</definedName>
    <definedName name="_xlnm._FilterDatabase" localSheetId="6" hidden="1">법인영업팀!$A$1:$H$255</definedName>
    <definedName name="_xlnm._FilterDatabase" localSheetId="35" hidden="1">법인영업팀회신!$A$1:$E$2</definedName>
    <definedName name="_xlnm._FilterDatabase" localSheetId="5" hidden="1">법인영업혁신단!$A$1:$P$257</definedName>
    <definedName name="_xlnm._FilterDatabase" localSheetId="18" hidden="1">서부영업본부!$A$1:$Z$1</definedName>
    <definedName name="_xlnm._FilterDatabase" localSheetId="7" hidden="1">소상공인혁신팀!$A$2:$Q$258</definedName>
    <definedName name="_xlnm._FilterDatabase" localSheetId="12" hidden="1">영업총괄!$A$1:$P$255</definedName>
    <definedName name="_xlnm._FilterDatabase" localSheetId="13" hidden="1">유통영업혁신단!$A$1:$L$254</definedName>
    <definedName name="_xlnm._FilterDatabase" localSheetId="8" hidden="1">유통플랫폼단!$H$2:$K$89</definedName>
    <definedName name="_xlnm._FilterDatabase" localSheetId="0" hidden="1">전사손익계산서!$A$1:$B$223</definedName>
    <definedName name="_xlnm._FilterDatabase" localSheetId="1" hidden="1">종합!$A$2:$AA$261</definedName>
    <definedName name="_xlnm._FilterDatabase" localSheetId="10" hidden="1">플랫폼2!$O$1:$O$71</definedName>
    <definedName name="_xlnm.Print_Area" localSheetId="1">종합!$A$1:$M$239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Z2" i="26" l="1"/>
  <c r="F4" i="42"/>
  <c r="F5" i="42"/>
  <c r="F6" i="42"/>
  <c r="F7" i="42"/>
  <c r="F8" i="42"/>
  <c r="F9" i="42"/>
  <c r="F10" i="42"/>
  <c r="F11" i="42"/>
  <c r="F12" i="42"/>
  <c r="F13" i="42"/>
  <c r="F14" i="42"/>
  <c r="F15" i="42"/>
  <c r="F16" i="42"/>
  <c r="F17" i="42"/>
  <c r="F18" i="42"/>
  <c r="F19" i="42"/>
  <c r="F20" i="42"/>
  <c r="F21" i="42"/>
  <c r="F22" i="42"/>
  <c r="F23" i="42"/>
  <c r="F24" i="42"/>
  <c r="F25" i="42"/>
  <c r="F26" i="42"/>
  <c r="F27" i="42"/>
  <c r="F28" i="42"/>
  <c r="F29" i="42"/>
  <c r="H29" i="42" s="1"/>
  <c r="F30" i="42"/>
  <c r="F31" i="42"/>
  <c r="F32" i="42"/>
  <c r="F33" i="42"/>
  <c r="F34" i="42"/>
  <c r="F35" i="42"/>
  <c r="F36" i="42"/>
  <c r="F37" i="42"/>
  <c r="F38" i="42"/>
  <c r="F39" i="42"/>
  <c r="F40" i="42"/>
  <c r="F41" i="42"/>
  <c r="F42" i="42"/>
  <c r="F43" i="42"/>
  <c r="F44" i="42"/>
  <c r="F45" i="42"/>
  <c r="F46" i="42"/>
  <c r="F47" i="42"/>
  <c r="F48" i="42"/>
  <c r="F49" i="42"/>
  <c r="F50" i="42"/>
  <c r="F51" i="42"/>
  <c r="F52" i="42"/>
  <c r="F53" i="42"/>
  <c r="F54" i="42"/>
  <c r="F55" i="42"/>
  <c r="F56" i="42"/>
  <c r="F57" i="42"/>
  <c r="F58" i="42"/>
  <c r="F59" i="42"/>
  <c r="F60" i="42"/>
  <c r="F61" i="42"/>
  <c r="F62" i="42"/>
  <c r="F63" i="42"/>
  <c r="F64" i="42"/>
  <c r="F65" i="42"/>
  <c r="F66" i="42"/>
  <c r="F67" i="42"/>
  <c r="F68" i="42"/>
  <c r="F69" i="42"/>
  <c r="F70" i="42"/>
  <c r="F71" i="42"/>
  <c r="F72" i="42"/>
  <c r="F73" i="42"/>
  <c r="F74" i="42"/>
  <c r="F75" i="42"/>
  <c r="F76" i="42"/>
  <c r="F77" i="42"/>
  <c r="F78" i="42"/>
  <c r="F79" i="42"/>
  <c r="F80" i="42"/>
  <c r="F81" i="42"/>
  <c r="F82" i="42"/>
  <c r="F83" i="42"/>
  <c r="F84" i="42"/>
  <c r="F85" i="42"/>
  <c r="F86" i="42"/>
  <c r="F87" i="42"/>
  <c r="F88" i="42"/>
  <c r="F89" i="42"/>
  <c r="F90" i="42"/>
  <c r="F91" i="42"/>
  <c r="F92" i="42"/>
  <c r="F93" i="42"/>
  <c r="F94" i="42"/>
  <c r="F95" i="42"/>
  <c r="F96" i="42"/>
  <c r="F97" i="42"/>
  <c r="F98" i="42"/>
  <c r="F99" i="42"/>
  <c r="F100" i="42"/>
  <c r="F101" i="42"/>
  <c r="F102" i="42"/>
  <c r="F103" i="42"/>
  <c r="F104" i="42"/>
  <c r="F105" i="42"/>
  <c r="F106" i="42"/>
  <c r="F107" i="42"/>
  <c r="F108" i="42"/>
  <c r="F109" i="42"/>
  <c r="F110" i="42"/>
  <c r="F111" i="42"/>
  <c r="F112" i="42"/>
  <c r="F113" i="42"/>
  <c r="F114" i="42"/>
  <c r="F115" i="42"/>
  <c r="F116" i="42"/>
  <c r="F117" i="42"/>
  <c r="F118" i="42"/>
  <c r="F119" i="42"/>
  <c r="F120" i="42"/>
  <c r="F3" i="42"/>
  <c r="E4" i="42"/>
  <c r="E5" i="42"/>
  <c r="H5" i="42" s="1"/>
  <c r="E6" i="42"/>
  <c r="E7" i="42"/>
  <c r="H7" i="42" s="1"/>
  <c r="E8" i="42"/>
  <c r="E9" i="42"/>
  <c r="E10" i="42"/>
  <c r="E11" i="42"/>
  <c r="E12" i="42"/>
  <c r="E13" i="42"/>
  <c r="E14" i="42"/>
  <c r="E15" i="42"/>
  <c r="E16" i="42"/>
  <c r="E17" i="42"/>
  <c r="E18" i="42"/>
  <c r="E19" i="42"/>
  <c r="E20" i="42"/>
  <c r="E21" i="42"/>
  <c r="H21" i="42" s="1"/>
  <c r="E22" i="42"/>
  <c r="E23" i="42"/>
  <c r="H23" i="42" s="1"/>
  <c r="E24" i="42"/>
  <c r="E25" i="42"/>
  <c r="E26" i="42"/>
  <c r="E27" i="42"/>
  <c r="E28" i="42"/>
  <c r="E29" i="42"/>
  <c r="E30" i="42"/>
  <c r="E31" i="42"/>
  <c r="E32" i="42"/>
  <c r="E33" i="42"/>
  <c r="E34" i="42"/>
  <c r="E35" i="42"/>
  <c r="E36" i="42"/>
  <c r="E37" i="42"/>
  <c r="H37" i="42" s="1"/>
  <c r="E38" i="42"/>
  <c r="E39" i="42"/>
  <c r="H39" i="42" s="1"/>
  <c r="E40" i="42"/>
  <c r="E41" i="42"/>
  <c r="E42" i="42"/>
  <c r="E43" i="42"/>
  <c r="E44" i="42"/>
  <c r="E45" i="42"/>
  <c r="E46" i="42"/>
  <c r="E47" i="42"/>
  <c r="E48" i="42"/>
  <c r="E49" i="42"/>
  <c r="E50" i="42"/>
  <c r="E51" i="42"/>
  <c r="E52" i="42"/>
  <c r="E53" i="42"/>
  <c r="H53" i="42" s="1"/>
  <c r="E54" i="42"/>
  <c r="E55" i="42"/>
  <c r="H55" i="42" s="1"/>
  <c r="E56" i="42"/>
  <c r="E57" i="42"/>
  <c r="E58" i="42"/>
  <c r="E59" i="42"/>
  <c r="E60" i="42"/>
  <c r="E61" i="42"/>
  <c r="E62" i="42"/>
  <c r="E63" i="42"/>
  <c r="E64" i="42"/>
  <c r="E65" i="42"/>
  <c r="E66" i="42"/>
  <c r="H66" i="42" s="1"/>
  <c r="E67" i="42"/>
  <c r="E68" i="42"/>
  <c r="H68" i="42" s="1"/>
  <c r="E69" i="42"/>
  <c r="H69" i="42" s="1"/>
  <c r="E70" i="42"/>
  <c r="H70" i="42" s="1"/>
  <c r="E71" i="42"/>
  <c r="H71" i="42" s="1"/>
  <c r="E72" i="42"/>
  <c r="H72" i="42" s="1"/>
  <c r="E73" i="42"/>
  <c r="E74" i="42"/>
  <c r="H74" i="42" s="1"/>
  <c r="E75" i="42"/>
  <c r="H75" i="42" s="1"/>
  <c r="E76" i="42"/>
  <c r="H76" i="42" s="1"/>
  <c r="E77" i="42"/>
  <c r="H77" i="42" s="1"/>
  <c r="E78" i="42"/>
  <c r="E79" i="42"/>
  <c r="E80" i="42"/>
  <c r="H80" i="42" s="1"/>
  <c r="E81" i="42"/>
  <c r="E82" i="42"/>
  <c r="E83" i="42"/>
  <c r="E84" i="42"/>
  <c r="H84" i="42" s="1"/>
  <c r="E85" i="42"/>
  <c r="H85" i="42" s="1"/>
  <c r="E86" i="42"/>
  <c r="H86" i="42" s="1"/>
  <c r="E87" i="42"/>
  <c r="H87" i="42" s="1"/>
  <c r="E88" i="42"/>
  <c r="H88" i="42" s="1"/>
  <c r="E89" i="42"/>
  <c r="E90" i="42"/>
  <c r="E91" i="42"/>
  <c r="H91" i="42" s="1"/>
  <c r="E92" i="42"/>
  <c r="H92" i="42" s="1"/>
  <c r="E93" i="42"/>
  <c r="H93" i="42" s="1"/>
  <c r="E94" i="42"/>
  <c r="E95" i="42"/>
  <c r="E96" i="42"/>
  <c r="E97" i="42"/>
  <c r="E98" i="42"/>
  <c r="E99" i="42"/>
  <c r="E100" i="42"/>
  <c r="H100" i="42" s="1"/>
  <c r="E101" i="42"/>
  <c r="H101" i="42" s="1"/>
  <c r="E102" i="42"/>
  <c r="H102" i="42" s="1"/>
  <c r="E103" i="42"/>
  <c r="H103" i="42" s="1"/>
  <c r="E104" i="42"/>
  <c r="H104" i="42" s="1"/>
  <c r="E105" i="42"/>
  <c r="E106" i="42"/>
  <c r="E107" i="42"/>
  <c r="H107" i="42" s="1"/>
  <c r="E108" i="42"/>
  <c r="H108" i="42" s="1"/>
  <c r="E109" i="42"/>
  <c r="H109" i="42" s="1"/>
  <c r="E110" i="42"/>
  <c r="E111" i="42"/>
  <c r="E112" i="42"/>
  <c r="E113" i="42"/>
  <c r="E114" i="42"/>
  <c r="E115" i="42"/>
  <c r="H115" i="42" s="1"/>
  <c r="E116" i="42"/>
  <c r="H116" i="42" s="1"/>
  <c r="E117" i="42"/>
  <c r="H117" i="42" s="1"/>
  <c r="E118" i="42"/>
  <c r="H118" i="42" s="1"/>
  <c r="E119" i="42"/>
  <c r="H119" i="42" s="1"/>
  <c r="E120" i="42"/>
  <c r="H120" i="42" s="1"/>
  <c r="E3" i="42"/>
  <c r="E97" i="60"/>
  <c r="E96" i="60"/>
  <c r="E101" i="60"/>
  <c r="E93" i="60"/>
  <c r="E94" i="60"/>
  <c r="E95" i="60"/>
  <c r="E98" i="60"/>
  <c r="E99" i="60"/>
  <c r="E100" i="60"/>
  <c r="E102" i="60"/>
  <c r="E103" i="60"/>
  <c r="E104" i="60"/>
  <c r="E105" i="60"/>
  <c r="E106" i="60"/>
  <c r="E4" i="60"/>
  <c r="E5" i="60"/>
  <c r="E6" i="60"/>
  <c r="E7" i="60"/>
  <c r="E8" i="60"/>
  <c r="E9" i="60"/>
  <c r="E10" i="60"/>
  <c r="E11" i="60"/>
  <c r="E12" i="60"/>
  <c r="E13" i="60"/>
  <c r="E14" i="60"/>
  <c r="E15" i="60"/>
  <c r="E16" i="60"/>
  <c r="E17" i="60"/>
  <c r="E18" i="60"/>
  <c r="E19" i="60"/>
  <c r="E20" i="60"/>
  <c r="E21" i="60"/>
  <c r="E22" i="60"/>
  <c r="E23" i="60"/>
  <c r="E24" i="60"/>
  <c r="E25" i="60"/>
  <c r="E26" i="60"/>
  <c r="E27" i="60"/>
  <c r="E28" i="60"/>
  <c r="E29" i="60"/>
  <c r="E30" i="60"/>
  <c r="E31" i="60"/>
  <c r="E32" i="60"/>
  <c r="E33" i="60"/>
  <c r="E34" i="60"/>
  <c r="E35" i="60"/>
  <c r="E36" i="60"/>
  <c r="E37" i="60"/>
  <c r="E38" i="60"/>
  <c r="E39" i="60"/>
  <c r="E40" i="60"/>
  <c r="E41" i="60"/>
  <c r="E42" i="60"/>
  <c r="E43" i="60"/>
  <c r="E44" i="60"/>
  <c r="E45" i="60"/>
  <c r="E46" i="60"/>
  <c r="E47" i="60"/>
  <c r="E48" i="60"/>
  <c r="E49" i="60"/>
  <c r="E50" i="60"/>
  <c r="E51" i="60"/>
  <c r="E52" i="60"/>
  <c r="E53" i="60"/>
  <c r="E54" i="60"/>
  <c r="E55" i="60"/>
  <c r="E56" i="60"/>
  <c r="E57" i="60"/>
  <c r="E58" i="60"/>
  <c r="E59" i="60"/>
  <c r="E60" i="60"/>
  <c r="E61" i="60"/>
  <c r="E62" i="60"/>
  <c r="E63" i="60"/>
  <c r="E64" i="60"/>
  <c r="E65" i="60"/>
  <c r="E66" i="60"/>
  <c r="E67" i="60"/>
  <c r="E68" i="60"/>
  <c r="E69" i="60"/>
  <c r="E70" i="60"/>
  <c r="E71" i="60"/>
  <c r="E72" i="60"/>
  <c r="E73" i="60"/>
  <c r="E74" i="60"/>
  <c r="E75" i="60"/>
  <c r="E76" i="60"/>
  <c r="E77" i="60"/>
  <c r="E78" i="60"/>
  <c r="E79" i="60"/>
  <c r="E80" i="60"/>
  <c r="E81" i="60"/>
  <c r="E82" i="60"/>
  <c r="E83" i="60"/>
  <c r="E84" i="60"/>
  <c r="E85" i="60"/>
  <c r="E86" i="60"/>
  <c r="E87" i="60"/>
  <c r="E88" i="60"/>
  <c r="E89" i="60"/>
  <c r="E90" i="60"/>
  <c r="E91" i="60"/>
  <c r="E92" i="60"/>
  <c r="E3" i="60"/>
  <c r="E79" i="43"/>
  <c r="E80" i="43"/>
  <c r="E81" i="43"/>
  <c r="E82" i="43"/>
  <c r="E83" i="43"/>
  <c r="E84" i="43"/>
  <c r="E85" i="43"/>
  <c r="E86" i="43"/>
  <c r="E87" i="43"/>
  <c r="E88" i="43"/>
  <c r="H59" i="42" l="1"/>
  <c r="H43" i="42"/>
  <c r="H27" i="42"/>
  <c r="H11" i="42"/>
  <c r="H48" i="42"/>
  <c r="H32" i="42"/>
  <c r="H112" i="42"/>
  <c r="H96" i="42"/>
  <c r="H63" i="42"/>
  <c r="H47" i="42"/>
  <c r="H31" i="42"/>
  <c r="H15" i="42"/>
  <c r="H111" i="42"/>
  <c r="H95" i="42"/>
  <c r="H78" i="42"/>
  <c r="H46" i="42"/>
  <c r="H30" i="42"/>
  <c r="H14" i="42"/>
  <c r="H54" i="42"/>
  <c r="H38" i="42"/>
  <c r="H22" i="42"/>
  <c r="H6" i="42"/>
  <c r="H61" i="42"/>
  <c r="H45" i="42"/>
  <c r="H13" i="42"/>
  <c r="H60" i="42"/>
  <c r="H44" i="42"/>
  <c r="H28" i="42"/>
  <c r="H12" i="42"/>
  <c r="H58" i="42"/>
  <c r="H42" i="42"/>
  <c r="H26" i="42"/>
  <c r="H10" i="42"/>
  <c r="H16" i="42"/>
  <c r="H106" i="42"/>
  <c r="H90" i="42"/>
  <c r="H3" i="42"/>
  <c r="H105" i="42"/>
  <c r="H89" i="42"/>
  <c r="H73" i="42"/>
  <c r="H57" i="42"/>
  <c r="H41" i="42"/>
  <c r="H25" i="42"/>
  <c r="H9" i="42"/>
  <c r="H79" i="42"/>
  <c r="H56" i="42"/>
  <c r="H40" i="42"/>
  <c r="H24" i="42"/>
  <c r="H8" i="42"/>
  <c r="H94" i="42"/>
  <c r="H62" i="42"/>
  <c r="H110" i="42"/>
  <c r="H52" i="42"/>
  <c r="H36" i="42"/>
  <c r="H20" i="42"/>
  <c r="H4" i="42"/>
  <c r="H99" i="42"/>
  <c r="H83" i="42"/>
  <c r="H67" i="42"/>
  <c r="H51" i="42"/>
  <c r="H35" i="42"/>
  <c r="H19" i="42"/>
  <c r="H50" i="42"/>
  <c r="H34" i="42"/>
  <c r="H18" i="42"/>
  <c r="H65" i="42"/>
  <c r="H49" i="42"/>
  <c r="H33" i="42"/>
  <c r="H17" i="42"/>
  <c r="H114" i="42"/>
  <c r="H98" i="42"/>
  <c r="H82" i="42"/>
  <c r="H113" i="42"/>
  <c r="H97" i="42"/>
  <c r="H81" i="42"/>
  <c r="H64" i="42"/>
  <c r="S4" i="50" l="1"/>
  <c r="S5" i="50"/>
  <c r="S6" i="50"/>
  <c r="S7" i="50"/>
  <c r="S8" i="50"/>
  <c r="S9" i="50"/>
  <c r="S10" i="50"/>
  <c r="S11" i="50"/>
  <c r="S12" i="50"/>
  <c r="S13" i="50"/>
  <c r="S14" i="50"/>
  <c r="S15" i="50"/>
  <c r="S16" i="50"/>
  <c r="S17" i="50"/>
  <c r="S18" i="50"/>
  <c r="S19" i="50"/>
  <c r="S20" i="50"/>
  <c r="S21" i="50"/>
  <c r="S22" i="50"/>
  <c r="S23" i="50"/>
  <c r="S24" i="50"/>
  <c r="S25" i="50"/>
  <c r="S26" i="50"/>
  <c r="S27" i="50"/>
  <c r="S28" i="50"/>
  <c r="S29" i="50"/>
  <c r="S30" i="50"/>
  <c r="S31" i="50"/>
  <c r="S32" i="50"/>
  <c r="S33" i="50"/>
  <c r="S34" i="50"/>
  <c r="S35" i="50"/>
  <c r="S36" i="50"/>
  <c r="S37" i="50"/>
  <c r="S38" i="50"/>
  <c r="S39" i="50"/>
  <c r="S40" i="50"/>
  <c r="S41" i="50"/>
  <c r="S42" i="50"/>
  <c r="S43" i="50"/>
  <c r="S44" i="50"/>
  <c r="S45" i="50"/>
  <c r="S46" i="50"/>
  <c r="S47" i="50"/>
  <c r="S48" i="50"/>
  <c r="S49" i="50"/>
  <c r="S50" i="50"/>
  <c r="S51" i="50"/>
  <c r="S52" i="50"/>
  <c r="S53" i="50"/>
  <c r="S54" i="50"/>
  <c r="S55" i="50"/>
  <c r="S56" i="50"/>
  <c r="S57" i="50"/>
  <c r="S58" i="50"/>
  <c r="S59" i="50"/>
  <c r="S60" i="50"/>
  <c r="S61" i="50"/>
  <c r="S62" i="50"/>
  <c r="S63" i="50"/>
  <c r="S64" i="50"/>
  <c r="S65" i="50"/>
  <c r="S66" i="50"/>
  <c r="S67" i="50"/>
  <c r="S68" i="50"/>
  <c r="S69" i="50"/>
  <c r="S70" i="50"/>
  <c r="S71" i="50"/>
  <c r="S72" i="50"/>
  <c r="S73" i="50"/>
  <c r="S74" i="50"/>
  <c r="S75" i="50"/>
  <c r="S76" i="50"/>
  <c r="S77" i="50"/>
  <c r="S78" i="50"/>
  <c r="S79" i="50"/>
  <c r="S80" i="50"/>
  <c r="S81" i="50"/>
  <c r="S82" i="50"/>
  <c r="S83" i="50"/>
  <c r="S84" i="50"/>
  <c r="S85" i="50"/>
  <c r="S86" i="50"/>
  <c r="S87" i="50"/>
  <c r="S88" i="50"/>
  <c r="S89" i="50"/>
  <c r="S90" i="50"/>
  <c r="S91" i="50"/>
  <c r="S92" i="50"/>
  <c r="S93" i="50"/>
  <c r="S94" i="50"/>
  <c r="S95" i="50"/>
  <c r="S96" i="50"/>
  <c r="S97" i="50"/>
  <c r="S98" i="50"/>
  <c r="S99" i="50"/>
  <c r="S100" i="50"/>
  <c r="S101" i="50"/>
  <c r="S102" i="50"/>
  <c r="S103" i="50"/>
  <c r="S104" i="50"/>
  <c r="S105" i="50"/>
  <c r="S106" i="50"/>
  <c r="S107" i="50"/>
  <c r="S108" i="50"/>
  <c r="S109" i="50"/>
  <c r="S110" i="50"/>
  <c r="S111" i="50"/>
  <c r="S112" i="50"/>
  <c r="S113" i="50"/>
  <c r="S114" i="50"/>
  <c r="S115" i="50"/>
  <c r="S116" i="50"/>
  <c r="S117" i="50"/>
  <c r="S118" i="50"/>
  <c r="S119" i="50"/>
  <c r="S120" i="50"/>
  <c r="S121" i="50"/>
  <c r="S122" i="50"/>
  <c r="S123" i="50"/>
  <c r="S124" i="50"/>
  <c r="S125" i="50"/>
  <c r="S126" i="50"/>
  <c r="S127" i="50"/>
  <c r="S128" i="50"/>
  <c r="S129" i="50"/>
  <c r="S130" i="50"/>
  <c r="S131" i="50"/>
  <c r="S132" i="50"/>
  <c r="S133" i="50"/>
  <c r="S134" i="50"/>
  <c r="S135" i="50"/>
  <c r="S136" i="50"/>
  <c r="S137" i="50"/>
  <c r="S138" i="50"/>
  <c r="S139" i="50"/>
  <c r="S140" i="50"/>
  <c r="S141" i="50"/>
  <c r="S142" i="50"/>
  <c r="S143" i="50"/>
  <c r="S144" i="50"/>
  <c r="S145" i="50"/>
  <c r="S146" i="50"/>
  <c r="S147" i="50"/>
  <c r="S148" i="50"/>
  <c r="S149" i="50"/>
  <c r="S150" i="50"/>
  <c r="S151" i="50"/>
  <c r="S152" i="50"/>
  <c r="S153" i="50"/>
  <c r="S154" i="50"/>
  <c r="S155" i="50"/>
  <c r="S156" i="50"/>
  <c r="S157" i="50"/>
  <c r="S158" i="50"/>
  <c r="S159" i="50"/>
  <c r="S160" i="50"/>
  <c r="S161" i="50"/>
  <c r="S162" i="50"/>
  <c r="S163" i="50"/>
  <c r="S164" i="50"/>
  <c r="S165" i="50"/>
  <c r="S166" i="50"/>
  <c r="S167" i="50"/>
  <c r="S168" i="50"/>
  <c r="S169" i="50"/>
  <c r="S170" i="50"/>
  <c r="S171" i="50"/>
  <c r="S172" i="50"/>
  <c r="S173" i="50"/>
  <c r="S174" i="50"/>
  <c r="S175" i="50"/>
  <c r="S176" i="50"/>
  <c r="S177" i="50"/>
  <c r="S178" i="50"/>
  <c r="S179" i="50"/>
  <c r="S180" i="50"/>
  <c r="S181" i="50"/>
  <c r="S182" i="50"/>
  <c r="S183" i="50"/>
  <c r="S184" i="50"/>
  <c r="S185" i="50"/>
  <c r="S186" i="50"/>
  <c r="S187" i="50"/>
  <c r="S188" i="50"/>
  <c r="S189" i="50"/>
  <c r="S190" i="50"/>
  <c r="S191" i="50"/>
  <c r="S192" i="50"/>
  <c r="S193" i="50"/>
  <c r="S194" i="50"/>
  <c r="S195" i="50"/>
  <c r="S196" i="50"/>
  <c r="S197" i="50"/>
  <c r="S198" i="50"/>
  <c r="S199" i="50"/>
  <c r="S200" i="50"/>
  <c r="S201" i="50"/>
  <c r="S202" i="50"/>
  <c r="S203" i="50"/>
  <c r="S204" i="50"/>
  <c r="S205" i="50"/>
  <c r="S206" i="50"/>
  <c r="S207" i="50"/>
  <c r="S208" i="50"/>
  <c r="S209" i="50"/>
  <c r="S210" i="50"/>
  <c r="S211" i="50"/>
  <c r="S212" i="50"/>
  <c r="S213" i="50"/>
  <c r="S214" i="50"/>
  <c r="S215" i="50"/>
  <c r="S216" i="50"/>
  <c r="S217" i="50"/>
  <c r="S218" i="50"/>
  <c r="S219" i="50"/>
  <c r="S220" i="50"/>
  <c r="S221" i="50"/>
  <c r="S222" i="50"/>
  <c r="S223" i="50"/>
  <c r="S224" i="50"/>
  <c r="S225" i="50"/>
  <c r="S226" i="50"/>
  <c r="S227" i="50"/>
  <c r="S228" i="50"/>
  <c r="S229" i="50"/>
  <c r="S230" i="50"/>
  <c r="S231" i="50"/>
  <c r="S232" i="50"/>
  <c r="S233" i="50"/>
  <c r="S234" i="50"/>
  <c r="S235" i="50"/>
  <c r="S236" i="50"/>
  <c r="S237" i="50"/>
  <c r="S238" i="50"/>
  <c r="S239" i="50"/>
  <c r="S240" i="50"/>
  <c r="S241" i="50"/>
  <c r="S242" i="50"/>
  <c r="S243" i="50"/>
  <c r="S244" i="50"/>
  <c r="S245" i="50"/>
  <c r="S246" i="50"/>
  <c r="S247" i="50"/>
  <c r="S248" i="50"/>
  <c r="S249" i="50"/>
  <c r="S250" i="50"/>
  <c r="S251" i="50"/>
  <c r="S252" i="50"/>
  <c r="S253" i="50"/>
  <c r="S254" i="50"/>
  <c r="S255" i="50"/>
  <c r="S256" i="50"/>
  <c r="S257" i="50"/>
  <c r="S258" i="50"/>
  <c r="S3" i="50"/>
  <c r="S262" i="50" s="1"/>
  <c r="K2" i="11"/>
  <c r="V224" i="16"/>
  <c r="Z6" i="16"/>
  <c r="Z7" i="16"/>
  <c r="Z8" i="16"/>
  <c r="Z10" i="16"/>
  <c r="Z11" i="16"/>
  <c r="Z12" i="16"/>
  <c r="Z16" i="16"/>
  <c r="Z17" i="16"/>
  <c r="Z18" i="16"/>
  <c r="Z19" i="16"/>
  <c r="Z20" i="16"/>
  <c r="Z21" i="16"/>
  <c r="Z23" i="16"/>
  <c r="Z24" i="16"/>
  <c r="Z29" i="16"/>
  <c r="Z34" i="16"/>
  <c r="Z37" i="16"/>
  <c r="Z38" i="16"/>
  <c r="Z39" i="16"/>
  <c r="Z40" i="16"/>
  <c r="Z41" i="16"/>
  <c r="Z42" i="16"/>
  <c r="Z44" i="16"/>
  <c r="Z45" i="16"/>
  <c r="Z46" i="16"/>
  <c r="Z47" i="16"/>
  <c r="Z52" i="16"/>
  <c r="Z53" i="16"/>
  <c r="Z54" i="16"/>
  <c r="Z55" i="16"/>
  <c r="Z56" i="16"/>
  <c r="Z57" i="16"/>
  <c r="Z58" i="16"/>
  <c r="Z59" i="16"/>
  <c r="Z61" i="16"/>
  <c r="Z62" i="16"/>
  <c r="Z65" i="16"/>
  <c r="Z66" i="16"/>
  <c r="Z67" i="16"/>
  <c r="Z69" i="16"/>
  <c r="Z70" i="16"/>
  <c r="Z73" i="16"/>
  <c r="Z75" i="16"/>
  <c r="Z80" i="16"/>
  <c r="Z82" i="16"/>
  <c r="Z83" i="16"/>
  <c r="Z84" i="16"/>
  <c r="Z85" i="16"/>
  <c r="Z86" i="16"/>
  <c r="Z87" i="16"/>
  <c r="Z88" i="16"/>
  <c r="Z89" i="16"/>
  <c r="Z90" i="16"/>
  <c r="Z91" i="16"/>
  <c r="Z92" i="16"/>
  <c r="Z93" i="16"/>
  <c r="Z94" i="16"/>
  <c r="Z95" i="16"/>
  <c r="Z96" i="16"/>
  <c r="Z97" i="16"/>
  <c r="Z98" i="16"/>
  <c r="Z99" i="16"/>
  <c r="Z100" i="16"/>
  <c r="Z101" i="16"/>
  <c r="Z102" i="16"/>
  <c r="Z103" i="16"/>
  <c r="Z104" i="16"/>
  <c r="Z105" i="16"/>
  <c r="Z106" i="16"/>
  <c r="Z107" i="16"/>
  <c r="Z108" i="16"/>
  <c r="Z109" i="16"/>
  <c r="Z110" i="16"/>
  <c r="Z111" i="16"/>
  <c r="Z112" i="16"/>
  <c r="Z113" i="16"/>
  <c r="Z114" i="16"/>
  <c r="Z117" i="16"/>
  <c r="Z118" i="16"/>
  <c r="Z120" i="16"/>
  <c r="Z122" i="16"/>
  <c r="Z123" i="16"/>
  <c r="Z124" i="16"/>
  <c r="Z125" i="16"/>
  <c r="Z127" i="16"/>
  <c r="Z129" i="16"/>
  <c r="Z131" i="16"/>
  <c r="Z132" i="16"/>
  <c r="Z135" i="16"/>
  <c r="Z136" i="16"/>
  <c r="Z137" i="16"/>
  <c r="Z138" i="16"/>
  <c r="Z139" i="16"/>
  <c r="Z140" i="16"/>
  <c r="Z141" i="16"/>
  <c r="Z143" i="16"/>
  <c r="Z144" i="16"/>
  <c r="Z147" i="16"/>
  <c r="Z148" i="16"/>
  <c r="Z149" i="16"/>
  <c r="Z150" i="16"/>
  <c r="Z151" i="16"/>
  <c r="Z152" i="16"/>
  <c r="Z153" i="16"/>
  <c r="Z154" i="16"/>
  <c r="Z155" i="16"/>
  <c r="Z158" i="16"/>
  <c r="Z159" i="16"/>
  <c r="Z160" i="16"/>
  <c r="Z161" i="16"/>
  <c r="Z162" i="16"/>
  <c r="Z163" i="16"/>
  <c r="Z165" i="16"/>
  <c r="Z167" i="16"/>
  <c r="Z168" i="16"/>
  <c r="Z169" i="16"/>
  <c r="Z170" i="16"/>
  <c r="Z171" i="16"/>
  <c r="Z172" i="16"/>
  <c r="Z173" i="16"/>
  <c r="Z174" i="16"/>
  <c r="Z175" i="16"/>
  <c r="Z176" i="16"/>
  <c r="Z177" i="16"/>
  <c r="Z178" i="16"/>
  <c r="Z179" i="16"/>
  <c r="Z180" i="16"/>
  <c r="Z183" i="16"/>
  <c r="Z185" i="16"/>
  <c r="Z186" i="16"/>
  <c r="Z187" i="16"/>
  <c r="Z190" i="16"/>
  <c r="Z191" i="16"/>
  <c r="Z192" i="16"/>
  <c r="Z195" i="16"/>
  <c r="Z197" i="16"/>
  <c r="Z198" i="16"/>
  <c r="Z202" i="16"/>
  <c r="Z203" i="16"/>
  <c r="Z205" i="16"/>
  <c r="Z206" i="16"/>
  <c r="Z208" i="16"/>
  <c r="Z210" i="16"/>
  <c r="Z211" i="16"/>
  <c r="Z212" i="16"/>
  <c r="Z213" i="16"/>
  <c r="Z214" i="16"/>
  <c r="Z215" i="16"/>
  <c r="Z216" i="16"/>
  <c r="Z218" i="16"/>
  <c r="Z219" i="16"/>
  <c r="Z220" i="16"/>
  <c r="Z221" i="16"/>
  <c r="Z222" i="16"/>
  <c r="Z225" i="16"/>
  <c r="Z226" i="16"/>
  <c r="Z227" i="16"/>
  <c r="Z228" i="16"/>
  <c r="Z229" i="16"/>
  <c r="Z230" i="16"/>
  <c r="Z231" i="16"/>
  <c r="Z232" i="16"/>
  <c r="Z233" i="16"/>
  <c r="Z234" i="16"/>
  <c r="Z235" i="16"/>
  <c r="Z236" i="16"/>
  <c r="Z237" i="16"/>
  <c r="Z238" i="16"/>
  <c r="Z241" i="16"/>
  <c r="Z242" i="16"/>
  <c r="Z243" i="16"/>
  <c r="Z244" i="16"/>
  <c r="Z245" i="16"/>
  <c r="Z246" i="16"/>
  <c r="Z247" i="16"/>
  <c r="Z248" i="16"/>
  <c r="Z249" i="16"/>
  <c r="Z251" i="16"/>
  <c r="Z252" i="16"/>
  <c r="Z253" i="16"/>
  <c r="Z254" i="16"/>
  <c r="Z255" i="16"/>
  <c r="Z256" i="16"/>
  <c r="Z257" i="16"/>
  <c r="Z258" i="16"/>
  <c r="Z259" i="16"/>
  <c r="E3" i="8"/>
  <c r="E4" i="8"/>
  <c r="E5" i="8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23" i="8"/>
  <c r="E24" i="8"/>
  <c r="E25" i="8"/>
  <c r="E26" i="8"/>
  <c r="E27" i="8"/>
  <c r="E28" i="8"/>
  <c r="E29" i="8"/>
  <c r="E30" i="8"/>
  <c r="E31" i="8"/>
  <c r="E32" i="8"/>
  <c r="E33" i="8"/>
  <c r="E34" i="8"/>
  <c r="E35" i="8"/>
  <c r="E36" i="8"/>
  <c r="E37" i="8"/>
  <c r="E38" i="8"/>
  <c r="E39" i="8"/>
  <c r="E40" i="8"/>
  <c r="E41" i="8"/>
  <c r="E42" i="8"/>
  <c r="E43" i="8"/>
  <c r="E44" i="8"/>
  <c r="E45" i="8"/>
  <c r="E46" i="8"/>
  <c r="E47" i="8"/>
  <c r="E48" i="8"/>
  <c r="E49" i="8"/>
  <c r="E50" i="8"/>
  <c r="E51" i="8"/>
  <c r="E52" i="8"/>
  <c r="E53" i="8"/>
  <c r="E54" i="8"/>
  <c r="E55" i="8"/>
  <c r="E56" i="8"/>
  <c r="E57" i="8"/>
  <c r="E58" i="8"/>
  <c r="E59" i="8"/>
  <c r="E60" i="8"/>
  <c r="E61" i="8"/>
  <c r="E62" i="8"/>
  <c r="E63" i="8"/>
  <c r="E64" i="8"/>
  <c r="E65" i="8"/>
  <c r="E66" i="8"/>
  <c r="E67" i="8"/>
  <c r="E68" i="8"/>
  <c r="E69" i="8"/>
  <c r="E70" i="8"/>
  <c r="E71" i="8"/>
  <c r="E72" i="8"/>
  <c r="E73" i="8"/>
  <c r="E74" i="8"/>
  <c r="E75" i="8"/>
  <c r="E76" i="8"/>
  <c r="E77" i="8"/>
  <c r="E78" i="8"/>
  <c r="E79" i="8"/>
  <c r="E80" i="8"/>
  <c r="E81" i="8"/>
  <c r="E82" i="8"/>
  <c r="E83" i="8"/>
  <c r="E84" i="8"/>
  <c r="E85" i="8"/>
  <c r="E86" i="8"/>
  <c r="E87" i="8"/>
  <c r="E88" i="8"/>
  <c r="E89" i="8"/>
  <c r="E90" i="8"/>
  <c r="E91" i="8"/>
  <c r="E92" i="8"/>
  <c r="E93" i="8"/>
  <c r="E94" i="8"/>
  <c r="E95" i="8"/>
  <c r="E96" i="8"/>
  <c r="E97" i="8"/>
  <c r="E98" i="8"/>
  <c r="E99" i="8"/>
  <c r="E100" i="8"/>
  <c r="E101" i="8"/>
  <c r="E102" i="8"/>
  <c r="E103" i="8"/>
  <c r="E104" i="8"/>
  <c r="E105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08" i="8"/>
  <c r="E209" i="8"/>
  <c r="E210" i="8"/>
  <c r="E211" i="8"/>
  <c r="E212" i="8"/>
  <c r="E213" i="8"/>
  <c r="E214" i="8"/>
  <c r="E215" i="8"/>
  <c r="E216" i="8"/>
  <c r="E217" i="8"/>
  <c r="E218" i="8"/>
  <c r="E219" i="8"/>
  <c r="E220" i="8"/>
  <c r="E221" i="8"/>
  <c r="E222" i="8"/>
  <c r="E223" i="8"/>
  <c r="E224" i="8"/>
  <c r="E225" i="8"/>
  <c r="E226" i="8"/>
  <c r="E227" i="8"/>
  <c r="E228" i="8"/>
  <c r="E229" i="8"/>
  <c r="E230" i="8"/>
  <c r="E231" i="8"/>
  <c r="E232" i="8"/>
  <c r="E233" i="8"/>
  <c r="E234" i="8"/>
  <c r="E235" i="8"/>
  <c r="E236" i="8"/>
  <c r="E237" i="8"/>
  <c r="E238" i="8"/>
  <c r="E239" i="8"/>
  <c r="E240" i="8"/>
  <c r="E241" i="8"/>
  <c r="E242" i="8"/>
  <c r="E243" i="8"/>
  <c r="E244" i="8"/>
  <c r="E245" i="8"/>
  <c r="E246" i="8"/>
  <c r="E247" i="8"/>
  <c r="E248" i="8"/>
  <c r="E249" i="8"/>
  <c r="E250" i="8"/>
  <c r="E251" i="8"/>
  <c r="E252" i="8"/>
  <c r="E253" i="8"/>
  <c r="E254" i="8"/>
  <c r="E255" i="8"/>
  <c r="E256" i="8"/>
  <c r="E257" i="8"/>
  <c r="S263" i="50" l="1"/>
  <c r="S261" i="50"/>
  <c r="S260" i="50"/>
  <c r="C120" i="42"/>
  <c r="B4" i="16"/>
  <c r="B5" i="16"/>
  <c r="B6" i="16"/>
  <c r="B7" i="16"/>
  <c r="B8" i="16"/>
  <c r="B9" i="16"/>
  <c r="B10" i="16"/>
  <c r="B11" i="16"/>
  <c r="B12" i="16"/>
  <c r="B13" i="16"/>
  <c r="B14" i="16"/>
  <c r="B15" i="16"/>
  <c r="B16" i="16"/>
  <c r="B17" i="16"/>
  <c r="B18" i="16"/>
  <c r="B19" i="16"/>
  <c r="B20" i="16"/>
  <c r="B21" i="16"/>
  <c r="B22" i="16"/>
  <c r="B23" i="16"/>
  <c r="B24" i="16"/>
  <c r="B25" i="16"/>
  <c r="B26" i="16"/>
  <c r="B27" i="16"/>
  <c r="B28" i="16"/>
  <c r="B29" i="16"/>
  <c r="B30" i="16"/>
  <c r="B31" i="16"/>
  <c r="B32" i="16"/>
  <c r="B33" i="16"/>
  <c r="B34" i="16"/>
  <c r="B35" i="16"/>
  <c r="B36" i="16"/>
  <c r="B37" i="16"/>
  <c r="B38" i="16"/>
  <c r="B39" i="16"/>
  <c r="B40" i="16"/>
  <c r="B41" i="16"/>
  <c r="B42" i="16"/>
  <c r="B43" i="16"/>
  <c r="B44" i="16"/>
  <c r="B45" i="16"/>
  <c r="B46" i="16"/>
  <c r="B47" i="16"/>
  <c r="B48" i="16"/>
  <c r="B49" i="16"/>
  <c r="B50" i="16"/>
  <c r="B51" i="16"/>
  <c r="B52" i="16"/>
  <c r="B53" i="16"/>
  <c r="B54" i="16"/>
  <c r="B55" i="16"/>
  <c r="B56" i="16"/>
  <c r="B57" i="16"/>
  <c r="B58" i="16"/>
  <c r="B59" i="16"/>
  <c r="B60" i="16"/>
  <c r="B61" i="16"/>
  <c r="B62" i="16"/>
  <c r="B63" i="16"/>
  <c r="B64" i="16"/>
  <c r="B65" i="16"/>
  <c r="B66" i="16"/>
  <c r="B67" i="16"/>
  <c r="B68" i="16"/>
  <c r="B69" i="16"/>
  <c r="B70" i="16"/>
  <c r="B71" i="16"/>
  <c r="B72" i="16"/>
  <c r="B73" i="16"/>
  <c r="B74" i="16"/>
  <c r="B75" i="16"/>
  <c r="B76" i="16"/>
  <c r="B77" i="16"/>
  <c r="B78" i="16"/>
  <c r="B79" i="16"/>
  <c r="B80" i="16"/>
  <c r="B81" i="16"/>
  <c r="B82" i="16"/>
  <c r="B83" i="16"/>
  <c r="B84" i="16"/>
  <c r="B85" i="16"/>
  <c r="B86" i="16"/>
  <c r="B87" i="16"/>
  <c r="B88" i="16"/>
  <c r="B89" i="16"/>
  <c r="B90" i="16"/>
  <c r="B91" i="16"/>
  <c r="B92" i="16"/>
  <c r="B93" i="16"/>
  <c r="B94" i="16"/>
  <c r="B95" i="16"/>
  <c r="B96" i="16"/>
  <c r="B97" i="16"/>
  <c r="B98" i="16"/>
  <c r="B99" i="16"/>
  <c r="B100" i="16"/>
  <c r="B101" i="16"/>
  <c r="B102" i="16"/>
  <c r="B103" i="16"/>
  <c r="B104" i="16"/>
  <c r="B105" i="16"/>
  <c r="B106" i="16"/>
  <c r="B107" i="16"/>
  <c r="B108" i="16"/>
  <c r="B109" i="16"/>
  <c r="B110" i="16"/>
  <c r="B111" i="16"/>
  <c r="B112" i="16"/>
  <c r="B113" i="16"/>
  <c r="B114" i="16"/>
  <c r="B115" i="16"/>
  <c r="B116" i="16"/>
  <c r="B117" i="16"/>
  <c r="B118" i="16"/>
  <c r="B119" i="16"/>
  <c r="B120" i="16"/>
  <c r="B121" i="16"/>
  <c r="B122" i="16"/>
  <c r="B123" i="16"/>
  <c r="B124" i="16"/>
  <c r="B125" i="16"/>
  <c r="B126" i="16"/>
  <c r="B127" i="16"/>
  <c r="B128" i="16"/>
  <c r="B129" i="16"/>
  <c r="B130" i="16"/>
  <c r="B131" i="16"/>
  <c r="B132" i="16"/>
  <c r="B133" i="16"/>
  <c r="B134" i="16"/>
  <c r="B135" i="16"/>
  <c r="B136" i="16"/>
  <c r="B137" i="16"/>
  <c r="B138" i="16"/>
  <c r="B139" i="16"/>
  <c r="B140" i="16"/>
  <c r="B141" i="16"/>
  <c r="B142" i="16"/>
  <c r="B143" i="16"/>
  <c r="B144" i="16"/>
  <c r="B145" i="16"/>
  <c r="B146" i="16"/>
  <c r="B147" i="16"/>
  <c r="B148" i="16"/>
  <c r="B149" i="16"/>
  <c r="B150" i="16"/>
  <c r="B151" i="16"/>
  <c r="B152" i="16"/>
  <c r="B153" i="16"/>
  <c r="B154" i="16"/>
  <c r="B155" i="16"/>
  <c r="B156" i="16"/>
  <c r="B157" i="16"/>
  <c r="B158" i="16"/>
  <c r="B159" i="16"/>
  <c r="B160" i="16"/>
  <c r="B161" i="16"/>
  <c r="B162" i="16"/>
  <c r="B163" i="16"/>
  <c r="B164" i="16"/>
  <c r="B165" i="16"/>
  <c r="B166" i="16"/>
  <c r="B167" i="16"/>
  <c r="B168" i="16"/>
  <c r="B169" i="16"/>
  <c r="B170" i="16"/>
  <c r="B171" i="16"/>
  <c r="B172" i="16"/>
  <c r="B173" i="16"/>
  <c r="B174" i="16"/>
  <c r="B175" i="16"/>
  <c r="B176" i="16"/>
  <c r="B177" i="16"/>
  <c r="B178" i="16"/>
  <c r="B179" i="16"/>
  <c r="B180" i="16"/>
  <c r="B181" i="16"/>
  <c r="B182" i="16"/>
  <c r="B183" i="16"/>
  <c r="B184" i="16"/>
  <c r="B185" i="16"/>
  <c r="B186" i="16"/>
  <c r="B187" i="16"/>
  <c r="B188" i="16"/>
  <c r="B189" i="16"/>
  <c r="B190" i="16"/>
  <c r="B191" i="16"/>
  <c r="B192" i="16"/>
  <c r="B193" i="16"/>
  <c r="B194" i="16"/>
  <c r="B195" i="16"/>
  <c r="B196" i="16"/>
  <c r="B197" i="16"/>
  <c r="B198" i="16"/>
  <c r="B199" i="16"/>
  <c r="B200" i="16"/>
  <c r="B201" i="16"/>
  <c r="B202" i="16"/>
  <c r="B203" i="16"/>
  <c r="B204" i="16"/>
  <c r="B205" i="16"/>
  <c r="B206" i="16"/>
  <c r="B207" i="16"/>
  <c r="B208" i="16"/>
  <c r="B209" i="16"/>
  <c r="B210" i="16"/>
  <c r="B211" i="16"/>
  <c r="B212" i="16"/>
  <c r="B213" i="16"/>
  <c r="B214" i="16"/>
  <c r="B215" i="16"/>
  <c r="B216" i="16"/>
  <c r="B217" i="16"/>
  <c r="B218" i="16"/>
  <c r="B219" i="16"/>
  <c r="B220" i="16"/>
  <c r="B221" i="16"/>
  <c r="B222" i="16"/>
  <c r="B223" i="16"/>
  <c r="B224" i="16"/>
  <c r="B225" i="16"/>
  <c r="B226" i="16"/>
  <c r="B227" i="16"/>
  <c r="B228" i="16"/>
  <c r="B229" i="16"/>
  <c r="B230" i="16"/>
  <c r="B231" i="16"/>
  <c r="B232" i="16"/>
  <c r="B233" i="16"/>
  <c r="B234" i="16"/>
  <c r="B235" i="16"/>
  <c r="B236" i="16"/>
  <c r="B237" i="16"/>
  <c r="B238" i="16"/>
  <c r="B239" i="16"/>
  <c r="B240" i="16"/>
  <c r="B241" i="16"/>
  <c r="B242" i="16"/>
  <c r="B243" i="16"/>
  <c r="B244" i="16"/>
  <c r="B245" i="16"/>
  <c r="B246" i="16"/>
  <c r="B247" i="16"/>
  <c r="B248" i="16"/>
  <c r="B249" i="16"/>
  <c r="B250" i="16"/>
  <c r="B251" i="16"/>
  <c r="B252" i="16"/>
  <c r="B253" i="16"/>
  <c r="B254" i="16"/>
  <c r="B255" i="16"/>
  <c r="B256" i="16"/>
  <c r="B257" i="16"/>
  <c r="B258" i="16"/>
  <c r="B259" i="16"/>
  <c r="B260" i="16"/>
  <c r="B261" i="16"/>
  <c r="B3" i="16"/>
  <c r="K4" i="59"/>
  <c r="L4" i="59" s="1"/>
  <c r="Q4" i="59" s="1"/>
  <c r="K5" i="59"/>
  <c r="L5" i="59" s="1"/>
  <c r="Q5" i="59" s="1"/>
  <c r="K6" i="59"/>
  <c r="L6" i="59" s="1"/>
  <c r="Q6" i="59" s="1"/>
  <c r="M6" i="59"/>
  <c r="R6" i="59" s="1"/>
  <c r="N6" i="59"/>
  <c r="S6" i="59" s="1"/>
  <c r="K7" i="59"/>
  <c r="L7" i="59" s="1"/>
  <c r="Q7" i="59" s="1"/>
  <c r="K8" i="59"/>
  <c r="L8" i="59" s="1"/>
  <c r="Q8" i="59" s="1"/>
  <c r="K9" i="59"/>
  <c r="L9" i="59" s="1"/>
  <c r="Q9" i="59" s="1"/>
  <c r="K10" i="59"/>
  <c r="N10" i="59" s="1"/>
  <c r="S10" i="59" s="1"/>
  <c r="K11" i="59"/>
  <c r="M11" i="59" s="1"/>
  <c r="R11" i="59" s="1"/>
  <c r="Y26" i="16" s="1"/>
  <c r="K12" i="59"/>
  <c r="L12" i="59" s="1"/>
  <c r="Q12" i="59" s="1"/>
  <c r="X27" i="16" s="1"/>
  <c r="X3" i="16"/>
  <c r="Y3" i="16"/>
  <c r="X4" i="16"/>
  <c r="Y4" i="16"/>
  <c r="X5" i="16"/>
  <c r="Y5" i="16"/>
  <c r="X6" i="16"/>
  <c r="Y6" i="16"/>
  <c r="X7" i="16"/>
  <c r="Y7" i="16"/>
  <c r="X8" i="16"/>
  <c r="Y8" i="16"/>
  <c r="X9" i="16"/>
  <c r="Y9" i="16"/>
  <c r="X10" i="16"/>
  <c r="Y10" i="16"/>
  <c r="X11" i="16"/>
  <c r="Y11" i="16"/>
  <c r="X12" i="16"/>
  <c r="Y12" i="16"/>
  <c r="X13" i="16"/>
  <c r="Y13" i="16"/>
  <c r="X14" i="16"/>
  <c r="Y14" i="16"/>
  <c r="X15" i="16"/>
  <c r="Y15" i="16"/>
  <c r="X16" i="16"/>
  <c r="Y16" i="16"/>
  <c r="X17" i="16"/>
  <c r="Y17" i="16"/>
  <c r="X18" i="16"/>
  <c r="Y18" i="16"/>
  <c r="X19" i="16"/>
  <c r="Y19" i="16"/>
  <c r="X20" i="16"/>
  <c r="Y20" i="16"/>
  <c r="X21" i="16"/>
  <c r="Y21" i="16"/>
  <c r="X22" i="16"/>
  <c r="Y22" i="16"/>
  <c r="X23" i="16"/>
  <c r="Y23" i="16"/>
  <c r="X24" i="16"/>
  <c r="Y24" i="16"/>
  <c r="K3" i="59"/>
  <c r="L3" i="59" s="1"/>
  <c r="Q68" i="58"/>
  <c r="Q69" i="58"/>
  <c r="Q70" i="58"/>
  <c r="Q71" i="58"/>
  <c r="Q72" i="58"/>
  <c r="Q4" i="58"/>
  <c r="Q5" i="58"/>
  <c r="Q6" i="58"/>
  <c r="Q7" i="58"/>
  <c r="Q8" i="58"/>
  <c r="Q9" i="58"/>
  <c r="Q10" i="58"/>
  <c r="M10" i="58" s="1"/>
  <c r="Q11" i="58"/>
  <c r="M11" i="58" s="1"/>
  <c r="Q12" i="58"/>
  <c r="Q13" i="58"/>
  <c r="Q14" i="58"/>
  <c r="Q15" i="58"/>
  <c r="Q16" i="58"/>
  <c r="Q17" i="58"/>
  <c r="Q18" i="58"/>
  <c r="Q19" i="58"/>
  <c r="Q20" i="58"/>
  <c r="Q21" i="58"/>
  <c r="Q22" i="58"/>
  <c r="Q23" i="58"/>
  <c r="Q24" i="58"/>
  <c r="Q25" i="58"/>
  <c r="Q26" i="58"/>
  <c r="Q27" i="58"/>
  <c r="Q28" i="58"/>
  <c r="Q29" i="58"/>
  <c r="Q30" i="58"/>
  <c r="Q31" i="58"/>
  <c r="Q32" i="58"/>
  <c r="Q33" i="58"/>
  <c r="Q34" i="58"/>
  <c r="Q35" i="58"/>
  <c r="Q36" i="58"/>
  <c r="Q37" i="58"/>
  <c r="Q38" i="58"/>
  <c r="Q39" i="58"/>
  <c r="Q40" i="58"/>
  <c r="Q41" i="58"/>
  <c r="Q42" i="58"/>
  <c r="Q43" i="58"/>
  <c r="Q44" i="58"/>
  <c r="Q45" i="58"/>
  <c r="Q46" i="58"/>
  <c r="Q47" i="58"/>
  <c r="Q48" i="58"/>
  <c r="Q49" i="58"/>
  <c r="Q50" i="58"/>
  <c r="Q51" i="58"/>
  <c r="Q52" i="58"/>
  <c r="Q53" i="58"/>
  <c r="Q54" i="58"/>
  <c r="Q55" i="58"/>
  <c r="Q56" i="58"/>
  <c r="Q57" i="58"/>
  <c r="Q58" i="58"/>
  <c r="Q59" i="58"/>
  <c r="Q60" i="58"/>
  <c r="Q61" i="58"/>
  <c r="Q62" i="58"/>
  <c r="Q63" i="58"/>
  <c r="Q64" i="58"/>
  <c r="Q65" i="58"/>
  <c r="Q66" i="58"/>
  <c r="Q67" i="58"/>
  <c r="Q3" i="58"/>
  <c r="L10" i="58"/>
  <c r="X241" i="16"/>
  <c r="Y241" i="16"/>
  <c r="X242" i="16"/>
  <c r="Y242" i="16"/>
  <c r="X243" i="16"/>
  <c r="Y243" i="16"/>
  <c r="X244" i="16"/>
  <c r="Y244" i="16"/>
  <c r="X245" i="16"/>
  <c r="Y245" i="16"/>
  <c r="X246" i="16"/>
  <c r="Y246" i="16"/>
  <c r="X247" i="16"/>
  <c r="Y247" i="16"/>
  <c r="X248" i="16"/>
  <c r="Y248" i="16"/>
  <c r="X249" i="16"/>
  <c r="Y249" i="16"/>
  <c r="X251" i="16"/>
  <c r="Y251" i="16"/>
  <c r="X252" i="16"/>
  <c r="Y252" i="16"/>
  <c r="X253" i="16"/>
  <c r="Y253" i="16"/>
  <c r="X254" i="16"/>
  <c r="Y254" i="16"/>
  <c r="X255" i="16"/>
  <c r="Y255" i="16"/>
  <c r="X256" i="16"/>
  <c r="Y256" i="16"/>
  <c r="X257" i="16"/>
  <c r="Y257" i="16"/>
  <c r="X258" i="16"/>
  <c r="Y258" i="16"/>
  <c r="X259" i="16"/>
  <c r="Y259" i="16"/>
  <c r="U224" i="16"/>
  <c r="M156" i="16"/>
  <c r="X29" i="16"/>
  <c r="Y29" i="16"/>
  <c r="X34" i="16"/>
  <c r="Y34" i="16"/>
  <c r="X37" i="16"/>
  <c r="Y37" i="16"/>
  <c r="X38" i="16"/>
  <c r="Y38" i="16"/>
  <c r="X39" i="16"/>
  <c r="Y39" i="16"/>
  <c r="X40" i="16"/>
  <c r="Y40" i="16"/>
  <c r="X41" i="16"/>
  <c r="Y41" i="16"/>
  <c r="X42" i="16"/>
  <c r="Y42" i="16"/>
  <c r="X44" i="16"/>
  <c r="Y44" i="16"/>
  <c r="X45" i="16"/>
  <c r="Y45" i="16"/>
  <c r="X46" i="16"/>
  <c r="Y46" i="16"/>
  <c r="X47" i="16"/>
  <c r="Y47" i="16"/>
  <c r="X52" i="16"/>
  <c r="Y52" i="16"/>
  <c r="X53" i="16"/>
  <c r="Y53" i="16"/>
  <c r="X54" i="16"/>
  <c r="Y54" i="16"/>
  <c r="X55" i="16"/>
  <c r="Y55" i="16"/>
  <c r="X56" i="16"/>
  <c r="Y56" i="16"/>
  <c r="X57" i="16"/>
  <c r="Y57" i="16"/>
  <c r="X58" i="16"/>
  <c r="Y58" i="16"/>
  <c r="X59" i="16"/>
  <c r="Y59" i="16"/>
  <c r="X61" i="16"/>
  <c r="Y61" i="16"/>
  <c r="X62" i="16"/>
  <c r="Y62" i="16"/>
  <c r="X65" i="16"/>
  <c r="Y65" i="16"/>
  <c r="X66" i="16"/>
  <c r="Y66" i="16"/>
  <c r="X67" i="16"/>
  <c r="Y67" i="16"/>
  <c r="X69" i="16"/>
  <c r="Y69" i="16"/>
  <c r="X70" i="16"/>
  <c r="Y70" i="16"/>
  <c r="X73" i="16"/>
  <c r="Y73" i="16"/>
  <c r="X75" i="16"/>
  <c r="Y75" i="16"/>
  <c r="X80" i="16"/>
  <c r="Y80" i="16"/>
  <c r="X83" i="16"/>
  <c r="Y83" i="16"/>
  <c r="X84" i="16"/>
  <c r="Y84" i="16"/>
  <c r="X85" i="16"/>
  <c r="Y85" i="16"/>
  <c r="X88" i="16"/>
  <c r="Y88" i="16"/>
  <c r="X90" i="16"/>
  <c r="Y90" i="16"/>
  <c r="X91" i="16"/>
  <c r="Y91" i="16"/>
  <c r="X92" i="16"/>
  <c r="Y92" i="16"/>
  <c r="X94" i="16"/>
  <c r="Y94" i="16"/>
  <c r="X95" i="16"/>
  <c r="Y95" i="16"/>
  <c r="X96" i="16"/>
  <c r="Y96" i="16"/>
  <c r="X97" i="16"/>
  <c r="Y97" i="16"/>
  <c r="X98" i="16"/>
  <c r="Y98" i="16"/>
  <c r="X99" i="16"/>
  <c r="Y99" i="16"/>
  <c r="X100" i="16"/>
  <c r="Y100" i="16"/>
  <c r="X101" i="16"/>
  <c r="Y101" i="16"/>
  <c r="X102" i="16"/>
  <c r="Y102" i="16"/>
  <c r="X103" i="16"/>
  <c r="Y103" i="16"/>
  <c r="X104" i="16"/>
  <c r="Y104" i="16"/>
  <c r="X108" i="16"/>
  <c r="Y108" i="16"/>
  <c r="X109" i="16"/>
  <c r="Y109" i="16"/>
  <c r="X110" i="16"/>
  <c r="Y110" i="16"/>
  <c r="X111" i="16"/>
  <c r="Y111" i="16"/>
  <c r="X112" i="16"/>
  <c r="Y112" i="16"/>
  <c r="X113" i="16"/>
  <c r="Y113" i="16"/>
  <c r="X114" i="16"/>
  <c r="Y114" i="16"/>
  <c r="X116" i="16"/>
  <c r="Y116" i="16"/>
  <c r="X117" i="16"/>
  <c r="Y117" i="16"/>
  <c r="X118" i="16"/>
  <c r="Y118" i="16"/>
  <c r="X119" i="16"/>
  <c r="Y119" i="16"/>
  <c r="X120" i="16"/>
  <c r="Y120" i="16"/>
  <c r="X122" i="16"/>
  <c r="Y122" i="16"/>
  <c r="X123" i="16"/>
  <c r="Y123" i="16"/>
  <c r="X124" i="16"/>
  <c r="Y124" i="16"/>
  <c r="X125" i="16"/>
  <c r="Y125" i="16"/>
  <c r="X129" i="16"/>
  <c r="Y129" i="16"/>
  <c r="X131" i="16"/>
  <c r="Y131" i="16"/>
  <c r="X132" i="16"/>
  <c r="Y132" i="16"/>
  <c r="X135" i="16"/>
  <c r="Y135" i="16"/>
  <c r="X136" i="16"/>
  <c r="Y136" i="16"/>
  <c r="X137" i="16"/>
  <c r="Y137" i="16"/>
  <c r="X138" i="16"/>
  <c r="Y138" i="16"/>
  <c r="X139" i="16"/>
  <c r="Y139" i="16"/>
  <c r="X140" i="16"/>
  <c r="Y140" i="16"/>
  <c r="X141" i="16"/>
  <c r="Y141" i="16"/>
  <c r="X143" i="16"/>
  <c r="Y143" i="16"/>
  <c r="X144" i="16"/>
  <c r="Y144" i="16"/>
  <c r="X147" i="16"/>
  <c r="Y147" i="16"/>
  <c r="X148" i="16"/>
  <c r="Y148" i="16"/>
  <c r="X149" i="16"/>
  <c r="Y149" i="16"/>
  <c r="X150" i="16"/>
  <c r="Y150" i="16"/>
  <c r="X151" i="16"/>
  <c r="Y151" i="16"/>
  <c r="X152" i="16"/>
  <c r="Y152" i="16"/>
  <c r="X153" i="16"/>
  <c r="Y153" i="16"/>
  <c r="X154" i="16"/>
  <c r="Y154" i="16"/>
  <c r="X155" i="16"/>
  <c r="Y155" i="16"/>
  <c r="X158" i="16"/>
  <c r="Y158" i="16"/>
  <c r="X159" i="16"/>
  <c r="Y159" i="16"/>
  <c r="X160" i="16"/>
  <c r="Y160" i="16"/>
  <c r="X161" i="16"/>
  <c r="Y161" i="16"/>
  <c r="X162" i="16"/>
  <c r="Y162" i="16"/>
  <c r="X163" i="16"/>
  <c r="Y163" i="16"/>
  <c r="X165" i="16"/>
  <c r="Y165" i="16"/>
  <c r="X167" i="16"/>
  <c r="Y167" i="16"/>
  <c r="X168" i="16"/>
  <c r="Y168" i="16"/>
  <c r="X169" i="16"/>
  <c r="Y169" i="16"/>
  <c r="X170" i="16"/>
  <c r="Y170" i="16"/>
  <c r="X171" i="16"/>
  <c r="Y171" i="16"/>
  <c r="X172" i="16"/>
  <c r="Y172" i="16"/>
  <c r="X173" i="16"/>
  <c r="Y173" i="16"/>
  <c r="X174" i="16"/>
  <c r="Y174" i="16"/>
  <c r="X175" i="16"/>
  <c r="Y175" i="16"/>
  <c r="X176" i="16"/>
  <c r="Y176" i="16"/>
  <c r="X177" i="16"/>
  <c r="Y177" i="16"/>
  <c r="X178" i="16"/>
  <c r="Y178" i="16"/>
  <c r="X179" i="16"/>
  <c r="Y179" i="16"/>
  <c r="X180" i="16"/>
  <c r="Y180" i="16"/>
  <c r="X183" i="16"/>
  <c r="Y183" i="16"/>
  <c r="X185" i="16"/>
  <c r="Y185" i="16"/>
  <c r="X186" i="16"/>
  <c r="Y186" i="16"/>
  <c r="X187" i="16"/>
  <c r="Y187" i="16"/>
  <c r="X190" i="16"/>
  <c r="Y190" i="16"/>
  <c r="X191" i="16"/>
  <c r="Y191" i="16"/>
  <c r="X192" i="16"/>
  <c r="Y192" i="16"/>
  <c r="X195" i="16"/>
  <c r="Y195" i="16"/>
  <c r="X197" i="16"/>
  <c r="Y197" i="16"/>
  <c r="X198" i="16"/>
  <c r="Y198" i="16"/>
  <c r="X202" i="16"/>
  <c r="Y202" i="16"/>
  <c r="X203" i="16"/>
  <c r="Y203" i="16"/>
  <c r="X205" i="16"/>
  <c r="Y205" i="16"/>
  <c r="X206" i="16"/>
  <c r="Y206" i="16"/>
  <c r="X208" i="16"/>
  <c r="Y208" i="16"/>
  <c r="X209" i="16"/>
  <c r="Y209" i="16"/>
  <c r="X210" i="16"/>
  <c r="Y210" i="16"/>
  <c r="X211" i="16"/>
  <c r="Y211" i="16"/>
  <c r="X212" i="16"/>
  <c r="Y212" i="16"/>
  <c r="X213" i="16"/>
  <c r="Y213" i="16"/>
  <c r="X214" i="16"/>
  <c r="Y214" i="16"/>
  <c r="X215" i="16"/>
  <c r="Y215" i="16"/>
  <c r="X216" i="16"/>
  <c r="Y216" i="16"/>
  <c r="X218" i="16"/>
  <c r="Y218" i="16"/>
  <c r="X219" i="16"/>
  <c r="Y219" i="16"/>
  <c r="X220" i="16"/>
  <c r="Y220" i="16"/>
  <c r="X221" i="16"/>
  <c r="Y221" i="16"/>
  <c r="X222" i="16"/>
  <c r="Y222" i="16"/>
  <c r="X225" i="16"/>
  <c r="Y225" i="16"/>
  <c r="X226" i="16"/>
  <c r="Y226" i="16"/>
  <c r="X227" i="16"/>
  <c r="Y227" i="16"/>
  <c r="X228" i="16"/>
  <c r="Y228" i="16"/>
  <c r="X229" i="16"/>
  <c r="Y229" i="16"/>
  <c r="X230" i="16"/>
  <c r="Y230" i="16"/>
  <c r="X231" i="16"/>
  <c r="Y231" i="16"/>
  <c r="X232" i="16"/>
  <c r="Y232" i="16"/>
  <c r="X233" i="16"/>
  <c r="Y233" i="16"/>
  <c r="X234" i="16"/>
  <c r="Y234" i="16"/>
  <c r="X235" i="16"/>
  <c r="Y235" i="16"/>
  <c r="X236" i="16"/>
  <c r="Y236" i="16"/>
  <c r="X237" i="16"/>
  <c r="Y237" i="16"/>
  <c r="X238" i="16"/>
  <c r="Y238" i="16"/>
  <c r="L10" i="59" l="1"/>
  <c r="Q10" i="59" s="1"/>
  <c r="X25" i="16" s="1"/>
  <c r="N7" i="59"/>
  <c r="S7" i="59" s="1"/>
  <c r="M10" i="59"/>
  <c r="R10" i="59" s="1"/>
  <c r="Y25" i="16" s="1"/>
  <c r="N12" i="59"/>
  <c r="S12" i="59" s="1"/>
  <c r="M12" i="59"/>
  <c r="R12" i="59" s="1"/>
  <c r="Y27" i="16" s="1"/>
  <c r="L11" i="59"/>
  <c r="Q11" i="59" s="1"/>
  <c r="T11" i="59" s="1"/>
  <c r="T6" i="59"/>
  <c r="N11" i="59"/>
  <c r="S11" i="59" s="1"/>
  <c r="N4" i="59"/>
  <c r="S4" i="59" s="1"/>
  <c r="Q3" i="59"/>
  <c r="M3" i="59"/>
  <c r="R3" i="59" s="1"/>
  <c r="N8" i="59"/>
  <c r="S8" i="59" s="1"/>
  <c r="N3" i="59"/>
  <c r="S3" i="59" s="1"/>
  <c r="M8" i="59"/>
  <c r="R8" i="59" s="1"/>
  <c r="O12" i="59"/>
  <c r="M4" i="59"/>
  <c r="R4" i="59" s="1"/>
  <c r="N9" i="59"/>
  <c r="S9" i="59" s="1"/>
  <c r="M7" i="59"/>
  <c r="R7" i="59" s="1"/>
  <c r="N5" i="59"/>
  <c r="S5" i="59" s="1"/>
  <c r="M9" i="59"/>
  <c r="R9" i="59" s="1"/>
  <c r="M5" i="59"/>
  <c r="R5" i="59" s="1"/>
  <c r="O6" i="59"/>
  <c r="T12" i="59"/>
  <c r="J3" i="58"/>
  <c r="O3" i="58"/>
  <c r="M42" i="58"/>
  <c r="T8" i="59" l="1"/>
  <c r="T4" i="59"/>
  <c r="X26" i="16"/>
  <c r="O10" i="59"/>
  <c r="T10" i="59"/>
  <c r="T7" i="59"/>
  <c r="T9" i="59"/>
  <c r="O3" i="59"/>
  <c r="T3" i="59"/>
  <c r="T5" i="59"/>
  <c r="O4" i="59"/>
  <c r="O9" i="59"/>
  <c r="O5" i="59"/>
  <c r="O8" i="59"/>
  <c r="O11" i="59"/>
  <c r="O7" i="59"/>
  <c r="H44" i="59"/>
  <c r="H3" i="59"/>
  <c r="H87" i="56"/>
  <c r="H88" i="56"/>
  <c r="H89" i="56"/>
  <c r="J8" i="56"/>
  <c r="J22" i="56"/>
  <c r="J25" i="56"/>
  <c r="J26" i="56"/>
  <c r="J28" i="56"/>
  <c r="J48" i="56"/>
  <c r="J59" i="56"/>
  <c r="J74" i="56"/>
  <c r="J7" i="56"/>
  <c r="I8" i="56"/>
  <c r="I31" i="56"/>
  <c r="I32" i="56"/>
  <c r="I39" i="56"/>
  <c r="I40" i="56"/>
  <c r="I41" i="56"/>
  <c r="I42" i="56"/>
  <c r="I43" i="56"/>
  <c r="I44" i="56"/>
  <c r="I45" i="56"/>
  <c r="I46" i="56"/>
  <c r="I47" i="56"/>
  <c r="I48" i="56"/>
  <c r="I53" i="56"/>
  <c r="I55" i="56"/>
  <c r="I59" i="56"/>
  <c r="I84" i="56"/>
  <c r="I3" i="56"/>
  <c r="H4" i="56"/>
  <c r="H5" i="56"/>
  <c r="H6" i="56"/>
  <c r="H7" i="56"/>
  <c r="H8" i="56"/>
  <c r="H9" i="56"/>
  <c r="H10" i="56"/>
  <c r="H11" i="56"/>
  <c r="H12" i="56"/>
  <c r="H13" i="56"/>
  <c r="H14" i="56"/>
  <c r="H15" i="56"/>
  <c r="H16" i="56"/>
  <c r="H17" i="56"/>
  <c r="H18" i="56"/>
  <c r="H19" i="56"/>
  <c r="H20" i="56"/>
  <c r="H21" i="56"/>
  <c r="H22" i="56"/>
  <c r="H23" i="56"/>
  <c r="H24" i="56"/>
  <c r="H25" i="56"/>
  <c r="H26" i="56"/>
  <c r="H27" i="56"/>
  <c r="H28" i="56"/>
  <c r="H29" i="56"/>
  <c r="H30" i="56"/>
  <c r="H31" i="56"/>
  <c r="H32" i="56"/>
  <c r="H33" i="56"/>
  <c r="H34" i="56"/>
  <c r="H35" i="56"/>
  <c r="H36" i="56"/>
  <c r="H37" i="56"/>
  <c r="H38" i="56"/>
  <c r="H39" i="56"/>
  <c r="H40" i="56"/>
  <c r="H41" i="56"/>
  <c r="H42" i="56"/>
  <c r="H43" i="56"/>
  <c r="H44" i="56"/>
  <c r="H45" i="56"/>
  <c r="H46" i="56"/>
  <c r="H47" i="56"/>
  <c r="H48" i="56"/>
  <c r="H49" i="56"/>
  <c r="H50" i="56"/>
  <c r="H51" i="56"/>
  <c r="H52" i="56"/>
  <c r="H53" i="56"/>
  <c r="H54" i="56"/>
  <c r="H55" i="56"/>
  <c r="H56" i="56"/>
  <c r="H57" i="56"/>
  <c r="H58" i="56"/>
  <c r="H59" i="56"/>
  <c r="H60" i="56"/>
  <c r="H61" i="56"/>
  <c r="H62" i="56"/>
  <c r="H63" i="56"/>
  <c r="H64" i="56"/>
  <c r="H65" i="56"/>
  <c r="H66" i="56"/>
  <c r="H67" i="56"/>
  <c r="H68" i="56"/>
  <c r="H69" i="56"/>
  <c r="H70" i="56"/>
  <c r="H71" i="56"/>
  <c r="H72" i="56"/>
  <c r="H73" i="56"/>
  <c r="H74" i="56"/>
  <c r="H75" i="56"/>
  <c r="H76" i="56"/>
  <c r="H77" i="56"/>
  <c r="H78" i="56"/>
  <c r="H79" i="56"/>
  <c r="H80" i="56"/>
  <c r="H81" i="56"/>
  <c r="H82" i="56"/>
  <c r="H83" i="56"/>
  <c r="H84" i="56"/>
  <c r="H85" i="56"/>
  <c r="H86" i="56"/>
  <c r="H3" i="56"/>
  <c r="K13" i="59"/>
  <c r="L13" i="59" s="1"/>
  <c r="Q13" i="59" s="1"/>
  <c r="K14" i="59"/>
  <c r="L14" i="59" s="1"/>
  <c r="Q14" i="59" s="1"/>
  <c r="M4" i="58"/>
  <c r="M5" i="58"/>
  <c r="M6" i="58"/>
  <c r="M7" i="58"/>
  <c r="M8" i="58"/>
  <c r="M9" i="58"/>
  <c r="M12" i="58"/>
  <c r="M13" i="58"/>
  <c r="M14" i="58"/>
  <c r="M15" i="58"/>
  <c r="M16" i="58"/>
  <c r="M17" i="58"/>
  <c r="M18" i="58"/>
  <c r="M19" i="58"/>
  <c r="M20" i="58"/>
  <c r="M21" i="58"/>
  <c r="M22" i="58"/>
  <c r="M23" i="58"/>
  <c r="M24" i="58"/>
  <c r="M25" i="58"/>
  <c r="M26" i="58"/>
  <c r="M27" i="58"/>
  <c r="M28" i="58"/>
  <c r="M29" i="58"/>
  <c r="M30" i="58"/>
  <c r="M31" i="58"/>
  <c r="V82" i="16" s="1"/>
  <c r="M32" i="58"/>
  <c r="V84" i="16" s="1"/>
  <c r="M33" i="58"/>
  <c r="M34" i="58"/>
  <c r="V87" i="16" s="1"/>
  <c r="M35" i="58"/>
  <c r="V89" i="16" s="1"/>
  <c r="M36" i="58"/>
  <c r="M37" i="58"/>
  <c r="M38" i="58"/>
  <c r="V105" i="16" s="1"/>
  <c r="M39" i="58"/>
  <c r="M40" i="58"/>
  <c r="M41" i="58"/>
  <c r="M43" i="58"/>
  <c r="M44" i="58"/>
  <c r="M45" i="58"/>
  <c r="M46" i="58"/>
  <c r="M47" i="58"/>
  <c r="M48" i="58"/>
  <c r="M49" i="58"/>
  <c r="M50" i="58"/>
  <c r="M51" i="58"/>
  <c r="M52" i="58"/>
  <c r="M53" i="58"/>
  <c r="M54" i="58"/>
  <c r="M55" i="58"/>
  <c r="M56" i="58"/>
  <c r="M57" i="58"/>
  <c r="M58" i="58"/>
  <c r="M59" i="58"/>
  <c r="M60" i="58"/>
  <c r="M61" i="58"/>
  <c r="M62" i="58"/>
  <c r="M63" i="58"/>
  <c r="M64" i="58"/>
  <c r="M65" i="58"/>
  <c r="M66" i="58"/>
  <c r="M67" i="58"/>
  <c r="M68" i="58"/>
  <c r="M69" i="58"/>
  <c r="M70" i="58"/>
  <c r="M71" i="58"/>
  <c r="M3" i="58"/>
  <c r="O9" i="58"/>
  <c r="Z15" i="16" s="1"/>
  <c r="O12" i="58"/>
  <c r="Z26" i="16" s="1"/>
  <c r="O13" i="58"/>
  <c r="Z27" i="16" s="1"/>
  <c r="O24" i="58"/>
  <c r="Z64" i="16" s="1"/>
  <c r="O25" i="58"/>
  <c r="Z68" i="16" s="1"/>
  <c r="O32" i="58"/>
  <c r="Z79" i="16" s="1"/>
  <c r="O36" i="58"/>
  <c r="Z121" i="16" s="1"/>
  <c r="O41" i="58"/>
  <c r="Z146" i="16" s="1"/>
  <c r="O57" i="58"/>
  <c r="Z223" i="16" s="1"/>
  <c r="O8" i="58"/>
  <c r="Z14" i="16" s="1"/>
  <c r="J3" i="56"/>
  <c r="O11" i="58"/>
  <c r="Z25" i="16" s="1"/>
  <c r="O10" i="58"/>
  <c r="Z22" i="16" s="1"/>
  <c r="O7" i="58"/>
  <c r="Z13" i="16" s="1"/>
  <c r="O6" i="58"/>
  <c r="Z5" i="16" s="1"/>
  <c r="O5" i="58"/>
  <c r="Z4" i="16" s="1"/>
  <c r="O4" i="58"/>
  <c r="Z3" i="16" s="1"/>
  <c r="U4" i="16"/>
  <c r="U5" i="16"/>
  <c r="U6" i="16"/>
  <c r="V6" i="16"/>
  <c r="W6" i="16"/>
  <c r="U7" i="16"/>
  <c r="V7" i="16"/>
  <c r="W7" i="16"/>
  <c r="U8" i="16"/>
  <c r="V8" i="16"/>
  <c r="W8" i="16"/>
  <c r="U9" i="16"/>
  <c r="V9" i="16"/>
  <c r="W9" i="16"/>
  <c r="U10" i="16"/>
  <c r="V10" i="16"/>
  <c r="W10" i="16"/>
  <c r="U11" i="16"/>
  <c r="V11" i="16"/>
  <c r="W11" i="16"/>
  <c r="U12" i="16"/>
  <c r="V12" i="16"/>
  <c r="W12" i="16"/>
  <c r="U13" i="16"/>
  <c r="U14" i="16"/>
  <c r="U15" i="16"/>
  <c r="U16" i="16"/>
  <c r="V16" i="16"/>
  <c r="W16" i="16"/>
  <c r="U17" i="16"/>
  <c r="V17" i="16"/>
  <c r="W17" i="16"/>
  <c r="U18" i="16"/>
  <c r="V18" i="16"/>
  <c r="W18" i="16"/>
  <c r="U19" i="16"/>
  <c r="V19" i="16"/>
  <c r="W19" i="16"/>
  <c r="U20" i="16"/>
  <c r="V20" i="16"/>
  <c r="W20" i="16"/>
  <c r="U21" i="16"/>
  <c r="V21" i="16"/>
  <c r="W21" i="16"/>
  <c r="U22" i="16"/>
  <c r="V22" i="16"/>
  <c r="W22" i="16"/>
  <c r="U23" i="16"/>
  <c r="V23" i="16"/>
  <c r="W23" i="16"/>
  <c r="U24" i="16"/>
  <c r="V24" i="16"/>
  <c r="W24" i="16"/>
  <c r="U25" i="16"/>
  <c r="U26" i="16"/>
  <c r="U27" i="16"/>
  <c r="U28" i="16"/>
  <c r="U29" i="16"/>
  <c r="V29" i="16"/>
  <c r="W29" i="16"/>
  <c r="U30" i="16"/>
  <c r="U31" i="16"/>
  <c r="U32" i="16"/>
  <c r="U33" i="16"/>
  <c r="U34" i="16"/>
  <c r="V34" i="16"/>
  <c r="W34" i="16"/>
  <c r="U35" i="16"/>
  <c r="U36" i="16"/>
  <c r="V36" i="16"/>
  <c r="W36" i="16"/>
  <c r="U37" i="16"/>
  <c r="V37" i="16"/>
  <c r="W37" i="16"/>
  <c r="U38" i="16"/>
  <c r="V38" i="16"/>
  <c r="W38" i="16"/>
  <c r="U39" i="16"/>
  <c r="V39" i="16"/>
  <c r="W39" i="16"/>
  <c r="U40" i="16"/>
  <c r="V40" i="16"/>
  <c r="W40" i="16"/>
  <c r="U41" i="16"/>
  <c r="V41" i="16"/>
  <c r="W41" i="16"/>
  <c r="U42" i="16"/>
  <c r="V42" i="16"/>
  <c r="W42" i="16"/>
  <c r="U43" i="16"/>
  <c r="U44" i="16"/>
  <c r="V44" i="16"/>
  <c r="W44" i="16"/>
  <c r="U45" i="16"/>
  <c r="V45" i="16"/>
  <c r="W45" i="16"/>
  <c r="U46" i="16"/>
  <c r="V46" i="16"/>
  <c r="W46" i="16"/>
  <c r="U47" i="16"/>
  <c r="V47" i="16"/>
  <c r="W47" i="16"/>
  <c r="U48" i="16"/>
  <c r="U49" i="16"/>
  <c r="V49" i="16"/>
  <c r="W49" i="16"/>
  <c r="U50" i="16"/>
  <c r="V50" i="16"/>
  <c r="W50" i="16"/>
  <c r="U51" i="16"/>
  <c r="U52" i="16"/>
  <c r="V52" i="16"/>
  <c r="W52" i="16"/>
  <c r="U53" i="16"/>
  <c r="V53" i="16"/>
  <c r="W53" i="16"/>
  <c r="U54" i="16"/>
  <c r="V54" i="16"/>
  <c r="W54" i="16"/>
  <c r="U55" i="16"/>
  <c r="V55" i="16"/>
  <c r="W55" i="16"/>
  <c r="U56" i="16"/>
  <c r="V56" i="16"/>
  <c r="W56" i="16"/>
  <c r="U57" i="16"/>
  <c r="V57" i="16"/>
  <c r="W57" i="16"/>
  <c r="U58" i="16"/>
  <c r="V58" i="16"/>
  <c r="W58" i="16"/>
  <c r="U59" i="16"/>
  <c r="V59" i="16"/>
  <c r="W59" i="16"/>
  <c r="U60" i="16"/>
  <c r="V60" i="16"/>
  <c r="W60" i="16"/>
  <c r="U61" i="16"/>
  <c r="V61" i="16"/>
  <c r="W61" i="16"/>
  <c r="U62" i="16"/>
  <c r="V62" i="16"/>
  <c r="W62" i="16"/>
  <c r="U63" i="16"/>
  <c r="U64" i="16"/>
  <c r="U65" i="16"/>
  <c r="V65" i="16"/>
  <c r="W65" i="16"/>
  <c r="U66" i="16"/>
  <c r="V66" i="16"/>
  <c r="W66" i="16"/>
  <c r="U67" i="16"/>
  <c r="V67" i="16"/>
  <c r="W67" i="16"/>
  <c r="U68" i="16"/>
  <c r="U69" i="16"/>
  <c r="V69" i="16"/>
  <c r="W69" i="16"/>
  <c r="U70" i="16"/>
  <c r="V70" i="16"/>
  <c r="W70" i="16"/>
  <c r="U71" i="16"/>
  <c r="U72" i="16"/>
  <c r="U73" i="16"/>
  <c r="V73" i="16"/>
  <c r="W73" i="16"/>
  <c r="U74" i="16"/>
  <c r="U75" i="16"/>
  <c r="V75" i="16"/>
  <c r="W75" i="16"/>
  <c r="U76" i="16"/>
  <c r="U77" i="16"/>
  <c r="U78" i="16"/>
  <c r="U79" i="16"/>
  <c r="U80" i="16"/>
  <c r="V80" i="16"/>
  <c r="W80" i="16"/>
  <c r="U81" i="16"/>
  <c r="V81" i="16"/>
  <c r="W81" i="16"/>
  <c r="U82" i="16"/>
  <c r="W82" i="16"/>
  <c r="U83" i="16"/>
  <c r="V83" i="16"/>
  <c r="W83" i="16"/>
  <c r="U84" i="16"/>
  <c r="W84" i="16"/>
  <c r="U85" i="16"/>
  <c r="V85" i="16"/>
  <c r="W85" i="16"/>
  <c r="U86" i="16"/>
  <c r="V86" i="16"/>
  <c r="W86" i="16"/>
  <c r="U87" i="16"/>
  <c r="W87" i="16"/>
  <c r="U88" i="16"/>
  <c r="V88" i="16"/>
  <c r="W88" i="16"/>
  <c r="U89" i="16"/>
  <c r="W89" i="16"/>
  <c r="U90" i="16"/>
  <c r="V90" i="16"/>
  <c r="W90" i="16"/>
  <c r="U91" i="16"/>
  <c r="V91" i="16"/>
  <c r="W91" i="16"/>
  <c r="U92" i="16"/>
  <c r="V92" i="16"/>
  <c r="W92" i="16"/>
  <c r="U93" i="16"/>
  <c r="V93" i="16"/>
  <c r="W93" i="16"/>
  <c r="U94" i="16"/>
  <c r="V94" i="16"/>
  <c r="W94" i="16"/>
  <c r="U95" i="16"/>
  <c r="V95" i="16"/>
  <c r="W95" i="16"/>
  <c r="U96" i="16"/>
  <c r="V96" i="16"/>
  <c r="W96" i="16"/>
  <c r="U97" i="16"/>
  <c r="V97" i="16"/>
  <c r="W97" i="16"/>
  <c r="U98" i="16"/>
  <c r="V98" i="16"/>
  <c r="W98" i="16"/>
  <c r="U99" i="16"/>
  <c r="V99" i="16"/>
  <c r="W99" i="16"/>
  <c r="U100" i="16"/>
  <c r="V100" i="16"/>
  <c r="W100" i="16"/>
  <c r="U101" i="16"/>
  <c r="V101" i="16"/>
  <c r="W101" i="16"/>
  <c r="U102" i="16"/>
  <c r="V102" i="16"/>
  <c r="W102" i="16"/>
  <c r="U103" i="16"/>
  <c r="V103" i="16"/>
  <c r="W103" i="16"/>
  <c r="U104" i="16"/>
  <c r="V104" i="16"/>
  <c r="W104" i="16"/>
  <c r="U105" i="16"/>
  <c r="W105" i="16"/>
  <c r="U106" i="16"/>
  <c r="V106" i="16"/>
  <c r="W106" i="16"/>
  <c r="U107" i="16"/>
  <c r="V107" i="16"/>
  <c r="W107" i="16"/>
  <c r="U108" i="16"/>
  <c r="V108" i="16"/>
  <c r="W108" i="16"/>
  <c r="U109" i="16"/>
  <c r="V109" i="16"/>
  <c r="W109" i="16"/>
  <c r="U110" i="16"/>
  <c r="V110" i="16"/>
  <c r="W110" i="16"/>
  <c r="U111" i="16"/>
  <c r="V111" i="16"/>
  <c r="W111" i="16"/>
  <c r="U112" i="16"/>
  <c r="V112" i="16"/>
  <c r="W112" i="16"/>
  <c r="U113" i="16"/>
  <c r="V113" i="16"/>
  <c r="W113" i="16"/>
  <c r="U114" i="16"/>
  <c r="V114" i="16"/>
  <c r="W114" i="16"/>
  <c r="U115" i="16"/>
  <c r="U116" i="16"/>
  <c r="U117" i="16"/>
  <c r="V117" i="16"/>
  <c r="W117" i="16"/>
  <c r="U118" i="16"/>
  <c r="V118" i="16"/>
  <c r="W118" i="16"/>
  <c r="U119" i="16"/>
  <c r="U120" i="16"/>
  <c r="V120" i="16"/>
  <c r="W120" i="16"/>
  <c r="U121" i="16"/>
  <c r="U122" i="16"/>
  <c r="V122" i="16"/>
  <c r="W122" i="16"/>
  <c r="U123" i="16"/>
  <c r="V123" i="16"/>
  <c r="W123" i="16"/>
  <c r="U124" i="16"/>
  <c r="V124" i="16"/>
  <c r="W124" i="16"/>
  <c r="U125" i="16"/>
  <c r="V125" i="16"/>
  <c r="W125" i="16"/>
  <c r="U126" i="16"/>
  <c r="U127" i="16"/>
  <c r="V127" i="16"/>
  <c r="W127" i="16"/>
  <c r="U128" i="16"/>
  <c r="U129" i="16"/>
  <c r="V129" i="16"/>
  <c r="W129" i="16"/>
  <c r="U130" i="16"/>
  <c r="V130" i="16"/>
  <c r="W130" i="16"/>
  <c r="U131" i="16"/>
  <c r="V131" i="16"/>
  <c r="W131" i="16"/>
  <c r="U132" i="16"/>
  <c r="V132" i="16"/>
  <c r="W132" i="16"/>
  <c r="U133" i="16"/>
  <c r="V133" i="16"/>
  <c r="W133" i="16"/>
  <c r="U134" i="16"/>
  <c r="V134" i="16"/>
  <c r="W134" i="16"/>
  <c r="U135" i="16"/>
  <c r="V135" i="16"/>
  <c r="W135" i="16"/>
  <c r="U136" i="16"/>
  <c r="V136" i="16"/>
  <c r="W136" i="16"/>
  <c r="U137" i="16"/>
  <c r="V137" i="16"/>
  <c r="W137" i="16"/>
  <c r="U138" i="16"/>
  <c r="V138" i="16"/>
  <c r="W138" i="16"/>
  <c r="U139" i="16"/>
  <c r="V139" i="16"/>
  <c r="W139" i="16"/>
  <c r="U140" i="16"/>
  <c r="V140" i="16"/>
  <c r="W140" i="16"/>
  <c r="U141" i="16"/>
  <c r="W141" i="16"/>
  <c r="U142" i="16"/>
  <c r="U143" i="16"/>
  <c r="V143" i="16"/>
  <c r="W143" i="16"/>
  <c r="U144" i="16"/>
  <c r="V144" i="16"/>
  <c r="W144" i="16"/>
  <c r="U145" i="16"/>
  <c r="U146" i="16"/>
  <c r="U147" i="16"/>
  <c r="V147" i="16"/>
  <c r="W147" i="16"/>
  <c r="U148" i="16"/>
  <c r="V148" i="16"/>
  <c r="W148" i="16"/>
  <c r="U149" i="16"/>
  <c r="V149" i="16"/>
  <c r="W149" i="16"/>
  <c r="U150" i="16"/>
  <c r="V150" i="16"/>
  <c r="W150" i="16"/>
  <c r="U151" i="16"/>
  <c r="V151" i="16"/>
  <c r="W151" i="16"/>
  <c r="U152" i="16"/>
  <c r="V152" i="16"/>
  <c r="W152" i="16"/>
  <c r="U153" i="16"/>
  <c r="V153" i="16"/>
  <c r="W153" i="16"/>
  <c r="U154" i="16"/>
  <c r="V154" i="16"/>
  <c r="W154" i="16"/>
  <c r="U155" i="16"/>
  <c r="V155" i="16"/>
  <c r="W155" i="16"/>
  <c r="U158" i="16"/>
  <c r="V158" i="16"/>
  <c r="W158" i="16"/>
  <c r="U159" i="16"/>
  <c r="V159" i="16"/>
  <c r="W159" i="16"/>
  <c r="U160" i="16"/>
  <c r="V160" i="16"/>
  <c r="W160" i="16"/>
  <c r="U161" i="16"/>
  <c r="V161" i="16"/>
  <c r="W161" i="16"/>
  <c r="U162" i="16"/>
  <c r="V162" i="16"/>
  <c r="W162" i="16"/>
  <c r="U163" i="16"/>
  <c r="V163" i="16"/>
  <c r="W163" i="16"/>
  <c r="U164" i="16"/>
  <c r="U165" i="16"/>
  <c r="V165" i="16"/>
  <c r="W165" i="16"/>
  <c r="U166" i="16"/>
  <c r="U167" i="16"/>
  <c r="V167" i="16"/>
  <c r="W167" i="16"/>
  <c r="U168" i="16"/>
  <c r="V168" i="16"/>
  <c r="W168" i="16"/>
  <c r="U169" i="16"/>
  <c r="V169" i="16"/>
  <c r="W169" i="16"/>
  <c r="U170" i="16"/>
  <c r="V170" i="16"/>
  <c r="W170" i="16"/>
  <c r="U171" i="16"/>
  <c r="V171" i="16"/>
  <c r="W171" i="16"/>
  <c r="U172" i="16"/>
  <c r="V172" i="16"/>
  <c r="W172" i="16"/>
  <c r="U173" i="16"/>
  <c r="V173" i="16"/>
  <c r="W173" i="16"/>
  <c r="U174" i="16"/>
  <c r="V174" i="16"/>
  <c r="W174" i="16"/>
  <c r="U175" i="16"/>
  <c r="V175" i="16"/>
  <c r="W175" i="16"/>
  <c r="U176" i="16"/>
  <c r="V176" i="16"/>
  <c r="W176" i="16"/>
  <c r="U177" i="16"/>
  <c r="V177" i="16"/>
  <c r="W177" i="16"/>
  <c r="U178" i="16"/>
  <c r="V178" i="16"/>
  <c r="W178" i="16"/>
  <c r="U179" i="16"/>
  <c r="V179" i="16"/>
  <c r="W179" i="16"/>
  <c r="U180" i="16"/>
  <c r="V180" i="16"/>
  <c r="W180" i="16"/>
  <c r="U181" i="16"/>
  <c r="U182" i="16"/>
  <c r="V182" i="16"/>
  <c r="W182" i="16"/>
  <c r="U183" i="16"/>
  <c r="V183" i="16"/>
  <c r="W183" i="16"/>
  <c r="U184" i="16"/>
  <c r="U185" i="16"/>
  <c r="V185" i="16"/>
  <c r="W185" i="16"/>
  <c r="U186" i="16"/>
  <c r="V186" i="16"/>
  <c r="W186" i="16"/>
  <c r="U187" i="16"/>
  <c r="V187" i="16"/>
  <c r="W187" i="16"/>
  <c r="U188" i="16"/>
  <c r="U189" i="16"/>
  <c r="U190" i="16"/>
  <c r="V190" i="16"/>
  <c r="W190" i="16"/>
  <c r="U191" i="16"/>
  <c r="V191" i="16"/>
  <c r="W191" i="16"/>
  <c r="U192" i="16"/>
  <c r="V192" i="16"/>
  <c r="W192" i="16"/>
  <c r="U193" i="16"/>
  <c r="U194" i="16"/>
  <c r="U195" i="16"/>
  <c r="V195" i="16"/>
  <c r="W195" i="16"/>
  <c r="U196" i="16"/>
  <c r="V196" i="16"/>
  <c r="W196" i="16"/>
  <c r="U197" i="16"/>
  <c r="V197" i="16"/>
  <c r="W197" i="16"/>
  <c r="U198" i="16"/>
  <c r="V198" i="16"/>
  <c r="W198" i="16"/>
  <c r="U199" i="16"/>
  <c r="U200" i="16"/>
  <c r="V200" i="16"/>
  <c r="W200" i="16"/>
  <c r="U201" i="16"/>
  <c r="U202" i="16"/>
  <c r="V202" i="16"/>
  <c r="W202" i="16"/>
  <c r="U203" i="16"/>
  <c r="V203" i="16"/>
  <c r="W203" i="16"/>
  <c r="U204" i="16"/>
  <c r="V204" i="16"/>
  <c r="W204" i="16"/>
  <c r="U205" i="16"/>
  <c r="V205" i="16"/>
  <c r="W205" i="16"/>
  <c r="U206" i="16"/>
  <c r="V206" i="16"/>
  <c r="W206" i="16"/>
  <c r="U207" i="16"/>
  <c r="U208" i="16"/>
  <c r="V208" i="16"/>
  <c r="W208" i="16"/>
  <c r="U209" i="16"/>
  <c r="U210" i="16"/>
  <c r="V210" i="16"/>
  <c r="W210" i="16"/>
  <c r="U211" i="16"/>
  <c r="V211" i="16"/>
  <c r="W211" i="16"/>
  <c r="U212" i="16"/>
  <c r="V212" i="16"/>
  <c r="W212" i="16"/>
  <c r="U213" i="16"/>
  <c r="V213" i="16"/>
  <c r="W213" i="16"/>
  <c r="U214" i="16"/>
  <c r="V214" i="16"/>
  <c r="W214" i="16"/>
  <c r="U215" i="16"/>
  <c r="V215" i="16"/>
  <c r="W215" i="16"/>
  <c r="U216" i="16"/>
  <c r="V216" i="16"/>
  <c r="W216" i="16"/>
  <c r="U217" i="16"/>
  <c r="U218" i="16"/>
  <c r="V218" i="16"/>
  <c r="W218" i="16"/>
  <c r="U219" i="16"/>
  <c r="V219" i="16"/>
  <c r="W219" i="16"/>
  <c r="U220" i="16"/>
  <c r="V220" i="16"/>
  <c r="W220" i="16"/>
  <c r="U221" i="16"/>
  <c r="V221" i="16"/>
  <c r="W221" i="16"/>
  <c r="U222" i="16"/>
  <c r="V222" i="16"/>
  <c r="W222" i="16"/>
  <c r="U223" i="16"/>
  <c r="W224" i="16"/>
  <c r="U225" i="16"/>
  <c r="V225" i="16"/>
  <c r="W225" i="16"/>
  <c r="U226" i="16"/>
  <c r="V226" i="16"/>
  <c r="W226" i="16"/>
  <c r="U227" i="16"/>
  <c r="V227" i="16"/>
  <c r="W227" i="16"/>
  <c r="U228" i="16"/>
  <c r="V228" i="16"/>
  <c r="W228" i="16"/>
  <c r="U229" i="16"/>
  <c r="V229" i="16"/>
  <c r="W229" i="16"/>
  <c r="U230" i="16"/>
  <c r="V230" i="16"/>
  <c r="W230" i="16"/>
  <c r="U231" i="16"/>
  <c r="V231" i="16"/>
  <c r="W231" i="16"/>
  <c r="U232" i="16"/>
  <c r="V232" i="16"/>
  <c r="W232" i="16"/>
  <c r="U233" i="16"/>
  <c r="V233" i="16"/>
  <c r="W233" i="16"/>
  <c r="U234" i="16"/>
  <c r="V234" i="16"/>
  <c r="W234" i="16"/>
  <c r="U235" i="16"/>
  <c r="V235" i="16"/>
  <c r="W235" i="16"/>
  <c r="U236" i="16"/>
  <c r="V236" i="16"/>
  <c r="W236" i="16"/>
  <c r="U237" i="16"/>
  <c r="V237" i="16"/>
  <c r="W237" i="16"/>
  <c r="U238" i="16"/>
  <c r="V238" i="16"/>
  <c r="W238" i="16"/>
  <c r="U239" i="16"/>
  <c r="U240" i="16"/>
  <c r="U241" i="16"/>
  <c r="V241" i="16"/>
  <c r="W241" i="16"/>
  <c r="U242" i="16"/>
  <c r="V242" i="16"/>
  <c r="W242" i="16"/>
  <c r="U243" i="16"/>
  <c r="V243" i="16"/>
  <c r="W243" i="16"/>
  <c r="U244" i="16"/>
  <c r="V244" i="16"/>
  <c r="W244" i="16"/>
  <c r="U245" i="16"/>
  <c r="V245" i="16"/>
  <c r="W245" i="16"/>
  <c r="U246" i="16"/>
  <c r="V246" i="16"/>
  <c r="W246" i="16"/>
  <c r="U247" i="16"/>
  <c r="V247" i="16"/>
  <c r="W247" i="16"/>
  <c r="U248" i="16"/>
  <c r="V248" i="16"/>
  <c r="W248" i="16"/>
  <c r="U249" i="16"/>
  <c r="V249" i="16"/>
  <c r="W249" i="16"/>
  <c r="U250" i="16"/>
  <c r="U251" i="16"/>
  <c r="V251" i="16"/>
  <c r="W251" i="16"/>
  <c r="U252" i="16"/>
  <c r="V252" i="16"/>
  <c r="W252" i="16"/>
  <c r="U253" i="16"/>
  <c r="V253" i="16"/>
  <c r="W253" i="16"/>
  <c r="U254" i="16"/>
  <c r="V254" i="16"/>
  <c r="W254" i="16"/>
  <c r="U255" i="16"/>
  <c r="V255" i="16"/>
  <c r="W255" i="16"/>
  <c r="U256" i="16"/>
  <c r="V256" i="16"/>
  <c r="W256" i="16"/>
  <c r="U257" i="16"/>
  <c r="V257" i="16"/>
  <c r="W257" i="16"/>
  <c r="U258" i="16"/>
  <c r="V258" i="16"/>
  <c r="W258" i="16"/>
  <c r="U259" i="16"/>
  <c r="V259" i="16"/>
  <c r="W259" i="16"/>
  <c r="U260" i="16"/>
  <c r="U261" i="16"/>
  <c r="U3" i="16"/>
  <c r="K80" i="59"/>
  <c r="N80" i="59" s="1"/>
  <c r="S80" i="59" s="1"/>
  <c r="K79" i="59"/>
  <c r="L79" i="59" s="1"/>
  <c r="K78" i="59"/>
  <c r="N78" i="59" s="1"/>
  <c r="S78" i="59" s="1"/>
  <c r="K77" i="59"/>
  <c r="K76" i="59"/>
  <c r="M76" i="59" s="1"/>
  <c r="R76" i="59" s="1"/>
  <c r="K75" i="59"/>
  <c r="L75" i="59" s="1"/>
  <c r="Q75" i="59" s="1"/>
  <c r="K74" i="59"/>
  <c r="K73" i="59"/>
  <c r="M73" i="59" s="1"/>
  <c r="R73" i="59" s="1"/>
  <c r="K72" i="59"/>
  <c r="N72" i="59" s="1"/>
  <c r="S72" i="59" s="1"/>
  <c r="K71" i="59"/>
  <c r="N71" i="59" s="1"/>
  <c r="S71" i="59" s="1"/>
  <c r="K70" i="59"/>
  <c r="N70" i="59" s="1"/>
  <c r="S70" i="59" s="1"/>
  <c r="K69" i="59"/>
  <c r="N69" i="59" s="1"/>
  <c r="S69" i="59" s="1"/>
  <c r="K68" i="59"/>
  <c r="N68" i="59" s="1"/>
  <c r="S68" i="59" s="1"/>
  <c r="K67" i="59"/>
  <c r="N67" i="59" s="1"/>
  <c r="S67" i="59" s="1"/>
  <c r="K66" i="59"/>
  <c r="M66" i="59" s="1"/>
  <c r="R66" i="59" s="1"/>
  <c r="Y224" i="16" s="1"/>
  <c r="K65" i="59"/>
  <c r="L65" i="59" s="1"/>
  <c r="Q65" i="59" s="1"/>
  <c r="K64" i="59"/>
  <c r="N64" i="59" s="1"/>
  <c r="S64" i="59" s="1"/>
  <c r="K63" i="59"/>
  <c r="L63" i="59" s="1"/>
  <c r="K62" i="59"/>
  <c r="N62" i="59" s="1"/>
  <c r="S62" i="59" s="1"/>
  <c r="K61" i="59"/>
  <c r="L61" i="59" s="1"/>
  <c r="Q61" i="59" s="1"/>
  <c r="K60" i="59"/>
  <c r="M60" i="59" s="1"/>
  <c r="R60" i="59" s="1"/>
  <c r="K59" i="59"/>
  <c r="L59" i="59" s="1"/>
  <c r="Q59" i="59" s="1"/>
  <c r="K58" i="59"/>
  <c r="K57" i="59"/>
  <c r="N57" i="59" s="1"/>
  <c r="S57" i="59" s="1"/>
  <c r="K56" i="59"/>
  <c r="N56" i="59" s="1"/>
  <c r="S56" i="59" s="1"/>
  <c r="K55" i="59"/>
  <c r="N55" i="59" s="1"/>
  <c r="S55" i="59" s="1"/>
  <c r="K54" i="59"/>
  <c r="L54" i="59" s="1"/>
  <c r="Q54" i="59" s="1"/>
  <c r="K53" i="59"/>
  <c r="N53" i="59" s="1"/>
  <c r="S53" i="59" s="1"/>
  <c r="K52" i="59"/>
  <c r="N52" i="59" s="1"/>
  <c r="S52" i="59" s="1"/>
  <c r="K51" i="59"/>
  <c r="N51" i="59" s="1"/>
  <c r="S51" i="59" s="1"/>
  <c r="K50" i="59"/>
  <c r="M50" i="59" s="1"/>
  <c r="R50" i="59" s="1"/>
  <c r="K49" i="59"/>
  <c r="L49" i="59" s="1"/>
  <c r="Q49" i="59" s="1"/>
  <c r="K48" i="59"/>
  <c r="N48" i="59" s="1"/>
  <c r="S48" i="59" s="1"/>
  <c r="K47" i="59"/>
  <c r="L47" i="59" s="1"/>
  <c r="K46" i="59"/>
  <c r="N46" i="59" s="1"/>
  <c r="S46" i="59" s="1"/>
  <c r="K45" i="59"/>
  <c r="L45" i="59" s="1"/>
  <c r="Q45" i="59" s="1"/>
  <c r="X127" i="16" s="1"/>
  <c r="K44" i="59"/>
  <c r="M44" i="59" s="1"/>
  <c r="R44" i="59" s="1"/>
  <c r="K43" i="59"/>
  <c r="L43" i="59" s="1"/>
  <c r="Q43" i="59" s="1"/>
  <c r="K42" i="59"/>
  <c r="K41" i="59"/>
  <c r="N41" i="59" s="1"/>
  <c r="S41" i="59" s="1"/>
  <c r="K40" i="59"/>
  <c r="N40" i="59" s="1"/>
  <c r="S40" i="59" s="1"/>
  <c r="O39" i="58" s="1"/>
  <c r="Z142" i="16" s="1"/>
  <c r="K39" i="59"/>
  <c r="N39" i="59" s="1"/>
  <c r="S39" i="59" s="1"/>
  <c r="O38" i="58" s="1"/>
  <c r="Z128" i="16" s="1"/>
  <c r="K38" i="59"/>
  <c r="M38" i="59" s="1"/>
  <c r="K37" i="59"/>
  <c r="N37" i="59" s="1"/>
  <c r="S37" i="59" s="1"/>
  <c r="O35" i="58" s="1"/>
  <c r="Z119" i="16" s="1"/>
  <c r="K36" i="59"/>
  <c r="N36" i="59" s="1"/>
  <c r="S36" i="59" s="1"/>
  <c r="O34" i="58" s="1"/>
  <c r="Z116" i="16" s="1"/>
  <c r="K35" i="59"/>
  <c r="N35" i="59" s="1"/>
  <c r="S35" i="59" s="1"/>
  <c r="O33" i="58" s="1"/>
  <c r="Z115" i="16" s="1"/>
  <c r="K34" i="59"/>
  <c r="M34" i="59" s="1"/>
  <c r="R34" i="59" s="1"/>
  <c r="K33" i="59"/>
  <c r="L33" i="59" s="1"/>
  <c r="Q33" i="59" s="1"/>
  <c r="K32" i="59"/>
  <c r="N32" i="59" s="1"/>
  <c r="S32" i="59" s="1"/>
  <c r="K31" i="59"/>
  <c r="L31" i="59" s="1"/>
  <c r="K30" i="59"/>
  <c r="N30" i="59" s="1"/>
  <c r="S30" i="59" s="1"/>
  <c r="K29" i="59"/>
  <c r="K28" i="59"/>
  <c r="N28" i="59" s="1"/>
  <c r="S28" i="59" s="1"/>
  <c r="K27" i="59"/>
  <c r="N27" i="59" s="1"/>
  <c r="S27" i="59" s="1"/>
  <c r="K26" i="59"/>
  <c r="K25" i="59"/>
  <c r="M25" i="59" s="1"/>
  <c r="R25" i="59" s="1"/>
  <c r="K24" i="59"/>
  <c r="N24" i="59" s="1"/>
  <c r="S24" i="59" s="1"/>
  <c r="O21" i="58" s="1"/>
  <c r="Z48" i="16" s="1"/>
  <c r="K23" i="59"/>
  <c r="N23" i="59" s="1"/>
  <c r="S23" i="59" s="1"/>
  <c r="K22" i="59"/>
  <c r="M22" i="59" s="1"/>
  <c r="R22" i="59" s="1"/>
  <c r="K21" i="59"/>
  <c r="N21" i="59" s="1"/>
  <c r="S21" i="59" s="1"/>
  <c r="O20" i="58" s="1"/>
  <c r="Z43" i="16" s="1"/>
  <c r="K20" i="59"/>
  <c r="N20" i="59" s="1"/>
  <c r="S20" i="59" s="1"/>
  <c r="O19" i="58" s="1"/>
  <c r="K19" i="59"/>
  <c r="N19" i="59" s="1"/>
  <c r="S19" i="59" s="1"/>
  <c r="K18" i="59"/>
  <c r="M18" i="59" s="1"/>
  <c r="R18" i="59" s="1"/>
  <c r="Y35" i="16" s="1"/>
  <c r="K17" i="59"/>
  <c r="L17" i="59" s="1"/>
  <c r="K16" i="59"/>
  <c r="M16" i="59" s="1"/>
  <c r="R16" i="59" s="1"/>
  <c r="Y32" i="16" s="1"/>
  <c r="K15" i="59"/>
  <c r="L15" i="59" s="1"/>
  <c r="J21" i="56" l="1"/>
  <c r="Z35" i="16"/>
  <c r="J38" i="56"/>
  <c r="O61" i="58"/>
  <c r="O48" i="58"/>
  <c r="Z188" i="16" s="1"/>
  <c r="M33" i="59"/>
  <c r="R33" i="59" s="1"/>
  <c r="N16" i="59"/>
  <c r="S16" i="59" s="1"/>
  <c r="O17" i="58" s="1"/>
  <c r="Z32" i="16" s="1"/>
  <c r="O23" i="58"/>
  <c r="Z63" i="16" s="1"/>
  <c r="L57" i="59"/>
  <c r="Q57" i="59" s="1"/>
  <c r="Y82" i="16"/>
  <c r="Y142" i="16"/>
  <c r="N33" i="59"/>
  <c r="S33" i="59" s="1"/>
  <c r="T33" i="59" s="1"/>
  <c r="L48" i="59"/>
  <c r="Q48" i="59" s="1"/>
  <c r="X28" i="16"/>
  <c r="O58" i="58"/>
  <c r="M13" i="59"/>
  <c r="O45" i="58"/>
  <c r="O51" i="58"/>
  <c r="Z194" i="16" s="1"/>
  <c r="N25" i="59"/>
  <c r="S25" i="59" s="1"/>
  <c r="N73" i="59"/>
  <c r="S73" i="59" s="1"/>
  <c r="O62" i="58" s="1"/>
  <c r="X30" i="16"/>
  <c r="X134" i="16"/>
  <c r="X199" i="16"/>
  <c r="X223" i="16"/>
  <c r="O30" i="58"/>
  <c r="Z77" i="16" s="1"/>
  <c r="J15" i="56"/>
  <c r="J12" i="56"/>
  <c r="J42" i="56"/>
  <c r="J43" i="56"/>
  <c r="J6" i="56"/>
  <c r="J50" i="56"/>
  <c r="J10" i="56"/>
  <c r="J40" i="56"/>
  <c r="J47" i="56"/>
  <c r="J9" i="56"/>
  <c r="J4" i="56"/>
  <c r="J24" i="56"/>
  <c r="J46" i="56"/>
  <c r="J31" i="56"/>
  <c r="J23" i="56"/>
  <c r="J13" i="56"/>
  <c r="J5" i="56"/>
  <c r="J14" i="56"/>
  <c r="J41" i="56"/>
  <c r="J11" i="56"/>
  <c r="R38" i="59"/>
  <c r="N13" i="59"/>
  <c r="S13" i="59" s="1"/>
  <c r="O14" i="58" s="1"/>
  <c r="Z28" i="16" s="1"/>
  <c r="M65" i="59"/>
  <c r="R65" i="59" s="1"/>
  <c r="L28" i="59"/>
  <c r="L44" i="59"/>
  <c r="L60" i="59"/>
  <c r="L76" i="59"/>
  <c r="M28" i="59"/>
  <c r="R28" i="59" s="1"/>
  <c r="Y68" i="16" s="1"/>
  <c r="M35" i="59"/>
  <c r="R35" i="59" s="1"/>
  <c r="N60" i="59"/>
  <c r="S60" i="59" s="1"/>
  <c r="N76" i="59"/>
  <c r="S76" i="59" s="1"/>
  <c r="O65" i="58" s="1"/>
  <c r="L30" i="59"/>
  <c r="M78" i="59"/>
  <c r="R78" i="59" s="1"/>
  <c r="Q17" i="59"/>
  <c r="M17" i="59"/>
  <c r="R17" i="59" s="1"/>
  <c r="Y33" i="16" s="1"/>
  <c r="N49" i="59"/>
  <c r="S49" i="59" s="1"/>
  <c r="O49" i="58" s="1"/>
  <c r="L35" i="59"/>
  <c r="Q35" i="59" s="1"/>
  <c r="X86" i="16" s="1"/>
  <c r="N50" i="59"/>
  <c r="S50" i="59" s="1"/>
  <c r="N66" i="59"/>
  <c r="S66" i="59" s="1"/>
  <c r="O60" i="58" s="1"/>
  <c r="N44" i="59"/>
  <c r="S44" i="59" s="1"/>
  <c r="O43" i="58" s="1"/>
  <c r="L78" i="59"/>
  <c r="Q78" i="59" s="1"/>
  <c r="L46" i="59"/>
  <c r="Q46" i="59" s="1"/>
  <c r="L21" i="59"/>
  <c r="Q21" i="59" s="1"/>
  <c r="N34" i="59"/>
  <c r="S34" i="59" s="1"/>
  <c r="O31" i="58" s="1"/>
  <c r="Z78" i="16" s="1"/>
  <c r="N65" i="59"/>
  <c r="S65" i="59" s="1"/>
  <c r="O59" i="58" s="1"/>
  <c r="Z240" i="16" s="1"/>
  <c r="L37" i="59"/>
  <c r="Q37" i="59" s="1"/>
  <c r="X89" i="16" s="1"/>
  <c r="M15" i="59"/>
  <c r="R15" i="59" s="1"/>
  <c r="Y31" i="16" s="1"/>
  <c r="M46" i="59"/>
  <c r="R46" i="59" s="1"/>
  <c r="M54" i="59"/>
  <c r="R54" i="59" s="1"/>
  <c r="Y188" i="16" s="1"/>
  <c r="N31" i="59"/>
  <c r="S31" i="59" s="1"/>
  <c r="O29" i="58" s="1"/>
  <c r="Z76" i="16" s="1"/>
  <c r="N38" i="59"/>
  <c r="S38" i="59" s="1"/>
  <c r="O37" i="58" s="1"/>
  <c r="Z126" i="16" s="1"/>
  <c r="N79" i="59"/>
  <c r="S79" i="59" s="1"/>
  <c r="O68" i="58" s="1"/>
  <c r="L16" i="59"/>
  <c r="N47" i="59"/>
  <c r="S47" i="59" s="1"/>
  <c r="M63" i="59"/>
  <c r="R63" i="59" s="1"/>
  <c r="L73" i="59"/>
  <c r="M49" i="59"/>
  <c r="R49" i="59" s="1"/>
  <c r="Y164" i="16" s="1"/>
  <c r="N17" i="59"/>
  <c r="S17" i="59" s="1"/>
  <c r="O18" i="58" s="1"/>
  <c r="Z33" i="16" s="1"/>
  <c r="N18" i="59"/>
  <c r="S18" i="59" s="1"/>
  <c r="L19" i="59"/>
  <c r="Q19" i="59" s="1"/>
  <c r="M19" i="59"/>
  <c r="R19" i="59" s="1"/>
  <c r="L53" i="59"/>
  <c r="Q53" i="59" s="1"/>
  <c r="L69" i="59"/>
  <c r="Q69" i="59" s="1"/>
  <c r="M30" i="59"/>
  <c r="R30" i="59" s="1"/>
  <c r="L38" i="59"/>
  <c r="Q38" i="59" s="1"/>
  <c r="X93" i="16" s="1"/>
  <c r="L62" i="59"/>
  <c r="Q62" i="59" s="1"/>
  <c r="N15" i="59"/>
  <c r="S15" i="59" s="1"/>
  <c r="O16" i="58" s="1"/>
  <c r="Z31" i="16" s="1"/>
  <c r="M31" i="59"/>
  <c r="R31" i="59" s="1"/>
  <c r="N54" i="59"/>
  <c r="S54" i="59" s="1"/>
  <c r="M62" i="59"/>
  <c r="R62" i="59" s="1"/>
  <c r="M79" i="59"/>
  <c r="R79" i="59" s="1"/>
  <c r="M47" i="59"/>
  <c r="R47" i="59" s="1"/>
  <c r="N63" i="59"/>
  <c r="S63" i="59" s="1"/>
  <c r="O56" i="58" s="1"/>
  <c r="Z217" i="16" s="1"/>
  <c r="Q79" i="59"/>
  <c r="Q63" i="59"/>
  <c r="Q47" i="59"/>
  <c r="Q31" i="59"/>
  <c r="Q15" i="59"/>
  <c r="N14" i="59"/>
  <c r="S14" i="59" s="1"/>
  <c r="O15" i="58" s="1"/>
  <c r="Z30" i="16" s="1"/>
  <c r="M14" i="59"/>
  <c r="R14" i="59" s="1"/>
  <c r="Y30" i="16" s="1"/>
  <c r="N26" i="59"/>
  <c r="S26" i="59" s="1"/>
  <c r="M26" i="59"/>
  <c r="R26" i="59" s="1"/>
  <c r="Y63" i="16" s="1"/>
  <c r="L26" i="59"/>
  <c r="L32" i="59"/>
  <c r="Q32" i="59" s="1"/>
  <c r="N61" i="59"/>
  <c r="S61" i="59" s="1"/>
  <c r="O55" i="58" s="1"/>
  <c r="Z209" i="16" s="1"/>
  <c r="M61" i="59"/>
  <c r="M32" i="59"/>
  <c r="R32" i="59" s="1"/>
  <c r="Y76" i="16" s="1"/>
  <c r="L22" i="59"/>
  <c r="Q22" i="59" s="1"/>
  <c r="M67" i="59"/>
  <c r="R67" i="59" s="1"/>
  <c r="N22" i="59"/>
  <c r="S22" i="59" s="1"/>
  <c r="N29" i="59"/>
  <c r="S29" i="59" s="1"/>
  <c r="O27" i="58" s="1"/>
  <c r="Z72" i="16" s="1"/>
  <c r="M29" i="59"/>
  <c r="R29" i="59" s="1"/>
  <c r="Y71" i="16" s="1"/>
  <c r="L51" i="59"/>
  <c r="Q51" i="59" s="1"/>
  <c r="X145" i="16" s="1"/>
  <c r="M57" i="59"/>
  <c r="L67" i="59"/>
  <c r="L29" i="59"/>
  <c r="M51" i="59"/>
  <c r="R51" i="59" s="1"/>
  <c r="L80" i="59"/>
  <c r="L41" i="59"/>
  <c r="Q41" i="59" s="1"/>
  <c r="X107" i="16" s="1"/>
  <c r="M80" i="59"/>
  <c r="R80" i="59" s="1"/>
  <c r="N74" i="59"/>
  <c r="S74" i="59" s="1"/>
  <c r="O63" i="58" s="1"/>
  <c r="Z260" i="16" s="1"/>
  <c r="M74" i="59"/>
  <c r="R74" i="59" s="1"/>
  <c r="L74" i="59"/>
  <c r="M41" i="59"/>
  <c r="R41" i="59" s="1"/>
  <c r="N58" i="59"/>
  <c r="S58" i="59" s="1"/>
  <c r="M58" i="59"/>
  <c r="R58" i="59" s="1"/>
  <c r="L58" i="59"/>
  <c r="L64" i="59"/>
  <c r="L25" i="59"/>
  <c r="M64" i="59"/>
  <c r="R64" i="59" s="1"/>
  <c r="Y217" i="16" s="1"/>
  <c r="L70" i="59"/>
  <c r="Q70" i="59" s="1"/>
  <c r="N42" i="59"/>
  <c r="S42" i="59" s="1"/>
  <c r="O40" i="58" s="1"/>
  <c r="Z145" i="16" s="1"/>
  <c r="M42" i="59"/>
  <c r="R42" i="59" s="1"/>
  <c r="Y133" i="16" s="1"/>
  <c r="L42" i="59"/>
  <c r="M70" i="59"/>
  <c r="R70" i="59" s="1"/>
  <c r="N45" i="59"/>
  <c r="S45" i="59" s="1"/>
  <c r="O44" i="58" s="1"/>
  <c r="M45" i="59"/>
  <c r="N77" i="59"/>
  <c r="S77" i="59" s="1"/>
  <c r="O66" i="58" s="1"/>
  <c r="M77" i="59"/>
  <c r="R77" i="59" s="1"/>
  <c r="M48" i="59"/>
  <c r="R48" i="59" s="1"/>
  <c r="L77" i="59"/>
  <c r="Q77" i="59" s="1"/>
  <c r="L23" i="59"/>
  <c r="Q23" i="59" s="1"/>
  <c r="L39" i="59"/>
  <c r="Q39" i="59" s="1"/>
  <c r="X105" i="16" s="1"/>
  <c r="L55" i="59"/>
  <c r="Q55" i="59" s="1"/>
  <c r="X164" i="16" s="1"/>
  <c r="L71" i="59"/>
  <c r="Q71" i="59" s="1"/>
  <c r="L20" i="59"/>
  <c r="M23" i="59"/>
  <c r="R23" i="59" s="1"/>
  <c r="Y50" i="16" s="1"/>
  <c r="L36" i="59"/>
  <c r="M39" i="59"/>
  <c r="R39" i="59" s="1"/>
  <c r="L52" i="59"/>
  <c r="M55" i="59"/>
  <c r="R55" i="59" s="1"/>
  <c r="L68" i="59"/>
  <c r="M71" i="59"/>
  <c r="R71" i="59" s="1"/>
  <c r="M20" i="59"/>
  <c r="R20" i="59" s="1"/>
  <c r="Y43" i="16" s="1"/>
  <c r="M36" i="59"/>
  <c r="R36" i="59" s="1"/>
  <c r="Y87" i="16" s="1"/>
  <c r="M52" i="59"/>
  <c r="R52" i="59" s="1"/>
  <c r="Y182" i="16" s="1"/>
  <c r="M68" i="59"/>
  <c r="R68" i="59" s="1"/>
  <c r="Y240" i="16" s="1"/>
  <c r="L27" i="59"/>
  <c r="Q27" i="59" s="1"/>
  <c r="L24" i="59"/>
  <c r="M27" i="59"/>
  <c r="R27" i="59" s="1"/>
  <c r="Y64" i="16" s="1"/>
  <c r="L40" i="59"/>
  <c r="M43" i="59"/>
  <c r="L56" i="59"/>
  <c r="M59" i="59"/>
  <c r="R59" i="59" s="1"/>
  <c r="Y199" i="16" s="1"/>
  <c r="L72" i="59"/>
  <c r="Q72" i="59" s="1"/>
  <c r="M75" i="59"/>
  <c r="R75" i="59" s="1"/>
  <c r="M24" i="59"/>
  <c r="R24" i="59" s="1"/>
  <c r="Y51" i="16" s="1"/>
  <c r="M40" i="59"/>
  <c r="R40" i="59" s="1"/>
  <c r="N43" i="59"/>
  <c r="S43" i="59" s="1"/>
  <c r="M56" i="59"/>
  <c r="R56" i="59" s="1"/>
  <c r="Y193" i="16" s="1"/>
  <c r="N59" i="59"/>
  <c r="S59" i="59" s="1"/>
  <c r="O52" i="58" s="1"/>
  <c r="Z199" i="16" s="1"/>
  <c r="M72" i="59"/>
  <c r="R72" i="59" s="1"/>
  <c r="N75" i="59"/>
  <c r="S75" i="59" s="1"/>
  <c r="O64" i="58" s="1"/>
  <c r="L18" i="59"/>
  <c r="M21" i="59"/>
  <c r="L34" i="59"/>
  <c r="M37" i="59"/>
  <c r="L50" i="59"/>
  <c r="M53" i="59"/>
  <c r="L66" i="59"/>
  <c r="M69" i="59"/>
  <c r="Z239" i="16" l="1"/>
  <c r="J76" i="56"/>
  <c r="Z164" i="16"/>
  <c r="J56" i="56"/>
  <c r="J44" i="56"/>
  <c r="Z261" i="16"/>
  <c r="J84" i="56"/>
  <c r="J71" i="56"/>
  <c r="Z189" i="16"/>
  <c r="J55" i="56"/>
  <c r="Z250" i="16"/>
  <c r="J78" i="56"/>
  <c r="Z166" i="16"/>
  <c r="J57" i="56"/>
  <c r="J89" i="56"/>
  <c r="J80" i="56"/>
  <c r="J64" i="56"/>
  <c r="J73" i="56"/>
  <c r="Y261" i="16"/>
  <c r="O69" i="58"/>
  <c r="O67" i="58"/>
  <c r="J85" i="56"/>
  <c r="J19" i="56"/>
  <c r="O70" i="58"/>
  <c r="J88" i="56" s="1"/>
  <c r="J30" i="56"/>
  <c r="O14" i="59"/>
  <c r="O22" i="58"/>
  <c r="Z51" i="16" s="1"/>
  <c r="J62" i="56"/>
  <c r="O28" i="58"/>
  <c r="Z74" i="16" s="1"/>
  <c r="J83" i="56"/>
  <c r="O47" i="58"/>
  <c r="Z184" i="16" s="1"/>
  <c r="J82" i="56"/>
  <c r="X194" i="16"/>
  <c r="J37" i="56"/>
  <c r="T70" i="59"/>
  <c r="T77" i="59"/>
  <c r="Y130" i="16"/>
  <c r="Y107" i="16"/>
  <c r="O13" i="59"/>
  <c r="J81" i="56"/>
  <c r="T78" i="59"/>
  <c r="Y204" i="16"/>
  <c r="T14" i="59"/>
  <c r="Y79" i="16"/>
  <c r="Y86" i="16"/>
  <c r="Y126" i="16"/>
  <c r="Y105" i="16"/>
  <c r="Y223" i="16"/>
  <c r="Y74" i="16"/>
  <c r="O19" i="59"/>
  <c r="O17" i="59"/>
  <c r="Y128" i="16"/>
  <c r="Y106" i="16"/>
  <c r="T71" i="59"/>
  <c r="Y93" i="16"/>
  <c r="Y166" i="16"/>
  <c r="Y72" i="16"/>
  <c r="Y146" i="16"/>
  <c r="Y78" i="16"/>
  <c r="Y260" i="16"/>
  <c r="Y239" i="16"/>
  <c r="Y77" i="16"/>
  <c r="J65" i="56"/>
  <c r="T75" i="59"/>
  <c r="T49" i="59"/>
  <c r="O54" i="59"/>
  <c r="O46" i="58"/>
  <c r="X121" i="16"/>
  <c r="T38" i="59"/>
  <c r="T46" i="59"/>
  <c r="R13" i="59"/>
  <c r="X126" i="16"/>
  <c r="T39" i="59"/>
  <c r="X50" i="16"/>
  <c r="T23" i="59"/>
  <c r="O42" i="58"/>
  <c r="T22" i="59"/>
  <c r="X207" i="16"/>
  <c r="T63" i="59"/>
  <c r="X184" i="16"/>
  <c r="O38" i="59"/>
  <c r="T54" i="59"/>
  <c r="T48" i="59"/>
  <c r="X189" i="16"/>
  <c r="T55" i="59"/>
  <c r="O46" i="59"/>
  <c r="X204" i="16"/>
  <c r="T62" i="59"/>
  <c r="X31" i="16"/>
  <c r="T15" i="59"/>
  <c r="X74" i="16"/>
  <c r="T31" i="59"/>
  <c r="X79" i="16"/>
  <c r="T35" i="59"/>
  <c r="X115" i="16"/>
  <c r="X33" i="16"/>
  <c r="T17" i="59"/>
  <c r="T47" i="59"/>
  <c r="T79" i="59"/>
  <c r="T19" i="59"/>
  <c r="O26" i="58"/>
  <c r="X260" i="16"/>
  <c r="T72" i="59"/>
  <c r="O78" i="59"/>
  <c r="O71" i="58"/>
  <c r="T65" i="59"/>
  <c r="X130" i="16"/>
  <c r="T41" i="59"/>
  <c r="O33" i="59"/>
  <c r="O54" i="58"/>
  <c r="Z207" i="16" s="1"/>
  <c r="O50" i="58"/>
  <c r="T59" i="59"/>
  <c r="X64" i="16"/>
  <c r="T27" i="59"/>
  <c r="X181" i="16"/>
  <c r="T51" i="59"/>
  <c r="O53" i="58"/>
  <c r="J86" i="56"/>
  <c r="T32" i="59"/>
  <c r="O79" i="59"/>
  <c r="X48" i="16"/>
  <c r="J49" i="56"/>
  <c r="J52" i="56"/>
  <c r="J36" i="56"/>
  <c r="J18" i="56"/>
  <c r="J17" i="56"/>
  <c r="J16" i="56"/>
  <c r="J45" i="56"/>
  <c r="J87" i="56"/>
  <c r="J20" i="56"/>
  <c r="J53" i="56"/>
  <c r="J39" i="56"/>
  <c r="O16" i="59"/>
  <c r="Q16" i="59"/>
  <c r="O48" i="59"/>
  <c r="O30" i="59"/>
  <c r="Q30" i="59"/>
  <c r="X77" i="16" s="1"/>
  <c r="O68" i="59"/>
  <c r="Q68" i="59"/>
  <c r="O45" i="59"/>
  <c r="R45" i="59"/>
  <c r="Y127" i="16" s="1"/>
  <c r="O35" i="59"/>
  <c r="O63" i="59"/>
  <c r="O69" i="59"/>
  <c r="R69" i="59"/>
  <c r="Y250" i="16" s="1"/>
  <c r="O74" i="59"/>
  <c r="Q74" i="59"/>
  <c r="T74" i="59" s="1"/>
  <c r="O62" i="59"/>
  <c r="O76" i="59"/>
  <c r="Q76" i="59"/>
  <c r="T76" i="59" s="1"/>
  <c r="O66" i="59"/>
  <c r="Q66" i="59"/>
  <c r="O52" i="59"/>
  <c r="Q52" i="59"/>
  <c r="X146" i="16" s="1"/>
  <c r="O15" i="59"/>
  <c r="O60" i="59"/>
  <c r="Q60" i="59"/>
  <c r="O58" i="59"/>
  <c r="Q58" i="59"/>
  <c r="O56" i="59"/>
  <c r="Q56" i="59"/>
  <c r="O47" i="59"/>
  <c r="Q44" i="59"/>
  <c r="O44" i="59"/>
  <c r="O50" i="59"/>
  <c r="Q50" i="59"/>
  <c r="O43" i="59"/>
  <c r="R43" i="59"/>
  <c r="Y121" i="16" s="1"/>
  <c r="O36" i="59"/>
  <c r="Q36" i="59"/>
  <c r="O28" i="59"/>
  <c r="Q28" i="59"/>
  <c r="O37" i="59"/>
  <c r="R37" i="59"/>
  <c r="O40" i="59"/>
  <c r="Q40" i="59"/>
  <c r="X106" i="16" s="1"/>
  <c r="O24" i="59"/>
  <c r="Q24" i="59"/>
  <c r="O75" i="59"/>
  <c r="O61" i="59"/>
  <c r="R61" i="59"/>
  <c r="Y189" i="16" s="1"/>
  <c r="O18" i="59"/>
  <c r="Q18" i="59"/>
  <c r="O53" i="59"/>
  <c r="R53" i="59"/>
  <c r="Y184" i="16" s="1"/>
  <c r="O42" i="59"/>
  <c r="Q42" i="59"/>
  <c r="O80" i="59"/>
  <c r="Q80" i="59"/>
  <c r="O31" i="59"/>
  <c r="O21" i="59"/>
  <c r="R21" i="59"/>
  <c r="Y48" i="16" s="1"/>
  <c r="O25" i="59"/>
  <c r="Q25" i="59"/>
  <c r="O29" i="59"/>
  <c r="Q29" i="59"/>
  <c r="X76" i="16" s="1"/>
  <c r="O65" i="59"/>
  <c r="O34" i="59"/>
  <c r="Q34" i="59"/>
  <c r="X82" i="16" s="1"/>
  <c r="O64" i="59"/>
  <c r="Q64" i="59"/>
  <c r="O67" i="59"/>
  <c r="Q67" i="59"/>
  <c r="X239" i="16" s="1"/>
  <c r="O26" i="59"/>
  <c r="Q26" i="59"/>
  <c r="O49" i="59"/>
  <c r="O20" i="59"/>
  <c r="Q20" i="59"/>
  <c r="O59" i="59"/>
  <c r="O57" i="59"/>
  <c r="R57" i="59"/>
  <c r="Y181" i="16" s="1"/>
  <c r="O73" i="59"/>
  <c r="Q73" i="59"/>
  <c r="T73" i="59" s="1"/>
  <c r="O51" i="59"/>
  <c r="O39" i="59"/>
  <c r="O32" i="59"/>
  <c r="O71" i="59"/>
  <c r="O23" i="59"/>
  <c r="O70" i="59"/>
  <c r="O72" i="59"/>
  <c r="O77" i="59"/>
  <c r="O41" i="59"/>
  <c r="O22" i="59"/>
  <c r="O27" i="59"/>
  <c r="O55" i="59"/>
  <c r="Z201" i="16" l="1"/>
  <c r="J68" i="56"/>
  <c r="Z71" i="16"/>
  <c r="J32" i="56"/>
  <c r="Z181" i="16"/>
  <c r="J58" i="56"/>
  <c r="J72" i="56"/>
  <c r="Z193" i="16"/>
  <c r="J54" i="56"/>
  <c r="J34" i="56"/>
  <c r="J67" i="56"/>
  <c r="J77" i="56"/>
  <c r="J63" i="56"/>
  <c r="J27" i="56"/>
  <c r="J69" i="56"/>
  <c r="J79" i="56"/>
  <c r="J29" i="56"/>
  <c r="J70" i="56"/>
  <c r="J61" i="56"/>
  <c r="J35" i="56"/>
  <c r="J60" i="56"/>
  <c r="Y207" i="16"/>
  <c r="T80" i="59"/>
  <c r="X261" i="16"/>
  <c r="Y115" i="16"/>
  <c r="Y89" i="16"/>
  <c r="X250" i="16"/>
  <c r="T67" i="59"/>
  <c r="X201" i="16"/>
  <c r="T60" i="59"/>
  <c r="X188" i="16"/>
  <c r="T36" i="59"/>
  <c r="X87" i="16"/>
  <c r="T58" i="59"/>
  <c r="X43" i="16"/>
  <c r="T20" i="59"/>
  <c r="X32" i="16"/>
  <c r="T16" i="59"/>
  <c r="X128" i="16"/>
  <c r="T40" i="59"/>
  <c r="J66" i="56"/>
  <c r="Y28" i="16"/>
  <c r="T13" i="59"/>
  <c r="X133" i="16"/>
  <c r="T42" i="59"/>
  <c r="Y145" i="16"/>
  <c r="T45" i="59"/>
  <c r="X68" i="16"/>
  <c r="T28" i="59"/>
  <c r="T37" i="59"/>
  <c r="X240" i="16"/>
  <c r="T68" i="59"/>
  <c r="X182" i="16"/>
  <c r="T52" i="59"/>
  <c r="T69" i="59"/>
  <c r="T53" i="59"/>
  <c r="X78" i="16"/>
  <c r="T34" i="59"/>
  <c r="X35" i="16"/>
  <c r="T18" i="59"/>
  <c r="Y134" i="16"/>
  <c r="T43" i="59"/>
  <c r="X224" i="16"/>
  <c r="T66" i="59"/>
  <c r="X193" i="16"/>
  <c r="T56" i="59"/>
  <c r="X63" i="16"/>
  <c r="T26" i="59"/>
  <c r="J75" i="56"/>
  <c r="T21" i="59"/>
  <c r="X217" i="16"/>
  <c r="T64" i="59"/>
  <c r="Y201" i="16"/>
  <c r="T61" i="59"/>
  <c r="X72" i="16"/>
  <c r="T30" i="59"/>
  <c r="J51" i="56"/>
  <c r="Y194" i="16"/>
  <c r="T57" i="59"/>
  <c r="X71" i="16"/>
  <c r="T29" i="59"/>
  <c r="X166" i="16"/>
  <c r="T50" i="59"/>
  <c r="T25" i="59"/>
  <c r="X51" i="16"/>
  <c r="T24" i="59"/>
  <c r="J33" i="56"/>
  <c r="X142" i="16"/>
  <c r="T44" i="59"/>
  <c r="D12" i="16"/>
  <c r="D24" i="16"/>
  <c r="D114" i="16"/>
  <c r="D118" i="16"/>
  <c r="D120" i="16"/>
  <c r="D246" i="16"/>
  <c r="D253" i="16"/>
  <c r="D258" i="16"/>
  <c r="F12" i="16"/>
  <c r="F114" i="16"/>
  <c r="F118" i="16"/>
  <c r="F246" i="16"/>
  <c r="F253" i="16"/>
  <c r="F258" i="16"/>
  <c r="M68" i="18"/>
  <c r="M69" i="18"/>
  <c r="M70" i="18"/>
  <c r="M71" i="18"/>
  <c r="M72" i="18"/>
  <c r="M73" i="18"/>
  <c r="M74" i="18"/>
  <c r="M75" i="18"/>
  <c r="M76" i="18"/>
  <c r="M77" i="18"/>
  <c r="M78" i="18"/>
  <c r="M79" i="18"/>
  <c r="M80" i="18"/>
  <c r="M81" i="18"/>
  <c r="M82" i="18"/>
  <c r="M83" i="18"/>
  <c r="M84" i="18"/>
  <c r="M85" i="18"/>
  <c r="M86" i="18"/>
  <c r="M87" i="18"/>
  <c r="M88" i="18"/>
  <c r="M89" i="18"/>
  <c r="M90" i="18"/>
  <c r="M91" i="18"/>
  <c r="M92" i="18"/>
  <c r="M93" i="18"/>
  <c r="M94" i="18"/>
  <c r="M95" i="18"/>
  <c r="M96" i="18"/>
  <c r="M97" i="18"/>
  <c r="M98" i="18"/>
  <c r="M99" i="18"/>
  <c r="M100" i="18"/>
  <c r="M101" i="18"/>
  <c r="M102" i="18"/>
  <c r="M103" i="18"/>
  <c r="M104" i="18"/>
  <c r="M105" i="18"/>
  <c r="M106" i="18"/>
  <c r="M107" i="18"/>
  <c r="M108" i="18"/>
  <c r="M109" i="18"/>
  <c r="M110" i="18"/>
  <c r="M111" i="18"/>
  <c r="M112" i="18"/>
  <c r="M113" i="18"/>
  <c r="M114" i="18"/>
  <c r="M115" i="18"/>
  <c r="M116" i="18"/>
  <c r="M117" i="18"/>
  <c r="M118" i="18"/>
  <c r="M119" i="18"/>
  <c r="M120" i="18"/>
  <c r="M121" i="18"/>
  <c r="M122" i="18"/>
  <c r="M123" i="18"/>
  <c r="M124" i="18"/>
  <c r="M125" i="18"/>
  <c r="M126" i="18"/>
  <c r="M127" i="18"/>
  <c r="M128" i="18"/>
  <c r="M129" i="18"/>
  <c r="M130" i="18"/>
  <c r="M131" i="18"/>
  <c r="M132" i="18"/>
  <c r="M133" i="18"/>
  <c r="M134" i="18"/>
  <c r="M135" i="18"/>
  <c r="M136" i="18"/>
  <c r="M137" i="18"/>
  <c r="M138" i="18"/>
  <c r="M139" i="18"/>
  <c r="M140" i="18"/>
  <c r="M141" i="18"/>
  <c r="M142" i="18"/>
  <c r="M143" i="18"/>
  <c r="M144" i="18"/>
  <c r="M145" i="18"/>
  <c r="M146" i="18"/>
  <c r="M147" i="18"/>
  <c r="M148" i="18"/>
  <c r="M149" i="18"/>
  <c r="M150" i="18"/>
  <c r="M151" i="18"/>
  <c r="M152" i="18"/>
  <c r="M153" i="18"/>
  <c r="M154" i="18"/>
  <c r="M155" i="18"/>
  <c r="M156" i="18"/>
  <c r="M157" i="18"/>
  <c r="M158" i="18"/>
  <c r="M159" i="18"/>
  <c r="M160" i="18"/>
  <c r="M161" i="18"/>
  <c r="M162" i="18"/>
  <c r="M163" i="18"/>
  <c r="M164" i="18"/>
  <c r="M165" i="18"/>
  <c r="M166" i="18"/>
  <c r="M167" i="18"/>
  <c r="M168" i="18"/>
  <c r="M169" i="18"/>
  <c r="M170" i="18"/>
  <c r="M171" i="18"/>
  <c r="M172" i="18"/>
  <c r="M173" i="18"/>
  <c r="M174" i="18"/>
  <c r="M175" i="18"/>
  <c r="M176" i="18"/>
  <c r="M177" i="18"/>
  <c r="M178" i="18"/>
  <c r="M179" i="18"/>
  <c r="M180" i="18"/>
  <c r="M181" i="18"/>
  <c r="M182" i="18"/>
  <c r="M183" i="18"/>
  <c r="M184" i="18"/>
  <c r="M185" i="18"/>
  <c r="M186" i="18"/>
  <c r="M187" i="18"/>
  <c r="M188" i="18"/>
  <c r="M189" i="18"/>
  <c r="M190" i="18"/>
  <c r="M191" i="18"/>
  <c r="M192" i="18"/>
  <c r="M193" i="18"/>
  <c r="M194" i="18"/>
  <c r="M195" i="18"/>
  <c r="M196" i="18"/>
  <c r="M197" i="18"/>
  <c r="M198" i="18"/>
  <c r="M199" i="18"/>
  <c r="M200" i="18"/>
  <c r="M201" i="18"/>
  <c r="M202" i="18"/>
  <c r="M203" i="18"/>
  <c r="M204" i="18"/>
  <c r="M205" i="18"/>
  <c r="M206" i="18"/>
  <c r="M207" i="18"/>
  <c r="M208" i="18"/>
  <c r="M209" i="18"/>
  <c r="M210" i="18"/>
  <c r="M211" i="18"/>
  <c r="M212" i="18"/>
  <c r="M213" i="18"/>
  <c r="M214" i="18"/>
  <c r="M215" i="18"/>
  <c r="M216" i="18"/>
  <c r="M217" i="18"/>
  <c r="M218" i="18"/>
  <c r="M219" i="18"/>
  <c r="M220" i="18"/>
  <c r="M221" i="18"/>
  <c r="M222" i="18"/>
  <c r="M223" i="18"/>
  <c r="M224" i="18"/>
  <c r="M225" i="18"/>
  <c r="M226" i="18"/>
  <c r="M227" i="18"/>
  <c r="M228" i="18"/>
  <c r="M229" i="18"/>
  <c r="M230" i="18"/>
  <c r="M231" i="18"/>
  <c r="M232" i="18"/>
  <c r="M233" i="18"/>
  <c r="M234" i="18"/>
  <c r="M235" i="18"/>
  <c r="M236" i="18"/>
  <c r="M237" i="18"/>
  <c r="M238" i="18"/>
  <c r="M239" i="18"/>
  <c r="M240" i="18"/>
  <c r="M241" i="18"/>
  <c r="M242" i="18"/>
  <c r="M243" i="18"/>
  <c r="M244" i="18"/>
  <c r="M245" i="18"/>
  <c r="M246" i="18"/>
  <c r="M247" i="18"/>
  <c r="M248" i="18"/>
  <c r="M249" i="18"/>
  <c r="M250" i="18"/>
  <c r="M251" i="18"/>
  <c r="M252" i="18"/>
  <c r="M253" i="18"/>
  <c r="M254" i="18"/>
  <c r="M255" i="18"/>
  <c r="E3" i="43"/>
  <c r="E4" i="43"/>
  <c r="E5" i="43"/>
  <c r="E6" i="43"/>
  <c r="E7" i="43"/>
  <c r="E8" i="43"/>
  <c r="E9" i="43"/>
  <c r="E10" i="43"/>
  <c r="E11" i="43"/>
  <c r="E12" i="43"/>
  <c r="E13" i="43"/>
  <c r="E14" i="43"/>
  <c r="E15" i="43"/>
  <c r="E16" i="43"/>
  <c r="E17" i="43"/>
  <c r="E18" i="43"/>
  <c r="E19" i="43"/>
  <c r="E20" i="43"/>
  <c r="E21" i="43"/>
  <c r="E22" i="43"/>
  <c r="E23" i="43"/>
  <c r="E24" i="43"/>
  <c r="E25" i="43"/>
  <c r="E26" i="43"/>
  <c r="E27" i="43"/>
  <c r="E28" i="43"/>
  <c r="E29" i="43"/>
  <c r="E30" i="43"/>
  <c r="E31" i="43"/>
  <c r="E32" i="43"/>
  <c r="E33" i="43"/>
  <c r="E34" i="43"/>
  <c r="E35" i="43"/>
  <c r="E36" i="43"/>
  <c r="E37" i="43"/>
  <c r="E38" i="43"/>
  <c r="E39" i="43"/>
  <c r="E40" i="43"/>
  <c r="E41" i="43"/>
  <c r="E42" i="43"/>
  <c r="E43" i="43"/>
  <c r="E44" i="43"/>
  <c r="E45" i="43"/>
  <c r="E46" i="43"/>
  <c r="E47" i="43"/>
  <c r="E48" i="43"/>
  <c r="E49" i="43"/>
  <c r="E50" i="43"/>
  <c r="E51" i="43"/>
  <c r="E52" i="43"/>
  <c r="E53" i="43"/>
  <c r="E54" i="43"/>
  <c r="E55" i="43"/>
  <c r="E56" i="43"/>
  <c r="E57" i="43"/>
  <c r="E58" i="43"/>
  <c r="E59" i="43"/>
  <c r="E60" i="43"/>
  <c r="E61" i="43"/>
  <c r="E62" i="43"/>
  <c r="E63" i="43"/>
  <c r="E64" i="43"/>
  <c r="E65" i="43"/>
  <c r="E66" i="43"/>
  <c r="E67" i="43"/>
  <c r="E68" i="43"/>
  <c r="E69" i="43"/>
  <c r="E70" i="43"/>
  <c r="E71" i="43"/>
  <c r="E72" i="43"/>
  <c r="E73" i="43"/>
  <c r="E74" i="43"/>
  <c r="E75" i="43"/>
  <c r="E76" i="43"/>
  <c r="E77" i="43"/>
  <c r="E78" i="43"/>
  <c r="B275" i="16" l="1"/>
  <c r="H8" i="59"/>
  <c r="B274" i="16" l="1"/>
  <c r="C24" i="50"/>
  <c r="C120" i="50"/>
  <c r="H42" i="59" l="1"/>
  <c r="I57" i="56" s="1"/>
  <c r="H14" i="59"/>
  <c r="H74" i="59"/>
  <c r="H71" i="59"/>
  <c r="H76" i="59"/>
  <c r="H77" i="59"/>
  <c r="H78" i="59"/>
  <c r="H79" i="59"/>
  <c r="H80" i="59"/>
  <c r="G3" i="5" l="1"/>
  <c r="G4" i="5"/>
  <c r="G5" i="5"/>
  <c r="G6" i="5"/>
  <c r="G7" i="5"/>
  <c r="G8" i="5"/>
  <c r="G9" i="5"/>
  <c r="G10" i="5"/>
  <c r="G11" i="5"/>
  <c r="G12" i="5"/>
  <c r="G13" i="5"/>
  <c r="G14" i="5"/>
  <c r="G15" i="5"/>
  <c r="G16" i="5"/>
  <c r="G17" i="5"/>
  <c r="G18" i="5"/>
  <c r="G19" i="5"/>
  <c r="G20" i="5"/>
  <c r="G21" i="5"/>
  <c r="G22" i="5"/>
  <c r="G23" i="5"/>
  <c r="G24" i="5"/>
  <c r="G25" i="5"/>
  <c r="G26" i="5"/>
  <c r="G27" i="5"/>
  <c r="G28" i="5"/>
  <c r="G259" i="5" s="1"/>
  <c r="G29" i="5"/>
  <c r="G30" i="5"/>
  <c r="G31" i="5"/>
  <c r="G32" i="5"/>
  <c r="G33" i="5"/>
  <c r="G34" i="5"/>
  <c r="G35" i="5"/>
  <c r="G36" i="5"/>
  <c r="G37" i="5"/>
  <c r="G38" i="5"/>
  <c r="G39" i="5"/>
  <c r="G40" i="5"/>
  <c r="G41" i="5"/>
  <c r="G42" i="5"/>
  <c r="G43" i="5"/>
  <c r="G44" i="5"/>
  <c r="G45" i="5"/>
  <c r="G46" i="5"/>
  <c r="G47" i="5"/>
  <c r="G48" i="5"/>
  <c r="G49" i="5"/>
  <c r="G50" i="5"/>
  <c r="G51" i="5"/>
  <c r="G52" i="5"/>
  <c r="G53" i="5"/>
  <c r="G54" i="5"/>
  <c r="G55" i="5"/>
  <c r="G56" i="5"/>
  <c r="G57" i="5"/>
  <c r="G58" i="5"/>
  <c r="G59" i="5"/>
  <c r="G60" i="5"/>
  <c r="G61" i="5"/>
  <c r="G62" i="5"/>
  <c r="G63" i="5"/>
  <c r="G64" i="5"/>
  <c r="G65" i="5"/>
  <c r="G66" i="5"/>
  <c r="G67" i="5"/>
  <c r="G68" i="5"/>
  <c r="G69" i="5"/>
  <c r="G70" i="5"/>
  <c r="G71" i="5"/>
  <c r="G72" i="5"/>
  <c r="G73" i="5"/>
  <c r="G74" i="5"/>
  <c r="G75" i="5"/>
  <c r="G76" i="5"/>
  <c r="G77" i="5"/>
  <c r="G78" i="5"/>
  <c r="G79" i="5"/>
  <c r="G80" i="5"/>
  <c r="G81" i="5"/>
  <c r="G82" i="5"/>
  <c r="G83" i="5"/>
  <c r="G84" i="5"/>
  <c r="G85" i="5"/>
  <c r="G86" i="5"/>
  <c r="G87" i="5"/>
  <c r="G88" i="5"/>
  <c r="G89" i="5"/>
  <c r="G90" i="5"/>
  <c r="G91" i="5"/>
  <c r="G92" i="5"/>
  <c r="G93" i="5"/>
  <c r="G94" i="5"/>
  <c r="G95" i="5"/>
  <c r="G96" i="5"/>
  <c r="G97" i="5"/>
  <c r="G98" i="5"/>
  <c r="G99" i="5"/>
  <c r="G100" i="5"/>
  <c r="G101" i="5"/>
  <c r="G102" i="5"/>
  <c r="G103" i="5"/>
  <c r="G104" i="5"/>
  <c r="G105" i="5"/>
  <c r="G106" i="5"/>
  <c r="G107" i="5"/>
  <c r="G108" i="5"/>
  <c r="G109" i="5"/>
  <c r="G110" i="5"/>
  <c r="G111" i="5"/>
  <c r="G112" i="5"/>
  <c r="G113" i="5"/>
  <c r="G114" i="5"/>
  <c r="G115" i="5"/>
  <c r="G116" i="5"/>
  <c r="G117" i="5"/>
  <c r="G118" i="5"/>
  <c r="G119" i="5"/>
  <c r="G120" i="5"/>
  <c r="G121" i="5"/>
  <c r="G122" i="5"/>
  <c r="G123" i="5"/>
  <c r="G124" i="5"/>
  <c r="G125" i="5"/>
  <c r="G126" i="5"/>
  <c r="G127" i="5"/>
  <c r="G128" i="5"/>
  <c r="G129" i="5"/>
  <c r="G130" i="5"/>
  <c r="G131" i="5"/>
  <c r="G132" i="5"/>
  <c r="G133" i="5"/>
  <c r="G134" i="5"/>
  <c r="G135" i="5"/>
  <c r="G136" i="5"/>
  <c r="G137" i="5"/>
  <c r="G138" i="5"/>
  <c r="G139" i="5"/>
  <c r="G140" i="5"/>
  <c r="G141" i="5"/>
  <c r="G142" i="5"/>
  <c r="G143" i="5"/>
  <c r="G144" i="5"/>
  <c r="G145" i="5"/>
  <c r="G146" i="5"/>
  <c r="G147" i="5"/>
  <c r="G148" i="5"/>
  <c r="G149" i="5"/>
  <c r="G150" i="5"/>
  <c r="G151" i="5"/>
  <c r="G152" i="5"/>
  <c r="G153" i="5"/>
  <c r="G154" i="5"/>
  <c r="G155" i="5"/>
  <c r="G156" i="5"/>
  <c r="G157" i="5"/>
  <c r="G158" i="5"/>
  <c r="G159" i="5"/>
  <c r="G160" i="5"/>
  <c r="G161" i="5"/>
  <c r="G162" i="5"/>
  <c r="G163" i="5"/>
  <c r="G164" i="5"/>
  <c r="G165" i="5"/>
  <c r="G166" i="5"/>
  <c r="G167" i="5"/>
  <c r="G168" i="5"/>
  <c r="G169" i="5"/>
  <c r="G170" i="5"/>
  <c r="G171" i="5"/>
  <c r="G172" i="5"/>
  <c r="G173" i="5"/>
  <c r="G174" i="5"/>
  <c r="G175" i="5"/>
  <c r="G176" i="5"/>
  <c r="G177" i="5"/>
  <c r="G178" i="5"/>
  <c r="G179" i="5"/>
  <c r="G180" i="5"/>
  <c r="G181" i="5"/>
  <c r="G182" i="5"/>
  <c r="G183" i="5"/>
  <c r="G184" i="5"/>
  <c r="G185" i="5"/>
  <c r="G186" i="5"/>
  <c r="G187" i="5"/>
  <c r="G188" i="5"/>
  <c r="G189" i="5"/>
  <c r="G190" i="5"/>
  <c r="G191" i="5"/>
  <c r="G192" i="5"/>
  <c r="G193" i="5"/>
  <c r="G194" i="5"/>
  <c r="G195" i="5"/>
  <c r="G196" i="5"/>
  <c r="G197" i="5"/>
  <c r="G198" i="5"/>
  <c r="G199" i="5"/>
  <c r="G200" i="5"/>
  <c r="G201" i="5"/>
  <c r="G202" i="5"/>
  <c r="G203" i="5"/>
  <c r="G204" i="5"/>
  <c r="G205" i="5"/>
  <c r="G206" i="5"/>
  <c r="G207" i="5"/>
  <c r="G208" i="5"/>
  <c r="G209" i="5"/>
  <c r="G210" i="5"/>
  <c r="G211" i="5"/>
  <c r="G212" i="5"/>
  <c r="G213" i="5"/>
  <c r="G214" i="5"/>
  <c r="G215" i="5"/>
  <c r="G216" i="5"/>
  <c r="G217" i="5"/>
  <c r="G218" i="5"/>
  <c r="G219" i="5"/>
  <c r="G220" i="5"/>
  <c r="G221" i="5"/>
  <c r="G222" i="5"/>
  <c r="G223" i="5"/>
  <c r="G224" i="5"/>
  <c r="G225" i="5"/>
  <c r="G226" i="5"/>
  <c r="G227" i="5"/>
  <c r="G228" i="5"/>
  <c r="G229" i="5"/>
  <c r="G230" i="5"/>
  <c r="G231" i="5"/>
  <c r="G232" i="5"/>
  <c r="G233" i="5"/>
  <c r="G234" i="5"/>
  <c r="G235" i="5"/>
  <c r="G236" i="5"/>
  <c r="G237" i="5"/>
  <c r="G238" i="5"/>
  <c r="G239" i="5"/>
  <c r="G240" i="5"/>
  <c r="G241" i="5"/>
  <c r="G242" i="5"/>
  <c r="G243" i="5"/>
  <c r="G244" i="5"/>
  <c r="G245" i="5"/>
  <c r="G246" i="5"/>
  <c r="G247" i="5"/>
  <c r="G248" i="5"/>
  <c r="G249" i="5"/>
  <c r="G250" i="5"/>
  <c r="G251" i="5"/>
  <c r="G252" i="5"/>
  <c r="G253" i="5"/>
  <c r="G254" i="5"/>
  <c r="G255" i="5"/>
  <c r="G256" i="5"/>
  <c r="G257" i="5"/>
  <c r="G2" i="5"/>
  <c r="P3" i="24"/>
  <c r="P4" i="24"/>
  <c r="P5" i="24"/>
  <c r="P6" i="24"/>
  <c r="P7" i="24"/>
  <c r="P8" i="24"/>
  <c r="P9" i="24"/>
  <c r="P10" i="24"/>
  <c r="P11" i="24"/>
  <c r="P12" i="24"/>
  <c r="P13" i="24"/>
  <c r="P14" i="24"/>
  <c r="P15" i="24"/>
  <c r="P16" i="24"/>
  <c r="P17" i="24"/>
  <c r="P18" i="24"/>
  <c r="P19" i="24"/>
  <c r="P20" i="24"/>
  <c r="P21" i="24"/>
  <c r="P22" i="24"/>
  <c r="P23" i="24"/>
  <c r="P24" i="24"/>
  <c r="P25" i="24"/>
  <c r="P26" i="24"/>
  <c r="P27" i="24"/>
  <c r="P28" i="24"/>
  <c r="P29" i="24"/>
  <c r="P30" i="24"/>
  <c r="P31" i="24"/>
  <c r="P32" i="24"/>
  <c r="P33" i="24"/>
  <c r="P34" i="24"/>
  <c r="P35" i="24"/>
  <c r="P36" i="24"/>
  <c r="P37" i="24"/>
  <c r="P38" i="24"/>
  <c r="P39" i="24"/>
  <c r="P40" i="24"/>
  <c r="P41" i="24"/>
  <c r="P42" i="24"/>
  <c r="P43" i="24"/>
  <c r="P44" i="24"/>
  <c r="P45" i="24"/>
  <c r="P46" i="24"/>
  <c r="P47" i="24"/>
  <c r="P48" i="24"/>
  <c r="P49" i="24"/>
  <c r="P50" i="24"/>
  <c r="P51" i="24"/>
  <c r="P52" i="24"/>
  <c r="P53" i="24"/>
  <c r="P54" i="24"/>
  <c r="P55" i="24"/>
  <c r="P56" i="24"/>
  <c r="P57" i="24"/>
  <c r="P58" i="24"/>
  <c r="P59" i="24"/>
  <c r="P60" i="24"/>
  <c r="P61" i="24"/>
  <c r="P62" i="24"/>
  <c r="P63" i="24"/>
  <c r="P64" i="24"/>
  <c r="P65" i="24"/>
  <c r="P66" i="24"/>
  <c r="P67" i="24"/>
  <c r="P68" i="24"/>
  <c r="P69" i="24"/>
  <c r="P70" i="24"/>
  <c r="P71" i="24"/>
  <c r="P72" i="24"/>
  <c r="P73" i="24"/>
  <c r="P74" i="24"/>
  <c r="P75" i="24"/>
  <c r="P76" i="24"/>
  <c r="P77" i="24"/>
  <c r="P78" i="24"/>
  <c r="P79" i="24"/>
  <c r="P80" i="24"/>
  <c r="P81" i="24"/>
  <c r="P82" i="24"/>
  <c r="P83" i="24"/>
  <c r="P84" i="24"/>
  <c r="P85" i="24"/>
  <c r="P86" i="24"/>
  <c r="P87" i="24"/>
  <c r="P88" i="24"/>
  <c r="P89" i="24"/>
  <c r="P90" i="24"/>
  <c r="P91" i="24"/>
  <c r="P92" i="24"/>
  <c r="P93" i="24"/>
  <c r="P94" i="24"/>
  <c r="P95" i="24"/>
  <c r="P96" i="24"/>
  <c r="P97" i="24"/>
  <c r="P98" i="24"/>
  <c r="P99" i="24"/>
  <c r="P100" i="24"/>
  <c r="P101" i="24"/>
  <c r="P102" i="24"/>
  <c r="P103" i="24"/>
  <c r="P104" i="24"/>
  <c r="P105" i="24"/>
  <c r="P106" i="24"/>
  <c r="P107" i="24"/>
  <c r="P108" i="24"/>
  <c r="P109" i="24"/>
  <c r="P110" i="24"/>
  <c r="P111" i="24"/>
  <c r="P112" i="24"/>
  <c r="P113" i="24"/>
  <c r="P114" i="24"/>
  <c r="P115" i="24"/>
  <c r="P116" i="24"/>
  <c r="P117" i="24"/>
  <c r="P118" i="24"/>
  <c r="P119" i="24"/>
  <c r="P120" i="24"/>
  <c r="P121" i="24"/>
  <c r="P122" i="24"/>
  <c r="P123" i="24"/>
  <c r="P124" i="24"/>
  <c r="P125" i="24"/>
  <c r="P126" i="24"/>
  <c r="P127" i="24"/>
  <c r="P128" i="24"/>
  <c r="P129" i="24"/>
  <c r="P130" i="24"/>
  <c r="P131" i="24"/>
  <c r="P132" i="24"/>
  <c r="P133" i="24"/>
  <c r="P134" i="24"/>
  <c r="P135" i="24"/>
  <c r="P136" i="24"/>
  <c r="P137" i="24"/>
  <c r="P138" i="24"/>
  <c r="P139" i="24"/>
  <c r="P140" i="24"/>
  <c r="P141" i="24"/>
  <c r="P142" i="24"/>
  <c r="P143" i="24"/>
  <c r="P144" i="24"/>
  <c r="P145" i="24"/>
  <c r="P146" i="24"/>
  <c r="P147" i="24"/>
  <c r="P148" i="24"/>
  <c r="P149" i="24"/>
  <c r="P150" i="24"/>
  <c r="P151" i="24"/>
  <c r="P152" i="24"/>
  <c r="P153" i="24"/>
  <c r="P154" i="24"/>
  <c r="P155" i="24"/>
  <c r="P156" i="24"/>
  <c r="P157" i="24"/>
  <c r="P158" i="24"/>
  <c r="P159" i="24"/>
  <c r="P160" i="24"/>
  <c r="P161" i="24"/>
  <c r="P162" i="24"/>
  <c r="P163" i="24"/>
  <c r="P164" i="24"/>
  <c r="P165" i="24"/>
  <c r="P166" i="24"/>
  <c r="P167" i="24"/>
  <c r="P168" i="24"/>
  <c r="P169" i="24"/>
  <c r="P170" i="24"/>
  <c r="P171" i="24"/>
  <c r="P172" i="24"/>
  <c r="P173" i="24"/>
  <c r="P174" i="24"/>
  <c r="P175" i="24"/>
  <c r="P176" i="24"/>
  <c r="P177" i="24"/>
  <c r="P178" i="24"/>
  <c r="P179" i="24"/>
  <c r="P180" i="24"/>
  <c r="P181" i="24"/>
  <c r="P182" i="24"/>
  <c r="P183" i="24"/>
  <c r="P184" i="24"/>
  <c r="P185" i="24"/>
  <c r="P186" i="24"/>
  <c r="P187" i="24"/>
  <c r="P188" i="24"/>
  <c r="P189" i="24"/>
  <c r="P190" i="24"/>
  <c r="P191" i="24"/>
  <c r="P192" i="24"/>
  <c r="P193" i="24"/>
  <c r="P194" i="24"/>
  <c r="P195" i="24"/>
  <c r="P196" i="24"/>
  <c r="P197" i="24"/>
  <c r="P198" i="24"/>
  <c r="P199" i="24"/>
  <c r="P200" i="24"/>
  <c r="P201" i="24"/>
  <c r="P202" i="24"/>
  <c r="P203" i="24"/>
  <c r="P204" i="24"/>
  <c r="P205" i="24"/>
  <c r="P206" i="24"/>
  <c r="P207" i="24"/>
  <c r="P208" i="24"/>
  <c r="P209" i="24"/>
  <c r="P210" i="24"/>
  <c r="P211" i="24"/>
  <c r="P212" i="24"/>
  <c r="P213" i="24"/>
  <c r="P214" i="24"/>
  <c r="P215" i="24"/>
  <c r="P216" i="24"/>
  <c r="P217" i="24"/>
  <c r="P218" i="24"/>
  <c r="P219" i="24"/>
  <c r="P220" i="24"/>
  <c r="P221" i="24"/>
  <c r="P222" i="24"/>
  <c r="P223" i="24"/>
  <c r="P224" i="24"/>
  <c r="P225" i="24"/>
  <c r="P226" i="24"/>
  <c r="P227" i="24"/>
  <c r="P228" i="24"/>
  <c r="P229" i="24"/>
  <c r="P230" i="24"/>
  <c r="P231" i="24"/>
  <c r="P232" i="24"/>
  <c r="P233" i="24"/>
  <c r="P234" i="24"/>
  <c r="P235" i="24"/>
  <c r="P236" i="24"/>
  <c r="P237" i="24"/>
  <c r="P238" i="24"/>
  <c r="P239" i="24"/>
  <c r="P240" i="24"/>
  <c r="P241" i="24"/>
  <c r="P242" i="24"/>
  <c r="P243" i="24"/>
  <c r="P244" i="24"/>
  <c r="P245" i="24"/>
  <c r="P246" i="24"/>
  <c r="P247" i="24"/>
  <c r="P248" i="24"/>
  <c r="P249" i="24"/>
  <c r="P250" i="24"/>
  <c r="P251" i="24"/>
  <c r="P252" i="24"/>
  <c r="P253" i="24"/>
  <c r="P254" i="24"/>
  <c r="P255" i="24"/>
  <c r="P2" i="24"/>
  <c r="G262" i="5" l="1"/>
  <c r="P257" i="24"/>
  <c r="P262" i="24"/>
  <c r="H4" i="59" l="1"/>
  <c r="H5" i="59"/>
  <c r="H6" i="59"/>
  <c r="H7" i="59"/>
  <c r="I7" i="56" s="1"/>
  <c r="H9" i="59"/>
  <c r="H10" i="59"/>
  <c r="H11" i="59"/>
  <c r="H12" i="59"/>
  <c r="H13" i="59"/>
  <c r="H15" i="59"/>
  <c r="H16" i="59"/>
  <c r="H17" i="59"/>
  <c r="H18" i="59"/>
  <c r="H19" i="59"/>
  <c r="I22" i="56" s="1"/>
  <c r="H20" i="59"/>
  <c r="H21" i="59"/>
  <c r="H22" i="59"/>
  <c r="I25" i="56" s="1"/>
  <c r="H23" i="59"/>
  <c r="I26" i="56" s="1"/>
  <c r="H24" i="59"/>
  <c r="H25" i="59"/>
  <c r="I28" i="56" s="1"/>
  <c r="H26" i="59"/>
  <c r="H27" i="59"/>
  <c r="H28" i="59"/>
  <c r="H29" i="59"/>
  <c r="H30" i="59"/>
  <c r="H31" i="59"/>
  <c r="H32" i="59"/>
  <c r="H33" i="59"/>
  <c r="H34" i="59"/>
  <c r="H35" i="59"/>
  <c r="H36" i="59"/>
  <c r="I38" i="56" s="1"/>
  <c r="H37" i="59"/>
  <c r="H38" i="59"/>
  <c r="H39" i="59"/>
  <c r="H40" i="59"/>
  <c r="H41" i="59"/>
  <c r="I56" i="56" s="1"/>
  <c r="H43" i="59"/>
  <c r="I58" i="56" s="1"/>
  <c r="H45" i="59"/>
  <c r="H46" i="59"/>
  <c r="H47" i="59"/>
  <c r="H48" i="59"/>
  <c r="H49" i="59"/>
  <c r="H50" i="59"/>
  <c r="H51" i="59"/>
  <c r="H52" i="59"/>
  <c r="I68" i="56" s="1"/>
  <c r="H53" i="59"/>
  <c r="H54" i="59"/>
  <c r="H55" i="59"/>
  <c r="H56" i="59"/>
  <c r="H57" i="59"/>
  <c r="H58" i="59"/>
  <c r="I74" i="56" s="1"/>
  <c r="H59" i="59"/>
  <c r="H60" i="59"/>
  <c r="I76" i="56" s="1"/>
  <c r="H61" i="59"/>
  <c r="H62" i="59"/>
  <c r="I78" i="56" s="1"/>
  <c r="H63" i="59"/>
  <c r="H64" i="59"/>
  <c r="H65" i="59"/>
  <c r="H66" i="59"/>
  <c r="I83" i="56" s="1"/>
  <c r="H67" i="59"/>
  <c r="H68" i="59"/>
  <c r="H69" i="59"/>
  <c r="H70" i="59"/>
  <c r="H72" i="59"/>
  <c r="H73" i="59"/>
  <c r="H75" i="59"/>
  <c r="C4" i="42" l="1"/>
  <c r="C5" i="42"/>
  <c r="C6" i="42"/>
  <c r="C7" i="42"/>
  <c r="C8" i="42"/>
  <c r="C9" i="42"/>
  <c r="C10" i="42"/>
  <c r="C11" i="42"/>
  <c r="C12" i="42"/>
  <c r="C13" i="42"/>
  <c r="C14" i="42"/>
  <c r="C15" i="42"/>
  <c r="C16" i="42"/>
  <c r="C17" i="42"/>
  <c r="C18" i="42"/>
  <c r="C19" i="42"/>
  <c r="C20" i="42"/>
  <c r="C21" i="42"/>
  <c r="C22" i="42"/>
  <c r="C23" i="42"/>
  <c r="C24" i="42"/>
  <c r="C25" i="42"/>
  <c r="C26" i="42"/>
  <c r="C27" i="42"/>
  <c r="C28" i="42"/>
  <c r="C29" i="42"/>
  <c r="C30" i="42"/>
  <c r="C31" i="42"/>
  <c r="C32" i="42"/>
  <c r="C33" i="42"/>
  <c r="C34" i="42"/>
  <c r="C35" i="42"/>
  <c r="C36" i="42"/>
  <c r="C37" i="42"/>
  <c r="C38" i="42"/>
  <c r="C39" i="42"/>
  <c r="C40" i="42"/>
  <c r="C41" i="42"/>
  <c r="C42" i="42"/>
  <c r="C43" i="42"/>
  <c r="C44" i="42"/>
  <c r="C45" i="42"/>
  <c r="C46" i="42"/>
  <c r="C47" i="42"/>
  <c r="C48" i="42"/>
  <c r="C49" i="42"/>
  <c r="C50" i="42"/>
  <c r="C51" i="42"/>
  <c r="C52" i="42"/>
  <c r="C53" i="42"/>
  <c r="C54" i="42"/>
  <c r="C55" i="42"/>
  <c r="C56" i="42"/>
  <c r="C57" i="42"/>
  <c r="C58" i="42"/>
  <c r="C59" i="42"/>
  <c r="C60" i="42"/>
  <c r="C61" i="42"/>
  <c r="C62" i="42"/>
  <c r="C63" i="42"/>
  <c r="C64" i="42"/>
  <c r="C65" i="42"/>
  <c r="C66" i="42"/>
  <c r="C67" i="42"/>
  <c r="C68" i="42"/>
  <c r="C69" i="42"/>
  <c r="C70" i="42"/>
  <c r="C71" i="42"/>
  <c r="C72" i="42"/>
  <c r="C73" i="42"/>
  <c r="C74" i="42"/>
  <c r="C75" i="42"/>
  <c r="C76" i="42"/>
  <c r="C77" i="42"/>
  <c r="C78" i="42"/>
  <c r="C79" i="42"/>
  <c r="C80" i="42"/>
  <c r="C81" i="42"/>
  <c r="C82" i="42"/>
  <c r="C83" i="42"/>
  <c r="C84" i="42"/>
  <c r="C85" i="42"/>
  <c r="C86" i="42"/>
  <c r="C87" i="42"/>
  <c r="C88" i="42"/>
  <c r="C89" i="42"/>
  <c r="C90" i="42"/>
  <c r="C91" i="42"/>
  <c r="C92" i="42"/>
  <c r="C93" i="42"/>
  <c r="C94" i="42"/>
  <c r="C95" i="42"/>
  <c r="C96" i="42"/>
  <c r="C97" i="42"/>
  <c r="C98" i="42"/>
  <c r="C99" i="42"/>
  <c r="C100" i="42"/>
  <c r="C101" i="42"/>
  <c r="C102" i="42"/>
  <c r="C103" i="42"/>
  <c r="C104" i="42"/>
  <c r="C105" i="42"/>
  <c r="C106" i="42"/>
  <c r="C107" i="42"/>
  <c r="C108" i="42"/>
  <c r="C109" i="42"/>
  <c r="C110" i="42"/>
  <c r="C111" i="42"/>
  <c r="C112" i="42"/>
  <c r="C113" i="42"/>
  <c r="C114" i="42"/>
  <c r="C115" i="42"/>
  <c r="C116" i="42"/>
  <c r="C117" i="42"/>
  <c r="C118" i="42"/>
  <c r="C119" i="42"/>
  <c r="C3" i="42"/>
  <c r="F26" i="5" l="1"/>
  <c r="S263" i="16" l="1"/>
  <c r="L4" i="58"/>
  <c r="L5" i="58"/>
  <c r="L6" i="58"/>
  <c r="L7" i="58"/>
  <c r="L8" i="58"/>
  <c r="L9" i="58"/>
  <c r="L11" i="58"/>
  <c r="L12" i="58"/>
  <c r="L13" i="58"/>
  <c r="L14" i="58"/>
  <c r="L15" i="58"/>
  <c r="L16" i="58"/>
  <c r="L17" i="58"/>
  <c r="L18" i="58"/>
  <c r="L19" i="58"/>
  <c r="L20" i="58"/>
  <c r="L21" i="58"/>
  <c r="L22" i="58"/>
  <c r="L23" i="58"/>
  <c r="L24" i="58"/>
  <c r="L25" i="58"/>
  <c r="L26" i="58"/>
  <c r="L27" i="58"/>
  <c r="L28" i="58"/>
  <c r="L29" i="58"/>
  <c r="L30" i="58"/>
  <c r="L31" i="58"/>
  <c r="L32" i="58"/>
  <c r="L33" i="58"/>
  <c r="L34" i="58"/>
  <c r="L35" i="58"/>
  <c r="L36" i="58"/>
  <c r="L37" i="58"/>
  <c r="L38" i="58"/>
  <c r="L39" i="58"/>
  <c r="L40" i="58"/>
  <c r="L41" i="58"/>
  <c r="L42" i="58"/>
  <c r="L43" i="58"/>
  <c r="L44" i="58"/>
  <c r="L45" i="58"/>
  <c r="L46" i="58"/>
  <c r="L47" i="58"/>
  <c r="L48" i="58"/>
  <c r="L49" i="58"/>
  <c r="L50" i="58"/>
  <c r="L51" i="58"/>
  <c r="L52" i="58"/>
  <c r="L53" i="58"/>
  <c r="L54" i="58"/>
  <c r="L55" i="58"/>
  <c r="L56" i="58"/>
  <c r="L57" i="58"/>
  <c r="L58" i="58"/>
  <c r="L59" i="58"/>
  <c r="L60" i="58"/>
  <c r="L61" i="58"/>
  <c r="L62" i="58"/>
  <c r="L63" i="58"/>
  <c r="L64" i="58"/>
  <c r="L65" i="58"/>
  <c r="L66" i="58"/>
  <c r="L67" i="58"/>
  <c r="L68" i="58"/>
  <c r="L69" i="58"/>
  <c r="L70" i="58"/>
  <c r="L71" i="58"/>
  <c r="L3" i="58"/>
  <c r="Q12" i="16"/>
  <c r="R12" i="16"/>
  <c r="Q24" i="16"/>
  <c r="R24" i="16"/>
  <c r="Q114" i="16"/>
  <c r="R114" i="16"/>
  <c r="Q118" i="16"/>
  <c r="R118" i="16"/>
  <c r="Q120" i="16"/>
  <c r="R120" i="16"/>
  <c r="Q246" i="16"/>
  <c r="R246" i="16"/>
  <c r="Q253" i="16"/>
  <c r="R253" i="16"/>
  <c r="Q258" i="16"/>
  <c r="R258" i="16"/>
  <c r="W119" i="16" l="1"/>
  <c r="V119" i="16"/>
  <c r="V193" i="16"/>
  <c r="W193" i="16"/>
  <c r="V32" i="16"/>
  <c r="W32" i="16"/>
  <c r="V188" i="16"/>
  <c r="W188" i="16"/>
  <c r="W260" i="16"/>
  <c r="V260" i="16"/>
  <c r="V184" i="16"/>
  <c r="W184" i="16"/>
  <c r="W78" i="16"/>
  <c r="V78" i="16"/>
  <c r="V30" i="16"/>
  <c r="W30" i="16"/>
  <c r="V194" i="16"/>
  <c r="W194" i="16"/>
  <c r="W261" i="16"/>
  <c r="V261" i="16"/>
  <c r="V116" i="16"/>
  <c r="W116" i="16"/>
  <c r="W115" i="16"/>
  <c r="V115" i="16"/>
  <c r="W31" i="16"/>
  <c r="V31" i="16"/>
  <c r="W181" i="16"/>
  <c r="V181" i="16"/>
  <c r="W28" i="16"/>
  <c r="V28" i="16"/>
  <c r="V35" i="16"/>
  <c r="W35" i="16"/>
  <c r="W33" i="16"/>
  <c r="V33" i="16"/>
  <c r="V189" i="16"/>
  <c r="W189" i="16"/>
  <c r="W79" i="16"/>
  <c r="V79" i="16"/>
  <c r="W77" i="16"/>
  <c r="V77" i="16"/>
  <c r="V166" i="16"/>
  <c r="W166" i="16"/>
  <c r="V76" i="16"/>
  <c r="W76" i="16"/>
  <c r="W156" i="16"/>
  <c r="V156" i="16"/>
  <c r="V71" i="16"/>
  <c r="W71" i="16"/>
  <c r="V15" i="16"/>
  <c r="W15" i="16"/>
  <c r="W26" i="16"/>
  <c r="V26" i="16"/>
  <c r="V223" i="16"/>
  <c r="W223" i="16"/>
  <c r="V68" i="16"/>
  <c r="W68" i="16"/>
  <c r="W14" i="16"/>
  <c r="V14" i="16"/>
  <c r="W164" i="16"/>
  <c r="V164" i="16"/>
  <c r="W157" i="16"/>
  <c r="V157" i="16"/>
  <c r="W72" i="16"/>
  <c r="V72" i="16"/>
  <c r="W217" i="16"/>
  <c r="V217" i="16"/>
  <c r="W13" i="16"/>
  <c r="V13" i="16"/>
  <c r="W209" i="16"/>
  <c r="V209" i="16"/>
  <c r="V63" i="16"/>
  <c r="W63" i="16"/>
  <c r="V128" i="16"/>
  <c r="W128" i="16"/>
  <c r="W4" i="16"/>
  <c r="V4" i="16"/>
  <c r="W201" i="16"/>
  <c r="V201" i="16"/>
  <c r="V126" i="16"/>
  <c r="W126" i="16"/>
  <c r="W48" i="16"/>
  <c r="V48" i="16"/>
  <c r="V3" i="16"/>
  <c r="W3" i="16"/>
  <c r="W250" i="16"/>
  <c r="V250" i="16"/>
  <c r="V74" i="16"/>
  <c r="W74" i="16"/>
  <c r="W240" i="16"/>
  <c r="V240" i="16"/>
  <c r="W25" i="16"/>
  <c r="V25" i="16"/>
  <c r="W239" i="16"/>
  <c r="V239" i="16"/>
  <c r="W146" i="16"/>
  <c r="V146" i="16"/>
  <c r="W145" i="16"/>
  <c r="V145" i="16"/>
  <c r="V64" i="16"/>
  <c r="W64" i="16"/>
  <c r="W142" i="16"/>
  <c r="V142" i="16"/>
  <c r="V5" i="16"/>
  <c r="W5" i="16"/>
  <c r="V207" i="16"/>
  <c r="W207" i="16"/>
  <c r="V51" i="16"/>
  <c r="W51" i="16"/>
  <c r="V199" i="16"/>
  <c r="W199" i="16"/>
  <c r="W121" i="16"/>
  <c r="V121" i="16"/>
  <c r="W43" i="16"/>
  <c r="V43" i="16"/>
  <c r="V27" i="16"/>
  <c r="W27" i="16"/>
  <c r="B257" i="5"/>
  <c r="K8" i="56" l="1"/>
  <c r="K7" i="56" l="1"/>
  <c r="J71" i="58"/>
  <c r="J70" i="58"/>
  <c r="J69" i="58"/>
  <c r="J68" i="58"/>
  <c r="J67" i="58"/>
  <c r="J66" i="58"/>
  <c r="J65" i="58"/>
  <c r="J64" i="58"/>
  <c r="J63" i="58"/>
  <c r="J62" i="58"/>
  <c r="I89" i="56" s="1"/>
  <c r="K89" i="56" s="1"/>
  <c r="J61" i="58"/>
  <c r="I88" i="56" s="1"/>
  <c r="K88" i="56" s="1"/>
  <c r="J60" i="58"/>
  <c r="I87" i="56" s="1"/>
  <c r="K87" i="56" s="1"/>
  <c r="J59" i="58"/>
  <c r="I86" i="56" s="1"/>
  <c r="J58" i="58"/>
  <c r="I85" i="56" s="1"/>
  <c r="J57" i="58"/>
  <c r="I82" i="56" s="1"/>
  <c r="J56" i="58"/>
  <c r="I81" i="56" s="1"/>
  <c r="J55" i="58"/>
  <c r="I80" i="56" s="1"/>
  <c r="J54" i="58"/>
  <c r="I79" i="56" s="1"/>
  <c r="J53" i="58"/>
  <c r="I77" i="56" s="1"/>
  <c r="J52" i="58"/>
  <c r="I75" i="56" s="1"/>
  <c r="J51" i="58"/>
  <c r="I73" i="56" s="1"/>
  <c r="J50" i="58"/>
  <c r="I72" i="56" s="1"/>
  <c r="J49" i="58"/>
  <c r="I71" i="56" s="1"/>
  <c r="J48" i="58"/>
  <c r="I70" i="56" s="1"/>
  <c r="J47" i="58"/>
  <c r="I69" i="56" s="1"/>
  <c r="J46" i="58"/>
  <c r="I67" i="56" s="1"/>
  <c r="J45" i="58"/>
  <c r="I66" i="56" s="1"/>
  <c r="J44" i="58"/>
  <c r="I65" i="56" s="1"/>
  <c r="J43" i="58"/>
  <c r="I64" i="56" s="1"/>
  <c r="J42" i="58"/>
  <c r="I63" i="56" s="1"/>
  <c r="J41" i="58"/>
  <c r="I62" i="56" s="1"/>
  <c r="J40" i="58"/>
  <c r="I61" i="56" s="1"/>
  <c r="J39" i="58"/>
  <c r="I60" i="56" s="1"/>
  <c r="J38" i="58"/>
  <c r="I54" i="56" s="1"/>
  <c r="J37" i="58"/>
  <c r="I52" i="56" s="1"/>
  <c r="J36" i="58"/>
  <c r="I51" i="56" s="1"/>
  <c r="J35" i="58"/>
  <c r="I50" i="56" s="1"/>
  <c r="J34" i="58"/>
  <c r="J33" i="58"/>
  <c r="I49" i="56" s="1"/>
  <c r="J32" i="58"/>
  <c r="I37" i="56" s="1"/>
  <c r="J31" i="58"/>
  <c r="I36" i="56" s="1"/>
  <c r="J30" i="58"/>
  <c r="I35" i="56" s="1"/>
  <c r="J29" i="58"/>
  <c r="I34" i="56" s="1"/>
  <c r="J28" i="58"/>
  <c r="I33" i="56" s="1"/>
  <c r="J27" i="58"/>
  <c r="I30" i="56" s="1"/>
  <c r="J26" i="58"/>
  <c r="I29" i="56" s="1"/>
  <c r="J25" i="58"/>
  <c r="J24" i="58"/>
  <c r="J23" i="58"/>
  <c r="J22" i="58"/>
  <c r="I27" i="56" s="1"/>
  <c r="K27" i="56" s="1"/>
  <c r="J21" i="58"/>
  <c r="I24" i="56" s="1"/>
  <c r="J20" i="58"/>
  <c r="I23" i="56" s="1"/>
  <c r="J19" i="58"/>
  <c r="I21" i="56" s="1"/>
  <c r="J18" i="58"/>
  <c r="I20" i="56" s="1"/>
  <c r="J17" i="58"/>
  <c r="I19" i="56" s="1"/>
  <c r="J16" i="58"/>
  <c r="I18" i="56" s="1"/>
  <c r="J15" i="58"/>
  <c r="I17" i="56" s="1"/>
  <c r="J14" i="58"/>
  <c r="I16" i="56" s="1"/>
  <c r="J13" i="58"/>
  <c r="I15" i="56" s="1"/>
  <c r="J12" i="58"/>
  <c r="I14" i="56" s="1"/>
  <c r="J11" i="58"/>
  <c r="I13" i="56" s="1"/>
  <c r="J10" i="58"/>
  <c r="I12" i="56" s="1"/>
  <c r="J9" i="58"/>
  <c r="I11" i="56" s="1"/>
  <c r="J8" i="58"/>
  <c r="I10" i="56" s="1"/>
  <c r="J7" i="58"/>
  <c r="I9" i="56" s="1"/>
  <c r="J6" i="58"/>
  <c r="I6" i="56" s="1"/>
  <c r="J5" i="58"/>
  <c r="I5" i="56" s="1"/>
  <c r="J4" i="58"/>
  <c r="I4" i="56" s="1"/>
  <c r="K78" i="56" l="1"/>
  <c r="K52" i="56"/>
  <c r="K53" i="56"/>
  <c r="K36" i="56"/>
  <c r="K37" i="56"/>
  <c r="K83" i="56"/>
  <c r="K38" i="56"/>
  <c r="K66" i="56"/>
  <c r="K68" i="56"/>
  <c r="K29" i="56"/>
  <c r="K86" i="56"/>
  <c r="K72" i="56"/>
  <c r="K80" i="56"/>
  <c r="K23" i="56"/>
  <c r="K32" i="56"/>
  <c r="K39" i="56"/>
  <c r="K54" i="56"/>
  <c r="K65" i="56"/>
  <c r="K24" i="56"/>
  <c r="K40" i="56"/>
  <c r="K55" i="56"/>
  <c r="K41" i="56"/>
  <c r="K56" i="56"/>
  <c r="K69" i="56"/>
  <c r="K26" i="56"/>
  <c r="K46" i="56"/>
  <c r="K71" i="56"/>
  <c r="K79" i="56"/>
  <c r="K47" i="56"/>
  <c r="K48" i="56"/>
  <c r="K13" i="56"/>
  <c r="K49" i="56"/>
  <c r="K61" i="56"/>
  <c r="K74" i="56"/>
  <c r="K81" i="56"/>
  <c r="K63" i="56"/>
  <c r="K73" i="56"/>
  <c r="K50" i="56"/>
  <c r="K62" i="56"/>
  <c r="K33" i="56"/>
  <c r="K43" i="56"/>
  <c r="K57" i="56"/>
  <c r="K67" i="56"/>
  <c r="K34" i="56"/>
  <c r="K45" i="56"/>
  <c r="K15" i="56"/>
  <c r="K76" i="56"/>
  <c r="K85" i="56"/>
  <c r="K21" i="56"/>
  <c r="K20" i="56"/>
  <c r="K11" i="56"/>
  <c r="K82" i="56"/>
  <c r="K51" i="56"/>
  <c r="K30" i="56"/>
  <c r="K77" i="56"/>
  <c r="K64" i="56"/>
  <c r="K28" i="56"/>
  <c r="K75" i="56"/>
  <c r="K17" i="56"/>
  <c r="K10" i="56"/>
  <c r="K3" i="56"/>
  <c r="K22" i="56"/>
  <c r="K44" i="56"/>
  <c r="K4" i="56"/>
  <c r="K5" i="56"/>
  <c r="K25" i="56"/>
  <c r="K6" i="56"/>
  <c r="K9" i="56"/>
  <c r="K31" i="56"/>
  <c r="K70" i="56"/>
  <c r="K12" i="56"/>
  <c r="K35" i="56"/>
  <c r="K14" i="56"/>
  <c r="K16" i="56"/>
  <c r="K58" i="56"/>
  <c r="K18" i="56"/>
  <c r="K59" i="56"/>
  <c r="K19" i="56"/>
  <c r="K60" i="56"/>
  <c r="K42" i="56"/>
  <c r="K84" i="56"/>
  <c r="H12" i="16"/>
  <c r="S12" i="16" s="1"/>
  <c r="H24" i="16"/>
  <c r="S24" i="16" s="1"/>
  <c r="H114" i="16"/>
  <c r="S114" i="16" s="1"/>
  <c r="H118" i="16"/>
  <c r="S118" i="16" s="1"/>
  <c r="H120" i="16"/>
  <c r="S120" i="16" s="1"/>
  <c r="H246" i="16"/>
  <c r="S246" i="16" s="1"/>
  <c r="H253" i="16"/>
  <c r="S253" i="16" s="1"/>
  <c r="H258" i="16"/>
  <c r="S258" i="16" s="1"/>
  <c r="B276" i="16" l="1"/>
  <c r="B279" i="16"/>
  <c r="B278" i="16"/>
  <c r="B277" i="16"/>
  <c r="M3" i="18"/>
  <c r="N3" i="18"/>
  <c r="M4" i="18"/>
  <c r="N4" i="18"/>
  <c r="M5" i="18"/>
  <c r="N5" i="18"/>
  <c r="M6" i="18"/>
  <c r="N6" i="18"/>
  <c r="M7" i="18"/>
  <c r="N7" i="18"/>
  <c r="M8" i="18"/>
  <c r="N8" i="18"/>
  <c r="M9" i="18"/>
  <c r="N9" i="18"/>
  <c r="M10" i="18"/>
  <c r="N10" i="18"/>
  <c r="M11" i="18"/>
  <c r="N11" i="18"/>
  <c r="M12" i="18"/>
  <c r="N12" i="18"/>
  <c r="M13" i="18"/>
  <c r="N13" i="18"/>
  <c r="M14" i="18"/>
  <c r="N14" i="18"/>
  <c r="M15" i="18"/>
  <c r="N15" i="18"/>
  <c r="M16" i="18"/>
  <c r="N16" i="18"/>
  <c r="M17" i="18"/>
  <c r="N17" i="18"/>
  <c r="M18" i="18"/>
  <c r="N18" i="18"/>
  <c r="M19" i="18"/>
  <c r="N19" i="18"/>
  <c r="M20" i="18"/>
  <c r="N20" i="18"/>
  <c r="M21" i="18"/>
  <c r="N21" i="18"/>
  <c r="M22" i="18"/>
  <c r="N22" i="18"/>
  <c r="M23" i="18"/>
  <c r="N23" i="18"/>
  <c r="M24" i="18"/>
  <c r="N24" i="18"/>
  <c r="M25" i="18"/>
  <c r="N25" i="18"/>
  <c r="M26" i="18"/>
  <c r="N26" i="18"/>
  <c r="M27" i="18"/>
  <c r="N27" i="18"/>
  <c r="M28" i="18"/>
  <c r="N28" i="18"/>
  <c r="M29" i="18"/>
  <c r="N29" i="18"/>
  <c r="M30" i="18"/>
  <c r="N30" i="18"/>
  <c r="M31" i="18"/>
  <c r="N31" i="18"/>
  <c r="M32" i="18"/>
  <c r="N32" i="18"/>
  <c r="M33" i="18"/>
  <c r="N33" i="18"/>
  <c r="M34" i="18"/>
  <c r="N34" i="18"/>
  <c r="M35" i="18"/>
  <c r="N35" i="18"/>
  <c r="M36" i="18"/>
  <c r="N36" i="18"/>
  <c r="M37" i="18"/>
  <c r="N37" i="18"/>
  <c r="M38" i="18"/>
  <c r="N38" i="18"/>
  <c r="M39" i="18"/>
  <c r="N39" i="18"/>
  <c r="M40" i="18"/>
  <c r="N40" i="18"/>
  <c r="M41" i="18"/>
  <c r="N41" i="18"/>
  <c r="M42" i="18"/>
  <c r="N42" i="18"/>
  <c r="M43" i="18"/>
  <c r="N43" i="18"/>
  <c r="M44" i="18"/>
  <c r="N44" i="18"/>
  <c r="M45" i="18"/>
  <c r="N45" i="18"/>
  <c r="M46" i="18"/>
  <c r="N46" i="18"/>
  <c r="M47" i="18"/>
  <c r="N47" i="18"/>
  <c r="M48" i="18"/>
  <c r="N48" i="18"/>
  <c r="M49" i="18"/>
  <c r="N49" i="18"/>
  <c r="M50" i="18"/>
  <c r="N50" i="18"/>
  <c r="M51" i="18"/>
  <c r="N51" i="18"/>
  <c r="M52" i="18"/>
  <c r="N52" i="18"/>
  <c r="M53" i="18"/>
  <c r="N53" i="18"/>
  <c r="M54" i="18"/>
  <c r="N54" i="18"/>
  <c r="M55" i="18"/>
  <c r="N55" i="18"/>
  <c r="M56" i="18"/>
  <c r="N56" i="18"/>
  <c r="M57" i="18"/>
  <c r="N57" i="18"/>
  <c r="M58" i="18"/>
  <c r="N58" i="18"/>
  <c r="M59" i="18"/>
  <c r="N59" i="18"/>
  <c r="M60" i="18"/>
  <c r="N60" i="18"/>
  <c r="M61" i="18"/>
  <c r="N61" i="18"/>
  <c r="M62" i="18"/>
  <c r="N62" i="18"/>
  <c r="M63" i="18"/>
  <c r="N63" i="18"/>
  <c r="M64" i="18"/>
  <c r="N64" i="18"/>
  <c r="M65" i="18"/>
  <c r="N65" i="18"/>
  <c r="M66" i="18"/>
  <c r="N66" i="18"/>
  <c r="M67" i="18"/>
  <c r="N67" i="18"/>
  <c r="N68" i="18"/>
  <c r="N69" i="18"/>
  <c r="N70" i="18"/>
  <c r="N71" i="18"/>
  <c r="N72" i="18"/>
  <c r="N73" i="18"/>
  <c r="N74" i="18"/>
  <c r="N75" i="18"/>
  <c r="N76" i="18"/>
  <c r="N77" i="18"/>
  <c r="N78" i="18"/>
  <c r="N79" i="18"/>
  <c r="N80" i="18"/>
  <c r="N81" i="18"/>
  <c r="N82" i="18"/>
  <c r="N83" i="18"/>
  <c r="N84" i="18"/>
  <c r="N85" i="18"/>
  <c r="N86" i="18"/>
  <c r="N87" i="18"/>
  <c r="N88" i="18"/>
  <c r="N89" i="18"/>
  <c r="N90" i="18"/>
  <c r="N91" i="18"/>
  <c r="N92" i="18"/>
  <c r="N93" i="18"/>
  <c r="N94" i="18"/>
  <c r="N95" i="18"/>
  <c r="N96" i="18"/>
  <c r="N97" i="18"/>
  <c r="N98" i="18"/>
  <c r="N99" i="18"/>
  <c r="N100" i="18"/>
  <c r="N101" i="18"/>
  <c r="N102" i="18"/>
  <c r="N103" i="18"/>
  <c r="N104" i="18"/>
  <c r="N105" i="18"/>
  <c r="N106" i="18"/>
  <c r="N107" i="18"/>
  <c r="N108" i="18"/>
  <c r="N109" i="18"/>
  <c r="N110" i="18"/>
  <c r="N111" i="18"/>
  <c r="N112" i="18"/>
  <c r="N113" i="18"/>
  <c r="N114" i="18"/>
  <c r="N115" i="18"/>
  <c r="N116" i="18"/>
  <c r="N117" i="18"/>
  <c r="N118" i="18"/>
  <c r="N119" i="18"/>
  <c r="N120" i="18"/>
  <c r="N121" i="18"/>
  <c r="N122" i="18"/>
  <c r="N123" i="18"/>
  <c r="N124" i="18"/>
  <c r="N125" i="18"/>
  <c r="N126" i="18"/>
  <c r="N127" i="18"/>
  <c r="N128" i="18"/>
  <c r="N129" i="18"/>
  <c r="N130" i="18"/>
  <c r="N131" i="18"/>
  <c r="N132" i="18"/>
  <c r="N133" i="18"/>
  <c r="N134" i="18"/>
  <c r="N135" i="18"/>
  <c r="N136" i="18"/>
  <c r="N137" i="18"/>
  <c r="N138" i="18"/>
  <c r="N139" i="18"/>
  <c r="N140" i="18"/>
  <c r="N141" i="18"/>
  <c r="N142" i="18"/>
  <c r="N143" i="18"/>
  <c r="N144" i="18"/>
  <c r="N145" i="18"/>
  <c r="N146" i="18"/>
  <c r="N147" i="18"/>
  <c r="N148" i="18"/>
  <c r="N149" i="18"/>
  <c r="N150" i="18"/>
  <c r="N151" i="18"/>
  <c r="N152" i="18"/>
  <c r="N153" i="18"/>
  <c r="N154" i="18"/>
  <c r="N155" i="18"/>
  <c r="N156" i="18"/>
  <c r="N157" i="18"/>
  <c r="N158" i="18"/>
  <c r="N159" i="18"/>
  <c r="N160" i="18"/>
  <c r="N161" i="18"/>
  <c r="N162" i="18"/>
  <c r="N163" i="18"/>
  <c r="N164" i="18"/>
  <c r="N165" i="18"/>
  <c r="N166" i="18"/>
  <c r="N167" i="18"/>
  <c r="N168" i="18"/>
  <c r="N169" i="18"/>
  <c r="N170" i="18"/>
  <c r="N171" i="18"/>
  <c r="N172" i="18"/>
  <c r="N173" i="18"/>
  <c r="N174" i="18"/>
  <c r="N175" i="18"/>
  <c r="N176" i="18"/>
  <c r="N177" i="18"/>
  <c r="N178" i="18"/>
  <c r="N179" i="18"/>
  <c r="N180" i="18"/>
  <c r="N181" i="18"/>
  <c r="N182" i="18"/>
  <c r="N183" i="18"/>
  <c r="N184" i="18"/>
  <c r="N185" i="18"/>
  <c r="N186" i="18"/>
  <c r="N187" i="18"/>
  <c r="N188" i="18"/>
  <c r="N189" i="18"/>
  <c r="N190" i="18"/>
  <c r="N191" i="18"/>
  <c r="N192" i="18"/>
  <c r="N193" i="18"/>
  <c r="N194" i="18"/>
  <c r="N195" i="18"/>
  <c r="N196" i="18"/>
  <c r="N197" i="18"/>
  <c r="N198" i="18"/>
  <c r="N199" i="18"/>
  <c r="N200" i="18"/>
  <c r="N201" i="18"/>
  <c r="N202" i="18"/>
  <c r="N203" i="18"/>
  <c r="N204" i="18"/>
  <c r="N205" i="18"/>
  <c r="N206" i="18"/>
  <c r="N207" i="18"/>
  <c r="N208" i="18"/>
  <c r="N209" i="18"/>
  <c r="N210" i="18"/>
  <c r="N211" i="18"/>
  <c r="N212" i="18"/>
  <c r="N213" i="18"/>
  <c r="N214" i="18"/>
  <c r="N215" i="18"/>
  <c r="N216" i="18"/>
  <c r="N217" i="18"/>
  <c r="N218" i="18"/>
  <c r="N219" i="18"/>
  <c r="N220" i="18"/>
  <c r="N221" i="18"/>
  <c r="N222" i="18"/>
  <c r="N223" i="18"/>
  <c r="N224" i="18"/>
  <c r="N225" i="18"/>
  <c r="N226" i="18"/>
  <c r="N227" i="18"/>
  <c r="N228" i="18"/>
  <c r="N229" i="18"/>
  <c r="N230" i="18"/>
  <c r="N231" i="18"/>
  <c r="N232" i="18"/>
  <c r="N233" i="18"/>
  <c r="N234" i="18"/>
  <c r="N235" i="18"/>
  <c r="N236" i="18"/>
  <c r="N237" i="18"/>
  <c r="N238" i="18"/>
  <c r="N239" i="18"/>
  <c r="N240" i="18"/>
  <c r="N241" i="18"/>
  <c r="N242" i="18"/>
  <c r="N243" i="18"/>
  <c r="N244" i="18"/>
  <c r="N245" i="18"/>
  <c r="N246" i="18"/>
  <c r="N247" i="18"/>
  <c r="N248" i="18"/>
  <c r="N249" i="18"/>
  <c r="N250" i="18"/>
  <c r="N251" i="18"/>
  <c r="N252" i="18"/>
  <c r="N253" i="18"/>
  <c r="N254" i="18"/>
  <c r="N255" i="18"/>
  <c r="L117" i="18" l="1"/>
  <c r="L3" i="24" l="1"/>
  <c r="M3" i="24"/>
  <c r="N3" i="24"/>
  <c r="O3" i="24"/>
  <c r="L4" i="24"/>
  <c r="M4" i="24"/>
  <c r="N4" i="24"/>
  <c r="O4" i="24"/>
  <c r="L5" i="24"/>
  <c r="M5" i="24"/>
  <c r="N5" i="24"/>
  <c r="O5" i="24"/>
  <c r="L6" i="24"/>
  <c r="M6" i="24"/>
  <c r="N6" i="24"/>
  <c r="O6" i="24"/>
  <c r="L7" i="24"/>
  <c r="M7" i="24"/>
  <c r="N7" i="24"/>
  <c r="O7" i="24"/>
  <c r="L8" i="24"/>
  <c r="M8" i="24"/>
  <c r="N8" i="24"/>
  <c r="O8" i="24"/>
  <c r="L9" i="24"/>
  <c r="M9" i="24"/>
  <c r="N9" i="24"/>
  <c r="O9" i="24"/>
  <c r="L10" i="24"/>
  <c r="M10" i="24"/>
  <c r="N10" i="24"/>
  <c r="O10" i="24"/>
  <c r="L11" i="24"/>
  <c r="M11" i="24"/>
  <c r="N11" i="24"/>
  <c r="O11" i="24"/>
  <c r="L12" i="24"/>
  <c r="M12" i="24"/>
  <c r="N12" i="24"/>
  <c r="O12" i="24"/>
  <c r="L13" i="24"/>
  <c r="M13" i="24"/>
  <c r="N13" i="24"/>
  <c r="O13" i="24"/>
  <c r="L14" i="24"/>
  <c r="M14" i="24"/>
  <c r="N14" i="24"/>
  <c r="O14" i="24"/>
  <c r="L15" i="24"/>
  <c r="M15" i="24"/>
  <c r="N15" i="24"/>
  <c r="O15" i="24"/>
  <c r="L16" i="24"/>
  <c r="M16" i="24"/>
  <c r="N16" i="24"/>
  <c r="O16" i="24"/>
  <c r="L17" i="24"/>
  <c r="M17" i="24"/>
  <c r="N17" i="24"/>
  <c r="O17" i="24"/>
  <c r="L18" i="24"/>
  <c r="M18" i="24"/>
  <c r="N18" i="24"/>
  <c r="O18" i="24"/>
  <c r="L19" i="24"/>
  <c r="M19" i="24"/>
  <c r="N19" i="24"/>
  <c r="O19" i="24"/>
  <c r="L20" i="24"/>
  <c r="M20" i="24"/>
  <c r="N20" i="24"/>
  <c r="O20" i="24"/>
  <c r="L21" i="24"/>
  <c r="M21" i="24"/>
  <c r="N21" i="24"/>
  <c r="O21" i="24"/>
  <c r="L22" i="24"/>
  <c r="M22" i="24"/>
  <c r="N22" i="24"/>
  <c r="O22" i="24"/>
  <c r="L23" i="24"/>
  <c r="M23" i="24"/>
  <c r="N23" i="24"/>
  <c r="O23" i="24"/>
  <c r="L24" i="24"/>
  <c r="M24" i="24"/>
  <c r="N24" i="24"/>
  <c r="O24" i="24"/>
  <c r="L25" i="24"/>
  <c r="M25" i="24"/>
  <c r="N25" i="24"/>
  <c r="O25" i="24"/>
  <c r="L26" i="24"/>
  <c r="M26" i="24"/>
  <c r="N26" i="24"/>
  <c r="O26" i="24"/>
  <c r="L27" i="24"/>
  <c r="M27" i="24"/>
  <c r="N27" i="24"/>
  <c r="O27" i="24"/>
  <c r="L28" i="24"/>
  <c r="M28" i="24"/>
  <c r="N28" i="24"/>
  <c r="O28" i="24"/>
  <c r="L29" i="24"/>
  <c r="M29" i="24"/>
  <c r="N29" i="24"/>
  <c r="O29" i="24"/>
  <c r="L30" i="24"/>
  <c r="M30" i="24"/>
  <c r="N30" i="24"/>
  <c r="O30" i="24"/>
  <c r="L31" i="24"/>
  <c r="M31" i="24"/>
  <c r="N31" i="24"/>
  <c r="O31" i="24"/>
  <c r="L32" i="24"/>
  <c r="M32" i="24"/>
  <c r="N32" i="24"/>
  <c r="O32" i="24"/>
  <c r="L33" i="24"/>
  <c r="M33" i="24"/>
  <c r="N33" i="24"/>
  <c r="O33" i="24"/>
  <c r="L34" i="24"/>
  <c r="M34" i="24"/>
  <c r="N34" i="24"/>
  <c r="O34" i="24"/>
  <c r="L35" i="24"/>
  <c r="M35" i="24"/>
  <c r="N35" i="24"/>
  <c r="O35" i="24"/>
  <c r="L36" i="24"/>
  <c r="M36" i="24"/>
  <c r="N36" i="24"/>
  <c r="O36" i="24"/>
  <c r="L37" i="24"/>
  <c r="M37" i="24"/>
  <c r="N37" i="24"/>
  <c r="O37" i="24"/>
  <c r="L38" i="24"/>
  <c r="M38" i="24"/>
  <c r="N38" i="24"/>
  <c r="O38" i="24"/>
  <c r="L39" i="24"/>
  <c r="M39" i="24"/>
  <c r="N39" i="24"/>
  <c r="O39" i="24"/>
  <c r="L40" i="24"/>
  <c r="M40" i="24"/>
  <c r="N40" i="24"/>
  <c r="O40" i="24"/>
  <c r="L41" i="24"/>
  <c r="M41" i="24"/>
  <c r="N41" i="24"/>
  <c r="O41" i="24"/>
  <c r="L42" i="24"/>
  <c r="M42" i="24"/>
  <c r="N42" i="24"/>
  <c r="O42" i="24"/>
  <c r="L43" i="24"/>
  <c r="M43" i="24"/>
  <c r="N43" i="24"/>
  <c r="O43" i="24"/>
  <c r="L44" i="24"/>
  <c r="M44" i="24"/>
  <c r="N44" i="24"/>
  <c r="O44" i="24"/>
  <c r="L45" i="24"/>
  <c r="M45" i="24"/>
  <c r="N45" i="24"/>
  <c r="O45" i="24"/>
  <c r="L46" i="24"/>
  <c r="M46" i="24"/>
  <c r="N46" i="24"/>
  <c r="O46" i="24"/>
  <c r="L47" i="24"/>
  <c r="M47" i="24"/>
  <c r="N47" i="24"/>
  <c r="O47" i="24"/>
  <c r="L48" i="24"/>
  <c r="M48" i="24"/>
  <c r="N48" i="24"/>
  <c r="O48" i="24"/>
  <c r="L49" i="24"/>
  <c r="M49" i="24"/>
  <c r="N49" i="24"/>
  <c r="O49" i="24"/>
  <c r="L50" i="24"/>
  <c r="M50" i="24"/>
  <c r="N50" i="24"/>
  <c r="O50" i="24"/>
  <c r="L51" i="24"/>
  <c r="M51" i="24"/>
  <c r="N51" i="24"/>
  <c r="O51" i="24"/>
  <c r="L52" i="24"/>
  <c r="M52" i="24"/>
  <c r="N52" i="24"/>
  <c r="O52" i="24"/>
  <c r="L53" i="24"/>
  <c r="M53" i="24"/>
  <c r="N53" i="24"/>
  <c r="O53" i="24"/>
  <c r="L54" i="24"/>
  <c r="M54" i="24"/>
  <c r="N54" i="24"/>
  <c r="O54" i="24"/>
  <c r="L55" i="24"/>
  <c r="M55" i="24"/>
  <c r="N55" i="24"/>
  <c r="O55" i="24"/>
  <c r="L56" i="24"/>
  <c r="M56" i="24"/>
  <c r="N56" i="24"/>
  <c r="O56" i="24"/>
  <c r="L57" i="24"/>
  <c r="M57" i="24"/>
  <c r="N57" i="24"/>
  <c r="O57" i="24"/>
  <c r="L58" i="24"/>
  <c r="M58" i="24"/>
  <c r="N58" i="24"/>
  <c r="O58" i="24"/>
  <c r="L59" i="24"/>
  <c r="M59" i="24"/>
  <c r="N59" i="24"/>
  <c r="O59" i="24"/>
  <c r="L60" i="24"/>
  <c r="M60" i="24"/>
  <c r="N60" i="24"/>
  <c r="O60" i="24"/>
  <c r="L61" i="24"/>
  <c r="M61" i="24"/>
  <c r="N61" i="24"/>
  <c r="O61" i="24"/>
  <c r="L62" i="24"/>
  <c r="M62" i="24"/>
  <c r="N62" i="24"/>
  <c r="O62" i="24"/>
  <c r="L63" i="24"/>
  <c r="M63" i="24"/>
  <c r="N63" i="24"/>
  <c r="O63" i="24"/>
  <c r="L64" i="24"/>
  <c r="M64" i="24"/>
  <c r="N64" i="24"/>
  <c r="O64" i="24"/>
  <c r="L65" i="24"/>
  <c r="M65" i="24"/>
  <c r="N65" i="24"/>
  <c r="O65" i="24"/>
  <c r="L66" i="24"/>
  <c r="M66" i="24"/>
  <c r="N66" i="24"/>
  <c r="O66" i="24"/>
  <c r="L67" i="24"/>
  <c r="M67" i="24"/>
  <c r="N67" i="24"/>
  <c r="O67" i="24"/>
  <c r="L68" i="24"/>
  <c r="M68" i="24"/>
  <c r="N68" i="24"/>
  <c r="O68" i="24"/>
  <c r="L69" i="24"/>
  <c r="M69" i="24"/>
  <c r="N69" i="24"/>
  <c r="O69" i="24"/>
  <c r="L70" i="24"/>
  <c r="M70" i="24"/>
  <c r="N70" i="24"/>
  <c r="O70" i="24"/>
  <c r="L71" i="24"/>
  <c r="M71" i="24"/>
  <c r="N71" i="24"/>
  <c r="O71" i="24"/>
  <c r="L72" i="24"/>
  <c r="M72" i="24"/>
  <c r="N72" i="24"/>
  <c r="O72" i="24"/>
  <c r="L73" i="24"/>
  <c r="M73" i="24"/>
  <c r="N73" i="24"/>
  <c r="O73" i="24"/>
  <c r="L74" i="24"/>
  <c r="M74" i="24"/>
  <c r="N74" i="24"/>
  <c r="O74" i="24"/>
  <c r="L75" i="24"/>
  <c r="M75" i="24"/>
  <c r="N75" i="24"/>
  <c r="O75" i="24"/>
  <c r="L76" i="24"/>
  <c r="M76" i="24"/>
  <c r="N76" i="24"/>
  <c r="O76" i="24"/>
  <c r="L77" i="24"/>
  <c r="M77" i="24"/>
  <c r="N77" i="24"/>
  <c r="O77" i="24"/>
  <c r="L78" i="24"/>
  <c r="M78" i="24"/>
  <c r="N78" i="24"/>
  <c r="O78" i="24"/>
  <c r="L79" i="24"/>
  <c r="M79" i="24"/>
  <c r="N79" i="24"/>
  <c r="O79" i="24"/>
  <c r="L80" i="24"/>
  <c r="M80" i="24"/>
  <c r="N80" i="24"/>
  <c r="O80" i="24"/>
  <c r="L81" i="24"/>
  <c r="M81" i="24"/>
  <c r="N81" i="24"/>
  <c r="O81" i="24"/>
  <c r="L82" i="24"/>
  <c r="M82" i="24"/>
  <c r="N82" i="24"/>
  <c r="O82" i="24"/>
  <c r="L83" i="24"/>
  <c r="M83" i="24"/>
  <c r="N83" i="24"/>
  <c r="O83" i="24"/>
  <c r="L84" i="24"/>
  <c r="M84" i="24"/>
  <c r="N84" i="24"/>
  <c r="O84" i="24"/>
  <c r="L85" i="24"/>
  <c r="M85" i="24"/>
  <c r="N85" i="24"/>
  <c r="O85" i="24"/>
  <c r="L86" i="24"/>
  <c r="M86" i="24"/>
  <c r="N86" i="24"/>
  <c r="O86" i="24"/>
  <c r="L87" i="24"/>
  <c r="M87" i="24"/>
  <c r="N87" i="24"/>
  <c r="O87" i="24"/>
  <c r="L88" i="24"/>
  <c r="M88" i="24"/>
  <c r="N88" i="24"/>
  <c r="O88" i="24"/>
  <c r="L89" i="24"/>
  <c r="M89" i="24"/>
  <c r="N89" i="24"/>
  <c r="O89" i="24"/>
  <c r="L90" i="24"/>
  <c r="M90" i="24"/>
  <c r="N90" i="24"/>
  <c r="O90" i="24"/>
  <c r="L91" i="24"/>
  <c r="M91" i="24"/>
  <c r="N91" i="24"/>
  <c r="O91" i="24"/>
  <c r="L92" i="24"/>
  <c r="M92" i="24"/>
  <c r="N92" i="24"/>
  <c r="O92" i="24"/>
  <c r="L93" i="24"/>
  <c r="M93" i="24"/>
  <c r="N93" i="24"/>
  <c r="O93" i="24"/>
  <c r="L94" i="24"/>
  <c r="M94" i="24"/>
  <c r="N94" i="24"/>
  <c r="O94" i="24"/>
  <c r="L95" i="24"/>
  <c r="M95" i="24"/>
  <c r="N95" i="24"/>
  <c r="O95" i="24"/>
  <c r="L96" i="24"/>
  <c r="M96" i="24"/>
  <c r="N96" i="24"/>
  <c r="O96" i="24"/>
  <c r="L97" i="24"/>
  <c r="M97" i="24"/>
  <c r="N97" i="24"/>
  <c r="O97" i="24"/>
  <c r="L98" i="24"/>
  <c r="M98" i="24"/>
  <c r="N98" i="24"/>
  <c r="O98" i="24"/>
  <c r="L99" i="24"/>
  <c r="M99" i="24"/>
  <c r="N99" i="24"/>
  <c r="O99" i="24"/>
  <c r="L100" i="24"/>
  <c r="M100" i="24"/>
  <c r="N100" i="24"/>
  <c r="O100" i="24"/>
  <c r="L101" i="24"/>
  <c r="M101" i="24"/>
  <c r="N101" i="24"/>
  <c r="O101" i="24"/>
  <c r="L102" i="24"/>
  <c r="M102" i="24"/>
  <c r="N102" i="24"/>
  <c r="O102" i="24"/>
  <c r="L103" i="24"/>
  <c r="M103" i="24"/>
  <c r="N103" i="24"/>
  <c r="O103" i="24"/>
  <c r="L104" i="24"/>
  <c r="M104" i="24"/>
  <c r="N104" i="24"/>
  <c r="O104" i="24"/>
  <c r="L105" i="24"/>
  <c r="M105" i="24"/>
  <c r="N105" i="24"/>
  <c r="O105" i="24"/>
  <c r="L106" i="24"/>
  <c r="M106" i="24"/>
  <c r="N106" i="24"/>
  <c r="O106" i="24"/>
  <c r="L107" i="24"/>
  <c r="M107" i="24"/>
  <c r="N107" i="24"/>
  <c r="O107" i="24"/>
  <c r="L108" i="24"/>
  <c r="M108" i="24"/>
  <c r="N108" i="24"/>
  <c r="O108" i="24"/>
  <c r="L109" i="24"/>
  <c r="M109" i="24"/>
  <c r="N109" i="24"/>
  <c r="O109" i="24"/>
  <c r="L110" i="24"/>
  <c r="M110" i="24"/>
  <c r="N110" i="24"/>
  <c r="O110" i="24"/>
  <c r="L111" i="24"/>
  <c r="M111" i="24"/>
  <c r="N111" i="24"/>
  <c r="O111" i="24"/>
  <c r="L112" i="24"/>
  <c r="M112" i="24"/>
  <c r="N112" i="24"/>
  <c r="O112" i="24"/>
  <c r="L113" i="24"/>
  <c r="M113" i="24"/>
  <c r="N113" i="24"/>
  <c r="O113" i="24"/>
  <c r="L114" i="24"/>
  <c r="M114" i="24"/>
  <c r="N114" i="24"/>
  <c r="O114" i="24"/>
  <c r="L115" i="24"/>
  <c r="M115" i="24"/>
  <c r="N115" i="24"/>
  <c r="O115" i="24"/>
  <c r="L116" i="24"/>
  <c r="M116" i="24"/>
  <c r="N116" i="24"/>
  <c r="O116" i="24"/>
  <c r="L117" i="24"/>
  <c r="M117" i="24"/>
  <c r="N117" i="24"/>
  <c r="O117" i="24"/>
  <c r="L118" i="24"/>
  <c r="M118" i="24"/>
  <c r="N118" i="24"/>
  <c r="O118" i="24"/>
  <c r="L119" i="24"/>
  <c r="M119" i="24"/>
  <c r="N119" i="24"/>
  <c r="O119" i="24"/>
  <c r="L120" i="24"/>
  <c r="M120" i="24"/>
  <c r="N120" i="24"/>
  <c r="O120" i="24"/>
  <c r="L121" i="24"/>
  <c r="M121" i="24"/>
  <c r="N121" i="24"/>
  <c r="O121" i="24"/>
  <c r="L122" i="24"/>
  <c r="M122" i="24"/>
  <c r="N122" i="24"/>
  <c r="O122" i="24"/>
  <c r="L123" i="24"/>
  <c r="M123" i="24"/>
  <c r="N123" i="24"/>
  <c r="O123" i="24"/>
  <c r="L124" i="24"/>
  <c r="M124" i="24"/>
  <c r="N124" i="24"/>
  <c r="O124" i="24"/>
  <c r="L125" i="24"/>
  <c r="M125" i="24"/>
  <c r="N125" i="24"/>
  <c r="O125" i="24"/>
  <c r="L126" i="24"/>
  <c r="M126" i="24"/>
  <c r="N126" i="24"/>
  <c r="O126" i="24"/>
  <c r="L127" i="24"/>
  <c r="M127" i="24"/>
  <c r="N127" i="24"/>
  <c r="O127" i="24"/>
  <c r="L128" i="24"/>
  <c r="M128" i="24"/>
  <c r="N128" i="24"/>
  <c r="O128" i="24"/>
  <c r="L129" i="24"/>
  <c r="M129" i="24"/>
  <c r="N129" i="24"/>
  <c r="O129" i="24"/>
  <c r="L130" i="24"/>
  <c r="M130" i="24"/>
  <c r="N130" i="24"/>
  <c r="O130" i="24"/>
  <c r="L131" i="24"/>
  <c r="M131" i="24"/>
  <c r="N131" i="24"/>
  <c r="O131" i="24"/>
  <c r="L132" i="24"/>
  <c r="M132" i="24"/>
  <c r="N132" i="24"/>
  <c r="O132" i="24"/>
  <c r="L133" i="24"/>
  <c r="M133" i="24"/>
  <c r="N133" i="24"/>
  <c r="O133" i="24"/>
  <c r="L134" i="24"/>
  <c r="M134" i="24"/>
  <c r="N134" i="24"/>
  <c r="O134" i="24"/>
  <c r="L135" i="24"/>
  <c r="M135" i="24"/>
  <c r="N135" i="24"/>
  <c r="O135" i="24"/>
  <c r="L136" i="24"/>
  <c r="M136" i="24"/>
  <c r="N136" i="24"/>
  <c r="O136" i="24"/>
  <c r="L137" i="24"/>
  <c r="M137" i="24"/>
  <c r="N137" i="24"/>
  <c r="O137" i="24"/>
  <c r="L138" i="24"/>
  <c r="M138" i="24"/>
  <c r="N138" i="24"/>
  <c r="O138" i="24"/>
  <c r="L139" i="24"/>
  <c r="M139" i="24"/>
  <c r="N139" i="24"/>
  <c r="O139" i="24"/>
  <c r="L140" i="24"/>
  <c r="M140" i="24"/>
  <c r="N140" i="24"/>
  <c r="O140" i="24"/>
  <c r="L141" i="24"/>
  <c r="M141" i="24"/>
  <c r="N141" i="24"/>
  <c r="O141" i="24"/>
  <c r="L142" i="24"/>
  <c r="M142" i="24"/>
  <c r="N142" i="24"/>
  <c r="O142" i="24"/>
  <c r="L143" i="24"/>
  <c r="M143" i="24"/>
  <c r="N143" i="24"/>
  <c r="O143" i="24"/>
  <c r="L144" i="24"/>
  <c r="M144" i="24"/>
  <c r="N144" i="24"/>
  <c r="O144" i="24"/>
  <c r="L145" i="24"/>
  <c r="M145" i="24"/>
  <c r="N145" i="24"/>
  <c r="O145" i="24"/>
  <c r="L146" i="24"/>
  <c r="M146" i="24"/>
  <c r="N146" i="24"/>
  <c r="O146" i="24"/>
  <c r="L147" i="24"/>
  <c r="M147" i="24"/>
  <c r="N147" i="24"/>
  <c r="O147" i="24"/>
  <c r="L148" i="24"/>
  <c r="M148" i="24"/>
  <c r="N148" i="24"/>
  <c r="O148" i="24"/>
  <c r="L149" i="24"/>
  <c r="M149" i="24"/>
  <c r="N149" i="24"/>
  <c r="O149" i="24"/>
  <c r="L150" i="24"/>
  <c r="M150" i="24"/>
  <c r="N150" i="24"/>
  <c r="O150" i="24"/>
  <c r="L151" i="24"/>
  <c r="M151" i="24"/>
  <c r="N151" i="24"/>
  <c r="O151" i="24"/>
  <c r="L152" i="24"/>
  <c r="M152" i="24"/>
  <c r="N152" i="24"/>
  <c r="O152" i="24"/>
  <c r="L153" i="24"/>
  <c r="M153" i="24"/>
  <c r="N153" i="24"/>
  <c r="O153" i="24"/>
  <c r="L154" i="24"/>
  <c r="M154" i="24"/>
  <c r="N154" i="24"/>
  <c r="O154" i="24"/>
  <c r="L155" i="24"/>
  <c r="M155" i="24"/>
  <c r="N155" i="24"/>
  <c r="O155" i="24"/>
  <c r="L156" i="24"/>
  <c r="M156" i="24"/>
  <c r="N156" i="24"/>
  <c r="O156" i="24"/>
  <c r="L157" i="24"/>
  <c r="M157" i="24"/>
  <c r="N157" i="24"/>
  <c r="O157" i="24"/>
  <c r="L158" i="24"/>
  <c r="M158" i="24"/>
  <c r="N158" i="24"/>
  <c r="O158" i="24"/>
  <c r="L159" i="24"/>
  <c r="M159" i="24"/>
  <c r="N159" i="24"/>
  <c r="O159" i="24"/>
  <c r="L160" i="24"/>
  <c r="M160" i="24"/>
  <c r="N160" i="24"/>
  <c r="O160" i="24"/>
  <c r="L161" i="24"/>
  <c r="M161" i="24"/>
  <c r="N161" i="24"/>
  <c r="O161" i="24"/>
  <c r="L162" i="24"/>
  <c r="M162" i="24"/>
  <c r="N162" i="24"/>
  <c r="O162" i="24"/>
  <c r="L163" i="24"/>
  <c r="M163" i="24"/>
  <c r="N163" i="24"/>
  <c r="O163" i="24"/>
  <c r="L164" i="24"/>
  <c r="M164" i="24"/>
  <c r="N164" i="24"/>
  <c r="O164" i="24"/>
  <c r="L165" i="24"/>
  <c r="M165" i="24"/>
  <c r="N165" i="24"/>
  <c r="O165" i="24"/>
  <c r="L166" i="24"/>
  <c r="M166" i="24"/>
  <c r="N166" i="24"/>
  <c r="O166" i="24"/>
  <c r="L167" i="24"/>
  <c r="M167" i="24"/>
  <c r="N167" i="24"/>
  <c r="O167" i="24"/>
  <c r="L168" i="24"/>
  <c r="M168" i="24"/>
  <c r="N168" i="24"/>
  <c r="O168" i="24"/>
  <c r="L169" i="24"/>
  <c r="M169" i="24"/>
  <c r="N169" i="24"/>
  <c r="O169" i="24"/>
  <c r="L170" i="24"/>
  <c r="M170" i="24"/>
  <c r="N170" i="24"/>
  <c r="O170" i="24"/>
  <c r="L171" i="24"/>
  <c r="M171" i="24"/>
  <c r="N171" i="24"/>
  <c r="O171" i="24"/>
  <c r="L172" i="24"/>
  <c r="M172" i="24"/>
  <c r="N172" i="24"/>
  <c r="O172" i="24"/>
  <c r="L173" i="24"/>
  <c r="M173" i="24"/>
  <c r="N173" i="24"/>
  <c r="O173" i="24"/>
  <c r="L174" i="24"/>
  <c r="M174" i="24"/>
  <c r="N174" i="24"/>
  <c r="O174" i="24"/>
  <c r="L175" i="24"/>
  <c r="M175" i="24"/>
  <c r="N175" i="24"/>
  <c r="O175" i="24"/>
  <c r="L176" i="24"/>
  <c r="M176" i="24"/>
  <c r="N176" i="24"/>
  <c r="O176" i="24"/>
  <c r="L177" i="24"/>
  <c r="M177" i="24"/>
  <c r="N177" i="24"/>
  <c r="O177" i="24"/>
  <c r="L178" i="24"/>
  <c r="M178" i="24"/>
  <c r="N178" i="24"/>
  <c r="O178" i="24"/>
  <c r="L179" i="24"/>
  <c r="M179" i="24"/>
  <c r="N179" i="24"/>
  <c r="O179" i="24"/>
  <c r="L180" i="24"/>
  <c r="M180" i="24"/>
  <c r="N180" i="24"/>
  <c r="O180" i="24"/>
  <c r="L181" i="24"/>
  <c r="M181" i="24"/>
  <c r="N181" i="24"/>
  <c r="O181" i="24"/>
  <c r="L182" i="24"/>
  <c r="M182" i="24"/>
  <c r="N182" i="24"/>
  <c r="O182" i="24"/>
  <c r="L183" i="24"/>
  <c r="M183" i="24"/>
  <c r="N183" i="24"/>
  <c r="O183" i="24"/>
  <c r="L184" i="24"/>
  <c r="M184" i="24"/>
  <c r="N184" i="24"/>
  <c r="O184" i="24"/>
  <c r="L185" i="24"/>
  <c r="M185" i="24"/>
  <c r="N185" i="24"/>
  <c r="O185" i="24"/>
  <c r="L186" i="24"/>
  <c r="M186" i="24"/>
  <c r="N186" i="24"/>
  <c r="O186" i="24"/>
  <c r="L187" i="24"/>
  <c r="M187" i="24"/>
  <c r="N187" i="24"/>
  <c r="O187" i="24"/>
  <c r="L188" i="24"/>
  <c r="M188" i="24"/>
  <c r="N188" i="24"/>
  <c r="O188" i="24"/>
  <c r="L189" i="24"/>
  <c r="M189" i="24"/>
  <c r="N189" i="24"/>
  <c r="O189" i="24"/>
  <c r="L190" i="24"/>
  <c r="M190" i="24"/>
  <c r="N190" i="24"/>
  <c r="O190" i="24"/>
  <c r="L191" i="24"/>
  <c r="M191" i="24"/>
  <c r="N191" i="24"/>
  <c r="O191" i="24"/>
  <c r="L192" i="24"/>
  <c r="M192" i="24"/>
  <c r="N192" i="24"/>
  <c r="O192" i="24"/>
  <c r="L193" i="24"/>
  <c r="M193" i="24"/>
  <c r="N193" i="24"/>
  <c r="O193" i="24"/>
  <c r="L194" i="24"/>
  <c r="M194" i="24"/>
  <c r="N194" i="24"/>
  <c r="O194" i="24"/>
  <c r="L195" i="24"/>
  <c r="M195" i="24"/>
  <c r="N195" i="24"/>
  <c r="O195" i="24"/>
  <c r="L196" i="24"/>
  <c r="M196" i="24"/>
  <c r="N196" i="24"/>
  <c r="O196" i="24"/>
  <c r="L197" i="24"/>
  <c r="M197" i="24"/>
  <c r="N197" i="24"/>
  <c r="O197" i="24"/>
  <c r="L198" i="24"/>
  <c r="M198" i="24"/>
  <c r="N198" i="24"/>
  <c r="O198" i="24"/>
  <c r="L199" i="24"/>
  <c r="M199" i="24"/>
  <c r="N199" i="24"/>
  <c r="O199" i="24"/>
  <c r="L200" i="24"/>
  <c r="M200" i="24"/>
  <c r="N200" i="24"/>
  <c r="O200" i="24"/>
  <c r="L201" i="24"/>
  <c r="M201" i="24"/>
  <c r="N201" i="24"/>
  <c r="O201" i="24"/>
  <c r="L202" i="24"/>
  <c r="M202" i="24"/>
  <c r="N202" i="24"/>
  <c r="O202" i="24"/>
  <c r="L203" i="24"/>
  <c r="M203" i="24"/>
  <c r="N203" i="24"/>
  <c r="O203" i="24"/>
  <c r="L204" i="24"/>
  <c r="M204" i="24"/>
  <c r="N204" i="24"/>
  <c r="O204" i="24"/>
  <c r="L205" i="24"/>
  <c r="M205" i="24"/>
  <c r="N205" i="24"/>
  <c r="O205" i="24"/>
  <c r="L206" i="24"/>
  <c r="M206" i="24"/>
  <c r="N206" i="24"/>
  <c r="O206" i="24"/>
  <c r="L207" i="24"/>
  <c r="M207" i="24"/>
  <c r="N207" i="24"/>
  <c r="O207" i="24"/>
  <c r="L208" i="24"/>
  <c r="M208" i="24"/>
  <c r="N208" i="24"/>
  <c r="O208" i="24"/>
  <c r="L209" i="24"/>
  <c r="M209" i="24"/>
  <c r="N209" i="24"/>
  <c r="O209" i="24"/>
  <c r="L210" i="24"/>
  <c r="M210" i="24"/>
  <c r="N210" i="24"/>
  <c r="O210" i="24"/>
  <c r="L211" i="24"/>
  <c r="M211" i="24"/>
  <c r="N211" i="24"/>
  <c r="O211" i="24"/>
  <c r="L212" i="24"/>
  <c r="M212" i="24"/>
  <c r="N212" i="24"/>
  <c r="O212" i="24"/>
  <c r="L213" i="24"/>
  <c r="M213" i="24"/>
  <c r="N213" i="24"/>
  <c r="O213" i="24"/>
  <c r="L214" i="24"/>
  <c r="M214" i="24"/>
  <c r="N214" i="24"/>
  <c r="O214" i="24"/>
  <c r="L215" i="24"/>
  <c r="M215" i="24"/>
  <c r="N215" i="24"/>
  <c r="O215" i="24"/>
  <c r="L216" i="24"/>
  <c r="M216" i="24"/>
  <c r="N216" i="24"/>
  <c r="O216" i="24"/>
  <c r="L217" i="24"/>
  <c r="M217" i="24"/>
  <c r="N217" i="24"/>
  <c r="O217" i="24"/>
  <c r="L218" i="24"/>
  <c r="M218" i="24"/>
  <c r="N218" i="24"/>
  <c r="O218" i="24"/>
  <c r="L219" i="24"/>
  <c r="M219" i="24"/>
  <c r="N219" i="24"/>
  <c r="O219" i="24"/>
  <c r="L220" i="24"/>
  <c r="M220" i="24"/>
  <c r="N220" i="24"/>
  <c r="O220" i="24"/>
  <c r="L221" i="24"/>
  <c r="M221" i="24"/>
  <c r="N221" i="24"/>
  <c r="O221" i="24"/>
  <c r="L222" i="24"/>
  <c r="M222" i="24"/>
  <c r="N222" i="24"/>
  <c r="O222" i="24"/>
  <c r="L223" i="24"/>
  <c r="M223" i="24"/>
  <c r="N223" i="24"/>
  <c r="O223" i="24"/>
  <c r="L224" i="24"/>
  <c r="M224" i="24"/>
  <c r="N224" i="24"/>
  <c r="O224" i="24"/>
  <c r="L225" i="24"/>
  <c r="M225" i="24"/>
  <c r="N225" i="24"/>
  <c r="O225" i="24"/>
  <c r="L226" i="24"/>
  <c r="M226" i="24"/>
  <c r="N226" i="24"/>
  <c r="O226" i="24"/>
  <c r="L227" i="24"/>
  <c r="M227" i="24"/>
  <c r="N227" i="24"/>
  <c r="O227" i="24"/>
  <c r="L228" i="24"/>
  <c r="M228" i="24"/>
  <c r="N228" i="24"/>
  <c r="O228" i="24"/>
  <c r="L229" i="24"/>
  <c r="M229" i="24"/>
  <c r="N229" i="24"/>
  <c r="O229" i="24"/>
  <c r="L230" i="24"/>
  <c r="M230" i="24"/>
  <c r="N230" i="24"/>
  <c r="O230" i="24"/>
  <c r="L231" i="24"/>
  <c r="M231" i="24"/>
  <c r="N231" i="24"/>
  <c r="O231" i="24"/>
  <c r="L232" i="24"/>
  <c r="M232" i="24"/>
  <c r="N232" i="24"/>
  <c r="O232" i="24"/>
  <c r="L233" i="24"/>
  <c r="M233" i="24"/>
  <c r="N233" i="24"/>
  <c r="O233" i="24"/>
  <c r="L234" i="24"/>
  <c r="M234" i="24"/>
  <c r="N234" i="24"/>
  <c r="O234" i="24"/>
  <c r="L235" i="24"/>
  <c r="M235" i="24"/>
  <c r="N235" i="24"/>
  <c r="O235" i="24"/>
  <c r="L236" i="24"/>
  <c r="M236" i="24"/>
  <c r="N236" i="24"/>
  <c r="O236" i="24"/>
  <c r="L237" i="24"/>
  <c r="M237" i="24"/>
  <c r="N237" i="24"/>
  <c r="O237" i="24"/>
  <c r="L238" i="24"/>
  <c r="M238" i="24"/>
  <c r="N238" i="24"/>
  <c r="O238" i="24"/>
  <c r="L239" i="24"/>
  <c r="M239" i="24"/>
  <c r="N239" i="24"/>
  <c r="O239" i="24"/>
  <c r="L240" i="24"/>
  <c r="M240" i="24"/>
  <c r="N240" i="24"/>
  <c r="O240" i="24"/>
  <c r="L241" i="24"/>
  <c r="M241" i="24"/>
  <c r="N241" i="24"/>
  <c r="O241" i="24"/>
  <c r="L242" i="24"/>
  <c r="M242" i="24"/>
  <c r="N242" i="24"/>
  <c r="O242" i="24"/>
  <c r="L243" i="24"/>
  <c r="M243" i="24"/>
  <c r="N243" i="24"/>
  <c r="O243" i="24"/>
  <c r="L244" i="24"/>
  <c r="M244" i="24"/>
  <c r="N244" i="24"/>
  <c r="O244" i="24"/>
  <c r="L245" i="24"/>
  <c r="M245" i="24"/>
  <c r="N245" i="24"/>
  <c r="O245" i="24"/>
  <c r="L246" i="24"/>
  <c r="M246" i="24"/>
  <c r="N246" i="24"/>
  <c r="O246" i="24"/>
  <c r="L247" i="24"/>
  <c r="M247" i="24"/>
  <c r="N247" i="24"/>
  <c r="O247" i="24"/>
  <c r="L248" i="24"/>
  <c r="M248" i="24"/>
  <c r="N248" i="24"/>
  <c r="O248" i="24"/>
  <c r="L249" i="24"/>
  <c r="M249" i="24"/>
  <c r="N249" i="24"/>
  <c r="O249" i="24"/>
  <c r="L250" i="24"/>
  <c r="M250" i="24"/>
  <c r="N250" i="24"/>
  <c r="O250" i="24"/>
  <c r="L251" i="24"/>
  <c r="M251" i="24"/>
  <c r="N251" i="24"/>
  <c r="O251" i="24"/>
  <c r="L252" i="24"/>
  <c r="M252" i="24"/>
  <c r="N252" i="24"/>
  <c r="O252" i="24"/>
  <c r="L253" i="24"/>
  <c r="M253" i="24"/>
  <c r="N253" i="24"/>
  <c r="O253" i="24"/>
  <c r="L254" i="24"/>
  <c r="M254" i="24"/>
  <c r="N254" i="24"/>
  <c r="O254" i="24"/>
  <c r="L255" i="24"/>
  <c r="M255" i="24"/>
  <c r="N255" i="24"/>
  <c r="O255" i="24"/>
  <c r="H239" i="50"/>
  <c r="I239" i="50"/>
  <c r="H240" i="50"/>
  <c r="I240" i="50"/>
  <c r="H241" i="50"/>
  <c r="I241" i="50"/>
  <c r="H242" i="50"/>
  <c r="I242" i="50"/>
  <c r="H243" i="50"/>
  <c r="I243" i="50"/>
  <c r="H244" i="50"/>
  <c r="I244" i="50"/>
  <c r="H245" i="50"/>
  <c r="I245" i="50"/>
  <c r="H246" i="50"/>
  <c r="I246" i="50"/>
  <c r="H247" i="50"/>
  <c r="I247" i="50"/>
  <c r="H248" i="50"/>
  <c r="I248" i="50"/>
  <c r="H249" i="50"/>
  <c r="I249" i="50"/>
  <c r="H250" i="50"/>
  <c r="I250" i="50"/>
  <c r="H251" i="50"/>
  <c r="I251" i="50"/>
  <c r="H252" i="50"/>
  <c r="I252" i="50"/>
  <c r="H253" i="50"/>
  <c r="I253" i="50"/>
  <c r="H254" i="50"/>
  <c r="I254" i="50"/>
  <c r="H255" i="50"/>
  <c r="I255" i="50"/>
  <c r="H256" i="50"/>
  <c r="I256" i="50"/>
  <c r="H257" i="50"/>
  <c r="I257" i="50"/>
  <c r="H258" i="50"/>
  <c r="I258" i="50"/>
  <c r="O262" i="24" l="1"/>
  <c r="F35" i="1" l="1"/>
  <c r="E4" i="50" l="1"/>
  <c r="F4" i="50"/>
  <c r="G4" i="50"/>
  <c r="H4" i="50"/>
  <c r="I4" i="50"/>
  <c r="J4" i="50"/>
  <c r="K4" i="50"/>
  <c r="L4" i="50"/>
  <c r="M4" i="50"/>
  <c r="N4" i="50"/>
  <c r="O4" i="50"/>
  <c r="P4" i="50"/>
  <c r="Q4" i="50"/>
  <c r="E5" i="50"/>
  <c r="F5" i="50"/>
  <c r="G5" i="50"/>
  <c r="H5" i="50"/>
  <c r="I5" i="50"/>
  <c r="J5" i="50"/>
  <c r="K5" i="50"/>
  <c r="L5" i="50"/>
  <c r="M5" i="50"/>
  <c r="N5" i="50"/>
  <c r="O5" i="50"/>
  <c r="P5" i="50"/>
  <c r="Q5" i="50"/>
  <c r="E6" i="50"/>
  <c r="F6" i="50"/>
  <c r="G6" i="50"/>
  <c r="H6" i="50"/>
  <c r="I6" i="50"/>
  <c r="J6" i="50"/>
  <c r="K6" i="50"/>
  <c r="L6" i="50"/>
  <c r="M6" i="50"/>
  <c r="N6" i="50"/>
  <c r="O6" i="50"/>
  <c r="P6" i="50"/>
  <c r="Q6" i="50"/>
  <c r="E7" i="50"/>
  <c r="F7" i="50"/>
  <c r="G7" i="50"/>
  <c r="H7" i="50"/>
  <c r="I7" i="50"/>
  <c r="J7" i="50"/>
  <c r="K7" i="50"/>
  <c r="L7" i="50"/>
  <c r="M7" i="50"/>
  <c r="N7" i="50"/>
  <c r="O7" i="50"/>
  <c r="P7" i="50"/>
  <c r="Q7" i="50"/>
  <c r="E8" i="50"/>
  <c r="F8" i="50"/>
  <c r="G8" i="50"/>
  <c r="H8" i="50"/>
  <c r="I8" i="50"/>
  <c r="J8" i="50"/>
  <c r="K8" i="50"/>
  <c r="L8" i="50"/>
  <c r="M8" i="50"/>
  <c r="N8" i="50"/>
  <c r="O8" i="50"/>
  <c r="P8" i="50"/>
  <c r="Q8" i="50"/>
  <c r="E9" i="50"/>
  <c r="F9" i="50"/>
  <c r="G9" i="50"/>
  <c r="H9" i="50"/>
  <c r="I9" i="50"/>
  <c r="J9" i="50"/>
  <c r="K9" i="50"/>
  <c r="L9" i="50"/>
  <c r="M9" i="50"/>
  <c r="N9" i="50"/>
  <c r="O9" i="50"/>
  <c r="P9" i="50"/>
  <c r="Q9" i="50"/>
  <c r="E10" i="50"/>
  <c r="F10" i="50"/>
  <c r="G10" i="50"/>
  <c r="H10" i="50"/>
  <c r="I10" i="50"/>
  <c r="J10" i="50"/>
  <c r="K10" i="50"/>
  <c r="L10" i="50"/>
  <c r="M10" i="50"/>
  <c r="N10" i="50"/>
  <c r="O10" i="50"/>
  <c r="P10" i="50"/>
  <c r="Q10" i="50"/>
  <c r="E11" i="50"/>
  <c r="F11" i="50"/>
  <c r="G11" i="50"/>
  <c r="H11" i="50"/>
  <c r="I11" i="50"/>
  <c r="J11" i="50"/>
  <c r="K11" i="50"/>
  <c r="L11" i="50"/>
  <c r="M11" i="50"/>
  <c r="N11" i="50"/>
  <c r="O11" i="50"/>
  <c r="P11" i="50"/>
  <c r="Q11" i="50"/>
  <c r="E12" i="50"/>
  <c r="F12" i="50"/>
  <c r="G12" i="50"/>
  <c r="H12" i="50"/>
  <c r="I12" i="50"/>
  <c r="J12" i="50"/>
  <c r="K12" i="50"/>
  <c r="L12" i="50"/>
  <c r="M12" i="50"/>
  <c r="N12" i="50"/>
  <c r="O12" i="50"/>
  <c r="P12" i="50"/>
  <c r="Q12" i="50"/>
  <c r="E13" i="50"/>
  <c r="F13" i="50"/>
  <c r="G13" i="50"/>
  <c r="H13" i="50"/>
  <c r="I13" i="50"/>
  <c r="J13" i="50"/>
  <c r="K13" i="50"/>
  <c r="L13" i="50"/>
  <c r="M13" i="50"/>
  <c r="N13" i="50"/>
  <c r="O13" i="50"/>
  <c r="P13" i="50"/>
  <c r="Q13" i="50"/>
  <c r="E14" i="50"/>
  <c r="F14" i="50"/>
  <c r="G14" i="50"/>
  <c r="H14" i="50"/>
  <c r="I14" i="50"/>
  <c r="J14" i="50"/>
  <c r="K14" i="50"/>
  <c r="L14" i="50"/>
  <c r="M14" i="50"/>
  <c r="N14" i="50"/>
  <c r="O14" i="50"/>
  <c r="P14" i="50"/>
  <c r="Q14" i="50"/>
  <c r="E15" i="50"/>
  <c r="F15" i="50"/>
  <c r="G15" i="50"/>
  <c r="H15" i="50"/>
  <c r="I15" i="50"/>
  <c r="J15" i="50"/>
  <c r="K15" i="50"/>
  <c r="L15" i="50"/>
  <c r="M15" i="50"/>
  <c r="N15" i="50"/>
  <c r="O15" i="50"/>
  <c r="P15" i="50"/>
  <c r="Q15" i="50"/>
  <c r="E16" i="50"/>
  <c r="F16" i="50"/>
  <c r="G16" i="50"/>
  <c r="H16" i="50"/>
  <c r="I16" i="50"/>
  <c r="J16" i="50"/>
  <c r="K16" i="50"/>
  <c r="L16" i="50"/>
  <c r="M16" i="50"/>
  <c r="N16" i="50"/>
  <c r="O16" i="50"/>
  <c r="P16" i="50"/>
  <c r="Q16" i="50"/>
  <c r="E17" i="50"/>
  <c r="F17" i="50"/>
  <c r="G17" i="50"/>
  <c r="H17" i="50"/>
  <c r="I17" i="50"/>
  <c r="J17" i="50"/>
  <c r="K17" i="50"/>
  <c r="L17" i="50"/>
  <c r="M17" i="50"/>
  <c r="N17" i="50"/>
  <c r="O17" i="50"/>
  <c r="P17" i="50"/>
  <c r="Q17" i="50"/>
  <c r="E18" i="50"/>
  <c r="F18" i="50"/>
  <c r="G18" i="50"/>
  <c r="H18" i="50"/>
  <c r="I18" i="50"/>
  <c r="J18" i="50"/>
  <c r="K18" i="50"/>
  <c r="L18" i="50"/>
  <c r="M18" i="50"/>
  <c r="N18" i="50"/>
  <c r="O18" i="50"/>
  <c r="P18" i="50"/>
  <c r="Q18" i="50"/>
  <c r="E19" i="50"/>
  <c r="F19" i="50"/>
  <c r="G19" i="50"/>
  <c r="H19" i="50"/>
  <c r="I19" i="50"/>
  <c r="J19" i="50"/>
  <c r="K19" i="50"/>
  <c r="L19" i="50"/>
  <c r="M19" i="50"/>
  <c r="N19" i="50"/>
  <c r="O19" i="50"/>
  <c r="P19" i="50"/>
  <c r="Q19" i="50"/>
  <c r="E20" i="50"/>
  <c r="F20" i="50"/>
  <c r="G20" i="50"/>
  <c r="H20" i="50"/>
  <c r="I20" i="50"/>
  <c r="J20" i="50"/>
  <c r="K20" i="50"/>
  <c r="L20" i="50"/>
  <c r="M20" i="50"/>
  <c r="N20" i="50"/>
  <c r="O20" i="50"/>
  <c r="P20" i="50"/>
  <c r="Q20" i="50"/>
  <c r="E21" i="50"/>
  <c r="F21" i="50"/>
  <c r="G21" i="50"/>
  <c r="H21" i="50"/>
  <c r="I21" i="50"/>
  <c r="J21" i="50"/>
  <c r="K21" i="50"/>
  <c r="L21" i="50"/>
  <c r="M21" i="50"/>
  <c r="N21" i="50"/>
  <c r="O21" i="50"/>
  <c r="P21" i="50"/>
  <c r="Q21" i="50"/>
  <c r="E22" i="50"/>
  <c r="F22" i="50"/>
  <c r="G22" i="50"/>
  <c r="H22" i="50"/>
  <c r="I22" i="50"/>
  <c r="J22" i="50"/>
  <c r="K22" i="50"/>
  <c r="L22" i="50"/>
  <c r="M22" i="50"/>
  <c r="N22" i="50"/>
  <c r="O22" i="50"/>
  <c r="P22" i="50"/>
  <c r="Q22" i="50"/>
  <c r="E23" i="50"/>
  <c r="F23" i="50"/>
  <c r="G23" i="50"/>
  <c r="H23" i="50"/>
  <c r="I23" i="50"/>
  <c r="J23" i="50"/>
  <c r="K23" i="50"/>
  <c r="L23" i="50"/>
  <c r="M23" i="50"/>
  <c r="N23" i="50"/>
  <c r="O23" i="50"/>
  <c r="P23" i="50"/>
  <c r="Q23" i="50"/>
  <c r="E24" i="50"/>
  <c r="F24" i="50"/>
  <c r="G24" i="50"/>
  <c r="H24" i="50"/>
  <c r="I24" i="50"/>
  <c r="J24" i="50"/>
  <c r="K24" i="50"/>
  <c r="L24" i="50"/>
  <c r="M24" i="50"/>
  <c r="N24" i="50"/>
  <c r="O24" i="50"/>
  <c r="P24" i="50"/>
  <c r="Q24" i="50"/>
  <c r="E25" i="50"/>
  <c r="F25" i="50"/>
  <c r="G25" i="50"/>
  <c r="H25" i="50"/>
  <c r="I25" i="50"/>
  <c r="J25" i="50"/>
  <c r="K25" i="50"/>
  <c r="L25" i="50"/>
  <c r="M25" i="50"/>
  <c r="N25" i="50"/>
  <c r="O25" i="50"/>
  <c r="P25" i="50"/>
  <c r="Q25" i="50"/>
  <c r="E26" i="50"/>
  <c r="F26" i="50"/>
  <c r="G26" i="50"/>
  <c r="H26" i="50"/>
  <c r="I26" i="50"/>
  <c r="J26" i="50"/>
  <c r="K26" i="50"/>
  <c r="L26" i="50"/>
  <c r="M26" i="50"/>
  <c r="N26" i="50"/>
  <c r="O26" i="50"/>
  <c r="P26" i="50"/>
  <c r="Q26" i="50"/>
  <c r="E27" i="50"/>
  <c r="F27" i="50"/>
  <c r="G27" i="50"/>
  <c r="H27" i="50"/>
  <c r="I27" i="50"/>
  <c r="J27" i="50"/>
  <c r="K27" i="50"/>
  <c r="L27" i="50"/>
  <c r="M27" i="50"/>
  <c r="N27" i="50"/>
  <c r="O27" i="50"/>
  <c r="P27" i="50"/>
  <c r="Q27" i="50"/>
  <c r="E28" i="50"/>
  <c r="F28" i="50"/>
  <c r="G28" i="50"/>
  <c r="H28" i="50"/>
  <c r="I28" i="50"/>
  <c r="J28" i="50"/>
  <c r="K28" i="50"/>
  <c r="L28" i="50"/>
  <c r="M28" i="50"/>
  <c r="N28" i="50"/>
  <c r="O28" i="50"/>
  <c r="P28" i="50"/>
  <c r="Q28" i="50"/>
  <c r="E29" i="50"/>
  <c r="F29" i="50"/>
  <c r="G29" i="50"/>
  <c r="H29" i="50"/>
  <c r="I29" i="50"/>
  <c r="J29" i="50"/>
  <c r="K29" i="50"/>
  <c r="L29" i="50"/>
  <c r="M29" i="50"/>
  <c r="N29" i="50"/>
  <c r="O29" i="50"/>
  <c r="P29" i="50"/>
  <c r="Q29" i="50"/>
  <c r="E30" i="50"/>
  <c r="F30" i="50"/>
  <c r="G30" i="50"/>
  <c r="H30" i="50"/>
  <c r="I30" i="50"/>
  <c r="J30" i="50"/>
  <c r="K30" i="50"/>
  <c r="L30" i="50"/>
  <c r="M30" i="50"/>
  <c r="N30" i="50"/>
  <c r="O30" i="50"/>
  <c r="P30" i="50"/>
  <c r="Q30" i="50"/>
  <c r="E31" i="50"/>
  <c r="F31" i="50"/>
  <c r="G31" i="50"/>
  <c r="H31" i="50"/>
  <c r="I31" i="50"/>
  <c r="J31" i="50"/>
  <c r="K31" i="50"/>
  <c r="L31" i="50"/>
  <c r="M31" i="50"/>
  <c r="N31" i="50"/>
  <c r="O31" i="50"/>
  <c r="P31" i="50"/>
  <c r="Q31" i="50"/>
  <c r="E32" i="50"/>
  <c r="F32" i="50"/>
  <c r="G32" i="50"/>
  <c r="H32" i="50"/>
  <c r="I32" i="50"/>
  <c r="J32" i="50"/>
  <c r="K32" i="50"/>
  <c r="L32" i="50"/>
  <c r="M32" i="50"/>
  <c r="N32" i="50"/>
  <c r="O32" i="50"/>
  <c r="P32" i="50"/>
  <c r="Q32" i="50"/>
  <c r="E33" i="50"/>
  <c r="F33" i="50"/>
  <c r="G33" i="50"/>
  <c r="H33" i="50"/>
  <c r="I33" i="50"/>
  <c r="J33" i="50"/>
  <c r="K33" i="50"/>
  <c r="L33" i="50"/>
  <c r="M33" i="50"/>
  <c r="N33" i="50"/>
  <c r="O33" i="50"/>
  <c r="P33" i="50"/>
  <c r="Q33" i="50"/>
  <c r="E34" i="50"/>
  <c r="F34" i="50"/>
  <c r="G34" i="50"/>
  <c r="H34" i="50"/>
  <c r="I34" i="50"/>
  <c r="J34" i="50"/>
  <c r="K34" i="50"/>
  <c r="L34" i="50"/>
  <c r="M34" i="50"/>
  <c r="N34" i="50"/>
  <c r="O34" i="50"/>
  <c r="P34" i="50"/>
  <c r="Q34" i="50"/>
  <c r="E35" i="50"/>
  <c r="F35" i="50"/>
  <c r="G35" i="50"/>
  <c r="H35" i="50"/>
  <c r="I35" i="50"/>
  <c r="J35" i="50"/>
  <c r="K35" i="50"/>
  <c r="L35" i="50"/>
  <c r="M35" i="50"/>
  <c r="N35" i="50"/>
  <c r="O35" i="50"/>
  <c r="P35" i="50"/>
  <c r="Q35" i="50"/>
  <c r="E36" i="50"/>
  <c r="F36" i="50"/>
  <c r="G36" i="50"/>
  <c r="H36" i="50"/>
  <c r="I36" i="50"/>
  <c r="J36" i="50"/>
  <c r="K36" i="50"/>
  <c r="L36" i="50"/>
  <c r="M36" i="50"/>
  <c r="N36" i="50"/>
  <c r="O36" i="50"/>
  <c r="P36" i="50"/>
  <c r="Q36" i="50"/>
  <c r="E37" i="50"/>
  <c r="F37" i="50"/>
  <c r="G37" i="50"/>
  <c r="H37" i="50"/>
  <c r="I37" i="50"/>
  <c r="J37" i="50"/>
  <c r="K37" i="50"/>
  <c r="L37" i="50"/>
  <c r="M37" i="50"/>
  <c r="N37" i="50"/>
  <c r="O37" i="50"/>
  <c r="P37" i="50"/>
  <c r="Q37" i="50"/>
  <c r="E38" i="50"/>
  <c r="F38" i="50"/>
  <c r="G38" i="50"/>
  <c r="H38" i="50"/>
  <c r="I38" i="50"/>
  <c r="J38" i="50"/>
  <c r="K38" i="50"/>
  <c r="L38" i="50"/>
  <c r="M38" i="50"/>
  <c r="N38" i="50"/>
  <c r="O38" i="50"/>
  <c r="P38" i="50"/>
  <c r="Q38" i="50"/>
  <c r="E39" i="50"/>
  <c r="F39" i="50"/>
  <c r="G39" i="50"/>
  <c r="H39" i="50"/>
  <c r="I39" i="50"/>
  <c r="J39" i="50"/>
  <c r="K39" i="50"/>
  <c r="L39" i="50"/>
  <c r="M39" i="50"/>
  <c r="N39" i="50"/>
  <c r="O39" i="50"/>
  <c r="P39" i="50"/>
  <c r="Q39" i="50"/>
  <c r="E40" i="50"/>
  <c r="F40" i="50"/>
  <c r="G40" i="50"/>
  <c r="H40" i="50"/>
  <c r="I40" i="50"/>
  <c r="J40" i="50"/>
  <c r="K40" i="50"/>
  <c r="L40" i="50"/>
  <c r="M40" i="50"/>
  <c r="N40" i="50"/>
  <c r="O40" i="50"/>
  <c r="P40" i="50"/>
  <c r="Q40" i="50"/>
  <c r="E41" i="50"/>
  <c r="F41" i="50"/>
  <c r="G41" i="50"/>
  <c r="H41" i="50"/>
  <c r="I41" i="50"/>
  <c r="J41" i="50"/>
  <c r="K41" i="50"/>
  <c r="L41" i="50"/>
  <c r="M41" i="50"/>
  <c r="N41" i="50"/>
  <c r="O41" i="50"/>
  <c r="P41" i="50"/>
  <c r="Q41" i="50"/>
  <c r="E42" i="50"/>
  <c r="F42" i="50"/>
  <c r="G42" i="50"/>
  <c r="H42" i="50"/>
  <c r="I42" i="50"/>
  <c r="J42" i="50"/>
  <c r="K42" i="50"/>
  <c r="L42" i="50"/>
  <c r="M42" i="50"/>
  <c r="N42" i="50"/>
  <c r="O42" i="50"/>
  <c r="P42" i="50"/>
  <c r="Q42" i="50"/>
  <c r="E43" i="50"/>
  <c r="F43" i="50"/>
  <c r="G43" i="50"/>
  <c r="H43" i="50"/>
  <c r="I43" i="50"/>
  <c r="J43" i="50"/>
  <c r="K43" i="50"/>
  <c r="L43" i="50"/>
  <c r="M43" i="50"/>
  <c r="N43" i="50"/>
  <c r="O43" i="50"/>
  <c r="P43" i="50"/>
  <c r="Q43" i="50"/>
  <c r="E44" i="50"/>
  <c r="F44" i="50"/>
  <c r="G44" i="50"/>
  <c r="H44" i="50"/>
  <c r="I44" i="50"/>
  <c r="J44" i="50"/>
  <c r="K44" i="50"/>
  <c r="L44" i="50"/>
  <c r="M44" i="50"/>
  <c r="N44" i="50"/>
  <c r="O44" i="50"/>
  <c r="P44" i="50"/>
  <c r="Q44" i="50"/>
  <c r="E45" i="50"/>
  <c r="F45" i="50"/>
  <c r="G45" i="50"/>
  <c r="H45" i="50"/>
  <c r="I45" i="50"/>
  <c r="J45" i="50"/>
  <c r="K45" i="50"/>
  <c r="L45" i="50"/>
  <c r="M45" i="50"/>
  <c r="N45" i="50"/>
  <c r="O45" i="50"/>
  <c r="P45" i="50"/>
  <c r="Q45" i="50"/>
  <c r="E46" i="50"/>
  <c r="F46" i="50"/>
  <c r="G46" i="50"/>
  <c r="H46" i="50"/>
  <c r="I46" i="50"/>
  <c r="J46" i="50"/>
  <c r="K46" i="50"/>
  <c r="L46" i="50"/>
  <c r="M46" i="50"/>
  <c r="N46" i="50"/>
  <c r="O46" i="50"/>
  <c r="P46" i="50"/>
  <c r="Q46" i="50"/>
  <c r="E47" i="50"/>
  <c r="F47" i="50"/>
  <c r="G47" i="50"/>
  <c r="H47" i="50"/>
  <c r="I47" i="50"/>
  <c r="J47" i="50"/>
  <c r="K47" i="50"/>
  <c r="L47" i="50"/>
  <c r="M47" i="50"/>
  <c r="N47" i="50"/>
  <c r="O47" i="50"/>
  <c r="P47" i="50"/>
  <c r="Q47" i="50"/>
  <c r="E48" i="50"/>
  <c r="F48" i="50"/>
  <c r="G48" i="50"/>
  <c r="H48" i="50"/>
  <c r="I48" i="50"/>
  <c r="J48" i="50"/>
  <c r="K48" i="50"/>
  <c r="L48" i="50"/>
  <c r="M48" i="50"/>
  <c r="N48" i="50"/>
  <c r="O48" i="50"/>
  <c r="P48" i="50"/>
  <c r="Q48" i="50"/>
  <c r="E49" i="50"/>
  <c r="F49" i="50"/>
  <c r="G49" i="50"/>
  <c r="H49" i="50"/>
  <c r="I49" i="50"/>
  <c r="J49" i="50"/>
  <c r="K49" i="50"/>
  <c r="L49" i="50"/>
  <c r="M49" i="50"/>
  <c r="N49" i="50"/>
  <c r="O49" i="50"/>
  <c r="P49" i="50"/>
  <c r="Q49" i="50"/>
  <c r="E50" i="50"/>
  <c r="F50" i="50"/>
  <c r="G50" i="50"/>
  <c r="H50" i="50"/>
  <c r="I50" i="50"/>
  <c r="J50" i="50"/>
  <c r="K50" i="50"/>
  <c r="L50" i="50"/>
  <c r="M50" i="50"/>
  <c r="N50" i="50"/>
  <c r="O50" i="50"/>
  <c r="P50" i="50"/>
  <c r="Q50" i="50"/>
  <c r="E51" i="50"/>
  <c r="F51" i="50"/>
  <c r="G51" i="50"/>
  <c r="H51" i="50"/>
  <c r="I51" i="50"/>
  <c r="J51" i="50"/>
  <c r="K51" i="50"/>
  <c r="L51" i="50"/>
  <c r="M51" i="50"/>
  <c r="N51" i="50"/>
  <c r="O51" i="50"/>
  <c r="P51" i="50"/>
  <c r="Q51" i="50"/>
  <c r="E52" i="50"/>
  <c r="F52" i="50"/>
  <c r="G52" i="50"/>
  <c r="H52" i="50"/>
  <c r="I52" i="50"/>
  <c r="J52" i="50"/>
  <c r="K52" i="50"/>
  <c r="L52" i="50"/>
  <c r="M52" i="50"/>
  <c r="N52" i="50"/>
  <c r="O52" i="50"/>
  <c r="P52" i="50"/>
  <c r="Q52" i="50"/>
  <c r="E53" i="50"/>
  <c r="F53" i="50"/>
  <c r="G53" i="50"/>
  <c r="H53" i="50"/>
  <c r="I53" i="50"/>
  <c r="J53" i="50"/>
  <c r="K53" i="50"/>
  <c r="L53" i="50"/>
  <c r="M53" i="50"/>
  <c r="N53" i="50"/>
  <c r="O53" i="50"/>
  <c r="P53" i="50"/>
  <c r="Q53" i="50"/>
  <c r="E54" i="50"/>
  <c r="F54" i="50"/>
  <c r="G54" i="50"/>
  <c r="H54" i="50"/>
  <c r="I54" i="50"/>
  <c r="J54" i="50"/>
  <c r="K54" i="50"/>
  <c r="L54" i="50"/>
  <c r="M54" i="50"/>
  <c r="N54" i="50"/>
  <c r="O54" i="50"/>
  <c r="P54" i="50"/>
  <c r="Q54" i="50"/>
  <c r="E55" i="50"/>
  <c r="F55" i="50"/>
  <c r="G55" i="50"/>
  <c r="H55" i="50"/>
  <c r="I55" i="50"/>
  <c r="J55" i="50"/>
  <c r="K55" i="50"/>
  <c r="L55" i="50"/>
  <c r="M55" i="50"/>
  <c r="N55" i="50"/>
  <c r="O55" i="50"/>
  <c r="P55" i="50"/>
  <c r="Q55" i="50"/>
  <c r="E56" i="50"/>
  <c r="F56" i="50"/>
  <c r="G56" i="50"/>
  <c r="H56" i="50"/>
  <c r="I56" i="50"/>
  <c r="J56" i="50"/>
  <c r="K56" i="50"/>
  <c r="L56" i="50"/>
  <c r="M56" i="50"/>
  <c r="N56" i="50"/>
  <c r="O56" i="50"/>
  <c r="P56" i="50"/>
  <c r="Q56" i="50"/>
  <c r="E57" i="50"/>
  <c r="F57" i="50"/>
  <c r="G57" i="50"/>
  <c r="H57" i="50"/>
  <c r="I57" i="50"/>
  <c r="J57" i="50"/>
  <c r="K57" i="50"/>
  <c r="L57" i="50"/>
  <c r="M57" i="50"/>
  <c r="N57" i="50"/>
  <c r="O57" i="50"/>
  <c r="P57" i="50"/>
  <c r="Q57" i="50"/>
  <c r="E58" i="50"/>
  <c r="F58" i="50"/>
  <c r="G58" i="50"/>
  <c r="H58" i="50"/>
  <c r="I58" i="50"/>
  <c r="J58" i="50"/>
  <c r="K58" i="50"/>
  <c r="L58" i="50"/>
  <c r="M58" i="50"/>
  <c r="N58" i="50"/>
  <c r="O58" i="50"/>
  <c r="P58" i="50"/>
  <c r="Q58" i="50"/>
  <c r="E59" i="50"/>
  <c r="F59" i="50"/>
  <c r="G59" i="50"/>
  <c r="H59" i="50"/>
  <c r="I59" i="50"/>
  <c r="J59" i="50"/>
  <c r="K59" i="50"/>
  <c r="L59" i="50"/>
  <c r="M59" i="50"/>
  <c r="N59" i="50"/>
  <c r="O59" i="50"/>
  <c r="P59" i="50"/>
  <c r="Q59" i="50"/>
  <c r="E60" i="50"/>
  <c r="F60" i="50"/>
  <c r="G60" i="50"/>
  <c r="H60" i="50"/>
  <c r="I60" i="50"/>
  <c r="J60" i="50"/>
  <c r="K60" i="50"/>
  <c r="L60" i="50"/>
  <c r="M60" i="50"/>
  <c r="N60" i="50"/>
  <c r="O60" i="50"/>
  <c r="P60" i="50"/>
  <c r="Q60" i="50"/>
  <c r="E61" i="50"/>
  <c r="F61" i="50"/>
  <c r="G61" i="50"/>
  <c r="H61" i="50"/>
  <c r="I61" i="50"/>
  <c r="J61" i="50"/>
  <c r="K61" i="50"/>
  <c r="L61" i="50"/>
  <c r="M61" i="50"/>
  <c r="N61" i="50"/>
  <c r="O61" i="50"/>
  <c r="P61" i="50"/>
  <c r="Q61" i="50"/>
  <c r="E62" i="50"/>
  <c r="F62" i="50"/>
  <c r="G62" i="50"/>
  <c r="H62" i="50"/>
  <c r="I62" i="50"/>
  <c r="J62" i="50"/>
  <c r="K62" i="50"/>
  <c r="L62" i="50"/>
  <c r="M62" i="50"/>
  <c r="N62" i="50"/>
  <c r="O62" i="50"/>
  <c r="P62" i="50"/>
  <c r="Q62" i="50"/>
  <c r="E63" i="50"/>
  <c r="F63" i="50"/>
  <c r="G63" i="50"/>
  <c r="H63" i="50"/>
  <c r="I63" i="50"/>
  <c r="J63" i="50"/>
  <c r="K63" i="50"/>
  <c r="L63" i="50"/>
  <c r="M63" i="50"/>
  <c r="N63" i="50"/>
  <c r="O63" i="50"/>
  <c r="P63" i="50"/>
  <c r="Q63" i="50"/>
  <c r="E64" i="50"/>
  <c r="F64" i="50"/>
  <c r="G64" i="50"/>
  <c r="H64" i="50"/>
  <c r="I64" i="50"/>
  <c r="J64" i="50"/>
  <c r="K64" i="50"/>
  <c r="L64" i="50"/>
  <c r="M64" i="50"/>
  <c r="N64" i="50"/>
  <c r="O64" i="50"/>
  <c r="P64" i="50"/>
  <c r="Q64" i="50"/>
  <c r="E65" i="50"/>
  <c r="F65" i="50"/>
  <c r="G65" i="50"/>
  <c r="H65" i="50"/>
  <c r="I65" i="50"/>
  <c r="J65" i="50"/>
  <c r="K65" i="50"/>
  <c r="L65" i="50"/>
  <c r="M65" i="50"/>
  <c r="N65" i="50"/>
  <c r="O65" i="50"/>
  <c r="P65" i="50"/>
  <c r="Q65" i="50"/>
  <c r="E66" i="50"/>
  <c r="F66" i="50"/>
  <c r="G66" i="50"/>
  <c r="H66" i="50"/>
  <c r="I66" i="50"/>
  <c r="J66" i="50"/>
  <c r="K66" i="50"/>
  <c r="L66" i="50"/>
  <c r="M66" i="50"/>
  <c r="N66" i="50"/>
  <c r="O66" i="50"/>
  <c r="P66" i="50"/>
  <c r="Q66" i="50"/>
  <c r="E67" i="50"/>
  <c r="F67" i="50"/>
  <c r="G67" i="50"/>
  <c r="H67" i="50"/>
  <c r="I67" i="50"/>
  <c r="J67" i="50"/>
  <c r="K67" i="50"/>
  <c r="L67" i="50"/>
  <c r="M67" i="50"/>
  <c r="N67" i="50"/>
  <c r="O67" i="50"/>
  <c r="P67" i="50"/>
  <c r="Q67" i="50"/>
  <c r="E68" i="50"/>
  <c r="F68" i="50"/>
  <c r="G68" i="50"/>
  <c r="H68" i="50"/>
  <c r="I68" i="50"/>
  <c r="J68" i="50"/>
  <c r="K68" i="50"/>
  <c r="L68" i="50"/>
  <c r="M68" i="50"/>
  <c r="N68" i="50"/>
  <c r="O68" i="50"/>
  <c r="P68" i="50"/>
  <c r="Q68" i="50"/>
  <c r="E69" i="50"/>
  <c r="F69" i="50"/>
  <c r="G69" i="50"/>
  <c r="H69" i="50"/>
  <c r="I69" i="50"/>
  <c r="J69" i="50"/>
  <c r="K69" i="50"/>
  <c r="L69" i="50"/>
  <c r="M69" i="50"/>
  <c r="N69" i="50"/>
  <c r="O69" i="50"/>
  <c r="P69" i="50"/>
  <c r="Q69" i="50"/>
  <c r="E70" i="50"/>
  <c r="F70" i="50"/>
  <c r="G70" i="50"/>
  <c r="H70" i="50"/>
  <c r="I70" i="50"/>
  <c r="J70" i="50"/>
  <c r="K70" i="50"/>
  <c r="L70" i="50"/>
  <c r="M70" i="50"/>
  <c r="N70" i="50"/>
  <c r="O70" i="50"/>
  <c r="P70" i="50"/>
  <c r="Q70" i="50"/>
  <c r="E71" i="50"/>
  <c r="F71" i="50"/>
  <c r="G71" i="50"/>
  <c r="H71" i="50"/>
  <c r="I71" i="50"/>
  <c r="J71" i="50"/>
  <c r="K71" i="50"/>
  <c r="L71" i="50"/>
  <c r="M71" i="50"/>
  <c r="N71" i="50"/>
  <c r="O71" i="50"/>
  <c r="P71" i="50"/>
  <c r="Q71" i="50"/>
  <c r="E72" i="50"/>
  <c r="F72" i="50"/>
  <c r="G72" i="50"/>
  <c r="H72" i="50"/>
  <c r="I72" i="50"/>
  <c r="J72" i="50"/>
  <c r="K72" i="50"/>
  <c r="L72" i="50"/>
  <c r="M72" i="50"/>
  <c r="N72" i="50"/>
  <c r="O72" i="50"/>
  <c r="P72" i="50"/>
  <c r="Q72" i="50"/>
  <c r="E73" i="50"/>
  <c r="F73" i="50"/>
  <c r="G73" i="50"/>
  <c r="H73" i="50"/>
  <c r="I73" i="50"/>
  <c r="J73" i="50"/>
  <c r="K73" i="50"/>
  <c r="L73" i="50"/>
  <c r="M73" i="50"/>
  <c r="N73" i="50"/>
  <c r="O73" i="50"/>
  <c r="P73" i="50"/>
  <c r="Q73" i="50"/>
  <c r="E74" i="50"/>
  <c r="F74" i="50"/>
  <c r="G74" i="50"/>
  <c r="H74" i="50"/>
  <c r="I74" i="50"/>
  <c r="J74" i="50"/>
  <c r="K74" i="50"/>
  <c r="L74" i="50"/>
  <c r="M74" i="50"/>
  <c r="N74" i="50"/>
  <c r="O74" i="50"/>
  <c r="P74" i="50"/>
  <c r="Q74" i="50"/>
  <c r="E75" i="50"/>
  <c r="F75" i="50"/>
  <c r="G75" i="50"/>
  <c r="H75" i="50"/>
  <c r="I75" i="50"/>
  <c r="J75" i="50"/>
  <c r="K75" i="50"/>
  <c r="L75" i="50"/>
  <c r="M75" i="50"/>
  <c r="N75" i="50"/>
  <c r="O75" i="50"/>
  <c r="P75" i="50"/>
  <c r="Q75" i="50"/>
  <c r="E76" i="50"/>
  <c r="F76" i="50"/>
  <c r="G76" i="50"/>
  <c r="H76" i="50"/>
  <c r="I76" i="50"/>
  <c r="J76" i="50"/>
  <c r="K76" i="50"/>
  <c r="L76" i="50"/>
  <c r="M76" i="50"/>
  <c r="N76" i="50"/>
  <c r="O76" i="50"/>
  <c r="P76" i="50"/>
  <c r="Q76" i="50"/>
  <c r="E77" i="50"/>
  <c r="F77" i="50"/>
  <c r="G77" i="50"/>
  <c r="H77" i="50"/>
  <c r="I77" i="50"/>
  <c r="J77" i="50"/>
  <c r="K77" i="50"/>
  <c r="L77" i="50"/>
  <c r="M77" i="50"/>
  <c r="N77" i="50"/>
  <c r="O77" i="50"/>
  <c r="P77" i="50"/>
  <c r="Q77" i="50"/>
  <c r="E78" i="50"/>
  <c r="F78" i="50"/>
  <c r="G78" i="50"/>
  <c r="H78" i="50"/>
  <c r="I78" i="50"/>
  <c r="J78" i="50"/>
  <c r="K78" i="50"/>
  <c r="L78" i="50"/>
  <c r="M78" i="50"/>
  <c r="N78" i="50"/>
  <c r="O78" i="50"/>
  <c r="P78" i="50"/>
  <c r="Q78" i="50"/>
  <c r="E79" i="50"/>
  <c r="F79" i="50"/>
  <c r="G79" i="50"/>
  <c r="H79" i="50"/>
  <c r="I79" i="50"/>
  <c r="J79" i="50"/>
  <c r="K79" i="50"/>
  <c r="L79" i="50"/>
  <c r="M79" i="50"/>
  <c r="N79" i="50"/>
  <c r="O79" i="50"/>
  <c r="P79" i="50"/>
  <c r="Q79" i="50"/>
  <c r="E80" i="50"/>
  <c r="F80" i="50"/>
  <c r="G80" i="50"/>
  <c r="H80" i="50"/>
  <c r="I80" i="50"/>
  <c r="J80" i="50"/>
  <c r="K80" i="50"/>
  <c r="L80" i="50"/>
  <c r="M80" i="50"/>
  <c r="N80" i="50"/>
  <c r="O80" i="50"/>
  <c r="P80" i="50"/>
  <c r="Q80" i="50"/>
  <c r="E81" i="50"/>
  <c r="F81" i="50"/>
  <c r="G81" i="50"/>
  <c r="H81" i="50"/>
  <c r="I81" i="50"/>
  <c r="J81" i="50"/>
  <c r="K81" i="50"/>
  <c r="L81" i="50"/>
  <c r="M81" i="50"/>
  <c r="N81" i="50"/>
  <c r="O81" i="50"/>
  <c r="P81" i="50"/>
  <c r="Q81" i="50"/>
  <c r="E82" i="50"/>
  <c r="F82" i="50"/>
  <c r="G82" i="50"/>
  <c r="H82" i="50"/>
  <c r="I82" i="50"/>
  <c r="J82" i="50"/>
  <c r="K82" i="50"/>
  <c r="L82" i="50"/>
  <c r="M82" i="50"/>
  <c r="N82" i="50"/>
  <c r="O82" i="50"/>
  <c r="P82" i="50"/>
  <c r="Q82" i="50"/>
  <c r="E83" i="50"/>
  <c r="F83" i="50"/>
  <c r="G83" i="50"/>
  <c r="H83" i="50"/>
  <c r="I83" i="50"/>
  <c r="J83" i="50"/>
  <c r="K83" i="50"/>
  <c r="L83" i="50"/>
  <c r="M83" i="50"/>
  <c r="N83" i="50"/>
  <c r="O83" i="50"/>
  <c r="P83" i="50"/>
  <c r="Q83" i="50"/>
  <c r="E84" i="50"/>
  <c r="F84" i="50"/>
  <c r="G84" i="50"/>
  <c r="H84" i="50"/>
  <c r="I84" i="50"/>
  <c r="J84" i="50"/>
  <c r="K84" i="50"/>
  <c r="L84" i="50"/>
  <c r="M84" i="50"/>
  <c r="N84" i="50"/>
  <c r="O84" i="50"/>
  <c r="P84" i="50"/>
  <c r="Q84" i="50"/>
  <c r="E85" i="50"/>
  <c r="F85" i="50"/>
  <c r="G85" i="50"/>
  <c r="H85" i="50"/>
  <c r="I85" i="50"/>
  <c r="J85" i="50"/>
  <c r="K85" i="50"/>
  <c r="L85" i="50"/>
  <c r="M85" i="50"/>
  <c r="N85" i="50"/>
  <c r="O85" i="50"/>
  <c r="P85" i="50"/>
  <c r="Q85" i="50"/>
  <c r="E86" i="50"/>
  <c r="F86" i="50"/>
  <c r="G86" i="50"/>
  <c r="H86" i="50"/>
  <c r="I86" i="50"/>
  <c r="J86" i="50"/>
  <c r="K86" i="50"/>
  <c r="L86" i="50"/>
  <c r="M86" i="50"/>
  <c r="N86" i="50"/>
  <c r="O86" i="50"/>
  <c r="P86" i="50"/>
  <c r="Q86" i="50"/>
  <c r="E87" i="50"/>
  <c r="F87" i="50"/>
  <c r="G87" i="50"/>
  <c r="H87" i="50"/>
  <c r="I87" i="50"/>
  <c r="J87" i="50"/>
  <c r="K87" i="50"/>
  <c r="L87" i="50"/>
  <c r="M87" i="50"/>
  <c r="N87" i="50"/>
  <c r="O87" i="50"/>
  <c r="P87" i="50"/>
  <c r="Q87" i="50"/>
  <c r="E88" i="50"/>
  <c r="F88" i="50"/>
  <c r="G88" i="50"/>
  <c r="H88" i="50"/>
  <c r="I88" i="50"/>
  <c r="J88" i="50"/>
  <c r="K88" i="50"/>
  <c r="L88" i="50"/>
  <c r="M88" i="50"/>
  <c r="N88" i="50"/>
  <c r="O88" i="50"/>
  <c r="P88" i="50"/>
  <c r="Q88" i="50"/>
  <c r="E89" i="50"/>
  <c r="F89" i="50"/>
  <c r="G89" i="50"/>
  <c r="H89" i="50"/>
  <c r="I89" i="50"/>
  <c r="J89" i="50"/>
  <c r="K89" i="50"/>
  <c r="L89" i="50"/>
  <c r="M89" i="50"/>
  <c r="N89" i="50"/>
  <c r="O89" i="50"/>
  <c r="P89" i="50"/>
  <c r="Q89" i="50"/>
  <c r="E90" i="50"/>
  <c r="F90" i="50"/>
  <c r="G90" i="50"/>
  <c r="H90" i="50"/>
  <c r="I90" i="50"/>
  <c r="J90" i="50"/>
  <c r="K90" i="50"/>
  <c r="L90" i="50"/>
  <c r="M90" i="50"/>
  <c r="N90" i="50"/>
  <c r="O90" i="50"/>
  <c r="P90" i="50"/>
  <c r="Q90" i="50"/>
  <c r="E91" i="50"/>
  <c r="F91" i="50"/>
  <c r="G91" i="50"/>
  <c r="H91" i="50"/>
  <c r="I91" i="50"/>
  <c r="J91" i="50"/>
  <c r="K91" i="50"/>
  <c r="L91" i="50"/>
  <c r="M91" i="50"/>
  <c r="N91" i="50"/>
  <c r="O91" i="50"/>
  <c r="P91" i="50"/>
  <c r="Q91" i="50"/>
  <c r="E92" i="50"/>
  <c r="F92" i="50"/>
  <c r="G92" i="50"/>
  <c r="H92" i="50"/>
  <c r="I92" i="50"/>
  <c r="J92" i="50"/>
  <c r="K92" i="50"/>
  <c r="L92" i="50"/>
  <c r="M92" i="50"/>
  <c r="N92" i="50"/>
  <c r="O92" i="50"/>
  <c r="P92" i="50"/>
  <c r="Q92" i="50"/>
  <c r="E93" i="50"/>
  <c r="F93" i="50"/>
  <c r="G93" i="50"/>
  <c r="H93" i="50"/>
  <c r="I93" i="50"/>
  <c r="J93" i="50"/>
  <c r="K93" i="50"/>
  <c r="L93" i="50"/>
  <c r="M93" i="50"/>
  <c r="N93" i="50"/>
  <c r="O93" i="50"/>
  <c r="P93" i="50"/>
  <c r="Q93" i="50"/>
  <c r="E94" i="50"/>
  <c r="F94" i="50"/>
  <c r="G94" i="50"/>
  <c r="H94" i="50"/>
  <c r="I94" i="50"/>
  <c r="J94" i="50"/>
  <c r="K94" i="50"/>
  <c r="L94" i="50"/>
  <c r="M94" i="50"/>
  <c r="N94" i="50"/>
  <c r="O94" i="50"/>
  <c r="P94" i="50"/>
  <c r="Q94" i="50"/>
  <c r="E95" i="50"/>
  <c r="F95" i="50"/>
  <c r="G95" i="50"/>
  <c r="H95" i="50"/>
  <c r="I95" i="50"/>
  <c r="J95" i="50"/>
  <c r="K95" i="50"/>
  <c r="L95" i="50"/>
  <c r="M95" i="50"/>
  <c r="N95" i="50"/>
  <c r="O95" i="50"/>
  <c r="P95" i="50"/>
  <c r="Q95" i="50"/>
  <c r="E96" i="50"/>
  <c r="F96" i="50"/>
  <c r="G96" i="50"/>
  <c r="H96" i="50"/>
  <c r="I96" i="50"/>
  <c r="J96" i="50"/>
  <c r="K96" i="50"/>
  <c r="L96" i="50"/>
  <c r="M96" i="50"/>
  <c r="N96" i="50"/>
  <c r="O96" i="50"/>
  <c r="P96" i="50"/>
  <c r="Q96" i="50"/>
  <c r="E97" i="50"/>
  <c r="F97" i="50"/>
  <c r="G97" i="50"/>
  <c r="H97" i="50"/>
  <c r="I97" i="50"/>
  <c r="J97" i="50"/>
  <c r="K97" i="50"/>
  <c r="L97" i="50"/>
  <c r="M97" i="50"/>
  <c r="N97" i="50"/>
  <c r="O97" i="50"/>
  <c r="P97" i="50"/>
  <c r="Q97" i="50"/>
  <c r="E98" i="50"/>
  <c r="F98" i="50"/>
  <c r="G98" i="50"/>
  <c r="H98" i="50"/>
  <c r="I98" i="50"/>
  <c r="J98" i="50"/>
  <c r="K98" i="50"/>
  <c r="L98" i="50"/>
  <c r="M98" i="50"/>
  <c r="N98" i="50"/>
  <c r="O98" i="50"/>
  <c r="P98" i="50"/>
  <c r="Q98" i="50"/>
  <c r="E99" i="50"/>
  <c r="F99" i="50"/>
  <c r="G99" i="50"/>
  <c r="H99" i="50"/>
  <c r="I99" i="50"/>
  <c r="J99" i="50"/>
  <c r="K99" i="50"/>
  <c r="L99" i="50"/>
  <c r="M99" i="50"/>
  <c r="N99" i="50"/>
  <c r="O99" i="50"/>
  <c r="P99" i="50"/>
  <c r="Q99" i="50"/>
  <c r="E100" i="50"/>
  <c r="F100" i="50"/>
  <c r="G100" i="50"/>
  <c r="H100" i="50"/>
  <c r="I100" i="50"/>
  <c r="J100" i="50"/>
  <c r="K100" i="50"/>
  <c r="L100" i="50"/>
  <c r="M100" i="50"/>
  <c r="N100" i="50"/>
  <c r="O100" i="50"/>
  <c r="P100" i="50"/>
  <c r="Q100" i="50"/>
  <c r="E101" i="50"/>
  <c r="F101" i="50"/>
  <c r="G101" i="50"/>
  <c r="H101" i="50"/>
  <c r="I101" i="50"/>
  <c r="J101" i="50"/>
  <c r="K101" i="50"/>
  <c r="L101" i="50"/>
  <c r="M101" i="50"/>
  <c r="N101" i="50"/>
  <c r="O101" i="50"/>
  <c r="P101" i="50"/>
  <c r="Q101" i="50"/>
  <c r="E102" i="50"/>
  <c r="F102" i="50"/>
  <c r="G102" i="50"/>
  <c r="H102" i="50"/>
  <c r="I102" i="50"/>
  <c r="J102" i="50"/>
  <c r="K102" i="50"/>
  <c r="L102" i="50"/>
  <c r="M102" i="50"/>
  <c r="N102" i="50"/>
  <c r="O102" i="50"/>
  <c r="P102" i="50"/>
  <c r="Q102" i="50"/>
  <c r="E103" i="50"/>
  <c r="F103" i="50"/>
  <c r="G103" i="50"/>
  <c r="H103" i="50"/>
  <c r="I103" i="50"/>
  <c r="J103" i="50"/>
  <c r="K103" i="50"/>
  <c r="L103" i="50"/>
  <c r="M103" i="50"/>
  <c r="N103" i="50"/>
  <c r="O103" i="50"/>
  <c r="P103" i="50"/>
  <c r="Q103" i="50"/>
  <c r="E104" i="50"/>
  <c r="F104" i="50"/>
  <c r="G104" i="50"/>
  <c r="H104" i="50"/>
  <c r="I104" i="50"/>
  <c r="J104" i="50"/>
  <c r="K104" i="50"/>
  <c r="L104" i="50"/>
  <c r="M104" i="50"/>
  <c r="N104" i="50"/>
  <c r="O104" i="50"/>
  <c r="P104" i="50"/>
  <c r="Q104" i="50"/>
  <c r="E105" i="50"/>
  <c r="F105" i="50"/>
  <c r="G105" i="50"/>
  <c r="H105" i="50"/>
  <c r="I105" i="50"/>
  <c r="J105" i="50"/>
  <c r="K105" i="50"/>
  <c r="L105" i="50"/>
  <c r="M105" i="50"/>
  <c r="N105" i="50"/>
  <c r="O105" i="50"/>
  <c r="P105" i="50"/>
  <c r="Q105" i="50"/>
  <c r="E106" i="50"/>
  <c r="F106" i="50"/>
  <c r="G106" i="50"/>
  <c r="H106" i="50"/>
  <c r="I106" i="50"/>
  <c r="J106" i="50"/>
  <c r="K106" i="50"/>
  <c r="L106" i="50"/>
  <c r="M106" i="50"/>
  <c r="N106" i="50"/>
  <c r="O106" i="50"/>
  <c r="P106" i="50"/>
  <c r="Q106" i="50"/>
  <c r="E107" i="50"/>
  <c r="F107" i="50"/>
  <c r="G107" i="50"/>
  <c r="H107" i="50"/>
  <c r="I107" i="50"/>
  <c r="J107" i="50"/>
  <c r="K107" i="50"/>
  <c r="L107" i="50"/>
  <c r="M107" i="50"/>
  <c r="N107" i="50"/>
  <c r="O107" i="50"/>
  <c r="P107" i="50"/>
  <c r="Q107" i="50"/>
  <c r="E108" i="50"/>
  <c r="F108" i="50"/>
  <c r="G108" i="50"/>
  <c r="H108" i="50"/>
  <c r="I108" i="50"/>
  <c r="J108" i="50"/>
  <c r="K108" i="50"/>
  <c r="L108" i="50"/>
  <c r="M108" i="50"/>
  <c r="N108" i="50"/>
  <c r="O108" i="50"/>
  <c r="P108" i="50"/>
  <c r="Q108" i="50"/>
  <c r="E109" i="50"/>
  <c r="F109" i="50"/>
  <c r="G109" i="50"/>
  <c r="H109" i="50"/>
  <c r="I109" i="50"/>
  <c r="J109" i="50"/>
  <c r="K109" i="50"/>
  <c r="L109" i="50"/>
  <c r="M109" i="50"/>
  <c r="N109" i="50"/>
  <c r="O109" i="50"/>
  <c r="P109" i="50"/>
  <c r="Q109" i="50"/>
  <c r="E110" i="50"/>
  <c r="F110" i="50"/>
  <c r="G110" i="50"/>
  <c r="H110" i="50"/>
  <c r="I110" i="50"/>
  <c r="J110" i="50"/>
  <c r="K110" i="50"/>
  <c r="L110" i="50"/>
  <c r="M110" i="50"/>
  <c r="N110" i="50"/>
  <c r="O110" i="50"/>
  <c r="P110" i="50"/>
  <c r="Q110" i="50"/>
  <c r="E111" i="50"/>
  <c r="F111" i="50"/>
  <c r="G111" i="50"/>
  <c r="H111" i="50"/>
  <c r="I111" i="50"/>
  <c r="J111" i="50"/>
  <c r="K111" i="50"/>
  <c r="L111" i="50"/>
  <c r="M111" i="50"/>
  <c r="N111" i="50"/>
  <c r="O111" i="50"/>
  <c r="P111" i="50"/>
  <c r="Q111" i="50"/>
  <c r="E112" i="50"/>
  <c r="F112" i="50"/>
  <c r="G112" i="50"/>
  <c r="H112" i="50"/>
  <c r="I112" i="50"/>
  <c r="J112" i="50"/>
  <c r="K112" i="50"/>
  <c r="L112" i="50"/>
  <c r="M112" i="50"/>
  <c r="N112" i="50"/>
  <c r="O112" i="50"/>
  <c r="P112" i="50"/>
  <c r="Q112" i="50"/>
  <c r="E113" i="50"/>
  <c r="F113" i="50"/>
  <c r="G113" i="50"/>
  <c r="H113" i="50"/>
  <c r="I113" i="50"/>
  <c r="J113" i="50"/>
  <c r="K113" i="50"/>
  <c r="L113" i="50"/>
  <c r="M113" i="50"/>
  <c r="N113" i="50"/>
  <c r="O113" i="50"/>
  <c r="P113" i="50"/>
  <c r="Q113" i="50"/>
  <c r="E114" i="50"/>
  <c r="F114" i="50"/>
  <c r="G114" i="50"/>
  <c r="H114" i="50"/>
  <c r="I114" i="50"/>
  <c r="J114" i="50"/>
  <c r="K114" i="50"/>
  <c r="L114" i="50"/>
  <c r="M114" i="50"/>
  <c r="N114" i="50"/>
  <c r="O114" i="50"/>
  <c r="P114" i="50"/>
  <c r="Q114" i="50"/>
  <c r="E115" i="50"/>
  <c r="F115" i="50"/>
  <c r="G115" i="50"/>
  <c r="H115" i="50"/>
  <c r="I115" i="50"/>
  <c r="J115" i="50"/>
  <c r="K115" i="50"/>
  <c r="L115" i="50"/>
  <c r="M115" i="50"/>
  <c r="N115" i="50"/>
  <c r="O115" i="50"/>
  <c r="P115" i="50"/>
  <c r="Q115" i="50"/>
  <c r="E116" i="50"/>
  <c r="F116" i="50"/>
  <c r="G116" i="50"/>
  <c r="H116" i="50"/>
  <c r="I116" i="50"/>
  <c r="J116" i="50"/>
  <c r="K116" i="50"/>
  <c r="L116" i="50"/>
  <c r="M116" i="50"/>
  <c r="N116" i="50"/>
  <c r="O116" i="50"/>
  <c r="P116" i="50"/>
  <c r="Q116" i="50"/>
  <c r="E117" i="50"/>
  <c r="F117" i="50"/>
  <c r="G117" i="50"/>
  <c r="H117" i="50"/>
  <c r="I117" i="50"/>
  <c r="J117" i="50"/>
  <c r="K117" i="50"/>
  <c r="L117" i="50"/>
  <c r="M117" i="50"/>
  <c r="N117" i="50"/>
  <c r="O117" i="50"/>
  <c r="P117" i="50"/>
  <c r="Q117" i="50"/>
  <c r="E118" i="50"/>
  <c r="F118" i="50"/>
  <c r="G118" i="50"/>
  <c r="H118" i="50"/>
  <c r="I118" i="50"/>
  <c r="J118" i="50"/>
  <c r="K118" i="50"/>
  <c r="L118" i="50"/>
  <c r="M118" i="50"/>
  <c r="N118" i="50"/>
  <c r="O118" i="50"/>
  <c r="P118" i="50"/>
  <c r="Q118" i="50"/>
  <c r="E119" i="50"/>
  <c r="F119" i="50"/>
  <c r="G119" i="50"/>
  <c r="H119" i="50"/>
  <c r="I119" i="50"/>
  <c r="J119" i="50"/>
  <c r="K119" i="50"/>
  <c r="L119" i="50"/>
  <c r="M119" i="50"/>
  <c r="N119" i="50"/>
  <c r="O119" i="50"/>
  <c r="P119" i="50"/>
  <c r="Q119" i="50"/>
  <c r="E120" i="50"/>
  <c r="F120" i="50"/>
  <c r="G120" i="50"/>
  <c r="H120" i="50"/>
  <c r="I120" i="50"/>
  <c r="J120" i="50"/>
  <c r="K120" i="50"/>
  <c r="L120" i="50"/>
  <c r="M120" i="50"/>
  <c r="N120" i="50"/>
  <c r="O120" i="50"/>
  <c r="P120" i="50"/>
  <c r="Q120" i="50"/>
  <c r="E121" i="50"/>
  <c r="F121" i="50"/>
  <c r="G121" i="50"/>
  <c r="H121" i="50"/>
  <c r="I121" i="50"/>
  <c r="J121" i="50"/>
  <c r="K121" i="50"/>
  <c r="L121" i="50"/>
  <c r="M121" i="50"/>
  <c r="N121" i="50"/>
  <c r="O121" i="50"/>
  <c r="P121" i="50"/>
  <c r="Q121" i="50"/>
  <c r="E122" i="50"/>
  <c r="F122" i="50"/>
  <c r="G122" i="50"/>
  <c r="H122" i="50"/>
  <c r="I122" i="50"/>
  <c r="J122" i="50"/>
  <c r="K122" i="50"/>
  <c r="L122" i="50"/>
  <c r="M122" i="50"/>
  <c r="N122" i="50"/>
  <c r="O122" i="50"/>
  <c r="P122" i="50"/>
  <c r="Q122" i="50"/>
  <c r="E123" i="50"/>
  <c r="F123" i="50"/>
  <c r="G123" i="50"/>
  <c r="H123" i="50"/>
  <c r="I123" i="50"/>
  <c r="J123" i="50"/>
  <c r="K123" i="50"/>
  <c r="L123" i="50"/>
  <c r="M123" i="50"/>
  <c r="N123" i="50"/>
  <c r="O123" i="50"/>
  <c r="P123" i="50"/>
  <c r="Q123" i="50"/>
  <c r="E124" i="50"/>
  <c r="F124" i="50"/>
  <c r="G124" i="50"/>
  <c r="H124" i="50"/>
  <c r="I124" i="50"/>
  <c r="J124" i="50"/>
  <c r="K124" i="50"/>
  <c r="L124" i="50"/>
  <c r="M124" i="50"/>
  <c r="N124" i="50"/>
  <c r="O124" i="50"/>
  <c r="P124" i="50"/>
  <c r="Q124" i="50"/>
  <c r="E125" i="50"/>
  <c r="F125" i="50"/>
  <c r="G125" i="50"/>
  <c r="H125" i="50"/>
  <c r="I125" i="50"/>
  <c r="J125" i="50"/>
  <c r="K125" i="50"/>
  <c r="L125" i="50"/>
  <c r="M125" i="50"/>
  <c r="N125" i="50"/>
  <c r="O125" i="50"/>
  <c r="P125" i="50"/>
  <c r="Q125" i="50"/>
  <c r="E126" i="50"/>
  <c r="F126" i="50"/>
  <c r="G126" i="50"/>
  <c r="H126" i="50"/>
  <c r="I126" i="50"/>
  <c r="J126" i="50"/>
  <c r="K126" i="50"/>
  <c r="L126" i="50"/>
  <c r="M126" i="50"/>
  <c r="N126" i="50"/>
  <c r="O126" i="50"/>
  <c r="P126" i="50"/>
  <c r="Q126" i="50"/>
  <c r="E127" i="50"/>
  <c r="F127" i="50"/>
  <c r="G127" i="50"/>
  <c r="H127" i="50"/>
  <c r="I127" i="50"/>
  <c r="J127" i="50"/>
  <c r="K127" i="50"/>
  <c r="L127" i="50"/>
  <c r="M127" i="50"/>
  <c r="N127" i="50"/>
  <c r="O127" i="50"/>
  <c r="P127" i="50"/>
  <c r="Q127" i="50"/>
  <c r="E128" i="50"/>
  <c r="F128" i="50"/>
  <c r="G128" i="50"/>
  <c r="H128" i="50"/>
  <c r="I128" i="50"/>
  <c r="J128" i="50"/>
  <c r="K128" i="50"/>
  <c r="L128" i="50"/>
  <c r="M128" i="50"/>
  <c r="N128" i="50"/>
  <c r="O128" i="50"/>
  <c r="P128" i="50"/>
  <c r="Q128" i="50"/>
  <c r="E129" i="50"/>
  <c r="F129" i="50"/>
  <c r="G129" i="50"/>
  <c r="H129" i="50"/>
  <c r="I129" i="50"/>
  <c r="J129" i="50"/>
  <c r="K129" i="50"/>
  <c r="L129" i="50"/>
  <c r="M129" i="50"/>
  <c r="N129" i="50"/>
  <c r="O129" i="50"/>
  <c r="P129" i="50"/>
  <c r="Q129" i="50"/>
  <c r="E130" i="50"/>
  <c r="F130" i="50"/>
  <c r="G130" i="50"/>
  <c r="H130" i="50"/>
  <c r="I130" i="50"/>
  <c r="J130" i="50"/>
  <c r="K130" i="50"/>
  <c r="L130" i="50"/>
  <c r="M130" i="50"/>
  <c r="N130" i="50"/>
  <c r="O130" i="50"/>
  <c r="P130" i="50"/>
  <c r="Q130" i="50"/>
  <c r="E131" i="50"/>
  <c r="F131" i="50"/>
  <c r="G131" i="50"/>
  <c r="H131" i="50"/>
  <c r="I131" i="50"/>
  <c r="J131" i="50"/>
  <c r="K131" i="50"/>
  <c r="L131" i="50"/>
  <c r="M131" i="50"/>
  <c r="N131" i="50"/>
  <c r="O131" i="50"/>
  <c r="P131" i="50"/>
  <c r="Q131" i="50"/>
  <c r="E132" i="50"/>
  <c r="F132" i="50"/>
  <c r="G132" i="50"/>
  <c r="H132" i="50"/>
  <c r="I132" i="50"/>
  <c r="J132" i="50"/>
  <c r="K132" i="50"/>
  <c r="L132" i="50"/>
  <c r="M132" i="50"/>
  <c r="N132" i="50"/>
  <c r="O132" i="50"/>
  <c r="P132" i="50"/>
  <c r="Q132" i="50"/>
  <c r="E133" i="50"/>
  <c r="F133" i="50"/>
  <c r="G133" i="50"/>
  <c r="H133" i="50"/>
  <c r="I133" i="50"/>
  <c r="J133" i="50"/>
  <c r="K133" i="50"/>
  <c r="L133" i="50"/>
  <c r="M133" i="50"/>
  <c r="N133" i="50"/>
  <c r="O133" i="50"/>
  <c r="P133" i="50"/>
  <c r="Q133" i="50"/>
  <c r="E134" i="50"/>
  <c r="F134" i="50"/>
  <c r="G134" i="50"/>
  <c r="H134" i="50"/>
  <c r="I134" i="50"/>
  <c r="J134" i="50"/>
  <c r="K134" i="50"/>
  <c r="L134" i="50"/>
  <c r="M134" i="50"/>
  <c r="N134" i="50"/>
  <c r="O134" i="50"/>
  <c r="P134" i="50"/>
  <c r="Q134" i="50"/>
  <c r="E135" i="50"/>
  <c r="F135" i="50"/>
  <c r="G135" i="50"/>
  <c r="H135" i="50"/>
  <c r="I135" i="50"/>
  <c r="J135" i="50"/>
  <c r="K135" i="50"/>
  <c r="L135" i="50"/>
  <c r="M135" i="50"/>
  <c r="N135" i="50"/>
  <c r="O135" i="50"/>
  <c r="P135" i="50"/>
  <c r="Q135" i="50"/>
  <c r="E136" i="50"/>
  <c r="F136" i="50"/>
  <c r="G136" i="50"/>
  <c r="H136" i="50"/>
  <c r="I136" i="50"/>
  <c r="J136" i="50"/>
  <c r="K136" i="50"/>
  <c r="L136" i="50"/>
  <c r="M136" i="50"/>
  <c r="N136" i="50"/>
  <c r="O136" i="50"/>
  <c r="P136" i="50"/>
  <c r="Q136" i="50"/>
  <c r="E137" i="50"/>
  <c r="F137" i="50"/>
  <c r="G137" i="50"/>
  <c r="H137" i="50"/>
  <c r="I137" i="50"/>
  <c r="J137" i="50"/>
  <c r="K137" i="50"/>
  <c r="L137" i="50"/>
  <c r="M137" i="50"/>
  <c r="N137" i="50"/>
  <c r="O137" i="50"/>
  <c r="P137" i="50"/>
  <c r="Q137" i="50"/>
  <c r="E138" i="50"/>
  <c r="F138" i="50"/>
  <c r="G138" i="50"/>
  <c r="H138" i="50"/>
  <c r="I138" i="50"/>
  <c r="J138" i="50"/>
  <c r="K138" i="50"/>
  <c r="L138" i="50"/>
  <c r="M138" i="50"/>
  <c r="N138" i="50"/>
  <c r="O138" i="50"/>
  <c r="P138" i="50"/>
  <c r="Q138" i="50"/>
  <c r="E139" i="50"/>
  <c r="F139" i="50"/>
  <c r="G139" i="50"/>
  <c r="H139" i="50"/>
  <c r="I139" i="50"/>
  <c r="J139" i="50"/>
  <c r="K139" i="50"/>
  <c r="L139" i="50"/>
  <c r="M139" i="50"/>
  <c r="N139" i="50"/>
  <c r="O139" i="50"/>
  <c r="P139" i="50"/>
  <c r="Q139" i="50"/>
  <c r="E140" i="50"/>
  <c r="F140" i="50"/>
  <c r="G140" i="50"/>
  <c r="H140" i="50"/>
  <c r="I140" i="50"/>
  <c r="J140" i="50"/>
  <c r="K140" i="50"/>
  <c r="L140" i="50"/>
  <c r="M140" i="50"/>
  <c r="N140" i="50"/>
  <c r="O140" i="50"/>
  <c r="P140" i="50"/>
  <c r="Q140" i="50"/>
  <c r="E141" i="50"/>
  <c r="F141" i="50"/>
  <c r="G141" i="50"/>
  <c r="H141" i="50"/>
  <c r="I141" i="50"/>
  <c r="J141" i="50"/>
  <c r="K141" i="50"/>
  <c r="L141" i="50"/>
  <c r="M141" i="50"/>
  <c r="N141" i="50"/>
  <c r="O141" i="50"/>
  <c r="P141" i="50"/>
  <c r="Q141" i="50"/>
  <c r="E142" i="50"/>
  <c r="F142" i="50"/>
  <c r="G142" i="50"/>
  <c r="H142" i="50"/>
  <c r="I142" i="50"/>
  <c r="J142" i="50"/>
  <c r="K142" i="50"/>
  <c r="L142" i="50"/>
  <c r="M142" i="50"/>
  <c r="N142" i="50"/>
  <c r="O142" i="50"/>
  <c r="P142" i="50"/>
  <c r="Q142" i="50"/>
  <c r="E143" i="50"/>
  <c r="F143" i="50"/>
  <c r="G143" i="50"/>
  <c r="H143" i="50"/>
  <c r="I143" i="50"/>
  <c r="J143" i="50"/>
  <c r="K143" i="50"/>
  <c r="L143" i="50"/>
  <c r="M143" i="50"/>
  <c r="N143" i="50"/>
  <c r="O143" i="50"/>
  <c r="P143" i="50"/>
  <c r="Q143" i="50"/>
  <c r="E144" i="50"/>
  <c r="F144" i="50"/>
  <c r="G144" i="50"/>
  <c r="H144" i="50"/>
  <c r="I144" i="50"/>
  <c r="J144" i="50"/>
  <c r="K144" i="50"/>
  <c r="L144" i="50"/>
  <c r="M144" i="50"/>
  <c r="N144" i="50"/>
  <c r="O144" i="50"/>
  <c r="P144" i="50"/>
  <c r="Q144" i="50"/>
  <c r="E145" i="50"/>
  <c r="F145" i="50"/>
  <c r="G145" i="50"/>
  <c r="H145" i="50"/>
  <c r="I145" i="50"/>
  <c r="J145" i="50"/>
  <c r="K145" i="50"/>
  <c r="L145" i="50"/>
  <c r="M145" i="50"/>
  <c r="N145" i="50"/>
  <c r="O145" i="50"/>
  <c r="P145" i="50"/>
  <c r="Q145" i="50"/>
  <c r="E146" i="50"/>
  <c r="F146" i="50"/>
  <c r="G146" i="50"/>
  <c r="H146" i="50"/>
  <c r="I146" i="50"/>
  <c r="J146" i="50"/>
  <c r="K146" i="50"/>
  <c r="L146" i="50"/>
  <c r="M146" i="50"/>
  <c r="N146" i="50"/>
  <c r="O146" i="50"/>
  <c r="P146" i="50"/>
  <c r="Q146" i="50"/>
  <c r="E147" i="50"/>
  <c r="F147" i="50"/>
  <c r="G147" i="50"/>
  <c r="H147" i="50"/>
  <c r="I147" i="50"/>
  <c r="J147" i="50"/>
  <c r="K147" i="50"/>
  <c r="L147" i="50"/>
  <c r="M147" i="50"/>
  <c r="N147" i="50"/>
  <c r="O147" i="50"/>
  <c r="P147" i="50"/>
  <c r="Q147" i="50"/>
  <c r="E148" i="50"/>
  <c r="F148" i="50"/>
  <c r="G148" i="50"/>
  <c r="H148" i="50"/>
  <c r="I148" i="50"/>
  <c r="J148" i="50"/>
  <c r="K148" i="50"/>
  <c r="L148" i="50"/>
  <c r="M148" i="50"/>
  <c r="N148" i="50"/>
  <c r="O148" i="50"/>
  <c r="P148" i="50"/>
  <c r="Q148" i="50"/>
  <c r="E149" i="50"/>
  <c r="F149" i="50"/>
  <c r="G149" i="50"/>
  <c r="H149" i="50"/>
  <c r="I149" i="50"/>
  <c r="J149" i="50"/>
  <c r="K149" i="50"/>
  <c r="L149" i="50"/>
  <c r="M149" i="50"/>
  <c r="N149" i="50"/>
  <c r="O149" i="50"/>
  <c r="P149" i="50"/>
  <c r="Q149" i="50"/>
  <c r="E150" i="50"/>
  <c r="F150" i="50"/>
  <c r="G150" i="50"/>
  <c r="H150" i="50"/>
  <c r="I150" i="50"/>
  <c r="J150" i="50"/>
  <c r="K150" i="50"/>
  <c r="L150" i="50"/>
  <c r="M150" i="50"/>
  <c r="N150" i="50"/>
  <c r="O150" i="50"/>
  <c r="P150" i="50"/>
  <c r="Q150" i="50"/>
  <c r="E151" i="50"/>
  <c r="F151" i="50"/>
  <c r="G151" i="50"/>
  <c r="H151" i="50"/>
  <c r="I151" i="50"/>
  <c r="J151" i="50"/>
  <c r="K151" i="50"/>
  <c r="L151" i="50"/>
  <c r="M151" i="50"/>
  <c r="N151" i="50"/>
  <c r="O151" i="50"/>
  <c r="P151" i="50"/>
  <c r="Q151" i="50"/>
  <c r="E152" i="50"/>
  <c r="F152" i="50"/>
  <c r="G152" i="50"/>
  <c r="H152" i="50"/>
  <c r="I152" i="50"/>
  <c r="J152" i="50"/>
  <c r="K152" i="50"/>
  <c r="L152" i="50"/>
  <c r="M152" i="50"/>
  <c r="N152" i="50"/>
  <c r="O152" i="50"/>
  <c r="P152" i="50"/>
  <c r="Q152" i="50"/>
  <c r="E153" i="50"/>
  <c r="F153" i="50"/>
  <c r="G153" i="50"/>
  <c r="H153" i="50"/>
  <c r="I153" i="50"/>
  <c r="J153" i="50"/>
  <c r="K153" i="50"/>
  <c r="L153" i="50"/>
  <c r="M153" i="50"/>
  <c r="N153" i="50"/>
  <c r="O153" i="50"/>
  <c r="P153" i="50"/>
  <c r="Q153" i="50"/>
  <c r="E154" i="50"/>
  <c r="F154" i="50"/>
  <c r="G154" i="50"/>
  <c r="H154" i="50"/>
  <c r="I154" i="50"/>
  <c r="J154" i="50"/>
  <c r="K154" i="50"/>
  <c r="L154" i="50"/>
  <c r="M154" i="50"/>
  <c r="N154" i="50"/>
  <c r="O154" i="50"/>
  <c r="P154" i="50"/>
  <c r="Q154" i="50"/>
  <c r="E155" i="50"/>
  <c r="F155" i="50"/>
  <c r="G155" i="50"/>
  <c r="H155" i="50"/>
  <c r="I155" i="50"/>
  <c r="J155" i="50"/>
  <c r="K155" i="50"/>
  <c r="L155" i="50"/>
  <c r="M155" i="50"/>
  <c r="N155" i="50"/>
  <c r="O155" i="50"/>
  <c r="P155" i="50"/>
  <c r="Q155" i="50"/>
  <c r="E156" i="50"/>
  <c r="F156" i="50"/>
  <c r="G156" i="50"/>
  <c r="H156" i="50"/>
  <c r="I156" i="50"/>
  <c r="J156" i="50"/>
  <c r="K156" i="50"/>
  <c r="L156" i="50"/>
  <c r="M156" i="50"/>
  <c r="N156" i="50"/>
  <c r="O156" i="50"/>
  <c r="P156" i="50"/>
  <c r="Q156" i="50"/>
  <c r="E157" i="50"/>
  <c r="F157" i="50"/>
  <c r="G157" i="50"/>
  <c r="H157" i="50"/>
  <c r="I157" i="50"/>
  <c r="J157" i="50"/>
  <c r="K157" i="50"/>
  <c r="L157" i="50"/>
  <c r="M157" i="50"/>
  <c r="N157" i="50"/>
  <c r="O157" i="50"/>
  <c r="P157" i="50"/>
  <c r="Q157" i="50"/>
  <c r="E158" i="50"/>
  <c r="F158" i="50"/>
  <c r="G158" i="50"/>
  <c r="H158" i="50"/>
  <c r="I158" i="50"/>
  <c r="J158" i="50"/>
  <c r="K158" i="50"/>
  <c r="L158" i="50"/>
  <c r="M158" i="50"/>
  <c r="N158" i="50"/>
  <c r="O158" i="50"/>
  <c r="P158" i="50"/>
  <c r="Q158" i="50"/>
  <c r="E159" i="50"/>
  <c r="F159" i="50"/>
  <c r="G159" i="50"/>
  <c r="H159" i="50"/>
  <c r="I159" i="50"/>
  <c r="J159" i="50"/>
  <c r="K159" i="50"/>
  <c r="L159" i="50"/>
  <c r="M159" i="50"/>
  <c r="N159" i="50"/>
  <c r="O159" i="50"/>
  <c r="P159" i="50"/>
  <c r="Q159" i="50"/>
  <c r="E160" i="50"/>
  <c r="F160" i="50"/>
  <c r="G160" i="50"/>
  <c r="H160" i="50"/>
  <c r="I160" i="50"/>
  <c r="J160" i="50"/>
  <c r="K160" i="50"/>
  <c r="L160" i="50"/>
  <c r="M160" i="50"/>
  <c r="N160" i="50"/>
  <c r="O160" i="50"/>
  <c r="P160" i="50"/>
  <c r="Q160" i="50"/>
  <c r="E161" i="50"/>
  <c r="F161" i="50"/>
  <c r="G161" i="50"/>
  <c r="H161" i="50"/>
  <c r="I161" i="50"/>
  <c r="J161" i="50"/>
  <c r="K161" i="50"/>
  <c r="L161" i="50"/>
  <c r="M161" i="50"/>
  <c r="N161" i="50"/>
  <c r="O161" i="50"/>
  <c r="P161" i="50"/>
  <c r="Q161" i="50"/>
  <c r="E162" i="50"/>
  <c r="F162" i="50"/>
  <c r="G162" i="50"/>
  <c r="H162" i="50"/>
  <c r="I162" i="50"/>
  <c r="J162" i="50"/>
  <c r="K162" i="50"/>
  <c r="L162" i="50"/>
  <c r="M162" i="50"/>
  <c r="N162" i="50"/>
  <c r="O162" i="50"/>
  <c r="P162" i="50"/>
  <c r="Q162" i="50"/>
  <c r="E163" i="50"/>
  <c r="F163" i="50"/>
  <c r="G163" i="50"/>
  <c r="H163" i="50"/>
  <c r="I163" i="50"/>
  <c r="J163" i="50"/>
  <c r="K163" i="50"/>
  <c r="L163" i="50"/>
  <c r="M163" i="50"/>
  <c r="N163" i="50"/>
  <c r="O163" i="50"/>
  <c r="P163" i="50"/>
  <c r="Q163" i="50"/>
  <c r="E164" i="50"/>
  <c r="F164" i="50"/>
  <c r="G164" i="50"/>
  <c r="H164" i="50"/>
  <c r="I164" i="50"/>
  <c r="J164" i="50"/>
  <c r="K164" i="50"/>
  <c r="L164" i="50"/>
  <c r="M164" i="50"/>
  <c r="N164" i="50"/>
  <c r="O164" i="50"/>
  <c r="P164" i="50"/>
  <c r="Q164" i="50"/>
  <c r="E165" i="50"/>
  <c r="F165" i="50"/>
  <c r="G165" i="50"/>
  <c r="H165" i="50"/>
  <c r="I165" i="50"/>
  <c r="J165" i="50"/>
  <c r="K165" i="50"/>
  <c r="L165" i="50"/>
  <c r="M165" i="50"/>
  <c r="N165" i="50"/>
  <c r="O165" i="50"/>
  <c r="P165" i="50"/>
  <c r="Q165" i="50"/>
  <c r="E166" i="50"/>
  <c r="F166" i="50"/>
  <c r="G166" i="50"/>
  <c r="H166" i="50"/>
  <c r="I166" i="50"/>
  <c r="J166" i="50"/>
  <c r="K166" i="50"/>
  <c r="L166" i="50"/>
  <c r="M166" i="50"/>
  <c r="N166" i="50"/>
  <c r="O166" i="50"/>
  <c r="P166" i="50"/>
  <c r="Q166" i="50"/>
  <c r="E167" i="50"/>
  <c r="F167" i="50"/>
  <c r="G167" i="50"/>
  <c r="H167" i="50"/>
  <c r="I167" i="50"/>
  <c r="J167" i="50"/>
  <c r="K167" i="50"/>
  <c r="L167" i="50"/>
  <c r="M167" i="50"/>
  <c r="N167" i="50"/>
  <c r="O167" i="50"/>
  <c r="P167" i="50"/>
  <c r="Q167" i="50"/>
  <c r="E168" i="50"/>
  <c r="F168" i="50"/>
  <c r="G168" i="50"/>
  <c r="H168" i="50"/>
  <c r="I168" i="50"/>
  <c r="J168" i="50"/>
  <c r="K168" i="50"/>
  <c r="L168" i="50"/>
  <c r="M168" i="50"/>
  <c r="N168" i="50"/>
  <c r="O168" i="50"/>
  <c r="P168" i="50"/>
  <c r="Q168" i="50"/>
  <c r="E169" i="50"/>
  <c r="F169" i="50"/>
  <c r="G169" i="50"/>
  <c r="H169" i="50"/>
  <c r="I169" i="50"/>
  <c r="J169" i="50"/>
  <c r="K169" i="50"/>
  <c r="L169" i="50"/>
  <c r="M169" i="50"/>
  <c r="N169" i="50"/>
  <c r="O169" i="50"/>
  <c r="P169" i="50"/>
  <c r="Q169" i="50"/>
  <c r="E170" i="50"/>
  <c r="F170" i="50"/>
  <c r="G170" i="50"/>
  <c r="H170" i="50"/>
  <c r="I170" i="50"/>
  <c r="J170" i="50"/>
  <c r="K170" i="50"/>
  <c r="L170" i="50"/>
  <c r="M170" i="50"/>
  <c r="N170" i="50"/>
  <c r="O170" i="50"/>
  <c r="P170" i="50"/>
  <c r="Q170" i="50"/>
  <c r="E171" i="50"/>
  <c r="F171" i="50"/>
  <c r="G171" i="50"/>
  <c r="H171" i="50"/>
  <c r="I171" i="50"/>
  <c r="J171" i="50"/>
  <c r="K171" i="50"/>
  <c r="L171" i="50"/>
  <c r="M171" i="50"/>
  <c r="N171" i="50"/>
  <c r="O171" i="50"/>
  <c r="P171" i="50"/>
  <c r="Q171" i="50"/>
  <c r="E172" i="50"/>
  <c r="F172" i="50"/>
  <c r="G172" i="50"/>
  <c r="H172" i="50"/>
  <c r="I172" i="50"/>
  <c r="J172" i="50"/>
  <c r="K172" i="50"/>
  <c r="L172" i="50"/>
  <c r="M172" i="50"/>
  <c r="N172" i="50"/>
  <c r="O172" i="50"/>
  <c r="P172" i="50"/>
  <c r="Q172" i="50"/>
  <c r="E173" i="50"/>
  <c r="F173" i="50"/>
  <c r="G173" i="50"/>
  <c r="H173" i="50"/>
  <c r="I173" i="50"/>
  <c r="J173" i="50"/>
  <c r="K173" i="50"/>
  <c r="L173" i="50"/>
  <c r="M173" i="50"/>
  <c r="N173" i="50"/>
  <c r="O173" i="50"/>
  <c r="P173" i="50"/>
  <c r="Q173" i="50"/>
  <c r="E174" i="50"/>
  <c r="F174" i="50"/>
  <c r="G174" i="50"/>
  <c r="H174" i="50"/>
  <c r="I174" i="50"/>
  <c r="J174" i="50"/>
  <c r="K174" i="50"/>
  <c r="L174" i="50"/>
  <c r="M174" i="50"/>
  <c r="N174" i="50"/>
  <c r="O174" i="50"/>
  <c r="P174" i="50"/>
  <c r="Q174" i="50"/>
  <c r="E175" i="50"/>
  <c r="F175" i="50"/>
  <c r="G175" i="50"/>
  <c r="H175" i="50"/>
  <c r="I175" i="50"/>
  <c r="J175" i="50"/>
  <c r="K175" i="50"/>
  <c r="L175" i="50"/>
  <c r="M175" i="50"/>
  <c r="N175" i="50"/>
  <c r="O175" i="50"/>
  <c r="P175" i="50"/>
  <c r="Q175" i="50"/>
  <c r="E176" i="50"/>
  <c r="F176" i="50"/>
  <c r="G176" i="50"/>
  <c r="H176" i="50"/>
  <c r="I176" i="50"/>
  <c r="J176" i="50"/>
  <c r="K176" i="50"/>
  <c r="L176" i="50"/>
  <c r="M176" i="50"/>
  <c r="N176" i="50"/>
  <c r="O176" i="50"/>
  <c r="P176" i="50"/>
  <c r="Q176" i="50"/>
  <c r="E177" i="50"/>
  <c r="F177" i="50"/>
  <c r="G177" i="50"/>
  <c r="H177" i="50"/>
  <c r="I177" i="50"/>
  <c r="J177" i="50"/>
  <c r="K177" i="50"/>
  <c r="L177" i="50"/>
  <c r="M177" i="50"/>
  <c r="N177" i="50"/>
  <c r="O177" i="50"/>
  <c r="P177" i="50"/>
  <c r="Q177" i="50"/>
  <c r="E178" i="50"/>
  <c r="F178" i="50"/>
  <c r="G178" i="50"/>
  <c r="H178" i="50"/>
  <c r="I178" i="50"/>
  <c r="J178" i="50"/>
  <c r="K178" i="50"/>
  <c r="L178" i="50"/>
  <c r="M178" i="50"/>
  <c r="N178" i="50"/>
  <c r="O178" i="50"/>
  <c r="P178" i="50"/>
  <c r="Q178" i="50"/>
  <c r="E179" i="50"/>
  <c r="F179" i="50"/>
  <c r="G179" i="50"/>
  <c r="H179" i="50"/>
  <c r="I179" i="50"/>
  <c r="J179" i="50"/>
  <c r="K179" i="50"/>
  <c r="L179" i="50"/>
  <c r="M179" i="50"/>
  <c r="N179" i="50"/>
  <c r="O179" i="50"/>
  <c r="P179" i="50"/>
  <c r="Q179" i="50"/>
  <c r="E180" i="50"/>
  <c r="F180" i="50"/>
  <c r="G180" i="50"/>
  <c r="H180" i="50"/>
  <c r="I180" i="50"/>
  <c r="J180" i="50"/>
  <c r="K180" i="50"/>
  <c r="L180" i="50"/>
  <c r="M180" i="50"/>
  <c r="N180" i="50"/>
  <c r="O180" i="50"/>
  <c r="P180" i="50"/>
  <c r="Q180" i="50"/>
  <c r="E181" i="50"/>
  <c r="F181" i="50"/>
  <c r="G181" i="50"/>
  <c r="H181" i="50"/>
  <c r="I181" i="50"/>
  <c r="J181" i="50"/>
  <c r="K181" i="50"/>
  <c r="L181" i="50"/>
  <c r="M181" i="50"/>
  <c r="N181" i="50"/>
  <c r="O181" i="50"/>
  <c r="P181" i="50"/>
  <c r="Q181" i="50"/>
  <c r="E182" i="50"/>
  <c r="F182" i="50"/>
  <c r="G182" i="50"/>
  <c r="H182" i="50"/>
  <c r="I182" i="50"/>
  <c r="J182" i="50"/>
  <c r="K182" i="50"/>
  <c r="L182" i="50"/>
  <c r="M182" i="50"/>
  <c r="N182" i="50"/>
  <c r="O182" i="50"/>
  <c r="P182" i="50"/>
  <c r="Q182" i="50"/>
  <c r="E183" i="50"/>
  <c r="F183" i="50"/>
  <c r="G183" i="50"/>
  <c r="H183" i="50"/>
  <c r="I183" i="50"/>
  <c r="J183" i="50"/>
  <c r="K183" i="50"/>
  <c r="L183" i="50"/>
  <c r="M183" i="50"/>
  <c r="N183" i="50"/>
  <c r="O183" i="50"/>
  <c r="P183" i="50"/>
  <c r="Q183" i="50"/>
  <c r="E184" i="50"/>
  <c r="F184" i="50"/>
  <c r="G184" i="50"/>
  <c r="H184" i="50"/>
  <c r="I184" i="50"/>
  <c r="J184" i="50"/>
  <c r="K184" i="50"/>
  <c r="L184" i="50"/>
  <c r="M184" i="50"/>
  <c r="N184" i="50"/>
  <c r="O184" i="50"/>
  <c r="P184" i="50"/>
  <c r="Q184" i="50"/>
  <c r="E185" i="50"/>
  <c r="F185" i="50"/>
  <c r="G185" i="50"/>
  <c r="H185" i="50"/>
  <c r="I185" i="50"/>
  <c r="J185" i="50"/>
  <c r="K185" i="50"/>
  <c r="L185" i="50"/>
  <c r="M185" i="50"/>
  <c r="N185" i="50"/>
  <c r="O185" i="50"/>
  <c r="P185" i="50"/>
  <c r="Q185" i="50"/>
  <c r="E186" i="50"/>
  <c r="F186" i="50"/>
  <c r="G186" i="50"/>
  <c r="H186" i="50"/>
  <c r="I186" i="50"/>
  <c r="J186" i="50"/>
  <c r="K186" i="50"/>
  <c r="L186" i="50"/>
  <c r="M186" i="50"/>
  <c r="N186" i="50"/>
  <c r="O186" i="50"/>
  <c r="P186" i="50"/>
  <c r="Q186" i="50"/>
  <c r="E187" i="50"/>
  <c r="F187" i="50"/>
  <c r="G187" i="50"/>
  <c r="H187" i="50"/>
  <c r="I187" i="50"/>
  <c r="J187" i="50"/>
  <c r="K187" i="50"/>
  <c r="L187" i="50"/>
  <c r="M187" i="50"/>
  <c r="N187" i="50"/>
  <c r="O187" i="50"/>
  <c r="P187" i="50"/>
  <c r="Q187" i="50"/>
  <c r="E188" i="50"/>
  <c r="F188" i="50"/>
  <c r="G188" i="50"/>
  <c r="H188" i="50"/>
  <c r="I188" i="50"/>
  <c r="J188" i="50"/>
  <c r="K188" i="50"/>
  <c r="L188" i="50"/>
  <c r="M188" i="50"/>
  <c r="N188" i="50"/>
  <c r="O188" i="50"/>
  <c r="P188" i="50"/>
  <c r="Q188" i="50"/>
  <c r="E189" i="50"/>
  <c r="F189" i="50"/>
  <c r="G189" i="50"/>
  <c r="H189" i="50"/>
  <c r="I189" i="50"/>
  <c r="J189" i="50"/>
  <c r="K189" i="50"/>
  <c r="L189" i="50"/>
  <c r="M189" i="50"/>
  <c r="N189" i="50"/>
  <c r="O189" i="50"/>
  <c r="P189" i="50"/>
  <c r="Q189" i="50"/>
  <c r="E190" i="50"/>
  <c r="F190" i="50"/>
  <c r="G190" i="50"/>
  <c r="H190" i="50"/>
  <c r="I190" i="50"/>
  <c r="J190" i="50"/>
  <c r="K190" i="50"/>
  <c r="L190" i="50"/>
  <c r="M190" i="50"/>
  <c r="N190" i="50"/>
  <c r="O190" i="50"/>
  <c r="P190" i="50"/>
  <c r="Q190" i="50"/>
  <c r="E191" i="50"/>
  <c r="F191" i="50"/>
  <c r="G191" i="50"/>
  <c r="H191" i="50"/>
  <c r="I191" i="50"/>
  <c r="J191" i="50"/>
  <c r="K191" i="50"/>
  <c r="L191" i="50"/>
  <c r="M191" i="50"/>
  <c r="N191" i="50"/>
  <c r="O191" i="50"/>
  <c r="P191" i="50"/>
  <c r="Q191" i="50"/>
  <c r="E192" i="50"/>
  <c r="F192" i="50"/>
  <c r="G192" i="50"/>
  <c r="H192" i="50"/>
  <c r="I192" i="50"/>
  <c r="J192" i="50"/>
  <c r="K192" i="50"/>
  <c r="L192" i="50"/>
  <c r="M192" i="50"/>
  <c r="N192" i="50"/>
  <c r="O192" i="50"/>
  <c r="P192" i="50"/>
  <c r="Q192" i="50"/>
  <c r="E193" i="50"/>
  <c r="F193" i="50"/>
  <c r="G193" i="50"/>
  <c r="H193" i="50"/>
  <c r="I193" i="50"/>
  <c r="J193" i="50"/>
  <c r="K193" i="50"/>
  <c r="L193" i="50"/>
  <c r="M193" i="50"/>
  <c r="N193" i="50"/>
  <c r="O193" i="50"/>
  <c r="P193" i="50"/>
  <c r="Q193" i="50"/>
  <c r="E194" i="50"/>
  <c r="F194" i="50"/>
  <c r="G194" i="50"/>
  <c r="H194" i="50"/>
  <c r="I194" i="50"/>
  <c r="J194" i="50"/>
  <c r="K194" i="50"/>
  <c r="L194" i="50"/>
  <c r="M194" i="50"/>
  <c r="N194" i="50"/>
  <c r="O194" i="50"/>
  <c r="P194" i="50"/>
  <c r="Q194" i="50"/>
  <c r="E195" i="50"/>
  <c r="F195" i="50"/>
  <c r="G195" i="50"/>
  <c r="H195" i="50"/>
  <c r="I195" i="50"/>
  <c r="J195" i="50"/>
  <c r="K195" i="50"/>
  <c r="L195" i="50"/>
  <c r="M195" i="50"/>
  <c r="N195" i="50"/>
  <c r="O195" i="50"/>
  <c r="P195" i="50"/>
  <c r="Q195" i="50"/>
  <c r="E196" i="50"/>
  <c r="F196" i="50"/>
  <c r="G196" i="50"/>
  <c r="H196" i="50"/>
  <c r="I196" i="50"/>
  <c r="J196" i="50"/>
  <c r="K196" i="50"/>
  <c r="L196" i="50"/>
  <c r="M196" i="50"/>
  <c r="N196" i="50"/>
  <c r="O196" i="50"/>
  <c r="P196" i="50"/>
  <c r="Q196" i="50"/>
  <c r="E197" i="50"/>
  <c r="F197" i="50"/>
  <c r="G197" i="50"/>
  <c r="H197" i="50"/>
  <c r="I197" i="50"/>
  <c r="J197" i="50"/>
  <c r="K197" i="50"/>
  <c r="L197" i="50"/>
  <c r="M197" i="50"/>
  <c r="N197" i="50"/>
  <c r="O197" i="50"/>
  <c r="P197" i="50"/>
  <c r="Q197" i="50"/>
  <c r="E198" i="50"/>
  <c r="F198" i="50"/>
  <c r="G198" i="50"/>
  <c r="H198" i="50"/>
  <c r="I198" i="50"/>
  <c r="J198" i="50"/>
  <c r="K198" i="50"/>
  <c r="L198" i="50"/>
  <c r="M198" i="50"/>
  <c r="N198" i="50"/>
  <c r="O198" i="50"/>
  <c r="P198" i="50"/>
  <c r="Q198" i="50"/>
  <c r="E199" i="50"/>
  <c r="F199" i="50"/>
  <c r="G199" i="50"/>
  <c r="H199" i="50"/>
  <c r="I199" i="50"/>
  <c r="J199" i="50"/>
  <c r="K199" i="50"/>
  <c r="L199" i="50"/>
  <c r="M199" i="50"/>
  <c r="N199" i="50"/>
  <c r="O199" i="50"/>
  <c r="P199" i="50"/>
  <c r="Q199" i="50"/>
  <c r="E200" i="50"/>
  <c r="F200" i="50"/>
  <c r="G200" i="50"/>
  <c r="H200" i="50"/>
  <c r="I200" i="50"/>
  <c r="J200" i="50"/>
  <c r="K200" i="50"/>
  <c r="L200" i="50"/>
  <c r="M200" i="50"/>
  <c r="N200" i="50"/>
  <c r="O200" i="50"/>
  <c r="P200" i="50"/>
  <c r="Q200" i="50"/>
  <c r="E201" i="50"/>
  <c r="F201" i="50"/>
  <c r="G201" i="50"/>
  <c r="H201" i="50"/>
  <c r="I201" i="50"/>
  <c r="J201" i="50"/>
  <c r="K201" i="50"/>
  <c r="L201" i="50"/>
  <c r="M201" i="50"/>
  <c r="N201" i="50"/>
  <c r="O201" i="50"/>
  <c r="P201" i="50"/>
  <c r="Q201" i="50"/>
  <c r="E202" i="50"/>
  <c r="F202" i="50"/>
  <c r="G202" i="50"/>
  <c r="H202" i="50"/>
  <c r="I202" i="50"/>
  <c r="J202" i="50"/>
  <c r="K202" i="50"/>
  <c r="L202" i="50"/>
  <c r="M202" i="50"/>
  <c r="N202" i="50"/>
  <c r="O202" i="50"/>
  <c r="P202" i="50"/>
  <c r="Q202" i="50"/>
  <c r="E203" i="50"/>
  <c r="F203" i="50"/>
  <c r="G203" i="50"/>
  <c r="H203" i="50"/>
  <c r="I203" i="50"/>
  <c r="J203" i="50"/>
  <c r="K203" i="50"/>
  <c r="L203" i="50"/>
  <c r="M203" i="50"/>
  <c r="N203" i="50"/>
  <c r="O203" i="50"/>
  <c r="P203" i="50"/>
  <c r="Q203" i="50"/>
  <c r="E204" i="50"/>
  <c r="F204" i="50"/>
  <c r="G204" i="50"/>
  <c r="H204" i="50"/>
  <c r="I204" i="50"/>
  <c r="J204" i="50"/>
  <c r="K204" i="50"/>
  <c r="L204" i="50"/>
  <c r="M204" i="50"/>
  <c r="N204" i="50"/>
  <c r="O204" i="50"/>
  <c r="P204" i="50"/>
  <c r="Q204" i="50"/>
  <c r="E205" i="50"/>
  <c r="F205" i="50"/>
  <c r="G205" i="50"/>
  <c r="H205" i="50"/>
  <c r="I205" i="50"/>
  <c r="J205" i="50"/>
  <c r="K205" i="50"/>
  <c r="L205" i="50"/>
  <c r="M205" i="50"/>
  <c r="N205" i="50"/>
  <c r="O205" i="50"/>
  <c r="P205" i="50"/>
  <c r="Q205" i="50"/>
  <c r="E206" i="50"/>
  <c r="F206" i="50"/>
  <c r="G206" i="50"/>
  <c r="H206" i="50"/>
  <c r="I206" i="50"/>
  <c r="J206" i="50"/>
  <c r="K206" i="50"/>
  <c r="L206" i="50"/>
  <c r="M206" i="50"/>
  <c r="N206" i="50"/>
  <c r="O206" i="50"/>
  <c r="P206" i="50"/>
  <c r="Q206" i="50"/>
  <c r="E207" i="50"/>
  <c r="F207" i="50"/>
  <c r="G207" i="50"/>
  <c r="H207" i="50"/>
  <c r="I207" i="50"/>
  <c r="J207" i="50"/>
  <c r="K207" i="50"/>
  <c r="L207" i="50"/>
  <c r="M207" i="50"/>
  <c r="N207" i="50"/>
  <c r="O207" i="50"/>
  <c r="P207" i="50"/>
  <c r="Q207" i="50"/>
  <c r="E208" i="50"/>
  <c r="F208" i="50"/>
  <c r="G208" i="50"/>
  <c r="H208" i="50"/>
  <c r="I208" i="50"/>
  <c r="J208" i="50"/>
  <c r="K208" i="50"/>
  <c r="L208" i="50"/>
  <c r="M208" i="50"/>
  <c r="N208" i="50"/>
  <c r="O208" i="50"/>
  <c r="P208" i="50"/>
  <c r="Q208" i="50"/>
  <c r="E209" i="50"/>
  <c r="F209" i="50"/>
  <c r="G209" i="50"/>
  <c r="H209" i="50"/>
  <c r="I209" i="50"/>
  <c r="J209" i="50"/>
  <c r="K209" i="50"/>
  <c r="L209" i="50"/>
  <c r="M209" i="50"/>
  <c r="N209" i="50"/>
  <c r="O209" i="50"/>
  <c r="P209" i="50"/>
  <c r="Q209" i="50"/>
  <c r="E210" i="50"/>
  <c r="F210" i="50"/>
  <c r="G210" i="50"/>
  <c r="H210" i="50"/>
  <c r="I210" i="50"/>
  <c r="J210" i="50"/>
  <c r="K210" i="50"/>
  <c r="L210" i="50"/>
  <c r="M210" i="50"/>
  <c r="N210" i="50"/>
  <c r="O210" i="50"/>
  <c r="P210" i="50"/>
  <c r="Q210" i="50"/>
  <c r="E211" i="50"/>
  <c r="F211" i="50"/>
  <c r="G211" i="50"/>
  <c r="H211" i="50"/>
  <c r="I211" i="50"/>
  <c r="J211" i="50"/>
  <c r="K211" i="50"/>
  <c r="L211" i="50"/>
  <c r="M211" i="50"/>
  <c r="N211" i="50"/>
  <c r="O211" i="50"/>
  <c r="P211" i="50"/>
  <c r="Q211" i="50"/>
  <c r="E212" i="50"/>
  <c r="F212" i="50"/>
  <c r="G212" i="50"/>
  <c r="H212" i="50"/>
  <c r="I212" i="50"/>
  <c r="J212" i="50"/>
  <c r="K212" i="50"/>
  <c r="L212" i="50"/>
  <c r="M212" i="50"/>
  <c r="N212" i="50"/>
  <c r="O212" i="50"/>
  <c r="P212" i="50"/>
  <c r="Q212" i="50"/>
  <c r="E213" i="50"/>
  <c r="F213" i="50"/>
  <c r="G213" i="50"/>
  <c r="H213" i="50"/>
  <c r="I213" i="50"/>
  <c r="J213" i="50"/>
  <c r="K213" i="50"/>
  <c r="L213" i="50"/>
  <c r="M213" i="50"/>
  <c r="N213" i="50"/>
  <c r="O213" i="50"/>
  <c r="P213" i="50"/>
  <c r="Q213" i="50"/>
  <c r="E214" i="50"/>
  <c r="F214" i="50"/>
  <c r="G214" i="50"/>
  <c r="H214" i="50"/>
  <c r="I214" i="50"/>
  <c r="J214" i="50"/>
  <c r="K214" i="50"/>
  <c r="L214" i="50"/>
  <c r="M214" i="50"/>
  <c r="N214" i="50"/>
  <c r="O214" i="50"/>
  <c r="P214" i="50"/>
  <c r="Q214" i="50"/>
  <c r="E215" i="50"/>
  <c r="F215" i="50"/>
  <c r="G215" i="50"/>
  <c r="H215" i="50"/>
  <c r="I215" i="50"/>
  <c r="J215" i="50"/>
  <c r="K215" i="50"/>
  <c r="L215" i="50"/>
  <c r="M215" i="50"/>
  <c r="N215" i="50"/>
  <c r="O215" i="50"/>
  <c r="P215" i="50"/>
  <c r="Q215" i="50"/>
  <c r="E216" i="50"/>
  <c r="F216" i="50"/>
  <c r="G216" i="50"/>
  <c r="H216" i="50"/>
  <c r="I216" i="50"/>
  <c r="J216" i="50"/>
  <c r="K216" i="50"/>
  <c r="L216" i="50"/>
  <c r="M216" i="50"/>
  <c r="N216" i="50"/>
  <c r="O216" i="50"/>
  <c r="P216" i="50"/>
  <c r="Q216" i="50"/>
  <c r="E217" i="50"/>
  <c r="F217" i="50"/>
  <c r="G217" i="50"/>
  <c r="H217" i="50"/>
  <c r="I217" i="50"/>
  <c r="J217" i="50"/>
  <c r="K217" i="50"/>
  <c r="L217" i="50"/>
  <c r="M217" i="50"/>
  <c r="N217" i="50"/>
  <c r="O217" i="50"/>
  <c r="P217" i="50"/>
  <c r="Q217" i="50"/>
  <c r="E218" i="50"/>
  <c r="F218" i="50"/>
  <c r="G218" i="50"/>
  <c r="H218" i="50"/>
  <c r="I218" i="50"/>
  <c r="J218" i="50"/>
  <c r="K218" i="50"/>
  <c r="L218" i="50"/>
  <c r="M218" i="50"/>
  <c r="N218" i="50"/>
  <c r="O218" i="50"/>
  <c r="P218" i="50"/>
  <c r="Q218" i="50"/>
  <c r="E219" i="50"/>
  <c r="F219" i="50"/>
  <c r="G219" i="50"/>
  <c r="H219" i="50"/>
  <c r="I219" i="50"/>
  <c r="J219" i="50"/>
  <c r="K219" i="50"/>
  <c r="L219" i="50"/>
  <c r="M219" i="50"/>
  <c r="N219" i="50"/>
  <c r="O219" i="50"/>
  <c r="P219" i="50"/>
  <c r="Q219" i="50"/>
  <c r="E220" i="50"/>
  <c r="F220" i="50"/>
  <c r="G220" i="50"/>
  <c r="H220" i="50"/>
  <c r="I220" i="50"/>
  <c r="J220" i="50"/>
  <c r="K220" i="50"/>
  <c r="L220" i="50"/>
  <c r="M220" i="50"/>
  <c r="N220" i="50"/>
  <c r="O220" i="50"/>
  <c r="P220" i="50"/>
  <c r="Q220" i="50"/>
  <c r="E221" i="50"/>
  <c r="F221" i="50"/>
  <c r="G221" i="50"/>
  <c r="H221" i="50"/>
  <c r="I221" i="50"/>
  <c r="J221" i="50"/>
  <c r="K221" i="50"/>
  <c r="L221" i="50"/>
  <c r="M221" i="50"/>
  <c r="N221" i="50"/>
  <c r="O221" i="50"/>
  <c r="P221" i="50"/>
  <c r="Q221" i="50"/>
  <c r="E222" i="50"/>
  <c r="F222" i="50"/>
  <c r="G222" i="50"/>
  <c r="H222" i="50"/>
  <c r="I222" i="50"/>
  <c r="J222" i="50"/>
  <c r="K222" i="50"/>
  <c r="L222" i="50"/>
  <c r="M222" i="50"/>
  <c r="N222" i="50"/>
  <c r="O222" i="50"/>
  <c r="P222" i="50"/>
  <c r="Q222" i="50"/>
  <c r="E223" i="50"/>
  <c r="F223" i="50"/>
  <c r="G223" i="50"/>
  <c r="H223" i="50"/>
  <c r="I223" i="50"/>
  <c r="J223" i="50"/>
  <c r="K223" i="50"/>
  <c r="L223" i="50"/>
  <c r="M223" i="50"/>
  <c r="N223" i="50"/>
  <c r="O223" i="50"/>
  <c r="P223" i="50"/>
  <c r="Q223" i="50"/>
  <c r="E224" i="50"/>
  <c r="F224" i="50"/>
  <c r="G224" i="50"/>
  <c r="H224" i="50"/>
  <c r="I224" i="50"/>
  <c r="J224" i="50"/>
  <c r="K224" i="50"/>
  <c r="L224" i="50"/>
  <c r="M224" i="50"/>
  <c r="N224" i="50"/>
  <c r="O224" i="50"/>
  <c r="P224" i="50"/>
  <c r="Q224" i="50"/>
  <c r="E225" i="50"/>
  <c r="F225" i="50"/>
  <c r="G225" i="50"/>
  <c r="H225" i="50"/>
  <c r="I225" i="50"/>
  <c r="J225" i="50"/>
  <c r="K225" i="50"/>
  <c r="L225" i="50"/>
  <c r="M225" i="50"/>
  <c r="N225" i="50"/>
  <c r="O225" i="50"/>
  <c r="P225" i="50"/>
  <c r="Q225" i="50"/>
  <c r="E226" i="50"/>
  <c r="F226" i="50"/>
  <c r="G226" i="50"/>
  <c r="H226" i="50"/>
  <c r="I226" i="50"/>
  <c r="J226" i="50"/>
  <c r="K226" i="50"/>
  <c r="L226" i="50"/>
  <c r="M226" i="50"/>
  <c r="N226" i="50"/>
  <c r="O226" i="50"/>
  <c r="P226" i="50"/>
  <c r="Q226" i="50"/>
  <c r="E227" i="50"/>
  <c r="F227" i="50"/>
  <c r="G227" i="50"/>
  <c r="H227" i="50"/>
  <c r="I227" i="50"/>
  <c r="J227" i="50"/>
  <c r="K227" i="50"/>
  <c r="L227" i="50"/>
  <c r="M227" i="50"/>
  <c r="N227" i="50"/>
  <c r="O227" i="50"/>
  <c r="P227" i="50"/>
  <c r="Q227" i="50"/>
  <c r="E228" i="50"/>
  <c r="F228" i="50"/>
  <c r="G228" i="50"/>
  <c r="H228" i="50"/>
  <c r="I228" i="50"/>
  <c r="J228" i="50"/>
  <c r="K228" i="50"/>
  <c r="L228" i="50"/>
  <c r="M228" i="50"/>
  <c r="N228" i="50"/>
  <c r="O228" i="50"/>
  <c r="P228" i="50"/>
  <c r="Q228" i="50"/>
  <c r="E229" i="50"/>
  <c r="F229" i="50"/>
  <c r="G229" i="50"/>
  <c r="H229" i="50"/>
  <c r="I229" i="50"/>
  <c r="J229" i="50"/>
  <c r="K229" i="50"/>
  <c r="L229" i="50"/>
  <c r="M229" i="50"/>
  <c r="N229" i="50"/>
  <c r="O229" i="50"/>
  <c r="P229" i="50"/>
  <c r="Q229" i="50"/>
  <c r="E230" i="50"/>
  <c r="F230" i="50"/>
  <c r="G230" i="50"/>
  <c r="H230" i="50"/>
  <c r="I230" i="50"/>
  <c r="J230" i="50"/>
  <c r="K230" i="50"/>
  <c r="L230" i="50"/>
  <c r="M230" i="50"/>
  <c r="N230" i="50"/>
  <c r="O230" i="50"/>
  <c r="P230" i="50"/>
  <c r="Q230" i="50"/>
  <c r="E231" i="50"/>
  <c r="F231" i="50"/>
  <c r="G231" i="50"/>
  <c r="H231" i="50"/>
  <c r="I231" i="50"/>
  <c r="J231" i="50"/>
  <c r="K231" i="50"/>
  <c r="L231" i="50"/>
  <c r="M231" i="50"/>
  <c r="N231" i="50"/>
  <c r="O231" i="50"/>
  <c r="P231" i="50"/>
  <c r="Q231" i="50"/>
  <c r="E232" i="50"/>
  <c r="F232" i="50"/>
  <c r="G232" i="50"/>
  <c r="H232" i="50"/>
  <c r="I232" i="50"/>
  <c r="J232" i="50"/>
  <c r="K232" i="50"/>
  <c r="L232" i="50"/>
  <c r="M232" i="50"/>
  <c r="N232" i="50"/>
  <c r="O232" i="50"/>
  <c r="P232" i="50"/>
  <c r="Q232" i="50"/>
  <c r="E233" i="50"/>
  <c r="F233" i="50"/>
  <c r="G233" i="50"/>
  <c r="H233" i="50"/>
  <c r="I233" i="50"/>
  <c r="J233" i="50"/>
  <c r="K233" i="50"/>
  <c r="L233" i="50"/>
  <c r="M233" i="50"/>
  <c r="N233" i="50"/>
  <c r="O233" i="50"/>
  <c r="P233" i="50"/>
  <c r="Q233" i="50"/>
  <c r="E234" i="50"/>
  <c r="F234" i="50"/>
  <c r="G234" i="50"/>
  <c r="H234" i="50"/>
  <c r="I234" i="50"/>
  <c r="J234" i="50"/>
  <c r="K234" i="50"/>
  <c r="L234" i="50"/>
  <c r="M234" i="50"/>
  <c r="N234" i="50"/>
  <c r="O234" i="50"/>
  <c r="P234" i="50"/>
  <c r="Q234" i="50"/>
  <c r="E235" i="50"/>
  <c r="F235" i="50"/>
  <c r="G235" i="50"/>
  <c r="H235" i="50"/>
  <c r="I235" i="50"/>
  <c r="J235" i="50"/>
  <c r="K235" i="50"/>
  <c r="L235" i="50"/>
  <c r="M235" i="50"/>
  <c r="N235" i="50"/>
  <c r="O235" i="50"/>
  <c r="P235" i="50"/>
  <c r="Q235" i="50"/>
  <c r="E236" i="50"/>
  <c r="F236" i="50"/>
  <c r="G236" i="50"/>
  <c r="H236" i="50"/>
  <c r="I236" i="50"/>
  <c r="J236" i="50"/>
  <c r="K236" i="50"/>
  <c r="L236" i="50"/>
  <c r="M236" i="50"/>
  <c r="N236" i="50"/>
  <c r="O236" i="50"/>
  <c r="P236" i="50"/>
  <c r="Q236" i="50"/>
  <c r="E237" i="50"/>
  <c r="F237" i="50"/>
  <c r="G237" i="50"/>
  <c r="H237" i="50"/>
  <c r="I237" i="50"/>
  <c r="J237" i="50"/>
  <c r="K237" i="50"/>
  <c r="L237" i="50"/>
  <c r="M237" i="50"/>
  <c r="N237" i="50"/>
  <c r="O237" i="50"/>
  <c r="P237" i="50"/>
  <c r="Q237" i="50"/>
  <c r="E238" i="50"/>
  <c r="F238" i="50"/>
  <c r="G238" i="50"/>
  <c r="H238" i="50"/>
  <c r="I238" i="50"/>
  <c r="J238" i="50"/>
  <c r="K238" i="50"/>
  <c r="L238" i="50"/>
  <c r="M238" i="50"/>
  <c r="N238" i="50"/>
  <c r="O238" i="50"/>
  <c r="P238" i="50"/>
  <c r="Q238" i="50"/>
  <c r="E239" i="50"/>
  <c r="F239" i="50"/>
  <c r="G239" i="50"/>
  <c r="J239" i="50"/>
  <c r="K239" i="50"/>
  <c r="L239" i="50"/>
  <c r="M239" i="50"/>
  <c r="N239" i="50"/>
  <c r="O239" i="50"/>
  <c r="P239" i="50"/>
  <c r="Q239" i="50"/>
  <c r="E240" i="50"/>
  <c r="F240" i="50"/>
  <c r="G240" i="50"/>
  <c r="J240" i="50"/>
  <c r="K240" i="50"/>
  <c r="L240" i="50"/>
  <c r="M240" i="50"/>
  <c r="N240" i="50"/>
  <c r="O240" i="50"/>
  <c r="P240" i="50"/>
  <c r="Q240" i="50"/>
  <c r="E241" i="50"/>
  <c r="F241" i="50"/>
  <c r="G241" i="50"/>
  <c r="J241" i="50"/>
  <c r="K241" i="50"/>
  <c r="L241" i="50"/>
  <c r="M241" i="50"/>
  <c r="N241" i="50"/>
  <c r="O241" i="50"/>
  <c r="P241" i="50"/>
  <c r="Q241" i="50"/>
  <c r="E242" i="50"/>
  <c r="F242" i="50"/>
  <c r="G242" i="50"/>
  <c r="J242" i="50"/>
  <c r="K242" i="50"/>
  <c r="L242" i="50"/>
  <c r="M242" i="50"/>
  <c r="N242" i="50"/>
  <c r="O242" i="50"/>
  <c r="P242" i="50"/>
  <c r="Q242" i="50"/>
  <c r="E243" i="50"/>
  <c r="F243" i="50"/>
  <c r="G243" i="50"/>
  <c r="J243" i="50"/>
  <c r="K243" i="50"/>
  <c r="L243" i="50"/>
  <c r="M243" i="50"/>
  <c r="N243" i="50"/>
  <c r="O243" i="50"/>
  <c r="P243" i="50"/>
  <c r="Q243" i="50"/>
  <c r="E244" i="50"/>
  <c r="F244" i="50"/>
  <c r="G244" i="50"/>
  <c r="J244" i="50"/>
  <c r="K244" i="50"/>
  <c r="L244" i="50"/>
  <c r="M244" i="50"/>
  <c r="N244" i="50"/>
  <c r="O244" i="50"/>
  <c r="P244" i="50"/>
  <c r="Q244" i="50"/>
  <c r="E245" i="50"/>
  <c r="F245" i="50"/>
  <c r="G245" i="50"/>
  <c r="J245" i="50"/>
  <c r="K245" i="50"/>
  <c r="L245" i="50"/>
  <c r="M245" i="50"/>
  <c r="N245" i="50"/>
  <c r="O245" i="50"/>
  <c r="P245" i="50"/>
  <c r="Q245" i="50"/>
  <c r="E246" i="50"/>
  <c r="F246" i="50"/>
  <c r="G246" i="50"/>
  <c r="J246" i="50"/>
  <c r="K246" i="50"/>
  <c r="L246" i="50"/>
  <c r="M246" i="50"/>
  <c r="N246" i="50"/>
  <c r="O246" i="50"/>
  <c r="P246" i="50"/>
  <c r="Q246" i="50"/>
  <c r="E247" i="50"/>
  <c r="F247" i="50"/>
  <c r="G247" i="50"/>
  <c r="J247" i="50"/>
  <c r="K247" i="50"/>
  <c r="L247" i="50"/>
  <c r="M247" i="50"/>
  <c r="N247" i="50"/>
  <c r="O247" i="50"/>
  <c r="P247" i="50"/>
  <c r="Q247" i="50"/>
  <c r="E248" i="50"/>
  <c r="F248" i="50"/>
  <c r="G248" i="50"/>
  <c r="J248" i="50"/>
  <c r="K248" i="50"/>
  <c r="L248" i="50"/>
  <c r="M248" i="50"/>
  <c r="N248" i="50"/>
  <c r="O248" i="50"/>
  <c r="P248" i="50"/>
  <c r="Q248" i="50"/>
  <c r="E249" i="50"/>
  <c r="F249" i="50"/>
  <c r="G249" i="50"/>
  <c r="J249" i="50"/>
  <c r="K249" i="50"/>
  <c r="L249" i="50"/>
  <c r="M249" i="50"/>
  <c r="N249" i="50"/>
  <c r="O249" i="50"/>
  <c r="P249" i="50"/>
  <c r="Q249" i="50"/>
  <c r="E250" i="50"/>
  <c r="F250" i="50"/>
  <c r="G250" i="50"/>
  <c r="J250" i="50"/>
  <c r="K250" i="50"/>
  <c r="L250" i="50"/>
  <c r="M250" i="50"/>
  <c r="N250" i="50"/>
  <c r="O250" i="50"/>
  <c r="P250" i="50"/>
  <c r="Q250" i="50"/>
  <c r="E251" i="50"/>
  <c r="F251" i="50"/>
  <c r="G251" i="50"/>
  <c r="J251" i="50"/>
  <c r="K251" i="50"/>
  <c r="L251" i="50"/>
  <c r="M251" i="50"/>
  <c r="N251" i="50"/>
  <c r="O251" i="50"/>
  <c r="P251" i="50"/>
  <c r="Q251" i="50"/>
  <c r="E252" i="50"/>
  <c r="F252" i="50"/>
  <c r="G252" i="50"/>
  <c r="J252" i="50"/>
  <c r="K252" i="50"/>
  <c r="L252" i="50"/>
  <c r="M252" i="50"/>
  <c r="N252" i="50"/>
  <c r="O252" i="50"/>
  <c r="P252" i="50"/>
  <c r="Q252" i="50"/>
  <c r="E253" i="50"/>
  <c r="F253" i="50"/>
  <c r="G253" i="50"/>
  <c r="J253" i="50"/>
  <c r="K253" i="50"/>
  <c r="L253" i="50"/>
  <c r="M253" i="50"/>
  <c r="N253" i="50"/>
  <c r="O253" i="50"/>
  <c r="P253" i="50"/>
  <c r="Q253" i="50"/>
  <c r="E254" i="50"/>
  <c r="F254" i="50"/>
  <c r="G254" i="50"/>
  <c r="J254" i="50"/>
  <c r="K254" i="50"/>
  <c r="L254" i="50"/>
  <c r="M254" i="50"/>
  <c r="N254" i="50"/>
  <c r="O254" i="50"/>
  <c r="P254" i="50"/>
  <c r="Q254" i="50"/>
  <c r="E255" i="50"/>
  <c r="F255" i="50"/>
  <c r="G255" i="50"/>
  <c r="J255" i="50"/>
  <c r="K255" i="50"/>
  <c r="L255" i="50"/>
  <c r="M255" i="50"/>
  <c r="N255" i="50"/>
  <c r="O255" i="50"/>
  <c r="P255" i="50"/>
  <c r="Q255" i="50"/>
  <c r="E256" i="50"/>
  <c r="F256" i="50"/>
  <c r="G256" i="50"/>
  <c r="J256" i="50"/>
  <c r="K256" i="50"/>
  <c r="L256" i="50"/>
  <c r="M256" i="50"/>
  <c r="N256" i="50"/>
  <c r="O256" i="50"/>
  <c r="P256" i="50"/>
  <c r="Q256" i="50"/>
  <c r="E257" i="50"/>
  <c r="F257" i="50"/>
  <c r="G257" i="50"/>
  <c r="J257" i="50"/>
  <c r="K257" i="50"/>
  <c r="L257" i="50"/>
  <c r="M257" i="50"/>
  <c r="N257" i="50"/>
  <c r="O257" i="50"/>
  <c r="P257" i="50"/>
  <c r="Q257" i="50"/>
  <c r="E258" i="50"/>
  <c r="F258" i="50"/>
  <c r="G258" i="50"/>
  <c r="J258" i="50"/>
  <c r="K258" i="50"/>
  <c r="L258" i="50"/>
  <c r="M258" i="50"/>
  <c r="N258" i="50"/>
  <c r="O258" i="50"/>
  <c r="P258" i="50"/>
  <c r="Q258" i="50"/>
  <c r="P3" i="50"/>
  <c r="Q3" i="50"/>
  <c r="O3" i="50"/>
  <c r="N3" i="50"/>
  <c r="M3" i="50"/>
  <c r="L3" i="50"/>
  <c r="K3" i="50"/>
  <c r="J3" i="50"/>
  <c r="I3" i="50"/>
  <c r="H3" i="50"/>
  <c r="F3" i="50"/>
  <c r="E3" i="50"/>
  <c r="G3" i="50"/>
  <c r="G260" i="50" l="1"/>
  <c r="G263" i="50"/>
  <c r="G261" i="50"/>
  <c r="G262" i="50"/>
  <c r="M12" i="16"/>
  <c r="AA12" i="16" s="1"/>
  <c r="S258" i="47"/>
  <c r="F2" i="47" l="1"/>
  <c r="F3" i="47"/>
  <c r="F4" i="47"/>
  <c r="F5" i="47"/>
  <c r="F6" i="47"/>
  <c r="F7" i="47"/>
  <c r="F8" i="47"/>
  <c r="F9" i="47"/>
  <c r="F10" i="47"/>
  <c r="F11" i="47"/>
  <c r="F12" i="47"/>
  <c r="F13" i="47"/>
  <c r="F14" i="47"/>
  <c r="F15" i="47"/>
  <c r="F16" i="47"/>
  <c r="F17" i="47"/>
  <c r="F18" i="47"/>
  <c r="F19" i="47"/>
  <c r="F20" i="47"/>
  <c r="F21" i="47"/>
  <c r="F22" i="47"/>
  <c r="F23" i="47"/>
  <c r="F24" i="47"/>
  <c r="F25" i="47"/>
  <c r="F27" i="47"/>
  <c r="F28" i="47"/>
  <c r="F30" i="47"/>
  <c r="F31" i="47"/>
  <c r="F32" i="47"/>
  <c r="F33" i="47"/>
  <c r="F34" i="47"/>
  <c r="F35" i="47"/>
  <c r="F36" i="47"/>
  <c r="F37" i="47"/>
  <c r="F38" i="47"/>
  <c r="F39" i="47"/>
  <c r="F40" i="47"/>
  <c r="F41" i="47"/>
  <c r="F42" i="47"/>
  <c r="F43" i="47"/>
  <c r="F44" i="47"/>
  <c r="F45" i="47"/>
  <c r="F46" i="47"/>
  <c r="F47" i="47"/>
  <c r="F48" i="47"/>
  <c r="F49" i="47"/>
  <c r="F50" i="47"/>
  <c r="F51" i="47"/>
  <c r="F52" i="47"/>
  <c r="F53" i="47"/>
  <c r="F54" i="47"/>
  <c r="F55" i="47"/>
  <c r="F56" i="47"/>
  <c r="F57" i="47"/>
  <c r="F58" i="47"/>
  <c r="F59" i="47"/>
  <c r="F60" i="47"/>
  <c r="F61" i="47"/>
  <c r="F62" i="47"/>
  <c r="F63" i="47"/>
  <c r="F64" i="47"/>
  <c r="F65" i="47"/>
  <c r="F66" i="47"/>
  <c r="F67" i="47"/>
  <c r="F68" i="47"/>
  <c r="F69" i="47"/>
  <c r="F70" i="47"/>
  <c r="F71" i="47"/>
  <c r="F72" i="47"/>
  <c r="F73" i="47"/>
  <c r="F74" i="47"/>
  <c r="F75" i="47"/>
  <c r="F76" i="47"/>
  <c r="F77" i="47"/>
  <c r="F78" i="47"/>
  <c r="F79" i="47"/>
  <c r="F80" i="47"/>
  <c r="F81" i="47"/>
  <c r="F82" i="47"/>
  <c r="F83" i="47"/>
  <c r="F84" i="47"/>
  <c r="F85" i="47"/>
  <c r="F86" i="47"/>
  <c r="F87" i="47"/>
  <c r="F88" i="47"/>
  <c r="F89" i="47"/>
  <c r="F90" i="47"/>
  <c r="F91" i="47"/>
  <c r="F92" i="47"/>
  <c r="F93" i="47"/>
  <c r="F94" i="47"/>
  <c r="F95" i="47"/>
  <c r="F96" i="47"/>
  <c r="F97" i="47"/>
  <c r="F98" i="47"/>
  <c r="F99" i="47"/>
  <c r="F100" i="47"/>
  <c r="F101" i="47"/>
  <c r="F102" i="47"/>
  <c r="F103" i="47"/>
  <c r="F104" i="47"/>
  <c r="F105" i="47"/>
  <c r="F106" i="47"/>
  <c r="F107" i="47"/>
  <c r="F108" i="47"/>
  <c r="F109" i="47"/>
  <c r="F110" i="47"/>
  <c r="F111" i="47"/>
  <c r="F112" i="47"/>
  <c r="F113" i="47"/>
  <c r="F114" i="47"/>
  <c r="F115" i="47"/>
  <c r="F116" i="47"/>
  <c r="F117" i="47"/>
  <c r="F118" i="47"/>
  <c r="F119" i="47"/>
  <c r="F120" i="47"/>
  <c r="F121" i="47"/>
  <c r="F122" i="47"/>
  <c r="F123" i="47"/>
  <c r="F124" i="47"/>
  <c r="F125" i="47"/>
  <c r="F126" i="47"/>
  <c r="F127" i="47"/>
  <c r="F128" i="47"/>
  <c r="F129" i="47"/>
  <c r="F130" i="47"/>
  <c r="F131" i="47"/>
  <c r="F132" i="47"/>
  <c r="F133" i="47"/>
  <c r="F134" i="47"/>
  <c r="F135" i="47"/>
  <c r="F136" i="47"/>
  <c r="F137" i="47"/>
  <c r="F138" i="47"/>
  <c r="F139" i="47"/>
  <c r="F140" i="47"/>
  <c r="F141" i="47"/>
  <c r="F142" i="47"/>
  <c r="F143" i="47"/>
  <c r="F144" i="47"/>
  <c r="F145" i="47"/>
  <c r="F146" i="47"/>
  <c r="F147" i="47"/>
  <c r="F148" i="47"/>
  <c r="F149" i="47"/>
  <c r="F150" i="47"/>
  <c r="F151" i="47"/>
  <c r="F152" i="47"/>
  <c r="F153" i="47"/>
  <c r="F154" i="47"/>
  <c r="F155" i="47"/>
  <c r="F156" i="47"/>
  <c r="F157" i="47"/>
  <c r="F158" i="47"/>
  <c r="F159" i="47"/>
  <c r="F160" i="47"/>
  <c r="F161" i="47"/>
  <c r="F162" i="47"/>
  <c r="F163" i="47"/>
  <c r="F164" i="47"/>
  <c r="F165" i="47"/>
  <c r="F166" i="47"/>
  <c r="F167" i="47"/>
  <c r="F168" i="47"/>
  <c r="F169" i="47"/>
  <c r="F170" i="47"/>
  <c r="F171" i="47"/>
  <c r="F172" i="47"/>
  <c r="F173" i="47"/>
  <c r="F174" i="47"/>
  <c r="F175" i="47"/>
  <c r="F176" i="47"/>
  <c r="F177" i="47"/>
  <c r="F178" i="47"/>
  <c r="F179" i="47"/>
  <c r="F180" i="47"/>
  <c r="F181" i="47"/>
  <c r="F182" i="47"/>
  <c r="F183" i="47"/>
  <c r="F184" i="47"/>
  <c r="F185" i="47"/>
  <c r="F186" i="47"/>
  <c r="F187" i="47"/>
  <c r="F188" i="47"/>
  <c r="F189" i="47"/>
  <c r="F190" i="47"/>
  <c r="F191" i="47"/>
  <c r="F192" i="47"/>
  <c r="F193" i="47"/>
  <c r="F194" i="47"/>
  <c r="F195" i="47"/>
  <c r="F196" i="47"/>
  <c r="F197" i="47"/>
  <c r="F198" i="47"/>
  <c r="F199" i="47"/>
  <c r="F200" i="47"/>
  <c r="F201" i="47"/>
  <c r="F202" i="47"/>
  <c r="F203" i="47"/>
  <c r="F204" i="47"/>
  <c r="F205" i="47"/>
  <c r="F206" i="47"/>
  <c r="F207" i="47"/>
  <c r="F208" i="47"/>
  <c r="F209" i="47"/>
  <c r="F210" i="47"/>
  <c r="F211" i="47"/>
  <c r="F212" i="47"/>
  <c r="F213" i="47"/>
  <c r="F214" i="47"/>
  <c r="F215" i="47"/>
  <c r="F216" i="47"/>
  <c r="F217" i="47"/>
  <c r="F218" i="47"/>
  <c r="F219" i="47"/>
  <c r="F220" i="47"/>
  <c r="F221" i="47"/>
  <c r="F222" i="47"/>
  <c r="F223" i="47"/>
  <c r="F224" i="47"/>
  <c r="F225" i="47"/>
  <c r="F226" i="47"/>
  <c r="F227" i="47"/>
  <c r="F228" i="47"/>
  <c r="F229" i="47"/>
  <c r="F230" i="47"/>
  <c r="F231" i="47"/>
  <c r="F232" i="47"/>
  <c r="F233" i="47"/>
  <c r="F234" i="47"/>
  <c r="F236" i="47"/>
  <c r="F237" i="47"/>
  <c r="F238" i="47"/>
  <c r="F239" i="47"/>
  <c r="F240" i="47"/>
  <c r="F241" i="47"/>
  <c r="F242" i="47"/>
  <c r="F243" i="47"/>
  <c r="F244" i="47"/>
  <c r="F245" i="47"/>
  <c r="F246" i="47"/>
  <c r="F247" i="47"/>
  <c r="F248" i="47"/>
  <c r="F249" i="47"/>
  <c r="F250" i="47"/>
  <c r="F251" i="47"/>
  <c r="F252" i="47"/>
  <c r="F253" i="47"/>
  <c r="F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G3" i="11"/>
  <c r="G4" i="11"/>
  <c r="G5" i="11"/>
  <c r="G6" i="11"/>
  <c r="G7" i="11"/>
  <c r="G8" i="11"/>
  <c r="G9" i="11"/>
  <c r="G10" i="11"/>
  <c r="G11" i="11"/>
  <c r="G12" i="11"/>
  <c r="G13" i="11"/>
  <c r="G14" i="11"/>
  <c r="G15" i="11"/>
  <c r="G16" i="11"/>
  <c r="G17" i="11"/>
  <c r="G18" i="11"/>
  <c r="G19" i="11"/>
  <c r="G20" i="11"/>
  <c r="G21" i="11"/>
  <c r="G22" i="11"/>
  <c r="G23" i="11"/>
  <c r="G24" i="11"/>
  <c r="G25" i="11"/>
  <c r="G26" i="11"/>
  <c r="G27" i="11"/>
  <c r="G28" i="11"/>
  <c r="G29" i="11"/>
  <c r="G30" i="11"/>
  <c r="G31" i="11"/>
  <c r="G32" i="11"/>
  <c r="G33" i="11"/>
  <c r="G34" i="11"/>
  <c r="G35" i="11"/>
  <c r="G36" i="11"/>
  <c r="G37" i="11"/>
  <c r="G38" i="11"/>
  <c r="G39" i="11"/>
  <c r="G40" i="11"/>
  <c r="G41" i="11"/>
  <c r="G42" i="11"/>
  <c r="G43" i="11"/>
  <c r="G44" i="11"/>
  <c r="G45" i="11"/>
  <c r="G46" i="11"/>
  <c r="G47" i="11"/>
  <c r="G48" i="11"/>
  <c r="G49" i="11"/>
  <c r="G50" i="11"/>
  <c r="G51" i="11"/>
  <c r="G52" i="11"/>
  <c r="G53" i="11"/>
  <c r="G54" i="11"/>
  <c r="G55" i="11"/>
  <c r="G56" i="11"/>
  <c r="G57" i="11"/>
  <c r="G58" i="11"/>
  <c r="G59" i="11"/>
  <c r="G60" i="11"/>
  <c r="G61" i="11"/>
  <c r="G62" i="11"/>
  <c r="G63" i="11"/>
  <c r="G64" i="11"/>
  <c r="G65" i="11"/>
  <c r="G66" i="11"/>
  <c r="G67" i="11"/>
  <c r="G68" i="11"/>
  <c r="G69" i="11"/>
  <c r="G70" i="11"/>
  <c r="G71" i="11"/>
  <c r="G72" i="11"/>
  <c r="G73" i="11"/>
  <c r="G74" i="11"/>
  <c r="G75" i="11"/>
  <c r="G76" i="11"/>
  <c r="G77" i="11"/>
  <c r="G78" i="11"/>
  <c r="G79" i="11"/>
  <c r="G80" i="11"/>
  <c r="G81" i="11"/>
  <c r="G82" i="11"/>
  <c r="G83" i="11"/>
  <c r="G84" i="11"/>
  <c r="G85" i="11"/>
  <c r="G86" i="11"/>
  <c r="G87" i="11"/>
  <c r="G88" i="11"/>
  <c r="G89" i="11"/>
  <c r="G90" i="11"/>
  <c r="G91" i="11"/>
  <c r="G92" i="11"/>
  <c r="G93" i="11"/>
  <c r="G94" i="11"/>
  <c r="G95" i="11"/>
  <c r="G96" i="11"/>
  <c r="G97" i="11"/>
  <c r="G98" i="11"/>
  <c r="G99" i="11"/>
  <c r="G100" i="11"/>
  <c r="G101" i="11"/>
  <c r="G102" i="11"/>
  <c r="G103" i="11"/>
  <c r="G104" i="11"/>
  <c r="G105" i="11"/>
  <c r="G106" i="11"/>
  <c r="G107" i="11"/>
  <c r="G108" i="11"/>
  <c r="G109" i="11"/>
  <c r="G110" i="11"/>
  <c r="G111" i="11"/>
  <c r="G112" i="11"/>
  <c r="G113" i="11"/>
  <c r="G114" i="11"/>
  <c r="G115" i="11"/>
  <c r="G116" i="11"/>
  <c r="G117" i="11"/>
  <c r="G118" i="11"/>
  <c r="G119" i="11"/>
  <c r="G120" i="11"/>
  <c r="G121" i="11"/>
  <c r="G122" i="11"/>
  <c r="G123" i="11"/>
  <c r="G124" i="11"/>
  <c r="G125" i="11"/>
  <c r="G126" i="11"/>
  <c r="G127" i="11"/>
  <c r="G128" i="11"/>
  <c r="G129" i="11"/>
  <c r="G130" i="11"/>
  <c r="G131" i="11"/>
  <c r="G132" i="11"/>
  <c r="G133" i="11"/>
  <c r="G134" i="11"/>
  <c r="G135" i="11"/>
  <c r="G136" i="11"/>
  <c r="G137" i="11"/>
  <c r="G138" i="11"/>
  <c r="G139" i="11"/>
  <c r="G140" i="11"/>
  <c r="G141" i="11"/>
  <c r="G142" i="11"/>
  <c r="G143" i="11"/>
  <c r="G144" i="11"/>
  <c r="G145" i="11"/>
  <c r="G146" i="11"/>
  <c r="G147" i="11"/>
  <c r="G148" i="11"/>
  <c r="G149" i="11"/>
  <c r="G150" i="11"/>
  <c r="G151" i="11"/>
  <c r="G152" i="11"/>
  <c r="G153" i="11"/>
  <c r="G154" i="11"/>
  <c r="G155" i="11"/>
  <c r="G156" i="11"/>
  <c r="G157" i="11"/>
  <c r="G158" i="11"/>
  <c r="G159" i="11"/>
  <c r="G160" i="11"/>
  <c r="G161" i="11"/>
  <c r="G162" i="11"/>
  <c r="G163" i="11"/>
  <c r="G164" i="11"/>
  <c r="G165" i="11"/>
  <c r="G166" i="11"/>
  <c r="G167" i="11"/>
  <c r="G168" i="11"/>
  <c r="G169" i="11"/>
  <c r="G170" i="11"/>
  <c r="G171" i="11"/>
  <c r="G172" i="11"/>
  <c r="G173" i="11"/>
  <c r="G174" i="11"/>
  <c r="G175" i="11"/>
  <c r="G176" i="11"/>
  <c r="G177" i="11"/>
  <c r="G178" i="11"/>
  <c r="G179" i="11"/>
  <c r="G180" i="11"/>
  <c r="G181" i="11"/>
  <c r="G182" i="11"/>
  <c r="G183" i="11"/>
  <c r="G184" i="11"/>
  <c r="G185" i="11"/>
  <c r="G186" i="11"/>
  <c r="G187" i="11"/>
  <c r="G188" i="11"/>
  <c r="G189" i="11"/>
  <c r="G190" i="11"/>
  <c r="G191" i="11"/>
  <c r="G192" i="11"/>
  <c r="G193" i="11"/>
  <c r="G194" i="11"/>
  <c r="G195" i="11"/>
  <c r="G196" i="11"/>
  <c r="G197" i="11"/>
  <c r="G198" i="11"/>
  <c r="G199" i="11"/>
  <c r="G200" i="11"/>
  <c r="G201" i="11"/>
  <c r="G202" i="11"/>
  <c r="G203" i="11"/>
  <c r="G204" i="11"/>
  <c r="G205" i="11"/>
  <c r="G206" i="11"/>
  <c r="G207" i="11"/>
  <c r="G208" i="11"/>
  <c r="G209" i="11"/>
  <c r="G210" i="11"/>
  <c r="G211" i="11"/>
  <c r="G212" i="11"/>
  <c r="G213" i="11"/>
  <c r="G214" i="11"/>
  <c r="G215" i="11"/>
  <c r="G216" i="11"/>
  <c r="G217" i="11"/>
  <c r="G218" i="11"/>
  <c r="G219" i="11"/>
  <c r="G220" i="11"/>
  <c r="G221" i="11"/>
  <c r="G222" i="11"/>
  <c r="G223" i="11"/>
  <c r="G224" i="11"/>
  <c r="G225" i="11"/>
  <c r="G226" i="11"/>
  <c r="G227" i="11"/>
  <c r="G228" i="11"/>
  <c r="G229" i="11"/>
  <c r="G230" i="11"/>
  <c r="G231" i="11"/>
  <c r="G232" i="11"/>
  <c r="G233" i="11"/>
  <c r="G234" i="11"/>
  <c r="G235" i="11"/>
  <c r="G236" i="11"/>
  <c r="G237" i="11"/>
  <c r="G238" i="11"/>
  <c r="G239" i="11"/>
  <c r="G240" i="11"/>
  <c r="G241" i="11"/>
  <c r="G242" i="11"/>
  <c r="G243" i="11"/>
  <c r="G244" i="11"/>
  <c r="G245" i="11"/>
  <c r="G246" i="11"/>
  <c r="G247" i="11"/>
  <c r="G248" i="11"/>
  <c r="G249" i="11"/>
  <c r="G250" i="11"/>
  <c r="G251" i="11"/>
  <c r="G252" i="11"/>
  <c r="G253" i="11"/>
  <c r="G254" i="11"/>
  <c r="G255" i="11"/>
  <c r="G2" i="11"/>
  <c r="E263" i="16"/>
  <c r="R260" i="11"/>
  <c r="F29" i="47" l="1"/>
  <c r="F261" i="47"/>
  <c r="F262" i="47"/>
  <c r="F26" i="47"/>
  <c r="F254" i="47" l="1"/>
  <c r="F235" i="47"/>
  <c r="B235" i="5"/>
  <c r="K235" i="24" l="1"/>
  <c r="F264" i="47"/>
  <c r="F263" i="47"/>
  <c r="M259" i="16"/>
  <c r="AA259" i="16" s="1"/>
  <c r="L114" i="16" l="1"/>
  <c r="L118" i="16"/>
  <c r="L246" i="16"/>
  <c r="L258" i="16"/>
  <c r="C117" i="13" l="1"/>
  <c r="C118" i="13"/>
  <c r="C23" i="8"/>
  <c r="C118" i="8"/>
  <c r="C119" i="8"/>
  <c r="D4" i="50" l="1"/>
  <c r="D5" i="50"/>
  <c r="D6" i="50"/>
  <c r="D7" i="50"/>
  <c r="D8" i="50"/>
  <c r="D9" i="50"/>
  <c r="D10" i="50"/>
  <c r="D11" i="50"/>
  <c r="D12" i="50"/>
  <c r="D13" i="50"/>
  <c r="D14" i="50"/>
  <c r="D15" i="50"/>
  <c r="D16" i="50"/>
  <c r="D17" i="50"/>
  <c r="D18" i="50"/>
  <c r="D19" i="50"/>
  <c r="D20" i="50"/>
  <c r="D21" i="50"/>
  <c r="D22" i="50"/>
  <c r="D23" i="50"/>
  <c r="D24" i="50"/>
  <c r="D25" i="50"/>
  <c r="D26" i="50"/>
  <c r="D27" i="50"/>
  <c r="D28" i="50"/>
  <c r="D29" i="50"/>
  <c r="D30" i="50"/>
  <c r="D31" i="50"/>
  <c r="D32" i="50"/>
  <c r="D33" i="50"/>
  <c r="D34" i="50"/>
  <c r="D35" i="50"/>
  <c r="D36" i="50"/>
  <c r="D37" i="50"/>
  <c r="D38" i="50"/>
  <c r="D39" i="50"/>
  <c r="D40" i="50"/>
  <c r="D41" i="50"/>
  <c r="D42" i="50"/>
  <c r="D43" i="50"/>
  <c r="D44" i="50"/>
  <c r="D45" i="50"/>
  <c r="D46" i="50"/>
  <c r="D47" i="50"/>
  <c r="D48" i="50"/>
  <c r="D49" i="50"/>
  <c r="D50" i="50"/>
  <c r="D51" i="50"/>
  <c r="D52" i="50"/>
  <c r="D53" i="50"/>
  <c r="D54" i="50"/>
  <c r="D55" i="50"/>
  <c r="D56" i="50"/>
  <c r="D57" i="50"/>
  <c r="D58" i="50"/>
  <c r="D59" i="50"/>
  <c r="D60" i="50"/>
  <c r="D61" i="50"/>
  <c r="D62" i="50"/>
  <c r="D63" i="50"/>
  <c r="D64" i="50"/>
  <c r="D65" i="50"/>
  <c r="D66" i="50"/>
  <c r="D67" i="50"/>
  <c r="D68" i="50"/>
  <c r="D69" i="50"/>
  <c r="D70" i="50"/>
  <c r="D71" i="50"/>
  <c r="D72" i="50"/>
  <c r="D73" i="50"/>
  <c r="D74" i="50"/>
  <c r="D75" i="50"/>
  <c r="D76" i="50"/>
  <c r="D77" i="50"/>
  <c r="D78" i="50"/>
  <c r="D79" i="50"/>
  <c r="D80" i="50"/>
  <c r="D81" i="50"/>
  <c r="D82" i="50"/>
  <c r="D83" i="50"/>
  <c r="D84" i="50"/>
  <c r="D85" i="50"/>
  <c r="D86" i="50"/>
  <c r="D87" i="50"/>
  <c r="D88" i="50"/>
  <c r="D89" i="50"/>
  <c r="D90" i="50"/>
  <c r="D91" i="50"/>
  <c r="D92" i="50"/>
  <c r="D93" i="50"/>
  <c r="D94" i="50"/>
  <c r="D95" i="50"/>
  <c r="D96" i="50"/>
  <c r="D97" i="50"/>
  <c r="D98" i="50"/>
  <c r="D99" i="50"/>
  <c r="D100" i="50"/>
  <c r="D101" i="50"/>
  <c r="D102" i="50"/>
  <c r="D103" i="50"/>
  <c r="D104" i="50"/>
  <c r="D105" i="50"/>
  <c r="D106" i="50"/>
  <c r="D107" i="50"/>
  <c r="D108" i="50"/>
  <c r="D109" i="50"/>
  <c r="D110" i="50"/>
  <c r="D111" i="50"/>
  <c r="D112" i="50"/>
  <c r="D113" i="50"/>
  <c r="D114" i="50"/>
  <c r="D115" i="50"/>
  <c r="D116" i="50"/>
  <c r="D117" i="50"/>
  <c r="D118" i="50"/>
  <c r="D119" i="50"/>
  <c r="D120" i="50"/>
  <c r="D121" i="50"/>
  <c r="D122" i="50"/>
  <c r="D123" i="50"/>
  <c r="D124" i="50"/>
  <c r="D125" i="50"/>
  <c r="D126" i="50"/>
  <c r="D127" i="50"/>
  <c r="D128" i="50"/>
  <c r="D129" i="50"/>
  <c r="D130" i="50"/>
  <c r="D131" i="50"/>
  <c r="D132" i="50"/>
  <c r="D133" i="50"/>
  <c r="D134" i="50"/>
  <c r="D135" i="50"/>
  <c r="D136" i="50"/>
  <c r="D137" i="50"/>
  <c r="D138" i="50"/>
  <c r="D139" i="50"/>
  <c r="D140" i="50"/>
  <c r="D141" i="50"/>
  <c r="D142" i="50"/>
  <c r="D143" i="50"/>
  <c r="D144" i="50"/>
  <c r="D145" i="50"/>
  <c r="D146" i="50"/>
  <c r="D147" i="50"/>
  <c r="D148" i="50"/>
  <c r="D149" i="50"/>
  <c r="D150" i="50"/>
  <c r="D151" i="50"/>
  <c r="D152" i="50"/>
  <c r="D153" i="50"/>
  <c r="D154" i="50"/>
  <c r="D155" i="50"/>
  <c r="D156" i="50"/>
  <c r="D157" i="50"/>
  <c r="D158" i="50"/>
  <c r="D159" i="50"/>
  <c r="D160" i="50"/>
  <c r="D161" i="50"/>
  <c r="D162" i="50"/>
  <c r="D163" i="50"/>
  <c r="D164" i="50"/>
  <c r="D165" i="50"/>
  <c r="D166" i="50"/>
  <c r="D167" i="50"/>
  <c r="D168" i="50"/>
  <c r="D169" i="50"/>
  <c r="D170" i="50"/>
  <c r="D171" i="50"/>
  <c r="D172" i="50"/>
  <c r="D173" i="50"/>
  <c r="D174" i="50"/>
  <c r="D175" i="50"/>
  <c r="D176" i="50"/>
  <c r="D177" i="50"/>
  <c r="D178" i="50"/>
  <c r="D179" i="50"/>
  <c r="D180" i="50"/>
  <c r="D181" i="50"/>
  <c r="D182" i="50"/>
  <c r="D183" i="50"/>
  <c r="D184" i="50"/>
  <c r="D185" i="50"/>
  <c r="D186" i="50"/>
  <c r="D187" i="50"/>
  <c r="D188" i="50"/>
  <c r="D189" i="50"/>
  <c r="D190" i="50"/>
  <c r="D191" i="50"/>
  <c r="D192" i="50"/>
  <c r="D193" i="50"/>
  <c r="D194" i="50"/>
  <c r="D195" i="50"/>
  <c r="D196" i="50"/>
  <c r="D197" i="50"/>
  <c r="D198" i="50"/>
  <c r="D199" i="50"/>
  <c r="D200" i="50"/>
  <c r="D201" i="50"/>
  <c r="D202" i="50"/>
  <c r="D203" i="50"/>
  <c r="D204" i="50"/>
  <c r="D205" i="50"/>
  <c r="D206" i="50"/>
  <c r="D207" i="50"/>
  <c r="D208" i="50"/>
  <c r="D209" i="50"/>
  <c r="D210" i="50"/>
  <c r="D211" i="50"/>
  <c r="D212" i="50"/>
  <c r="D213" i="50"/>
  <c r="D214" i="50"/>
  <c r="D215" i="50"/>
  <c r="D216" i="50"/>
  <c r="D217" i="50"/>
  <c r="D218" i="50"/>
  <c r="D219" i="50"/>
  <c r="D220" i="50"/>
  <c r="D221" i="50"/>
  <c r="D222" i="50"/>
  <c r="D223" i="50"/>
  <c r="D224" i="50"/>
  <c r="D225" i="50"/>
  <c r="D226" i="50"/>
  <c r="D227" i="50"/>
  <c r="D228" i="50"/>
  <c r="D229" i="50"/>
  <c r="D230" i="50"/>
  <c r="D231" i="50"/>
  <c r="D232" i="50"/>
  <c r="D233" i="50"/>
  <c r="D234" i="50"/>
  <c r="D235" i="50"/>
  <c r="D236" i="50"/>
  <c r="D237" i="50"/>
  <c r="D238" i="50"/>
  <c r="D239" i="50"/>
  <c r="D240" i="50"/>
  <c r="D241" i="50"/>
  <c r="D242" i="50"/>
  <c r="D243" i="50"/>
  <c r="D244" i="50"/>
  <c r="D245" i="50"/>
  <c r="D246" i="50"/>
  <c r="D247" i="50"/>
  <c r="D248" i="50"/>
  <c r="D249" i="50"/>
  <c r="D250" i="50"/>
  <c r="D251" i="50"/>
  <c r="D252" i="50"/>
  <c r="D253" i="50"/>
  <c r="D254" i="50"/>
  <c r="D255" i="50"/>
  <c r="D256" i="50"/>
  <c r="D257" i="50"/>
  <c r="D258" i="50"/>
  <c r="D3" i="50"/>
  <c r="D262" i="50" l="1"/>
  <c r="D263" i="50"/>
  <c r="D261" i="50"/>
  <c r="D260" i="50"/>
  <c r="J262" i="50"/>
  <c r="O262" i="50"/>
  <c r="P262" i="50"/>
  <c r="P260" i="50"/>
  <c r="O260" i="50"/>
  <c r="Q260" i="50"/>
  <c r="Q262" i="50"/>
  <c r="Q263" i="50"/>
  <c r="Q261" i="50"/>
  <c r="P263" i="50"/>
  <c r="P261" i="50"/>
  <c r="O261" i="50"/>
  <c r="O263" i="50"/>
  <c r="N260" i="50"/>
  <c r="N263" i="50"/>
  <c r="M263" i="50"/>
  <c r="M261" i="50"/>
  <c r="L263" i="50"/>
  <c r="L261" i="50"/>
  <c r="L262" i="50"/>
  <c r="M262" i="50"/>
  <c r="N262" i="50"/>
  <c r="M260" i="50"/>
  <c r="L260" i="50"/>
  <c r="N261" i="50"/>
  <c r="K261" i="50"/>
  <c r="K262" i="50"/>
  <c r="K263" i="50"/>
  <c r="J263" i="50"/>
  <c r="K260" i="50"/>
  <c r="J260" i="50"/>
  <c r="J261" i="50"/>
  <c r="H262" i="50"/>
  <c r="H261" i="50"/>
  <c r="I263" i="50"/>
  <c r="I261" i="50"/>
  <c r="I260" i="50"/>
  <c r="I262" i="50"/>
  <c r="H263" i="50"/>
  <c r="H260" i="50"/>
  <c r="F262" i="50"/>
  <c r="E262" i="50"/>
  <c r="E263" i="50"/>
  <c r="F263" i="50"/>
  <c r="F261" i="50"/>
  <c r="B120" i="50"/>
  <c r="L120" i="16" s="1"/>
  <c r="E261" i="50"/>
  <c r="F260" i="50"/>
  <c r="E260" i="50"/>
  <c r="E99" i="44"/>
  <c r="E98" i="44"/>
  <c r="E97" i="44"/>
  <c r="E96" i="44"/>
  <c r="E95" i="44"/>
  <c r="E94" i="44"/>
  <c r="E93" i="44"/>
  <c r="E92" i="44"/>
  <c r="E91" i="44"/>
  <c r="E90" i="44"/>
  <c r="E89" i="44"/>
  <c r="E88" i="44"/>
  <c r="E87" i="44"/>
  <c r="E86" i="44"/>
  <c r="E85" i="44"/>
  <c r="E84" i="44"/>
  <c r="E83" i="44"/>
  <c r="E82" i="44"/>
  <c r="E81" i="44"/>
  <c r="E80" i="44"/>
  <c r="E79" i="44"/>
  <c r="E78" i="44"/>
  <c r="E77" i="44"/>
  <c r="E76" i="44"/>
  <c r="E75" i="44"/>
  <c r="E74" i="44"/>
  <c r="E73" i="44"/>
  <c r="E72" i="44"/>
  <c r="E71" i="44"/>
  <c r="E70" i="44"/>
  <c r="E69" i="44"/>
  <c r="E68" i="44"/>
  <c r="E67" i="44"/>
  <c r="E66" i="44"/>
  <c r="E65" i="44"/>
  <c r="E64" i="44"/>
  <c r="E63" i="44"/>
  <c r="E62" i="44"/>
  <c r="E61" i="44"/>
  <c r="E60" i="44"/>
  <c r="E59" i="44"/>
  <c r="E58" i="44"/>
  <c r="E57" i="44"/>
  <c r="E56" i="44"/>
  <c r="E55" i="44"/>
  <c r="E54" i="44"/>
  <c r="E53" i="44"/>
  <c r="E52" i="44"/>
  <c r="E51" i="44"/>
  <c r="E50" i="44"/>
  <c r="E49" i="44"/>
  <c r="E48" i="44"/>
  <c r="E47" i="44"/>
  <c r="E46" i="44"/>
  <c r="E45" i="44"/>
  <c r="E44" i="44"/>
  <c r="E43" i="44"/>
  <c r="E42" i="44"/>
  <c r="E41" i="44"/>
  <c r="E40" i="44"/>
  <c r="E39" i="44"/>
  <c r="E38" i="44"/>
  <c r="E37" i="44"/>
  <c r="E36" i="44"/>
  <c r="E35" i="44"/>
  <c r="E34" i="44"/>
  <c r="E33" i="44"/>
  <c r="E32" i="44"/>
  <c r="E31" i="44"/>
  <c r="E30" i="44"/>
  <c r="E29" i="44"/>
  <c r="E28" i="44"/>
  <c r="E27" i="44"/>
  <c r="E26" i="44"/>
  <c r="E25" i="44"/>
  <c r="E24" i="44"/>
  <c r="E23" i="44"/>
  <c r="E22" i="44"/>
  <c r="E21" i="44"/>
  <c r="E20" i="44"/>
  <c r="E19" i="44"/>
  <c r="E18" i="44"/>
  <c r="E17" i="44"/>
  <c r="E16" i="44"/>
  <c r="E15" i="44"/>
  <c r="E14" i="44"/>
  <c r="E13" i="44"/>
  <c r="E12" i="44"/>
  <c r="E11" i="44"/>
  <c r="E10" i="44"/>
  <c r="E9" i="44"/>
  <c r="E8" i="44"/>
  <c r="E7" i="44"/>
  <c r="E6" i="44"/>
  <c r="E5" i="44"/>
  <c r="E4" i="44"/>
  <c r="E3" i="44"/>
  <c r="E2" i="44"/>
  <c r="D3" i="5" l="1"/>
  <c r="E3" i="5"/>
  <c r="D4" i="5"/>
  <c r="E4" i="5"/>
  <c r="D5" i="5"/>
  <c r="E5" i="5"/>
  <c r="D6" i="5"/>
  <c r="E6" i="5"/>
  <c r="D7" i="5"/>
  <c r="E7" i="5"/>
  <c r="D8" i="5"/>
  <c r="E8" i="5"/>
  <c r="D9" i="5"/>
  <c r="E9" i="5"/>
  <c r="D10" i="5"/>
  <c r="E10" i="5"/>
  <c r="D11" i="5"/>
  <c r="E11" i="5"/>
  <c r="D12" i="5"/>
  <c r="E12" i="5"/>
  <c r="D13" i="5"/>
  <c r="E13" i="5"/>
  <c r="D14" i="5"/>
  <c r="E14" i="5"/>
  <c r="D15" i="5"/>
  <c r="E15" i="5"/>
  <c r="D16" i="5"/>
  <c r="E16" i="5"/>
  <c r="D17" i="5"/>
  <c r="E17" i="5"/>
  <c r="D18" i="5"/>
  <c r="E18" i="5"/>
  <c r="D19" i="5"/>
  <c r="E19" i="5"/>
  <c r="D20" i="5"/>
  <c r="E20" i="5"/>
  <c r="D21" i="5"/>
  <c r="E21" i="5"/>
  <c r="D22" i="5"/>
  <c r="E22" i="5"/>
  <c r="D23" i="5"/>
  <c r="E23" i="5"/>
  <c r="D24" i="5"/>
  <c r="E24" i="5"/>
  <c r="D25" i="5"/>
  <c r="E25" i="5"/>
  <c r="D26" i="5"/>
  <c r="E26" i="5"/>
  <c r="D27" i="5"/>
  <c r="E27" i="5"/>
  <c r="D28" i="5"/>
  <c r="D259" i="5" s="1"/>
  <c r="E28" i="5"/>
  <c r="E259" i="5" s="1"/>
  <c r="D29" i="5"/>
  <c r="E29" i="5"/>
  <c r="D30" i="5"/>
  <c r="E30" i="5"/>
  <c r="D31" i="5"/>
  <c r="E31" i="5"/>
  <c r="D32" i="5"/>
  <c r="E32" i="5"/>
  <c r="D33" i="5"/>
  <c r="E33" i="5"/>
  <c r="D34" i="5"/>
  <c r="E34" i="5"/>
  <c r="D35" i="5"/>
  <c r="E35" i="5"/>
  <c r="D36" i="5"/>
  <c r="E36" i="5"/>
  <c r="D37" i="5"/>
  <c r="E37" i="5"/>
  <c r="D38" i="5"/>
  <c r="E38" i="5"/>
  <c r="D39" i="5"/>
  <c r="E39" i="5"/>
  <c r="D40" i="5"/>
  <c r="E40" i="5"/>
  <c r="D41" i="5"/>
  <c r="E41" i="5"/>
  <c r="D42" i="5"/>
  <c r="E42" i="5"/>
  <c r="D43" i="5"/>
  <c r="E43" i="5"/>
  <c r="D44" i="5"/>
  <c r="E44" i="5"/>
  <c r="D45" i="5"/>
  <c r="E45" i="5"/>
  <c r="D46" i="5"/>
  <c r="E46" i="5"/>
  <c r="D47" i="5"/>
  <c r="E47" i="5"/>
  <c r="D48" i="5"/>
  <c r="E48" i="5"/>
  <c r="D49" i="5"/>
  <c r="E49" i="5"/>
  <c r="D50" i="5"/>
  <c r="E50" i="5"/>
  <c r="D51" i="5"/>
  <c r="E51" i="5"/>
  <c r="D52" i="5"/>
  <c r="E52" i="5"/>
  <c r="D53" i="5"/>
  <c r="E53" i="5"/>
  <c r="D54" i="5"/>
  <c r="E54" i="5"/>
  <c r="D55" i="5"/>
  <c r="E55" i="5"/>
  <c r="D56" i="5"/>
  <c r="E56" i="5"/>
  <c r="D57" i="5"/>
  <c r="E57" i="5"/>
  <c r="D58" i="5"/>
  <c r="E58" i="5"/>
  <c r="D59" i="5"/>
  <c r="E59" i="5"/>
  <c r="D60" i="5"/>
  <c r="E60" i="5"/>
  <c r="D61" i="5"/>
  <c r="E61" i="5"/>
  <c r="D62" i="5"/>
  <c r="E62" i="5"/>
  <c r="D63" i="5"/>
  <c r="E63" i="5"/>
  <c r="D64" i="5"/>
  <c r="E64" i="5"/>
  <c r="D65" i="5"/>
  <c r="E65" i="5"/>
  <c r="D66" i="5"/>
  <c r="E66" i="5"/>
  <c r="D67" i="5"/>
  <c r="E67" i="5"/>
  <c r="D68" i="5"/>
  <c r="E68" i="5"/>
  <c r="D69" i="5"/>
  <c r="E69" i="5"/>
  <c r="D70" i="5"/>
  <c r="E70" i="5"/>
  <c r="D71" i="5"/>
  <c r="E71" i="5"/>
  <c r="D72" i="5"/>
  <c r="E72" i="5"/>
  <c r="D73" i="5"/>
  <c r="E73" i="5"/>
  <c r="D74" i="5"/>
  <c r="E74" i="5"/>
  <c r="D75" i="5"/>
  <c r="E75" i="5"/>
  <c r="D76" i="5"/>
  <c r="E76" i="5"/>
  <c r="D77" i="5"/>
  <c r="E77" i="5"/>
  <c r="D78" i="5"/>
  <c r="E78" i="5"/>
  <c r="D79" i="5"/>
  <c r="E79" i="5"/>
  <c r="D80" i="5"/>
  <c r="E80" i="5"/>
  <c r="D81" i="5"/>
  <c r="E81" i="5"/>
  <c r="D82" i="5"/>
  <c r="E82" i="5"/>
  <c r="D83" i="5"/>
  <c r="E83" i="5"/>
  <c r="D84" i="5"/>
  <c r="E84" i="5"/>
  <c r="D85" i="5"/>
  <c r="E85" i="5"/>
  <c r="D86" i="5"/>
  <c r="E86" i="5"/>
  <c r="D87" i="5"/>
  <c r="E87" i="5"/>
  <c r="D88" i="5"/>
  <c r="E88" i="5"/>
  <c r="D89" i="5"/>
  <c r="E89" i="5"/>
  <c r="D90" i="5"/>
  <c r="E90" i="5"/>
  <c r="D91" i="5"/>
  <c r="E91" i="5"/>
  <c r="D92" i="5"/>
  <c r="E92" i="5"/>
  <c r="D93" i="5"/>
  <c r="E93" i="5"/>
  <c r="D94" i="5"/>
  <c r="E94" i="5"/>
  <c r="D95" i="5"/>
  <c r="E95" i="5"/>
  <c r="D96" i="5"/>
  <c r="E96" i="5"/>
  <c r="D97" i="5"/>
  <c r="E97" i="5"/>
  <c r="D98" i="5"/>
  <c r="E98" i="5"/>
  <c r="D99" i="5"/>
  <c r="E99" i="5"/>
  <c r="D100" i="5"/>
  <c r="E100" i="5"/>
  <c r="D101" i="5"/>
  <c r="E101" i="5"/>
  <c r="D102" i="5"/>
  <c r="E102" i="5"/>
  <c r="D103" i="5"/>
  <c r="E103" i="5"/>
  <c r="D104" i="5"/>
  <c r="E104" i="5"/>
  <c r="D105" i="5"/>
  <c r="E105" i="5"/>
  <c r="D106" i="5"/>
  <c r="E106" i="5"/>
  <c r="D107" i="5"/>
  <c r="E107" i="5"/>
  <c r="D108" i="5"/>
  <c r="E108" i="5"/>
  <c r="D109" i="5"/>
  <c r="E109" i="5"/>
  <c r="D110" i="5"/>
  <c r="E110" i="5"/>
  <c r="D111" i="5"/>
  <c r="E111" i="5"/>
  <c r="D112" i="5"/>
  <c r="E112" i="5"/>
  <c r="D113" i="5"/>
  <c r="E113" i="5"/>
  <c r="D114" i="5"/>
  <c r="E114" i="5"/>
  <c r="D115" i="5"/>
  <c r="E115" i="5"/>
  <c r="D116" i="5"/>
  <c r="E116" i="5"/>
  <c r="D117" i="5"/>
  <c r="E117" i="5"/>
  <c r="D118" i="5"/>
  <c r="E118" i="5"/>
  <c r="D119" i="5"/>
  <c r="E119" i="5"/>
  <c r="D120" i="5"/>
  <c r="E120" i="5"/>
  <c r="D121" i="5"/>
  <c r="E121" i="5"/>
  <c r="D122" i="5"/>
  <c r="E122" i="5"/>
  <c r="D123" i="5"/>
  <c r="E123" i="5"/>
  <c r="D124" i="5"/>
  <c r="E124" i="5"/>
  <c r="D125" i="5"/>
  <c r="E125" i="5"/>
  <c r="D126" i="5"/>
  <c r="E126" i="5"/>
  <c r="D127" i="5"/>
  <c r="E127" i="5"/>
  <c r="D128" i="5"/>
  <c r="E128" i="5"/>
  <c r="D129" i="5"/>
  <c r="E129" i="5"/>
  <c r="D130" i="5"/>
  <c r="E130" i="5"/>
  <c r="D131" i="5"/>
  <c r="E131" i="5"/>
  <c r="D132" i="5"/>
  <c r="E132" i="5"/>
  <c r="D133" i="5"/>
  <c r="E133" i="5"/>
  <c r="D134" i="5"/>
  <c r="E134" i="5"/>
  <c r="D135" i="5"/>
  <c r="E135" i="5"/>
  <c r="D136" i="5"/>
  <c r="E136" i="5"/>
  <c r="D137" i="5"/>
  <c r="E137" i="5"/>
  <c r="D138" i="5"/>
  <c r="E138" i="5"/>
  <c r="D139" i="5"/>
  <c r="E139" i="5"/>
  <c r="D140" i="5"/>
  <c r="E140" i="5"/>
  <c r="D141" i="5"/>
  <c r="E141" i="5"/>
  <c r="D142" i="5"/>
  <c r="E142" i="5"/>
  <c r="D143" i="5"/>
  <c r="E143" i="5"/>
  <c r="D144" i="5"/>
  <c r="E144" i="5"/>
  <c r="D145" i="5"/>
  <c r="E145" i="5"/>
  <c r="D146" i="5"/>
  <c r="E146" i="5"/>
  <c r="D147" i="5"/>
  <c r="E147" i="5"/>
  <c r="D148" i="5"/>
  <c r="E148" i="5"/>
  <c r="D149" i="5"/>
  <c r="E149" i="5"/>
  <c r="D150" i="5"/>
  <c r="E150" i="5"/>
  <c r="D151" i="5"/>
  <c r="E151" i="5"/>
  <c r="D152" i="5"/>
  <c r="E152" i="5"/>
  <c r="D153" i="5"/>
  <c r="E153" i="5"/>
  <c r="D154" i="5"/>
  <c r="E154" i="5"/>
  <c r="D155" i="5"/>
  <c r="E155" i="5"/>
  <c r="D156" i="5"/>
  <c r="E156" i="5"/>
  <c r="D157" i="5"/>
  <c r="E157" i="5"/>
  <c r="D158" i="5"/>
  <c r="E158" i="5"/>
  <c r="D159" i="5"/>
  <c r="E159" i="5"/>
  <c r="D160" i="5"/>
  <c r="E160" i="5"/>
  <c r="D161" i="5"/>
  <c r="E161" i="5"/>
  <c r="D162" i="5"/>
  <c r="E162" i="5"/>
  <c r="D163" i="5"/>
  <c r="E163" i="5"/>
  <c r="D164" i="5"/>
  <c r="E164" i="5"/>
  <c r="D165" i="5"/>
  <c r="E165" i="5"/>
  <c r="D166" i="5"/>
  <c r="E166" i="5"/>
  <c r="D167" i="5"/>
  <c r="E167" i="5"/>
  <c r="D168" i="5"/>
  <c r="E168" i="5"/>
  <c r="D169" i="5"/>
  <c r="E169" i="5"/>
  <c r="D170" i="5"/>
  <c r="E170" i="5"/>
  <c r="D171" i="5"/>
  <c r="E171" i="5"/>
  <c r="D172" i="5"/>
  <c r="E172" i="5"/>
  <c r="D173" i="5"/>
  <c r="E173" i="5"/>
  <c r="D174" i="5"/>
  <c r="E174" i="5"/>
  <c r="D175" i="5"/>
  <c r="E175" i="5"/>
  <c r="D176" i="5"/>
  <c r="E176" i="5"/>
  <c r="D177" i="5"/>
  <c r="E177" i="5"/>
  <c r="D178" i="5"/>
  <c r="E178" i="5"/>
  <c r="D179" i="5"/>
  <c r="E179" i="5"/>
  <c r="D180" i="5"/>
  <c r="E180" i="5"/>
  <c r="D181" i="5"/>
  <c r="E181" i="5"/>
  <c r="D182" i="5"/>
  <c r="E182" i="5"/>
  <c r="D183" i="5"/>
  <c r="E183" i="5"/>
  <c r="D184" i="5"/>
  <c r="E184" i="5"/>
  <c r="D185" i="5"/>
  <c r="E185" i="5"/>
  <c r="D186" i="5"/>
  <c r="E186" i="5"/>
  <c r="D187" i="5"/>
  <c r="E187" i="5"/>
  <c r="D188" i="5"/>
  <c r="E188" i="5"/>
  <c r="D189" i="5"/>
  <c r="E189" i="5"/>
  <c r="D190" i="5"/>
  <c r="E190" i="5"/>
  <c r="D191" i="5"/>
  <c r="E191" i="5"/>
  <c r="D192" i="5"/>
  <c r="E192" i="5"/>
  <c r="D193" i="5"/>
  <c r="E193" i="5"/>
  <c r="D194" i="5"/>
  <c r="E194" i="5"/>
  <c r="D195" i="5"/>
  <c r="E195" i="5"/>
  <c r="D196" i="5"/>
  <c r="E196" i="5"/>
  <c r="D197" i="5"/>
  <c r="E197" i="5"/>
  <c r="D198" i="5"/>
  <c r="E198" i="5"/>
  <c r="D199" i="5"/>
  <c r="E199" i="5"/>
  <c r="D200" i="5"/>
  <c r="E200" i="5"/>
  <c r="D201" i="5"/>
  <c r="E201" i="5"/>
  <c r="D202" i="5"/>
  <c r="E202" i="5"/>
  <c r="D203" i="5"/>
  <c r="E203" i="5"/>
  <c r="D204" i="5"/>
  <c r="E204" i="5"/>
  <c r="D205" i="5"/>
  <c r="E205" i="5"/>
  <c r="D206" i="5"/>
  <c r="E206" i="5"/>
  <c r="D207" i="5"/>
  <c r="E207" i="5"/>
  <c r="D208" i="5"/>
  <c r="E208" i="5"/>
  <c r="D209" i="5"/>
  <c r="E209" i="5"/>
  <c r="D210" i="5"/>
  <c r="E210" i="5"/>
  <c r="D211" i="5"/>
  <c r="E211" i="5"/>
  <c r="D212" i="5"/>
  <c r="E212" i="5"/>
  <c r="D213" i="5"/>
  <c r="E213" i="5"/>
  <c r="D214" i="5"/>
  <c r="E214" i="5"/>
  <c r="D215" i="5"/>
  <c r="E215" i="5"/>
  <c r="D216" i="5"/>
  <c r="E216" i="5"/>
  <c r="D217" i="5"/>
  <c r="E217" i="5"/>
  <c r="D218" i="5"/>
  <c r="E218" i="5"/>
  <c r="D219" i="5"/>
  <c r="E219" i="5"/>
  <c r="D220" i="5"/>
  <c r="E220" i="5"/>
  <c r="D221" i="5"/>
  <c r="E221" i="5"/>
  <c r="D222" i="5"/>
  <c r="E222" i="5"/>
  <c r="D223" i="5"/>
  <c r="E223" i="5"/>
  <c r="D224" i="5"/>
  <c r="E224" i="5"/>
  <c r="D225" i="5"/>
  <c r="E225" i="5"/>
  <c r="D226" i="5"/>
  <c r="E226" i="5"/>
  <c r="D227" i="5"/>
  <c r="E227" i="5"/>
  <c r="D228" i="5"/>
  <c r="E228" i="5"/>
  <c r="D229" i="5"/>
  <c r="E229" i="5"/>
  <c r="D230" i="5"/>
  <c r="E230" i="5"/>
  <c r="D231" i="5"/>
  <c r="E231" i="5"/>
  <c r="D232" i="5"/>
  <c r="E232" i="5"/>
  <c r="D233" i="5"/>
  <c r="E233" i="5"/>
  <c r="D234" i="5"/>
  <c r="E234" i="5"/>
  <c r="D235" i="5"/>
  <c r="E235" i="5"/>
  <c r="D236" i="5"/>
  <c r="E236" i="5"/>
  <c r="D237" i="5"/>
  <c r="E237" i="5"/>
  <c r="D238" i="5"/>
  <c r="E238" i="5"/>
  <c r="D239" i="5"/>
  <c r="E239" i="5"/>
  <c r="D240" i="5"/>
  <c r="E240" i="5"/>
  <c r="D241" i="5"/>
  <c r="E241" i="5"/>
  <c r="D242" i="5"/>
  <c r="E242" i="5"/>
  <c r="D243" i="5"/>
  <c r="E243" i="5"/>
  <c r="D244" i="5"/>
  <c r="E244" i="5"/>
  <c r="D245" i="5"/>
  <c r="E245" i="5"/>
  <c r="D246" i="5"/>
  <c r="E246" i="5"/>
  <c r="D247" i="5"/>
  <c r="E247" i="5"/>
  <c r="D248" i="5"/>
  <c r="E248" i="5"/>
  <c r="D249" i="5"/>
  <c r="E249" i="5"/>
  <c r="D250" i="5"/>
  <c r="E250" i="5"/>
  <c r="D251" i="5"/>
  <c r="E251" i="5"/>
  <c r="D252" i="5"/>
  <c r="E252" i="5"/>
  <c r="D253" i="5"/>
  <c r="E253" i="5"/>
  <c r="D254" i="5"/>
  <c r="E254" i="5"/>
  <c r="D255" i="5"/>
  <c r="E255" i="5"/>
  <c r="D256" i="5"/>
  <c r="E256" i="5"/>
  <c r="D257" i="5"/>
  <c r="E257" i="5"/>
  <c r="E2" i="5"/>
  <c r="D2" i="5"/>
  <c r="B2" i="5" l="1"/>
  <c r="E2" i="8" l="1"/>
  <c r="E118" i="13"/>
  <c r="O257" i="24"/>
  <c r="L257" i="24"/>
  <c r="L2" i="24"/>
  <c r="O2" i="24"/>
  <c r="F3" i="5"/>
  <c r="F4" i="5"/>
  <c r="F5" i="5"/>
  <c r="F6" i="5"/>
  <c r="F7" i="5"/>
  <c r="F8" i="5"/>
  <c r="F9" i="5"/>
  <c r="F10" i="5"/>
  <c r="F11" i="5"/>
  <c r="F12" i="5"/>
  <c r="F13" i="5"/>
  <c r="F14" i="5"/>
  <c r="F15" i="5"/>
  <c r="F16" i="5"/>
  <c r="F17" i="5"/>
  <c r="F18" i="5"/>
  <c r="F19" i="5"/>
  <c r="F20" i="5"/>
  <c r="F21" i="5"/>
  <c r="F22" i="5"/>
  <c r="F23" i="5"/>
  <c r="F24" i="5"/>
  <c r="F25" i="5"/>
  <c r="F27" i="5"/>
  <c r="F28" i="5"/>
  <c r="F259" i="5" s="1"/>
  <c r="C259" i="5" s="1"/>
  <c r="F29" i="5"/>
  <c r="F30" i="5"/>
  <c r="F31" i="5"/>
  <c r="F32" i="5"/>
  <c r="F33" i="5"/>
  <c r="F34" i="5"/>
  <c r="F35" i="5"/>
  <c r="F36" i="5"/>
  <c r="F37" i="5"/>
  <c r="F38" i="5"/>
  <c r="F39" i="5"/>
  <c r="F40" i="5"/>
  <c r="F41" i="5"/>
  <c r="F42" i="5"/>
  <c r="F43" i="5"/>
  <c r="F44" i="5"/>
  <c r="F45" i="5"/>
  <c r="F46" i="5"/>
  <c r="F47" i="5"/>
  <c r="F48" i="5"/>
  <c r="F49" i="5"/>
  <c r="F50" i="5"/>
  <c r="F51" i="5"/>
  <c r="F52" i="5"/>
  <c r="F53" i="5"/>
  <c r="F54" i="5"/>
  <c r="F55" i="5"/>
  <c r="F56" i="5"/>
  <c r="F57" i="5"/>
  <c r="F58" i="5"/>
  <c r="F59" i="5"/>
  <c r="F60" i="5"/>
  <c r="F61" i="5"/>
  <c r="F62" i="5"/>
  <c r="F63" i="5"/>
  <c r="F64" i="5"/>
  <c r="F65" i="5"/>
  <c r="F66" i="5"/>
  <c r="F67" i="5"/>
  <c r="F68" i="5"/>
  <c r="F69" i="5"/>
  <c r="F70" i="5"/>
  <c r="F71" i="5"/>
  <c r="F72" i="5"/>
  <c r="F73" i="5"/>
  <c r="F74" i="5"/>
  <c r="F75" i="5"/>
  <c r="F76" i="5"/>
  <c r="F77" i="5"/>
  <c r="F78" i="5"/>
  <c r="F79" i="5"/>
  <c r="F80" i="5"/>
  <c r="F81" i="5"/>
  <c r="F82" i="5"/>
  <c r="F83" i="5"/>
  <c r="F84" i="5"/>
  <c r="F85" i="5"/>
  <c r="F86" i="5"/>
  <c r="F87" i="5"/>
  <c r="F88" i="5"/>
  <c r="F89" i="5"/>
  <c r="F90" i="5"/>
  <c r="F91" i="5"/>
  <c r="F92" i="5"/>
  <c r="F93" i="5"/>
  <c r="F94" i="5"/>
  <c r="F95" i="5"/>
  <c r="F96" i="5"/>
  <c r="F97" i="5"/>
  <c r="F98" i="5"/>
  <c r="F99" i="5"/>
  <c r="F100" i="5"/>
  <c r="F101" i="5"/>
  <c r="F102" i="5"/>
  <c r="F103" i="5"/>
  <c r="F104" i="5"/>
  <c r="F105" i="5"/>
  <c r="F106" i="5"/>
  <c r="F107" i="5"/>
  <c r="F108" i="5"/>
  <c r="F109" i="5"/>
  <c r="F110" i="5"/>
  <c r="F111" i="5"/>
  <c r="F112" i="5"/>
  <c r="F113" i="5"/>
  <c r="F114" i="5"/>
  <c r="F115" i="5"/>
  <c r="F116" i="5"/>
  <c r="F117" i="5"/>
  <c r="F118" i="5"/>
  <c r="F119" i="5"/>
  <c r="F120" i="5"/>
  <c r="F121" i="5"/>
  <c r="F122" i="5"/>
  <c r="F123" i="5"/>
  <c r="F124" i="5"/>
  <c r="F125" i="5"/>
  <c r="F126" i="5"/>
  <c r="F127" i="5"/>
  <c r="F128" i="5"/>
  <c r="F129" i="5"/>
  <c r="F130" i="5"/>
  <c r="F131" i="5"/>
  <c r="F132" i="5"/>
  <c r="F133" i="5"/>
  <c r="F134" i="5"/>
  <c r="F135" i="5"/>
  <c r="F136" i="5"/>
  <c r="F137" i="5"/>
  <c r="F138" i="5"/>
  <c r="F139" i="5"/>
  <c r="F140" i="5"/>
  <c r="F141" i="5"/>
  <c r="F142" i="5"/>
  <c r="F143" i="5"/>
  <c r="F144" i="5"/>
  <c r="F145" i="5"/>
  <c r="F146" i="5"/>
  <c r="F147" i="5"/>
  <c r="F148" i="5"/>
  <c r="F149" i="5"/>
  <c r="F150" i="5"/>
  <c r="F151" i="5"/>
  <c r="F152" i="5"/>
  <c r="F153" i="5"/>
  <c r="F154" i="5"/>
  <c r="F155" i="5"/>
  <c r="F156" i="5"/>
  <c r="F157" i="5"/>
  <c r="F158" i="5"/>
  <c r="F159" i="5"/>
  <c r="F160" i="5"/>
  <c r="F161" i="5"/>
  <c r="F162" i="5"/>
  <c r="F163" i="5"/>
  <c r="F164" i="5"/>
  <c r="F165" i="5"/>
  <c r="F166" i="5"/>
  <c r="F167" i="5"/>
  <c r="F168" i="5"/>
  <c r="F169" i="5"/>
  <c r="F170" i="5"/>
  <c r="F171" i="5"/>
  <c r="F172" i="5"/>
  <c r="F173" i="5"/>
  <c r="F174" i="5"/>
  <c r="F175" i="5"/>
  <c r="F176" i="5"/>
  <c r="F177" i="5"/>
  <c r="F178" i="5"/>
  <c r="F179" i="5"/>
  <c r="F180" i="5"/>
  <c r="F181" i="5"/>
  <c r="F182" i="5"/>
  <c r="F183" i="5"/>
  <c r="F184" i="5"/>
  <c r="F185" i="5"/>
  <c r="F186" i="5"/>
  <c r="F187" i="5"/>
  <c r="F188" i="5"/>
  <c r="F189" i="5"/>
  <c r="F190" i="5"/>
  <c r="F191" i="5"/>
  <c r="F192" i="5"/>
  <c r="F193" i="5"/>
  <c r="F194" i="5"/>
  <c r="F195" i="5"/>
  <c r="F196" i="5"/>
  <c r="F197" i="5"/>
  <c r="F198" i="5"/>
  <c r="F199" i="5"/>
  <c r="F200" i="5"/>
  <c r="F201" i="5"/>
  <c r="F202" i="5"/>
  <c r="F203" i="5"/>
  <c r="F204" i="5"/>
  <c r="F205" i="5"/>
  <c r="F206" i="5"/>
  <c r="F207" i="5"/>
  <c r="F208" i="5"/>
  <c r="F209" i="5"/>
  <c r="F210" i="5"/>
  <c r="F211" i="5"/>
  <c r="F212" i="5"/>
  <c r="F213" i="5"/>
  <c r="F214" i="5"/>
  <c r="F215" i="5"/>
  <c r="F216" i="5"/>
  <c r="F217" i="5"/>
  <c r="F218" i="5"/>
  <c r="F219" i="5"/>
  <c r="F220" i="5"/>
  <c r="F221" i="5"/>
  <c r="F222" i="5"/>
  <c r="F223" i="5"/>
  <c r="F224" i="5"/>
  <c r="F225" i="5"/>
  <c r="F226" i="5"/>
  <c r="F227" i="5"/>
  <c r="F228" i="5"/>
  <c r="F229" i="5"/>
  <c r="F230" i="5"/>
  <c r="F231" i="5"/>
  <c r="F232" i="5"/>
  <c r="F233" i="5"/>
  <c r="F234" i="5"/>
  <c r="F235" i="5"/>
  <c r="F236" i="5"/>
  <c r="F237" i="5"/>
  <c r="F238" i="5"/>
  <c r="F239" i="5"/>
  <c r="F240" i="5"/>
  <c r="F241" i="5"/>
  <c r="F242" i="5"/>
  <c r="F243" i="5"/>
  <c r="F244" i="5"/>
  <c r="F245" i="5"/>
  <c r="F246" i="5"/>
  <c r="F247" i="5"/>
  <c r="F248" i="5"/>
  <c r="F249" i="5"/>
  <c r="F250" i="5"/>
  <c r="F251" i="5"/>
  <c r="F252" i="5"/>
  <c r="F253" i="5"/>
  <c r="F254" i="5"/>
  <c r="F255" i="5"/>
  <c r="F256" i="5"/>
  <c r="F257" i="5"/>
  <c r="F2" i="5"/>
  <c r="G260" i="5" l="1"/>
  <c r="E272" i="8"/>
  <c r="F262" i="5"/>
  <c r="M259" i="11"/>
  <c r="M257" i="11" s="1"/>
  <c r="C254" i="27"/>
  <c r="D254" i="27"/>
  <c r="E254" i="27"/>
  <c r="E256" i="13" s="1"/>
  <c r="F254" i="27"/>
  <c r="L255" i="18" s="1"/>
  <c r="D260" i="5" l="1"/>
  <c r="E260" i="5"/>
  <c r="F260" i="5"/>
  <c r="N262" i="18"/>
  <c r="M4" i="16"/>
  <c r="AA4" i="16" s="1"/>
  <c r="M5" i="16"/>
  <c r="AA5" i="16" s="1"/>
  <c r="M6" i="16"/>
  <c r="AA6" i="16" s="1"/>
  <c r="M7" i="16"/>
  <c r="AA7" i="16" s="1"/>
  <c r="M8" i="16"/>
  <c r="AA8" i="16" s="1"/>
  <c r="M9" i="16"/>
  <c r="AA9" i="16" s="1"/>
  <c r="M10" i="16"/>
  <c r="AA10" i="16" s="1"/>
  <c r="M11" i="16"/>
  <c r="AA11" i="16" s="1"/>
  <c r="M13" i="16"/>
  <c r="AA13" i="16" s="1"/>
  <c r="M14" i="16"/>
  <c r="AA14" i="16" s="1"/>
  <c r="M15" i="16"/>
  <c r="AA15" i="16" s="1"/>
  <c r="M16" i="16"/>
  <c r="AA16" i="16" s="1"/>
  <c r="M17" i="16"/>
  <c r="AA17" i="16" s="1"/>
  <c r="M18" i="16"/>
  <c r="AA18" i="16" s="1"/>
  <c r="M19" i="16"/>
  <c r="AA19" i="16" s="1"/>
  <c r="M20" i="16"/>
  <c r="AA20" i="16" s="1"/>
  <c r="M21" i="16"/>
  <c r="AA21" i="16" s="1"/>
  <c r="M22" i="16"/>
  <c r="AA22" i="16" s="1"/>
  <c r="M23" i="16"/>
  <c r="AA23" i="16" s="1"/>
  <c r="M24" i="16"/>
  <c r="AA24" i="16" s="1"/>
  <c r="M25" i="16"/>
  <c r="AA25" i="16" s="1"/>
  <c r="M26" i="16"/>
  <c r="AA26" i="16" s="1"/>
  <c r="M27" i="16"/>
  <c r="AA27" i="16" s="1"/>
  <c r="M28" i="16"/>
  <c r="AA28" i="16" s="1"/>
  <c r="M29" i="16"/>
  <c r="AA29" i="16" s="1"/>
  <c r="M30" i="16"/>
  <c r="AA30" i="16" s="1"/>
  <c r="M31" i="16"/>
  <c r="AA31" i="16" s="1"/>
  <c r="M32" i="16"/>
  <c r="AA32" i="16" s="1"/>
  <c r="M33" i="16"/>
  <c r="AA33" i="16" s="1"/>
  <c r="M34" i="16"/>
  <c r="AA34" i="16" s="1"/>
  <c r="M35" i="16"/>
  <c r="AA35" i="16" s="1"/>
  <c r="M36" i="16"/>
  <c r="AA36" i="16" s="1"/>
  <c r="M37" i="16"/>
  <c r="AA37" i="16" s="1"/>
  <c r="M38" i="16"/>
  <c r="AA38" i="16" s="1"/>
  <c r="M39" i="16"/>
  <c r="AA39" i="16" s="1"/>
  <c r="M40" i="16"/>
  <c r="AA40" i="16" s="1"/>
  <c r="M41" i="16"/>
  <c r="AA41" i="16" s="1"/>
  <c r="M42" i="16"/>
  <c r="AA42" i="16" s="1"/>
  <c r="M43" i="16"/>
  <c r="AA43" i="16" s="1"/>
  <c r="M44" i="16"/>
  <c r="AA44" i="16" s="1"/>
  <c r="M45" i="16"/>
  <c r="AA45" i="16" s="1"/>
  <c r="M46" i="16"/>
  <c r="AA46" i="16" s="1"/>
  <c r="M47" i="16"/>
  <c r="AA47" i="16" s="1"/>
  <c r="M48" i="16"/>
  <c r="AA48" i="16" s="1"/>
  <c r="M49" i="16"/>
  <c r="AA49" i="16" s="1"/>
  <c r="M50" i="16"/>
  <c r="AA50" i="16" s="1"/>
  <c r="M51" i="16"/>
  <c r="AA51" i="16" s="1"/>
  <c r="M52" i="16"/>
  <c r="AA52" i="16" s="1"/>
  <c r="M53" i="16"/>
  <c r="AA53" i="16" s="1"/>
  <c r="M54" i="16"/>
  <c r="AA54" i="16" s="1"/>
  <c r="M55" i="16"/>
  <c r="AA55" i="16" s="1"/>
  <c r="M56" i="16"/>
  <c r="AA56" i="16" s="1"/>
  <c r="M57" i="16"/>
  <c r="AA57" i="16" s="1"/>
  <c r="M58" i="16"/>
  <c r="AA58" i="16" s="1"/>
  <c r="M59" i="16"/>
  <c r="AA59" i="16" s="1"/>
  <c r="M60" i="16"/>
  <c r="AA60" i="16" s="1"/>
  <c r="M61" i="16"/>
  <c r="AA61" i="16" s="1"/>
  <c r="M62" i="16"/>
  <c r="AA62" i="16" s="1"/>
  <c r="M63" i="16"/>
  <c r="AA63" i="16" s="1"/>
  <c r="M64" i="16"/>
  <c r="AA64" i="16" s="1"/>
  <c r="M65" i="16"/>
  <c r="AA65" i="16" s="1"/>
  <c r="M66" i="16"/>
  <c r="AA66" i="16" s="1"/>
  <c r="M67" i="16"/>
  <c r="AA67" i="16" s="1"/>
  <c r="M68" i="16"/>
  <c r="AA68" i="16" s="1"/>
  <c r="M69" i="16"/>
  <c r="AA69" i="16" s="1"/>
  <c r="M70" i="16"/>
  <c r="AA70" i="16" s="1"/>
  <c r="M71" i="16"/>
  <c r="AA71" i="16" s="1"/>
  <c r="M72" i="16"/>
  <c r="AA72" i="16" s="1"/>
  <c r="M73" i="16"/>
  <c r="AA73" i="16" s="1"/>
  <c r="M74" i="16"/>
  <c r="AA74" i="16" s="1"/>
  <c r="M75" i="16"/>
  <c r="AA75" i="16" s="1"/>
  <c r="M76" i="16"/>
  <c r="AA76" i="16" s="1"/>
  <c r="M77" i="16"/>
  <c r="AA77" i="16" s="1"/>
  <c r="M78" i="16"/>
  <c r="AA78" i="16" s="1"/>
  <c r="M79" i="16"/>
  <c r="AA79" i="16" s="1"/>
  <c r="M80" i="16"/>
  <c r="AA80" i="16" s="1"/>
  <c r="M81" i="16"/>
  <c r="AA81" i="16" s="1"/>
  <c r="M82" i="16"/>
  <c r="AA82" i="16" s="1"/>
  <c r="M83" i="16"/>
  <c r="AA83" i="16" s="1"/>
  <c r="M84" i="16"/>
  <c r="AA84" i="16" s="1"/>
  <c r="M85" i="16"/>
  <c r="AA85" i="16" s="1"/>
  <c r="M86" i="16"/>
  <c r="AA86" i="16" s="1"/>
  <c r="M87" i="16"/>
  <c r="AA87" i="16" s="1"/>
  <c r="M88" i="16"/>
  <c r="AA88" i="16" s="1"/>
  <c r="M89" i="16"/>
  <c r="AA89" i="16" s="1"/>
  <c r="M90" i="16"/>
  <c r="AA90" i="16" s="1"/>
  <c r="M91" i="16"/>
  <c r="AA91" i="16" s="1"/>
  <c r="M92" i="16"/>
  <c r="AA92" i="16" s="1"/>
  <c r="M93" i="16"/>
  <c r="AA93" i="16" s="1"/>
  <c r="M94" i="16"/>
  <c r="AA94" i="16" s="1"/>
  <c r="M95" i="16"/>
  <c r="AA95" i="16" s="1"/>
  <c r="M96" i="16"/>
  <c r="AA96" i="16" s="1"/>
  <c r="M97" i="16"/>
  <c r="AA97" i="16" s="1"/>
  <c r="M98" i="16"/>
  <c r="AA98" i="16" s="1"/>
  <c r="M99" i="16"/>
  <c r="AA99" i="16" s="1"/>
  <c r="M100" i="16"/>
  <c r="AA100" i="16" s="1"/>
  <c r="M101" i="16"/>
  <c r="AA101" i="16" s="1"/>
  <c r="M102" i="16"/>
  <c r="AA102" i="16" s="1"/>
  <c r="M103" i="16"/>
  <c r="AA103" i="16" s="1"/>
  <c r="M104" i="16"/>
  <c r="AA104" i="16" s="1"/>
  <c r="M105" i="16"/>
  <c r="AA105" i="16" s="1"/>
  <c r="M106" i="16"/>
  <c r="AA106" i="16" s="1"/>
  <c r="M107" i="16"/>
  <c r="AA107" i="16" s="1"/>
  <c r="M108" i="16"/>
  <c r="AA108" i="16" s="1"/>
  <c r="M109" i="16"/>
  <c r="AA109" i="16" s="1"/>
  <c r="M110" i="16"/>
  <c r="AA110" i="16" s="1"/>
  <c r="M111" i="16"/>
  <c r="AA111" i="16" s="1"/>
  <c r="M112" i="16"/>
  <c r="AA112" i="16" s="1"/>
  <c r="M113" i="16"/>
  <c r="AA113" i="16" s="1"/>
  <c r="M114" i="16"/>
  <c r="AA114" i="16" s="1"/>
  <c r="M115" i="16"/>
  <c r="AA115" i="16" s="1"/>
  <c r="M116" i="16"/>
  <c r="AA116" i="16" s="1"/>
  <c r="M117" i="16"/>
  <c r="AA117" i="16" s="1"/>
  <c r="M118" i="16"/>
  <c r="AA118" i="16" s="1"/>
  <c r="M119" i="16"/>
  <c r="AA119" i="16" s="1"/>
  <c r="M120" i="16"/>
  <c r="AA120" i="16" s="1"/>
  <c r="M121" i="16"/>
  <c r="AA121" i="16" s="1"/>
  <c r="M122" i="16"/>
  <c r="AA122" i="16" s="1"/>
  <c r="M123" i="16"/>
  <c r="AA123" i="16" s="1"/>
  <c r="M124" i="16"/>
  <c r="AA124" i="16" s="1"/>
  <c r="M125" i="16"/>
  <c r="AA125" i="16" s="1"/>
  <c r="M126" i="16"/>
  <c r="AA126" i="16" s="1"/>
  <c r="M127" i="16"/>
  <c r="AA127" i="16" s="1"/>
  <c r="M128" i="16"/>
  <c r="AA128" i="16" s="1"/>
  <c r="M129" i="16"/>
  <c r="AA129" i="16" s="1"/>
  <c r="M130" i="16"/>
  <c r="AA130" i="16" s="1"/>
  <c r="M131" i="16"/>
  <c r="AA131" i="16" s="1"/>
  <c r="M132" i="16"/>
  <c r="AA132" i="16" s="1"/>
  <c r="M133" i="16"/>
  <c r="AA133" i="16" s="1"/>
  <c r="M134" i="16"/>
  <c r="AA134" i="16" s="1"/>
  <c r="M135" i="16"/>
  <c r="AA135" i="16" s="1"/>
  <c r="M136" i="16"/>
  <c r="AA136" i="16" s="1"/>
  <c r="M137" i="16"/>
  <c r="AA137" i="16" s="1"/>
  <c r="M138" i="16"/>
  <c r="AA138" i="16" s="1"/>
  <c r="M139" i="16"/>
  <c r="AA139" i="16" s="1"/>
  <c r="M140" i="16"/>
  <c r="AA140" i="16" s="1"/>
  <c r="M141" i="16"/>
  <c r="AA141" i="16" s="1"/>
  <c r="M142" i="16"/>
  <c r="AA142" i="16" s="1"/>
  <c r="M143" i="16"/>
  <c r="AA143" i="16" s="1"/>
  <c r="M144" i="16"/>
  <c r="AA144" i="16" s="1"/>
  <c r="M145" i="16"/>
  <c r="AA145" i="16" s="1"/>
  <c r="M146" i="16"/>
  <c r="AA146" i="16" s="1"/>
  <c r="M147" i="16"/>
  <c r="AA147" i="16" s="1"/>
  <c r="M148" i="16"/>
  <c r="AA148" i="16" s="1"/>
  <c r="M149" i="16"/>
  <c r="AA149" i="16" s="1"/>
  <c r="M150" i="16"/>
  <c r="AA150" i="16" s="1"/>
  <c r="M151" i="16"/>
  <c r="AA151" i="16" s="1"/>
  <c r="M152" i="16"/>
  <c r="AA152" i="16" s="1"/>
  <c r="M153" i="16"/>
  <c r="AA153" i="16" s="1"/>
  <c r="M154" i="16"/>
  <c r="AA154" i="16" s="1"/>
  <c r="M155" i="16"/>
  <c r="AA155" i="16" s="1"/>
  <c r="AA156" i="16"/>
  <c r="M157" i="16"/>
  <c r="AA157" i="16" s="1"/>
  <c r="M158" i="16"/>
  <c r="AA158" i="16" s="1"/>
  <c r="M159" i="16"/>
  <c r="AA159" i="16" s="1"/>
  <c r="M160" i="16"/>
  <c r="AA160" i="16" s="1"/>
  <c r="M161" i="16"/>
  <c r="AA161" i="16" s="1"/>
  <c r="M162" i="16"/>
  <c r="AA162" i="16" s="1"/>
  <c r="M163" i="16"/>
  <c r="AA163" i="16" s="1"/>
  <c r="M164" i="16"/>
  <c r="AA164" i="16" s="1"/>
  <c r="M165" i="16"/>
  <c r="AA165" i="16" s="1"/>
  <c r="M166" i="16"/>
  <c r="AA166" i="16" s="1"/>
  <c r="M167" i="16"/>
  <c r="AA167" i="16" s="1"/>
  <c r="M168" i="16"/>
  <c r="AA168" i="16" s="1"/>
  <c r="M169" i="16"/>
  <c r="AA169" i="16" s="1"/>
  <c r="M170" i="16"/>
  <c r="AA170" i="16" s="1"/>
  <c r="M171" i="16"/>
  <c r="AA171" i="16" s="1"/>
  <c r="M172" i="16"/>
  <c r="AA172" i="16" s="1"/>
  <c r="M173" i="16"/>
  <c r="AA173" i="16" s="1"/>
  <c r="M174" i="16"/>
  <c r="AA174" i="16" s="1"/>
  <c r="M175" i="16"/>
  <c r="AA175" i="16" s="1"/>
  <c r="M176" i="16"/>
  <c r="AA176" i="16" s="1"/>
  <c r="M177" i="16"/>
  <c r="AA177" i="16" s="1"/>
  <c r="M178" i="16"/>
  <c r="AA178" i="16" s="1"/>
  <c r="M179" i="16"/>
  <c r="AA179" i="16" s="1"/>
  <c r="M180" i="16"/>
  <c r="AA180" i="16" s="1"/>
  <c r="M181" i="16"/>
  <c r="AA181" i="16" s="1"/>
  <c r="M182" i="16"/>
  <c r="AA182" i="16" s="1"/>
  <c r="M183" i="16"/>
  <c r="AA183" i="16" s="1"/>
  <c r="M184" i="16"/>
  <c r="AA184" i="16" s="1"/>
  <c r="M185" i="16"/>
  <c r="AA185" i="16" s="1"/>
  <c r="M186" i="16"/>
  <c r="AA186" i="16" s="1"/>
  <c r="M187" i="16"/>
  <c r="AA187" i="16" s="1"/>
  <c r="M188" i="16"/>
  <c r="AA188" i="16" s="1"/>
  <c r="M189" i="16"/>
  <c r="AA189" i="16" s="1"/>
  <c r="M190" i="16"/>
  <c r="AA190" i="16" s="1"/>
  <c r="M191" i="16"/>
  <c r="AA191" i="16" s="1"/>
  <c r="M192" i="16"/>
  <c r="AA192" i="16" s="1"/>
  <c r="M193" i="16"/>
  <c r="AA193" i="16" s="1"/>
  <c r="M194" i="16"/>
  <c r="AA194" i="16" s="1"/>
  <c r="M195" i="16"/>
  <c r="AA195" i="16" s="1"/>
  <c r="M196" i="16"/>
  <c r="AA196" i="16" s="1"/>
  <c r="M197" i="16"/>
  <c r="AA197" i="16" s="1"/>
  <c r="M198" i="16"/>
  <c r="AA198" i="16" s="1"/>
  <c r="M199" i="16"/>
  <c r="AA199" i="16" s="1"/>
  <c r="M200" i="16"/>
  <c r="AA200" i="16" s="1"/>
  <c r="M201" i="16"/>
  <c r="AA201" i="16" s="1"/>
  <c r="M202" i="16"/>
  <c r="AA202" i="16" s="1"/>
  <c r="M203" i="16"/>
  <c r="AA203" i="16" s="1"/>
  <c r="M204" i="16"/>
  <c r="AA204" i="16" s="1"/>
  <c r="M205" i="16"/>
  <c r="AA205" i="16" s="1"/>
  <c r="M206" i="16"/>
  <c r="AA206" i="16" s="1"/>
  <c r="M207" i="16"/>
  <c r="AA207" i="16" s="1"/>
  <c r="M208" i="16"/>
  <c r="AA208" i="16" s="1"/>
  <c r="M209" i="16"/>
  <c r="AA209" i="16" s="1"/>
  <c r="M210" i="16"/>
  <c r="AA210" i="16" s="1"/>
  <c r="M211" i="16"/>
  <c r="AA211" i="16" s="1"/>
  <c r="M212" i="16"/>
  <c r="AA212" i="16" s="1"/>
  <c r="M213" i="16"/>
  <c r="AA213" i="16" s="1"/>
  <c r="M214" i="16"/>
  <c r="AA214" i="16" s="1"/>
  <c r="M215" i="16"/>
  <c r="AA215" i="16" s="1"/>
  <c r="M216" i="16"/>
  <c r="AA216" i="16" s="1"/>
  <c r="M217" i="16"/>
  <c r="AA217" i="16" s="1"/>
  <c r="M218" i="16"/>
  <c r="AA218" i="16" s="1"/>
  <c r="M219" i="16"/>
  <c r="AA219" i="16" s="1"/>
  <c r="M220" i="16"/>
  <c r="AA220" i="16" s="1"/>
  <c r="M221" i="16"/>
  <c r="AA221" i="16" s="1"/>
  <c r="M222" i="16"/>
  <c r="AA222" i="16" s="1"/>
  <c r="M223" i="16"/>
  <c r="AA223" i="16" s="1"/>
  <c r="M224" i="16"/>
  <c r="AA224" i="16" s="1"/>
  <c r="M225" i="16"/>
  <c r="AA225" i="16" s="1"/>
  <c r="M226" i="16"/>
  <c r="AA226" i="16" s="1"/>
  <c r="M227" i="16"/>
  <c r="AA227" i="16" s="1"/>
  <c r="M228" i="16"/>
  <c r="AA228" i="16" s="1"/>
  <c r="M229" i="16"/>
  <c r="AA229" i="16" s="1"/>
  <c r="M230" i="16"/>
  <c r="AA230" i="16" s="1"/>
  <c r="M231" i="16"/>
  <c r="AA231" i="16" s="1"/>
  <c r="M232" i="16"/>
  <c r="AA232" i="16" s="1"/>
  <c r="M233" i="16"/>
  <c r="AA233" i="16" s="1"/>
  <c r="M234" i="16"/>
  <c r="AA234" i="16" s="1"/>
  <c r="M235" i="16"/>
  <c r="AA235" i="16" s="1"/>
  <c r="M236" i="16"/>
  <c r="AA236" i="16" s="1"/>
  <c r="M237" i="16"/>
  <c r="AA237" i="16" s="1"/>
  <c r="M238" i="16"/>
  <c r="AA238" i="16" s="1"/>
  <c r="M239" i="16"/>
  <c r="AA239" i="16" s="1"/>
  <c r="M240" i="16"/>
  <c r="AA240" i="16" s="1"/>
  <c r="M241" i="16"/>
  <c r="AA241" i="16" s="1"/>
  <c r="M242" i="16"/>
  <c r="AA242" i="16" s="1"/>
  <c r="M243" i="16"/>
  <c r="AA243" i="16" s="1"/>
  <c r="M244" i="16"/>
  <c r="AA244" i="16" s="1"/>
  <c r="M245" i="16"/>
  <c r="AA245" i="16" s="1"/>
  <c r="M246" i="16"/>
  <c r="AA246" i="16" s="1"/>
  <c r="M247" i="16"/>
  <c r="AA247" i="16" s="1"/>
  <c r="M248" i="16"/>
  <c r="AA248" i="16" s="1"/>
  <c r="M249" i="16"/>
  <c r="AA249" i="16" s="1"/>
  <c r="M250" i="16"/>
  <c r="AA250" i="16" s="1"/>
  <c r="M251" i="16"/>
  <c r="AA251" i="16" s="1"/>
  <c r="M252" i="16"/>
  <c r="AA252" i="16" s="1"/>
  <c r="M253" i="16"/>
  <c r="AA253" i="16" s="1"/>
  <c r="M254" i="16"/>
  <c r="AA254" i="16" s="1"/>
  <c r="M255" i="16"/>
  <c r="AA255" i="16" s="1"/>
  <c r="M256" i="16"/>
  <c r="AA256" i="16" s="1"/>
  <c r="M257" i="16"/>
  <c r="AA257" i="16" s="1"/>
  <c r="M258" i="16"/>
  <c r="AA258" i="16" s="1"/>
  <c r="M260" i="16"/>
  <c r="AA260" i="16" s="1"/>
  <c r="M261" i="16"/>
  <c r="AA261" i="16" s="1"/>
  <c r="M278" i="16" l="1"/>
  <c r="M277" i="16"/>
  <c r="M274" i="16"/>
  <c r="M275" i="16"/>
  <c r="M279" i="16"/>
  <c r="D119" i="8"/>
  <c r="H119" i="8"/>
  <c r="I119" i="8"/>
  <c r="J119" i="8"/>
  <c r="K119" i="8"/>
  <c r="L119" i="8"/>
  <c r="M119" i="8"/>
  <c r="N119" i="8"/>
  <c r="O119" i="8"/>
  <c r="P118" i="13"/>
  <c r="Q118" i="13"/>
  <c r="R118" i="13"/>
  <c r="S118" i="13"/>
  <c r="F118" i="13"/>
  <c r="G118" i="13"/>
  <c r="H118" i="13"/>
  <c r="I118" i="13"/>
  <c r="J118" i="13"/>
  <c r="K118" i="13"/>
  <c r="B254" i="27"/>
  <c r="C235" i="27"/>
  <c r="C236" i="27"/>
  <c r="C237" i="27"/>
  <c r="C238" i="27"/>
  <c r="C239" i="27"/>
  <c r="C240" i="27"/>
  <c r="C241" i="27"/>
  <c r="C242" i="27"/>
  <c r="C243" i="27"/>
  <c r="C244" i="27"/>
  <c r="C245" i="27"/>
  <c r="C246" i="27"/>
  <c r="C247" i="27"/>
  <c r="C248" i="27"/>
  <c r="C249" i="27"/>
  <c r="C250" i="27"/>
  <c r="C251" i="27"/>
  <c r="C252" i="27"/>
  <c r="C253" i="27"/>
  <c r="E232" i="27"/>
  <c r="E234" i="13" s="1"/>
  <c r="E233" i="27"/>
  <c r="E235" i="13" s="1"/>
  <c r="E235" i="27"/>
  <c r="E237" i="13" s="1"/>
  <c r="E236" i="27"/>
  <c r="E238" i="13" s="1"/>
  <c r="E237" i="27"/>
  <c r="E239" i="13" s="1"/>
  <c r="E238" i="27"/>
  <c r="E240" i="13" s="1"/>
  <c r="E239" i="27"/>
  <c r="E241" i="13" s="1"/>
  <c r="E240" i="27"/>
  <c r="E242" i="13" s="1"/>
  <c r="E241" i="27"/>
  <c r="E243" i="13" s="1"/>
  <c r="E242" i="27"/>
  <c r="E244" i="13" s="1"/>
  <c r="E243" i="27"/>
  <c r="E245" i="13" s="1"/>
  <c r="E244" i="27"/>
  <c r="E246" i="13" s="1"/>
  <c r="E245" i="27"/>
  <c r="E247" i="13" s="1"/>
  <c r="E246" i="27"/>
  <c r="E248" i="13" s="1"/>
  <c r="E247" i="27"/>
  <c r="E249" i="13" s="1"/>
  <c r="E248" i="27"/>
  <c r="E250" i="13" s="1"/>
  <c r="E249" i="27"/>
  <c r="E251" i="13" s="1"/>
  <c r="E250" i="27"/>
  <c r="E252" i="13" s="1"/>
  <c r="E251" i="27"/>
  <c r="E253" i="13" s="1"/>
  <c r="E252" i="27"/>
  <c r="E254" i="13" s="1"/>
  <c r="E253" i="27"/>
  <c r="E255" i="13" s="1"/>
  <c r="M118" i="3"/>
  <c r="U118" i="3" s="1"/>
  <c r="N118" i="3"/>
  <c r="C118" i="3" s="1"/>
  <c r="P119" i="8" s="1"/>
  <c r="O118" i="3"/>
  <c r="D118" i="3" s="1"/>
  <c r="Q119" i="8" s="1"/>
  <c r="P118" i="3"/>
  <c r="F118" i="3" s="1"/>
  <c r="L118" i="13" s="1"/>
  <c r="Q118" i="3"/>
  <c r="G118" i="3" s="1"/>
  <c r="M118" i="13" s="1"/>
  <c r="L118" i="3" l="1"/>
  <c r="R118" i="3" s="1"/>
  <c r="B119" i="8"/>
  <c r="F120" i="16" s="1"/>
  <c r="B118" i="3" l="1"/>
  <c r="G246" i="16" l="1"/>
  <c r="G258" i="16"/>
  <c r="D236" i="27" l="1"/>
  <c r="D237" i="27"/>
  <c r="D238" i="27"/>
  <c r="D239" i="27"/>
  <c r="D240" i="27"/>
  <c r="D241" i="27"/>
  <c r="D242" i="27"/>
  <c r="D243" i="27"/>
  <c r="D244" i="27"/>
  <c r="D245" i="27"/>
  <c r="D246" i="27"/>
  <c r="D247" i="27"/>
  <c r="D248" i="27"/>
  <c r="D249" i="27"/>
  <c r="D250" i="27"/>
  <c r="D251" i="27"/>
  <c r="D252" i="27"/>
  <c r="D253" i="27"/>
  <c r="F236" i="27"/>
  <c r="L237" i="18" s="1"/>
  <c r="F237" i="27"/>
  <c r="L238" i="18" s="1"/>
  <c r="F238" i="27"/>
  <c r="L239" i="18" s="1"/>
  <c r="F239" i="27"/>
  <c r="L240" i="18" s="1"/>
  <c r="F240" i="27"/>
  <c r="L241" i="18" s="1"/>
  <c r="F241" i="27"/>
  <c r="L242" i="18" s="1"/>
  <c r="F242" i="27"/>
  <c r="L243" i="18" s="1"/>
  <c r="F243" i="27"/>
  <c r="L244" i="18" s="1"/>
  <c r="F244" i="27"/>
  <c r="L245" i="18" s="1"/>
  <c r="F245" i="27"/>
  <c r="L246" i="18" s="1"/>
  <c r="F246" i="27"/>
  <c r="L247" i="18" s="1"/>
  <c r="F247" i="27"/>
  <c r="L248" i="18" s="1"/>
  <c r="F248" i="27"/>
  <c r="L249" i="18" s="1"/>
  <c r="F249" i="27"/>
  <c r="L250" i="18" s="1"/>
  <c r="F250" i="27"/>
  <c r="L251" i="18" s="1"/>
  <c r="F251" i="27"/>
  <c r="L252" i="18" s="1"/>
  <c r="F252" i="27"/>
  <c r="L253" i="18" s="1"/>
  <c r="F253" i="27"/>
  <c r="L254" i="18" s="1"/>
  <c r="B247" i="27" l="1"/>
  <c r="B238" i="27"/>
  <c r="B241" i="27"/>
  <c r="B240" i="27"/>
  <c r="B253" i="27"/>
  <c r="B237" i="27"/>
  <c r="B252" i="27"/>
  <c r="B236" i="27"/>
  <c r="B250" i="27"/>
  <c r="B249" i="27"/>
  <c r="B239" i="27"/>
  <c r="B248" i="27"/>
  <c r="B244" i="27"/>
  <c r="B246" i="27"/>
  <c r="B243" i="27"/>
  <c r="B245" i="27"/>
  <c r="B242" i="27"/>
  <c r="B251" i="27"/>
  <c r="D66" i="11" l="1"/>
  <c r="Q241" i="3"/>
  <c r="K24" i="16" l="1"/>
  <c r="K114" i="16"/>
  <c r="K118" i="16"/>
  <c r="K120" i="16"/>
  <c r="K246" i="16"/>
  <c r="K258" i="16"/>
  <c r="D117" i="11" l="1"/>
  <c r="E117" i="11"/>
  <c r="F117" i="11"/>
  <c r="H117" i="11"/>
  <c r="K117" i="11" l="1"/>
  <c r="B117" i="11"/>
  <c r="M3" i="16"/>
  <c r="AA3" i="16" s="1"/>
  <c r="D118" i="8"/>
  <c r="H118" i="8"/>
  <c r="I118" i="8"/>
  <c r="J118" i="8"/>
  <c r="K118" i="8"/>
  <c r="L118" i="8"/>
  <c r="M118" i="8"/>
  <c r="N118" i="8"/>
  <c r="O118" i="8"/>
  <c r="P118" i="8"/>
  <c r="Q118" i="8"/>
  <c r="F117" i="13"/>
  <c r="G117" i="13"/>
  <c r="H117" i="13"/>
  <c r="I117" i="13"/>
  <c r="J117" i="13"/>
  <c r="K117" i="13"/>
  <c r="L117" i="13"/>
  <c r="M117" i="13"/>
  <c r="F273" i="8"/>
  <c r="P117" i="13"/>
  <c r="Q117" i="13"/>
  <c r="R117" i="13"/>
  <c r="S117" i="13"/>
  <c r="T117" i="13"/>
  <c r="B117" i="5"/>
  <c r="C117" i="5"/>
  <c r="K117" i="5" s="1"/>
  <c r="O117" i="5" s="1"/>
  <c r="N117" i="11" l="1"/>
  <c r="D121" i="16"/>
  <c r="M276" i="16"/>
  <c r="K117" i="24"/>
  <c r="H117" i="5"/>
  <c r="R117" i="5"/>
  <c r="L117" i="11"/>
  <c r="O117" i="11"/>
  <c r="P117" i="11"/>
  <c r="Q117" i="11"/>
  <c r="R117" i="11"/>
  <c r="D117" i="13"/>
  <c r="F272" i="8"/>
  <c r="B118" i="8"/>
  <c r="F121" i="16" s="1"/>
  <c r="B117" i="13" l="1"/>
  <c r="G121" i="16" s="1"/>
  <c r="L262" i="24"/>
  <c r="N262" i="24"/>
  <c r="M262" i="24"/>
  <c r="O117" i="18"/>
  <c r="I24" i="16" l="1"/>
  <c r="J24" i="16"/>
  <c r="I114" i="16"/>
  <c r="J114" i="16"/>
  <c r="I117" i="16"/>
  <c r="J117" i="16"/>
  <c r="I118" i="16"/>
  <c r="J118" i="16"/>
  <c r="I120" i="16"/>
  <c r="J120" i="16"/>
  <c r="I246" i="16"/>
  <c r="J246" i="16"/>
  <c r="I258" i="16"/>
  <c r="J258" i="16"/>
  <c r="E262" i="5" l="1"/>
  <c r="C233" i="27"/>
  <c r="D233" i="27"/>
  <c r="D235" i="27"/>
  <c r="F233" i="27"/>
  <c r="L234" i="18" s="1"/>
  <c r="F235" i="27"/>
  <c r="L236" i="18" s="1"/>
  <c r="E231" i="27"/>
  <c r="E233" i="13" s="1"/>
  <c r="E3" i="11" l="1"/>
  <c r="E4" i="11"/>
  <c r="E5" i="11"/>
  <c r="E6" i="11"/>
  <c r="E7" i="11"/>
  <c r="E8" i="11"/>
  <c r="E9" i="11"/>
  <c r="E10" i="11"/>
  <c r="E11" i="11"/>
  <c r="E12" i="11"/>
  <c r="E13" i="11"/>
  <c r="E14" i="11"/>
  <c r="E15" i="11"/>
  <c r="E16" i="11"/>
  <c r="E17" i="11"/>
  <c r="E18" i="11"/>
  <c r="E19" i="11"/>
  <c r="E20" i="11"/>
  <c r="E21" i="11"/>
  <c r="E22" i="11"/>
  <c r="E23" i="11"/>
  <c r="E24" i="11"/>
  <c r="E25" i="11"/>
  <c r="E26" i="11"/>
  <c r="E27" i="11"/>
  <c r="E28" i="11"/>
  <c r="E29" i="11"/>
  <c r="E30" i="11"/>
  <c r="E31" i="11"/>
  <c r="E32" i="11"/>
  <c r="E33" i="11"/>
  <c r="E34" i="11"/>
  <c r="E35" i="11"/>
  <c r="E36" i="11"/>
  <c r="E37" i="11"/>
  <c r="E38" i="11"/>
  <c r="E39" i="11"/>
  <c r="E40" i="11"/>
  <c r="E41" i="11"/>
  <c r="E42" i="11"/>
  <c r="E43" i="11"/>
  <c r="E44" i="11"/>
  <c r="E45" i="11"/>
  <c r="E46" i="11"/>
  <c r="E47" i="11"/>
  <c r="E48" i="11"/>
  <c r="E49" i="11"/>
  <c r="E50" i="11"/>
  <c r="E51" i="11"/>
  <c r="E52" i="11"/>
  <c r="E53" i="11"/>
  <c r="E54" i="11"/>
  <c r="E55" i="11"/>
  <c r="E56" i="11"/>
  <c r="E57" i="11"/>
  <c r="E58" i="11"/>
  <c r="E59" i="11"/>
  <c r="E60" i="11"/>
  <c r="E61" i="11"/>
  <c r="E62" i="11"/>
  <c r="E63" i="11"/>
  <c r="E64" i="11"/>
  <c r="E65" i="11"/>
  <c r="E66" i="11"/>
  <c r="E67" i="11"/>
  <c r="E68" i="11"/>
  <c r="E69" i="11"/>
  <c r="E70" i="11"/>
  <c r="E71" i="11"/>
  <c r="E72" i="11"/>
  <c r="E73" i="11"/>
  <c r="E74" i="11"/>
  <c r="E75" i="11"/>
  <c r="E76" i="11"/>
  <c r="E77" i="11"/>
  <c r="E78" i="11"/>
  <c r="E79" i="11"/>
  <c r="E80" i="11"/>
  <c r="E81" i="11"/>
  <c r="E82" i="11"/>
  <c r="E83" i="11"/>
  <c r="E84" i="11"/>
  <c r="E85" i="11"/>
  <c r="E86" i="11"/>
  <c r="E87" i="11"/>
  <c r="E88" i="11"/>
  <c r="E89" i="11"/>
  <c r="E90" i="11"/>
  <c r="E91" i="11"/>
  <c r="E92" i="11"/>
  <c r="E93" i="11"/>
  <c r="E94" i="11"/>
  <c r="E95" i="11"/>
  <c r="E96" i="11"/>
  <c r="E97" i="11"/>
  <c r="E98" i="11"/>
  <c r="E99" i="11"/>
  <c r="E100" i="11"/>
  <c r="E101" i="11"/>
  <c r="E102" i="11"/>
  <c r="E103" i="11"/>
  <c r="E104" i="11"/>
  <c r="E105" i="11"/>
  <c r="E106" i="11"/>
  <c r="E107" i="11"/>
  <c r="E108" i="11"/>
  <c r="E109" i="11"/>
  <c r="E110" i="11"/>
  <c r="E111" i="11"/>
  <c r="E112" i="11"/>
  <c r="E113" i="11"/>
  <c r="E114" i="11"/>
  <c r="E115" i="11"/>
  <c r="E116" i="11"/>
  <c r="E118" i="11"/>
  <c r="E119" i="11"/>
  <c r="E120" i="11"/>
  <c r="E121" i="11"/>
  <c r="E122" i="11"/>
  <c r="E123" i="11"/>
  <c r="E124" i="11"/>
  <c r="E125" i="11"/>
  <c r="E126" i="11"/>
  <c r="E127" i="11"/>
  <c r="E128" i="11"/>
  <c r="E129" i="11"/>
  <c r="E130" i="11"/>
  <c r="E131" i="11"/>
  <c r="E132" i="11"/>
  <c r="E133" i="11"/>
  <c r="E134" i="11"/>
  <c r="E135" i="11"/>
  <c r="E136" i="11"/>
  <c r="E137" i="11"/>
  <c r="E138" i="11"/>
  <c r="E139" i="11"/>
  <c r="E140" i="11"/>
  <c r="E141" i="11"/>
  <c r="E142" i="11"/>
  <c r="E143" i="11"/>
  <c r="E144" i="11"/>
  <c r="E145" i="11"/>
  <c r="E146" i="11"/>
  <c r="E147" i="11"/>
  <c r="E148" i="11"/>
  <c r="E149" i="11"/>
  <c r="E150" i="11"/>
  <c r="E151" i="11"/>
  <c r="E152" i="11"/>
  <c r="E153" i="11"/>
  <c r="E154" i="11"/>
  <c r="E155" i="11"/>
  <c r="E156" i="11"/>
  <c r="E157" i="11"/>
  <c r="E158" i="11"/>
  <c r="E159" i="11"/>
  <c r="E160" i="11"/>
  <c r="E161" i="11"/>
  <c r="E162" i="11"/>
  <c r="E163" i="11"/>
  <c r="E164" i="11"/>
  <c r="E165" i="11"/>
  <c r="E166" i="11"/>
  <c r="E167" i="11"/>
  <c r="E168" i="11"/>
  <c r="E169" i="11"/>
  <c r="E170" i="11"/>
  <c r="E171" i="11"/>
  <c r="E172" i="11"/>
  <c r="E173" i="11"/>
  <c r="E174" i="11"/>
  <c r="E175" i="11"/>
  <c r="E176" i="11"/>
  <c r="E177" i="11"/>
  <c r="E178" i="11"/>
  <c r="E179" i="11"/>
  <c r="E180" i="11"/>
  <c r="E181" i="11"/>
  <c r="E182" i="11"/>
  <c r="E183" i="11"/>
  <c r="E184" i="11"/>
  <c r="E185" i="11"/>
  <c r="E186" i="11"/>
  <c r="E187" i="11"/>
  <c r="E188" i="11"/>
  <c r="E189" i="11"/>
  <c r="E190" i="11"/>
  <c r="E191" i="11"/>
  <c r="E192" i="11"/>
  <c r="E193" i="11"/>
  <c r="E194" i="11"/>
  <c r="E195" i="11"/>
  <c r="E196" i="11"/>
  <c r="E197" i="11"/>
  <c r="E198" i="11"/>
  <c r="E199" i="11"/>
  <c r="E200" i="11"/>
  <c r="E201" i="11"/>
  <c r="E202" i="11"/>
  <c r="E203" i="11"/>
  <c r="E204" i="11"/>
  <c r="E205" i="11"/>
  <c r="E206" i="11"/>
  <c r="E207" i="11"/>
  <c r="E208" i="11"/>
  <c r="E209" i="11"/>
  <c r="E210" i="11"/>
  <c r="E211" i="11"/>
  <c r="E212" i="11"/>
  <c r="E213" i="11"/>
  <c r="E214" i="11"/>
  <c r="E215" i="11"/>
  <c r="E216" i="11"/>
  <c r="E217" i="11"/>
  <c r="E218" i="11"/>
  <c r="E219" i="11"/>
  <c r="E220" i="11"/>
  <c r="E221" i="11"/>
  <c r="E222" i="11"/>
  <c r="E223" i="11"/>
  <c r="E224" i="11"/>
  <c r="E225" i="11"/>
  <c r="E226" i="11"/>
  <c r="E227" i="11"/>
  <c r="E228" i="11"/>
  <c r="E229" i="11"/>
  <c r="E230" i="11"/>
  <c r="E231" i="11"/>
  <c r="E232" i="11"/>
  <c r="E233" i="11"/>
  <c r="E234" i="11"/>
  <c r="E235" i="11"/>
  <c r="E236" i="11"/>
  <c r="E237" i="11"/>
  <c r="E238" i="11"/>
  <c r="E239" i="11"/>
  <c r="E240" i="11"/>
  <c r="E241" i="11"/>
  <c r="E242" i="11"/>
  <c r="E243" i="11"/>
  <c r="E244" i="11"/>
  <c r="E245" i="11"/>
  <c r="E246" i="11"/>
  <c r="E247" i="11"/>
  <c r="E248" i="11"/>
  <c r="E249" i="11"/>
  <c r="E250" i="11"/>
  <c r="E251" i="11"/>
  <c r="E252" i="11"/>
  <c r="E253" i="11"/>
  <c r="E254" i="11"/>
  <c r="E255" i="11"/>
  <c r="F274" i="8" l="1"/>
  <c r="G24" i="16"/>
  <c r="D23" i="8"/>
  <c r="M23" i="26"/>
  <c r="N23" i="26"/>
  <c r="C23" i="26" s="1"/>
  <c r="H23" i="8" s="1"/>
  <c r="O23" i="26"/>
  <c r="D23" i="26" s="1"/>
  <c r="I23" i="8" s="1"/>
  <c r="P23" i="26"/>
  <c r="F23" i="26" s="1"/>
  <c r="Q23" i="26"/>
  <c r="G23" i="26" s="1"/>
  <c r="O23" i="1"/>
  <c r="Z23" i="1" s="1"/>
  <c r="P23" i="1"/>
  <c r="C23" i="1" s="1"/>
  <c r="J23" i="8" s="1"/>
  <c r="Q23" i="1"/>
  <c r="D23" i="1" s="1"/>
  <c r="L23" i="8" s="1"/>
  <c r="R23" i="1"/>
  <c r="E23" i="1" s="1"/>
  <c r="T23" i="1"/>
  <c r="H23" i="1" s="1"/>
  <c r="U23" i="1"/>
  <c r="I23" i="1" s="1"/>
  <c r="O23" i="47"/>
  <c r="Z23" i="47" s="1"/>
  <c r="P23" i="47"/>
  <c r="C23" i="47" s="1"/>
  <c r="K23" i="8" s="1"/>
  <c r="Q23" i="47"/>
  <c r="D23" i="47" s="1"/>
  <c r="M23" i="8" s="1"/>
  <c r="R23" i="47"/>
  <c r="E23" i="47" s="1"/>
  <c r="T23" i="47"/>
  <c r="H23" i="47" s="1"/>
  <c r="U23" i="47"/>
  <c r="I23" i="47" s="1"/>
  <c r="M23" i="10"/>
  <c r="N23" i="10"/>
  <c r="C23" i="10" s="1"/>
  <c r="N23" i="8" s="1"/>
  <c r="O23" i="10"/>
  <c r="D23" i="10" s="1"/>
  <c r="O23" i="8" s="1"/>
  <c r="P23" i="10"/>
  <c r="F23" i="10" s="1"/>
  <c r="Q23" i="10"/>
  <c r="G23" i="10" s="1"/>
  <c r="M23" i="3"/>
  <c r="N23" i="3"/>
  <c r="C23" i="3" s="1"/>
  <c r="P23" i="8" s="1"/>
  <c r="O23" i="3"/>
  <c r="D23" i="3" s="1"/>
  <c r="Q23" i="8" s="1"/>
  <c r="P23" i="3"/>
  <c r="F23" i="3" s="1"/>
  <c r="Q23" i="3"/>
  <c r="G23" i="3" s="1"/>
  <c r="L23" i="10" l="1"/>
  <c r="B23" i="10" s="1"/>
  <c r="N23" i="47"/>
  <c r="B23" i="47" s="1"/>
  <c r="N23" i="1"/>
  <c r="V23" i="1" s="1"/>
  <c r="U23" i="10"/>
  <c r="L23" i="3"/>
  <c r="U23" i="3"/>
  <c r="B23" i="8"/>
  <c r="L23" i="26"/>
  <c r="R23" i="26" s="1"/>
  <c r="U23" i="26"/>
  <c r="F24" i="16" l="1"/>
  <c r="R23" i="10"/>
  <c r="B23" i="1"/>
  <c r="V23" i="47"/>
  <c r="B23" i="26"/>
  <c r="B23" i="3"/>
  <c r="R23" i="3"/>
  <c r="M117" i="11" l="1"/>
  <c r="D221" i="11" l="1"/>
  <c r="D222" i="11"/>
  <c r="D223" i="11"/>
  <c r="D224" i="11"/>
  <c r="D225" i="11"/>
  <c r="D226" i="11"/>
  <c r="D227" i="11"/>
  <c r="D228" i="11"/>
  <c r="D229" i="11"/>
  <c r="D230" i="11"/>
  <c r="D231" i="11"/>
  <c r="D232" i="11"/>
  <c r="D233" i="11"/>
  <c r="D234" i="11"/>
  <c r="D235" i="11"/>
  <c r="D236" i="11"/>
  <c r="D237" i="11"/>
  <c r="D238" i="11"/>
  <c r="D239" i="11"/>
  <c r="D240" i="11"/>
  <c r="D241" i="11"/>
  <c r="D242" i="11"/>
  <c r="D243" i="11"/>
  <c r="D244" i="11"/>
  <c r="D245" i="11"/>
  <c r="D246" i="11"/>
  <c r="D247" i="11"/>
  <c r="D248" i="11"/>
  <c r="D249" i="11"/>
  <c r="D250" i="11"/>
  <c r="D251" i="11"/>
  <c r="D252" i="11"/>
  <c r="D253" i="11"/>
  <c r="D254" i="11"/>
  <c r="D255" i="11"/>
  <c r="H3" i="11"/>
  <c r="H4" i="11"/>
  <c r="H5" i="11"/>
  <c r="H6" i="11"/>
  <c r="H7" i="11"/>
  <c r="H8" i="11"/>
  <c r="H9" i="11"/>
  <c r="H10" i="11"/>
  <c r="H11" i="11"/>
  <c r="H12" i="11"/>
  <c r="H13" i="11"/>
  <c r="H14" i="11"/>
  <c r="H15" i="11"/>
  <c r="H16" i="11"/>
  <c r="H17" i="11"/>
  <c r="H18" i="11"/>
  <c r="H19" i="11"/>
  <c r="H20" i="11"/>
  <c r="H21" i="11"/>
  <c r="H22" i="11"/>
  <c r="H23" i="11"/>
  <c r="H24" i="11"/>
  <c r="H25" i="11"/>
  <c r="H26" i="11"/>
  <c r="H27" i="11"/>
  <c r="H28" i="11"/>
  <c r="H29" i="11"/>
  <c r="H30" i="11"/>
  <c r="H31" i="11"/>
  <c r="H32" i="11"/>
  <c r="H33" i="11"/>
  <c r="H34" i="11"/>
  <c r="H35" i="11"/>
  <c r="H36" i="11"/>
  <c r="H37" i="11"/>
  <c r="H38" i="11"/>
  <c r="H39" i="11"/>
  <c r="H40" i="11"/>
  <c r="H41" i="11"/>
  <c r="H42" i="11"/>
  <c r="H43" i="11"/>
  <c r="H44" i="11"/>
  <c r="H45" i="11"/>
  <c r="H46" i="11"/>
  <c r="H47" i="11"/>
  <c r="H48" i="11"/>
  <c r="H49" i="11"/>
  <c r="H50" i="11"/>
  <c r="H51" i="11"/>
  <c r="H52" i="11"/>
  <c r="H53" i="11"/>
  <c r="H54" i="11"/>
  <c r="H55" i="11"/>
  <c r="H56" i="11"/>
  <c r="H57" i="11"/>
  <c r="H58" i="11"/>
  <c r="H59" i="11"/>
  <c r="H60" i="11"/>
  <c r="H61" i="11"/>
  <c r="H62" i="11"/>
  <c r="H63" i="11"/>
  <c r="H64" i="11"/>
  <c r="H65" i="11"/>
  <c r="H66" i="11"/>
  <c r="H67" i="11"/>
  <c r="H68" i="11"/>
  <c r="H69" i="11"/>
  <c r="H70" i="11"/>
  <c r="H71" i="11"/>
  <c r="H72" i="11"/>
  <c r="H73" i="11"/>
  <c r="H74" i="11"/>
  <c r="H75" i="11"/>
  <c r="H76" i="11"/>
  <c r="H77" i="11"/>
  <c r="H78" i="11"/>
  <c r="H79" i="11"/>
  <c r="H80" i="11"/>
  <c r="H81" i="11"/>
  <c r="H82" i="11"/>
  <c r="H83" i="11"/>
  <c r="H84" i="11"/>
  <c r="H85" i="11"/>
  <c r="H86" i="11"/>
  <c r="H87" i="11"/>
  <c r="H88" i="11"/>
  <c r="H89" i="11"/>
  <c r="H90" i="11"/>
  <c r="H91" i="11"/>
  <c r="H92" i="11"/>
  <c r="H93" i="11"/>
  <c r="H94" i="11"/>
  <c r="H95" i="11"/>
  <c r="H96" i="11"/>
  <c r="H97" i="11"/>
  <c r="H98" i="11"/>
  <c r="H99" i="11"/>
  <c r="H100" i="11"/>
  <c r="H101" i="11"/>
  <c r="H102" i="11"/>
  <c r="H103" i="11"/>
  <c r="H104" i="11"/>
  <c r="H105" i="11"/>
  <c r="H106" i="11"/>
  <c r="H107" i="11"/>
  <c r="H108" i="11"/>
  <c r="H109" i="11"/>
  <c r="H110" i="11"/>
  <c r="H111" i="11"/>
  <c r="H112" i="11"/>
  <c r="H113" i="11"/>
  <c r="H114" i="11"/>
  <c r="H115" i="11"/>
  <c r="H116" i="11"/>
  <c r="H118" i="11"/>
  <c r="H119" i="11"/>
  <c r="H120" i="11"/>
  <c r="H121" i="11"/>
  <c r="H122" i="11"/>
  <c r="H123" i="11"/>
  <c r="H124" i="11"/>
  <c r="H125" i="11"/>
  <c r="H126" i="11"/>
  <c r="H127" i="11"/>
  <c r="H128" i="11"/>
  <c r="H129" i="11"/>
  <c r="H130" i="11"/>
  <c r="H131" i="11"/>
  <c r="H132" i="11"/>
  <c r="H133" i="11"/>
  <c r="H134" i="11"/>
  <c r="H135" i="11"/>
  <c r="H136" i="11"/>
  <c r="H137" i="11"/>
  <c r="H138" i="11"/>
  <c r="H139" i="11"/>
  <c r="H140" i="11"/>
  <c r="H141" i="11"/>
  <c r="H142" i="11"/>
  <c r="H143" i="11"/>
  <c r="H144" i="11"/>
  <c r="H145" i="11"/>
  <c r="H146" i="11"/>
  <c r="H147" i="11"/>
  <c r="H148" i="11"/>
  <c r="H149" i="11"/>
  <c r="H150" i="11"/>
  <c r="H151" i="11"/>
  <c r="H152" i="11"/>
  <c r="H153" i="11"/>
  <c r="H154" i="11"/>
  <c r="H155" i="11"/>
  <c r="H156" i="11"/>
  <c r="H157" i="11"/>
  <c r="H158" i="11"/>
  <c r="H159" i="11"/>
  <c r="H160" i="11"/>
  <c r="H161" i="11"/>
  <c r="H162" i="11"/>
  <c r="H163" i="11"/>
  <c r="H164" i="11"/>
  <c r="H165" i="11"/>
  <c r="H166" i="11"/>
  <c r="H167" i="11"/>
  <c r="H168" i="11"/>
  <c r="H169" i="11"/>
  <c r="H170" i="11"/>
  <c r="H171" i="11"/>
  <c r="H172" i="11"/>
  <c r="H173" i="11"/>
  <c r="H174" i="11"/>
  <c r="H175" i="11"/>
  <c r="H176" i="11"/>
  <c r="H177" i="11"/>
  <c r="H178" i="11"/>
  <c r="H179" i="11"/>
  <c r="H180" i="11"/>
  <c r="H181" i="11"/>
  <c r="H182" i="11"/>
  <c r="H183" i="11"/>
  <c r="H184" i="11"/>
  <c r="H185" i="11"/>
  <c r="H186" i="11"/>
  <c r="H187" i="11"/>
  <c r="H188" i="11"/>
  <c r="H189" i="11"/>
  <c r="H190" i="11"/>
  <c r="H191" i="11"/>
  <c r="H192" i="11"/>
  <c r="H193" i="11"/>
  <c r="H194" i="11"/>
  <c r="H195" i="11"/>
  <c r="H196" i="11"/>
  <c r="H197" i="11"/>
  <c r="H198" i="11"/>
  <c r="H199" i="11"/>
  <c r="H200" i="11"/>
  <c r="H201" i="11"/>
  <c r="H202" i="11"/>
  <c r="H203" i="11"/>
  <c r="H204" i="11"/>
  <c r="H205" i="11"/>
  <c r="H206" i="11"/>
  <c r="H207" i="11"/>
  <c r="H208" i="11"/>
  <c r="H209" i="11"/>
  <c r="H210" i="11"/>
  <c r="H211" i="11"/>
  <c r="H212" i="11"/>
  <c r="H213" i="11"/>
  <c r="H214" i="11"/>
  <c r="H215" i="11"/>
  <c r="H216" i="11"/>
  <c r="H217" i="11"/>
  <c r="H218" i="11"/>
  <c r="H219" i="11"/>
  <c r="H220" i="11"/>
  <c r="H221" i="11"/>
  <c r="H222" i="11"/>
  <c r="H223" i="11"/>
  <c r="H224" i="11"/>
  <c r="H225" i="11"/>
  <c r="H226" i="11"/>
  <c r="H227" i="11"/>
  <c r="H228" i="11"/>
  <c r="H229" i="11"/>
  <c r="H230" i="11"/>
  <c r="H231" i="11"/>
  <c r="H232" i="11"/>
  <c r="H233" i="11"/>
  <c r="H234" i="11"/>
  <c r="H235" i="11"/>
  <c r="H236" i="11"/>
  <c r="H237" i="11"/>
  <c r="H238" i="11"/>
  <c r="H239" i="11"/>
  <c r="H240" i="11"/>
  <c r="H241" i="11"/>
  <c r="H242" i="11"/>
  <c r="H243" i="11"/>
  <c r="H244" i="11"/>
  <c r="H245" i="11"/>
  <c r="H246" i="11"/>
  <c r="H247" i="11"/>
  <c r="H248" i="11"/>
  <c r="H249" i="11"/>
  <c r="H250" i="11"/>
  <c r="H251" i="11"/>
  <c r="H252" i="11"/>
  <c r="H253" i="11"/>
  <c r="H254" i="11"/>
  <c r="H255" i="11"/>
  <c r="H2" i="11"/>
  <c r="F3" i="11"/>
  <c r="F4" i="11"/>
  <c r="F5" i="11"/>
  <c r="F6" i="11"/>
  <c r="F7" i="11"/>
  <c r="F8" i="11"/>
  <c r="F9" i="11"/>
  <c r="F10" i="11"/>
  <c r="F11" i="11"/>
  <c r="F12" i="11"/>
  <c r="F13" i="11"/>
  <c r="F14" i="11"/>
  <c r="F15" i="11"/>
  <c r="F16" i="11"/>
  <c r="F17" i="11"/>
  <c r="F18" i="11"/>
  <c r="F19" i="11"/>
  <c r="F20" i="11"/>
  <c r="F21" i="11"/>
  <c r="F22" i="11"/>
  <c r="F23" i="11"/>
  <c r="F24" i="11"/>
  <c r="F25" i="11"/>
  <c r="F26" i="11"/>
  <c r="F27" i="11"/>
  <c r="F28" i="11"/>
  <c r="F29" i="11"/>
  <c r="F30" i="11"/>
  <c r="F31" i="11"/>
  <c r="F32" i="11"/>
  <c r="F33" i="11"/>
  <c r="F34" i="11"/>
  <c r="F35" i="11"/>
  <c r="F36" i="11"/>
  <c r="F37" i="11"/>
  <c r="F38" i="11"/>
  <c r="F39" i="11"/>
  <c r="F40" i="11"/>
  <c r="F41" i="11"/>
  <c r="F42" i="11"/>
  <c r="F43" i="11"/>
  <c r="F44" i="11"/>
  <c r="F45" i="11"/>
  <c r="F46" i="11"/>
  <c r="F47" i="11"/>
  <c r="F48" i="11"/>
  <c r="F49" i="11"/>
  <c r="F50" i="11"/>
  <c r="F51" i="11"/>
  <c r="F52" i="11"/>
  <c r="F53" i="11"/>
  <c r="F54" i="11"/>
  <c r="F55" i="11"/>
  <c r="F56" i="11"/>
  <c r="F57" i="11"/>
  <c r="F58" i="11"/>
  <c r="F59" i="11"/>
  <c r="F60" i="11"/>
  <c r="F61" i="11"/>
  <c r="F62" i="11"/>
  <c r="F63" i="11"/>
  <c r="F64" i="11"/>
  <c r="F65" i="11"/>
  <c r="F66" i="11"/>
  <c r="F67" i="11"/>
  <c r="F68" i="11"/>
  <c r="F69" i="11"/>
  <c r="F70" i="11"/>
  <c r="F71" i="11"/>
  <c r="F72" i="11"/>
  <c r="F73" i="11"/>
  <c r="F74" i="11"/>
  <c r="F75" i="11"/>
  <c r="F76" i="11"/>
  <c r="F77" i="11"/>
  <c r="F78" i="11"/>
  <c r="F79" i="11"/>
  <c r="F80" i="11"/>
  <c r="F81" i="11"/>
  <c r="F82" i="11"/>
  <c r="F83" i="11"/>
  <c r="F84" i="11"/>
  <c r="F85" i="11"/>
  <c r="F86" i="11"/>
  <c r="F87" i="11"/>
  <c r="F88" i="11"/>
  <c r="F89" i="11"/>
  <c r="F90" i="11"/>
  <c r="F91" i="11"/>
  <c r="F92" i="11"/>
  <c r="F93" i="11"/>
  <c r="F94" i="11"/>
  <c r="F95" i="11"/>
  <c r="F96" i="11"/>
  <c r="F97" i="11"/>
  <c r="F98" i="11"/>
  <c r="F99" i="11"/>
  <c r="F100" i="11"/>
  <c r="F101" i="11"/>
  <c r="F102" i="11"/>
  <c r="F103" i="11"/>
  <c r="F104" i="11"/>
  <c r="F105" i="11"/>
  <c r="F106" i="11"/>
  <c r="F107" i="11"/>
  <c r="F108" i="11"/>
  <c r="F109" i="11"/>
  <c r="F110" i="11"/>
  <c r="F111" i="11"/>
  <c r="F112" i="11"/>
  <c r="F113" i="11"/>
  <c r="F114" i="11"/>
  <c r="F115" i="11"/>
  <c r="F116" i="11"/>
  <c r="F118" i="11"/>
  <c r="F119" i="11"/>
  <c r="F120" i="11"/>
  <c r="F121" i="11"/>
  <c r="F122" i="11"/>
  <c r="F123" i="11"/>
  <c r="F124" i="11"/>
  <c r="F125" i="11"/>
  <c r="F126" i="11"/>
  <c r="F127" i="11"/>
  <c r="F128" i="11"/>
  <c r="F129" i="11"/>
  <c r="F130" i="11"/>
  <c r="F131" i="11"/>
  <c r="F132" i="11"/>
  <c r="F133" i="11"/>
  <c r="F134" i="11"/>
  <c r="F135" i="11"/>
  <c r="F136" i="11"/>
  <c r="F137" i="11"/>
  <c r="F138" i="11"/>
  <c r="F139" i="11"/>
  <c r="F140" i="11"/>
  <c r="F141" i="11"/>
  <c r="F142" i="11"/>
  <c r="F143" i="11"/>
  <c r="F144" i="11"/>
  <c r="F145" i="11"/>
  <c r="F146" i="11"/>
  <c r="F147" i="11"/>
  <c r="F148" i="11"/>
  <c r="F149" i="11"/>
  <c r="F150" i="11"/>
  <c r="F151" i="11"/>
  <c r="F152" i="11"/>
  <c r="F153" i="11"/>
  <c r="F154" i="11"/>
  <c r="F155" i="11"/>
  <c r="F156" i="11"/>
  <c r="F157" i="11"/>
  <c r="F158" i="11"/>
  <c r="F159" i="11"/>
  <c r="F160" i="11"/>
  <c r="F161" i="11"/>
  <c r="F162" i="11"/>
  <c r="F163" i="11"/>
  <c r="F164" i="11"/>
  <c r="F165" i="11"/>
  <c r="F166" i="11"/>
  <c r="F167" i="11"/>
  <c r="F168" i="11"/>
  <c r="F169" i="11"/>
  <c r="F170" i="11"/>
  <c r="F171" i="11"/>
  <c r="F172" i="11"/>
  <c r="F173" i="11"/>
  <c r="F174" i="11"/>
  <c r="F175" i="11"/>
  <c r="F176" i="11"/>
  <c r="F177" i="11"/>
  <c r="F178" i="11"/>
  <c r="F179" i="11"/>
  <c r="F180" i="11"/>
  <c r="F181" i="11"/>
  <c r="F182" i="11"/>
  <c r="F183" i="11"/>
  <c r="F184" i="11"/>
  <c r="F185" i="11"/>
  <c r="F186" i="11"/>
  <c r="F187" i="11"/>
  <c r="F188" i="11"/>
  <c r="F189" i="11"/>
  <c r="F190" i="11"/>
  <c r="F191" i="11"/>
  <c r="F192" i="11"/>
  <c r="F193" i="11"/>
  <c r="F194" i="11"/>
  <c r="F195" i="11"/>
  <c r="F196" i="11"/>
  <c r="F197" i="11"/>
  <c r="F198" i="11"/>
  <c r="F199" i="11"/>
  <c r="F200" i="11"/>
  <c r="F201" i="11"/>
  <c r="F202" i="11"/>
  <c r="F203" i="11"/>
  <c r="F204" i="11"/>
  <c r="F205" i="11"/>
  <c r="F206" i="11"/>
  <c r="F207" i="11"/>
  <c r="F208" i="11"/>
  <c r="F209" i="11"/>
  <c r="F210" i="11"/>
  <c r="F211" i="11"/>
  <c r="F212" i="11"/>
  <c r="F213" i="11"/>
  <c r="F214" i="11"/>
  <c r="F215" i="11"/>
  <c r="F216" i="11"/>
  <c r="F217" i="11"/>
  <c r="F218" i="11"/>
  <c r="F219" i="11"/>
  <c r="F220" i="11"/>
  <c r="F221" i="11"/>
  <c r="F222" i="11"/>
  <c r="F223" i="11"/>
  <c r="F224" i="11"/>
  <c r="F225" i="11"/>
  <c r="F226" i="11"/>
  <c r="F227" i="11"/>
  <c r="F228" i="11"/>
  <c r="F229" i="11"/>
  <c r="F230" i="11"/>
  <c r="F231" i="11"/>
  <c r="F232" i="11"/>
  <c r="F233" i="11"/>
  <c r="F234" i="11"/>
  <c r="F235" i="11"/>
  <c r="F236" i="11"/>
  <c r="F237" i="11"/>
  <c r="F238" i="11"/>
  <c r="F239" i="11"/>
  <c r="F240" i="11"/>
  <c r="F241" i="11"/>
  <c r="F242" i="11"/>
  <c r="F243" i="11"/>
  <c r="F244" i="11"/>
  <c r="F245" i="11"/>
  <c r="F246" i="11"/>
  <c r="F247" i="11"/>
  <c r="F248" i="11"/>
  <c r="F249" i="11"/>
  <c r="F250" i="11"/>
  <c r="F251" i="11"/>
  <c r="F252" i="11"/>
  <c r="F253" i="11"/>
  <c r="F254" i="11"/>
  <c r="F255" i="11"/>
  <c r="F2" i="11"/>
  <c r="E2" i="11"/>
  <c r="D3" i="11"/>
  <c r="D4" i="11"/>
  <c r="D5" i="11"/>
  <c r="D6" i="11"/>
  <c r="D7" i="11"/>
  <c r="D8" i="11"/>
  <c r="D9" i="11"/>
  <c r="D10" i="11"/>
  <c r="D11" i="11"/>
  <c r="D12" i="11"/>
  <c r="D13" i="11"/>
  <c r="D14" i="11"/>
  <c r="D15" i="11"/>
  <c r="D16" i="11"/>
  <c r="D17" i="11"/>
  <c r="D18" i="11"/>
  <c r="D19" i="11"/>
  <c r="D20" i="11"/>
  <c r="D21" i="11"/>
  <c r="D22" i="11"/>
  <c r="D23" i="11"/>
  <c r="D24" i="11"/>
  <c r="D25" i="11"/>
  <c r="D26" i="11"/>
  <c r="D27" i="11"/>
  <c r="D28" i="11"/>
  <c r="D29" i="11"/>
  <c r="D30" i="11"/>
  <c r="D31" i="11"/>
  <c r="D32" i="11"/>
  <c r="D33" i="11"/>
  <c r="D34" i="11"/>
  <c r="D35" i="11"/>
  <c r="D36" i="11"/>
  <c r="D37" i="11"/>
  <c r="D38" i="11"/>
  <c r="D39" i="11"/>
  <c r="D40" i="11"/>
  <c r="D41" i="11"/>
  <c r="D42" i="11"/>
  <c r="D43" i="11"/>
  <c r="D44" i="11"/>
  <c r="D45" i="11"/>
  <c r="D46" i="11"/>
  <c r="D47" i="11"/>
  <c r="D48" i="11"/>
  <c r="D49" i="11"/>
  <c r="D50" i="11"/>
  <c r="D51" i="11"/>
  <c r="D52" i="11"/>
  <c r="D53" i="11"/>
  <c r="D54" i="11"/>
  <c r="D55" i="11"/>
  <c r="D56" i="11"/>
  <c r="D57" i="11"/>
  <c r="D58" i="11"/>
  <c r="D59" i="11"/>
  <c r="D60" i="11"/>
  <c r="D61" i="11"/>
  <c r="D62" i="11"/>
  <c r="D63" i="11"/>
  <c r="D64" i="11"/>
  <c r="D65" i="11"/>
  <c r="D67" i="11"/>
  <c r="D68" i="11"/>
  <c r="D69" i="11"/>
  <c r="D70" i="11"/>
  <c r="D71" i="11"/>
  <c r="D72" i="11"/>
  <c r="D73" i="11"/>
  <c r="D74" i="11"/>
  <c r="D75" i="11"/>
  <c r="D76" i="11"/>
  <c r="D77" i="11"/>
  <c r="D78" i="11"/>
  <c r="D79" i="11"/>
  <c r="D80" i="11"/>
  <c r="D81" i="11"/>
  <c r="D82" i="11"/>
  <c r="D83" i="11"/>
  <c r="D84" i="11"/>
  <c r="D85" i="11"/>
  <c r="D86" i="11"/>
  <c r="D87" i="11"/>
  <c r="D88" i="11"/>
  <c r="D89" i="11"/>
  <c r="D90" i="11"/>
  <c r="D91" i="11"/>
  <c r="D92" i="11"/>
  <c r="D93" i="11"/>
  <c r="D94" i="11"/>
  <c r="D95" i="11"/>
  <c r="D96" i="11"/>
  <c r="D97" i="11"/>
  <c r="D98" i="11"/>
  <c r="D99" i="11"/>
  <c r="D100" i="11"/>
  <c r="D101" i="11"/>
  <c r="D102" i="11"/>
  <c r="D103" i="11"/>
  <c r="D104" i="11"/>
  <c r="D105" i="11"/>
  <c r="D106" i="11"/>
  <c r="D107" i="11"/>
  <c r="D108" i="11"/>
  <c r="D109" i="11"/>
  <c r="D110" i="11"/>
  <c r="D111" i="11"/>
  <c r="D112" i="11"/>
  <c r="D113" i="11"/>
  <c r="D114" i="11"/>
  <c r="D115" i="11"/>
  <c r="D116" i="11"/>
  <c r="D118" i="11"/>
  <c r="D119" i="11"/>
  <c r="D120" i="11"/>
  <c r="D121" i="11"/>
  <c r="D122" i="11"/>
  <c r="D123" i="11"/>
  <c r="D124" i="11"/>
  <c r="D125" i="11"/>
  <c r="D126" i="11"/>
  <c r="D127" i="11"/>
  <c r="D128" i="11"/>
  <c r="D129" i="11"/>
  <c r="D130" i="11"/>
  <c r="D131" i="11"/>
  <c r="D132" i="11"/>
  <c r="D133" i="11"/>
  <c r="D134" i="11"/>
  <c r="D135" i="11"/>
  <c r="D136" i="11"/>
  <c r="D137" i="11"/>
  <c r="D138" i="11"/>
  <c r="D139" i="11"/>
  <c r="D140" i="11"/>
  <c r="D141" i="11"/>
  <c r="D142" i="11"/>
  <c r="D143" i="11"/>
  <c r="D144" i="11"/>
  <c r="D145" i="11"/>
  <c r="D146" i="11"/>
  <c r="D147" i="11"/>
  <c r="D148" i="11"/>
  <c r="D149" i="11"/>
  <c r="D150" i="11"/>
  <c r="D151" i="11"/>
  <c r="D152" i="11"/>
  <c r="D153" i="11"/>
  <c r="D154" i="11"/>
  <c r="D155" i="11"/>
  <c r="D156" i="11"/>
  <c r="D157" i="11"/>
  <c r="D158" i="11"/>
  <c r="D159" i="11"/>
  <c r="D160" i="11"/>
  <c r="D161" i="11"/>
  <c r="D162" i="11"/>
  <c r="D163" i="11"/>
  <c r="D164" i="11"/>
  <c r="D165" i="11"/>
  <c r="D166" i="11"/>
  <c r="D167" i="11"/>
  <c r="D168" i="11"/>
  <c r="D169" i="11"/>
  <c r="D170" i="11"/>
  <c r="D171" i="11"/>
  <c r="D172" i="11"/>
  <c r="D173" i="11"/>
  <c r="D174" i="11"/>
  <c r="D175" i="11"/>
  <c r="D176" i="11"/>
  <c r="D177" i="11"/>
  <c r="D178" i="11"/>
  <c r="D179" i="11"/>
  <c r="D180" i="11"/>
  <c r="D181" i="11"/>
  <c r="D182" i="11"/>
  <c r="D183" i="11"/>
  <c r="D184" i="11"/>
  <c r="D185" i="11"/>
  <c r="D186" i="11"/>
  <c r="D187" i="11"/>
  <c r="D188" i="11"/>
  <c r="D189" i="11"/>
  <c r="D190" i="11"/>
  <c r="D191" i="11"/>
  <c r="D192" i="11"/>
  <c r="D193" i="11"/>
  <c r="D194" i="11"/>
  <c r="D195" i="11"/>
  <c r="D196" i="11"/>
  <c r="D197" i="11"/>
  <c r="D198" i="11"/>
  <c r="D199" i="11"/>
  <c r="D200" i="11"/>
  <c r="D201" i="11"/>
  <c r="D202" i="11"/>
  <c r="D203" i="11"/>
  <c r="D204" i="11"/>
  <c r="D205" i="11"/>
  <c r="D206" i="11"/>
  <c r="D207" i="11"/>
  <c r="D208" i="11"/>
  <c r="D209" i="11"/>
  <c r="D210" i="11"/>
  <c r="D211" i="11"/>
  <c r="D212" i="11"/>
  <c r="D213" i="11"/>
  <c r="D214" i="11"/>
  <c r="D215" i="11"/>
  <c r="D216" i="11"/>
  <c r="D217" i="11"/>
  <c r="D218" i="11"/>
  <c r="D219" i="11"/>
  <c r="D220" i="11"/>
  <c r="D2" i="11"/>
  <c r="K97" i="11" l="1"/>
  <c r="D99" i="16" s="1"/>
  <c r="K145" i="11"/>
  <c r="D149" i="16" s="1"/>
  <c r="K17" i="11"/>
  <c r="D18" i="16" s="1"/>
  <c r="K146" i="11"/>
  <c r="D150" i="16" s="1"/>
  <c r="K48" i="11"/>
  <c r="D50" i="16" s="1"/>
  <c r="K129" i="11"/>
  <c r="D133" i="16" s="1"/>
  <c r="K65" i="11"/>
  <c r="D67" i="16" s="1"/>
  <c r="K194" i="11"/>
  <c r="D198" i="16" s="1"/>
  <c r="K113" i="11"/>
  <c r="D116" i="16" s="1"/>
  <c r="K16" i="11"/>
  <c r="D17" i="16" s="1"/>
  <c r="K96" i="11"/>
  <c r="D98" i="16" s="1"/>
  <c r="K33" i="11"/>
  <c r="D35" i="16" s="1"/>
  <c r="K81" i="11"/>
  <c r="D83" i="16" s="1"/>
  <c r="K161" i="11"/>
  <c r="D165" i="16" s="1"/>
  <c r="K178" i="11"/>
  <c r="D182" i="16" s="1"/>
  <c r="K130" i="11"/>
  <c r="D134" i="16" s="1"/>
  <c r="K32" i="11"/>
  <c r="D34" i="16" s="1"/>
  <c r="K209" i="11"/>
  <c r="D213" i="16" s="1"/>
  <c r="K112" i="11"/>
  <c r="D115" i="16" s="1"/>
  <c r="K49" i="11"/>
  <c r="D51" i="16" s="1"/>
  <c r="K210" i="11"/>
  <c r="D214" i="16" s="1"/>
  <c r="K162" i="11"/>
  <c r="D166" i="16" s="1"/>
  <c r="K64" i="11"/>
  <c r="D66" i="16" s="1"/>
  <c r="K177" i="11"/>
  <c r="D181" i="16" s="1"/>
  <c r="K80" i="11"/>
  <c r="D82" i="16" s="1"/>
  <c r="K179" i="11"/>
  <c r="D183" i="16" s="1"/>
  <c r="K211" i="11"/>
  <c r="D215" i="16" s="1"/>
  <c r="K114" i="11"/>
  <c r="D117" i="16" s="1"/>
  <c r="K131" i="11"/>
  <c r="D135" i="16" s="1"/>
  <c r="K98" i="11"/>
  <c r="D100" i="16" s="1"/>
  <c r="K147" i="11"/>
  <c r="D151" i="16" s="1"/>
  <c r="K163" i="11"/>
  <c r="D167" i="16" s="1"/>
  <c r="K195" i="11"/>
  <c r="D199" i="16" s="1"/>
  <c r="K193" i="11"/>
  <c r="D197" i="16" s="1"/>
  <c r="K252" i="11"/>
  <c r="D257" i="16" s="1"/>
  <c r="K236" i="11"/>
  <c r="D240" i="16" s="1"/>
  <c r="K66" i="11"/>
  <c r="D68" i="16" s="1"/>
  <c r="K82" i="11"/>
  <c r="D84" i="16" s="1"/>
  <c r="K251" i="11"/>
  <c r="D256" i="16" s="1"/>
  <c r="K235" i="11"/>
  <c r="D239" i="16" s="1"/>
  <c r="K19" i="11"/>
  <c r="D20" i="16" s="1"/>
  <c r="K51" i="11"/>
  <c r="D53" i="16" s="1"/>
  <c r="K3" i="11"/>
  <c r="D4" i="16" s="1"/>
  <c r="K54" i="11"/>
  <c r="D56" i="16" s="1"/>
  <c r="K38" i="11"/>
  <c r="D40" i="16" s="1"/>
  <c r="K22" i="11"/>
  <c r="D23" i="16" s="1"/>
  <c r="K6" i="11"/>
  <c r="D7" i="16" s="1"/>
  <c r="K183" i="11"/>
  <c r="D187" i="16" s="1"/>
  <c r="K102" i="11"/>
  <c r="D104" i="16" s="1"/>
  <c r="K199" i="11"/>
  <c r="D203" i="16" s="1"/>
  <c r="K135" i="11"/>
  <c r="D139" i="16" s="1"/>
  <c r="K86" i="11"/>
  <c r="D88" i="16" s="1"/>
  <c r="K215" i="11"/>
  <c r="D219" i="16" s="1"/>
  <c r="K167" i="11"/>
  <c r="D171" i="16" s="1"/>
  <c r="K119" i="11"/>
  <c r="D123" i="16" s="1"/>
  <c r="K151" i="11"/>
  <c r="D155" i="16" s="1"/>
  <c r="K70" i="11"/>
  <c r="D72" i="16" s="1"/>
  <c r="K55" i="11"/>
  <c r="D57" i="16" s="1"/>
  <c r="K39" i="11"/>
  <c r="D41" i="16" s="1"/>
  <c r="K216" i="11"/>
  <c r="D220" i="16" s="1"/>
  <c r="K136" i="11"/>
  <c r="D140" i="16" s="1"/>
  <c r="K87" i="11"/>
  <c r="D89" i="16" s="1"/>
  <c r="K71" i="11"/>
  <c r="D73" i="16" s="1"/>
  <c r="K168" i="11"/>
  <c r="D172" i="16" s="1"/>
  <c r="K152" i="11"/>
  <c r="D156" i="16" s="1"/>
  <c r="K52" i="11"/>
  <c r="D54" i="16" s="1"/>
  <c r="K36" i="11"/>
  <c r="D38" i="16" s="1"/>
  <c r="K20" i="11"/>
  <c r="D21" i="16" s="1"/>
  <c r="K4" i="11"/>
  <c r="D5" i="16" s="1"/>
  <c r="K184" i="11"/>
  <c r="D188" i="16" s="1"/>
  <c r="K103" i="11"/>
  <c r="D105" i="16" s="1"/>
  <c r="K200" i="11"/>
  <c r="D204" i="16" s="1"/>
  <c r="K120" i="11"/>
  <c r="D124" i="16" s="1"/>
  <c r="K23" i="11"/>
  <c r="D25" i="16" s="1"/>
  <c r="K7" i="11"/>
  <c r="D8" i="16" s="1"/>
  <c r="K250" i="11"/>
  <c r="D255" i="16" s="1"/>
  <c r="K234" i="11"/>
  <c r="D238" i="16" s="1"/>
  <c r="K249" i="11"/>
  <c r="D254" i="16" s="1"/>
  <c r="K233" i="11"/>
  <c r="D237" i="16" s="1"/>
  <c r="K248" i="11"/>
  <c r="K232" i="11"/>
  <c r="D236" i="16" s="1"/>
  <c r="K53" i="11"/>
  <c r="D55" i="16" s="1"/>
  <c r="K37" i="11"/>
  <c r="D39" i="16" s="1"/>
  <c r="K21" i="11"/>
  <c r="D22" i="16" s="1"/>
  <c r="K5" i="11"/>
  <c r="D6" i="16" s="1"/>
  <c r="K182" i="11"/>
  <c r="D186" i="16" s="1"/>
  <c r="K166" i="11"/>
  <c r="D170" i="16" s="1"/>
  <c r="K150" i="11"/>
  <c r="D154" i="16" s="1"/>
  <c r="K134" i="11"/>
  <c r="D138" i="16" s="1"/>
  <c r="K118" i="11"/>
  <c r="D122" i="16" s="1"/>
  <c r="K101" i="11"/>
  <c r="D103" i="16" s="1"/>
  <c r="K85" i="11"/>
  <c r="D87" i="16" s="1"/>
  <c r="K69" i="11"/>
  <c r="D71" i="16" s="1"/>
  <c r="K214" i="11"/>
  <c r="D218" i="16" s="1"/>
  <c r="K198" i="11"/>
  <c r="D202" i="16" s="1"/>
  <c r="K35" i="11"/>
  <c r="D37" i="16" s="1"/>
  <c r="K31" i="11"/>
  <c r="D33" i="16" s="1"/>
  <c r="K95" i="11"/>
  <c r="D97" i="16" s="1"/>
  <c r="K30" i="11"/>
  <c r="D32" i="16" s="1"/>
  <c r="K175" i="11"/>
  <c r="D179" i="16" s="1"/>
  <c r="K94" i="11"/>
  <c r="D96" i="16" s="1"/>
  <c r="K13" i="11"/>
  <c r="D14" i="16" s="1"/>
  <c r="K206" i="11"/>
  <c r="D210" i="16" s="1"/>
  <c r="K142" i="11"/>
  <c r="D146" i="16" s="1"/>
  <c r="K93" i="11"/>
  <c r="D95" i="16" s="1"/>
  <c r="K60" i="11"/>
  <c r="D62" i="16" s="1"/>
  <c r="K44" i="11"/>
  <c r="D46" i="16" s="1"/>
  <c r="K28" i="11"/>
  <c r="D30" i="16" s="1"/>
  <c r="K12" i="11"/>
  <c r="D13" i="16" s="1"/>
  <c r="K247" i="11"/>
  <c r="D252" i="16" s="1"/>
  <c r="K231" i="11"/>
  <c r="D235" i="16" s="1"/>
  <c r="L2" i="11"/>
  <c r="K205" i="11"/>
  <c r="D209" i="16" s="1"/>
  <c r="K189" i="11"/>
  <c r="D193" i="16" s="1"/>
  <c r="K173" i="11"/>
  <c r="D177" i="16" s="1"/>
  <c r="K157" i="11"/>
  <c r="D161" i="16" s="1"/>
  <c r="K141" i="11"/>
  <c r="D145" i="16" s="1"/>
  <c r="K125" i="11"/>
  <c r="D129" i="16" s="1"/>
  <c r="K108" i="11"/>
  <c r="D110" i="16" s="1"/>
  <c r="K92" i="11"/>
  <c r="D94" i="16" s="1"/>
  <c r="K76" i="11"/>
  <c r="D78" i="16" s="1"/>
  <c r="K59" i="11"/>
  <c r="D61" i="16" s="1"/>
  <c r="K43" i="11"/>
  <c r="D45" i="16" s="1"/>
  <c r="K27" i="11"/>
  <c r="D29" i="16" s="1"/>
  <c r="K11" i="11"/>
  <c r="K246" i="11"/>
  <c r="D251" i="16" s="1"/>
  <c r="K230" i="11"/>
  <c r="D234" i="16" s="1"/>
  <c r="K63" i="11"/>
  <c r="D65" i="16" s="1"/>
  <c r="K144" i="11"/>
  <c r="D148" i="16" s="1"/>
  <c r="K127" i="11"/>
  <c r="D131" i="16" s="1"/>
  <c r="K126" i="11"/>
  <c r="D130" i="16" s="1"/>
  <c r="K220" i="11"/>
  <c r="D224" i="16" s="1"/>
  <c r="K204" i="11"/>
  <c r="D208" i="16" s="1"/>
  <c r="K188" i="11"/>
  <c r="D192" i="16" s="1"/>
  <c r="K172" i="11"/>
  <c r="D176" i="16" s="1"/>
  <c r="K156" i="11"/>
  <c r="D160" i="16" s="1"/>
  <c r="K140" i="11"/>
  <c r="D144" i="16" s="1"/>
  <c r="K124" i="11"/>
  <c r="D128" i="16" s="1"/>
  <c r="K107" i="11"/>
  <c r="D109" i="16" s="1"/>
  <c r="K91" i="11"/>
  <c r="D93" i="16" s="1"/>
  <c r="K75" i="11"/>
  <c r="D77" i="16" s="1"/>
  <c r="K58" i="11"/>
  <c r="D60" i="16" s="1"/>
  <c r="K42" i="11"/>
  <c r="D44" i="16" s="1"/>
  <c r="K26" i="11"/>
  <c r="D28" i="16" s="1"/>
  <c r="K10" i="11"/>
  <c r="D11" i="16" s="1"/>
  <c r="K245" i="11"/>
  <c r="D250" i="16" s="1"/>
  <c r="K229" i="11"/>
  <c r="D233" i="16" s="1"/>
  <c r="K111" i="11"/>
  <c r="D113" i="16" s="1"/>
  <c r="K159" i="11"/>
  <c r="D163" i="16" s="1"/>
  <c r="K77" i="11"/>
  <c r="D79" i="16" s="1"/>
  <c r="K219" i="11"/>
  <c r="D223" i="16" s="1"/>
  <c r="K203" i="11"/>
  <c r="D207" i="16" s="1"/>
  <c r="K187" i="11"/>
  <c r="D191" i="16" s="1"/>
  <c r="K171" i="11"/>
  <c r="D175" i="16" s="1"/>
  <c r="K155" i="11"/>
  <c r="D159" i="16" s="1"/>
  <c r="K139" i="11"/>
  <c r="D143" i="16" s="1"/>
  <c r="K123" i="11"/>
  <c r="D127" i="16" s="1"/>
  <c r="K106" i="11"/>
  <c r="D108" i="16" s="1"/>
  <c r="K90" i="11"/>
  <c r="D92" i="16" s="1"/>
  <c r="K74" i="11"/>
  <c r="D76" i="16" s="1"/>
  <c r="K57" i="11"/>
  <c r="D59" i="16" s="1"/>
  <c r="K41" i="11"/>
  <c r="D43" i="16" s="1"/>
  <c r="K25" i="11"/>
  <c r="D27" i="16" s="1"/>
  <c r="K9" i="11"/>
  <c r="D10" i="16" s="1"/>
  <c r="K244" i="11"/>
  <c r="D249" i="16" s="1"/>
  <c r="K228" i="11"/>
  <c r="D232" i="16" s="1"/>
  <c r="K14" i="11"/>
  <c r="D15" i="16" s="1"/>
  <c r="K207" i="11"/>
  <c r="D211" i="16" s="1"/>
  <c r="K109" i="11"/>
  <c r="D111" i="16" s="1"/>
  <c r="K218" i="11"/>
  <c r="D222" i="16" s="1"/>
  <c r="K202" i="11"/>
  <c r="D206" i="16" s="1"/>
  <c r="K186" i="11"/>
  <c r="D190" i="16" s="1"/>
  <c r="K170" i="11"/>
  <c r="D174" i="16" s="1"/>
  <c r="K154" i="11"/>
  <c r="D158" i="16" s="1"/>
  <c r="K138" i="11"/>
  <c r="D142" i="16" s="1"/>
  <c r="K122" i="11"/>
  <c r="D126" i="16" s="1"/>
  <c r="K105" i="11"/>
  <c r="D107" i="16" s="1"/>
  <c r="K89" i="11"/>
  <c r="D91" i="16" s="1"/>
  <c r="K73" i="11"/>
  <c r="D75" i="16" s="1"/>
  <c r="K56" i="11"/>
  <c r="D58" i="16" s="1"/>
  <c r="K40" i="11"/>
  <c r="D42" i="16" s="1"/>
  <c r="K24" i="11"/>
  <c r="D26" i="16" s="1"/>
  <c r="K8" i="11"/>
  <c r="D9" i="16" s="1"/>
  <c r="K243" i="11"/>
  <c r="D248" i="16" s="1"/>
  <c r="K227" i="11"/>
  <c r="D231" i="16" s="1"/>
  <c r="K128" i="11"/>
  <c r="D132" i="16" s="1"/>
  <c r="K45" i="11"/>
  <c r="D47" i="16" s="1"/>
  <c r="K169" i="11"/>
  <c r="D173" i="16" s="1"/>
  <c r="K104" i="11"/>
  <c r="D106" i="16" s="1"/>
  <c r="K88" i="11"/>
  <c r="D90" i="16" s="1"/>
  <c r="K72" i="11"/>
  <c r="D74" i="16" s="1"/>
  <c r="K242" i="11"/>
  <c r="D247" i="16" s="1"/>
  <c r="K226" i="11"/>
  <c r="D230" i="16" s="1"/>
  <c r="K46" i="11"/>
  <c r="D48" i="16" s="1"/>
  <c r="K78" i="11"/>
  <c r="D80" i="16" s="1"/>
  <c r="K174" i="11"/>
  <c r="D178" i="16" s="1"/>
  <c r="K137" i="11"/>
  <c r="D141" i="16" s="1"/>
  <c r="K241" i="11"/>
  <c r="D245" i="16" s="1"/>
  <c r="K225" i="11"/>
  <c r="D229" i="16" s="1"/>
  <c r="K208" i="11"/>
  <c r="D212" i="16" s="1"/>
  <c r="K62" i="11"/>
  <c r="D64" i="16" s="1"/>
  <c r="K191" i="11"/>
  <c r="D195" i="16" s="1"/>
  <c r="K185" i="11"/>
  <c r="D189" i="16" s="1"/>
  <c r="K240" i="11"/>
  <c r="D244" i="16" s="1"/>
  <c r="K224" i="11"/>
  <c r="D228" i="16" s="1"/>
  <c r="K47" i="11"/>
  <c r="D49" i="16" s="1"/>
  <c r="K192" i="11"/>
  <c r="D196" i="16" s="1"/>
  <c r="K110" i="11"/>
  <c r="D112" i="16" s="1"/>
  <c r="K190" i="11"/>
  <c r="D194" i="16" s="1"/>
  <c r="K153" i="11"/>
  <c r="D157" i="16" s="1"/>
  <c r="K255" i="11"/>
  <c r="D261" i="16" s="1"/>
  <c r="K239" i="11"/>
  <c r="D243" i="16" s="1"/>
  <c r="K223" i="11"/>
  <c r="D227" i="16" s="1"/>
  <c r="K160" i="11"/>
  <c r="D164" i="16" s="1"/>
  <c r="K29" i="11"/>
  <c r="D31" i="16" s="1"/>
  <c r="K217" i="11"/>
  <c r="D221" i="16" s="1"/>
  <c r="K197" i="11"/>
  <c r="D201" i="16" s="1"/>
  <c r="K133" i="11"/>
  <c r="D137" i="16" s="1"/>
  <c r="K84" i="11"/>
  <c r="D86" i="16" s="1"/>
  <c r="K254" i="11"/>
  <c r="D260" i="16" s="1"/>
  <c r="K238" i="11"/>
  <c r="D242" i="16" s="1"/>
  <c r="K222" i="11"/>
  <c r="D226" i="16" s="1"/>
  <c r="K15" i="11"/>
  <c r="D16" i="16" s="1"/>
  <c r="K176" i="11"/>
  <c r="D180" i="16" s="1"/>
  <c r="K79" i="11"/>
  <c r="D81" i="16" s="1"/>
  <c r="K143" i="11"/>
  <c r="D147" i="16" s="1"/>
  <c r="K61" i="11"/>
  <c r="D63" i="16" s="1"/>
  <c r="K158" i="11"/>
  <c r="D162" i="16" s="1"/>
  <c r="K201" i="11"/>
  <c r="D205" i="16" s="1"/>
  <c r="K121" i="11"/>
  <c r="D125" i="16" s="1"/>
  <c r="K213" i="11"/>
  <c r="D217" i="16" s="1"/>
  <c r="K181" i="11"/>
  <c r="D185" i="16" s="1"/>
  <c r="K165" i="11"/>
  <c r="D169" i="16" s="1"/>
  <c r="K149" i="11"/>
  <c r="D153" i="16" s="1"/>
  <c r="K116" i="11"/>
  <c r="D119" i="16" s="1"/>
  <c r="K100" i="11"/>
  <c r="D102" i="16" s="1"/>
  <c r="K68" i="11"/>
  <c r="D70" i="16" s="1"/>
  <c r="K212" i="11"/>
  <c r="D216" i="16" s="1"/>
  <c r="K196" i="11"/>
  <c r="D200" i="16" s="1"/>
  <c r="K180" i="11"/>
  <c r="D184" i="16" s="1"/>
  <c r="K164" i="11"/>
  <c r="D168" i="16" s="1"/>
  <c r="K148" i="11"/>
  <c r="D152" i="16" s="1"/>
  <c r="K132" i="11"/>
  <c r="D136" i="16" s="1"/>
  <c r="K115" i="11"/>
  <c r="K99" i="11"/>
  <c r="D101" i="16" s="1"/>
  <c r="K83" i="11"/>
  <c r="D85" i="16" s="1"/>
  <c r="K67" i="11"/>
  <c r="D69" i="16" s="1"/>
  <c r="K50" i="11"/>
  <c r="D52" i="16" s="1"/>
  <c r="K34" i="11"/>
  <c r="D36" i="16" s="1"/>
  <c r="K18" i="11"/>
  <c r="D19" i="16" s="1"/>
  <c r="K253" i="11"/>
  <c r="D259" i="16" s="1"/>
  <c r="K237" i="11"/>
  <c r="D241" i="16" s="1"/>
  <c r="K221" i="11"/>
  <c r="D225" i="16" s="1"/>
  <c r="B2" i="11"/>
  <c r="B252" i="11"/>
  <c r="B244" i="11"/>
  <c r="B236" i="11"/>
  <c r="B228" i="11"/>
  <c r="B233" i="11"/>
  <c r="B242" i="11"/>
  <c r="B226" i="11"/>
  <c r="B240" i="11"/>
  <c r="B232" i="11"/>
  <c r="B238" i="11"/>
  <c r="B230" i="11"/>
  <c r="B222" i="11"/>
  <c r="B251" i="11"/>
  <c r="B243" i="11"/>
  <c r="B224" i="11"/>
  <c r="B234" i="11"/>
  <c r="B235" i="11"/>
  <c r="B225" i="11"/>
  <c r="B249" i="11"/>
  <c r="B241" i="11"/>
  <c r="B248" i="11"/>
  <c r="B247" i="11"/>
  <c r="B239" i="11"/>
  <c r="B231" i="11"/>
  <c r="B223" i="11"/>
  <c r="B227" i="11"/>
  <c r="B245" i="11"/>
  <c r="B221" i="11"/>
  <c r="B237" i="11"/>
  <c r="B229" i="11"/>
  <c r="B250" i="11"/>
  <c r="B255" i="11"/>
  <c r="B254" i="11"/>
  <c r="B246" i="11"/>
  <c r="B253" i="11"/>
  <c r="B218" i="11" l="1"/>
  <c r="B217" i="11"/>
  <c r="B210" i="11"/>
  <c r="B209" i="11"/>
  <c r="B206" i="11"/>
  <c r="B205" i="11"/>
  <c r="B202" i="11"/>
  <c r="B198" i="11"/>
  <c r="B194" i="11"/>
  <c r="B190" i="11"/>
  <c r="B186" i="11"/>
  <c r="B180" i="11"/>
  <c r="B169" i="11"/>
  <c r="B165" i="11"/>
  <c r="B164" i="11"/>
  <c r="B161" i="11"/>
  <c r="B157" i="11"/>
  <c r="B153" i="11"/>
  <c r="B152" i="11"/>
  <c r="B149" i="11"/>
  <c r="B141" i="11"/>
  <c r="B140" i="11"/>
  <c r="B137" i="11"/>
  <c r="B134" i="11"/>
  <c r="B128" i="11"/>
  <c r="B126" i="11"/>
  <c r="B123" i="11"/>
  <c r="B122" i="11"/>
  <c r="B121" i="11"/>
  <c r="B120" i="11"/>
  <c r="B113" i="11"/>
  <c r="B108" i="11"/>
  <c r="B105" i="11"/>
  <c r="B100" i="11"/>
  <c r="B89" i="11"/>
  <c r="B88" i="11"/>
  <c r="B85" i="11"/>
  <c r="B78" i="11"/>
  <c r="B77" i="11"/>
  <c r="B76" i="11"/>
  <c r="B75" i="11"/>
  <c r="B72" i="11"/>
  <c r="B70" i="11"/>
  <c r="B69" i="11"/>
  <c r="B68" i="11"/>
  <c r="B66" i="11"/>
  <c r="B60" i="11"/>
  <c r="B58" i="11"/>
  <c r="B52" i="11"/>
  <c r="B50" i="11"/>
  <c r="B37" i="11"/>
  <c r="B29" i="11"/>
  <c r="B28" i="11"/>
  <c r="B24" i="11"/>
  <c r="B16" i="11"/>
  <c r="B12" i="11"/>
  <c r="B10" i="11"/>
  <c r="B8" i="11"/>
  <c r="B6" i="11"/>
  <c r="B4" i="11"/>
  <c r="N250" i="11" l="1"/>
  <c r="M4" i="11"/>
  <c r="M19" i="11"/>
  <c r="R21" i="11"/>
  <c r="R24" i="11"/>
  <c r="M24" i="11"/>
  <c r="R29" i="11"/>
  <c r="M29" i="11"/>
  <c r="B3" i="11"/>
  <c r="B7" i="11"/>
  <c r="B11" i="11"/>
  <c r="B15" i="11"/>
  <c r="B26" i="11"/>
  <c r="B56" i="11"/>
  <c r="B64" i="11"/>
  <c r="B81" i="11"/>
  <c r="B127" i="11"/>
  <c r="B166" i="11"/>
  <c r="B172" i="11"/>
  <c r="B189" i="11"/>
  <c r="B196" i="11"/>
  <c r="B203" i="11"/>
  <c r="B97" i="11"/>
  <c r="B116" i="11"/>
  <c r="B162" i="11"/>
  <c r="B168" i="11"/>
  <c r="B175" i="11"/>
  <c r="B192" i="11"/>
  <c r="B199" i="11"/>
  <c r="D3" i="16"/>
  <c r="B21" i="11"/>
  <c r="B55" i="11"/>
  <c r="B63" i="11"/>
  <c r="B102" i="11"/>
  <c r="B110" i="11"/>
  <c r="B119" i="11"/>
  <c r="B129" i="11"/>
  <c r="B143" i="11"/>
  <c r="B171" i="11"/>
  <c r="B177" i="11"/>
  <c r="B185" i="11"/>
  <c r="B188" i="11"/>
  <c r="B201" i="11"/>
  <c r="B144" i="11"/>
  <c r="B14" i="11"/>
  <c r="B18" i="11"/>
  <c r="B33" i="11"/>
  <c r="B74" i="11"/>
  <c r="B96" i="11"/>
  <c r="B104" i="11"/>
  <c r="B125" i="11"/>
  <c r="B132" i="11"/>
  <c r="B167" i="11"/>
  <c r="B176" i="11"/>
  <c r="B197" i="11"/>
  <c r="B9" i="11"/>
  <c r="B13" i="11"/>
  <c r="B17" i="11"/>
  <c r="B30" i="11"/>
  <c r="B54" i="11"/>
  <c r="B62" i="11"/>
  <c r="B82" i="11"/>
  <c r="B101" i="11"/>
  <c r="B109" i="11"/>
  <c r="B118" i="11"/>
  <c r="B131" i="11"/>
  <c r="B139" i="11"/>
  <c r="B160" i="11"/>
  <c r="B170" i="11"/>
  <c r="B179" i="11"/>
  <c r="B214" i="11"/>
  <c r="B5" i="11"/>
  <c r="B51" i="11"/>
  <c r="B59" i="11"/>
  <c r="B67" i="11"/>
  <c r="B84" i="11"/>
  <c r="B98" i="11"/>
  <c r="B106" i="11"/>
  <c r="B112" i="11"/>
  <c r="B114" i="11"/>
  <c r="B124" i="11"/>
  <c r="B130" i="11"/>
  <c r="B136" i="11"/>
  <c r="B156" i="11"/>
  <c r="B163" i="11"/>
  <c r="B173" i="11"/>
  <c r="B181" i="11"/>
  <c r="B193" i="11"/>
  <c r="B208" i="11"/>
  <c r="M7" i="11"/>
  <c r="R7" i="11"/>
  <c r="M11" i="11"/>
  <c r="R11" i="11"/>
  <c r="R14" i="11"/>
  <c r="M14" i="11"/>
  <c r="R25" i="11"/>
  <c r="M25" i="11"/>
  <c r="R19" i="11"/>
  <c r="B23" i="11"/>
  <c r="B32" i="11"/>
  <c r="B42" i="11"/>
  <c r="R4" i="11"/>
  <c r="B20" i="11"/>
  <c r="B25" i="11"/>
  <c r="B43" i="11"/>
  <c r="B48" i="11"/>
  <c r="B44" i="11"/>
  <c r="B47" i="11"/>
  <c r="R15" i="11"/>
  <c r="B22" i="11"/>
  <c r="B27" i="11"/>
  <c r="B35" i="11"/>
  <c r="B38" i="11"/>
  <c r="B45" i="11"/>
  <c r="B46" i="11"/>
  <c r="R77" i="11"/>
  <c r="R53" i="11"/>
  <c r="M53" i="11"/>
  <c r="R61" i="11"/>
  <c r="M61" i="11"/>
  <c r="B19" i="11"/>
  <c r="B31" i="11"/>
  <c r="B39" i="11"/>
  <c r="M15" i="11"/>
  <c r="M21" i="11"/>
  <c r="B36" i="11"/>
  <c r="B40" i="11"/>
  <c r="B34" i="11"/>
  <c r="B41" i="11"/>
  <c r="B49" i="11"/>
  <c r="B53" i="11"/>
  <c r="B57" i="11"/>
  <c r="B61" i="11"/>
  <c r="B65" i="11"/>
  <c r="B71" i="11"/>
  <c r="B86" i="11"/>
  <c r="B73" i="11"/>
  <c r="M84" i="11"/>
  <c r="B90" i="11"/>
  <c r="B83" i="11"/>
  <c r="M89" i="11"/>
  <c r="R89" i="11"/>
  <c r="R111" i="11"/>
  <c r="B79" i="11"/>
  <c r="M96" i="11"/>
  <c r="R96" i="11"/>
  <c r="M104" i="11"/>
  <c r="R104" i="11"/>
  <c r="M112" i="11"/>
  <c r="R112" i="11"/>
  <c r="R127" i="11"/>
  <c r="M127" i="11"/>
  <c r="R84" i="11"/>
  <c r="B94" i="11"/>
  <c r="R126" i="11"/>
  <c r="M126" i="11"/>
  <c r="B93" i="11"/>
  <c r="B80" i="11"/>
  <c r="B92" i="11"/>
  <c r="R99" i="11"/>
  <c r="M99" i="11"/>
  <c r="R107" i="11"/>
  <c r="M107" i="11"/>
  <c r="R115" i="11"/>
  <c r="M115" i="11"/>
  <c r="B87" i="11"/>
  <c r="B91" i="11"/>
  <c r="B95" i="11"/>
  <c r="B99" i="11"/>
  <c r="B103" i="11"/>
  <c r="B107" i="11"/>
  <c r="B111" i="11"/>
  <c r="B115" i="11"/>
  <c r="B151" i="11"/>
  <c r="B155" i="11"/>
  <c r="B135" i="11"/>
  <c r="B145" i="11"/>
  <c r="B150" i="11"/>
  <c r="B159" i="11"/>
  <c r="B133" i="11"/>
  <c r="B154" i="11"/>
  <c r="B142" i="11"/>
  <c r="B148" i="11"/>
  <c r="M156" i="11"/>
  <c r="R156" i="11"/>
  <c r="B158" i="11"/>
  <c r="M166" i="11"/>
  <c r="R166" i="11"/>
  <c r="B138" i="11"/>
  <c r="B147" i="11"/>
  <c r="M160" i="11"/>
  <c r="R160" i="11"/>
  <c r="B146" i="11"/>
  <c r="R177" i="11"/>
  <c r="M177" i="11"/>
  <c r="R164" i="11"/>
  <c r="B174" i="11"/>
  <c r="B178" i="11"/>
  <c r="B182" i="11"/>
  <c r="B207" i="11"/>
  <c r="M189" i="11"/>
  <c r="R189" i="11"/>
  <c r="B211" i="11"/>
  <c r="B215" i="11"/>
  <c r="B219" i="11"/>
  <c r="M233" i="11"/>
  <c r="B184" i="11"/>
  <c r="B191" i="11"/>
  <c r="M209" i="11"/>
  <c r="R209" i="11"/>
  <c r="R233" i="11"/>
  <c r="M164" i="11"/>
  <c r="M193" i="11"/>
  <c r="R193" i="11"/>
  <c r="B195" i="11"/>
  <c r="B200" i="11"/>
  <c r="B187" i="11"/>
  <c r="M197" i="11"/>
  <c r="R197" i="11"/>
  <c r="B204" i="11"/>
  <c r="B183" i="11"/>
  <c r="M201" i="11"/>
  <c r="R201" i="11"/>
  <c r="B213" i="11"/>
  <c r="M246" i="11"/>
  <c r="R246" i="11"/>
  <c r="M205" i="11"/>
  <c r="R205" i="11"/>
  <c r="B212" i="11"/>
  <c r="B216" i="11"/>
  <c r="B220" i="11"/>
  <c r="M250" i="11"/>
  <c r="R250" i="11"/>
  <c r="R208" i="11"/>
  <c r="P53" i="11"/>
  <c r="M208" i="11"/>
  <c r="D274" i="16" l="1"/>
  <c r="D279" i="16"/>
  <c r="M251" i="11"/>
  <c r="O255" i="11"/>
  <c r="M184" i="11"/>
  <c r="D278" i="16"/>
  <c r="L239" i="11"/>
  <c r="M239" i="11"/>
  <c r="N239" i="11"/>
  <c r="O239" i="11"/>
  <c r="P239" i="11"/>
  <c r="Q239" i="11"/>
  <c r="R239" i="11"/>
  <c r="O67" i="11"/>
  <c r="R174" i="11"/>
  <c r="R169" i="11"/>
  <c r="M174" i="11"/>
  <c r="M200" i="11"/>
  <c r="R173" i="11"/>
  <c r="M67" i="11"/>
  <c r="M228" i="11"/>
  <c r="R175" i="11"/>
  <c r="Q175" i="11"/>
  <c r="R251" i="11"/>
  <c r="R80" i="11"/>
  <c r="R92" i="11"/>
  <c r="R168" i="11"/>
  <c r="M203" i="11"/>
  <c r="M95" i="11"/>
  <c r="R236" i="11"/>
  <c r="M236" i="11"/>
  <c r="M168" i="11"/>
  <c r="M175" i="11"/>
  <c r="M22" i="11"/>
  <c r="R200" i="11"/>
  <c r="M173" i="11"/>
  <c r="N71" i="11"/>
  <c r="R202" i="11"/>
  <c r="M182" i="11"/>
  <c r="L71" i="11"/>
  <c r="R130" i="11"/>
  <c r="M202" i="11"/>
  <c r="R184" i="11"/>
  <c r="R95" i="11"/>
  <c r="R116" i="11"/>
  <c r="R165" i="11"/>
  <c r="M152" i="11"/>
  <c r="M2" i="11"/>
  <c r="R206" i="11"/>
  <c r="R152" i="11"/>
  <c r="M165" i="11"/>
  <c r="R2" i="11"/>
  <c r="M80" i="11"/>
  <c r="R203" i="11"/>
  <c r="M144" i="11"/>
  <c r="R67" i="11"/>
  <c r="R3" i="11"/>
  <c r="M68" i="11"/>
  <c r="R68" i="11"/>
  <c r="M77" i="11"/>
  <c r="M10" i="11"/>
  <c r="R228" i="11"/>
  <c r="M169" i="11"/>
  <c r="R10" i="11"/>
  <c r="M65" i="11"/>
  <c r="M130" i="11"/>
  <c r="R65" i="11"/>
  <c r="M111" i="11"/>
  <c r="R182" i="11"/>
  <c r="R16" i="11"/>
  <c r="M103" i="11"/>
  <c r="M183" i="11"/>
  <c r="R216" i="11"/>
  <c r="R103" i="11"/>
  <c r="R8" i="11"/>
  <c r="M128" i="11"/>
  <c r="M73" i="11"/>
  <c r="R128" i="11"/>
  <c r="M3" i="11"/>
  <c r="R73" i="11"/>
  <c r="M116" i="11"/>
  <c r="R190" i="11"/>
  <c r="R254" i="11"/>
  <c r="R247" i="11"/>
  <c r="M216" i="11"/>
  <c r="R242" i="11"/>
  <c r="M181" i="11"/>
  <c r="R157" i="11"/>
  <c r="M254" i="11"/>
  <c r="Q246" i="11"/>
  <c r="L250" i="11"/>
  <c r="Q236" i="11"/>
  <c r="L164" i="11"/>
  <c r="O205" i="11"/>
  <c r="O4" i="11"/>
  <c r="P205" i="11"/>
  <c r="N202" i="11"/>
  <c r="P190" i="11"/>
  <c r="L208" i="11"/>
  <c r="P250" i="11"/>
  <c r="L246" i="11"/>
  <c r="Q95" i="11"/>
  <c r="N152" i="11"/>
  <c r="M242" i="11"/>
  <c r="R181" i="11"/>
  <c r="P12" i="11"/>
  <c r="M178" i="11"/>
  <c r="R178" i="11"/>
  <c r="M72" i="11"/>
  <c r="R133" i="11"/>
  <c r="R12" i="11"/>
  <c r="R161" i="11"/>
  <c r="R194" i="11"/>
  <c r="M133" i="11"/>
  <c r="R149" i="11"/>
  <c r="R153" i="11"/>
  <c r="R243" i="11"/>
  <c r="M6" i="11"/>
  <c r="R129" i="11"/>
  <c r="L20" i="11"/>
  <c r="M36" i="11"/>
  <c r="R198" i="11"/>
  <c r="M88" i="11"/>
  <c r="R100" i="11"/>
  <c r="R232" i="11"/>
  <c r="M100" i="11"/>
  <c r="R27" i="11"/>
  <c r="O36" i="11"/>
  <c r="M232" i="11"/>
  <c r="M27" i="11"/>
  <c r="M125" i="11"/>
  <c r="R125" i="11"/>
  <c r="M108" i="11"/>
  <c r="R88" i="11"/>
  <c r="R36" i="11"/>
  <c r="M148" i="11"/>
  <c r="O71" i="11"/>
  <c r="M170" i="11"/>
  <c r="P243" i="11"/>
  <c r="M247" i="11"/>
  <c r="M198" i="11"/>
  <c r="R57" i="11"/>
  <c r="O243" i="11"/>
  <c r="O236" i="11"/>
  <c r="L194" i="11"/>
  <c r="L201" i="11"/>
  <c r="M229" i="11"/>
  <c r="M224" i="11"/>
  <c r="P160" i="11"/>
  <c r="L170" i="11"/>
  <c r="M162" i="11"/>
  <c r="L129" i="11"/>
  <c r="L104" i="11"/>
  <c r="N130" i="11"/>
  <c r="R148" i="11"/>
  <c r="L128" i="11"/>
  <c r="N29" i="11"/>
  <c r="P21" i="11"/>
  <c r="R6" i="11"/>
  <c r="L11" i="11"/>
  <c r="M161" i="11"/>
  <c r="M149" i="11"/>
  <c r="M194" i="11"/>
  <c r="R123" i="11"/>
  <c r="R121" i="11"/>
  <c r="M153" i="11"/>
  <c r="Q20" i="11"/>
  <c r="Q243" i="11"/>
  <c r="Q232" i="11"/>
  <c r="L228" i="11"/>
  <c r="O189" i="11"/>
  <c r="M123" i="11"/>
  <c r="Q169" i="11"/>
  <c r="Q144" i="11"/>
  <c r="O123" i="11"/>
  <c r="P126" i="11"/>
  <c r="P73" i="11"/>
  <c r="R71" i="11"/>
  <c r="N2" i="11"/>
  <c r="N25" i="11"/>
  <c r="M20" i="11"/>
  <c r="M190" i="11"/>
  <c r="M16" i="11"/>
  <c r="R144" i="11"/>
  <c r="L236" i="11"/>
  <c r="N184" i="11"/>
  <c r="R120" i="11"/>
  <c r="P127" i="11"/>
  <c r="O111" i="11"/>
  <c r="M92" i="11"/>
  <c r="L125" i="11"/>
  <c r="R143" i="11"/>
  <c r="O108" i="11"/>
  <c r="M71" i="11"/>
  <c r="R20" i="11"/>
  <c r="M157" i="11"/>
  <c r="M12" i="11"/>
  <c r="R183" i="11"/>
  <c r="L200" i="11"/>
  <c r="R229" i="11"/>
  <c r="P198" i="11"/>
  <c r="P182" i="11"/>
  <c r="O173" i="11"/>
  <c r="M120" i="11"/>
  <c r="L133" i="11"/>
  <c r="M143" i="11"/>
  <c r="R108" i="11"/>
  <c r="N16" i="11"/>
  <c r="O88" i="11"/>
  <c r="M57" i="11"/>
  <c r="R72" i="11"/>
  <c r="Q216" i="11"/>
  <c r="P254" i="11"/>
  <c r="P149" i="11"/>
  <c r="Q178" i="11"/>
  <c r="O143" i="11"/>
  <c r="N57" i="11"/>
  <c r="P14" i="11"/>
  <c r="M206" i="11"/>
  <c r="M8" i="11"/>
  <c r="R224" i="11"/>
  <c r="M121" i="11"/>
  <c r="N162" i="11"/>
  <c r="L107" i="11"/>
  <c r="P100" i="11"/>
  <c r="L80" i="11"/>
  <c r="P24" i="11"/>
  <c r="O61" i="11"/>
  <c r="Q36" i="11"/>
  <c r="M243" i="11"/>
  <c r="P103" i="11"/>
  <c r="L243" i="11"/>
  <c r="Q205" i="11"/>
  <c r="P168" i="11"/>
  <c r="N164" i="11"/>
  <c r="P193" i="11"/>
  <c r="O203" i="11"/>
  <c r="L229" i="11"/>
  <c r="L224" i="11"/>
  <c r="Q174" i="11"/>
  <c r="Q166" i="11"/>
  <c r="R170" i="11"/>
  <c r="R162" i="11"/>
  <c r="M129" i="11"/>
  <c r="P77" i="11"/>
  <c r="P3" i="11"/>
  <c r="N6" i="11"/>
  <c r="R22" i="11"/>
  <c r="R98" i="11"/>
  <c r="Q98" i="11"/>
  <c r="P98" i="11"/>
  <c r="O98" i="11"/>
  <c r="N98" i="11"/>
  <c r="M98" i="11"/>
  <c r="L98" i="11"/>
  <c r="R94" i="11"/>
  <c r="Q94" i="11"/>
  <c r="P94" i="11"/>
  <c r="O94" i="11"/>
  <c r="M94" i="11"/>
  <c r="L94" i="11"/>
  <c r="N94" i="11"/>
  <c r="R48" i="11"/>
  <c r="Q48" i="11"/>
  <c r="P48" i="11"/>
  <c r="O48" i="11"/>
  <c r="M48" i="11"/>
  <c r="L48" i="11"/>
  <c r="N48" i="11"/>
  <c r="Q34" i="11"/>
  <c r="N34" i="11"/>
  <c r="M34" i="11"/>
  <c r="L34" i="11"/>
  <c r="R34" i="11"/>
  <c r="P34" i="11"/>
  <c r="O34" i="11"/>
  <c r="O188" i="11"/>
  <c r="N188" i="11"/>
  <c r="M188" i="11"/>
  <c r="R188" i="11"/>
  <c r="P188" i="11"/>
  <c r="Q188" i="11"/>
  <c r="L188" i="11"/>
  <c r="R226" i="11"/>
  <c r="Q226" i="11"/>
  <c r="P226" i="11"/>
  <c r="O226" i="11"/>
  <c r="N226" i="11"/>
  <c r="M226" i="11"/>
  <c r="L226" i="11"/>
  <c r="O183" i="11"/>
  <c r="N242" i="11"/>
  <c r="O168" i="11"/>
  <c r="P232" i="11"/>
  <c r="N197" i="11"/>
  <c r="Q190" i="11"/>
  <c r="Q193" i="11"/>
  <c r="O159" i="11"/>
  <c r="N159" i="11"/>
  <c r="M159" i="11"/>
  <c r="L159" i="11"/>
  <c r="R159" i="11"/>
  <c r="P159" i="11"/>
  <c r="Q159" i="11"/>
  <c r="L209" i="11"/>
  <c r="L251" i="11"/>
  <c r="Q233" i="11"/>
  <c r="N203" i="11"/>
  <c r="O202" i="11"/>
  <c r="P189" i="11"/>
  <c r="Q254" i="11"/>
  <c r="Q198" i="11"/>
  <c r="P236" i="11"/>
  <c r="L161" i="11"/>
  <c r="Q135" i="11"/>
  <c r="O135" i="11"/>
  <c r="M135" i="11"/>
  <c r="R135" i="11"/>
  <c r="P135" i="11"/>
  <c r="N135" i="11"/>
  <c r="L135" i="11"/>
  <c r="L123" i="11"/>
  <c r="Q160" i="11"/>
  <c r="N156" i="11"/>
  <c r="Q149" i="11"/>
  <c r="P184" i="11"/>
  <c r="N181" i="11"/>
  <c r="P173" i="11"/>
  <c r="O152" i="11"/>
  <c r="P123" i="11"/>
  <c r="O162" i="11"/>
  <c r="L165" i="11"/>
  <c r="L115" i="11"/>
  <c r="L89" i="11"/>
  <c r="P72" i="11"/>
  <c r="N120" i="11"/>
  <c r="Q127" i="11"/>
  <c r="L112" i="11"/>
  <c r="N96" i="11"/>
  <c r="N66" i="11"/>
  <c r="M66" i="11"/>
  <c r="L66" i="11"/>
  <c r="R66" i="11"/>
  <c r="Q66" i="11"/>
  <c r="P66" i="11"/>
  <c r="O66" i="11"/>
  <c r="O130" i="11"/>
  <c r="P111" i="11"/>
  <c r="Q103" i="11"/>
  <c r="N133" i="11"/>
  <c r="P59" i="11"/>
  <c r="O59" i="11"/>
  <c r="N59" i="11"/>
  <c r="M59" i="11"/>
  <c r="L59" i="11"/>
  <c r="R59" i="11"/>
  <c r="Q59" i="11"/>
  <c r="N148" i="11"/>
  <c r="Q78" i="11"/>
  <c r="M78" i="11"/>
  <c r="L78" i="11"/>
  <c r="R78" i="11"/>
  <c r="P78" i="11"/>
  <c r="O78" i="11"/>
  <c r="N78" i="11"/>
  <c r="Q143" i="11"/>
  <c r="O116" i="11"/>
  <c r="P108" i="11"/>
  <c r="Q100" i="11"/>
  <c r="O81" i="11"/>
  <c r="Q81" i="11"/>
  <c r="R81" i="11"/>
  <c r="P81" i="11"/>
  <c r="N81" i="11"/>
  <c r="M81" i="11"/>
  <c r="L81" i="11"/>
  <c r="R56" i="11"/>
  <c r="Q56" i="11"/>
  <c r="P56" i="11"/>
  <c r="O56" i="11"/>
  <c r="N56" i="11"/>
  <c r="M56" i="11"/>
  <c r="L56" i="11"/>
  <c r="P29" i="11"/>
  <c r="N80" i="11"/>
  <c r="P67" i="11"/>
  <c r="Q22" i="11"/>
  <c r="O28" i="11"/>
  <c r="M28" i="11"/>
  <c r="L28" i="11"/>
  <c r="R28" i="11"/>
  <c r="Q28" i="11"/>
  <c r="P28" i="11"/>
  <c r="N28" i="11"/>
  <c r="L15" i="11"/>
  <c r="P61" i="11"/>
  <c r="Q53" i="11"/>
  <c r="P88" i="11"/>
  <c r="M35" i="11"/>
  <c r="R35" i="11"/>
  <c r="Q35" i="11"/>
  <c r="P35" i="11"/>
  <c r="O35" i="11"/>
  <c r="N35" i="11"/>
  <c r="L35" i="11"/>
  <c r="L19" i="11"/>
  <c r="P71" i="11"/>
  <c r="L68" i="11"/>
  <c r="N65" i="11"/>
  <c r="O57" i="11"/>
  <c r="R5" i="11"/>
  <c r="Q5" i="11"/>
  <c r="P5" i="11"/>
  <c r="O5" i="11"/>
  <c r="N5" i="11"/>
  <c r="M5" i="11"/>
  <c r="L5" i="11"/>
  <c r="O2" i="11"/>
  <c r="N10" i="11"/>
  <c r="O6" i="11"/>
  <c r="O25" i="11"/>
  <c r="Q14" i="11"/>
  <c r="N7" i="11"/>
  <c r="L27" i="11"/>
  <c r="M244" i="11"/>
  <c r="L244" i="11"/>
  <c r="R244" i="11"/>
  <c r="Q244" i="11"/>
  <c r="P244" i="11"/>
  <c r="N244" i="11"/>
  <c r="O244" i="11"/>
  <c r="Q140" i="11"/>
  <c r="P140" i="11"/>
  <c r="O140" i="11"/>
  <c r="N140" i="11"/>
  <c r="L140" i="11"/>
  <c r="R140" i="11"/>
  <c r="M140" i="11"/>
  <c r="Q69" i="11"/>
  <c r="N69" i="11"/>
  <c r="M69" i="11"/>
  <c r="L69" i="11"/>
  <c r="R69" i="11"/>
  <c r="P69" i="11"/>
  <c r="O69" i="11"/>
  <c r="Q44" i="11"/>
  <c r="O44" i="11"/>
  <c r="M44" i="11"/>
  <c r="L44" i="11"/>
  <c r="R44" i="11"/>
  <c r="P44" i="11"/>
  <c r="N44" i="11"/>
  <c r="R9" i="11"/>
  <c r="Q9" i="11"/>
  <c r="P9" i="11"/>
  <c r="O9" i="11"/>
  <c r="N9" i="11"/>
  <c r="M9" i="11"/>
  <c r="L9" i="11"/>
  <c r="O253" i="11"/>
  <c r="N253" i="11"/>
  <c r="M253" i="11"/>
  <c r="L253" i="11"/>
  <c r="R253" i="11"/>
  <c r="P253" i="11"/>
  <c r="Q253" i="11"/>
  <c r="R222" i="11"/>
  <c r="Q222" i="11"/>
  <c r="P222" i="11"/>
  <c r="O222" i="11"/>
  <c r="N222" i="11"/>
  <c r="M222" i="11"/>
  <c r="L222" i="11"/>
  <c r="O242" i="11"/>
  <c r="O164" i="11"/>
  <c r="P228" i="11"/>
  <c r="O197" i="11"/>
  <c r="L206" i="11"/>
  <c r="Q185" i="11"/>
  <c r="O185" i="11"/>
  <c r="P185" i="11"/>
  <c r="N185" i="11"/>
  <c r="M185" i="11"/>
  <c r="L185" i="11"/>
  <c r="R185" i="11"/>
  <c r="O155" i="11"/>
  <c r="N155" i="11"/>
  <c r="M155" i="11"/>
  <c r="L155" i="11"/>
  <c r="R155" i="11"/>
  <c r="P155" i="11"/>
  <c r="Q155" i="11"/>
  <c r="N189" i="11"/>
  <c r="N251" i="11"/>
  <c r="L233" i="11"/>
  <c r="L232" i="11"/>
  <c r="N229" i="11"/>
  <c r="N228" i="11"/>
  <c r="N224" i="11"/>
  <c r="L216" i="11"/>
  <c r="P203" i="11"/>
  <c r="P202" i="11"/>
  <c r="Q189" i="11"/>
  <c r="L247" i="11"/>
  <c r="L177" i="11"/>
  <c r="N161" i="11"/>
  <c r="O134" i="11"/>
  <c r="P134" i="11"/>
  <c r="N134" i="11"/>
  <c r="M134" i="11"/>
  <c r="L134" i="11"/>
  <c r="R134" i="11"/>
  <c r="Q134" i="11"/>
  <c r="L182" i="11"/>
  <c r="L174" i="11"/>
  <c r="L157" i="11"/>
  <c r="O121" i="11"/>
  <c r="L153" i="11"/>
  <c r="O138" i="11"/>
  <c r="M138" i="11"/>
  <c r="R138" i="11"/>
  <c r="P138" i="11"/>
  <c r="Q138" i="11"/>
  <c r="N138" i="11"/>
  <c r="L138" i="11"/>
  <c r="L166" i="11"/>
  <c r="O156" i="11"/>
  <c r="Q184" i="11"/>
  <c r="O181" i="11"/>
  <c r="L175" i="11"/>
  <c r="Q173" i="11"/>
  <c r="P152" i="11"/>
  <c r="Q123" i="11"/>
  <c r="L178" i="11"/>
  <c r="Q168" i="11"/>
  <c r="P118" i="11"/>
  <c r="O118" i="11"/>
  <c r="N118" i="11"/>
  <c r="M118" i="11"/>
  <c r="L118" i="11"/>
  <c r="R118" i="11"/>
  <c r="Q118" i="11"/>
  <c r="P162" i="11"/>
  <c r="O132" i="11"/>
  <c r="N132" i="11"/>
  <c r="M132" i="11"/>
  <c r="L132" i="11"/>
  <c r="R132" i="11"/>
  <c r="Q132" i="11"/>
  <c r="P132" i="11"/>
  <c r="R110" i="11"/>
  <c r="Q110" i="11"/>
  <c r="P110" i="11"/>
  <c r="O110" i="11"/>
  <c r="N110" i="11"/>
  <c r="M110" i="11"/>
  <c r="L110" i="11"/>
  <c r="N129" i="11"/>
  <c r="N99" i="11"/>
  <c r="P85" i="11"/>
  <c r="O85" i="11"/>
  <c r="Q85" i="11"/>
  <c r="R85" i="11"/>
  <c r="N85" i="11"/>
  <c r="M85" i="11"/>
  <c r="L85" i="11"/>
  <c r="O120" i="11"/>
  <c r="L127" i="11"/>
  <c r="N104" i="11"/>
  <c r="L92" i="11"/>
  <c r="N62" i="11"/>
  <c r="M62" i="11"/>
  <c r="L62" i="11"/>
  <c r="R62" i="11"/>
  <c r="Q62" i="11"/>
  <c r="P62" i="11"/>
  <c r="O62" i="11"/>
  <c r="Q130" i="11"/>
  <c r="Q111" i="11"/>
  <c r="L95" i="11"/>
  <c r="O133" i="11"/>
  <c r="O89" i="11"/>
  <c r="P55" i="11"/>
  <c r="O55" i="11"/>
  <c r="N55" i="11"/>
  <c r="M55" i="11"/>
  <c r="L55" i="11"/>
  <c r="R55" i="11"/>
  <c r="Q55" i="11"/>
  <c r="O148" i="11"/>
  <c r="N125" i="11"/>
  <c r="P116" i="11"/>
  <c r="Q108" i="11"/>
  <c r="M75" i="11"/>
  <c r="R75" i="11"/>
  <c r="Q75" i="11"/>
  <c r="P75" i="11"/>
  <c r="O75" i="11"/>
  <c r="N75" i="11"/>
  <c r="L75" i="11"/>
  <c r="O26" i="11"/>
  <c r="N26" i="11"/>
  <c r="M26" i="11"/>
  <c r="L26" i="11"/>
  <c r="R26" i="11"/>
  <c r="Q26" i="11"/>
  <c r="P26" i="11"/>
  <c r="P80" i="11"/>
  <c r="Q67" i="11"/>
  <c r="N89" i="11"/>
  <c r="N24" i="11"/>
  <c r="N12" i="11"/>
  <c r="Q61" i="11"/>
  <c r="Q88" i="11"/>
  <c r="Q77" i="11"/>
  <c r="Q73" i="11"/>
  <c r="L16" i="11"/>
  <c r="Q71" i="11"/>
  <c r="Q30" i="11"/>
  <c r="L30" i="11"/>
  <c r="R30" i="11"/>
  <c r="P30" i="11"/>
  <c r="O30" i="11"/>
  <c r="N30" i="11"/>
  <c r="M30" i="11"/>
  <c r="O43" i="11"/>
  <c r="M43" i="11"/>
  <c r="Q43" i="11"/>
  <c r="N43" i="11"/>
  <c r="L43" i="11"/>
  <c r="R43" i="11"/>
  <c r="P43" i="11"/>
  <c r="M18" i="11"/>
  <c r="L18" i="11"/>
  <c r="R18" i="11"/>
  <c r="Q18" i="11"/>
  <c r="P18" i="11"/>
  <c r="O18" i="11"/>
  <c r="N18" i="11"/>
  <c r="O65" i="11"/>
  <c r="P57" i="11"/>
  <c r="Q4" i="11"/>
  <c r="P2" i="11"/>
  <c r="O10" i="11"/>
  <c r="P6" i="11"/>
  <c r="P25" i="11"/>
  <c r="N11" i="11"/>
  <c r="L36" i="11"/>
  <c r="N27" i="11"/>
  <c r="N20" i="11"/>
  <c r="O249" i="11"/>
  <c r="N249" i="11"/>
  <c r="M249" i="11"/>
  <c r="L249" i="11"/>
  <c r="R249" i="11"/>
  <c r="P249" i="11"/>
  <c r="Q249" i="11"/>
  <c r="P213" i="11"/>
  <c r="O213" i="11"/>
  <c r="N213" i="11"/>
  <c r="M213" i="11"/>
  <c r="L213" i="11"/>
  <c r="Q213" i="11"/>
  <c r="R213" i="11"/>
  <c r="R218" i="11"/>
  <c r="Q218" i="11"/>
  <c r="P218" i="11"/>
  <c r="O218" i="11"/>
  <c r="N218" i="11"/>
  <c r="M218" i="11"/>
  <c r="L218" i="11"/>
  <c r="O250" i="11"/>
  <c r="P164" i="11"/>
  <c r="P242" i="11"/>
  <c r="N201" i="11"/>
  <c r="M158" i="11"/>
  <c r="L158" i="11"/>
  <c r="R158" i="11"/>
  <c r="Q158" i="11"/>
  <c r="P158" i="11"/>
  <c r="N158" i="11"/>
  <c r="O158" i="11"/>
  <c r="P224" i="11"/>
  <c r="N200" i="11"/>
  <c r="P197" i="11"/>
  <c r="M187" i="11"/>
  <c r="Q187" i="11"/>
  <c r="P187" i="11"/>
  <c r="R187" i="11"/>
  <c r="O187" i="11"/>
  <c r="N187" i="11"/>
  <c r="L187" i="11"/>
  <c r="N206" i="11"/>
  <c r="L183" i="11"/>
  <c r="O151" i="11"/>
  <c r="N151" i="11"/>
  <c r="M151" i="11"/>
  <c r="L151" i="11"/>
  <c r="R151" i="11"/>
  <c r="P151" i="11"/>
  <c r="Q151" i="11"/>
  <c r="N209" i="11"/>
  <c r="Q186" i="11"/>
  <c r="O186" i="11"/>
  <c r="L186" i="11"/>
  <c r="R186" i="11"/>
  <c r="P186" i="11"/>
  <c r="N186" i="11"/>
  <c r="M186" i="11"/>
  <c r="O251" i="11"/>
  <c r="O229" i="11"/>
  <c r="Q203" i="11"/>
  <c r="Q202" i="11"/>
  <c r="N247" i="11"/>
  <c r="M207" i="11"/>
  <c r="L207" i="11"/>
  <c r="R207" i="11"/>
  <c r="Q207" i="11"/>
  <c r="P207" i="11"/>
  <c r="N207" i="11"/>
  <c r="O207" i="11"/>
  <c r="Q183" i="11"/>
  <c r="O161" i="11"/>
  <c r="Q182" i="11"/>
  <c r="L169" i="11"/>
  <c r="N157" i="11"/>
  <c r="N153" i="11"/>
  <c r="P156" i="11"/>
  <c r="P181" i="11"/>
  <c r="Q152" i="11"/>
  <c r="N121" i="11"/>
  <c r="N170" i="11"/>
  <c r="P113" i="11"/>
  <c r="O113" i="11"/>
  <c r="N113" i="11"/>
  <c r="M113" i="11"/>
  <c r="L113" i="11"/>
  <c r="R113" i="11"/>
  <c r="Q113" i="11"/>
  <c r="Q162" i="11"/>
  <c r="N165" i="11"/>
  <c r="N123" i="11"/>
  <c r="N107" i="11"/>
  <c r="O99" i="11"/>
  <c r="Q82" i="11"/>
  <c r="O82" i="11"/>
  <c r="N82" i="11"/>
  <c r="M82" i="11"/>
  <c r="L82" i="11"/>
  <c r="R82" i="11"/>
  <c r="P82" i="11"/>
  <c r="N126" i="11"/>
  <c r="P120" i="11"/>
  <c r="N127" i="11"/>
  <c r="N112" i="11"/>
  <c r="O96" i="11"/>
  <c r="P84" i="11"/>
  <c r="N58" i="11"/>
  <c r="M58" i="11"/>
  <c r="L58" i="11"/>
  <c r="R58" i="11"/>
  <c r="Q58" i="11"/>
  <c r="P58" i="11"/>
  <c r="O58" i="11"/>
  <c r="L103" i="11"/>
  <c r="O92" i="11"/>
  <c r="P133" i="11"/>
  <c r="P89" i="11"/>
  <c r="P51" i="11"/>
  <c r="O51" i="11"/>
  <c r="N51" i="11"/>
  <c r="M51" i="11"/>
  <c r="L51" i="11"/>
  <c r="R51" i="11"/>
  <c r="Q51" i="11"/>
  <c r="Q148" i="11"/>
  <c r="R90" i="11"/>
  <c r="Q90" i="11"/>
  <c r="O90" i="11"/>
  <c r="M90" i="11"/>
  <c r="L90" i="11"/>
  <c r="P90" i="11"/>
  <c r="N90" i="11"/>
  <c r="P143" i="11"/>
  <c r="N128" i="11"/>
  <c r="Q116" i="11"/>
  <c r="L100" i="11"/>
  <c r="R52" i="11"/>
  <c r="Q52" i="11"/>
  <c r="P52" i="11"/>
  <c r="O52" i="11"/>
  <c r="N52" i="11"/>
  <c r="M52" i="11"/>
  <c r="L52" i="11"/>
  <c r="Q24" i="11"/>
  <c r="O80" i="11"/>
  <c r="P19" i="11"/>
  <c r="O39" i="11"/>
  <c r="M39" i="11"/>
  <c r="Q39" i="11"/>
  <c r="R39" i="11"/>
  <c r="P39" i="11"/>
  <c r="N39" i="11"/>
  <c r="L39" i="11"/>
  <c r="M23" i="11"/>
  <c r="N23" i="11"/>
  <c r="L23" i="11"/>
  <c r="R23" i="11"/>
  <c r="Q23" i="11"/>
  <c r="P23" i="11"/>
  <c r="O23" i="11"/>
  <c r="N8" i="11"/>
  <c r="L53" i="11"/>
  <c r="O77" i="11"/>
  <c r="M46" i="11"/>
  <c r="L46" i="11"/>
  <c r="Q46" i="11"/>
  <c r="P46" i="11"/>
  <c r="O46" i="11"/>
  <c r="R46" i="11"/>
  <c r="N46" i="11"/>
  <c r="L29" i="11"/>
  <c r="Q29" i="11"/>
  <c r="N68" i="11"/>
  <c r="P65" i="11"/>
  <c r="Q57" i="11"/>
  <c r="O21" i="11"/>
  <c r="O3" i="11"/>
  <c r="Q2" i="11"/>
  <c r="P10" i="11"/>
  <c r="Q6" i="11"/>
  <c r="L14" i="11"/>
  <c r="O7" i="11"/>
  <c r="N36" i="11"/>
  <c r="O27" i="11"/>
  <c r="P20" i="11"/>
  <c r="O163" i="11"/>
  <c r="N163" i="11"/>
  <c r="M163" i="11"/>
  <c r="L163" i="11"/>
  <c r="R163" i="11"/>
  <c r="Q163" i="11"/>
  <c r="P163" i="11"/>
  <c r="O147" i="11"/>
  <c r="M147" i="11"/>
  <c r="L147" i="11"/>
  <c r="R147" i="11"/>
  <c r="P147" i="11"/>
  <c r="Q147" i="11"/>
  <c r="N147" i="11"/>
  <c r="L124" i="11"/>
  <c r="P124" i="11"/>
  <c r="R124" i="11"/>
  <c r="Q124" i="11"/>
  <c r="O124" i="11"/>
  <c r="N124" i="11"/>
  <c r="M124" i="11"/>
  <c r="P63" i="11"/>
  <c r="O63" i="11"/>
  <c r="N63" i="11"/>
  <c r="M63" i="11"/>
  <c r="L63" i="11"/>
  <c r="R63" i="11"/>
  <c r="Q63" i="11"/>
  <c r="M191" i="11"/>
  <c r="L191" i="11"/>
  <c r="R191" i="11"/>
  <c r="Q191" i="11"/>
  <c r="P191" i="11"/>
  <c r="N191" i="11"/>
  <c r="O191" i="11"/>
  <c r="R214" i="11"/>
  <c r="Q214" i="11"/>
  <c r="P214" i="11"/>
  <c r="O214" i="11"/>
  <c r="N214" i="11"/>
  <c r="M214" i="11"/>
  <c r="L214" i="11"/>
  <c r="N194" i="11"/>
  <c r="Q242" i="11"/>
  <c r="O201" i="11"/>
  <c r="M150" i="11"/>
  <c r="L150" i="11"/>
  <c r="R150" i="11"/>
  <c r="Q150" i="11"/>
  <c r="P150" i="11"/>
  <c r="N150" i="11"/>
  <c r="O150" i="11"/>
  <c r="P216" i="11"/>
  <c r="O200" i="11"/>
  <c r="Q197" i="11"/>
  <c r="O206" i="11"/>
  <c r="L193" i="11"/>
  <c r="O171" i="11"/>
  <c r="N171" i="11"/>
  <c r="M171" i="11"/>
  <c r="L171" i="11"/>
  <c r="R171" i="11"/>
  <c r="Q171" i="11"/>
  <c r="P171" i="11"/>
  <c r="R255" i="11"/>
  <c r="Q255" i="11"/>
  <c r="P255" i="11"/>
  <c r="N255" i="11"/>
  <c r="L255" i="11"/>
  <c r="M255" i="11"/>
  <c r="O209" i="11"/>
  <c r="P251" i="11"/>
  <c r="N233" i="11"/>
  <c r="N232" i="11"/>
  <c r="P229" i="11"/>
  <c r="L227" i="11"/>
  <c r="R227" i="11"/>
  <c r="Q227" i="11"/>
  <c r="P227" i="11"/>
  <c r="O227" i="11"/>
  <c r="M227" i="11"/>
  <c r="N227" i="11"/>
  <c r="L223" i="11"/>
  <c r="R223" i="11"/>
  <c r="Q223" i="11"/>
  <c r="P223" i="11"/>
  <c r="O223" i="11"/>
  <c r="M223" i="11"/>
  <c r="N223" i="11"/>
  <c r="N216" i="11"/>
  <c r="L254" i="11"/>
  <c r="O247" i="11"/>
  <c r="N177" i="11"/>
  <c r="P161" i="11"/>
  <c r="P121" i="11"/>
  <c r="O157" i="11"/>
  <c r="L160" i="11"/>
  <c r="O153" i="11"/>
  <c r="Q164" i="11"/>
  <c r="Q156" i="11"/>
  <c r="O142" i="11"/>
  <c r="M142" i="11"/>
  <c r="L142" i="11"/>
  <c r="R142" i="11"/>
  <c r="P142" i="11"/>
  <c r="Q142" i="11"/>
  <c r="N142" i="11"/>
  <c r="Q181" i="11"/>
  <c r="N175" i="11"/>
  <c r="L144" i="11"/>
  <c r="O170" i="11"/>
  <c r="P109" i="11"/>
  <c r="O109" i="11"/>
  <c r="N109" i="11"/>
  <c r="M109" i="11"/>
  <c r="L109" i="11"/>
  <c r="R109" i="11"/>
  <c r="Q109" i="11"/>
  <c r="O165" i="11"/>
  <c r="P122" i="11"/>
  <c r="R122" i="11"/>
  <c r="Q122" i="11"/>
  <c r="O122" i="11"/>
  <c r="N122" i="11"/>
  <c r="M122" i="11"/>
  <c r="L122" i="11"/>
  <c r="R106" i="11"/>
  <c r="Q106" i="11"/>
  <c r="P106" i="11"/>
  <c r="O106" i="11"/>
  <c r="N106" i="11"/>
  <c r="M106" i="11"/>
  <c r="L106" i="11"/>
  <c r="N115" i="11"/>
  <c r="O107" i="11"/>
  <c r="P99" i="11"/>
  <c r="O126" i="11"/>
  <c r="Q120" i="11"/>
  <c r="O76" i="11"/>
  <c r="M76" i="11"/>
  <c r="L76" i="11"/>
  <c r="R76" i="11"/>
  <c r="Q76" i="11"/>
  <c r="P76" i="11"/>
  <c r="N76" i="11"/>
  <c r="O104" i="11"/>
  <c r="P96" i="11"/>
  <c r="N54" i="11"/>
  <c r="M54" i="11"/>
  <c r="L54" i="11"/>
  <c r="R54" i="11"/>
  <c r="Q54" i="11"/>
  <c r="P54" i="11"/>
  <c r="O54" i="11"/>
  <c r="L130" i="11"/>
  <c r="L111" i="11"/>
  <c r="P92" i="11"/>
  <c r="L84" i="11"/>
  <c r="O47" i="11"/>
  <c r="N47" i="11"/>
  <c r="M47" i="11"/>
  <c r="R47" i="11"/>
  <c r="Q47" i="11"/>
  <c r="L47" i="11"/>
  <c r="P47" i="11"/>
  <c r="O128" i="11"/>
  <c r="L108" i="11"/>
  <c r="N21" i="11"/>
  <c r="Q40" i="11"/>
  <c r="O40" i="11"/>
  <c r="M40" i="11"/>
  <c r="R40" i="11"/>
  <c r="P40" i="11"/>
  <c r="N40" i="11"/>
  <c r="L40" i="11"/>
  <c r="O16" i="11"/>
  <c r="P22" i="11"/>
  <c r="N4" i="11"/>
  <c r="L61" i="11"/>
  <c r="O22" i="11"/>
  <c r="N88" i="11"/>
  <c r="L73" i="11"/>
  <c r="L12" i="11"/>
  <c r="O24" i="11"/>
  <c r="Q37" i="11"/>
  <c r="O37" i="11"/>
  <c r="M37" i="11"/>
  <c r="L37" i="11"/>
  <c r="R37" i="11"/>
  <c r="P37" i="11"/>
  <c r="N37" i="11"/>
  <c r="P15" i="11"/>
  <c r="P68" i="11"/>
  <c r="Q65" i="11"/>
  <c r="N15" i="11"/>
  <c r="Q10" i="11"/>
  <c r="Q25" i="11"/>
  <c r="O11" i="11"/>
  <c r="P7" i="11"/>
  <c r="P36" i="11"/>
  <c r="P27" i="11"/>
  <c r="L211" i="11"/>
  <c r="R211" i="11"/>
  <c r="Q211" i="11"/>
  <c r="P211" i="11"/>
  <c r="O211" i="11"/>
  <c r="M211" i="11"/>
  <c r="N211" i="11"/>
  <c r="M240" i="11"/>
  <c r="L240" i="11"/>
  <c r="R240" i="11"/>
  <c r="Q240" i="11"/>
  <c r="P240" i="11"/>
  <c r="N240" i="11"/>
  <c r="O240" i="11"/>
  <c r="N208" i="11"/>
  <c r="Q200" i="11"/>
  <c r="Q208" i="11"/>
  <c r="Q16" i="11"/>
  <c r="Q12" i="11"/>
  <c r="Q8" i="11"/>
  <c r="O241" i="11"/>
  <c r="N241" i="11"/>
  <c r="M241" i="11"/>
  <c r="L241" i="11"/>
  <c r="R241" i="11"/>
  <c r="P241" i="11"/>
  <c r="Q241" i="11"/>
  <c r="L121" i="11"/>
  <c r="L72" i="11"/>
  <c r="P208" i="11"/>
  <c r="Q250" i="11"/>
  <c r="N236" i="11"/>
  <c r="L205" i="11"/>
  <c r="O194" i="11"/>
  <c r="N246" i="11"/>
  <c r="P221" i="11"/>
  <c r="O221" i="11"/>
  <c r="N221" i="11"/>
  <c r="M221" i="11"/>
  <c r="L221" i="11"/>
  <c r="Q221" i="11"/>
  <c r="R221" i="11"/>
  <c r="P201" i="11"/>
  <c r="M199" i="11"/>
  <c r="L199" i="11"/>
  <c r="R199" i="11"/>
  <c r="Q199" i="11"/>
  <c r="P199" i="11"/>
  <c r="N199" i="11"/>
  <c r="O199" i="11"/>
  <c r="L190" i="11"/>
  <c r="P206" i="11"/>
  <c r="P209" i="11"/>
  <c r="P180" i="11"/>
  <c r="O180" i="11"/>
  <c r="N180" i="11"/>
  <c r="M180" i="11"/>
  <c r="L180" i="11"/>
  <c r="R180" i="11"/>
  <c r="Q180" i="11"/>
  <c r="Q251" i="11"/>
  <c r="O233" i="11"/>
  <c r="O228" i="11"/>
  <c r="O224" i="11"/>
  <c r="L203" i="11"/>
  <c r="P247" i="11"/>
  <c r="L198" i="11"/>
  <c r="O177" i="11"/>
  <c r="Q161" i="11"/>
  <c r="N174" i="11"/>
  <c r="N169" i="11"/>
  <c r="P157" i="11"/>
  <c r="P153" i="11"/>
  <c r="N166" i="11"/>
  <c r="L149" i="11"/>
  <c r="O184" i="11"/>
  <c r="L173" i="11"/>
  <c r="N144" i="11"/>
  <c r="N178" i="11"/>
  <c r="P170" i="11"/>
  <c r="P105" i="11"/>
  <c r="O105" i="11"/>
  <c r="N105" i="11"/>
  <c r="M105" i="11"/>
  <c r="L105" i="11"/>
  <c r="R105" i="11"/>
  <c r="Q105" i="11"/>
  <c r="L162" i="11"/>
  <c r="P165" i="11"/>
  <c r="Q121" i="11"/>
  <c r="O129" i="11"/>
  <c r="O115" i="11"/>
  <c r="P107" i="11"/>
  <c r="Q99" i="11"/>
  <c r="O74" i="11"/>
  <c r="N74" i="11"/>
  <c r="M74" i="11"/>
  <c r="L74" i="11"/>
  <c r="R74" i="11"/>
  <c r="Q74" i="11"/>
  <c r="P74" i="11"/>
  <c r="Q126" i="11"/>
  <c r="N72" i="11"/>
  <c r="O112" i="11"/>
  <c r="P104" i="11"/>
  <c r="Q96" i="11"/>
  <c r="M79" i="11"/>
  <c r="R79" i="11"/>
  <c r="Q79" i="11"/>
  <c r="P79" i="11"/>
  <c r="O79" i="11"/>
  <c r="N79" i="11"/>
  <c r="L79" i="11"/>
  <c r="N50" i="11"/>
  <c r="M50" i="11"/>
  <c r="L50" i="11"/>
  <c r="R50" i="11"/>
  <c r="Q50" i="11"/>
  <c r="P50" i="11"/>
  <c r="O50" i="11"/>
  <c r="P130" i="11"/>
  <c r="N95" i="11"/>
  <c r="Q92" i="11"/>
  <c r="Q133" i="11"/>
  <c r="P148" i="11"/>
  <c r="O125" i="11"/>
  <c r="L87" i="11"/>
  <c r="O87" i="11"/>
  <c r="N87" i="11"/>
  <c r="M87" i="11"/>
  <c r="Q87" i="11"/>
  <c r="P87" i="11"/>
  <c r="R87" i="11"/>
  <c r="L143" i="11"/>
  <c r="Q128" i="11"/>
  <c r="L116" i="11"/>
  <c r="N100" i="11"/>
  <c r="R64" i="11"/>
  <c r="Q64" i="11"/>
  <c r="P64" i="11"/>
  <c r="O64" i="11"/>
  <c r="N64" i="11"/>
  <c r="M64" i="11"/>
  <c r="L64" i="11"/>
  <c r="L49" i="11"/>
  <c r="R49" i="11"/>
  <c r="Q49" i="11"/>
  <c r="O49" i="11"/>
  <c r="N49" i="11"/>
  <c r="M49" i="11"/>
  <c r="P49" i="11"/>
  <c r="Q19" i="11"/>
  <c r="O32" i="11"/>
  <c r="M32" i="11"/>
  <c r="N32" i="11"/>
  <c r="L32" i="11"/>
  <c r="R32" i="11"/>
  <c r="Q32" i="11"/>
  <c r="P32" i="11"/>
  <c r="L21" i="11"/>
  <c r="L3" i="11"/>
  <c r="Q21" i="11"/>
  <c r="L77" i="11"/>
  <c r="L8" i="11"/>
  <c r="Q33" i="11"/>
  <c r="O33" i="11"/>
  <c r="R33" i="11"/>
  <c r="P33" i="11"/>
  <c r="N33" i="11"/>
  <c r="M33" i="11"/>
  <c r="L33" i="11"/>
  <c r="Q68" i="11"/>
  <c r="L57" i="11"/>
  <c r="R17" i="11"/>
  <c r="Q17" i="11"/>
  <c r="P17" i="11"/>
  <c r="O17" i="11"/>
  <c r="N17" i="11"/>
  <c r="M17" i="11"/>
  <c r="L17" i="11"/>
  <c r="P4" i="11"/>
  <c r="L6" i="11"/>
  <c r="P11" i="11"/>
  <c r="Q7" i="11"/>
  <c r="Q27" i="11"/>
  <c r="O192" i="11"/>
  <c r="N192" i="11"/>
  <c r="M192" i="11"/>
  <c r="L192" i="11"/>
  <c r="R192" i="11"/>
  <c r="P192" i="11"/>
  <c r="Q192" i="11"/>
  <c r="N84" i="11"/>
  <c r="N19" i="11"/>
  <c r="M252" i="11"/>
  <c r="L252" i="11"/>
  <c r="R252" i="11"/>
  <c r="Q252" i="11"/>
  <c r="P252" i="11"/>
  <c r="N252" i="11"/>
  <c r="O252" i="11"/>
  <c r="O204" i="11"/>
  <c r="N204" i="11"/>
  <c r="M204" i="11"/>
  <c r="L204" i="11"/>
  <c r="R204" i="11"/>
  <c r="P204" i="11"/>
  <c r="Q204" i="11"/>
  <c r="R238" i="11"/>
  <c r="Q238" i="11"/>
  <c r="P238" i="11"/>
  <c r="O238" i="11"/>
  <c r="N238" i="11"/>
  <c r="M238" i="11"/>
  <c r="L238" i="11"/>
  <c r="P237" i="11"/>
  <c r="O237" i="11"/>
  <c r="N237" i="11"/>
  <c r="M237" i="11"/>
  <c r="L237" i="11"/>
  <c r="Q237" i="11"/>
  <c r="R237" i="11"/>
  <c r="P194" i="11"/>
  <c r="O246" i="11"/>
  <c r="P217" i="11"/>
  <c r="O217" i="11"/>
  <c r="N217" i="11"/>
  <c r="M217" i="11"/>
  <c r="L217" i="11"/>
  <c r="Q217" i="11"/>
  <c r="R217" i="11"/>
  <c r="Q201" i="11"/>
  <c r="M141" i="11"/>
  <c r="R141" i="11"/>
  <c r="Q141" i="11"/>
  <c r="P141" i="11"/>
  <c r="N141" i="11"/>
  <c r="O141" i="11"/>
  <c r="L141" i="11"/>
  <c r="N190" i="11"/>
  <c r="N179" i="11"/>
  <c r="M179" i="11"/>
  <c r="L179" i="11"/>
  <c r="R179" i="11"/>
  <c r="Q179" i="11"/>
  <c r="P179" i="11"/>
  <c r="O179" i="11"/>
  <c r="Q206" i="11"/>
  <c r="N193" i="11"/>
  <c r="O167" i="11"/>
  <c r="N167" i="11"/>
  <c r="M167" i="11"/>
  <c r="L167" i="11"/>
  <c r="R167" i="11"/>
  <c r="Q167" i="11"/>
  <c r="P167" i="11"/>
  <c r="Q209" i="11"/>
  <c r="P176" i="11"/>
  <c r="O176" i="11"/>
  <c r="N176" i="11"/>
  <c r="M176" i="11"/>
  <c r="L176" i="11"/>
  <c r="R176" i="11"/>
  <c r="Q176" i="11"/>
  <c r="P233" i="11"/>
  <c r="L231" i="11"/>
  <c r="R231" i="11"/>
  <c r="Q231" i="11"/>
  <c r="P231" i="11"/>
  <c r="O231" i="11"/>
  <c r="M231" i="11"/>
  <c r="N231" i="11"/>
  <c r="Q228" i="11"/>
  <c r="Q224" i="11"/>
  <c r="L219" i="11"/>
  <c r="R219" i="11"/>
  <c r="Q219" i="11"/>
  <c r="P219" i="11"/>
  <c r="O219" i="11"/>
  <c r="M219" i="11"/>
  <c r="N219" i="11"/>
  <c r="L215" i="11"/>
  <c r="R215" i="11"/>
  <c r="Q215" i="11"/>
  <c r="P215" i="11"/>
  <c r="O215" i="11"/>
  <c r="M215" i="11"/>
  <c r="N215" i="11"/>
  <c r="L189" i="11"/>
  <c r="N254" i="11"/>
  <c r="Q247" i="11"/>
  <c r="N198" i="11"/>
  <c r="P177" i="11"/>
  <c r="N182" i="11"/>
  <c r="O174" i="11"/>
  <c r="O169" i="11"/>
  <c r="Q157" i="11"/>
  <c r="N160" i="11"/>
  <c r="Q153" i="11"/>
  <c r="O166" i="11"/>
  <c r="N149" i="11"/>
  <c r="Q136" i="11"/>
  <c r="O136" i="11"/>
  <c r="L136" i="11"/>
  <c r="R136" i="11"/>
  <c r="P136" i="11"/>
  <c r="N136" i="11"/>
  <c r="M136" i="11"/>
  <c r="P183" i="11"/>
  <c r="O175" i="11"/>
  <c r="L152" i="11"/>
  <c r="O144" i="11"/>
  <c r="O178" i="11"/>
  <c r="Q170" i="11"/>
  <c r="Q139" i="11"/>
  <c r="O139" i="11"/>
  <c r="M139" i="11"/>
  <c r="L139" i="11"/>
  <c r="R139" i="11"/>
  <c r="P139" i="11"/>
  <c r="N139" i="11"/>
  <c r="P101" i="11"/>
  <c r="O101" i="11"/>
  <c r="N101" i="11"/>
  <c r="M101" i="11"/>
  <c r="L101" i="11"/>
  <c r="R101" i="11"/>
  <c r="Q101" i="11"/>
  <c r="Q165" i="11"/>
  <c r="R119" i="11"/>
  <c r="Q119" i="11"/>
  <c r="P119" i="11"/>
  <c r="O119" i="11"/>
  <c r="N119" i="11"/>
  <c r="M119" i="11"/>
  <c r="L119" i="11"/>
  <c r="R102" i="11"/>
  <c r="Q102" i="11"/>
  <c r="P102" i="11"/>
  <c r="O102" i="11"/>
  <c r="N102" i="11"/>
  <c r="M102" i="11"/>
  <c r="L102" i="11"/>
  <c r="P129" i="11"/>
  <c r="P115" i="11"/>
  <c r="Q107" i="11"/>
  <c r="Q72" i="11"/>
  <c r="P112" i="11"/>
  <c r="Q104" i="11"/>
  <c r="N103" i="11"/>
  <c r="O95" i="11"/>
  <c r="O83" i="11"/>
  <c r="M83" i="11"/>
  <c r="L83" i="11"/>
  <c r="R83" i="11"/>
  <c r="Q83" i="11"/>
  <c r="P83" i="11"/>
  <c r="N83" i="11"/>
  <c r="P125" i="11"/>
  <c r="O84" i="11"/>
  <c r="N108" i="11"/>
  <c r="L91" i="11"/>
  <c r="Q91" i="11"/>
  <c r="O91" i="11"/>
  <c r="N91" i="11"/>
  <c r="M91" i="11"/>
  <c r="R91" i="11"/>
  <c r="P91" i="11"/>
  <c r="Q80" i="11"/>
  <c r="L67" i="11"/>
  <c r="O12" i="11"/>
  <c r="M31" i="11"/>
  <c r="R31" i="11"/>
  <c r="Q31" i="11"/>
  <c r="P31" i="11"/>
  <c r="O31" i="11"/>
  <c r="N31" i="11"/>
  <c r="L31" i="11"/>
  <c r="O19" i="11"/>
  <c r="N53" i="11"/>
  <c r="N73" i="11"/>
  <c r="R45" i="11"/>
  <c r="Q45" i="11"/>
  <c r="O45" i="11"/>
  <c r="M45" i="11"/>
  <c r="P45" i="11"/>
  <c r="N45" i="11"/>
  <c r="L45" i="11"/>
  <c r="L24" i="11"/>
  <c r="L4" i="11"/>
  <c r="Q15" i="11"/>
  <c r="L65" i="11"/>
  <c r="M42" i="11"/>
  <c r="Q42" i="11"/>
  <c r="O42" i="11"/>
  <c r="P42" i="11"/>
  <c r="N42" i="11"/>
  <c r="L42" i="11"/>
  <c r="R42" i="11"/>
  <c r="O15" i="11"/>
  <c r="P8" i="11"/>
  <c r="P16" i="11"/>
  <c r="L10" i="11"/>
  <c r="L25" i="11"/>
  <c r="N14" i="11"/>
  <c r="Q11" i="11"/>
  <c r="O20" i="11"/>
  <c r="R230" i="11"/>
  <c r="Q230" i="11"/>
  <c r="P230" i="11"/>
  <c r="O230" i="11"/>
  <c r="N230" i="11"/>
  <c r="M230" i="11"/>
  <c r="L230" i="11"/>
  <c r="R114" i="11"/>
  <c r="Q114" i="11"/>
  <c r="P114" i="11"/>
  <c r="O114" i="11"/>
  <c r="N114" i="11"/>
  <c r="M114" i="11"/>
  <c r="L114" i="11"/>
  <c r="M195" i="11"/>
  <c r="L195" i="11"/>
  <c r="R195" i="11"/>
  <c r="Q195" i="11"/>
  <c r="P195" i="11"/>
  <c r="N195" i="11"/>
  <c r="O195" i="11"/>
  <c r="O245" i="11"/>
  <c r="N245" i="11"/>
  <c r="M245" i="11"/>
  <c r="L245" i="11"/>
  <c r="R245" i="11"/>
  <c r="P245" i="11"/>
  <c r="Q245" i="11"/>
  <c r="N220" i="11"/>
  <c r="M220" i="11"/>
  <c r="L220" i="11"/>
  <c r="R220" i="11"/>
  <c r="Q220" i="11"/>
  <c r="O220" i="11"/>
  <c r="P220" i="11"/>
  <c r="M248" i="11"/>
  <c r="L248" i="11"/>
  <c r="R248" i="11"/>
  <c r="Q248" i="11"/>
  <c r="P248" i="11"/>
  <c r="N248" i="11"/>
  <c r="O248" i="11"/>
  <c r="N212" i="11"/>
  <c r="M212" i="11"/>
  <c r="L212" i="11"/>
  <c r="R212" i="11"/>
  <c r="Q212" i="11"/>
  <c r="O212" i="11"/>
  <c r="P212" i="11"/>
  <c r="O196" i="11"/>
  <c r="N196" i="11"/>
  <c r="M196" i="11"/>
  <c r="L196" i="11"/>
  <c r="R196" i="11"/>
  <c r="P196" i="11"/>
  <c r="Q196" i="11"/>
  <c r="R234" i="11"/>
  <c r="Q234" i="11"/>
  <c r="P234" i="11"/>
  <c r="O234" i="11"/>
  <c r="N234" i="11"/>
  <c r="M234" i="11"/>
  <c r="L234" i="11"/>
  <c r="N243" i="11"/>
  <c r="P225" i="11"/>
  <c r="O225" i="11"/>
  <c r="N225" i="11"/>
  <c r="M225" i="11"/>
  <c r="L225" i="11"/>
  <c r="Q225" i="11"/>
  <c r="R225" i="11"/>
  <c r="N205" i="11"/>
  <c r="Q194" i="11"/>
  <c r="P246" i="11"/>
  <c r="L242" i="11"/>
  <c r="N183" i="11"/>
  <c r="M137" i="11"/>
  <c r="Q137" i="11"/>
  <c r="P137" i="11"/>
  <c r="N137" i="11"/>
  <c r="R137" i="11"/>
  <c r="O137" i="11"/>
  <c r="L137" i="11"/>
  <c r="P200" i="11"/>
  <c r="L197" i="11"/>
  <c r="O190" i="11"/>
  <c r="N168" i="11"/>
  <c r="O193" i="11"/>
  <c r="O208" i="11"/>
  <c r="L168" i="11"/>
  <c r="O232" i="11"/>
  <c r="Q229" i="11"/>
  <c r="O216" i="11"/>
  <c r="L202" i="11"/>
  <c r="O254" i="11"/>
  <c r="O198" i="11"/>
  <c r="Q177" i="11"/>
  <c r="M154" i="11"/>
  <c r="L154" i="11"/>
  <c r="R154" i="11"/>
  <c r="Q154" i="11"/>
  <c r="P154" i="11"/>
  <c r="N154" i="11"/>
  <c r="O154" i="11"/>
  <c r="O182" i="11"/>
  <c r="P174" i="11"/>
  <c r="P169" i="11"/>
  <c r="O160" i="11"/>
  <c r="P166" i="11"/>
  <c r="L156" i="11"/>
  <c r="O149" i="11"/>
  <c r="L184" i="11"/>
  <c r="L181" i="11"/>
  <c r="P175" i="11"/>
  <c r="N173" i="11"/>
  <c r="P144" i="11"/>
  <c r="P178" i="11"/>
  <c r="P97" i="11"/>
  <c r="O97" i="11"/>
  <c r="N97" i="11"/>
  <c r="M97" i="11"/>
  <c r="L97" i="11"/>
  <c r="R97" i="11"/>
  <c r="Q97" i="11"/>
  <c r="Q129" i="11"/>
  <c r="Q115" i="11"/>
  <c r="L99" i="11"/>
  <c r="P93" i="11"/>
  <c r="O93" i="11"/>
  <c r="M93" i="11"/>
  <c r="R93" i="11"/>
  <c r="Q93" i="11"/>
  <c r="N93" i="11"/>
  <c r="L93" i="11"/>
  <c r="L126" i="11"/>
  <c r="L120" i="11"/>
  <c r="O127" i="11"/>
  <c r="Q112" i="11"/>
  <c r="L96" i="11"/>
  <c r="R70" i="11"/>
  <c r="Q70" i="11"/>
  <c r="P70" i="11"/>
  <c r="O70" i="11"/>
  <c r="N70" i="11"/>
  <c r="M70" i="11"/>
  <c r="L70" i="11"/>
  <c r="N111" i="11"/>
  <c r="O103" i="11"/>
  <c r="P95" i="11"/>
  <c r="N92" i="11"/>
  <c r="Q89" i="11"/>
  <c r="O72" i="11"/>
  <c r="L148" i="11"/>
  <c r="Q125" i="11"/>
  <c r="Q84" i="11"/>
  <c r="N143" i="11"/>
  <c r="P128" i="11"/>
  <c r="N116" i="11"/>
  <c r="O100" i="11"/>
  <c r="R86" i="11"/>
  <c r="Q86" i="11"/>
  <c r="M86" i="11"/>
  <c r="O86" i="11"/>
  <c r="N86" i="11"/>
  <c r="L86" i="11"/>
  <c r="P86" i="11"/>
  <c r="R60" i="11"/>
  <c r="Q60" i="11"/>
  <c r="P60" i="11"/>
  <c r="O60" i="11"/>
  <c r="N60" i="11"/>
  <c r="M60" i="11"/>
  <c r="L60" i="11"/>
  <c r="Q41" i="11"/>
  <c r="O41" i="11"/>
  <c r="M41" i="11"/>
  <c r="R41" i="11"/>
  <c r="P41" i="11"/>
  <c r="N41" i="11"/>
  <c r="L41" i="11"/>
  <c r="N67" i="11"/>
  <c r="O29" i="11"/>
  <c r="O8" i="11"/>
  <c r="N61" i="11"/>
  <c r="O53" i="11"/>
  <c r="L88" i="11"/>
  <c r="N77" i="11"/>
  <c r="O73" i="11"/>
  <c r="M38" i="11"/>
  <c r="Q38" i="11"/>
  <c r="R38" i="11"/>
  <c r="P38" i="11"/>
  <c r="O38" i="11"/>
  <c r="N38" i="11"/>
  <c r="L38" i="11"/>
  <c r="N22" i="11"/>
  <c r="Q3" i="11"/>
  <c r="L22" i="11"/>
  <c r="O68" i="11"/>
  <c r="R13" i="11"/>
  <c r="Q13" i="11"/>
  <c r="P13" i="11"/>
  <c r="O13" i="11"/>
  <c r="N13" i="11"/>
  <c r="M13" i="11"/>
  <c r="L13" i="11"/>
  <c r="O14" i="11"/>
  <c r="L7" i="11"/>
  <c r="N3" i="11"/>
  <c r="R265" i="16" l="1"/>
  <c r="Q265" i="16"/>
  <c r="D275" i="16"/>
  <c r="D277" i="16"/>
  <c r="D276" i="16"/>
  <c r="L265" i="16"/>
  <c r="K265" i="16"/>
  <c r="G265" i="16"/>
  <c r="H265" i="16"/>
  <c r="I265" i="16"/>
  <c r="J265" i="16"/>
  <c r="M265" i="16"/>
  <c r="F265" i="16"/>
  <c r="B265" i="16"/>
  <c r="Q235" i="11"/>
  <c r="N235" i="11"/>
  <c r="M235" i="11"/>
  <c r="O235" i="11"/>
  <c r="P235" i="11"/>
  <c r="R235" i="11"/>
  <c r="L235" i="11"/>
  <c r="S265" i="16" l="1"/>
  <c r="G118" i="16"/>
  <c r="E118" i="16" l="1"/>
  <c r="C118" i="16" s="1"/>
  <c r="O118" i="16" s="1"/>
  <c r="M3" i="3" l="1"/>
  <c r="M4" i="3"/>
  <c r="M5" i="3"/>
  <c r="M6" i="3"/>
  <c r="M7" i="3"/>
  <c r="M8" i="3"/>
  <c r="M9" i="3"/>
  <c r="M10" i="3"/>
  <c r="M11" i="3"/>
  <c r="M12" i="3"/>
  <c r="M13" i="3"/>
  <c r="M14" i="3"/>
  <c r="M15" i="3"/>
  <c r="M16" i="3"/>
  <c r="M17" i="3"/>
  <c r="M18" i="3"/>
  <c r="M19" i="3"/>
  <c r="M20" i="3"/>
  <c r="M21" i="3"/>
  <c r="M22" i="3"/>
  <c r="M24" i="3"/>
  <c r="M25" i="3"/>
  <c r="M26" i="3"/>
  <c r="M27" i="3"/>
  <c r="M28" i="3"/>
  <c r="M29" i="3"/>
  <c r="M30" i="3"/>
  <c r="M31" i="3"/>
  <c r="M32" i="3"/>
  <c r="M33" i="3"/>
  <c r="M34" i="3"/>
  <c r="M35" i="3"/>
  <c r="M36" i="3"/>
  <c r="M37" i="3"/>
  <c r="M38" i="3"/>
  <c r="M39" i="3"/>
  <c r="M40" i="3"/>
  <c r="M41" i="3"/>
  <c r="M42" i="3"/>
  <c r="M43" i="3"/>
  <c r="M44" i="3"/>
  <c r="M45" i="3"/>
  <c r="M46" i="3"/>
  <c r="M47" i="3"/>
  <c r="M48" i="3"/>
  <c r="M49" i="3"/>
  <c r="M50" i="3"/>
  <c r="M51" i="3"/>
  <c r="M52" i="3"/>
  <c r="M53" i="3"/>
  <c r="M54" i="3"/>
  <c r="M55" i="3"/>
  <c r="M56" i="3"/>
  <c r="M57" i="3"/>
  <c r="M58" i="3"/>
  <c r="M59" i="3"/>
  <c r="M60" i="3"/>
  <c r="M61" i="3"/>
  <c r="M62" i="3"/>
  <c r="M63" i="3"/>
  <c r="M64" i="3"/>
  <c r="M65" i="3"/>
  <c r="M66" i="3"/>
  <c r="M67" i="3"/>
  <c r="M68" i="3"/>
  <c r="M69" i="3"/>
  <c r="M70" i="3"/>
  <c r="M71" i="3"/>
  <c r="M72" i="3"/>
  <c r="M73" i="3"/>
  <c r="M74" i="3"/>
  <c r="M75" i="3"/>
  <c r="M76" i="3"/>
  <c r="M77" i="3"/>
  <c r="M78" i="3"/>
  <c r="M79" i="3"/>
  <c r="M80" i="3"/>
  <c r="M81" i="3"/>
  <c r="M82" i="3"/>
  <c r="M83" i="3"/>
  <c r="M84" i="3"/>
  <c r="M85" i="3"/>
  <c r="M86" i="3"/>
  <c r="M87" i="3"/>
  <c r="M88" i="3"/>
  <c r="M89" i="3"/>
  <c r="M90" i="3"/>
  <c r="M91" i="3"/>
  <c r="M92" i="3"/>
  <c r="M93" i="3"/>
  <c r="M94" i="3"/>
  <c r="M95" i="3"/>
  <c r="M96" i="3"/>
  <c r="M97" i="3"/>
  <c r="M98" i="3"/>
  <c r="M99" i="3"/>
  <c r="M100" i="3"/>
  <c r="M101" i="3"/>
  <c r="M102" i="3"/>
  <c r="M103" i="3"/>
  <c r="M104" i="3"/>
  <c r="M105" i="3"/>
  <c r="M106" i="3"/>
  <c r="M107" i="3"/>
  <c r="M108" i="3"/>
  <c r="M109" i="3"/>
  <c r="M110" i="3"/>
  <c r="M111" i="3"/>
  <c r="M112" i="3"/>
  <c r="M113" i="3"/>
  <c r="M114" i="3"/>
  <c r="M115" i="3"/>
  <c r="M116" i="3"/>
  <c r="M117" i="3"/>
  <c r="M119" i="3"/>
  <c r="M120" i="3"/>
  <c r="M121" i="3"/>
  <c r="M122" i="3"/>
  <c r="M123" i="3"/>
  <c r="M124" i="3"/>
  <c r="M125" i="3"/>
  <c r="M126" i="3"/>
  <c r="M127" i="3"/>
  <c r="M128" i="3"/>
  <c r="M129" i="3"/>
  <c r="M130" i="3"/>
  <c r="M131" i="3"/>
  <c r="M132" i="3"/>
  <c r="M133" i="3"/>
  <c r="M134" i="3"/>
  <c r="M135" i="3"/>
  <c r="M136" i="3"/>
  <c r="M137" i="3"/>
  <c r="M138" i="3"/>
  <c r="M139" i="3"/>
  <c r="M140" i="3"/>
  <c r="M141" i="3"/>
  <c r="M142" i="3"/>
  <c r="M143" i="3"/>
  <c r="M144" i="3"/>
  <c r="M145" i="3"/>
  <c r="M146" i="3"/>
  <c r="M147" i="3"/>
  <c r="M148" i="3"/>
  <c r="M149" i="3"/>
  <c r="M150" i="3"/>
  <c r="M151" i="3"/>
  <c r="M152" i="3"/>
  <c r="M153" i="3"/>
  <c r="M154" i="3"/>
  <c r="M155" i="3"/>
  <c r="M156" i="3"/>
  <c r="M157" i="3"/>
  <c r="M158" i="3"/>
  <c r="M159" i="3"/>
  <c r="M160" i="3"/>
  <c r="M161" i="3"/>
  <c r="M162" i="3"/>
  <c r="M163" i="3"/>
  <c r="M164" i="3"/>
  <c r="M165" i="3"/>
  <c r="M166" i="3"/>
  <c r="M167" i="3"/>
  <c r="M168" i="3"/>
  <c r="M169" i="3"/>
  <c r="M170" i="3"/>
  <c r="M171" i="3"/>
  <c r="M172" i="3"/>
  <c r="M173" i="3"/>
  <c r="M174" i="3"/>
  <c r="M175" i="3"/>
  <c r="M176" i="3"/>
  <c r="M177" i="3"/>
  <c r="M178" i="3"/>
  <c r="M179" i="3"/>
  <c r="M180" i="3"/>
  <c r="M181" i="3"/>
  <c r="M182" i="3"/>
  <c r="M183" i="3"/>
  <c r="M184" i="3"/>
  <c r="M185" i="3"/>
  <c r="M186" i="3"/>
  <c r="M187" i="3"/>
  <c r="M188" i="3"/>
  <c r="M189" i="3"/>
  <c r="M190" i="3"/>
  <c r="M191" i="3"/>
  <c r="M192" i="3"/>
  <c r="M193" i="3"/>
  <c r="M194" i="3"/>
  <c r="M195" i="3"/>
  <c r="M196" i="3"/>
  <c r="M197" i="3"/>
  <c r="M198" i="3"/>
  <c r="M199" i="3"/>
  <c r="M200" i="3"/>
  <c r="M201" i="3"/>
  <c r="M202" i="3"/>
  <c r="M203" i="3"/>
  <c r="M204" i="3"/>
  <c r="M205" i="3"/>
  <c r="M206" i="3"/>
  <c r="M207" i="3"/>
  <c r="M208" i="3"/>
  <c r="M209" i="3"/>
  <c r="M210" i="3"/>
  <c r="M211" i="3"/>
  <c r="M212" i="3"/>
  <c r="M213" i="3"/>
  <c r="M214" i="3"/>
  <c r="M215" i="3"/>
  <c r="M216" i="3"/>
  <c r="M217" i="3"/>
  <c r="M218" i="3"/>
  <c r="M219" i="3"/>
  <c r="M220" i="3"/>
  <c r="M221" i="3"/>
  <c r="M222" i="3"/>
  <c r="M223" i="3"/>
  <c r="M224" i="3"/>
  <c r="M225" i="3"/>
  <c r="M226" i="3"/>
  <c r="M227" i="3"/>
  <c r="M228" i="3"/>
  <c r="M229" i="3"/>
  <c r="M230" i="3"/>
  <c r="M231" i="3"/>
  <c r="M232" i="3"/>
  <c r="M233" i="3"/>
  <c r="M234" i="3"/>
  <c r="M235" i="3"/>
  <c r="M236" i="3"/>
  <c r="M237" i="3"/>
  <c r="M238" i="3"/>
  <c r="M239" i="3"/>
  <c r="M240" i="3"/>
  <c r="M241" i="3"/>
  <c r="M242" i="3"/>
  <c r="M243" i="3"/>
  <c r="M244" i="3"/>
  <c r="M245" i="3"/>
  <c r="M246" i="3"/>
  <c r="M247" i="3"/>
  <c r="M248" i="3"/>
  <c r="M249" i="3"/>
  <c r="M250" i="3"/>
  <c r="M251" i="3"/>
  <c r="M252" i="3"/>
  <c r="M253" i="3"/>
  <c r="M254" i="3"/>
  <c r="M255" i="3"/>
  <c r="N3" i="3"/>
  <c r="N4" i="3"/>
  <c r="N5" i="3"/>
  <c r="N6" i="3"/>
  <c r="N7" i="3"/>
  <c r="N8" i="3"/>
  <c r="N9" i="3"/>
  <c r="N10" i="3"/>
  <c r="N11" i="3"/>
  <c r="N12" i="3"/>
  <c r="N13" i="3"/>
  <c r="N14" i="3"/>
  <c r="N15" i="3"/>
  <c r="N16" i="3"/>
  <c r="N17" i="3"/>
  <c r="N18" i="3"/>
  <c r="N19" i="3"/>
  <c r="N20" i="3"/>
  <c r="N21" i="3"/>
  <c r="N22" i="3"/>
  <c r="N24" i="3"/>
  <c r="N25" i="3"/>
  <c r="N26" i="3"/>
  <c r="N27" i="3"/>
  <c r="N28" i="3"/>
  <c r="N29" i="3"/>
  <c r="N259" i="3" s="1"/>
  <c r="N30" i="3"/>
  <c r="N31" i="3"/>
  <c r="N32" i="3"/>
  <c r="N33" i="3"/>
  <c r="N34" i="3"/>
  <c r="N35" i="3"/>
  <c r="N36" i="3"/>
  <c r="N37" i="3"/>
  <c r="N38" i="3"/>
  <c r="N39" i="3"/>
  <c r="N40" i="3"/>
  <c r="N41" i="3"/>
  <c r="N42" i="3"/>
  <c r="N43" i="3"/>
  <c r="N44" i="3"/>
  <c r="N45" i="3"/>
  <c r="N46" i="3"/>
  <c r="N47" i="3"/>
  <c r="N48" i="3"/>
  <c r="N49" i="3"/>
  <c r="N50" i="3"/>
  <c r="N51" i="3"/>
  <c r="N52" i="3"/>
  <c r="N53" i="3"/>
  <c r="N54" i="3"/>
  <c r="N55" i="3"/>
  <c r="N56" i="3"/>
  <c r="N57" i="3"/>
  <c r="N58" i="3"/>
  <c r="N59" i="3"/>
  <c r="N60" i="3"/>
  <c r="N61" i="3"/>
  <c r="N62" i="3"/>
  <c r="N63" i="3"/>
  <c r="N64" i="3"/>
  <c r="N65" i="3"/>
  <c r="N66" i="3"/>
  <c r="N67" i="3"/>
  <c r="N68" i="3"/>
  <c r="N69" i="3"/>
  <c r="N70" i="3"/>
  <c r="N71" i="3"/>
  <c r="N72" i="3"/>
  <c r="N73" i="3"/>
  <c r="N74" i="3"/>
  <c r="N75" i="3"/>
  <c r="N76" i="3"/>
  <c r="N77" i="3"/>
  <c r="N78" i="3"/>
  <c r="N79" i="3"/>
  <c r="N80" i="3"/>
  <c r="N81" i="3"/>
  <c r="N82" i="3"/>
  <c r="N83" i="3"/>
  <c r="N84" i="3"/>
  <c r="N85" i="3"/>
  <c r="N86" i="3"/>
  <c r="N87" i="3"/>
  <c r="N88" i="3"/>
  <c r="N89" i="3"/>
  <c r="N90" i="3"/>
  <c r="N91" i="3"/>
  <c r="N92" i="3"/>
  <c r="N93" i="3"/>
  <c r="N94" i="3"/>
  <c r="N95" i="3"/>
  <c r="N96" i="3"/>
  <c r="N97" i="3"/>
  <c r="N98" i="3"/>
  <c r="N99" i="3"/>
  <c r="N100" i="3"/>
  <c r="N101" i="3"/>
  <c r="N102" i="3"/>
  <c r="N103" i="3"/>
  <c r="N104" i="3"/>
  <c r="N105" i="3"/>
  <c r="N106" i="3"/>
  <c r="N107" i="3"/>
  <c r="N108" i="3"/>
  <c r="N109" i="3"/>
  <c r="N110" i="3"/>
  <c r="N111" i="3"/>
  <c r="N112" i="3"/>
  <c r="N113" i="3"/>
  <c r="N114" i="3"/>
  <c r="N115" i="3"/>
  <c r="N116" i="3"/>
  <c r="N117" i="3"/>
  <c r="N119" i="3"/>
  <c r="N120" i="3"/>
  <c r="N121" i="3"/>
  <c r="N122" i="3"/>
  <c r="N123" i="3"/>
  <c r="N124" i="3"/>
  <c r="N125" i="3"/>
  <c r="N126" i="3"/>
  <c r="N127" i="3"/>
  <c r="N128" i="3"/>
  <c r="N129" i="3"/>
  <c r="N130" i="3"/>
  <c r="N131" i="3"/>
  <c r="N132" i="3"/>
  <c r="N133" i="3"/>
  <c r="N134" i="3"/>
  <c r="N135" i="3"/>
  <c r="N136" i="3"/>
  <c r="N137" i="3"/>
  <c r="N138" i="3"/>
  <c r="N139" i="3"/>
  <c r="N140" i="3"/>
  <c r="N141" i="3"/>
  <c r="N142" i="3"/>
  <c r="N143" i="3"/>
  <c r="N144" i="3"/>
  <c r="N145" i="3"/>
  <c r="N146" i="3"/>
  <c r="N147" i="3"/>
  <c r="N148" i="3"/>
  <c r="N149" i="3"/>
  <c r="N150" i="3"/>
  <c r="N151" i="3"/>
  <c r="N152" i="3"/>
  <c r="N153" i="3"/>
  <c r="N154" i="3"/>
  <c r="N155" i="3"/>
  <c r="N156" i="3"/>
  <c r="N157" i="3"/>
  <c r="N158" i="3"/>
  <c r="N159" i="3"/>
  <c r="N160" i="3"/>
  <c r="N161" i="3"/>
  <c r="N162" i="3"/>
  <c r="N163" i="3"/>
  <c r="N164" i="3"/>
  <c r="N165" i="3"/>
  <c r="N166" i="3"/>
  <c r="N167" i="3"/>
  <c r="N168" i="3"/>
  <c r="N169" i="3"/>
  <c r="N170" i="3"/>
  <c r="N171" i="3"/>
  <c r="N172" i="3"/>
  <c r="N173" i="3"/>
  <c r="N174" i="3"/>
  <c r="N175" i="3"/>
  <c r="N176" i="3"/>
  <c r="N177" i="3"/>
  <c r="N178" i="3"/>
  <c r="N179" i="3"/>
  <c r="N180" i="3"/>
  <c r="N181" i="3"/>
  <c r="N182" i="3"/>
  <c r="N183" i="3"/>
  <c r="N184" i="3"/>
  <c r="N185" i="3"/>
  <c r="N186" i="3"/>
  <c r="N187" i="3"/>
  <c r="N188" i="3"/>
  <c r="N189" i="3"/>
  <c r="N190" i="3"/>
  <c r="N191" i="3"/>
  <c r="N192" i="3"/>
  <c r="N193" i="3"/>
  <c r="N194" i="3"/>
  <c r="N195" i="3"/>
  <c r="N196" i="3"/>
  <c r="N197" i="3"/>
  <c r="N198" i="3"/>
  <c r="N199" i="3"/>
  <c r="N200" i="3"/>
  <c r="N201" i="3"/>
  <c r="N202" i="3"/>
  <c r="N203" i="3"/>
  <c r="N204" i="3"/>
  <c r="N205" i="3"/>
  <c r="N206" i="3"/>
  <c r="N207" i="3"/>
  <c r="N208" i="3"/>
  <c r="N209" i="3"/>
  <c r="N210" i="3"/>
  <c r="N211" i="3"/>
  <c r="N212" i="3"/>
  <c r="N213" i="3"/>
  <c r="N214" i="3"/>
  <c r="N215" i="3"/>
  <c r="N216" i="3"/>
  <c r="N217" i="3"/>
  <c r="N218" i="3"/>
  <c r="N219" i="3"/>
  <c r="N220" i="3"/>
  <c r="N221" i="3"/>
  <c r="N222" i="3"/>
  <c r="N223" i="3"/>
  <c r="N224" i="3"/>
  <c r="N225" i="3"/>
  <c r="N226" i="3"/>
  <c r="N227" i="3"/>
  <c r="N228" i="3"/>
  <c r="N229" i="3"/>
  <c r="N230" i="3"/>
  <c r="N231" i="3"/>
  <c r="N232" i="3"/>
  <c r="N233" i="3"/>
  <c r="N234" i="3"/>
  <c r="N235" i="3"/>
  <c r="N236" i="3"/>
  <c r="N237" i="3"/>
  <c r="N238" i="3"/>
  <c r="N239" i="3"/>
  <c r="N240" i="3"/>
  <c r="N241" i="3"/>
  <c r="N242" i="3"/>
  <c r="N243" i="3"/>
  <c r="N244" i="3"/>
  <c r="N245" i="3"/>
  <c r="N246" i="3"/>
  <c r="N247" i="3"/>
  <c r="N248" i="3"/>
  <c r="N249" i="3"/>
  <c r="N250" i="3"/>
  <c r="N251" i="3"/>
  <c r="N252" i="3"/>
  <c r="N253" i="3"/>
  <c r="N254" i="3"/>
  <c r="N255" i="3"/>
  <c r="O3" i="3"/>
  <c r="O4" i="3"/>
  <c r="O5" i="3"/>
  <c r="O6" i="3"/>
  <c r="O7" i="3"/>
  <c r="O8" i="3"/>
  <c r="O9" i="3"/>
  <c r="O10" i="3"/>
  <c r="O11" i="3"/>
  <c r="O12" i="3"/>
  <c r="O13" i="3"/>
  <c r="O14" i="3"/>
  <c r="O15" i="3"/>
  <c r="O16" i="3"/>
  <c r="O17" i="3"/>
  <c r="O18" i="3"/>
  <c r="O19" i="3"/>
  <c r="O20" i="3"/>
  <c r="O21" i="3"/>
  <c r="O22" i="3"/>
  <c r="O24" i="3"/>
  <c r="O25" i="3"/>
  <c r="O26" i="3"/>
  <c r="O27" i="3"/>
  <c r="O28" i="3"/>
  <c r="O29" i="3"/>
  <c r="O259" i="3" s="1"/>
  <c r="O30" i="3"/>
  <c r="O31" i="3"/>
  <c r="O32" i="3"/>
  <c r="O33" i="3"/>
  <c r="O34" i="3"/>
  <c r="O35" i="3"/>
  <c r="O36" i="3"/>
  <c r="O37" i="3"/>
  <c r="O38" i="3"/>
  <c r="O39" i="3"/>
  <c r="O40" i="3"/>
  <c r="O41" i="3"/>
  <c r="O42" i="3"/>
  <c r="O43" i="3"/>
  <c r="O44" i="3"/>
  <c r="O45" i="3"/>
  <c r="O46" i="3"/>
  <c r="O47" i="3"/>
  <c r="O48" i="3"/>
  <c r="O49" i="3"/>
  <c r="O50" i="3"/>
  <c r="O51" i="3"/>
  <c r="O52" i="3"/>
  <c r="O53" i="3"/>
  <c r="O54" i="3"/>
  <c r="O55" i="3"/>
  <c r="O56" i="3"/>
  <c r="O57" i="3"/>
  <c r="O58" i="3"/>
  <c r="O59" i="3"/>
  <c r="O60" i="3"/>
  <c r="O61" i="3"/>
  <c r="O62" i="3"/>
  <c r="O63" i="3"/>
  <c r="O64" i="3"/>
  <c r="O65" i="3"/>
  <c r="O66" i="3"/>
  <c r="O67" i="3"/>
  <c r="O68" i="3"/>
  <c r="O69" i="3"/>
  <c r="O70" i="3"/>
  <c r="O71" i="3"/>
  <c r="O72" i="3"/>
  <c r="O73" i="3"/>
  <c r="O74" i="3"/>
  <c r="O75" i="3"/>
  <c r="O76" i="3"/>
  <c r="O77" i="3"/>
  <c r="O78" i="3"/>
  <c r="O79" i="3"/>
  <c r="O80" i="3"/>
  <c r="O81" i="3"/>
  <c r="O82" i="3"/>
  <c r="O83" i="3"/>
  <c r="O84" i="3"/>
  <c r="O85" i="3"/>
  <c r="O86" i="3"/>
  <c r="O87" i="3"/>
  <c r="O88" i="3"/>
  <c r="O89" i="3"/>
  <c r="O90" i="3"/>
  <c r="O91" i="3"/>
  <c r="O92" i="3"/>
  <c r="O93" i="3"/>
  <c r="O94" i="3"/>
  <c r="O95" i="3"/>
  <c r="O96" i="3"/>
  <c r="O97" i="3"/>
  <c r="O98" i="3"/>
  <c r="O99" i="3"/>
  <c r="O100" i="3"/>
  <c r="O101" i="3"/>
  <c r="O102" i="3"/>
  <c r="O103" i="3"/>
  <c r="O104" i="3"/>
  <c r="O105" i="3"/>
  <c r="O106" i="3"/>
  <c r="O107" i="3"/>
  <c r="O108" i="3"/>
  <c r="O109" i="3"/>
  <c r="O110" i="3"/>
  <c r="O111" i="3"/>
  <c r="O112" i="3"/>
  <c r="O113" i="3"/>
  <c r="O114" i="3"/>
  <c r="O115" i="3"/>
  <c r="O116" i="3"/>
  <c r="O117" i="3"/>
  <c r="O119" i="3"/>
  <c r="O120" i="3"/>
  <c r="O121" i="3"/>
  <c r="O122" i="3"/>
  <c r="O123" i="3"/>
  <c r="O124" i="3"/>
  <c r="O125" i="3"/>
  <c r="O126" i="3"/>
  <c r="O127" i="3"/>
  <c r="O128" i="3"/>
  <c r="O129" i="3"/>
  <c r="O130" i="3"/>
  <c r="O131" i="3"/>
  <c r="O132" i="3"/>
  <c r="O133" i="3"/>
  <c r="O134" i="3"/>
  <c r="O135" i="3"/>
  <c r="O136" i="3"/>
  <c r="O137" i="3"/>
  <c r="O138" i="3"/>
  <c r="O139" i="3"/>
  <c r="O140" i="3"/>
  <c r="O141" i="3"/>
  <c r="O142" i="3"/>
  <c r="O143" i="3"/>
  <c r="O144" i="3"/>
  <c r="O145" i="3"/>
  <c r="O146" i="3"/>
  <c r="O147" i="3"/>
  <c r="O148" i="3"/>
  <c r="O149" i="3"/>
  <c r="O150" i="3"/>
  <c r="O151" i="3"/>
  <c r="O152" i="3"/>
  <c r="O153" i="3"/>
  <c r="O154" i="3"/>
  <c r="O155" i="3"/>
  <c r="O156" i="3"/>
  <c r="O157" i="3"/>
  <c r="O158" i="3"/>
  <c r="O159" i="3"/>
  <c r="O160" i="3"/>
  <c r="O161" i="3"/>
  <c r="O162" i="3"/>
  <c r="O163" i="3"/>
  <c r="O164" i="3"/>
  <c r="O165" i="3"/>
  <c r="O166" i="3"/>
  <c r="O167" i="3"/>
  <c r="O168" i="3"/>
  <c r="O169" i="3"/>
  <c r="O170" i="3"/>
  <c r="O171" i="3"/>
  <c r="O172" i="3"/>
  <c r="O173" i="3"/>
  <c r="O174" i="3"/>
  <c r="O175" i="3"/>
  <c r="O176" i="3"/>
  <c r="O177" i="3"/>
  <c r="O178" i="3"/>
  <c r="O179" i="3"/>
  <c r="O180" i="3"/>
  <c r="O181" i="3"/>
  <c r="O182" i="3"/>
  <c r="O183" i="3"/>
  <c r="O184" i="3"/>
  <c r="O185" i="3"/>
  <c r="O186" i="3"/>
  <c r="O187" i="3"/>
  <c r="O188" i="3"/>
  <c r="O189" i="3"/>
  <c r="O190" i="3"/>
  <c r="O191" i="3"/>
  <c r="O192" i="3"/>
  <c r="O193" i="3"/>
  <c r="O194" i="3"/>
  <c r="O195" i="3"/>
  <c r="O196" i="3"/>
  <c r="O197" i="3"/>
  <c r="O198" i="3"/>
  <c r="O199" i="3"/>
  <c r="O200" i="3"/>
  <c r="O201" i="3"/>
  <c r="O202" i="3"/>
  <c r="O203" i="3"/>
  <c r="O204" i="3"/>
  <c r="O205" i="3"/>
  <c r="O206" i="3"/>
  <c r="O207" i="3"/>
  <c r="O208" i="3"/>
  <c r="O209" i="3"/>
  <c r="O210" i="3"/>
  <c r="O211" i="3"/>
  <c r="O212" i="3"/>
  <c r="O213" i="3"/>
  <c r="O214" i="3"/>
  <c r="O215" i="3"/>
  <c r="O216" i="3"/>
  <c r="O217" i="3"/>
  <c r="O218" i="3"/>
  <c r="O219" i="3"/>
  <c r="O220" i="3"/>
  <c r="O221" i="3"/>
  <c r="O222" i="3"/>
  <c r="O223" i="3"/>
  <c r="O224" i="3"/>
  <c r="O225" i="3"/>
  <c r="O226" i="3"/>
  <c r="O227" i="3"/>
  <c r="O228" i="3"/>
  <c r="O229" i="3"/>
  <c r="O230" i="3"/>
  <c r="O231" i="3"/>
  <c r="O232" i="3"/>
  <c r="O233" i="3"/>
  <c r="O234" i="3"/>
  <c r="O235" i="3"/>
  <c r="O236" i="3"/>
  <c r="O237" i="3"/>
  <c r="O238" i="3"/>
  <c r="O239" i="3"/>
  <c r="O240" i="3"/>
  <c r="O241" i="3"/>
  <c r="O242" i="3"/>
  <c r="O243" i="3"/>
  <c r="O244" i="3"/>
  <c r="O245" i="3"/>
  <c r="O246" i="3"/>
  <c r="O247" i="3"/>
  <c r="O248" i="3"/>
  <c r="O249" i="3"/>
  <c r="O250" i="3"/>
  <c r="O251" i="3"/>
  <c r="O252" i="3"/>
  <c r="O253" i="3"/>
  <c r="O254" i="3"/>
  <c r="O255" i="3"/>
  <c r="P3" i="3"/>
  <c r="P4" i="3"/>
  <c r="P5" i="3"/>
  <c r="P6" i="3"/>
  <c r="P7" i="3"/>
  <c r="P8" i="3"/>
  <c r="P9" i="3"/>
  <c r="P10" i="3"/>
  <c r="P11" i="3"/>
  <c r="P12" i="3"/>
  <c r="P13" i="3"/>
  <c r="P14" i="3"/>
  <c r="P15" i="3"/>
  <c r="P16" i="3"/>
  <c r="P17" i="3"/>
  <c r="P18" i="3"/>
  <c r="P19" i="3"/>
  <c r="P20" i="3"/>
  <c r="P21" i="3"/>
  <c r="P22" i="3"/>
  <c r="P24" i="3"/>
  <c r="P25" i="3"/>
  <c r="P26" i="3"/>
  <c r="P27" i="3"/>
  <c r="P28" i="3"/>
  <c r="P29" i="3"/>
  <c r="P259" i="3" s="1"/>
  <c r="P30" i="3"/>
  <c r="P31" i="3"/>
  <c r="P32" i="3"/>
  <c r="P33" i="3"/>
  <c r="P34" i="3"/>
  <c r="P35" i="3"/>
  <c r="P36" i="3"/>
  <c r="P37" i="3"/>
  <c r="P38" i="3"/>
  <c r="P39" i="3"/>
  <c r="P40" i="3"/>
  <c r="P41" i="3"/>
  <c r="P42" i="3"/>
  <c r="P43" i="3"/>
  <c r="P44" i="3"/>
  <c r="P45" i="3"/>
  <c r="P46" i="3"/>
  <c r="P47" i="3"/>
  <c r="P48" i="3"/>
  <c r="P49" i="3"/>
  <c r="P50" i="3"/>
  <c r="P51" i="3"/>
  <c r="P52" i="3"/>
  <c r="P53" i="3"/>
  <c r="P54" i="3"/>
  <c r="P55" i="3"/>
  <c r="P56" i="3"/>
  <c r="P57" i="3"/>
  <c r="P58" i="3"/>
  <c r="P59" i="3"/>
  <c r="P60" i="3"/>
  <c r="P61" i="3"/>
  <c r="P62" i="3"/>
  <c r="P63" i="3"/>
  <c r="P64" i="3"/>
  <c r="P65" i="3"/>
  <c r="P66" i="3"/>
  <c r="P67" i="3"/>
  <c r="P68" i="3"/>
  <c r="P69" i="3"/>
  <c r="P70" i="3"/>
  <c r="P71" i="3"/>
  <c r="P72" i="3"/>
  <c r="P73" i="3"/>
  <c r="P74" i="3"/>
  <c r="P75" i="3"/>
  <c r="P76" i="3"/>
  <c r="P77" i="3"/>
  <c r="P78" i="3"/>
  <c r="P79" i="3"/>
  <c r="P80" i="3"/>
  <c r="P81" i="3"/>
  <c r="P82" i="3"/>
  <c r="P83" i="3"/>
  <c r="P84" i="3"/>
  <c r="P85" i="3"/>
  <c r="P86" i="3"/>
  <c r="P87" i="3"/>
  <c r="P88" i="3"/>
  <c r="P89" i="3"/>
  <c r="P90" i="3"/>
  <c r="P91" i="3"/>
  <c r="P92" i="3"/>
  <c r="P93" i="3"/>
  <c r="P94" i="3"/>
  <c r="P95" i="3"/>
  <c r="P96" i="3"/>
  <c r="P97" i="3"/>
  <c r="P98" i="3"/>
  <c r="P99" i="3"/>
  <c r="P100" i="3"/>
  <c r="P101" i="3"/>
  <c r="P102" i="3"/>
  <c r="P103" i="3"/>
  <c r="P104" i="3"/>
  <c r="P105" i="3"/>
  <c r="P106" i="3"/>
  <c r="P107" i="3"/>
  <c r="P108" i="3"/>
  <c r="P109" i="3"/>
  <c r="P110" i="3"/>
  <c r="P111" i="3"/>
  <c r="P112" i="3"/>
  <c r="P113" i="3"/>
  <c r="P114" i="3"/>
  <c r="P115" i="3"/>
  <c r="P116" i="3"/>
  <c r="P117" i="3"/>
  <c r="P119" i="3"/>
  <c r="P120" i="3"/>
  <c r="P121" i="3"/>
  <c r="P122" i="3"/>
  <c r="P123" i="3"/>
  <c r="P124" i="3"/>
  <c r="P125" i="3"/>
  <c r="P126" i="3"/>
  <c r="P127" i="3"/>
  <c r="P128" i="3"/>
  <c r="P129" i="3"/>
  <c r="P130" i="3"/>
  <c r="P131" i="3"/>
  <c r="P132" i="3"/>
  <c r="P133" i="3"/>
  <c r="P134" i="3"/>
  <c r="P135" i="3"/>
  <c r="P136" i="3"/>
  <c r="P137" i="3"/>
  <c r="P138" i="3"/>
  <c r="P139" i="3"/>
  <c r="P140" i="3"/>
  <c r="P141" i="3"/>
  <c r="P142" i="3"/>
  <c r="P143" i="3"/>
  <c r="P144" i="3"/>
  <c r="P145" i="3"/>
  <c r="P146" i="3"/>
  <c r="P147" i="3"/>
  <c r="P148" i="3"/>
  <c r="P149" i="3"/>
  <c r="P150" i="3"/>
  <c r="P151" i="3"/>
  <c r="P152" i="3"/>
  <c r="P153" i="3"/>
  <c r="P154" i="3"/>
  <c r="P155" i="3"/>
  <c r="P156" i="3"/>
  <c r="P157" i="3"/>
  <c r="P158" i="3"/>
  <c r="P159" i="3"/>
  <c r="P160" i="3"/>
  <c r="P161" i="3"/>
  <c r="P162" i="3"/>
  <c r="P163" i="3"/>
  <c r="P164" i="3"/>
  <c r="P165" i="3"/>
  <c r="P166" i="3"/>
  <c r="P167" i="3"/>
  <c r="P168" i="3"/>
  <c r="P169" i="3"/>
  <c r="P170" i="3"/>
  <c r="P171" i="3"/>
  <c r="P172" i="3"/>
  <c r="P173" i="3"/>
  <c r="P174" i="3"/>
  <c r="P175" i="3"/>
  <c r="P176" i="3"/>
  <c r="P177" i="3"/>
  <c r="P178" i="3"/>
  <c r="P179" i="3"/>
  <c r="P180" i="3"/>
  <c r="P181" i="3"/>
  <c r="P182" i="3"/>
  <c r="P183" i="3"/>
  <c r="P184" i="3"/>
  <c r="P185" i="3"/>
  <c r="P186" i="3"/>
  <c r="P187" i="3"/>
  <c r="P188" i="3"/>
  <c r="P189" i="3"/>
  <c r="P190" i="3"/>
  <c r="P191" i="3"/>
  <c r="P192" i="3"/>
  <c r="P193" i="3"/>
  <c r="P194" i="3"/>
  <c r="P195" i="3"/>
  <c r="P196" i="3"/>
  <c r="P197" i="3"/>
  <c r="P198" i="3"/>
  <c r="P199" i="3"/>
  <c r="P200" i="3"/>
  <c r="P201" i="3"/>
  <c r="P202" i="3"/>
  <c r="P203" i="3"/>
  <c r="P204" i="3"/>
  <c r="P205" i="3"/>
  <c r="P206" i="3"/>
  <c r="P207" i="3"/>
  <c r="P208" i="3"/>
  <c r="P209" i="3"/>
  <c r="P210" i="3"/>
  <c r="P211" i="3"/>
  <c r="P212" i="3"/>
  <c r="P213" i="3"/>
  <c r="P214" i="3"/>
  <c r="P215" i="3"/>
  <c r="P216" i="3"/>
  <c r="P217" i="3"/>
  <c r="P218" i="3"/>
  <c r="P219" i="3"/>
  <c r="P220" i="3"/>
  <c r="P221" i="3"/>
  <c r="P222" i="3"/>
  <c r="P223" i="3"/>
  <c r="P224" i="3"/>
  <c r="P225" i="3"/>
  <c r="P226" i="3"/>
  <c r="P227" i="3"/>
  <c r="P228" i="3"/>
  <c r="P229" i="3"/>
  <c r="P230" i="3"/>
  <c r="P231" i="3"/>
  <c r="P232" i="3"/>
  <c r="P233" i="3"/>
  <c r="P234" i="3"/>
  <c r="P235" i="3"/>
  <c r="P236" i="3"/>
  <c r="P237" i="3"/>
  <c r="P238" i="3"/>
  <c r="P239" i="3"/>
  <c r="P240" i="3"/>
  <c r="P241" i="3"/>
  <c r="P242" i="3"/>
  <c r="P243" i="3"/>
  <c r="P244" i="3"/>
  <c r="P245" i="3"/>
  <c r="P246" i="3"/>
  <c r="P247" i="3"/>
  <c r="P248" i="3"/>
  <c r="P249" i="3"/>
  <c r="P250" i="3"/>
  <c r="P251" i="3"/>
  <c r="P252" i="3"/>
  <c r="P253" i="3"/>
  <c r="P254" i="3"/>
  <c r="P255" i="3"/>
  <c r="Q3" i="3"/>
  <c r="Q4" i="3"/>
  <c r="Q5" i="3"/>
  <c r="Q6" i="3"/>
  <c r="Q7" i="3"/>
  <c r="Q8" i="3"/>
  <c r="Q9" i="3"/>
  <c r="Q10" i="3"/>
  <c r="Q11" i="3"/>
  <c r="Q12" i="3"/>
  <c r="Q13" i="3"/>
  <c r="Q14" i="3"/>
  <c r="Q15" i="3"/>
  <c r="Q16" i="3"/>
  <c r="Q17" i="3"/>
  <c r="Q18" i="3"/>
  <c r="Q19" i="3"/>
  <c r="Q20" i="3"/>
  <c r="Q21" i="3"/>
  <c r="Q22" i="3"/>
  <c r="Q24" i="3"/>
  <c r="Q25" i="3"/>
  <c r="Q26" i="3"/>
  <c r="Q27" i="3"/>
  <c r="Q28" i="3"/>
  <c r="Q29" i="3"/>
  <c r="Q259" i="3" s="1"/>
  <c r="Q30" i="3"/>
  <c r="Q31" i="3"/>
  <c r="Q32" i="3"/>
  <c r="Q33" i="3"/>
  <c r="Q34" i="3"/>
  <c r="Q35" i="3"/>
  <c r="Q36" i="3"/>
  <c r="Q37" i="3"/>
  <c r="Q38" i="3"/>
  <c r="Q39" i="3"/>
  <c r="Q40" i="3"/>
  <c r="Q41" i="3"/>
  <c r="Q42" i="3"/>
  <c r="Q43" i="3"/>
  <c r="Q44" i="3"/>
  <c r="Q45" i="3"/>
  <c r="Q46" i="3"/>
  <c r="Q47" i="3"/>
  <c r="Q48" i="3"/>
  <c r="Q49" i="3"/>
  <c r="Q50" i="3"/>
  <c r="Q51" i="3"/>
  <c r="Q52" i="3"/>
  <c r="Q53" i="3"/>
  <c r="Q54" i="3"/>
  <c r="Q55" i="3"/>
  <c r="Q56" i="3"/>
  <c r="Q57" i="3"/>
  <c r="Q58" i="3"/>
  <c r="Q59" i="3"/>
  <c r="Q60" i="3"/>
  <c r="Q61" i="3"/>
  <c r="Q62" i="3"/>
  <c r="Q63" i="3"/>
  <c r="Q64" i="3"/>
  <c r="Q65" i="3"/>
  <c r="Q66" i="3"/>
  <c r="Q67" i="3"/>
  <c r="Q68" i="3"/>
  <c r="Q69" i="3"/>
  <c r="Q70" i="3"/>
  <c r="Q71" i="3"/>
  <c r="Q72" i="3"/>
  <c r="Q73" i="3"/>
  <c r="Q74" i="3"/>
  <c r="Q75" i="3"/>
  <c r="Q76" i="3"/>
  <c r="Q77" i="3"/>
  <c r="Q78" i="3"/>
  <c r="Q79" i="3"/>
  <c r="Q80" i="3"/>
  <c r="Q81" i="3"/>
  <c r="Q82" i="3"/>
  <c r="Q83" i="3"/>
  <c r="Q84" i="3"/>
  <c r="Q85" i="3"/>
  <c r="Q86" i="3"/>
  <c r="Q87" i="3"/>
  <c r="Q88" i="3"/>
  <c r="Q89" i="3"/>
  <c r="Q90" i="3"/>
  <c r="Q91" i="3"/>
  <c r="Q92" i="3"/>
  <c r="Q93" i="3"/>
  <c r="Q94" i="3"/>
  <c r="Q95" i="3"/>
  <c r="Q96" i="3"/>
  <c r="Q97" i="3"/>
  <c r="Q98" i="3"/>
  <c r="Q99" i="3"/>
  <c r="Q100" i="3"/>
  <c r="Q101" i="3"/>
  <c r="Q102" i="3"/>
  <c r="Q103" i="3"/>
  <c r="Q104" i="3"/>
  <c r="Q105" i="3"/>
  <c r="Q106" i="3"/>
  <c r="Q107" i="3"/>
  <c r="Q108" i="3"/>
  <c r="Q109" i="3"/>
  <c r="Q110" i="3"/>
  <c r="Q111" i="3"/>
  <c r="Q112" i="3"/>
  <c r="Q113" i="3"/>
  <c r="Q114" i="3"/>
  <c r="Q115" i="3"/>
  <c r="Q116" i="3"/>
  <c r="Q117" i="3"/>
  <c r="Q119" i="3"/>
  <c r="Q120" i="3"/>
  <c r="Q121" i="3"/>
  <c r="Q122" i="3"/>
  <c r="Q123" i="3"/>
  <c r="Q124" i="3"/>
  <c r="Q125" i="3"/>
  <c r="Q126" i="3"/>
  <c r="Q127" i="3"/>
  <c r="Q128" i="3"/>
  <c r="Q129" i="3"/>
  <c r="Q130" i="3"/>
  <c r="Q131" i="3"/>
  <c r="Q132" i="3"/>
  <c r="Q133" i="3"/>
  <c r="Q134" i="3"/>
  <c r="Q135" i="3"/>
  <c r="Q136" i="3"/>
  <c r="Q137" i="3"/>
  <c r="Q138" i="3"/>
  <c r="Q139" i="3"/>
  <c r="Q140" i="3"/>
  <c r="Q141" i="3"/>
  <c r="Q142" i="3"/>
  <c r="Q143" i="3"/>
  <c r="Q144" i="3"/>
  <c r="Q145" i="3"/>
  <c r="Q146" i="3"/>
  <c r="Q147" i="3"/>
  <c r="Q148" i="3"/>
  <c r="Q149" i="3"/>
  <c r="Q150" i="3"/>
  <c r="Q151" i="3"/>
  <c r="Q152" i="3"/>
  <c r="Q153" i="3"/>
  <c r="Q154" i="3"/>
  <c r="Q155" i="3"/>
  <c r="Q156" i="3"/>
  <c r="Q157" i="3"/>
  <c r="Q158" i="3"/>
  <c r="Q159" i="3"/>
  <c r="Q160" i="3"/>
  <c r="Q161" i="3"/>
  <c r="Q162" i="3"/>
  <c r="Q163" i="3"/>
  <c r="Q164" i="3"/>
  <c r="Q165" i="3"/>
  <c r="Q166" i="3"/>
  <c r="Q167" i="3"/>
  <c r="Q168" i="3"/>
  <c r="Q169" i="3"/>
  <c r="Q170" i="3"/>
  <c r="Q171" i="3"/>
  <c r="Q172" i="3"/>
  <c r="Q173" i="3"/>
  <c r="Q174" i="3"/>
  <c r="Q175" i="3"/>
  <c r="Q176" i="3"/>
  <c r="Q177" i="3"/>
  <c r="Q178" i="3"/>
  <c r="Q179" i="3"/>
  <c r="Q180" i="3"/>
  <c r="Q181" i="3"/>
  <c r="Q182" i="3"/>
  <c r="Q183" i="3"/>
  <c r="Q184" i="3"/>
  <c r="Q185" i="3"/>
  <c r="Q186" i="3"/>
  <c r="Q187" i="3"/>
  <c r="Q188" i="3"/>
  <c r="Q189" i="3"/>
  <c r="Q190" i="3"/>
  <c r="Q191" i="3"/>
  <c r="Q192" i="3"/>
  <c r="Q193" i="3"/>
  <c r="Q194" i="3"/>
  <c r="Q195" i="3"/>
  <c r="Q196" i="3"/>
  <c r="Q197" i="3"/>
  <c r="Q198" i="3"/>
  <c r="Q199" i="3"/>
  <c r="Q200" i="3"/>
  <c r="Q201" i="3"/>
  <c r="Q202" i="3"/>
  <c r="Q203" i="3"/>
  <c r="Q204" i="3"/>
  <c r="Q205" i="3"/>
  <c r="Q206" i="3"/>
  <c r="Q207" i="3"/>
  <c r="Q208" i="3"/>
  <c r="Q209" i="3"/>
  <c r="Q210" i="3"/>
  <c r="Q211" i="3"/>
  <c r="Q212" i="3"/>
  <c r="Q213" i="3"/>
  <c r="Q214" i="3"/>
  <c r="Q215" i="3"/>
  <c r="Q216" i="3"/>
  <c r="Q217" i="3"/>
  <c r="Q218" i="3"/>
  <c r="Q219" i="3"/>
  <c r="Q220" i="3"/>
  <c r="Q221" i="3"/>
  <c r="Q222" i="3"/>
  <c r="Q223" i="3"/>
  <c r="Q224" i="3"/>
  <c r="Q225" i="3"/>
  <c r="Q226" i="3"/>
  <c r="Q227" i="3"/>
  <c r="Q228" i="3"/>
  <c r="Q229" i="3"/>
  <c r="Q230" i="3"/>
  <c r="Q231" i="3"/>
  <c r="Q232" i="3"/>
  <c r="Q233" i="3"/>
  <c r="Q234" i="3"/>
  <c r="Q235" i="3"/>
  <c r="Q236" i="3"/>
  <c r="Q237" i="3"/>
  <c r="Q238" i="3"/>
  <c r="Q239" i="3"/>
  <c r="Q240" i="3"/>
  <c r="Q242" i="3"/>
  <c r="Q243" i="3"/>
  <c r="Q244" i="3"/>
  <c r="Q245" i="3"/>
  <c r="Q246" i="3"/>
  <c r="Q247" i="3"/>
  <c r="Q248" i="3"/>
  <c r="Q249" i="3"/>
  <c r="Q250" i="3"/>
  <c r="Q251" i="3"/>
  <c r="Q252" i="3"/>
  <c r="Q253" i="3"/>
  <c r="Q254" i="3"/>
  <c r="Q255" i="3"/>
  <c r="L255" i="3" l="1"/>
  <c r="L223" i="3"/>
  <c r="L247" i="3"/>
  <c r="L231" i="3"/>
  <c r="L215" i="3"/>
  <c r="L239" i="3"/>
  <c r="L54" i="3"/>
  <c r="L207" i="3"/>
  <c r="L199" i="3"/>
  <c r="L191" i="3"/>
  <c r="L183" i="3"/>
  <c r="L175" i="3"/>
  <c r="L167" i="3"/>
  <c r="L159" i="3"/>
  <c r="L151" i="3"/>
  <c r="L143" i="3"/>
  <c r="L135" i="3"/>
  <c r="L127" i="3"/>
  <c r="L119" i="3"/>
  <c r="L110" i="3"/>
  <c r="L102" i="3"/>
  <c r="L94" i="3"/>
  <c r="L86" i="3"/>
  <c r="L78" i="3"/>
  <c r="L70" i="3"/>
  <c r="L62" i="3"/>
  <c r="L46" i="3"/>
  <c r="L38" i="3"/>
  <c r="L30" i="3"/>
  <c r="L21" i="3"/>
  <c r="L13" i="3"/>
  <c r="L5" i="3"/>
  <c r="L250" i="3"/>
  <c r="L242" i="3"/>
  <c r="L234" i="3"/>
  <c r="L226" i="3"/>
  <c r="L218" i="3"/>
  <c r="L210" i="3"/>
  <c r="L202" i="3"/>
  <c r="L194" i="3"/>
  <c r="L186" i="3"/>
  <c r="L178" i="3"/>
  <c r="L170" i="3"/>
  <c r="L162" i="3"/>
  <c r="L154" i="3"/>
  <c r="L146" i="3"/>
  <c r="L138" i="3"/>
  <c r="L130" i="3"/>
  <c r="L122" i="3"/>
  <c r="L113" i="3"/>
  <c r="L105" i="3"/>
  <c r="L97" i="3"/>
  <c r="L89" i="3"/>
  <c r="L81" i="3"/>
  <c r="L73" i="3"/>
  <c r="L65" i="3"/>
  <c r="L57" i="3"/>
  <c r="L49" i="3"/>
  <c r="L41" i="3"/>
  <c r="L33" i="3"/>
  <c r="L25" i="3"/>
  <c r="L16" i="3"/>
  <c r="L8" i="3"/>
  <c r="L259" i="3"/>
  <c r="Q260" i="3" s="1"/>
  <c r="L249" i="3"/>
  <c r="L241" i="3"/>
  <c r="L233" i="3"/>
  <c r="L225" i="3"/>
  <c r="L217" i="3"/>
  <c r="L209" i="3"/>
  <c r="L201" i="3"/>
  <c r="L193" i="3"/>
  <c r="L185" i="3"/>
  <c r="L177" i="3"/>
  <c r="L169" i="3"/>
  <c r="L161" i="3"/>
  <c r="L153" i="3"/>
  <c r="L145" i="3"/>
  <c r="L137" i="3"/>
  <c r="L129" i="3"/>
  <c r="L121" i="3"/>
  <c r="L112" i="3"/>
  <c r="L104" i="3"/>
  <c r="L96" i="3"/>
  <c r="L88" i="3"/>
  <c r="L80" i="3"/>
  <c r="L72" i="3"/>
  <c r="L64" i="3"/>
  <c r="L56" i="3"/>
  <c r="L48" i="3"/>
  <c r="L40" i="3"/>
  <c r="L32" i="3"/>
  <c r="L24" i="3"/>
  <c r="L15" i="3"/>
  <c r="L7" i="3"/>
  <c r="L248" i="3"/>
  <c r="L240" i="3"/>
  <c r="L232" i="3"/>
  <c r="L224" i="3"/>
  <c r="L216" i="3"/>
  <c r="L208" i="3"/>
  <c r="L200" i="3"/>
  <c r="L192" i="3"/>
  <c r="L184" i="3"/>
  <c r="L176" i="3"/>
  <c r="L168" i="3"/>
  <c r="L160" i="3"/>
  <c r="L152" i="3"/>
  <c r="L144" i="3"/>
  <c r="L136" i="3"/>
  <c r="L128" i="3"/>
  <c r="L120" i="3"/>
  <c r="L111" i="3"/>
  <c r="L103" i="3"/>
  <c r="L95" i="3"/>
  <c r="L87" i="3"/>
  <c r="L79" i="3"/>
  <c r="L71" i="3"/>
  <c r="L63" i="3"/>
  <c r="L55" i="3"/>
  <c r="L47" i="3"/>
  <c r="L39" i="3"/>
  <c r="L31" i="3"/>
  <c r="L22" i="3"/>
  <c r="L14" i="3"/>
  <c r="L6" i="3"/>
  <c r="L254" i="3"/>
  <c r="L246" i="3"/>
  <c r="L238" i="3"/>
  <c r="L230" i="3"/>
  <c r="L222" i="3"/>
  <c r="L214" i="3"/>
  <c r="L206" i="3"/>
  <c r="L198" i="3"/>
  <c r="L190" i="3"/>
  <c r="L182" i="3"/>
  <c r="L174" i="3"/>
  <c r="L166" i="3"/>
  <c r="L158" i="3"/>
  <c r="L150" i="3"/>
  <c r="L142" i="3"/>
  <c r="L134" i="3"/>
  <c r="L126" i="3"/>
  <c r="L117" i="3"/>
  <c r="L109" i="3"/>
  <c r="L101" i="3"/>
  <c r="L93" i="3"/>
  <c r="L85" i="3"/>
  <c r="L77" i="3"/>
  <c r="L69" i="3"/>
  <c r="L61" i="3"/>
  <c r="L53" i="3"/>
  <c r="L45" i="3"/>
  <c r="L37" i="3"/>
  <c r="L29" i="3"/>
  <c r="L20" i="3"/>
  <c r="L12" i="3"/>
  <c r="L4" i="3"/>
  <c r="L253" i="3"/>
  <c r="L245" i="3"/>
  <c r="L237" i="3"/>
  <c r="L229" i="3"/>
  <c r="L221" i="3"/>
  <c r="L213" i="3"/>
  <c r="L205" i="3"/>
  <c r="L197" i="3"/>
  <c r="L189" i="3"/>
  <c r="L181" i="3"/>
  <c r="L173" i="3"/>
  <c r="L165" i="3"/>
  <c r="L157" i="3"/>
  <c r="L149" i="3"/>
  <c r="L141" i="3"/>
  <c r="L133" i="3"/>
  <c r="L125" i="3"/>
  <c r="L116" i="3"/>
  <c r="L108" i="3"/>
  <c r="L100" i="3"/>
  <c r="L92" i="3"/>
  <c r="L84" i="3"/>
  <c r="L76" i="3"/>
  <c r="L68" i="3"/>
  <c r="L60" i="3"/>
  <c r="L52" i="3"/>
  <c r="L44" i="3"/>
  <c r="L36" i="3"/>
  <c r="L28" i="3"/>
  <c r="L19" i="3"/>
  <c r="L11" i="3"/>
  <c r="L3" i="3"/>
  <c r="L252" i="3"/>
  <c r="L244" i="3"/>
  <c r="L236" i="3"/>
  <c r="L228" i="3"/>
  <c r="L220" i="3"/>
  <c r="L212" i="3"/>
  <c r="L204" i="3"/>
  <c r="L196" i="3"/>
  <c r="L188" i="3"/>
  <c r="L180" i="3"/>
  <c r="L172" i="3"/>
  <c r="L164" i="3"/>
  <c r="L156" i="3"/>
  <c r="L148" i="3"/>
  <c r="L140" i="3"/>
  <c r="L132" i="3"/>
  <c r="L124" i="3"/>
  <c r="L115" i="3"/>
  <c r="L107" i="3"/>
  <c r="L99" i="3"/>
  <c r="L91" i="3"/>
  <c r="L83" i="3"/>
  <c r="L75" i="3"/>
  <c r="L67" i="3"/>
  <c r="L59" i="3"/>
  <c r="L51" i="3"/>
  <c r="L43" i="3"/>
  <c r="L35" i="3"/>
  <c r="L27" i="3"/>
  <c r="L18" i="3"/>
  <c r="L10" i="3"/>
  <c r="L251" i="3"/>
  <c r="L243" i="3"/>
  <c r="L235" i="3"/>
  <c r="L227" i="3"/>
  <c r="L219" i="3"/>
  <c r="L211" i="3"/>
  <c r="L203" i="3"/>
  <c r="L195" i="3"/>
  <c r="L187" i="3"/>
  <c r="L179" i="3"/>
  <c r="L171" i="3"/>
  <c r="L163" i="3"/>
  <c r="L155" i="3"/>
  <c r="L147" i="3"/>
  <c r="L139" i="3"/>
  <c r="L131" i="3"/>
  <c r="L123" i="3"/>
  <c r="L114" i="3"/>
  <c r="L106" i="3"/>
  <c r="L98" i="3"/>
  <c r="L90" i="3"/>
  <c r="L82" i="3"/>
  <c r="L74" i="3"/>
  <c r="L66" i="3"/>
  <c r="L58" i="3"/>
  <c r="L50" i="3"/>
  <c r="L42" i="3"/>
  <c r="L34" i="3"/>
  <c r="L26" i="3"/>
  <c r="L17" i="3"/>
  <c r="L9" i="3"/>
  <c r="O260" i="3" l="1"/>
  <c r="P260" i="3"/>
  <c r="N260" i="3"/>
  <c r="R260" i="3" l="1"/>
  <c r="C116" i="5" l="1"/>
  <c r="K116" i="5" s="1"/>
  <c r="B116" i="5"/>
  <c r="F116" i="27"/>
  <c r="L116" i="18" s="1"/>
  <c r="E116" i="27"/>
  <c r="E116" i="13" s="1"/>
  <c r="D116" i="27"/>
  <c r="C116" i="27"/>
  <c r="Q117" i="26"/>
  <c r="G117" i="26" s="1"/>
  <c r="G116" i="13" s="1"/>
  <c r="P117" i="26"/>
  <c r="F117" i="26" s="1"/>
  <c r="F116" i="13" s="1"/>
  <c r="O117" i="26"/>
  <c r="D117" i="26" s="1"/>
  <c r="I117" i="8" s="1"/>
  <c r="N117" i="26"/>
  <c r="C117" i="26" s="1"/>
  <c r="H117" i="8" s="1"/>
  <c r="M117" i="26"/>
  <c r="U117" i="1"/>
  <c r="I117" i="1" s="1"/>
  <c r="T117" i="1"/>
  <c r="H117" i="1" s="1"/>
  <c r="R117" i="1"/>
  <c r="E117" i="1" s="1"/>
  <c r="H116" i="13" s="1"/>
  <c r="Q117" i="1"/>
  <c r="D117" i="1" s="1"/>
  <c r="L117" i="8" s="1"/>
  <c r="P117" i="1"/>
  <c r="C117" i="1" s="1"/>
  <c r="J117" i="8" s="1"/>
  <c r="O117" i="1"/>
  <c r="U117" i="47"/>
  <c r="I117" i="47" s="1"/>
  <c r="T117" i="47"/>
  <c r="H117" i="47" s="1"/>
  <c r="R117" i="47"/>
  <c r="E117" i="47" s="1"/>
  <c r="I116" i="13" s="1"/>
  <c r="Q117" i="47"/>
  <c r="D117" i="47" s="1"/>
  <c r="M117" i="8" s="1"/>
  <c r="P117" i="47"/>
  <c r="C117" i="47" s="1"/>
  <c r="K117" i="8" s="1"/>
  <c r="O117" i="47"/>
  <c r="Q117" i="10"/>
  <c r="G117" i="10" s="1"/>
  <c r="K116" i="13" s="1"/>
  <c r="P117" i="10"/>
  <c r="F117" i="10" s="1"/>
  <c r="J116" i="13" s="1"/>
  <c r="O117" i="10"/>
  <c r="D117" i="10" s="1"/>
  <c r="O117" i="8" s="1"/>
  <c r="N117" i="10"/>
  <c r="C117" i="10" s="1"/>
  <c r="N117" i="8" s="1"/>
  <c r="M117" i="10"/>
  <c r="G117" i="3"/>
  <c r="M116" i="13" s="1"/>
  <c r="F117" i="3"/>
  <c r="L116" i="13" s="1"/>
  <c r="D117" i="3"/>
  <c r="Q117" i="8" s="1"/>
  <c r="C117" i="3"/>
  <c r="P117" i="8" s="1"/>
  <c r="K116" i="24" l="1"/>
  <c r="H116" i="5"/>
  <c r="R116" i="5"/>
  <c r="O116" i="5"/>
  <c r="L117" i="10"/>
  <c r="B117" i="10" s="1"/>
  <c r="B116" i="27"/>
  <c r="L117" i="26"/>
  <c r="B117" i="26" s="1"/>
  <c r="N117" i="1"/>
  <c r="V117" i="1" s="1"/>
  <c r="N117" i="47"/>
  <c r="V117" i="47" s="1"/>
  <c r="O116" i="18"/>
  <c r="I116" i="27"/>
  <c r="U117" i="26"/>
  <c r="Z117" i="1"/>
  <c r="Z117" i="47"/>
  <c r="U117" i="10"/>
  <c r="B117" i="3"/>
  <c r="R117" i="3"/>
  <c r="U117" i="3"/>
  <c r="C257" i="5"/>
  <c r="H257" i="5" s="1"/>
  <c r="C235" i="5"/>
  <c r="K235" i="5" l="1"/>
  <c r="H235" i="5"/>
  <c r="B117" i="1"/>
  <c r="B117" i="47"/>
  <c r="R117" i="10"/>
  <c r="R117" i="26"/>
  <c r="R235" i="5" l="1"/>
  <c r="O235" i="5"/>
  <c r="L256" i="8"/>
  <c r="I255" i="13"/>
  <c r="V256" i="8" l="1"/>
  <c r="R255" i="13"/>
  <c r="J255" i="47"/>
  <c r="G255" i="47"/>
  <c r="J255" i="1"/>
  <c r="G255" i="1"/>
  <c r="H255" i="13"/>
  <c r="M256" i="8"/>
  <c r="K256" i="8"/>
  <c r="U253" i="47"/>
  <c r="I253" i="47" s="1"/>
  <c r="T253" i="47"/>
  <c r="H253" i="47" s="1"/>
  <c r="R253" i="47"/>
  <c r="E253" i="47" s="1"/>
  <c r="I254" i="13" s="1"/>
  <c r="Q253" i="47"/>
  <c r="D253" i="47" s="1"/>
  <c r="M255" i="8" s="1"/>
  <c r="P253" i="47"/>
  <c r="C253" i="47" s="1"/>
  <c r="K255" i="8" s="1"/>
  <c r="O253" i="47"/>
  <c r="Z253" i="47" s="1"/>
  <c r="U252" i="47"/>
  <c r="I252" i="47" s="1"/>
  <c r="T252" i="47"/>
  <c r="R252" i="47"/>
  <c r="E252" i="47" s="1"/>
  <c r="I253" i="13" s="1"/>
  <c r="Q252" i="47"/>
  <c r="P252" i="47"/>
  <c r="O252" i="47"/>
  <c r="U251" i="47"/>
  <c r="I251" i="47" s="1"/>
  <c r="T251" i="47"/>
  <c r="H251" i="47" s="1"/>
  <c r="R251" i="47"/>
  <c r="E251" i="47" s="1"/>
  <c r="I252" i="13" s="1"/>
  <c r="Q251" i="47"/>
  <c r="D251" i="47" s="1"/>
  <c r="M253" i="8" s="1"/>
  <c r="P251" i="47"/>
  <c r="C251" i="47" s="1"/>
  <c r="K253" i="8" s="1"/>
  <c r="O251" i="47"/>
  <c r="Z251" i="47" s="1"/>
  <c r="U250" i="47"/>
  <c r="I250" i="47" s="1"/>
  <c r="T250" i="47"/>
  <c r="H250" i="47" s="1"/>
  <c r="R250" i="47"/>
  <c r="E250" i="47" s="1"/>
  <c r="I251" i="13" s="1"/>
  <c r="Q250" i="47"/>
  <c r="D250" i="47" s="1"/>
  <c r="M252" i="8" s="1"/>
  <c r="P250" i="47"/>
  <c r="O250" i="47"/>
  <c r="U249" i="47"/>
  <c r="T249" i="47"/>
  <c r="R249" i="47"/>
  <c r="E249" i="47" s="1"/>
  <c r="I250" i="13" s="1"/>
  <c r="Q249" i="47"/>
  <c r="D249" i="47" s="1"/>
  <c r="M251" i="8" s="1"/>
  <c r="P249" i="47"/>
  <c r="C249" i="47" s="1"/>
  <c r="K251" i="8" s="1"/>
  <c r="O249" i="47"/>
  <c r="Z249" i="47" s="1"/>
  <c r="U248" i="47"/>
  <c r="I248" i="47" s="1"/>
  <c r="T248" i="47"/>
  <c r="H248" i="47" s="1"/>
  <c r="R248" i="47"/>
  <c r="E248" i="47" s="1"/>
  <c r="I249" i="13" s="1"/>
  <c r="Q248" i="47"/>
  <c r="D248" i="47" s="1"/>
  <c r="M250" i="8" s="1"/>
  <c r="P248" i="47"/>
  <c r="C248" i="47" s="1"/>
  <c r="K250" i="8" s="1"/>
  <c r="O248" i="47"/>
  <c r="Z248" i="47" s="1"/>
  <c r="U247" i="47"/>
  <c r="I247" i="47" s="1"/>
  <c r="T247" i="47"/>
  <c r="H247" i="47" s="1"/>
  <c r="R247" i="47"/>
  <c r="E247" i="47" s="1"/>
  <c r="I248" i="13" s="1"/>
  <c r="Q247" i="47"/>
  <c r="D247" i="47" s="1"/>
  <c r="M249" i="8" s="1"/>
  <c r="P247" i="47"/>
  <c r="C247" i="47" s="1"/>
  <c r="K249" i="8" s="1"/>
  <c r="O247" i="47"/>
  <c r="Z247" i="47" s="1"/>
  <c r="U246" i="47"/>
  <c r="I246" i="47" s="1"/>
  <c r="T246" i="47"/>
  <c r="H246" i="47" s="1"/>
  <c r="R246" i="47"/>
  <c r="E246" i="47" s="1"/>
  <c r="I247" i="13" s="1"/>
  <c r="Q246" i="47"/>
  <c r="D246" i="47" s="1"/>
  <c r="M248" i="8" s="1"/>
  <c r="P246" i="47"/>
  <c r="C246" i="47" s="1"/>
  <c r="K248" i="8" s="1"/>
  <c r="O246" i="47"/>
  <c r="Z246" i="47" s="1"/>
  <c r="U245" i="47"/>
  <c r="I245" i="47" s="1"/>
  <c r="T245" i="47"/>
  <c r="H245" i="47" s="1"/>
  <c r="R245" i="47"/>
  <c r="E245" i="47" s="1"/>
  <c r="I246" i="13" s="1"/>
  <c r="Q245" i="47"/>
  <c r="D245" i="47" s="1"/>
  <c r="M247" i="8" s="1"/>
  <c r="P245" i="47"/>
  <c r="C245" i="47" s="1"/>
  <c r="K247" i="8" s="1"/>
  <c r="O245" i="47"/>
  <c r="U244" i="47"/>
  <c r="I244" i="47" s="1"/>
  <c r="T244" i="47"/>
  <c r="H244" i="47" s="1"/>
  <c r="R244" i="47"/>
  <c r="E244" i="47" s="1"/>
  <c r="I245" i="13" s="1"/>
  <c r="Q244" i="47"/>
  <c r="D244" i="47" s="1"/>
  <c r="M246" i="8" s="1"/>
  <c r="P244" i="47"/>
  <c r="C244" i="47" s="1"/>
  <c r="K246" i="8" s="1"/>
  <c r="O244" i="47"/>
  <c r="Z244" i="47" s="1"/>
  <c r="U243" i="47"/>
  <c r="T243" i="47"/>
  <c r="H243" i="47" s="1"/>
  <c r="R243" i="47"/>
  <c r="E243" i="47" s="1"/>
  <c r="I244" i="13" s="1"/>
  <c r="Q243" i="47"/>
  <c r="D243" i="47" s="1"/>
  <c r="M245" i="8" s="1"/>
  <c r="P243" i="47"/>
  <c r="C243" i="47" s="1"/>
  <c r="K245" i="8" s="1"/>
  <c r="O243" i="47"/>
  <c r="Z243" i="47" s="1"/>
  <c r="U242" i="47"/>
  <c r="I242" i="47" s="1"/>
  <c r="T242" i="47"/>
  <c r="H242" i="47" s="1"/>
  <c r="R242" i="47"/>
  <c r="E242" i="47" s="1"/>
  <c r="I243" i="13" s="1"/>
  <c r="Q242" i="47"/>
  <c r="D242" i="47" s="1"/>
  <c r="M244" i="8" s="1"/>
  <c r="P242" i="47"/>
  <c r="C242" i="47" s="1"/>
  <c r="K244" i="8" s="1"/>
  <c r="O242" i="47"/>
  <c r="U241" i="47"/>
  <c r="I241" i="47" s="1"/>
  <c r="T241" i="47"/>
  <c r="H241" i="47" s="1"/>
  <c r="R241" i="47"/>
  <c r="Q241" i="47"/>
  <c r="P241" i="47"/>
  <c r="C241" i="47" s="1"/>
  <c r="K243" i="8" s="1"/>
  <c r="O241" i="47"/>
  <c r="Z241" i="47" s="1"/>
  <c r="U240" i="47"/>
  <c r="I240" i="47" s="1"/>
  <c r="T240" i="47"/>
  <c r="H240" i="47" s="1"/>
  <c r="R240" i="47"/>
  <c r="E240" i="47" s="1"/>
  <c r="I241" i="13" s="1"/>
  <c r="Q240" i="47"/>
  <c r="D240" i="47" s="1"/>
  <c r="M242" i="8" s="1"/>
  <c r="P240" i="47"/>
  <c r="C240" i="47" s="1"/>
  <c r="K242" i="8" s="1"/>
  <c r="O240" i="47"/>
  <c r="Z240" i="47" s="1"/>
  <c r="U239" i="47"/>
  <c r="I239" i="47" s="1"/>
  <c r="T239" i="47"/>
  <c r="H239" i="47" s="1"/>
  <c r="R239" i="47"/>
  <c r="E239" i="47" s="1"/>
  <c r="I240" i="13" s="1"/>
  <c r="Q239" i="47"/>
  <c r="P239" i="47"/>
  <c r="O239" i="47"/>
  <c r="U238" i="47"/>
  <c r="T238" i="47"/>
  <c r="R238" i="47"/>
  <c r="E238" i="47" s="1"/>
  <c r="I239" i="13" s="1"/>
  <c r="Q238" i="47"/>
  <c r="D238" i="47" s="1"/>
  <c r="M240" i="8" s="1"/>
  <c r="P238" i="47"/>
  <c r="C238" i="47" s="1"/>
  <c r="K240" i="8" s="1"/>
  <c r="O238" i="47"/>
  <c r="Z238" i="47" s="1"/>
  <c r="U237" i="47"/>
  <c r="I237" i="47" s="1"/>
  <c r="T237" i="47"/>
  <c r="H237" i="47" s="1"/>
  <c r="R237" i="47"/>
  <c r="E237" i="47" s="1"/>
  <c r="I238" i="13" s="1"/>
  <c r="Q237" i="47"/>
  <c r="D237" i="47" s="1"/>
  <c r="M239" i="8" s="1"/>
  <c r="P237" i="47"/>
  <c r="C237" i="47" s="1"/>
  <c r="K239" i="8" s="1"/>
  <c r="O237" i="47"/>
  <c r="Z237" i="47" s="1"/>
  <c r="U236" i="47"/>
  <c r="I236" i="47" s="1"/>
  <c r="T236" i="47"/>
  <c r="R236" i="47"/>
  <c r="E236" i="47" s="1"/>
  <c r="I237" i="13" s="1"/>
  <c r="Q236" i="47"/>
  <c r="D236" i="47" s="1"/>
  <c r="M238" i="8" s="1"/>
  <c r="P236" i="47"/>
  <c r="O236" i="47"/>
  <c r="U234" i="47"/>
  <c r="I234" i="47" s="1"/>
  <c r="T234" i="47"/>
  <c r="H234" i="47" s="1"/>
  <c r="R234" i="47"/>
  <c r="E234" i="47" s="1"/>
  <c r="I235" i="13" s="1"/>
  <c r="Q234" i="47"/>
  <c r="D234" i="47" s="1"/>
  <c r="M236" i="8" s="1"/>
  <c r="P234" i="47"/>
  <c r="C234" i="47" s="1"/>
  <c r="K236" i="8" s="1"/>
  <c r="O234" i="47"/>
  <c r="U233" i="47"/>
  <c r="I233" i="47" s="1"/>
  <c r="T233" i="47"/>
  <c r="H233" i="47" s="1"/>
  <c r="R233" i="47"/>
  <c r="E233" i="47" s="1"/>
  <c r="I234" i="13" s="1"/>
  <c r="Q233" i="47"/>
  <c r="D233" i="47" s="1"/>
  <c r="M235" i="8" s="1"/>
  <c r="P233" i="47"/>
  <c r="C233" i="47" s="1"/>
  <c r="K235" i="8" s="1"/>
  <c r="O233" i="47"/>
  <c r="U232" i="47"/>
  <c r="T232" i="47"/>
  <c r="H232" i="47" s="1"/>
  <c r="R232" i="47"/>
  <c r="E232" i="47" s="1"/>
  <c r="I233" i="13" s="1"/>
  <c r="Q232" i="47"/>
  <c r="D232" i="47" s="1"/>
  <c r="M234" i="8" s="1"/>
  <c r="P232" i="47"/>
  <c r="C232" i="47" s="1"/>
  <c r="K234" i="8" s="1"/>
  <c r="O232" i="47"/>
  <c r="Z232" i="47" s="1"/>
  <c r="U231" i="47"/>
  <c r="I231" i="47" s="1"/>
  <c r="T231" i="47"/>
  <c r="H231" i="47" s="1"/>
  <c r="R231" i="47"/>
  <c r="E231" i="47" s="1"/>
  <c r="I232" i="13" s="1"/>
  <c r="Q231" i="47"/>
  <c r="P231" i="47"/>
  <c r="C231" i="47" s="1"/>
  <c r="K233" i="8" s="1"/>
  <c r="O231" i="47"/>
  <c r="Z231" i="47" s="1"/>
  <c r="U230" i="47"/>
  <c r="I230" i="47" s="1"/>
  <c r="T230" i="47"/>
  <c r="R230" i="47"/>
  <c r="E230" i="47" s="1"/>
  <c r="I231" i="13" s="1"/>
  <c r="Q230" i="47"/>
  <c r="D230" i="47" s="1"/>
  <c r="M232" i="8" s="1"/>
  <c r="P230" i="47"/>
  <c r="C230" i="47" s="1"/>
  <c r="K232" i="8" s="1"/>
  <c r="O230" i="47"/>
  <c r="Z230" i="47" s="1"/>
  <c r="U229" i="47"/>
  <c r="I229" i="47" s="1"/>
  <c r="T229" i="47"/>
  <c r="H229" i="47" s="1"/>
  <c r="R229" i="47"/>
  <c r="E229" i="47" s="1"/>
  <c r="I230" i="13" s="1"/>
  <c r="Q229" i="47"/>
  <c r="D229" i="47" s="1"/>
  <c r="M231" i="8" s="1"/>
  <c r="P229" i="47"/>
  <c r="C229" i="47" s="1"/>
  <c r="K231" i="8" s="1"/>
  <c r="O229" i="47"/>
  <c r="Z229" i="47" s="1"/>
  <c r="U228" i="47"/>
  <c r="I228" i="47" s="1"/>
  <c r="T228" i="47"/>
  <c r="H228" i="47" s="1"/>
  <c r="R228" i="47"/>
  <c r="E228" i="47" s="1"/>
  <c r="I229" i="13" s="1"/>
  <c r="Q228" i="47"/>
  <c r="D228" i="47" s="1"/>
  <c r="M230" i="8" s="1"/>
  <c r="P228" i="47"/>
  <c r="C228" i="47" s="1"/>
  <c r="K230" i="8" s="1"/>
  <c r="O228" i="47"/>
  <c r="Z228" i="47" s="1"/>
  <c r="U227" i="47"/>
  <c r="I227" i="47" s="1"/>
  <c r="T227" i="47"/>
  <c r="H227" i="47" s="1"/>
  <c r="R227" i="47"/>
  <c r="E227" i="47" s="1"/>
  <c r="I228" i="13" s="1"/>
  <c r="Q227" i="47"/>
  <c r="D227" i="47" s="1"/>
  <c r="M229" i="8" s="1"/>
  <c r="P227" i="47"/>
  <c r="C227" i="47" s="1"/>
  <c r="K229" i="8" s="1"/>
  <c r="O227" i="47"/>
  <c r="Z227" i="47" s="1"/>
  <c r="U226" i="47"/>
  <c r="I226" i="47" s="1"/>
  <c r="T226" i="47"/>
  <c r="H226" i="47" s="1"/>
  <c r="R226" i="47"/>
  <c r="E226" i="47" s="1"/>
  <c r="I227" i="13" s="1"/>
  <c r="Q226" i="47"/>
  <c r="D226" i="47" s="1"/>
  <c r="M228" i="8" s="1"/>
  <c r="P226" i="47"/>
  <c r="C226" i="47" s="1"/>
  <c r="K228" i="8" s="1"/>
  <c r="O226" i="47"/>
  <c r="U225" i="47"/>
  <c r="I225" i="47" s="1"/>
  <c r="T225" i="47"/>
  <c r="H225" i="47" s="1"/>
  <c r="R225" i="47"/>
  <c r="E225" i="47" s="1"/>
  <c r="I226" i="13" s="1"/>
  <c r="Q225" i="47"/>
  <c r="D225" i="47" s="1"/>
  <c r="M227" i="8" s="1"/>
  <c r="P225" i="47"/>
  <c r="C225" i="47" s="1"/>
  <c r="K227" i="8" s="1"/>
  <c r="O225" i="47"/>
  <c r="U224" i="47"/>
  <c r="I224" i="47" s="1"/>
  <c r="T224" i="47"/>
  <c r="H224" i="47" s="1"/>
  <c r="R224" i="47"/>
  <c r="E224" i="47" s="1"/>
  <c r="I225" i="13" s="1"/>
  <c r="Q224" i="47"/>
  <c r="D224" i="47" s="1"/>
  <c r="M226" i="8" s="1"/>
  <c r="P224" i="47"/>
  <c r="C224" i="47" s="1"/>
  <c r="K226" i="8" s="1"/>
  <c r="O224" i="47"/>
  <c r="U223" i="47"/>
  <c r="I223" i="47" s="1"/>
  <c r="T223" i="47"/>
  <c r="H223" i="47" s="1"/>
  <c r="R223" i="47"/>
  <c r="E223" i="47" s="1"/>
  <c r="I224" i="13" s="1"/>
  <c r="Q223" i="47"/>
  <c r="D223" i="47" s="1"/>
  <c r="M225" i="8" s="1"/>
  <c r="P223" i="47"/>
  <c r="C223" i="47" s="1"/>
  <c r="K225" i="8" s="1"/>
  <c r="O223" i="47"/>
  <c r="Z223" i="47" s="1"/>
  <c r="U222" i="47"/>
  <c r="I222" i="47" s="1"/>
  <c r="T222" i="47"/>
  <c r="H222" i="47" s="1"/>
  <c r="R222" i="47"/>
  <c r="E222" i="47" s="1"/>
  <c r="I223" i="13" s="1"/>
  <c r="Q222" i="47"/>
  <c r="D222" i="47" s="1"/>
  <c r="M224" i="8" s="1"/>
  <c r="P222" i="47"/>
  <c r="C222" i="47" s="1"/>
  <c r="K224" i="8" s="1"/>
  <c r="O222" i="47"/>
  <c r="Z222" i="47" s="1"/>
  <c r="U221" i="47"/>
  <c r="I221" i="47" s="1"/>
  <c r="T221" i="47"/>
  <c r="H221" i="47" s="1"/>
  <c r="R221" i="47"/>
  <c r="E221" i="47" s="1"/>
  <c r="I222" i="13" s="1"/>
  <c r="Q221" i="47"/>
  <c r="D221" i="47" s="1"/>
  <c r="M223" i="8" s="1"/>
  <c r="P221" i="47"/>
  <c r="O221" i="47"/>
  <c r="Z221" i="47" s="1"/>
  <c r="U220" i="47"/>
  <c r="I220" i="47" s="1"/>
  <c r="T220" i="47"/>
  <c r="H220" i="47" s="1"/>
  <c r="R220" i="47"/>
  <c r="E220" i="47" s="1"/>
  <c r="I221" i="13" s="1"/>
  <c r="Q220" i="47"/>
  <c r="D220" i="47" s="1"/>
  <c r="M222" i="8" s="1"/>
  <c r="P220" i="47"/>
  <c r="C220" i="47" s="1"/>
  <c r="K222" i="8" s="1"/>
  <c r="O220" i="47"/>
  <c r="Z220" i="47" s="1"/>
  <c r="U219" i="47"/>
  <c r="I219" i="47" s="1"/>
  <c r="T219" i="47"/>
  <c r="H219" i="47" s="1"/>
  <c r="R219" i="47"/>
  <c r="E219" i="47" s="1"/>
  <c r="I220" i="13" s="1"/>
  <c r="Q219" i="47"/>
  <c r="D219" i="47" s="1"/>
  <c r="M221" i="8" s="1"/>
  <c r="P219" i="47"/>
  <c r="C219" i="47" s="1"/>
  <c r="K221" i="8" s="1"/>
  <c r="O219" i="47"/>
  <c r="Z219" i="47" s="1"/>
  <c r="U218" i="47"/>
  <c r="I218" i="47" s="1"/>
  <c r="T218" i="47"/>
  <c r="H218" i="47" s="1"/>
  <c r="R218" i="47"/>
  <c r="E218" i="47" s="1"/>
  <c r="I219" i="13" s="1"/>
  <c r="Q218" i="47"/>
  <c r="D218" i="47" s="1"/>
  <c r="M220" i="8" s="1"/>
  <c r="P218" i="47"/>
  <c r="C218" i="47" s="1"/>
  <c r="K220" i="8" s="1"/>
  <c r="O218" i="47"/>
  <c r="Z218" i="47" s="1"/>
  <c r="U217" i="47"/>
  <c r="I217" i="47" s="1"/>
  <c r="T217" i="47"/>
  <c r="H217" i="47" s="1"/>
  <c r="R217" i="47"/>
  <c r="E217" i="47" s="1"/>
  <c r="I218" i="13" s="1"/>
  <c r="Q217" i="47"/>
  <c r="D217" i="47" s="1"/>
  <c r="M219" i="8" s="1"/>
  <c r="P217" i="47"/>
  <c r="C217" i="47" s="1"/>
  <c r="K219" i="8" s="1"/>
  <c r="O217" i="47"/>
  <c r="Z217" i="47" s="1"/>
  <c r="U216" i="47"/>
  <c r="I216" i="47" s="1"/>
  <c r="T216" i="47"/>
  <c r="H216" i="47" s="1"/>
  <c r="R216" i="47"/>
  <c r="E216" i="47" s="1"/>
  <c r="I217" i="13" s="1"/>
  <c r="Q216" i="47"/>
  <c r="D216" i="47" s="1"/>
  <c r="M218" i="8" s="1"/>
  <c r="P216" i="47"/>
  <c r="C216" i="47" s="1"/>
  <c r="K218" i="8" s="1"/>
  <c r="O216" i="47"/>
  <c r="Z216" i="47" s="1"/>
  <c r="U215" i="47"/>
  <c r="I215" i="47" s="1"/>
  <c r="T215" i="47"/>
  <c r="H215" i="47" s="1"/>
  <c r="R215" i="47"/>
  <c r="E215" i="47" s="1"/>
  <c r="I216" i="13" s="1"/>
  <c r="Q215" i="47"/>
  <c r="D215" i="47" s="1"/>
  <c r="M217" i="8" s="1"/>
  <c r="P215" i="47"/>
  <c r="C215" i="47" s="1"/>
  <c r="K217" i="8" s="1"/>
  <c r="O215" i="47"/>
  <c r="Z215" i="47" s="1"/>
  <c r="U214" i="47"/>
  <c r="I214" i="47" s="1"/>
  <c r="T214" i="47"/>
  <c r="H214" i="47" s="1"/>
  <c r="R214" i="47"/>
  <c r="E214" i="47" s="1"/>
  <c r="I215" i="13" s="1"/>
  <c r="Q214" i="47"/>
  <c r="D214" i="47" s="1"/>
  <c r="M216" i="8" s="1"/>
  <c r="P214" i="47"/>
  <c r="C214" i="47" s="1"/>
  <c r="K216" i="8" s="1"/>
  <c r="O214" i="47"/>
  <c r="Z214" i="47" s="1"/>
  <c r="U213" i="47"/>
  <c r="I213" i="47" s="1"/>
  <c r="T213" i="47"/>
  <c r="H213" i="47" s="1"/>
  <c r="R213" i="47"/>
  <c r="E213" i="47" s="1"/>
  <c r="I214" i="13" s="1"/>
  <c r="Q213" i="47"/>
  <c r="D213" i="47" s="1"/>
  <c r="M215" i="8" s="1"/>
  <c r="P213" i="47"/>
  <c r="O213" i="47"/>
  <c r="Z213" i="47" s="1"/>
  <c r="U212" i="47"/>
  <c r="I212" i="47" s="1"/>
  <c r="T212" i="47"/>
  <c r="H212" i="47" s="1"/>
  <c r="R212" i="47"/>
  <c r="E212" i="47" s="1"/>
  <c r="I213" i="13" s="1"/>
  <c r="Q212" i="47"/>
  <c r="D212" i="47" s="1"/>
  <c r="M214" i="8" s="1"/>
  <c r="P212" i="47"/>
  <c r="C212" i="47" s="1"/>
  <c r="K214" i="8" s="1"/>
  <c r="O212" i="47"/>
  <c r="Z212" i="47" s="1"/>
  <c r="U211" i="47"/>
  <c r="I211" i="47" s="1"/>
  <c r="T211" i="47"/>
  <c r="H211" i="47" s="1"/>
  <c r="R211" i="47"/>
  <c r="E211" i="47" s="1"/>
  <c r="I212" i="13" s="1"/>
  <c r="Q211" i="47"/>
  <c r="D211" i="47" s="1"/>
  <c r="M213" i="8" s="1"/>
  <c r="P211" i="47"/>
  <c r="C211" i="47" s="1"/>
  <c r="K213" i="8" s="1"/>
  <c r="O211" i="47"/>
  <c r="U210" i="47"/>
  <c r="I210" i="47" s="1"/>
  <c r="T210" i="47"/>
  <c r="H210" i="47" s="1"/>
  <c r="R210" i="47"/>
  <c r="E210" i="47" s="1"/>
  <c r="I211" i="13" s="1"/>
  <c r="Q210" i="47"/>
  <c r="D210" i="47" s="1"/>
  <c r="M212" i="8" s="1"/>
  <c r="P210" i="47"/>
  <c r="C210" i="47" s="1"/>
  <c r="K212" i="8" s="1"/>
  <c r="O210" i="47"/>
  <c r="Z210" i="47" s="1"/>
  <c r="U209" i="47"/>
  <c r="I209" i="47" s="1"/>
  <c r="T209" i="47"/>
  <c r="H209" i="47" s="1"/>
  <c r="R209" i="47"/>
  <c r="E209" i="47" s="1"/>
  <c r="I210" i="13" s="1"/>
  <c r="Q209" i="47"/>
  <c r="D209" i="47" s="1"/>
  <c r="M211" i="8" s="1"/>
  <c r="P209" i="47"/>
  <c r="C209" i="47" s="1"/>
  <c r="K211" i="8" s="1"/>
  <c r="O209" i="47"/>
  <c r="Z209" i="47" s="1"/>
  <c r="U208" i="47"/>
  <c r="I208" i="47" s="1"/>
  <c r="T208" i="47"/>
  <c r="H208" i="47" s="1"/>
  <c r="R208" i="47"/>
  <c r="E208" i="47" s="1"/>
  <c r="I209" i="13" s="1"/>
  <c r="Q208" i="47"/>
  <c r="D208" i="47" s="1"/>
  <c r="M210" i="8" s="1"/>
  <c r="P208" i="47"/>
  <c r="C208" i="47" s="1"/>
  <c r="K210" i="8" s="1"/>
  <c r="O208" i="47"/>
  <c r="U207" i="47"/>
  <c r="I207" i="47" s="1"/>
  <c r="T207" i="47"/>
  <c r="H207" i="47" s="1"/>
  <c r="R207" i="47"/>
  <c r="E207" i="47" s="1"/>
  <c r="I208" i="13" s="1"/>
  <c r="Q207" i="47"/>
  <c r="D207" i="47" s="1"/>
  <c r="M209" i="8" s="1"/>
  <c r="P207" i="47"/>
  <c r="C207" i="47" s="1"/>
  <c r="K209" i="8" s="1"/>
  <c r="O207" i="47"/>
  <c r="Z207" i="47" s="1"/>
  <c r="U206" i="47"/>
  <c r="I206" i="47" s="1"/>
  <c r="T206" i="47"/>
  <c r="H206" i="47" s="1"/>
  <c r="R206" i="47"/>
  <c r="E206" i="47" s="1"/>
  <c r="I207" i="13" s="1"/>
  <c r="Q206" i="47"/>
  <c r="D206" i="47" s="1"/>
  <c r="M208" i="8" s="1"/>
  <c r="P206" i="47"/>
  <c r="C206" i="47" s="1"/>
  <c r="K208" i="8" s="1"/>
  <c r="O206" i="47"/>
  <c r="Z206" i="47" s="1"/>
  <c r="U205" i="47"/>
  <c r="I205" i="47" s="1"/>
  <c r="T205" i="47"/>
  <c r="H205" i="47" s="1"/>
  <c r="R205" i="47"/>
  <c r="E205" i="47" s="1"/>
  <c r="I206" i="13" s="1"/>
  <c r="Q205" i="47"/>
  <c r="D205" i="47" s="1"/>
  <c r="M207" i="8" s="1"/>
  <c r="P205" i="47"/>
  <c r="O205" i="47"/>
  <c r="Z205" i="47" s="1"/>
  <c r="U204" i="47"/>
  <c r="I204" i="47" s="1"/>
  <c r="T204" i="47"/>
  <c r="H204" i="47" s="1"/>
  <c r="R204" i="47"/>
  <c r="E204" i="47" s="1"/>
  <c r="I205" i="13" s="1"/>
  <c r="Q204" i="47"/>
  <c r="D204" i="47" s="1"/>
  <c r="M206" i="8" s="1"/>
  <c r="P204" i="47"/>
  <c r="C204" i="47" s="1"/>
  <c r="K206" i="8" s="1"/>
  <c r="O204" i="47"/>
  <c r="Z204" i="47" s="1"/>
  <c r="U203" i="47"/>
  <c r="I203" i="47" s="1"/>
  <c r="T203" i="47"/>
  <c r="H203" i="47" s="1"/>
  <c r="R203" i="47"/>
  <c r="E203" i="47" s="1"/>
  <c r="I204" i="13" s="1"/>
  <c r="Q203" i="47"/>
  <c r="D203" i="47" s="1"/>
  <c r="M205" i="8" s="1"/>
  <c r="P203" i="47"/>
  <c r="C203" i="47" s="1"/>
  <c r="K205" i="8" s="1"/>
  <c r="O203" i="47"/>
  <c r="Z203" i="47" s="1"/>
  <c r="U202" i="47"/>
  <c r="I202" i="47" s="1"/>
  <c r="T202" i="47"/>
  <c r="H202" i="47" s="1"/>
  <c r="R202" i="47"/>
  <c r="E202" i="47" s="1"/>
  <c r="I203" i="13" s="1"/>
  <c r="Q202" i="47"/>
  <c r="D202" i="47" s="1"/>
  <c r="M204" i="8" s="1"/>
  <c r="P202" i="47"/>
  <c r="C202" i="47" s="1"/>
  <c r="K204" i="8" s="1"/>
  <c r="O202" i="47"/>
  <c r="Z202" i="47" s="1"/>
  <c r="U201" i="47"/>
  <c r="I201" i="47" s="1"/>
  <c r="T201" i="47"/>
  <c r="H201" i="47" s="1"/>
  <c r="R201" i="47"/>
  <c r="E201" i="47" s="1"/>
  <c r="I202" i="13" s="1"/>
  <c r="Q201" i="47"/>
  <c r="D201" i="47" s="1"/>
  <c r="M203" i="8" s="1"/>
  <c r="P201" i="47"/>
  <c r="C201" i="47" s="1"/>
  <c r="K203" i="8" s="1"/>
  <c r="O201" i="47"/>
  <c r="U200" i="47"/>
  <c r="I200" i="47" s="1"/>
  <c r="T200" i="47"/>
  <c r="H200" i="47" s="1"/>
  <c r="R200" i="47"/>
  <c r="E200" i="47" s="1"/>
  <c r="I201" i="13" s="1"/>
  <c r="Q200" i="47"/>
  <c r="D200" i="47" s="1"/>
  <c r="M202" i="8" s="1"/>
  <c r="P200" i="47"/>
  <c r="C200" i="47" s="1"/>
  <c r="K202" i="8" s="1"/>
  <c r="O200" i="47"/>
  <c r="Z200" i="47" s="1"/>
  <c r="U199" i="47"/>
  <c r="I199" i="47" s="1"/>
  <c r="T199" i="47"/>
  <c r="H199" i="47" s="1"/>
  <c r="R199" i="47"/>
  <c r="E199" i="47" s="1"/>
  <c r="I200" i="13" s="1"/>
  <c r="Q199" i="47"/>
  <c r="D199" i="47" s="1"/>
  <c r="M201" i="8" s="1"/>
  <c r="P199" i="47"/>
  <c r="C199" i="47" s="1"/>
  <c r="K201" i="8" s="1"/>
  <c r="O199" i="47"/>
  <c r="Z199" i="47" s="1"/>
  <c r="U198" i="47"/>
  <c r="I198" i="47" s="1"/>
  <c r="T198" i="47"/>
  <c r="H198" i="47" s="1"/>
  <c r="R198" i="47"/>
  <c r="E198" i="47" s="1"/>
  <c r="I199" i="13" s="1"/>
  <c r="Q198" i="47"/>
  <c r="D198" i="47" s="1"/>
  <c r="M200" i="8" s="1"/>
  <c r="P198" i="47"/>
  <c r="C198" i="47" s="1"/>
  <c r="K200" i="8" s="1"/>
  <c r="O198" i="47"/>
  <c r="Z198" i="47" s="1"/>
  <c r="U197" i="47"/>
  <c r="I197" i="47" s="1"/>
  <c r="T197" i="47"/>
  <c r="H197" i="47" s="1"/>
  <c r="R197" i="47"/>
  <c r="E197" i="47" s="1"/>
  <c r="I198" i="13" s="1"/>
  <c r="Q197" i="47"/>
  <c r="D197" i="47" s="1"/>
  <c r="M199" i="8" s="1"/>
  <c r="P197" i="47"/>
  <c r="C197" i="47" s="1"/>
  <c r="K199" i="8" s="1"/>
  <c r="O197" i="47"/>
  <c r="U196" i="47"/>
  <c r="I196" i="47" s="1"/>
  <c r="T196" i="47"/>
  <c r="H196" i="47" s="1"/>
  <c r="R196" i="47"/>
  <c r="E196" i="47" s="1"/>
  <c r="I197" i="13" s="1"/>
  <c r="Q196" i="47"/>
  <c r="D196" i="47" s="1"/>
  <c r="M198" i="8" s="1"/>
  <c r="P196" i="47"/>
  <c r="C196" i="47" s="1"/>
  <c r="K198" i="8" s="1"/>
  <c r="O196" i="47"/>
  <c r="Z196" i="47" s="1"/>
  <c r="U195" i="47"/>
  <c r="I195" i="47" s="1"/>
  <c r="T195" i="47"/>
  <c r="H195" i="47" s="1"/>
  <c r="R195" i="47"/>
  <c r="E195" i="47" s="1"/>
  <c r="I196" i="13" s="1"/>
  <c r="Q195" i="47"/>
  <c r="D195" i="47" s="1"/>
  <c r="M197" i="8" s="1"/>
  <c r="P195" i="47"/>
  <c r="C195" i="47" s="1"/>
  <c r="K197" i="8" s="1"/>
  <c r="O195" i="47"/>
  <c r="Z195" i="47" s="1"/>
  <c r="U194" i="47"/>
  <c r="I194" i="47" s="1"/>
  <c r="T194" i="47"/>
  <c r="H194" i="47" s="1"/>
  <c r="R194" i="47"/>
  <c r="E194" i="47" s="1"/>
  <c r="I195" i="13" s="1"/>
  <c r="Q194" i="47"/>
  <c r="D194" i="47" s="1"/>
  <c r="M196" i="8" s="1"/>
  <c r="P194" i="47"/>
  <c r="C194" i="47" s="1"/>
  <c r="K196" i="8" s="1"/>
  <c r="O194" i="47"/>
  <c r="Z194" i="47" s="1"/>
  <c r="U193" i="47"/>
  <c r="I193" i="47" s="1"/>
  <c r="T193" i="47"/>
  <c r="H193" i="47" s="1"/>
  <c r="R193" i="47"/>
  <c r="E193" i="47" s="1"/>
  <c r="I194" i="13" s="1"/>
  <c r="Q193" i="47"/>
  <c r="D193" i="47" s="1"/>
  <c r="M195" i="8" s="1"/>
  <c r="P193" i="47"/>
  <c r="O193" i="47"/>
  <c r="Z193" i="47" s="1"/>
  <c r="U192" i="47"/>
  <c r="I192" i="47" s="1"/>
  <c r="T192" i="47"/>
  <c r="H192" i="47" s="1"/>
  <c r="R192" i="47"/>
  <c r="E192" i="47" s="1"/>
  <c r="I193" i="13" s="1"/>
  <c r="Q192" i="47"/>
  <c r="D192" i="47" s="1"/>
  <c r="M194" i="8" s="1"/>
  <c r="P192" i="47"/>
  <c r="C192" i="47" s="1"/>
  <c r="K194" i="8" s="1"/>
  <c r="O192" i="47"/>
  <c r="Z192" i="47" s="1"/>
  <c r="U191" i="47"/>
  <c r="I191" i="47" s="1"/>
  <c r="T191" i="47"/>
  <c r="H191" i="47" s="1"/>
  <c r="R191" i="47"/>
  <c r="E191" i="47" s="1"/>
  <c r="I192" i="13" s="1"/>
  <c r="Q191" i="47"/>
  <c r="P191" i="47"/>
  <c r="C191" i="47" s="1"/>
  <c r="K193" i="8" s="1"/>
  <c r="O191" i="47"/>
  <c r="Z191" i="47" s="1"/>
  <c r="U190" i="47"/>
  <c r="I190" i="47" s="1"/>
  <c r="T190" i="47"/>
  <c r="H190" i="47" s="1"/>
  <c r="R190" i="47"/>
  <c r="E190" i="47" s="1"/>
  <c r="I191" i="13" s="1"/>
  <c r="Q190" i="47"/>
  <c r="D190" i="47" s="1"/>
  <c r="M192" i="8" s="1"/>
  <c r="P190" i="47"/>
  <c r="C190" i="47" s="1"/>
  <c r="K192" i="8" s="1"/>
  <c r="O190" i="47"/>
  <c r="Z190" i="47" s="1"/>
  <c r="U189" i="47"/>
  <c r="I189" i="47" s="1"/>
  <c r="T189" i="47"/>
  <c r="H189" i="47" s="1"/>
  <c r="R189" i="47"/>
  <c r="E189" i="47" s="1"/>
  <c r="I190" i="13" s="1"/>
  <c r="Q189" i="47"/>
  <c r="D189" i="47" s="1"/>
  <c r="M191" i="8" s="1"/>
  <c r="P189" i="47"/>
  <c r="C189" i="47" s="1"/>
  <c r="K191" i="8" s="1"/>
  <c r="O189" i="47"/>
  <c r="U188" i="47"/>
  <c r="I188" i="47" s="1"/>
  <c r="T188" i="47"/>
  <c r="H188" i="47" s="1"/>
  <c r="R188" i="47"/>
  <c r="E188" i="47" s="1"/>
  <c r="I189" i="13" s="1"/>
  <c r="Q188" i="47"/>
  <c r="D188" i="47" s="1"/>
  <c r="M190" i="8" s="1"/>
  <c r="P188" i="47"/>
  <c r="C188" i="47" s="1"/>
  <c r="K190" i="8" s="1"/>
  <c r="O188" i="47"/>
  <c r="Z188" i="47" s="1"/>
  <c r="U187" i="47"/>
  <c r="I187" i="47" s="1"/>
  <c r="T187" i="47"/>
  <c r="H187" i="47" s="1"/>
  <c r="R187" i="47"/>
  <c r="E187" i="47" s="1"/>
  <c r="I188" i="13" s="1"/>
  <c r="Q187" i="47"/>
  <c r="D187" i="47" s="1"/>
  <c r="M189" i="8" s="1"/>
  <c r="P187" i="47"/>
  <c r="C187" i="47" s="1"/>
  <c r="K189" i="8" s="1"/>
  <c r="O187" i="47"/>
  <c r="Z187" i="47" s="1"/>
  <c r="U186" i="47"/>
  <c r="I186" i="47" s="1"/>
  <c r="T186" i="47"/>
  <c r="H186" i="47" s="1"/>
  <c r="R186" i="47"/>
  <c r="E186" i="47" s="1"/>
  <c r="I187" i="13" s="1"/>
  <c r="Q186" i="47"/>
  <c r="D186" i="47" s="1"/>
  <c r="M188" i="8" s="1"/>
  <c r="P186" i="47"/>
  <c r="C186" i="47" s="1"/>
  <c r="K188" i="8" s="1"/>
  <c r="O186" i="47"/>
  <c r="Z186" i="47" s="1"/>
  <c r="U185" i="47"/>
  <c r="I185" i="47" s="1"/>
  <c r="T185" i="47"/>
  <c r="H185" i="47" s="1"/>
  <c r="R185" i="47"/>
  <c r="E185" i="47" s="1"/>
  <c r="I186" i="13" s="1"/>
  <c r="Q185" i="47"/>
  <c r="D185" i="47" s="1"/>
  <c r="M187" i="8" s="1"/>
  <c r="P185" i="47"/>
  <c r="O185" i="47"/>
  <c r="Z185" i="47" s="1"/>
  <c r="U184" i="47"/>
  <c r="I184" i="47" s="1"/>
  <c r="T184" i="47"/>
  <c r="H184" i="47" s="1"/>
  <c r="R184" i="47"/>
  <c r="E184" i="47" s="1"/>
  <c r="I185" i="13" s="1"/>
  <c r="Q184" i="47"/>
  <c r="D184" i="47" s="1"/>
  <c r="M186" i="8" s="1"/>
  <c r="P184" i="47"/>
  <c r="C184" i="47" s="1"/>
  <c r="K186" i="8" s="1"/>
  <c r="O184" i="47"/>
  <c r="Z184" i="47" s="1"/>
  <c r="U183" i="47"/>
  <c r="I183" i="47" s="1"/>
  <c r="T183" i="47"/>
  <c r="H183" i="47" s="1"/>
  <c r="R183" i="47"/>
  <c r="E183" i="47" s="1"/>
  <c r="I184" i="13" s="1"/>
  <c r="Q183" i="47"/>
  <c r="D183" i="47" s="1"/>
  <c r="M185" i="8" s="1"/>
  <c r="P183" i="47"/>
  <c r="C183" i="47" s="1"/>
  <c r="K185" i="8" s="1"/>
  <c r="O183" i="47"/>
  <c r="Z183" i="47" s="1"/>
  <c r="U182" i="47"/>
  <c r="I182" i="47" s="1"/>
  <c r="T182" i="47"/>
  <c r="H182" i="47" s="1"/>
  <c r="R182" i="47"/>
  <c r="E182" i="47" s="1"/>
  <c r="I183" i="13" s="1"/>
  <c r="Q182" i="47"/>
  <c r="D182" i="47" s="1"/>
  <c r="M184" i="8" s="1"/>
  <c r="P182" i="47"/>
  <c r="C182" i="47" s="1"/>
  <c r="K184" i="8" s="1"/>
  <c r="O182" i="47"/>
  <c r="Z182" i="47" s="1"/>
  <c r="U181" i="47"/>
  <c r="I181" i="47" s="1"/>
  <c r="T181" i="47"/>
  <c r="H181" i="47" s="1"/>
  <c r="R181" i="47"/>
  <c r="E181" i="47" s="1"/>
  <c r="I182" i="13" s="1"/>
  <c r="Q181" i="47"/>
  <c r="D181" i="47" s="1"/>
  <c r="M183" i="8" s="1"/>
  <c r="P181" i="47"/>
  <c r="C181" i="47" s="1"/>
  <c r="K183" i="8" s="1"/>
  <c r="O181" i="47"/>
  <c r="Z181" i="47" s="1"/>
  <c r="U180" i="47"/>
  <c r="I180" i="47" s="1"/>
  <c r="T180" i="47"/>
  <c r="H180" i="47" s="1"/>
  <c r="R180" i="47"/>
  <c r="E180" i="47" s="1"/>
  <c r="I181" i="13" s="1"/>
  <c r="Q180" i="47"/>
  <c r="D180" i="47" s="1"/>
  <c r="M182" i="8" s="1"/>
  <c r="P180" i="47"/>
  <c r="C180" i="47" s="1"/>
  <c r="K182" i="8" s="1"/>
  <c r="O180" i="47"/>
  <c r="Z180" i="47" s="1"/>
  <c r="U179" i="47"/>
  <c r="I179" i="47" s="1"/>
  <c r="T179" i="47"/>
  <c r="H179" i="47" s="1"/>
  <c r="R179" i="47"/>
  <c r="E179" i="47" s="1"/>
  <c r="I180" i="13" s="1"/>
  <c r="Q179" i="47"/>
  <c r="D179" i="47" s="1"/>
  <c r="M181" i="8" s="1"/>
  <c r="P179" i="47"/>
  <c r="C179" i="47" s="1"/>
  <c r="K181" i="8" s="1"/>
  <c r="O179" i="47"/>
  <c r="Z179" i="47" s="1"/>
  <c r="U178" i="47"/>
  <c r="I178" i="47" s="1"/>
  <c r="T178" i="47"/>
  <c r="H178" i="47" s="1"/>
  <c r="R178" i="47"/>
  <c r="E178" i="47" s="1"/>
  <c r="I179" i="13" s="1"/>
  <c r="Q178" i="47"/>
  <c r="D178" i="47" s="1"/>
  <c r="M180" i="8" s="1"/>
  <c r="P178" i="47"/>
  <c r="C178" i="47" s="1"/>
  <c r="K180" i="8" s="1"/>
  <c r="O178" i="47"/>
  <c r="Z178" i="47" s="1"/>
  <c r="U177" i="47"/>
  <c r="I177" i="47" s="1"/>
  <c r="T177" i="47"/>
  <c r="H177" i="47" s="1"/>
  <c r="R177" i="47"/>
  <c r="E177" i="47" s="1"/>
  <c r="I178" i="13" s="1"/>
  <c r="Q177" i="47"/>
  <c r="D177" i="47" s="1"/>
  <c r="M179" i="8" s="1"/>
  <c r="P177" i="47"/>
  <c r="O177" i="47"/>
  <c r="Z177" i="47" s="1"/>
  <c r="U176" i="47"/>
  <c r="I176" i="47" s="1"/>
  <c r="T176" i="47"/>
  <c r="H176" i="47" s="1"/>
  <c r="R176" i="47"/>
  <c r="E176" i="47" s="1"/>
  <c r="I177" i="13" s="1"/>
  <c r="Q176" i="47"/>
  <c r="D176" i="47" s="1"/>
  <c r="M178" i="8" s="1"/>
  <c r="P176" i="47"/>
  <c r="C176" i="47" s="1"/>
  <c r="K178" i="8" s="1"/>
  <c r="O176" i="47"/>
  <c r="Z176" i="47" s="1"/>
  <c r="U175" i="47"/>
  <c r="I175" i="47" s="1"/>
  <c r="T175" i="47"/>
  <c r="H175" i="47" s="1"/>
  <c r="R175" i="47"/>
  <c r="E175" i="47" s="1"/>
  <c r="I176" i="13" s="1"/>
  <c r="Q175" i="47"/>
  <c r="D175" i="47" s="1"/>
  <c r="M177" i="8" s="1"/>
  <c r="P175" i="47"/>
  <c r="C175" i="47" s="1"/>
  <c r="K177" i="8" s="1"/>
  <c r="O175" i="47"/>
  <c r="Z175" i="47" s="1"/>
  <c r="U174" i="47"/>
  <c r="I174" i="47" s="1"/>
  <c r="T174" i="47"/>
  <c r="H174" i="47" s="1"/>
  <c r="R174" i="47"/>
  <c r="E174" i="47" s="1"/>
  <c r="I175" i="13" s="1"/>
  <c r="Q174" i="47"/>
  <c r="D174" i="47" s="1"/>
  <c r="M176" i="8" s="1"/>
  <c r="P174" i="47"/>
  <c r="C174" i="47" s="1"/>
  <c r="K176" i="8" s="1"/>
  <c r="O174" i="47"/>
  <c r="Z174" i="47" s="1"/>
  <c r="U173" i="47"/>
  <c r="I173" i="47" s="1"/>
  <c r="T173" i="47"/>
  <c r="H173" i="47" s="1"/>
  <c r="R173" i="47"/>
  <c r="E173" i="47" s="1"/>
  <c r="I174" i="13" s="1"/>
  <c r="Q173" i="47"/>
  <c r="D173" i="47" s="1"/>
  <c r="M175" i="8" s="1"/>
  <c r="P173" i="47"/>
  <c r="C173" i="47" s="1"/>
  <c r="K175" i="8" s="1"/>
  <c r="O173" i="47"/>
  <c r="Z173" i="47" s="1"/>
  <c r="U172" i="47"/>
  <c r="I172" i="47" s="1"/>
  <c r="T172" i="47"/>
  <c r="H172" i="47" s="1"/>
  <c r="R172" i="47"/>
  <c r="E172" i="47" s="1"/>
  <c r="I173" i="13" s="1"/>
  <c r="Q172" i="47"/>
  <c r="D172" i="47" s="1"/>
  <c r="M174" i="8" s="1"/>
  <c r="P172" i="47"/>
  <c r="C172" i="47" s="1"/>
  <c r="K174" i="8" s="1"/>
  <c r="O172" i="47"/>
  <c r="Z172" i="47" s="1"/>
  <c r="U171" i="47"/>
  <c r="I171" i="47" s="1"/>
  <c r="T171" i="47"/>
  <c r="H171" i="47" s="1"/>
  <c r="R171" i="47"/>
  <c r="E171" i="47" s="1"/>
  <c r="I172" i="13" s="1"/>
  <c r="Q171" i="47"/>
  <c r="D171" i="47" s="1"/>
  <c r="M173" i="8" s="1"/>
  <c r="P171" i="47"/>
  <c r="C171" i="47" s="1"/>
  <c r="K173" i="8" s="1"/>
  <c r="O171" i="47"/>
  <c r="Z171" i="47" s="1"/>
  <c r="U170" i="47"/>
  <c r="I170" i="47" s="1"/>
  <c r="T170" i="47"/>
  <c r="H170" i="47" s="1"/>
  <c r="R170" i="47"/>
  <c r="E170" i="47" s="1"/>
  <c r="I171" i="13" s="1"/>
  <c r="Q170" i="47"/>
  <c r="D170" i="47" s="1"/>
  <c r="M172" i="8" s="1"/>
  <c r="P170" i="47"/>
  <c r="C170" i="47" s="1"/>
  <c r="K172" i="8" s="1"/>
  <c r="O170" i="47"/>
  <c r="Z170" i="47" s="1"/>
  <c r="U169" i="47"/>
  <c r="I169" i="47" s="1"/>
  <c r="T169" i="47"/>
  <c r="H169" i="47" s="1"/>
  <c r="R169" i="47"/>
  <c r="E169" i="47" s="1"/>
  <c r="I170" i="13" s="1"/>
  <c r="Q169" i="47"/>
  <c r="D169" i="47" s="1"/>
  <c r="M171" i="8" s="1"/>
  <c r="P169" i="47"/>
  <c r="C169" i="47" s="1"/>
  <c r="K171" i="8" s="1"/>
  <c r="O169" i="47"/>
  <c r="Z169" i="47" s="1"/>
  <c r="U168" i="47"/>
  <c r="I168" i="47" s="1"/>
  <c r="T168" i="47"/>
  <c r="H168" i="47" s="1"/>
  <c r="R168" i="47"/>
  <c r="E168" i="47" s="1"/>
  <c r="I169" i="13" s="1"/>
  <c r="Q168" i="47"/>
  <c r="D168" i="47" s="1"/>
  <c r="M170" i="8" s="1"/>
  <c r="P168" i="47"/>
  <c r="C168" i="47" s="1"/>
  <c r="K170" i="8" s="1"/>
  <c r="O168" i="47"/>
  <c r="Z168" i="47" s="1"/>
  <c r="U167" i="47"/>
  <c r="I167" i="47" s="1"/>
  <c r="T167" i="47"/>
  <c r="H167" i="47" s="1"/>
  <c r="R167" i="47"/>
  <c r="E167" i="47" s="1"/>
  <c r="I168" i="13" s="1"/>
  <c r="Q167" i="47"/>
  <c r="D167" i="47" s="1"/>
  <c r="M169" i="8" s="1"/>
  <c r="P167" i="47"/>
  <c r="C167" i="47" s="1"/>
  <c r="K169" i="8" s="1"/>
  <c r="O167" i="47"/>
  <c r="Z167" i="47" s="1"/>
  <c r="U166" i="47"/>
  <c r="I166" i="47" s="1"/>
  <c r="T166" i="47"/>
  <c r="H166" i="47" s="1"/>
  <c r="R166" i="47"/>
  <c r="E166" i="47" s="1"/>
  <c r="I167" i="13" s="1"/>
  <c r="Q166" i="47"/>
  <c r="D166" i="47" s="1"/>
  <c r="M168" i="8" s="1"/>
  <c r="P166" i="47"/>
  <c r="O166" i="47"/>
  <c r="Z166" i="47" s="1"/>
  <c r="U165" i="47"/>
  <c r="I165" i="47" s="1"/>
  <c r="T165" i="47"/>
  <c r="H165" i="47" s="1"/>
  <c r="R165" i="47"/>
  <c r="E165" i="47" s="1"/>
  <c r="I166" i="13" s="1"/>
  <c r="Q165" i="47"/>
  <c r="D165" i="47" s="1"/>
  <c r="M167" i="8" s="1"/>
  <c r="P165" i="47"/>
  <c r="O165" i="47"/>
  <c r="Z165" i="47" s="1"/>
  <c r="U164" i="47"/>
  <c r="I164" i="47" s="1"/>
  <c r="T164" i="47"/>
  <c r="R164" i="47"/>
  <c r="E164" i="47" s="1"/>
  <c r="I165" i="13" s="1"/>
  <c r="Q164" i="47"/>
  <c r="D164" i="47" s="1"/>
  <c r="M166" i="8" s="1"/>
  <c r="P164" i="47"/>
  <c r="C164" i="47" s="1"/>
  <c r="K166" i="8" s="1"/>
  <c r="O164" i="47"/>
  <c r="Z164" i="47" s="1"/>
  <c r="U163" i="47"/>
  <c r="I163" i="47" s="1"/>
  <c r="T163" i="47"/>
  <c r="H163" i="47" s="1"/>
  <c r="R163" i="47"/>
  <c r="E163" i="47" s="1"/>
  <c r="I164" i="13" s="1"/>
  <c r="Q163" i="47"/>
  <c r="D163" i="47" s="1"/>
  <c r="M165" i="8" s="1"/>
  <c r="P163" i="47"/>
  <c r="C163" i="47" s="1"/>
  <c r="K165" i="8" s="1"/>
  <c r="O163" i="47"/>
  <c r="Z163" i="47" s="1"/>
  <c r="U162" i="47"/>
  <c r="I162" i="47" s="1"/>
  <c r="T162" i="47"/>
  <c r="H162" i="47" s="1"/>
  <c r="R162" i="47"/>
  <c r="E162" i="47" s="1"/>
  <c r="I163" i="13" s="1"/>
  <c r="Q162" i="47"/>
  <c r="D162" i="47" s="1"/>
  <c r="M164" i="8" s="1"/>
  <c r="P162" i="47"/>
  <c r="C162" i="47" s="1"/>
  <c r="K164" i="8" s="1"/>
  <c r="O162" i="47"/>
  <c r="Z162" i="47" s="1"/>
  <c r="U161" i="47"/>
  <c r="I161" i="47" s="1"/>
  <c r="T161" i="47"/>
  <c r="H161" i="47" s="1"/>
  <c r="R161" i="47"/>
  <c r="E161" i="47" s="1"/>
  <c r="I162" i="13" s="1"/>
  <c r="Q161" i="47"/>
  <c r="D161" i="47" s="1"/>
  <c r="M163" i="8" s="1"/>
  <c r="P161" i="47"/>
  <c r="C161" i="47" s="1"/>
  <c r="K163" i="8" s="1"/>
  <c r="O161" i="47"/>
  <c r="Z161" i="47" s="1"/>
  <c r="U160" i="47"/>
  <c r="I160" i="47" s="1"/>
  <c r="T160" i="47"/>
  <c r="H160" i="47" s="1"/>
  <c r="R160" i="47"/>
  <c r="E160" i="47" s="1"/>
  <c r="I161" i="13" s="1"/>
  <c r="Q160" i="47"/>
  <c r="D160" i="47" s="1"/>
  <c r="M162" i="8" s="1"/>
  <c r="P160" i="47"/>
  <c r="C160" i="47" s="1"/>
  <c r="K162" i="8" s="1"/>
  <c r="O160" i="47"/>
  <c r="Z160" i="47" s="1"/>
  <c r="U159" i="47"/>
  <c r="I159" i="47" s="1"/>
  <c r="T159" i="47"/>
  <c r="H159" i="47" s="1"/>
  <c r="R159" i="47"/>
  <c r="E159" i="47" s="1"/>
  <c r="I160" i="13" s="1"/>
  <c r="Q159" i="47"/>
  <c r="D159" i="47" s="1"/>
  <c r="M161" i="8" s="1"/>
  <c r="P159" i="47"/>
  <c r="C159" i="47" s="1"/>
  <c r="K161" i="8" s="1"/>
  <c r="O159" i="47"/>
  <c r="Z159" i="47" s="1"/>
  <c r="U158" i="47"/>
  <c r="I158" i="47" s="1"/>
  <c r="T158" i="47"/>
  <c r="H158" i="47" s="1"/>
  <c r="R158" i="47"/>
  <c r="E158" i="47" s="1"/>
  <c r="I159" i="13" s="1"/>
  <c r="Q158" i="47"/>
  <c r="D158" i="47" s="1"/>
  <c r="M160" i="8" s="1"/>
  <c r="P158" i="47"/>
  <c r="O158" i="47"/>
  <c r="Z158" i="47" s="1"/>
  <c r="U157" i="47"/>
  <c r="I157" i="47" s="1"/>
  <c r="T157" i="47"/>
  <c r="H157" i="47" s="1"/>
  <c r="R157" i="47"/>
  <c r="E157" i="47" s="1"/>
  <c r="I158" i="13" s="1"/>
  <c r="Q157" i="47"/>
  <c r="D157" i="47" s="1"/>
  <c r="M159" i="8" s="1"/>
  <c r="P157" i="47"/>
  <c r="O157" i="47"/>
  <c r="Z157" i="47" s="1"/>
  <c r="U156" i="47"/>
  <c r="I156" i="47" s="1"/>
  <c r="T156" i="47"/>
  <c r="H156" i="47" s="1"/>
  <c r="R156" i="47"/>
  <c r="E156" i="47" s="1"/>
  <c r="I157" i="13" s="1"/>
  <c r="Q156" i="47"/>
  <c r="D156" i="47" s="1"/>
  <c r="M158" i="8" s="1"/>
  <c r="P156" i="47"/>
  <c r="C156" i="47" s="1"/>
  <c r="K158" i="8" s="1"/>
  <c r="O156" i="47"/>
  <c r="Z156" i="47" s="1"/>
  <c r="U155" i="47"/>
  <c r="I155" i="47" s="1"/>
  <c r="T155" i="47"/>
  <c r="H155" i="47" s="1"/>
  <c r="R155" i="47"/>
  <c r="E155" i="47" s="1"/>
  <c r="I156" i="13" s="1"/>
  <c r="Q155" i="47"/>
  <c r="D155" i="47" s="1"/>
  <c r="M157" i="8" s="1"/>
  <c r="P155" i="47"/>
  <c r="C155" i="47" s="1"/>
  <c r="K157" i="8" s="1"/>
  <c r="O155" i="47"/>
  <c r="Z155" i="47" s="1"/>
  <c r="U154" i="47"/>
  <c r="I154" i="47" s="1"/>
  <c r="T154" i="47"/>
  <c r="H154" i="47" s="1"/>
  <c r="R154" i="47"/>
  <c r="E154" i="47" s="1"/>
  <c r="I155" i="13" s="1"/>
  <c r="Q154" i="47"/>
  <c r="D154" i="47" s="1"/>
  <c r="M156" i="8" s="1"/>
  <c r="P154" i="47"/>
  <c r="C154" i="47" s="1"/>
  <c r="K156" i="8" s="1"/>
  <c r="O154" i="47"/>
  <c r="Z154" i="47" s="1"/>
  <c r="U153" i="47"/>
  <c r="I153" i="47" s="1"/>
  <c r="T153" i="47"/>
  <c r="H153" i="47" s="1"/>
  <c r="R153" i="47"/>
  <c r="E153" i="47" s="1"/>
  <c r="I154" i="13" s="1"/>
  <c r="Q153" i="47"/>
  <c r="D153" i="47" s="1"/>
  <c r="M155" i="8" s="1"/>
  <c r="P153" i="47"/>
  <c r="C153" i="47" s="1"/>
  <c r="K155" i="8" s="1"/>
  <c r="O153" i="47"/>
  <c r="Z153" i="47" s="1"/>
  <c r="U152" i="47"/>
  <c r="I152" i="47" s="1"/>
  <c r="T152" i="47"/>
  <c r="H152" i="47" s="1"/>
  <c r="R152" i="47"/>
  <c r="E152" i="47" s="1"/>
  <c r="I153" i="13" s="1"/>
  <c r="Q152" i="47"/>
  <c r="D152" i="47" s="1"/>
  <c r="M154" i="8" s="1"/>
  <c r="P152" i="47"/>
  <c r="C152" i="47" s="1"/>
  <c r="K154" i="8" s="1"/>
  <c r="O152" i="47"/>
  <c r="Z152" i="47" s="1"/>
  <c r="U151" i="47"/>
  <c r="I151" i="47" s="1"/>
  <c r="T151" i="47"/>
  <c r="H151" i="47" s="1"/>
  <c r="R151" i="47"/>
  <c r="E151" i="47" s="1"/>
  <c r="I152" i="13" s="1"/>
  <c r="Q151" i="47"/>
  <c r="D151" i="47" s="1"/>
  <c r="M153" i="8" s="1"/>
  <c r="P151" i="47"/>
  <c r="C151" i="47" s="1"/>
  <c r="K153" i="8" s="1"/>
  <c r="O151" i="47"/>
  <c r="Z151" i="47" s="1"/>
  <c r="U150" i="47"/>
  <c r="I150" i="47" s="1"/>
  <c r="T150" i="47"/>
  <c r="H150" i="47" s="1"/>
  <c r="R150" i="47"/>
  <c r="E150" i="47" s="1"/>
  <c r="I151" i="13" s="1"/>
  <c r="Q150" i="47"/>
  <c r="D150" i="47" s="1"/>
  <c r="M152" i="8" s="1"/>
  <c r="P150" i="47"/>
  <c r="C150" i="47" s="1"/>
  <c r="K152" i="8" s="1"/>
  <c r="O150" i="47"/>
  <c r="Z150" i="47" s="1"/>
  <c r="U149" i="47"/>
  <c r="I149" i="47" s="1"/>
  <c r="T149" i="47"/>
  <c r="H149" i="47" s="1"/>
  <c r="R149" i="47"/>
  <c r="E149" i="47" s="1"/>
  <c r="I150" i="13" s="1"/>
  <c r="Q149" i="47"/>
  <c r="D149" i="47" s="1"/>
  <c r="M151" i="8" s="1"/>
  <c r="P149" i="47"/>
  <c r="O149" i="47"/>
  <c r="Z149" i="47" s="1"/>
  <c r="U148" i="47"/>
  <c r="I148" i="47" s="1"/>
  <c r="T148" i="47"/>
  <c r="H148" i="47" s="1"/>
  <c r="R148" i="47"/>
  <c r="E148" i="47" s="1"/>
  <c r="I149" i="13" s="1"/>
  <c r="Q148" i="47"/>
  <c r="D148" i="47" s="1"/>
  <c r="M150" i="8" s="1"/>
  <c r="P148" i="47"/>
  <c r="C148" i="47" s="1"/>
  <c r="K150" i="8" s="1"/>
  <c r="O148" i="47"/>
  <c r="Z148" i="47" s="1"/>
  <c r="U147" i="47"/>
  <c r="I147" i="47" s="1"/>
  <c r="T147" i="47"/>
  <c r="H147" i="47" s="1"/>
  <c r="R147" i="47"/>
  <c r="E147" i="47" s="1"/>
  <c r="I148" i="13" s="1"/>
  <c r="Q147" i="47"/>
  <c r="D147" i="47" s="1"/>
  <c r="M149" i="8" s="1"/>
  <c r="P147" i="47"/>
  <c r="C147" i="47" s="1"/>
  <c r="K149" i="8" s="1"/>
  <c r="O147" i="47"/>
  <c r="Z147" i="47" s="1"/>
  <c r="U146" i="47"/>
  <c r="I146" i="47" s="1"/>
  <c r="T146" i="47"/>
  <c r="H146" i="47" s="1"/>
  <c r="R146" i="47"/>
  <c r="E146" i="47" s="1"/>
  <c r="I147" i="13" s="1"/>
  <c r="Q146" i="47"/>
  <c r="D146" i="47" s="1"/>
  <c r="M148" i="8" s="1"/>
  <c r="P146" i="47"/>
  <c r="C146" i="47" s="1"/>
  <c r="K148" i="8" s="1"/>
  <c r="O146" i="47"/>
  <c r="Z146" i="47" s="1"/>
  <c r="U145" i="47"/>
  <c r="I145" i="47" s="1"/>
  <c r="T145" i="47"/>
  <c r="H145" i="47" s="1"/>
  <c r="R145" i="47"/>
  <c r="E145" i="47" s="1"/>
  <c r="I146" i="13" s="1"/>
  <c r="Q145" i="47"/>
  <c r="D145" i="47" s="1"/>
  <c r="M147" i="8" s="1"/>
  <c r="P145" i="47"/>
  <c r="C145" i="47" s="1"/>
  <c r="K147" i="8" s="1"/>
  <c r="O145" i="47"/>
  <c r="U144" i="47"/>
  <c r="I144" i="47" s="1"/>
  <c r="T144" i="47"/>
  <c r="H144" i="47" s="1"/>
  <c r="R144" i="47"/>
  <c r="E144" i="47" s="1"/>
  <c r="I145" i="13" s="1"/>
  <c r="Q144" i="47"/>
  <c r="D144" i="47" s="1"/>
  <c r="M146" i="8" s="1"/>
  <c r="P144" i="47"/>
  <c r="C144" i="47" s="1"/>
  <c r="K146" i="8" s="1"/>
  <c r="O144" i="47"/>
  <c r="Z144" i="47" s="1"/>
  <c r="U143" i="47"/>
  <c r="I143" i="47" s="1"/>
  <c r="T143" i="47"/>
  <c r="H143" i="47" s="1"/>
  <c r="R143" i="47"/>
  <c r="E143" i="47" s="1"/>
  <c r="I144" i="13" s="1"/>
  <c r="Q143" i="47"/>
  <c r="D143" i="47" s="1"/>
  <c r="M145" i="8" s="1"/>
  <c r="P143" i="47"/>
  <c r="C143" i="47" s="1"/>
  <c r="K145" i="8" s="1"/>
  <c r="O143" i="47"/>
  <c r="Z143" i="47" s="1"/>
  <c r="U142" i="47"/>
  <c r="I142" i="47" s="1"/>
  <c r="T142" i="47"/>
  <c r="H142" i="47" s="1"/>
  <c r="R142" i="47"/>
  <c r="E142" i="47" s="1"/>
  <c r="I143" i="13" s="1"/>
  <c r="Q142" i="47"/>
  <c r="D142" i="47" s="1"/>
  <c r="M144" i="8" s="1"/>
  <c r="P142" i="47"/>
  <c r="C142" i="47" s="1"/>
  <c r="K144" i="8" s="1"/>
  <c r="O142" i="47"/>
  <c r="Z142" i="47" s="1"/>
  <c r="U141" i="47"/>
  <c r="I141" i="47" s="1"/>
  <c r="T141" i="47"/>
  <c r="H141" i="47" s="1"/>
  <c r="R141" i="47"/>
  <c r="E141" i="47" s="1"/>
  <c r="I142" i="13" s="1"/>
  <c r="Q141" i="47"/>
  <c r="D141" i="47" s="1"/>
  <c r="M143" i="8" s="1"/>
  <c r="P141" i="47"/>
  <c r="O141" i="47"/>
  <c r="Z141" i="47" s="1"/>
  <c r="U140" i="47"/>
  <c r="I140" i="47" s="1"/>
  <c r="T140" i="47"/>
  <c r="H140" i="47" s="1"/>
  <c r="R140" i="47"/>
  <c r="E140" i="47" s="1"/>
  <c r="I141" i="13" s="1"/>
  <c r="Q140" i="47"/>
  <c r="D140" i="47" s="1"/>
  <c r="M142" i="8" s="1"/>
  <c r="P140" i="47"/>
  <c r="C140" i="47" s="1"/>
  <c r="K142" i="8" s="1"/>
  <c r="O140" i="47"/>
  <c r="U139" i="47"/>
  <c r="I139" i="47" s="1"/>
  <c r="T139" i="47"/>
  <c r="H139" i="47" s="1"/>
  <c r="R139" i="47"/>
  <c r="E139" i="47" s="1"/>
  <c r="I140" i="13" s="1"/>
  <c r="Q139" i="47"/>
  <c r="D139" i="47" s="1"/>
  <c r="M141" i="8" s="1"/>
  <c r="P139" i="47"/>
  <c r="O139" i="47"/>
  <c r="Z139" i="47" s="1"/>
  <c r="U138" i="47"/>
  <c r="I138" i="47" s="1"/>
  <c r="T138" i="47"/>
  <c r="H138" i="47" s="1"/>
  <c r="R138" i="47"/>
  <c r="E138" i="47" s="1"/>
  <c r="I139" i="13" s="1"/>
  <c r="Q138" i="47"/>
  <c r="D138" i="47" s="1"/>
  <c r="M140" i="8" s="1"/>
  <c r="P138" i="47"/>
  <c r="C138" i="47" s="1"/>
  <c r="K140" i="8" s="1"/>
  <c r="O138" i="47"/>
  <c r="Z138" i="47" s="1"/>
  <c r="U137" i="47"/>
  <c r="I137" i="47" s="1"/>
  <c r="T137" i="47"/>
  <c r="H137" i="47" s="1"/>
  <c r="R137" i="47"/>
  <c r="E137" i="47" s="1"/>
  <c r="I138" i="13" s="1"/>
  <c r="Q137" i="47"/>
  <c r="D137" i="47" s="1"/>
  <c r="M139" i="8" s="1"/>
  <c r="P137" i="47"/>
  <c r="O137" i="47"/>
  <c r="Z137" i="47" s="1"/>
  <c r="U136" i="47"/>
  <c r="I136" i="47" s="1"/>
  <c r="T136" i="47"/>
  <c r="H136" i="47" s="1"/>
  <c r="R136" i="47"/>
  <c r="E136" i="47" s="1"/>
  <c r="I137" i="13" s="1"/>
  <c r="Q136" i="47"/>
  <c r="D136" i="47" s="1"/>
  <c r="M138" i="8" s="1"/>
  <c r="P136" i="47"/>
  <c r="C136" i="47" s="1"/>
  <c r="K138" i="8" s="1"/>
  <c r="O136" i="47"/>
  <c r="Z136" i="47" s="1"/>
  <c r="U135" i="47"/>
  <c r="I135" i="47" s="1"/>
  <c r="T135" i="47"/>
  <c r="H135" i="47" s="1"/>
  <c r="R135" i="47"/>
  <c r="E135" i="47" s="1"/>
  <c r="I136" i="13" s="1"/>
  <c r="Q135" i="47"/>
  <c r="D135" i="47" s="1"/>
  <c r="M137" i="8" s="1"/>
  <c r="P135" i="47"/>
  <c r="O135" i="47"/>
  <c r="Z135" i="47" s="1"/>
  <c r="U134" i="47"/>
  <c r="I134" i="47" s="1"/>
  <c r="T134" i="47"/>
  <c r="H134" i="47" s="1"/>
  <c r="R134" i="47"/>
  <c r="E134" i="47" s="1"/>
  <c r="I135" i="13" s="1"/>
  <c r="Q134" i="47"/>
  <c r="D134" i="47" s="1"/>
  <c r="M136" i="8" s="1"/>
  <c r="P134" i="47"/>
  <c r="C134" i="47" s="1"/>
  <c r="K136" i="8" s="1"/>
  <c r="O134" i="47"/>
  <c r="Z134" i="47" s="1"/>
  <c r="U133" i="47"/>
  <c r="I133" i="47" s="1"/>
  <c r="T133" i="47"/>
  <c r="H133" i="47" s="1"/>
  <c r="R133" i="47"/>
  <c r="E133" i="47" s="1"/>
  <c r="I134" i="13" s="1"/>
  <c r="Q133" i="47"/>
  <c r="D133" i="47" s="1"/>
  <c r="M135" i="8" s="1"/>
  <c r="P133" i="47"/>
  <c r="O133" i="47"/>
  <c r="Z133" i="47" s="1"/>
  <c r="U132" i="47"/>
  <c r="I132" i="47" s="1"/>
  <c r="T132" i="47"/>
  <c r="H132" i="47" s="1"/>
  <c r="R132" i="47"/>
  <c r="E132" i="47" s="1"/>
  <c r="I133" i="13" s="1"/>
  <c r="Q132" i="47"/>
  <c r="D132" i="47" s="1"/>
  <c r="M134" i="8" s="1"/>
  <c r="P132" i="47"/>
  <c r="C132" i="47" s="1"/>
  <c r="K134" i="8" s="1"/>
  <c r="O132" i="47"/>
  <c r="U131" i="47"/>
  <c r="I131" i="47" s="1"/>
  <c r="T131" i="47"/>
  <c r="H131" i="47" s="1"/>
  <c r="R131" i="47"/>
  <c r="E131" i="47" s="1"/>
  <c r="I132" i="13" s="1"/>
  <c r="Q131" i="47"/>
  <c r="D131" i="47" s="1"/>
  <c r="M133" i="8" s="1"/>
  <c r="P131" i="47"/>
  <c r="O131" i="47"/>
  <c r="Z131" i="47" s="1"/>
  <c r="U130" i="47"/>
  <c r="I130" i="47" s="1"/>
  <c r="T130" i="47"/>
  <c r="H130" i="47" s="1"/>
  <c r="R130" i="47"/>
  <c r="E130" i="47" s="1"/>
  <c r="I131" i="13" s="1"/>
  <c r="Q130" i="47"/>
  <c r="D130" i="47" s="1"/>
  <c r="M132" i="8" s="1"/>
  <c r="P130" i="47"/>
  <c r="C130" i="47" s="1"/>
  <c r="K132" i="8" s="1"/>
  <c r="O130" i="47"/>
  <c r="Z130" i="47" s="1"/>
  <c r="U129" i="47"/>
  <c r="I129" i="47" s="1"/>
  <c r="T129" i="47"/>
  <c r="H129" i="47" s="1"/>
  <c r="R129" i="47"/>
  <c r="E129" i="47" s="1"/>
  <c r="I130" i="13" s="1"/>
  <c r="Q129" i="47"/>
  <c r="D129" i="47" s="1"/>
  <c r="M131" i="8" s="1"/>
  <c r="P129" i="47"/>
  <c r="O129" i="47"/>
  <c r="Z129" i="47" s="1"/>
  <c r="U128" i="47"/>
  <c r="I128" i="47" s="1"/>
  <c r="T128" i="47"/>
  <c r="H128" i="47" s="1"/>
  <c r="R128" i="47"/>
  <c r="E128" i="47" s="1"/>
  <c r="I129" i="13" s="1"/>
  <c r="Q128" i="47"/>
  <c r="D128" i="47" s="1"/>
  <c r="M130" i="8" s="1"/>
  <c r="P128" i="47"/>
  <c r="C128" i="47" s="1"/>
  <c r="K130" i="8" s="1"/>
  <c r="O128" i="47"/>
  <c r="Z128" i="47" s="1"/>
  <c r="U127" i="47"/>
  <c r="I127" i="47" s="1"/>
  <c r="T127" i="47"/>
  <c r="H127" i="47" s="1"/>
  <c r="R127" i="47"/>
  <c r="E127" i="47" s="1"/>
  <c r="I128" i="13" s="1"/>
  <c r="Q127" i="47"/>
  <c r="D127" i="47" s="1"/>
  <c r="M129" i="8" s="1"/>
  <c r="P127" i="47"/>
  <c r="C127" i="47" s="1"/>
  <c r="K129" i="8" s="1"/>
  <c r="O127" i="47"/>
  <c r="Z127" i="47" s="1"/>
  <c r="U126" i="47"/>
  <c r="I126" i="47" s="1"/>
  <c r="T126" i="47"/>
  <c r="H126" i="47" s="1"/>
  <c r="R126" i="47"/>
  <c r="E126" i="47" s="1"/>
  <c r="I127" i="13" s="1"/>
  <c r="Q126" i="47"/>
  <c r="D126" i="47" s="1"/>
  <c r="M128" i="8" s="1"/>
  <c r="P126" i="47"/>
  <c r="C126" i="47" s="1"/>
  <c r="K128" i="8" s="1"/>
  <c r="O126" i="47"/>
  <c r="Z126" i="47" s="1"/>
  <c r="U125" i="47"/>
  <c r="I125" i="47" s="1"/>
  <c r="T125" i="47"/>
  <c r="H125" i="47" s="1"/>
  <c r="R125" i="47"/>
  <c r="E125" i="47" s="1"/>
  <c r="I126" i="13" s="1"/>
  <c r="Q125" i="47"/>
  <c r="D125" i="47" s="1"/>
  <c r="M127" i="8" s="1"/>
  <c r="P125" i="47"/>
  <c r="O125" i="47"/>
  <c r="Z125" i="47" s="1"/>
  <c r="U124" i="47"/>
  <c r="I124" i="47" s="1"/>
  <c r="T124" i="47"/>
  <c r="H124" i="47" s="1"/>
  <c r="R124" i="47"/>
  <c r="E124" i="47" s="1"/>
  <c r="I125" i="13" s="1"/>
  <c r="Q124" i="47"/>
  <c r="D124" i="47" s="1"/>
  <c r="M126" i="8" s="1"/>
  <c r="P124" i="47"/>
  <c r="C124" i="47" s="1"/>
  <c r="K126" i="8" s="1"/>
  <c r="O124" i="47"/>
  <c r="Z124" i="47" s="1"/>
  <c r="U123" i="47"/>
  <c r="I123" i="47" s="1"/>
  <c r="T123" i="47"/>
  <c r="H123" i="47" s="1"/>
  <c r="R123" i="47"/>
  <c r="E123" i="47" s="1"/>
  <c r="I124" i="13" s="1"/>
  <c r="Q123" i="47"/>
  <c r="D123" i="47" s="1"/>
  <c r="M125" i="8" s="1"/>
  <c r="P123" i="47"/>
  <c r="O123" i="47"/>
  <c r="Z123" i="47" s="1"/>
  <c r="U122" i="47"/>
  <c r="I122" i="47" s="1"/>
  <c r="T122" i="47"/>
  <c r="H122" i="47" s="1"/>
  <c r="R122" i="47"/>
  <c r="E122" i="47" s="1"/>
  <c r="I123" i="13" s="1"/>
  <c r="Q122" i="47"/>
  <c r="P122" i="47"/>
  <c r="C122" i="47" s="1"/>
  <c r="K124" i="8" s="1"/>
  <c r="O122" i="47"/>
  <c r="Z122" i="47" s="1"/>
  <c r="U121" i="47"/>
  <c r="I121" i="47" s="1"/>
  <c r="T121" i="47"/>
  <c r="H121" i="47" s="1"/>
  <c r="R121" i="47"/>
  <c r="E121" i="47" s="1"/>
  <c r="I122" i="13" s="1"/>
  <c r="Q121" i="47"/>
  <c r="D121" i="47" s="1"/>
  <c r="M123" i="8" s="1"/>
  <c r="P121" i="47"/>
  <c r="O121" i="47"/>
  <c r="Z121" i="47" s="1"/>
  <c r="U120" i="47"/>
  <c r="I120" i="47" s="1"/>
  <c r="T120" i="47"/>
  <c r="H120" i="47" s="1"/>
  <c r="R120" i="47"/>
  <c r="E120" i="47" s="1"/>
  <c r="I121" i="13" s="1"/>
  <c r="Q120" i="47"/>
  <c r="D120" i="47" s="1"/>
  <c r="M122" i="8" s="1"/>
  <c r="P120" i="47"/>
  <c r="C120" i="47" s="1"/>
  <c r="K122" i="8" s="1"/>
  <c r="O120" i="47"/>
  <c r="Z120" i="47" s="1"/>
  <c r="U119" i="47"/>
  <c r="I119" i="47" s="1"/>
  <c r="T119" i="47"/>
  <c r="H119" i="47" s="1"/>
  <c r="R119" i="47"/>
  <c r="E119" i="47" s="1"/>
  <c r="I120" i="13" s="1"/>
  <c r="Q119" i="47"/>
  <c r="D119" i="47" s="1"/>
  <c r="M121" i="8" s="1"/>
  <c r="P119" i="47"/>
  <c r="C119" i="47" s="1"/>
  <c r="K121" i="8" s="1"/>
  <c r="O119" i="47"/>
  <c r="Z119" i="47" s="1"/>
  <c r="U118" i="47"/>
  <c r="I118" i="47" s="1"/>
  <c r="T118" i="47"/>
  <c r="H118" i="47" s="1"/>
  <c r="R118" i="47"/>
  <c r="E118" i="47" s="1"/>
  <c r="I119" i="13" s="1"/>
  <c r="Q118" i="47"/>
  <c r="D118" i="47" s="1"/>
  <c r="M120" i="8" s="1"/>
  <c r="P118" i="47"/>
  <c r="C118" i="47" s="1"/>
  <c r="K120" i="8" s="1"/>
  <c r="O118" i="47"/>
  <c r="Z118" i="47" s="1"/>
  <c r="U116" i="47"/>
  <c r="I116" i="47" s="1"/>
  <c r="T116" i="47"/>
  <c r="H116" i="47" s="1"/>
  <c r="R116" i="47"/>
  <c r="E116" i="47" s="1"/>
  <c r="I115" i="13" s="1"/>
  <c r="Q116" i="47"/>
  <c r="D116" i="47" s="1"/>
  <c r="M116" i="8" s="1"/>
  <c r="P116" i="47"/>
  <c r="O116" i="47"/>
  <c r="Z116" i="47" s="1"/>
  <c r="U115" i="47"/>
  <c r="I115" i="47" s="1"/>
  <c r="T115" i="47"/>
  <c r="H115" i="47" s="1"/>
  <c r="R115" i="47"/>
  <c r="E115" i="47" s="1"/>
  <c r="I114" i="13" s="1"/>
  <c r="Q115" i="47"/>
  <c r="D115" i="47" s="1"/>
  <c r="M115" i="8" s="1"/>
  <c r="P115" i="47"/>
  <c r="C115" i="47" s="1"/>
  <c r="K115" i="8" s="1"/>
  <c r="O115" i="47"/>
  <c r="U114" i="47"/>
  <c r="I114" i="47" s="1"/>
  <c r="T114" i="47"/>
  <c r="H114" i="47" s="1"/>
  <c r="R114" i="47"/>
  <c r="E114" i="47" s="1"/>
  <c r="I113" i="13" s="1"/>
  <c r="Q114" i="47"/>
  <c r="D114" i="47" s="1"/>
  <c r="M114" i="8" s="1"/>
  <c r="P114" i="47"/>
  <c r="C114" i="47" s="1"/>
  <c r="K114" i="8" s="1"/>
  <c r="O114" i="47"/>
  <c r="Z114" i="47" s="1"/>
  <c r="U113" i="47"/>
  <c r="I113" i="47" s="1"/>
  <c r="T113" i="47"/>
  <c r="H113" i="47" s="1"/>
  <c r="R113" i="47"/>
  <c r="E113" i="47" s="1"/>
  <c r="I112" i="13" s="1"/>
  <c r="Q113" i="47"/>
  <c r="D113" i="47" s="1"/>
  <c r="M113" i="8" s="1"/>
  <c r="P113" i="47"/>
  <c r="C113" i="47" s="1"/>
  <c r="K113" i="8" s="1"/>
  <c r="O113" i="47"/>
  <c r="Z113" i="47" s="1"/>
  <c r="U112" i="47"/>
  <c r="I112" i="47" s="1"/>
  <c r="T112" i="47"/>
  <c r="H112" i="47" s="1"/>
  <c r="R112" i="47"/>
  <c r="E112" i="47" s="1"/>
  <c r="I111" i="13" s="1"/>
  <c r="Q112" i="47"/>
  <c r="D112" i="47" s="1"/>
  <c r="M112" i="8" s="1"/>
  <c r="P112" i="47"/>
  <c r="C112" i="47" s="1"/>
  <c r="K112" i="8" s="1"/>
  <c r="O112" i="47"/>
  <c r="Z112" i="47" s="1"/>
  <c r="U111" i="47"/>
  <c r="I111" i="47" s="1"/>
  <c r="T111" i="47"/>
  <c r="H111" i="47" s="1"/>
  <c r="R111" i="47"/>
  <c r="E111" i="47" s="1"/>
  <c r="I110" i="13" s="1"/>
  <c r="Q111" i="47"/>
  <c r="D111" i="47" s="1"/>
  <c r="M111" i="8" s="1"/>
  <c r="P111" i="47"/>
  <c r="C111" i="47" s="1"/>
  <c r="K111" i="8" s="1"/>
  <c r="O111" i="47"/>
  <c r="Z111" i="47" s="1"/>
  <c r="U110" i="47"/>
  <c r="I110" i="47" s="1"/>
  <c r="T110" i="47"/>
  <c r="H110" i="47" s="1"/>
  <c r="R110" i="47"/>
  <c r="E110" i="47" s="1"/>
  <c r="I109" i="13" s="1"/>
  <c r="Q110" i="47"/>
  <c r="D110" i="47" s="1"/>
  <c r="M110" i="8" s="1"/>
  <c r="P110" i="47"/>
  <c r="C110" i="47" s="1"/>
  <c r="K110" i="8" s="1"/>
  <c r="O110" i="47"/>
  <c r="Z110" i="47" s="1"/>
  <c r="U109" i="47"/>
  <c r="I109" i="47" s="1"/>
  <c r="T109" i="47"/>
  <c r="H109" i="47" s="1"/>
  <c r="R109" i="47"/>
  <c r="E109" i="47" s="1"/>
  <c r="I108" i="13" s="1"/>
  <c r="Q109" i="47"/>
  <c r="D109" i="47" s="1"/>
  <c r="M109" i="8" s="1"/>
  <c r="P109" i="47"/>
  <c r="C109" i="47" s="1"/>
  <c r="K109" i="8" s="1"/>
  <c r="O109" i="47"/>
  <c r="U108" i="47"/>
  <c r="I108" i="47" s="1"/>
  <c r="T108" i="47"/>
  <c r="H108" i="47" s="1"/>
  <c r="R108" i="47"/>
  <c r="E108" i="47" s="1"/>
  <c r="I107" i="13" s="1"/>
  <c r="Q108" i="47"/>
  <c r="D108" i="47" s="1"/>
  <c r="M108" i="8" s="1"/>
  <c r="P108" i="47"/>
  <c r="C108" i="47" s="1"/>
  <c r="K108" i="8" s="1"/>
  <c r="O108" i="47"/>
  <c r="Z108" i="47" s="1"/>
  <c r="U107" i="47"/>
  <c r="I107" i="47" s="1"/>
  <c r="T107" i="47"/>
  <c r="H107" i="47" s="1"/>
  <c r="R107" i="47"/>
  <c r="E107" i="47" s="1"/>
  <c r="I106" i="13" s="1"/>
  <c r="Q107" i="47"/>
  <c r="D107" i="47" s="1"/>
  <c r="M107" i="8" s="1"/>
  <c r="P107" i="47"/>
  <c r="O107" i="47"/>
  <c r="Z107" i="47" s="1"/>
  <c r="U106" i="47"/>
  <c r="I106" i="47" s="1"/>
  <c r="T106" i="47"/>
  <c r="H106" i="47" s="1"/>
  <c r="R106" i="47"/>
  <c r="E106" i="47" s="1"/>
  <c r="I105" i="13" s="1"/>
  <c r="Q106" i="47"/>
  <c r="D106" i="47" s="1"/>
  <c r="M106" i="8" s="1"/>
  <c r="P106" i="47"/>
  <c r="C106" i="47" s="1"/>
  <c r="K106" i="8" s="1"/>
  <c r="O106" i="47"/>
  <c r="Z106" i="47" s="1"/>
  <c r="U105" i="47"/>
  <c r="I105" i="47" s="1"/>
  <c r="T105" i="47"/>
  <c r="H105" i="47" s="1"/>
  <c r="R105" i="47"/>
  <c r="E105" i="47" s="1"/>
  <c r="I104" i="13" s="1"/>
  <c r="Q105" i="47"/>
  <c r="D105" i="47" s="1"/>
  <c r="M105" i="8" s="1"/>
  <c r="P105" i="47"/>
  <c r="C105" i="47" s="1"/>
  <c r="K105" i="8" s="1"/>
  <c r="O105" i="47"/>
  <c r="Z105" i="47" s="1"/>
  <c r="U104" i="47"/>
  <c r="I104" i="47" s="1"/>
  <c r="T104" i="47"/>
  <c r="H104" i="47" s="1"/>
  <c r="R104" i="47"/>
  <c r="E104" i="47" s="1"/>
  <c r="I103" i="13" s="1"/>
  <c r="Q104" i="47"/>
  <c r="D104" i="47" s="1"/>
  <c r="M104" i="8" s="1"/>
  <c r="P104" i="47"/>
  <c r="C104" i="47" s="1"/>
  <c r="K104" i="8" s="1"/>
  <c r="O104" i="47"/>
  <c r="Z104" i="47" s="1"/>
  <c r="U103" i="47"/>
  <c r="I103" i="47" s="1"/>
  <c r="T103" i="47"/>
  <c r="H103" i="47" s="1"/>
  <c r="R103" i="47"/>
  <c r="E103" i="47" s="1"/>
  <c r="I102" i="13" s="1"/>
  <c r="Q103" i="47"/>
  <c r="D103" i="47" s="1"/>
  <c r="M103" i="8" s="1"/>
  <c r="P103" i="47"/>
  <c r="O103" i="47"/>
  <c r="Z103" i="47" s="1"/>
  <c r="U102" i="47"/>
  <c r="I102" i="47" s="1"/>
  <c r="T102" i="47"/>
  <c r="H102" i="47" s="1"/>
  <c r="R102" i="47"/>
  <c r="E102" i="47" s="1"/>
  <c r="I101" i="13" s="1"/>
  <c r="Q102" i="47"/>
  <c r="D102" i="47" s="1"/>
  <c r="M102" i="8" s="1"/>
  <c r="P102" i="47"/>
  <c r="C102" i="47" s="1"/>
  <c r="K102" i="8" s="1"/>
  <c r="O102" i="47"/>
  <c r="Z102" i="47" s="1"/>
  <c r="U101" i="47"/>
  <c r="I101" i="47" s="1"/>
  <c r="T101" i="47"/>
  <c r="H101" i="47" s="1"/>
  <c r="R101" i="47"/>
  <c r="E101" i="47" s="1"/>
  <c r="I100" i="13" s="1"/>
  <c r="Q101" i="47"/>
  <c r="D101" i="47" s="1"/>
  <c r="M101" i="8" s="1"/>
  <c r="P101" i="47"/>
  <c r="O101" i="47"/>
  <c r="Z101" i="47" s="1"/>
  <c r="U100" i="47"/>
  <c r="I100" i="47" s="1"/>
  <c r="T100" i="47"/>
  <c r="H100" i="47" s="1"/>
  <c r="R100" i="47"/>
  <c r="E100" i="47" s="1"/>
  <c r="I99" i="13" s="1"/>
  <c r="Q100" i="47"/>
  <c r="P100" i="47"/>
  <c r="C100" i="47" s="1"/>
  <c r="K100" i="8" s="1"/>
  <c r="O100" i="47"/>
  <c r="Z100" i="47" s="1"/>
  <c r="U99" i="47"/>
  <c r="I99" i="47" s="1"/>
  <c r="T99" i="47"/>
  <c r="H99" i="47" s="1"/>
  <c r="R99" i="47"/>
  <c r="E99" i="47" s="1"/>
  <c r="I98" i="13" s="1"/>
  <c r="Q99" i="47"/>
  <c r="D99" i="47" s="1"/>
  <c r="M99" i="8" s="1"/>
  <c r="P99" i="47"/>
  <c r="C99" i="47" s="1"/>
  <c r="K99" i="8" s="1"/>
  <c r="O99" i="47"/>
  <c r="Z99" i="47" s="1"/>
  <c r="U98" i="47"/>
  <c r="I98" i="47" s="1"/>
  <c r="T98" i="47"/>
  <c r="H98" i="47" s="1"/>
  <c r="R98" i="47"/>
  <c r="E98" i="47" s="1"/>
  <c r="I97" i="13" s="1"/>
  <c r="Q98" i="47"/>
  <c r="D98" i="47" s="1"/>
  <c r="M98" i="8" s="1"/>
  <c r="P98" i="47"/>
  <c r="C98" i="47" s="1"/>
  <c r="K98" i="8" s="1"/>
  <c r="O98" i="47"/>
  <c r="Z98" i="47" s="1"/>
  <c r="U97" i="47"/>
  <c r="I97" i="47" s="1"/>
  <c r="T97" i="47"/>
  <c r="H97" i="47" s="1"/>
  <c r="R97" i="47"/>
  <c r="E97" i="47" s="1"/>
  <c r="I96" i="13" s="1"/>
  <c r="Q97" i="47"/>
  <c r="D97" i="47" s="1"/>
  <c r="M97" i="8" s="1"/>
  <c r="P97" i="47"/>
  <c r="C97" i="47" s="1"/>
  <c r="K97" i="8" s="1"/>
  <c r="O97" i="47"/>
  <c r="Z97" i="47" s="1"/>
  <c r="U96" i="47"/>
  <c r="I96" i="47" s="1"/>
  <c r="T96" i="47"/>
  <c r="H96" i="47" s="1"/>
  <c r="R96" i="47"/>
  <c r="E96" i="47" s="1"/>
  <c r="I95" i="13" s="1"/>
  <c r="Q96" i="47"/>
  <c r="D96" i="47" s="1"/>
  <c r="M96" i="8" s="1"/>
  <c r="P96" i="47"/>
  <c r="C96" i="47" s="1"/>
  <c r="K96" i="8" s="1"/>
  <c r="O96" i="47"/>
  <c r="U95" i="47"/>
  <c r="I95" i="47" s="1"/>
  <c r="T95" i="47"/>
  <c r="H95" i="47" s="1"/>
  <c r="R95" i="47"/>
  <c r="E95" i="47" s="1"/>
  <c r="I94" i="13" s="1"/>
  <c r="Q95" i="47"/>
  <c r="D95" i="47" s="1"/>
  <c r="M95" i="8" s="1"/>
  <c r="P95" i="47"/>
  <c r="O95" i="47"/>
  <c r="Z95" i="47" s="1"/>
  <c r="U94" i="47"/>
  <c r="I94" i="47" s="1"/>
  <c r="T94" i="47"/>
  <c r="H94" i="47" s="1"/>
  <c r="R94" i="47"/>
  <c r="E94" i="47" s="1"/>
  <c r="I93" i="13" s="1"/>
  <c r="Q94" i="47"/>
  <c r="D94" i="47" s="1"/>
  <c r="M94" i="8" s="1"/>
  <c r="P94" i="47"/>
  <c r="C94" i="47" s="1"/>
  <c r="K94" i="8" s="1"/>
  <c r="O94" i="47"/>
  <c r="Z94" i="47" s="1"/>
  <c r="U93" i="47"/>
  <c r="I93" i="47" s="1"/>
  <c r="T93" i="47"/>
  <c r="H93" i="47" s="1"/>
  <c r="R93" i="47"/>
  <c r="E93" i="47" s="1"/>
  <c r="I92" i="13" s="1"/>
  <c r="Q93" i="47"/>
  <c r="D93" i="47" s="1"/>
  <c r="M93" i="8" s="1"/>
  <c r="P93" i="47"/>
  <c r="O93" i="47"/>
  <c r="Z93" i="47" s="1"/>
  <c r="U92" i="47"/>
  <c r="I92" i="47" s="1"/>
  <c r="T92" i="47"/>
  <c r="H92" i="47" s="1"/>
  <c r="R92" i="47"/>
  <c r="E92" i="47" s="1"/>
  <c r="I91" i="13" s="1"/>
  <c r="Q92" i="47"/>
  <c r="P92" i="47"/>
  <c r="C92" i="47" s="1"/>
  <c r="K92" i="8" s="1"/>
  <c r="O92" i="47"/>
  <c r="Z92" i="47" s="1"/>
  <c r="U91" i="47"/>
  <c r="I91" i="47" s="1"/>
  <c r="T91" i="47"/>
  <c r="H91" i="47" s="1"/>
  <c r="R91" i="47"/>
  <c r="E91" i="47" s="1"/>
  <c r="I90" i="13" s="1"/>
  <c r="Q91" i="47"/>
  <c r="D91" i="47" s="1"/>
  <c r="M91" i="8" s="1"/>
  <c r="P91" i="47"/>
  <c r="C91" i="47" s="1"/>
  <c r="K91" i="8" s="1"/>
  <c r="O91" i="47"/>
  <c r="Z91" i="47" s="1"/>
  <c r="U90" i="47"/>
  <c r="I90" i="47" s="1"/>
  <c r="T90" i="47"/>
  <c r="H90" i="47" s="1"/>
  <c r="R90" i="47"/>
  <c r="E90" i="47" s="1"/>
  <c r="I89" i="13" s="1"/>
  <c r="Q90" i="47"/>
  <c r="D90" i="47" s="1"/>
  <c r="M90" i="8" s="1"/>
  <c r="P90" i="47"/>
  <c r="C90" i="47" s="1"/>
  <c r="K90" i="8" s="1"/>
  <c r="O90" i="47"/>
  <c r="Z90" i="47" s="1"/>
  <c r="U89" i="47"/>
  <c r="I89" i="47" s="1"/>
  <c r="T89" i="47"/>
  <c r="H89" i="47" s="1"/>
  <c r="R89" i="47"/>
  <c r="E89" i="47" s="1"/>
  <c r="I88" i="13" s="1"/>
  <c r="Q89" i="47"/>
  <c r="D89" i="47" s="1"/>
  <c r="M89" i="8" s="1"/>
  <c r="P89" i="47"/>
  <c r="C89" i="47" s="1"/>
  <c r="K89" i="8" s="1"/>
  <c r="O89" i="47"/>
  <c r="Z89" i="47" s="1"/>
  <c r="U88" i="47"/>
  <c r="I88" i="47" s="1"/>
  <c r="T88" i="47"/>
  <c r="H88" i="47" s="1"/>
  <c r="R88" i="47"/>
  <c r="E88" i="47" s="1"/>
  <c r="I87" i="13" s="1"/>
  <c r="Q88" i="47"/>
  <c r="D88" i="47" s="1"/>
  <c r="M88" i="8" s="1"/>
  <c r="P88" i="47"/>
  <c r="C88" i="47" s="1"/>
  <c r="K88" i="8" s="1"/>
  <c r="O88" i="47"/>
  <c r="Z88" i="47" s="1"/>
  <c r="U87" i="47"/>
  <c r="I87" i="47" s="1"/>
  <c r="T87" i="47"/>
  <c r="H87" i="47" s="1"/>
  <c r="R87" i="47"/>
  <c r="E87" i="47" s="1"/>
  <c r="I86" i="13" s="1"/>
  <c r="Q87" i="47"/>
  <c r="D87" i="47" s="1"/>
  <c r="M87" i="8" s="1"/>
  <c r="P87" i="47"/>
  <c r="O87" i="47"/>
  <c r="Z87" i="47" s="1"/>
  <c r="U86" i="47"/>
  <c r="I86" i="47" s="1"/>
  <c r="T86" i="47"/>
  <c r="H86" i="47" s="1"/>
  <c r="R86" i="47"/>
  <c r="E86" i="47" s="1"/>
  <c r="I85" i="13" s="1"/>
  <c r="Q86" i="47"/>
  <c r="D86" i="47" s="1"/>
  <c r="M86" i="8" s="1"/>
  <c r="P86" i="47"/>
  <c r="C86" i="47" s="1"/>
  <c r="K86" i="8" s="1"/>
  <c r="O86" i="47"/>
  <c r="Z86" i="47" s="1"/>
  <c r="U85" i="47"/>
  <c r="I85" i="47" s="1"/>
  <c r="T85" i="47"/>
  <c r="H85" i="47" s="1"/>
  <c r="R85" i="47"/>
  <c r="E85" i="47" s="1"/>
  <c r="I84" i="13" s="1"/>
  <c r="Q85" i="47"/>
  <c r="D85" i="47" s="1"/>
  <c r="M85" i="8" s="1"/>
  <c r="P85" i="47"/>
  <c r="C85" i="47" s="1"/>
  <c r="K85" i="8" s="1"/>
  <c r="O85" i="47"/>
  <c r="Z85" i="47" s="1"/>
  <c r="U84" i="47"/>
  <c r="I84" i="47" s="1"/>
  <c r="T84" i="47"/>
  <c r="H84" i="47" s="1"/>
  <c r="R84" i="47"/>
  <c r="E84" i="47" s="1"/>
  <c r="I83" i="13" s="1"/>
  <c r="Q84" i="47"/>
  <c r="D84" i="47" s="1"/>
  <c r="M84" i="8" s="1"/>
  <c r="P84" i="47"/>
  <c r="C84" i="47" s="1"/>
  <c r="K84" i="8" s="1"/>
  <c r="O84" i="47"/>
  <c r="Z84" i="47" s="1"/>
  <c r="U83" i="47"/>
  <c r="I83" i="47" s="1"/>
  <c r="T83" i="47"/>
  <c r="H83" i="47" s="1"/>
  <c r="R83" i="47"/>
  <c r="E83" i="47" s="1"/>
  <c r="I82" i="13" s="1"/>
  <c r="Q83" i="47"/>
  <c r="D83" i="47" s="1"/>
  <c r="M83" i="8" s="1"/>
  <c r="P83" i="47"/>
  <c r="C83" i="47" s="1"/>
  <c r="K83" i="8" s="1"/>
  <c r="O83" i="47"/>
  <c r="Z83" i="47" s="1"/>
  <c r="U82" i="47"/>
  <c r="I82" i="47" s="1"/>
  <c r="T82" i="47"/>
  <c r="H82" i="47" s="1"/>
  <c r="R82" i="47"/>
  <c r="E82" i="47" s="1"/>
  <c r="I81" i="13" s="1"/>
  <c r="Q82" i="47"/>
  <c r="D82" i="47" s="1"/>
  <c r="M82" i="8" s="1"/>
  <c r="P82" i="47"/>
  <c r="C82" i="47" s="1"/>
  <c r="K82" i="8" s="1"/>
  <c r="O82" i="47"/>
  <c r="Z82" i="47" s="1"/>
  <c r="U81" i="47"/>
  <c r="I81" i="47" s="1"/>
  <c r="T81" i="47"/>
  <c r="H81" i="47" s="1"/>
  <c r="R81" i="47"/>
  <c r="E81" i="47" s="1"/>
  <c r="I80" i="13" s="1"/>
  <c r="Q81" i="47"/>
  <c r="D81" i="47" s="1"/>
  <c r="M81" i="8" s="1"/>
  <c r="P81" i="47"/>
  <c r="C81" i="47" s="1"/>
  <c r="K81" i="8" s="1"/>
  <c r="O81" i="47"/>
  <c r="U80" i="47"/>
  <c r="I80" i="47" s="1"/>
  <c r="T80" i="47"/>
  <c r="H80" i="47" s="1"/>
  <c r="R80" i="47"/>
  <c r="E80" i="47" s="1"/>
  <c r="I79" i="13" s="1"/>
  <c r="Q80" i="47"/>
  <c r="D80" i="47" s="1"/>
  <c r="M80" i="8" s="1"/>
  <c r="P80" i="47"/>
  <c r="C80" i="47" s="1"/>
  <c r="K80" i="8" s="1"/>
  <c r="O80" i="47"/>
  <c r="Z80" i="47" s="1"/>
  <c r="U79" i="47"/>
  <c r="I79" i="47" s="1"/>
  <c r="T79" i="47"/>
  <c r="H79" i="47" s="1"/>
  <c r="R79" i="47"/>
  <c r="E79" i="47" s="1"/>
  <c r="I78" i="13" s="1"/>
  <c r="Q79" i="47"/>
  <c r="D79" i="47" s="1"/>
  <c r="M79" i="8" s="1"/>
  <c r="P79" i="47"/>
  <c r="O79" i="47"/>
  <c r="Z79" i="47" s="1"/>
  <c r="U78" i="47"/>
  <c r="I78" i="47" s="1"/>
  <c r="T78" i="47"/>
  <c r="H78" i="47" s="1"/>
  <c r="R78" i="47"/>
  <c r="E78" i="47" s="1"/>
  <c r="I77" i="13" s="1"/>
  <c r="Q78" i="47"/>
  <c r="P78" i="47"/>
  <c r="C78" i="47" s="1"/>
  <c r="K78" i="8" s="1"/>
  <c r="O78" i="47"/>
  <c r="Z78" i="47" s="1"/>
  <c r="U77" i="47"/>
  <c r="I77" i="47" s="1"/>
  <c r="T77" i="47"/>
  <c r="H77" i="47" s="1"/>
  <c r="R77" i="47"/>
  <c r="E77" i="47" s="1"/>
  <c r="I76" i="13" s="1"/>
  <c r="Q77" i="47"/>
  <c r="D77" i="47" s="1"/>
  <c r="M77" i="8" s="1"/>
  <c r="P77" i="47"/>
  <c r="C77" i="47" s="1"/>
  <c r="K77" i="8" s="1"/>
  <c r="O77" i="47"/>
  <c r="Z77" i="47" s="1"/>
  <c r="U76" i="47"/>
  <c r="I76" i="47" s="1"/>
  <c r="T76" i="47"/>
  <c r="H76" i="47" s="1"/>
  <c r="R76" i="47"/>
  <c r="E76" i="47" s="1"/>
  <c r="I75" i="13" s="1"/>
  <c r="Q76" i="47"/>
  <c r="D76" i="47" s="1"/>
  <c r="M76" i="8" s="1"/>
  <c r="P76" i="47"/>
  <c r="C76" i="47" s="1"/>
  <c r="K76" i="8" s="1"/>
  <c r="O76" i="47"/>
  <c r="Z76" i="47" s="1"/>
  <c r="U75" i="47"/>
  <c r="I75" i="47" s="1"/>
  <c r="T75" i="47"/>
  <c r="H75" i="47" s="1"/>
  <c r="R75" i="47"/>
  <c r="E75" i="47" s="1"/>
  <c r="I74" i="13" s="1"/>
  <c r="Q75" i="47"/>
  <c r="D75" i="47" s="1"/>
  <c r="M75" i="8" s="1"/>
  <c r="P75" i="47"/>
  <c r="C75" i="47" s="1"/>
  <c r="K75" i="8" s="1"/>
  <c r="O75" i="47"/>
  <c r="Z75" i="47" s="1"/>
  <c r="U74" i="47"/>
  <c r="I74" i="47" s="1"/>
  <c r="T74" i="47"/>
  <c r="H74" i="47" s="1"/>
  <c r="R74" i="47"/>
  <c r="E74" i="47" s="1"/>
  <c r="I73" i="13" s="1"/>
  <c r="Q74" i="47"/>
  <c r="D74" i="47" s="1"/>
  <c r="M74" i="8" s="1"/>
  <c r="P74" i="47"/>
  <c r="C74" i="47" s="1"/>
  <c r="K74" i="8" s="1"/>
  <c r="O74" i="47"/>
  <c r="U73" i="47"/>
  <c r="I73" i="47" s="1"/>
  <c r="T73" i="47"/>
  <c r="H73" i="47" s="1"/>
  <c r="R73" i="47"/>
  <c r="E73" i="47" s="1"/>
  <c r="I72" i="13" s="1"/>
  <c r="Q73" i="47"/>
  <c r="D73" i="47" s="1"/>
  <c r="M73" i="8" s="1"/>
  <c r="P73" i="47"/>
  <c r="O73" i="47"/>
  <c r="Z73" i="47" s="1"/>
  <c r="U72" i="47"/>
  <c r="I72" i="47" s="1"/>
  <c r="T72" i="47"/>
  <c r="H72" i="47" s="1"/>
  <c r="R72" i="47"/>
  <c r="E72" i="47" s="1"/>
  <c r="I71" i="13" s="1"/>
  <c r="Q72" i="47"/>
  <c r="D72" i="47" s="1"/>
  <c r="M72" i="8" s="1"/>
  <c r="P72" i="47"/>
  <c r="C72" i="47" s="1"/>
  <c r="K72" i="8" s="1"/>
  <c r="O72" i="47"/>
  <c r="U71" i="47"/>
  <c r="I71" i="47" s="1"/>
  <c r="T71" i="47"/>
  <c r="H71" i="47" s="1"/>
  <c r="R71" i="47"/>
  <c r="E71" i="47" s="1"/>
  <c r="I70" i="13" s="1"/>
  <c r="Q71" i="47"/>
  <c r="P71" i="47"/>
  <c r="C71" i="47" s="1"/>
  <c r="K71" i="8" s="1"/>
  <c r="O71" i="47"/>
  <c r="Z71" i="47" s="1"/>
  <c r="U70" i="47"/>
  <c r="I70" i="47" s="1"/>
  <c r="T70" i="47"/>
  <c r="H70" i="47" s="1"/>
  <c r="R70" i="47"/>
  <c r="E70" i="47" s="1"/>
  <c r="I69" i="13" s="1"/>
  <c r="Q70" i="47"/>
  <c r="P70" i="47"/>
  <c r="C70" i="47" s="1"/>
  <c r="K70" i="8" s="1"/>
  <c r="O70" i="47"/>
  <c r="Z70" i="47" s="1"/>
  <c r="U69" i="47"/>
  <c r="I69" i="47" s="1"/>
  <c r="T69" i="47"/>
  <c r="H69" i="47" s="1"/>
  <c r="R69" i="47"/>
  <c r="E69" i="47" s="1"/>
  <c r="I68" i="13" s="1"/>
  <c r="Q69" i="47"/>
  <c r="D69" i="47" s="1"/>
  <c r="M69" i="8" s="1"/>
  <c r="P69" i="47"/>
  <c r="C69" i="47" s="1"/>
  <c r="K69" i="8" s="1"/>
  <c r="O69" i="47"/>
  <c r="Z69" i="47" s="1"/>
  <c r="U68" i="47"/>
  <c r="I68" i="47" s="1"/>
  <c r="T68" i="47"/>
  <c r="H68" i="47" s="1"/>
  <c r="R68" i="47"/>
  <c r="E68" i="47" s="1"/>
  <c r="I67" i="13" s="1"/>
  <c r="Q68" i="47"/>
  <c r="D68" i="47" s="1"/>
  <c r="M68" i="8" s="1"/>
  <c r="P68" i="47"/>
  <c r="C68" i="47" s="1"/>
  <c r="K68" i="8" s="1"/>
  <c r="O68" i="47"/>
  <c r="Z68" i="47" s="1"/>
  <c r="U67" i="47"/>
  <c r="I67" i="47" s="1"/>
  <c r="T67" i="47"/>
  <c r="H67" i="47" s="1"/>
  <c r="R67" i="47"/>
  <c r="E67" i="47" s="1"/>
  <c r="I66" i="13" s="1"/>
  <c r="Q67" i="47"/>
  <c r="D67" i="47" s="1"/>
  <c r="M67" i="8" s="1"/>
  <c r="P67" i="47"/>
  <c r="C67" i="47" s="1"/>
  <c r="K67" i="8" s="1"/>
  <c r="O67" i="47"/>
  <c r="Z67" i="47" s="1"/>
  <c r="U66" i="47"/>
  <c r="I66" i="47" s="1"/>
  <c r="T66" i="47"/>
  <c r="H66" i="47" s="1"/>
  <c r="R66" i="47"/>
  <c r="E66" i="47" s="1"/>
  <c r="I65" i="13" s="1"/>
  <c r="Q66" i="47"/>
  <c r="D66" i="47" s="1"/>
  <c r="M66" i="8" s="1"/>
  <c r="P66" i="47"/>
  <c r="C66" i="47" s="1"/>
  <c r="K66" i="8" s="1"/>
  <c r="O66" i="47"/>
  <c r="U65" i="47"/>
  <c r="I65" i="47" s="1"/>
  <c r="T65" i="47"/>
  <c r="H65" i="47" s="1"/>
  <c r="R65" i="47"/>
  <c r="E65" i="47" s="1"/>
  <c r="I64" i="13" s="1"/>
  <c r="Q65" i="47"/>
  <c r="D65" i="47" s="1"/>
  <c r="M65" i="8" s="1"/>
  <c r="P65" i="47"/>
  <c r="C65" i="47" s="1"/>
  <c r="K65" i="8" s="1"/>
  <c r="O65" i="47"/>
  <c r="Z65" i="47" s="1"/>
  <c r="U64" i="47"/>
  <c r="I64" i="47" s="1"/>
  <c r="T64" i="47"/>
  <c r="H64" i="47" s="1"/>
  <c r="R64" i="47"/>
  <c r="E64" i="47" s="1"/>
  <c r="I63" i="13" s="1"/>
  <c r="Q64" i="47"/>
  <c r="D64" i="47" s="1"/>
  <c r="M64" i="8" s="1"/>
  <c r="P64" i="47"/>
  <c r="C64" i="47" s="1"/>
  <c r="K64" i="8" s="1"/>
  <c r="O64" i="47"/>
  <c r="Z64" i="47" s="1"/>
  <c r="U63" i="47"/>
  <c r="I63" i="47" s="1"/>
  <c r="T63" i="47"/>
  <c r="H63" i="47" s="1"/>
  <c r="R63" i="47"/>
  <c r="E63" i="47" s="1"/>
  <c r="I62" i="13" s="1"/>
  <c r="Q63" i="47"/>
  <c r="P63" i="47"/>
  <c r="C63" i="47" s="1"/>
  <c r="K63" i="8" s="1"/>
  <c r="O63" i="47"/>
  <c r="Z63" i="47" s="1"/>
  <c r="U62" i="47"/>
  <c r="I62" i="47" s="1"/>
  <c r="T62" i="47"/>
  <c r="H62" i="47" s="1"/>
  <c r="R62" i="47"/>
  <c r="E62" i="47" s="1"/>
  <c r="I61" i="13" s="1"/>
  <c r="Q62" i="47"/>
  <c r="P62" i="47"/>
  <c r="C62" i="47" s="1"/>
  <c r="K62" i="8" s="1"/>
  <c r="O62" i="47"/>
  <c r="Z62" i="47" s="1"/>
  <c r="U61" i="47"/>
  <c r="I61" i="47" s="1"/>
  <c r="T61" i="47"/>
  <c r="H61" i="47" s="1"/>
  <c r="R61" i="47"/>
  <c r="E61" i="47" s="1"/>
  <c r="I60" i="13" s="1"/>
  <c r="Q61" i="47"/>
  <c r="D61" i="47" s="1"/>
  <c r="M61" i="8" s="1"/>
  <c r="P61" i="47"/>
  <c r="C61" i="47" s="1"/>
  <c r="K61" i="8" s="1"/>
  <c r="O61" i="47"/>
  <c r="U60" i="47"/>
  <c r="I60" i="47" s="1"/>
  <c r="T60" i="47"/>
  <c r="H60" i="47" s="1"/>
  <c r="R60" i="47"/>
  <c r="E60" i="47" s="1"/>
  <c r="I59" i="13" s="1"/>
  <c r="Q60" i="47"/>
  <c r="D60" i="47" s="1"/>
  <c r="M60" i="8" s="1"/>
  <c r="P60" i="47"/>
  <c r="C60" i="47" s="1"/>
  <c r="K60" i="8" s="1"/>
  <c r="O60" i="47"/>
  <c r="Z60" i="47" s="1"/>
  <c r="U59" i="47"/>
  <c r="I59" i="47" s="1"/>
  <c r="T59" i="47"/>
  <c r="H59" i="47" s="1"/>
  <c r="R59" i="47"/>
  <c r="E59" i="47" s="1"/>
  <c r="I58" i="13" s="1"/>
  <c r="Q59" i="47"/>
  <c r="D59" i="47" s="1"/>
  <c r="M59" i="8" s="1"/>
  <c r="P59" i="47"/>
  <c r="C59" i="47" s="1"/>
  <c r="K59" i="8" s="1"/>
  <c r="O59" i="47"/>
  <c r="Z59" i="47" s="1"/>
  <c r="U58" i="47"/>
  <c r="I58" i="47" s="1"/>
  <c r="T58" i="47"/>
  <c r="H58" i="47" s="1"/>
  <c r="R58" i="47"/>
  <c r="E58" i="47" s="1"/>
  <c r="I57" i="13" s="1"/>
  <c r="Q58" i="47"/>
  <c r="D58" i="47" s="1"/>
  <c r="M58" i="8" s="1"/>
  <c r="P58" i="47"/>
  <c r="C58" i="47" s="1"/>
  <c r="K58" i="8" s="1"/>
  <c r="O58" i="47"/>
  <c r="U57" i="47"/>
  <c r="I57" i="47" s="1"/>
  <c r="T57" i="47"/>
  <c r="H57" i="47" s="1"/>
  <c r="R57" i="47"/>
  <c r="E57" i="47" s="1"/>
  <c r="I56" i="13" s="1"/>
  <c r="Q57" i="47"/>
  <c r="D57" i="47" s="1"/>
  <c r="M57" i="8" s="1"/>
  <c r="P57" i="47"/>
  <c r="C57" i="47" s="1"/>
  <c r="K57" i="8" s="1"/>
  <c r="O57" i="47"/>
  <c r="Z57" i="47" s="1"/>
  <c r="U56" i="47"/>
  <c r="I56" i="47" s="1"/>
  <c r="T56" i="47"/>
  <c r="H56" i="47" s="1"/>
  <c r="R56" i="47"/>
  <c r="E56" i="47" s="1"/>
  <c r="I55" i="13" s="1"/>
  <c r="Q56" i="47"/>
  <c r="D56" i="47" s="1"/>
  <c r="M56" i="8" s="1"/>
  <c r="P56" i="47"/>
  <c r="C56" i="47" s="1"/>
  <c r="K56" i="8" s="1"/>
  <c r="O56" i="47"/>
  <c r="U55" i="47"/>
  <c r="I55" i="47" s="1"/>
  <c r="T55" i="47"/>
  <c r="H55" i="47" s="1"/>
  <c r="R55" i="47"/>
  <c r="E55" i="47" s="1"/>
  <c r="I54" i="13" s="1"/>
  <c r="Q55" i="47"/>
  <c r="P55" i="47"/>
  <c r="C55" i="47" s="1"/>
  <c r="K55" i="8" s="1"/>
  <c r="O55" i="47"/>
  <c r="Z55" i="47" s="1"/>
  <c r="U54" i="47"/>
  <c r="I54" i="47" s="1"/>
  <c r="T54" i="47"/>
  <c r="H54" i="47" s="1"/>
  <c r="R54" i="47"/>
  <c r="E54" i="47" s="1"/>
  <c r="I53" i="13" s="1"/>
  <c r="Q54" i="47"/>
  <c r="P54" i="47"/>
  <c r="C54" i="47" s="1"/>
  <c r="K54" i="8" s="1"/>
  <c r="O54" i="47"/>
  <c r="Z54" i="47" s="1"/>
  <c r="U53" i="47"/>
  <c r="I53" i="47" s="1"/>
  <c r="T53" i="47"/>
  <c r="H53" i="47" s="1"/>
  <c r="R53" i="47"/>
  <c r="E53" i="47" s="1"/>
  <c r="I52" i="13" s="1"/>
  <c r="Q53" i="47"/>
  <c r="D53" i="47" s="1"/>
  <c r="M53" i="8" s="1"/>
  <c r="P53" i="47"/>
  <c r="C53" i="47" s="1"/>
  <c r="K53" i="8" s="1"/>
  <c r="O53" i="47"/>
  <c r="U52" i="47"/>
  <c r="I52" i="47" s="1"/>
  <c r="T52" i="47"/>
  <c r="H52" i="47" s="1"/>
  <c r="R52" i="47"/>
  <c r="E52" i="47" s="1"/>
  <c r="I51" i="13" s="1"/>
  <c r="Q52" i="47"/>
  <c r="D52" i="47" s="1"/>
  <c r="M52" i="8" s="1"/>
  <c r="P52" i="47"/>
  <c r="C52" i="47" s="1"/>
  <c r="K52" i="8" s="1"/>
  <c r="O52" i="47"/>
  <c r="Z52" i="47" s="1"/>
  <c r="U51" i="47"/>
  <c r="I51" i="47" s="1"/>
  <c r="T51" i="47"/>
  <c r="H51" i="47" s="1"/>
  <c r="R51" i="47"/>
  <c r="E51" i="47" s="1"/>
  <c r="I50" i="13" s="1"/>
  <c r="Q51" i="47"/>
  <c r="D51" i="47" s="1"/>
  <c r="M51" i="8" s="1"/>
  <c r="P51" i="47"/>
  <c r="C51" i="47" s="1"/>
  <c r="K51" i="8" s="1"/>
  <c r="O51" i="47"/>
  <c r="Z51" i="47" s="1"/>
  <c r="U50" i="47"/>
  <c r="I50" i="47" s="1"/>
  <c r="T50" i="47"/>
  <c r="H50" i="47" s="1"/>
  <c r="R50" i="47"/>
  <c r="E50" i="47" s="1"/>
  <c r="I49" i="13" s="1"/>
  <c r="Q50" i="47"/>
  <c r="D50" i="47" s="1"/>
  <c r="M50" i="8" s="1"/>
  <c r="P50" i="47"/>
  <c r="C50" i="47" s="1"/>
  <c r="K50" i="8" s="1"/>
  <c r="O50" i="47"/>
  <c r="U49" i="47"/>
  <c r="I49" i="47" s="1"/>
  <c r="T49" i="47"/>
  <c r="H49" i="47" s="1"/>
  <c r="R49" i="47"/>
  <c r="E49" i="47" s="1"/>
  <c r="I48" i="13" s="1"/>
  <c r="Q49" i="47"/>
  <c r="D49" i="47" s="1"/>
  <c r="M49" i="8" s="1"/>
  <c r="P49" i="47"/>
  <c r="C49" i="47" s="1"/>
  <c r="K49" i="8" s="1"/>
  <c r="O49" i="47"/>
  <c r="Z49" i="47" s="1"/>
  <c r="U48" i="47"/>
  <c r="I48" i="47" s="1"/>
  <c r="T48" i="47"/>
  <c r="H48" i="47" s="1"/>
  <c r="R48" i="47"/>
  <c r="E48" i="47" s="1"/>
  <c r="I47" i="13" s="1"/>
  <c r="Q48" i="47"/>
  <c r="D48" i="47" s="1"/>
  <c r="M48" i="8" s="1"/>
  <c r="P48" i="47"/>
  <c r="C48" i="47" s="1"/>
  <c r="K48" i="8" s="1"/>
  <c r="O48" i="47"/>
  <c r="Z48" i="47" s="1"/>
  <c r="U47" i="47"/>
  <c r="I47" i="47" s="1"/>
  <c r="T47" i="47"/>
  <c r="H47" i="47" s="1"/>
  <c r="R47" i="47"/>
  <c r="E47" i="47" s="1"/>
  <c r="I46" i="13" s="1"/>
  <c r="Q47" i="47"/>
  <c r="D47" i="47" s="1"/>
  <c r="M47" i="8" s="1"/>
  <c r="P47" i="47"/>
  <c r="C47" i="47" s="1"/>
  <c r="K47" i="8" s="1"/>
  <c r="O47" i="47"/>
  <c r="Z47" i="47" s="1"/>
  <c r="U46" i="47"/>
  <c r="I46" i="47" s="1"/>
  <c r="T46" i="47"/>
  <c r="H46" i="47" s="1"/>
  <c r="R46" i="47"/>
  <c r="E46" i="47" s="1"/>
  <c r="I45" i="13" s="1"/>
  <c r="Q46" i="47"/>
  <c r="P46" i="47"/>
  <c r="C46" i="47" s="1"/>
  <c r="K46" i="8" s="1"/>
  <c r="O46" i="47"/>
  <c r="Z46" i="47" s="1"/>
  <c r="U45" i="47"/>
  <c r="I45" i="47" s="1"/>
  <c r="T45" i="47"/>
  <c r="H45" i="47" s="1"/>
  <c r="R45" i="47"/>
  <c r="E45" i="47" s="1"/>
  <c r="I44" i="13" s="1"/>
  <c r="Q45" i="47"/>
  <c r="D45" i="47" s="1"/>
  <c r="M45" i="8" s="1"/>
  <c r="P45" i="47"/>
  <c r="C45" i="47" s="1"/>
  <c r="K45" i="8" s="1"/>
  <c r="O45" i="47"/>
  <c r="U44" i="47"/>
  <c r="I44" i="47" s="1"/>
  <c r="T44" i="47"/>
  <c r="H44" i="47" s="1"/>
  <c r="R44" i="47"/>
  <c r="E44" i="47" s="1"/>
  <c r="I43" i="13" s="1"/>
  <c r="Q44" i="47"/>
  <c r="D44" i="47" s="1"/>
  <c r="M44" i="8" s="1"/>
  <c r="P44" i="47"/>
  <c r="C44" i="47" s="1"/>
  <c r="K44" i="8" s="1"/>
  <c r="O44" i="47"/>
  <c r="Z44" i="47" s="1"/>
  <c r="U43" i="47"/>
  <c r="I43" i="47" s="1"/>
  <c r="T43" i="47"/>
  <c r="H43" i="47" s="1"/>
  <c r="R43" i="47"/>
  <c r="E43" i="47" s="1"/>
  <c r="I42" i="13" s="1"/>
  <c r="Q43" i="47"/>
  <c r="D43" i="47" s="1"/>
  <c r="M43" i="8" s="1"/>
  <c r="P43" i="47"/>
  <c r="C43" i="47" s="1"/>
  <c r="K43" i="8" s="1"/>
  <c r="O43" i="47"/>
  <c r="Z43" i="47" s="1"/>
  <c r="U42" i="47"/>
  <c r="I42" i="47" s="1"/>
  <c r="T42" i="47"/>
  <c r="H42" i="47" s="1"/>
  <c r="R42" i="47"/>
  <c r="Q42" i="47"/>
  <c r="D42" i="47" s="1"/>
  <c r="M42" i="8" s="1"/>
  <c r="P42" i="47"/>
  <c r="C42" i="47" s="1"/>
  <c r="K42" i="8" s="1"/>
  <c r="O42" i="47"/>
  <c r="Z42" i="47" s="1"/>
  <c r="U41" i="47"/>
  <c r="I41" i="47" s="1"/>
  <c r="T41" i="47"/>
  <c r="H41" i="47" s="1"/>
  <c r="R41" i="47"/>
  <c r="E41" i="47" s="1"/>
  <c r="I40" i="13" s="1"/>
  <c r="Q41" i="47"/>
  <c r="D41" i="47" s="1"/>
  <c r="M41" i="8" s="1"/>
  <c r="P41" i="47"/>
  <c r="C41" i="47" s="1"/>
  <c r="K41" i="8" s="1"/>
  <c r="O41" i="47"/>
  <c r="Z41" i="47" s="1"/>
  <c r="U40" i="47"/>
  <c r="I40" i="47" s="1"/>
  <c r="T40" i="47"/>
  <c r="H40" i="47" s="1"/>
  <c r="R40" i="47"/>
  <c r="E40" i="47" s="1"/>
  <c r="I39" i="13" s="1"/>
  <c r="Q40" i="47"/>
  <c r="D40" i="47" s="1"/>
  <c r="M40" i="8" s="1"/>
  <c r="P40" i="47"/>
  <c r="C40" i="47" s="1"/>
  <c r="K40" i="8" s="1"/>
  <c r="O40" i="47"/>
  <c r="Z40" i="47" s="1"/>
  <c r="U39" i="47"/>
  <c r="I39" i="47" s="1"/>
  <c r="T39" i="47"/>
  <c r="H39" i="47" s="1"/>
  <c r="R39" i="47"/>
  <c r="E39" i="47" s="1"/>
  <c r="I38" i="13" s="1"/>
  <c r="Q39" i="47"/>
  <c r="D39" i="47" s="1"/>
  <c r="M39" i="8" s="1"/>
  <c r="P39" i="47"/>
  <c r="C39" i="47" s="1"/>
  <c r="K39" i="8" s="1"/>
  <c r="O39" i="47"/>
  <c r="Z39" i="47" s="1"/>
  <c r="U38" i="47"/>
  <c r="I38" i="47" s="1"/>
  <c r="T38" i="47"/>
  <c r="H38" i="47" s="1"/>
  <c r="R38" i="47"/>
  <c r="E38" i="47" s="1"/>
  <c r="I37" i="13" s="1"/>
  <c r="Q38" i="47"/>
  <c r="D38" i="47" s="1"/>
  <c r="M38" i="8" s="1"/>
  <c r="P38" i="47"/>
  <c r="O38" i="47"/>
  <c r="Z38" i="47" s="1"/>
  <c r="U37" i="47"/>
  <c r="I37" i="47" s="1"/>
  <c r="T37" i="47"/>
  <c r="H37" i="47" s="1"/>
  <c r="R37" i="47"/>
  <c r="E37" i="47" s="1"/>
  <c r="I36" i="13" s="1"/>
  <c r="Q37" i="47"/>
  <c r="D37" i="47" s="1"/>
  <c r="M37" i="8" s="1"/>
  <c r="P37" i="47"/>
  <c r="C37" i="47" s="1"/>
  <c r="K37" i="8" s="1"/>
  <c r="O37" i="47"/>
  <c r="U36" i="47"/>
  <c r="I36" i="47" s="1"/>
  <c r="T36" i="47"/>
  <c r="H36" i="47" s="1"/>
  <c r="R36" i="47"/>
  <c r="E36" i="47" s="1"/>
  <c r="I35" i="13" s="1"/>
  <c r="Q36" i="47"/>
  <c r="D36" i="47" s="1"/>
  <c r="M36" i="8" s="1"/>
  <c r="P36" i="47"/>
  <c r="C36" i="47" s="1"/>
  <c r="K36" i="8" s="1"/>
  <c r="O36" i="47"/>
  <c r="Z36" i="47" s="1"/>
  <c r="U35" i="47"/>
  <c r="I35" i="47" s="1"/>
  <c r="T35" i="47"/>
  <c r="H35" i="47" s="1"/>
  <c r="R35" i="47"/>
  <c r="E35" i="47" s="1"/>
  <c r="I34" i="13" s="1"/>
  <c r="Q35" i="47"/>
  <c r="D35" i="47" s="1"/>
  <c r="M35" i="8" s="1"/>
  <c r="P35" i="47"/>
  <c r="C35" i="47" s="1"/>
  <c r="K35" i="8" s="1"/>
  <c r="O35" i="47"/>
  <c r="Z35" i="47" s="1"/>
  <c r="U34" i="47"/>
  <c r="I34" i="47" s="1"/>
  <c r="T34" i="47"/>
  <c r="H34" i="47" s="1"/>
  <c r="R34" i="47"/>
  <c r="E34" i="47" s="1"/>
  <c r="I33" i="13" s="1"/>
  <c r="Q34" i="47"/>
  <c r="D34" i="47" s="1"/>
  <c r="M34" i="8" s="1"/>
  <c r="P34" i="47"/>
  <c r="C34" i="47" s="1"/>
  <c r="K34" i="8" s="1"/>
  <c r="O34" i="47"/>
  <c r="Z34" i="47" s="1"/>
  <c r="U33" i="47"/>
  <c r="I33" i="47" s="1"/>
  <c r="T33" i="47"/>
  <c r="H33" i="47" s="1"/>
  <c r="R33" i="47"/>
  <c r="E33" i="47" s="1"/>
  <c r="I32" i="13" s="1"/>
  <c r="Q33" i="47"/>
  <c r="D33" i="47" s="1"/>
  <c r="M33" i="8" s="1"/>
  <c r="P33" i="47"/>
  <c r="C33" i="47" s="1"/>
  <c r="K33" i="8" s="1"/>
  <c r="O33" i="47"/>
  <c r="Z33" i="47" s="1"/>
  <c r="U32" i="47"/>
  <c r="I32" i="47" s="1"/>
  <c r="T32" i="47"/>
  <c r="H32" i="47" s="1"/>
  <c r="R32" i="47"/>
  <c r="E32" i="47" s="1"/>
  <c r="I31" i="13" s="1"/>
  <c r="Q32" i="47"/>
  <c r="D32" i="47" s="1"/>
  <c r="M32" i="8" s="1"/>
  <c r="P32" i="47"/>
  <c r="C32" i="47" s="1"/>
  <c r="K32" i="8" s="1"/>
  <c r="O32" i="47"/>
  <c r="U31" i="47"/>
  <c r="I31" i="47" s="1"/>
  <c r="T31" i="47"/>
  <c r="H31" i="47" s="1"/>
  <c r="R31" i="47"/>
  <c r="E31" i="47" s="1"/>
  <c r="I30" i="13" s="1"/>
  <c r="Q31" i="47"/>
  <c r="D31" i="47" s="1"/>
  <c r="M31" i="8" s="1"/>
  <c r="P31" i="47"/>
  <c r="C31" i="47" s="1"/>
  <c r="K31" i="8" s="1"/>
  <c r="O31" i="47"/>
  <c r="Z31" i="47" s="1"/>
  <c r="U30" i="47"/>
  <c r="I30" i="47" s="1"/>
  <c r="T30" i="47"/>
  <c r="H30" i="47" s="1"/>
  <c r="R30" i="47"/>
  <c r="E30" i="47" s="1"/>
  <c r="I29" i="13" s="1"/>
  <c r="Q30" i="47"/>
  <c r="D30" i="47" s="1"/>
  <c r="M30" i="8" s="1"/>
  <c r="P30" i="47"/>
  <c r="C30" i="47" s="1"/>
  <c r="K30" i="8" s="1"/>
  <c r="O30" i="47"/>
  <c r="Z30" i="47" s="1"/>
  <c r="U29" i="47"/>
  <c r="U258" i="47" s="1"/>
  <c r="T29" i="47"/>
  <c r="T258" i="47" s="1"/>
  <c r="R29" i="47"/>
  <c r="R258" i="47" s="1"/>
  <c r="Q29" i="47"/>
  <c r="Q258" i="47" s="1"/>
  <c r="P29" i="47"/>
  <c r="P258" i="47" s="1"/>
  <c r="O29" i="47"/>
  <c r="U28" i="47"/>
  <c r="I28" i="47" s="1"/>
  <c r="T28" i="47"/>
  <c r="H28" i="47" s="1"/>
  <c r="R28" i="47"/>
  <c r="E28" i="47" s="1"/>
  <c r="I27" i="13" s="1"/>
  <c r="Q28" i="47"/>
  <c r="D28" i="47" s="1"/>
  <c r="M28" i="8" s="1"/>
  <c r="P28" i="47"/>
  <c r="C28" i="47" s="1"/>
  <c r="K28" i="8" s="1"/>
  <c r="O28" i="47"/>
  <c r="Z28" i="47" s="1"/>
  <c r="U27" i="47"/>
  <c r="I27" i="47" s="1"/>
  <c r="T27" i="47"/>
  <c r="H27" i="47" s="1"/>
  <c r="R27" i="47"/>
  <c r="E27" i="47" s="1"/>
  <c r="Q27" i="47"/>
  <c r="D27" i="47" s="1"/>
  <c r="P27" i="47"/>
  <c r="C27" i="47" s="1"/>
  <c r="O27" i="47"/>
  <c r="Z27" i="47" s="1"/>
  <c r="U26" i="47"/>
  <c r="T26" i="47"/>
  <c r="R26" i="47"/>
  <c r="Q26" i="47"/>
  <c r="P26" i="47"/>
  <c r="C26" i="47" s="1"/>
  <c r="K26" i="8" s="1"/>
  <c r="O26" i="47"/>
  <c r="Z26" i="47" s="1"/>
  <c r="U25" i="47"/>
  <c r="I25" i="47" s="1"/>
  <c r="T25" i="47"/>
  <c r="H25" i="47" s="1"/>
  <c r="R25" i="47"/>
  <c r="E25" i="47" s="1"/>
  <c r="I24" i="13" s="1"/>
  <c r="Q25" i="47"/>
  <c r="D25" i="47" s="1"/>
  <c r="M25" i="8" s="1"/>
  <c r="P25" i="47"/>
  <c r="C25" i="47" s="1"/>
  <c r="K25" i="8" s="1"/>
  <c r="O25" i="47"/>
  <c r="Z25" i="47" s="1"/>
  <c r="U24" i="47"/>
  <c r="I24" i="47" s="1"/>
  <c r="T24" i="47"/>
  <c r="H24" i="47" s="1"/>
  <c r="R24" i="47"/>
  <c r="E24" i="47" s="1"/>
  <c r="I23" i="13" s="1"/>
  <c r="Q24" i="47"/>
  <c r="D24" i="47" s="1"/>
  <c r="M24" i="8" s="1"/>
  <c r="P24" i="47"/>
  <c r="C24" i="47" s="1"/>
  <c r="K24" i="8" s="1"/>
  <c r="O24" i="47"/>
  <c r="Z24" i="47" s="1"/>
  <c r="U22" i="47"/>
  <c r="I22" i="47" s="1"/>
  <c r="T22" i="47"/>
  <c r="H22" i="47" s="1"/>
  <c r="R22" i="47"/>
  <c r="E22" i="47" s="1"/>
  <c r="I22" i="13" s="1"/>
  <c r="Q22" i="47"/>
  <c r="D22" i="47" s="1"/>
  <c r="M22" i="8" s="1"/>
  <c r="P22" i="47"/>
  <c r="C22" i="47" s="1"/>
  <c r="K22" i="8" s="1"/>
  <c r="O22" i="47"/>
  <c r="Z22" i="47" s="1"/>
  <c r="U21" i="47"/>
  <c r="I21" i="47" s="1"/>
  <c r="T21" i="47"/>
  <c r="H21" i="47" s="1"/>
  <c r="R21" i="47"/>
  <c r="E21" i="47" s="1"/>
  <c r="I21" i="13" s="1"/>
  <c r="Q21" i="47"/>
  <c r="D21" i="47" s="1"/>
  <c r="M21" i="8" s="1"/>
  <c r="P21" i="47"/>
  <c r="C21" i="47" s="1"/>
  <c r="K21" i="8" s="1"/>
  <c r="O21" i="47"/>
  <c r="Z21" i="47" s="1"/>
  <c r="U20" i="47"/>
  <c r="I20" i="47" s="1"/>
  <c r="T20" i="47"/>
  <c r="H20" i="47" s="1"/>
  <c r="R20" i="47"/>
  <c r="E20" i="47" s="1"/>
  <c r="I20" i="13" s="1"/>
  <c r="Q20" i="47"/>
  <c r="D20" i="47" s="1"/>
  <c r="M20" i="8" s="1"/>
  <c r="P20" i="47"/>
  <c r="C20" i="47" s="1"/>
  <c r="K20" i="8" s="1"/>
  <c r="O20" i="47"/>
  <c r="U19" i="47"/>
  <c r="I19" i="47" s="1"/>
  <c r="T19" i="47"/>
  <c r="H19" i="47" s="1"/>
  <c r="R19" i="47"/>
  <c r="E19" i="47" s="1"/>
  <c r="I19" i="13" s="1"/>
  <c r="Q19" i="47"/>
  <c r="D19" i="47" s="1"/>
  <c r="M19" i="8" s="1"/>
  <c r="P19" i="47"/>
  <c r="C19" i="47" s="1"/>
  <c r="K19" i="8" s="1"/>
  <c r="O19" i="47"/>
  <c r="Z19" i="47" s="1"/>
  <c r="U18" i="47"/>
  <c r="I18" i="47" s="1"/>
  <c r="T18" i="47"/>
  <c r="H18" i="47" s="1"/>
  <c r="R18" i="47"/>
  <c r="E18" i="47" s="1"/>
  <c r="I18" i="13" s="1"/>
  <c r="Q18" i="47"/>
  <c r="D18" i="47" s="1"/>
  <c r="M18" i="8" s="1"/>
  <c r="P18" i="47"/>
  <c r="C18" i="47" s="1"/>
  <c r="K18" i="8" s="1"/>
  <c r="O18" i="47"/>
  <c r="Z18" i="47" s="1"/>
  <c r="U17" i="47"/>
  <c r="I17" i="47" s="1"/>
  <c r="T17" i="47"/>
  <c r="H17" i="47" s="1"/>
  <c r="R17" i="47"/>
  <c r="E17" i="47" s="1"/>
  <c r="I17" i="13" s="1"/>
  <c r="Q17" i="47"/>
  <c r="D17" i="47" s="1"/>
  <c r="M17" i="8" s="1"/>
  <c r="P17" i="47"/>
  <c r="C17" i="47" s="1"/>
  <c r="K17" i="8" s="1"/>
  <c r="O17" i="47"/>
  <c r="Z17" i="47" s="1"/>
  <c r="U16" i="47"/>
  <c r="I16" i="47" s="1"/>
  <c r="T16" i="47"/>
  <c r="H16" i="47" s="1"/>
  <c r="R16" i="47"/>
  <c r="E16" i="47" s="1"/>
  <c r="I16" i="13" s="1"/>
  <c r="Q16" i="47"/>
  <c r="D16" i="47" s="1"/>
  <c r="M16" i="8" s="1"/>
  <c r="P16" i="47"/>
  <c r="C16" i="47" s="1"/>
  <c r="K16" i="8" s="1"/>
  <c r="O16" i="47"/>
  <c r="Z16" i="47" s="1"/>
  <c r="U15" i="47"/>
  <c r="I15" i="47" s="1"/>
  <c r="T15" i="47"/>
  <c r="H15" i="47" s="1"/>
  <c r="R15" i="47"/>
  <c r="E15" i="47" s="1"/>
  <c r="I15" i="13" s="1"/>
  <c r="Q15" i="47"/>
  <c r="D15" i="47" s="1"/>
  <c r="M15" i="8" s="1"/>
  <c r="P15" i="47"/>
  <c r="C15" i="47" s="1"/>
  <c r="K15" i="8" s="1"/>
  <c r="O15" i="47"/>
  <c r="Z15" i="47" s="1"/>
  <c r="U14" i="47"/>
  <c r="I14" i="47" s="1"/>
  <c r="T14" i="47"/>
  <c r="H14" i="47" s="1"/>
  <c r="R14" i="47"/>
  <c r="E14" i="47" s="1"/>
  <c r="I14" i="13" s="1"/>
  <c r="Q14" i="47"/>
  <c r="D14" i="47" s="1"/>
  <c r="M14" i="8" s="1"/>
  <c r="P14" i="47"/>
  <c r="C14" i="47" s="1"/>
  <c r="K14" i="8" s="1"/>
  <c r="O14" i="47"/>
  <c r="Z14" i="47" s="1"/>
  <c r="U13" i="47"/>
  <c r="I13" i="47" s="1"/>
  <c r="T13" i="47"/>
  <c r="H13" i="47" s="1"/>
  <c r="R13" i="47"/>
  <c r="E13" i="47" s="1"/>
  <c r="I13" i="13" s="1"/>
  <c r="Q13" i="47"/>
  <c r="P13" i="47"/>
  <c r="C13" i="47" s="1"/>
  <c r="K13" i="8" s="1"/>
  <c r="O13" i="47"/>
  <c r="Z13" i="47" s="1"/>
  <c r="U12" i="47"/>
  <c r="I12" i="47" s="1"/>
  <c r="T12" i="47"/>
  <c r="H12" i="47" s="1"/>
  <c r="R12" i="47"/>
  <c r="E12" i="47" s="1"/>
  <c r="I12" i="13" s="1"/>
  <c r="Q12" i="47"/>
  <c r="D12" i="47" s="1"/>
  <c r="M12" i="8" s="1"/>
  <c r="P12" i="47"/>
  <c r="C12" i="47" s="1"/>
  <c r="K12" i="8" s="1"/>
  <c r="O12" i="47"/>
  <c r="U11" i="47"/>
  <c r="I11" i="47" s="1"/>
  <c r="T11" i="47"/>
  <c r="H11" i="47" s="1"/>
  <c r="R11" i="47"/>
  <c r="E11" i="47" s="1"/>
  <c r="I11" i="13" s="1"/>
  <c r="Q11" i="47"/>
  <c r="D11" i="47" s="1"/>
  <c r="M11" i="8" s="1"/>
  <c r="P11" i="47"/>
  <c r="C11" i="47" s="1"/>
  <c r="K11" i="8" s="1"/>
  <c r="O11" i="47"/>
  <c r="Z11" i="47" s="1"/>
  <c r="U10" i="47"/>
  <c r="I10" i="47" s="1"/>
  <c r="T10" i="47"/>
  <c r="H10" i="47" s="1"/>
  <c r="R10" i="47"/>
  <c r="E10" i="47" s="1"/>
  <c r="I10" i="13" s="1"/>
  <c r="Q10" i="47"/>
  <c r="D10" i="47" s="1"/>
  <c r="M10" i="8" s="1"/>
  <c r="P10" i="47"/>
  <c r="C10" i="47" s="1"/>
  <c r="K10" i="8" s="1"/>
  <c r="O10" i="47"/>
  <c r="Z10" i="47" s="1"/>
  <c r="U9" i="47"/>
  <c r="I9" i="47" s="1"/>
  <c r="T9" i="47"/>
  <c r="H9" i="47" s="1"/>
  <c r="R9" i="47"/>
  <c r="E9" i="47" s="1"/>
  <c r="I9" i="13" s="1"/>
  <c r="Q9" i="47"/>
  <c r="D9" i="47" s="1"/>
  <c r="M9" i="8" s="1"/>
  <c r="P9" i="47"/>
  <c r="C9" i="47" s="1"/>
  <c r="K9" i="8" s="1"/>
  <c r="O9" i="47"/>
  <c r="Z9" i="47" s="1"/>
  <c r="U8" i="47"/>
  <c r="I8" i="47" s="1"/>
  <c r="T8" i="47"/>
  <c r="H8" i="47" s="1"/>
  <c r="R8" i="47"/>
  <c r="E8" i="47" s="1"/>
  <c r="I8" i="13" s="1"/>
  <c r="Q8" i="47"/>
  <c r="D8" i="47" s="1"/>
  <c r="M8" i="8" s="1"/>
  <c r="P8" i="47"/>
  <c r="C8" i="47" s="1"/>
  <c r="K8" i="8" s="1"/>
  <c r="O8" i="47"/>
  <c r="Z8" i="47" s="1"/>
  <c r="U7" i="47"/>
  <c r="I7" i="47" s="1"/>
  <c r="T7" i="47"/>
  <c r="H7" i="47" s="1"/>
  <c r="R7" i="47"/>
  <c r="E7" i="47" s="1"/>
  <c r="I7" i="13" s="1"/>
  <c r="Q7" i="47"/>
  <c r="D7" i="47" s="1"/>
  <c r="M7" i="8" s="1"/>
  <c r="P7" i="47"/>
  <c r="C7" i="47" s="1"/>
  <c r="K7" i="8" s="1"/>
  <c r="O7" i="47"/>
  <c r="Z7" i="47" s="1"/>
  <c r="U6" i="47"/>
  <c r="I6" i="47" s="1"/>
  <c r="T6" i="47"/>
  <c r="H6" i="47" s="1"/>
  <c r="R6" i="47"/>
  <c r="E6" i="47" s="1"/>
  <c r="I6" i="13" s="1"/>
  <c r="Q6" i="47"/>
  <c r="P6" i="47"/>
  <c r="C6" i="47" s="1"/>
  <c r="K6" i="8" s="1"/>
  <c r="O6" i="47"/>
  <c r="Z6" i="47" s="1"/>
  <c r="U5" i="47"/>
  <c r="I5" i="47" s="1"/>
  <c r="T5" i="47"/>
  <c r="H5" i="47" s="1"/>
  <c r="R5" i="47"/>
  <c r="E5" i="47" s="1"/>
  <c r="I5" i="13" s="1"/>
  <c r="Q5" i="47"/>
  <c r="D5" i="47" s="1"/>
  <c r="M5" i="8" s="1"/>
  <c r="P5" i="47"/>
  <c r="C5" i="47" s="1"/>
  <c r="K5" i="8" s="1"/>
  <c r="O5" i="47"/>
  <c r="Z5" i="47" s="1"/>
  <c r="U4" i="47"/>
  <c r="I4" i="47" s="1"/>
  <c r="T4" i="47"/>
  <c r="H4" i="47" s="1"/>
  <c r="R4" i="47"/>
  <c r="E4" i="47" s="1"/>
  <c r="I4" i="13" s="1"/>
  <c r="Q4" i="47"/>
  <c r="D4" i="47" s="1"/>
  <c r="M4" i="8" s="1"/>
  <c r="P4" i="47"/>
  <c r="C4" i="47" s="1"/>
  <c r="K4" i="8" s="1"/>
  <c r="O4" i="47"/>
  <c r="U3" i="47"/>
  <c r="I3" i="47" s="1"/>
  <c r="T3" i="47"/>
  <c r="H3" i="47" s="1"/>
  <c r="R3" i="47"/>
  <c r="E3" i="47" s="1"/>
  <c r="I3" i="13" s="1"/>
  <c r="Q3" i="47"/>
  <c r="D3" i="47" s="1"/>
  <c r="M3" i="8" s="1"/>
  <c r="P3" i="47"/>
  <c r="C3" i="47" s="1"/>
  <c r="K3" i="8" s="1"/>
  <c r="O3" i="47"/>
  <c r="Z3" i="47" s="1"/>
  <c r="U2" i="47"/>
  <c r="I2" i="47" s="1"/>
  <c r="T2" i="47"/>
  <c r="H2" i="47" s="1"/>
  <c r="R2" i="47"/>
  <c r="R261" i="47" s="1"/>
  <c r="Q2" i="47"/>
  <c r="P2" i="47"/>
  <c r="O2" i="47"/>
  <c r="Z2" i="47" s="1"/>
  <c r="Q31" i="26"/>
  <c r="H252" i="47"/>
  <c r="D252" i="47"/>
  <c r="M254" i="8" s="1"/>
  <c r="Z252" i="47"/>
  <c r="C252" i="47"/>
  <c r="K254" i="8" s="1"/>
  <c r="Z250" i="47"/>
  <c r="H249" i="47"/>
  <c r="I249" i="47"/>
  <c r="E241" i="47"/>
  <c r="I242" i="13" s="1"/>
  <c r="D241" i="47"/>
  <c r="M243" i="8" s="1"/>
  <c r="C239" i="47"/>
  <c r="K241" i="8" s="1"/>
  <c r="Z239" i="47"/>
  <c r="I238" i="47"/>
  <c r="Z236" i="47"/>
  <c r="H236" i="47"/>
  <c r="C236" i="47"/>
  <c r="K238" i="8" s="1"/>
  <c r="Z233" i="47"/>
  <c r="I232" i="47"/>
  <c r="N258" i="47" l="1"/>
  <c r="S259" i="47" s="1"/>
  <c r="N225" i="47"/>
  <c r="B225" i="47" s="1"/>
  <c r="Z225" i="47"/>
  <c r="T235" i="47"/>
  <c r="T254" i="47" s="1"/>
  <c r="H254" i="47" s="1"/>
  <c r="U235" i="47"/>
  <c r="U254" i="47" s="1"/>
  <c r="I254" i="47" s="1"/>
  <c r="E2" i="47"/>
  <c r="I2" i="13" s="1"/>
  <c r="I29" i="47"/>
  <c r="I261" i="47" s="1"/>
  <c r="N156" i="47"/>
  <c r="V156" i="47" s="1"/>
  <c r="N193" i="47"/>
  <c r="B193" i="47" s="1"/>
  <c r="P261" i="47"/>
  <c r="C2" i="47"/>
  <c r="K2" i="8" s="1"/>
  <c r="N135" i="47"/>
  <c r="B135" i="47" s="1"/>
  <c r="K27" i="8"/>
  <c r="D2" i="47"/>
  <c r="M2" i="8" s="1"/>
  <c r="Q261" i="47"/>
  <c r="M27" i="8"/>
  <c r="I26" i="13"/>
  <c r="I262" i="47"/>
  <c r="N132" i="47"/>
  <c r="V132" i="47" s="1"/>
  <c r="O235" i="47"/>
  <c r="N6" i="47"/>
  <c r="B6" i="47" s="1"/>
  <c r="N78" i="47"/>
  <c r="V78" i="47" s="1"/>
  <c r="N2" i="47"/>
  <c r="V2" i="47" s="1"/>
  <c r="N35" i="47"/>
  <c r="B35" i="47" s="1"/>
  <c r="N38" i="47"/>
  <c r="V38" i="47" s="1"/>
  <c r="N45" i="47"/>
  <c r="V45" i="47" s="1"/>
  <c r="N50" i="47"/>
  <c r="V50" i="47" s="1"/>
  <c r="E29" i="47"/>
  <c r="I28" i="13" s="1"/>
  <c r="I258" i="13" s="1"/>
  <c r="N47" i="47"/>
  <c r="B47" i="47" s="1"/>
  <c r="N12" i="47"/>
  <c r="V12" i="47" s="1"/>
  <c r="N32" i="47"/>
  <c r="B32" i="47" s="1"/>
  <c r="N20" i="47"/>
  <c r="V20" i="47" s="1"/>
  <c r="N53" i="47"/>
  <c r="B53" i="47" s="1"/>
  <c r="N4" i="47"/>
  <c r="V4" i="47" s="1"/>
  <c r="N10" i="47"/>
  <c r="B10" i="47" s="1"/>
  <c r="N13" i="47"/>
  <c r="B13" i="47" s="1"/>
  <c r="N17" i="47"/>
  <c r="V17" i="47" s="1"/>
  <c r="N29" i="47"/>
  <c r="V29" i="47" s="1"/>
  <c r="C38" i="47"/>
  <c r="K38" i="8" s="1"/>
  <c r="N42" i="47"/>
  <c r="B42" i="47" s="1"/>
  <c r="N48" i="47"/>
  <c r="B48" i="47" s="1"/>
  <c r="Z211" i="47"/>
  <c r="N211" i="47"/>
  <c r="B211" i="47" s="1"/>
  <c r="N18" i="47"/>
  <c r="B18" i="47" s="1"/>
  <c r="N21" i="47"/>
  <c r="V21" i="47" s="1"/>
  <c r="P235" i="47"/>
  <c r="C235" i="47" s="1"/>
  <c r="K237" i="8" s="1"/>
  <c r="N37" i="47"/>
  <c r="V37" i="47" s="1"/>
  <c r="Z56" i="47"/>
  <c r="N56" i="47"/>
  <c r="B56" i="47" s="1"/>
  <c r="N61" i="47"/>
  <c r="B61" i="47" s="1"/>
  <c r="Z72" i="47"/>
  <c r="N72" i="47"/>
  <c r="B72" i="47" s="1"/>
  <c r="N5" i="47"/>
  <c r="B5" i="47" s="1"/>
  <c r="Q235" i="47"/>
  <c r="D235" i="47" s="1"/>
  <c r="M237" i="8" s="1"/>
  <c r="N27" i="47"/>
  <c r="B27" i="47" s="1"/>
  <c r="N30" i="47"/>
  <c r="V30" i="47" s="1"/>
  <c r="N34" i="47"/>
  <c r="B34" i="47" s="1"/>
  <c r="N58" i="47"/>
  <c r="V58" i="47" s="1"/>
  <c r="N197" i="47"/>
  <c r="B197" i="47" s="1"/>
  <c r="Z197" i="47"/>
  <c r="N69" i="47"/>
  <c r="V69" i="47" s="1"/>
  <c r="N83" i="47"/>
  <c r="N119" i="47"/>
  <c r="B119" i="47" s="1"/>
  <c r="N124" i="47"/>
  <c r="V124" i="47" s="1"/>
  <c r="N141" i="47"/>
  <c r="V141" i="47" s="1"/>
  <c r="N181" i="47"/>
  <c r="N183" i="47"/>
  <c r="B183" i="47" s="1"/>
  <c r="N201" i="47"/>
  <c r="V201" i="47" s="1"/>
  <c r="N108" i="47"/>
  <c r="B108" i="47" s="1"/>
  <c r="C135" i="47"/>
  <c r="K137" i="8" s="1"/>
  <c r="N176" i="47"/>
  <c r="B176" i="47" s="1"/>
  <c r="N208" i="47"/>
  <c r="V208" i="47" s="1"/>
  <c r="N62" i="47"/>
  <c r="V62" i="47" s="1"/>
  <c r="N77" i="47"/>
  <c r="B77" i="47" s="1"/>
  <c r="N99" i="47"/>
  <c r="B99" i="47" s="1"/>
  <c r="N109" i="47"/>
  <c r="B109" i="47" s="1"/>
  <c r="N125" i="47"/>
  <c r="V125" i="47" s="1"/>
  <c r="N146" i="47"/>
  <c r="B146" i="47" s="1"/>
  <c r="N150" i="47"/>
  <c r="B150" i="47" s="1"/>
  <c r="N157" i="47"/>
  <c r="V157" i="47" s="1"/>
  <c r="N165" i="47"/>
  <c r="V165" i="47" s="1"/>
  <c r="N81" i="47"/>
  <c r="V81" i="47" s="1"/>
  <c r="N91" i="47"/>
  <c r="B91" i="47" s="1"/>
  <c r="N112" i="47"/>
  <c r="N143" i="47"/>
  <c r="B143" i="47" s="1"/>
  <c r="N192" i="47"/>
  <c r="B192" i="47" s="1"/>
  <c r="N103" i="47"/>
  <c r="V103" i="47" s="1"/>
  <c r="N158" i="47"/>
  <c r="V158" i="47" s="1"/>
  <c r="N166" i="47"/>
  <c r="V166" i="47" s="1"/>
  <c r="N189" i="47"/>
  <c r="V189" i="47" s="1"/>
  <c r="N64" i="47"/>
  <c r="B64" i="47" s="1"/>
  <c r="N70" i="47"/>
  <c r="V70" i="47" s="1"/>
  <c r="N85" i="47"/>
  <c r="B85" i="47" s="1"/>
  <c r="N87" i="47"/>
  <c r="N104" i="47"/>
  <c r="B104" i="47" s="1"/>
  <c r="N110" i="47"/>
  <c r="B110" i="47" s="1"/>
  <c r="N115" i="47"/>
  <c r="V115" i="47" s="1"/>
  <c r="N127" i="47"/>
  <c r="B127" i="47" s="1"/>
  <c r="N139" i="47"/>
  <c r="V139" i="47" s="1"/>
  <c r="N164" i="47"/>
  <c r="V164" i="47" s="1"/>
  <c r="N216" i="47"/>
  <c r="B216" i="47" s="1"/>
  <c r="N219" i="47"/>
  <c r="B219" i="47" s="1"/>
  <c r="N224" i="47"/>
  <c r="B224" i="47" s="1"/>
  <c r="N241" i="47"/>
  <c r="N88" i="47"/>
  <c r="B88" i="47" s="1"/>
  <c r="N96" i="47"/>
  <c r="V96" i="47" s="1"/>
  <c r="N140" i="47"/>
  <c r="B140" i="47" s="1"/>
  <c r="N245" i="47"/>
  <c r="B245" i="47" s="1"/>
  <c r="Z32" i="47"/>
  <c r="Z4" i="47"/>
  <c r="N7" i="47"/>
  <c r="Z12" i="47"/>
  <c r="N15" i="47"/>
  <c r="Z20" i="47"/>
  <c r="N24" i="47"/>
  <c r="Z29" i="47"/>
  <c r="Z37" i="47"/>
  <c r="N40" i="47"/>
  <c r="E42" i="47"/>
  <c r="E262" i="47" s="1"/>
  <c r="N79" i="47"/>
  <c r="D13" i="47"/>
  <c r="M13" i="8" s="1"/>
  <c r="H26" i="47"/>
  <c r="R235" i="47"/>
  <c r="N54" i="47"/>
  <c r="N8" i="47"/>
  <c r="N16" i="47"/>
  <c r="N25" i="47"/>
  <c r="I26" i="47"/>
  <c r="H29" i="47"/>
  <c r="H261" i="47" s="1"/>
  <c r="N33" i="47"/>
  <c r="Z53" i="47"/>
  <c r="Z61" i="47"/>
  <c r="N3" i="47"/>
  <c r="N11" i="47"/>
  <c r="N19" i="47"/>
  <c r="N28" i="47"/>
  <c r="N36" i="47"/>
  <c r="N43" i="47"/>
  <c r="Z45" i="47"/>
  <c r="N14" i="47"/>
  <c r="N22" i="47"/>
  <c r="N31" i="47"/>
  <c r="N39" i="47"/>
  <c r="N46" i="47"/>
  <c r="D46" i="47"/>
  <c r="M46" i="8" s="1"/>
  <c r="N55" i="47"/>
  <c r="D55" i="47"/>
  <c r="M55" i="8" s="1"/>
  <c r="N71" i="47"/>
  <c r="D71" i="47"/>
  <c r="M71" i="8" s="1"/>
  <c r="N73" i="47"/>
  <c r="Z81" i="47"/>
  <c r="N9" i="47"/>
  <c r="D26" i="47"/>
  <c r="M26" i="8" s="1"/>
  <c r="N26" i="47"/>
  <c r="C29" i="47"/>
  <c r="K29" i="8" s="1"/>
  <c r="K259" i="8" s="1"/>
  <c r="N44" i="47"/>
  <c r="N63" i="47"/>
  <c r="D63" i="47"/>
  <c r="M63" i="8" s="1"/>
  <c r="D6" i="47"/>
  <c r="M6" i="8" s="1"/>
  <c r="E26" i="47"/>
  <c r="I25" i="13" s="1"/>
  <c r="D29" i="47"/>
  <c r="M29" i="8" s="1"/>
  <c r="M259" i="8" s="1"/>
  <c r="N66" i="47"/>
  <c r="N74" i="47"/>
  <c r="Z50" i="47"/>
  <c r="Z58" i="47"/>
  <c r="Z66" i="47"/>
  <c r="Z74" i="47"/>
  <c r="N107" i="47"/>
  <c r="C107" i="47"/>
  <c r="K107" i="8" s="1"/>
  <c r="N51" i="47"/>
  <c r="N59" i="47"/>
  <c r="N67" i="47"/>
  <c r="N75" i="47"/>
  <c r="N101" i="47"/>
  <c r="C101" i="47"/>
  <c r="K101" i="8" s="1"/>
  <c r="D54" i="47"/>
  <c r="M54" i="8" s="1"/>
  <c r="D62" i="47"/>
  <c r="M62" i="8" s="1"/>
  <c r="D70" i="47"/>
  <c r="M70" i="8" s="1"/>
  <c r="C73" i="47"/>
  <c r="K73" i="8" s="1"/>
  <c r="D78" i="47"/>
  <c r="M78" i="8" s="1"/>
  <c r="N80" i="47"/>
  <c r="N86" i="47"/>
  <c r="N92" i="47"/>
  <c r="N41" i="47"/>
  <c r="N49" i="47"/>
  <c r="N57" i="47"/>
  <c r="N65" i="47"/>
  <c r="C79" i="47"/>
  <c r="K79" i="8" s="1"/>
  <c r="N95" i="47"/>
  <c r="N52" i="47"/>
  <c r="N60" i="47"/>
  <c r="N68" i="47"/>
  <c r="N76" i="47"/>
  <c r="N84" i="47"/>
  <c r="Z96" i="47"/>
  <c r="Z109" i="47"/>
  <c r="N93" i="47"/>
  <c r="C93" i="47"/>
  <c r="K93" i="8" s="1"/>
  <c r="N82" i="47"/>
  <c r="C87" i="47"/>
  <c r="K87" i="8" s="1"/>
  <c r="N100" i="47"/>
  <c r="N116" i="47"/>
  <c r="N122" i="47"/>
  <c r="N94" i="47"/>
  <c r="N102" i="47"/>
  <c r="N123" i="47"/>
  <c r="Z140" i="47"/>
  <c r="N89" i="47"/>
  <c r="N97" i="47"/>
  <c r="N105" i="47"/>
  <c r="Z115" i="47"/>
  <c r="N137" i="47"/>
  <c r="C137" i="47"/>
  <c r="D92" i="47"/>
  <c r="M92" i="8" s="1"/>
  <c r="C95" i="47"/>
  <c r="K95" i="8" s="1"/>
  <c r="D100" i="47"/>
  <c r="M100" i="8" s="1"/>
  <c r="C103" i="47"/>
  <c r="K103" i="8" s="1"/>
  <c r="N133" i="47"/>
  <c r="N121" i="47"/>
  <c r="C121" i="47"/>
  <c r="K123" i="8" s="1"/>
  <c r="N131" i="47"/>
  <c r="N90" i="47"/>
  <c r="N98" i="47"/>
  <c r="N106" i="47"/>
  <c r="N113" i="47"/>
  <c r="Z132" i="47"/>
  <c r="N111" i="47"/>
  <c r="N129" i="47"/>
  <c r="C129" i="47"/>
  <c r="K131" i="8" s="1"/>
  <c r="N145" i="47"/>
  <c r="Z145" i="47"/>
  <c r="C116" i="47"/>
  <c r="K116" i="8" s="1"/>
  <c r="D122" i="47"/>
  <c r="M124" i="8" s="1"/>
  <c r="C125" i="47"/>
  <c r="K127" i="8" s="1"/>
  <c r="N130" i="47"/>
  <c r="C133" i="47"/>
  <c r="K135" i="8" s="1"/>
  <c r="N138" i="47"/>
  <c r="C141" i="47"/>
  <c r="K143" i="8" s="1"/>
  <c r="N148" i="47"/>
  <c r="N153" i="47"/>
  <c r="N149" i="47"/>
  <c r="C149" i="47"/>
  <c r="K151" i="8" s="1"/>
  <c r="N120" i="47"/>
  <c r="C123" i="47"/>
  <c r="K125" i="8" s="1"/>
  <c r="N128" i="47"/>
  <c r="C131" i="47"/>
  <c r="K133" i="8" s="1"/>
  <c r="N136" i="47"/>
  <c r="C139" i="47"/>
  <c r="K141" i="8" s="1"/>
  <c r="N144" i="47"/>
  <c r="N114" i="47"/>
  <c r="N118" i="47"/>
  <c r="N126" i="47"/>
  <c r="N134" i="47"/>
  <c r="N142" i="47"/>
  <c r="N147" i="47"/>
  <c r="N152" i="47"/>
  <c r="N160" i="47"/>
  <c r="H164" i="47"/>
  <c r="N168" i="47"/>
  <c r="N173" i="47"/>
  <c r="N175" i="47"/>
  <c r="Z201" i="47"/>
  <c r="N155" i="47"/>
  <c r="C158" i="47"/>
  <c r="K160" i="8" s="1"/>
  <c r="N163" i="47"/>
  <c r="C166" i="47"/>
  <c r="K168" i="8" s="1"/>
  <c r="N171" i="47"/>
  <c r="Z189" i="47"/>
  <c r="N203" i="47"/>
  <c r="N177" i="47"/>
  <c r="C177" i="47"/>
  <c r="K179" i="8" s="1"/>
  <c r="N161" i="47"/>
  <c r="N169" i="47"/>
  <c r="N172" i="47"/>
  <c r="N180" i="47"/>
  <c r="N151" i="47"/>
  <c r="N159" i="47"/>
  <c r="N167" i="47"/>
  <c r="N174" i="47"/>
  <c r="N184" i="47"/>
  <c r="N185" i="47"/>
  <c r="N187" i="47"/>
  <c r="N191" i="47"/>
  <c r="D191" i="47"/>
  <c r="M193" i="8" s="1"/>
  <c r="N154" i="47"/>
  <c r="C157" i="47"/>
  <c r="K159" i="8" s="1"/>
  <c r="N162" i="47"/>
  <c r="C165" i="47"/>
  <c r="K167" i="8" s="1"/>
  <c r="N170" i="47"/>
  <c r="N179" i="47"/>
  <c r="N204" i="47"/>
  <c r="N195" i="47"/>
  <c r="N200" i="47"/>
  <c r="N202" i="47"/>
  <c r="Z224" i="47"/>
  <c r="I243" i="47"/>
  <c r="N243" i="47"/>
  <c r="N182" i="47"/>
  <c r="C185" i="47"/>
  <c r="K187" i="8" s="1"/>
  <c r="N190" i="47"/>
  <c r="C193" i="47"/>
  <c r="K195" i="8" s="1"/>
  <c r="N198" i="47"/>
  <c r="N212" i="47"/>
  <c r="N205" i="47"/>
  <c r="C205" i="47"/>
  <c r="K207" i="8" s="1"/>
  <c r="N213" i="47"/>
  <c r="C213" i="47"/>
  <c r="K215" i="8" s="1"/>
  <c r="N188" i="47"/>
  <c r="N196" i="47"/>
  <c r="N199" i="47"/>
  <c r="Z208" i="47"/>
  <c r="N220" i="47"/>
  <c r="N178" i="47"/>
  <c r="N186" i="47"/>
  <c r="N194" i="47"/>
  <c r="N221" i="47"/>
  <c r="C221" i="47"/>
  <c r="K223" i="8" s="1"/>
  <c r="N250" i="47"/>
  <c r="C250" i="47"/>
  <c r="K252" i="8" s="1"/>
  <c r="N253" i="47"/>
  <c r="N206" i="47"/>
  <c r="N214" i="47"/>
  <c r="N222" i="47"/>
  <c r="N226" i="47"/>
  <c r="N229" i="47"/>
  <c r="N232" i="47"/>
  <c r="H238" i="47"/>
  <c r="N238" i="47"/>
  <c r="N209" i="47"/>
  <c r="N217" i="47"/>
  <c r="N227" i="47"/>
  <c r="N233" i="47"/>
  <c r="N239" i="47"/>
  <c r="D239" i="47"/>
  <c r="M241" i="8" s="1"/>
  <c r="N242" i="47"/>
  <c r="Z245" i="47"/>
  <c r="N248" i="47"/>
  <c r="N207" i="47"/>
  <c r="N215" i="47"/>
  <c r="N223" i="47"/>
  <c r="N251" i="47"/>
  <c r="N210" i="47"/>
  <c r="N218" i="47"/>
  <c r="H230" i="47"/>
  <c r="N230" i="47"/>
  <c r="N234" i="47"/>
  <c r="N237" i="47"/>
  <c r="N240" i="47"/>
  <c r="N249" i="47"/>
  <c r="N231" i="47"/>
  <c r="D231" i="47"/>
  <c r="M233" i="8" s="1"/>
  <c r="Z226" i="47"/>
  <c r="Z234" i="47"/>
  <c r="Z242" i="47"/>
  <c r="N246" i="47"/>
  <c r="N228" i="47"/>
  <c r="N236" i="47"/>
  <c r="N244" i="47"/>
  <c r="N252" i="47"/>
  <c r="N247" i="47"/>
  <c r="R259" i="47" l="1"/>
  <c r="P259" i="47"/>
  <c r="Q259" i="47"/>
  <c r="H235" i="47"/>
  <c r="H263" i="47" s="1"/>
  <c r="V225" i="47"/>
  <c r="N261" i="47"/>
  <c r="Q262" i="47" s="1"/>
  <c r="B81" i="47"/>
  <c r="I235" i="47"/>
  <c r="I263" i="47" s="1"/>
  <c r="B132" i="47"/>
  <c r="V193" i="47"/>
  <c r="V77" i="47"/>
  <c r="V135" i="47"/>
  <c r="B189" i="47"/>
  <c r="B58" i="47"/>
  <c r="V197" i="47"/>
  <c r="B96" i="47"/>
  <c r="P254" i="47"/>
  <c r="C254" i="47" s="1"/>
  <c r="K257" i="8" s="1"/>
  <c r="Q254" i="47"/>
  <c r="D254" i="47" s="1"/>
  <c r="M257" i="8" s="1"/>
  <c r="B158" i="47"/>
  <c r="V6" i="47"/>
  <c r="B208" i="47"/>
  <c r="B156" i="47"/>
  <c r="V13" i="47"/>
  <c r="V127" i="47"/>
  <c r="B4" i="47"/>
  <c r="V5" i="47"/>
  <c r="B50" i="47"/>
  <c r="V61" i="47"/>
  <c r="B164" i="47"/>
  <c r="B201" i="47"/>
  <c r="B20" i="47"/>
  <c r="V47" i="47"/>
  <c r="V245" i="47"/>
  <c r="V119" i="47"/>
  <c r="V104" i="47"/>
  <c r="V32" i="47"/>
  <c r="B124" i="47"/>
  <c r="V219" i="47"/>
  <c r="V150" i="47"/>
  <c r="V35" i="47"/>
  <c r="B29" i="47"/>
  <c r="V27" i="47"/>
  <c r="V176" i="47"/>
  <c r="V224" i="47"/>
  <c r="B103" i="47"/>
  <c r="V140" i="47"/>
  <c r="V183" i="47"/>
  <c r="B125" i="47"/>
  <c r="V211" i="47"/>
  <c r="B139" i="47"/>
  <c r="V64" i="47"/>
  <c r="V91" i="47"/>
  <c r="V99" i="47"/>
  <c r="K139" i="8"/>
  <c r="C262" i="47"/>
  <c r="B83" i="47"/>
  <c r="V83" i="47"/>
  <c r="H262" i="47"/>
  <c r="V146" i="47"/>
  <c r="D262" i="47"/>
  <c r="B2" i="47"/>
  <c r="K272" i="8"/>
  <c r="V10" i="47"/>
  <c r="V42" i="47"/>
  <c r="M272" i="8"/>
  <c r="B115" i="47"/>
  <c r="B30" i="47"/>
  <c r="V110" i="47"/>
  <c r="B157" i="47"/>
  <c r="B37" i="47"/>
  <c r="B45" i="47"/>
  <c r="E261" i="47"/>
  <c r="V109" i="47"/>
  <c r="V88" i="47"/>
  <c r="V72" i="47"/>
  <c r="V53" i="47"/>
  <c r="V18" i="47"/>
  <c r="B166" i="47"/>
  <c r="B70" i="47"/>
  <c r="B78" i="47"/>
  <c r="V56" i="47"/>
  <c r="B165" i="47"/>
  <c r="B141" i="47"/>
  <c r="V34" i="47"/>
  <c r="V192" i="47"/>
  <c r="I41" i="13"/>
  <c r="I269" i="13" s="1"/>
  <c r="V48" i="47"/>
  <c r="B38" i="47"/>
  <c r="B62" i="47"/>
  <c r="O254" i="47"/>
  <c r="Z254" i="47" s="1"/>
  <c r="Z235" i="47"/>
  <c r="V112" i="47"/>
  <c r="B112" i="47"/>
  <c r="B69" i="47"/>
  <c r="V108" i="47"/>
  <c r="V216" i="47"/>
  <c r="V181" i="47"/>
  <c r="B181" i="47"/>
  <c r="V143" i="47"/>
  <c r="B12" i="47"/>
  <c r="V241" i="47"/>
  <c r="B241" i="47"/>
  <c r="V85" i="47"/>
  <c r="B21" i="47"/>
  <c r="B17" i="47"/>
  <c r="V87" i="47"/>
  <c r="B87" i="47"/>
  <c r="V218" i="47"/>
  <c r="B218" i="47"/>
  <c r="V200" i="47"/>
  <c r="B200" i="47"/>
  <c r="V206" i="47"/>
  <c r="B206" i="47"/>
  <c r="V169" i="47"/>
  <c r="B169" i="47"/>
  <c r="B243" i="47"/>
  <c r="V243" i="47"/>
  <c r="B184" i="47"/>
  <c r="V184" i="47"/>
  <c r="V252" i="47"/>
  <c r="B252" i="47"/>
  <c r="V230" i="47"/>
  <c r="B230" i="47"/>
  <c r="V236" i="47"/>
  <c r="B236" i="47"/>
  <c r="V249" i="47"/>
  <c r="B249" i="47"/>
  <c r="B240" i="47"/>
  <c r="V240" i="47"/>
  <c r="V209" i="47"/>
  <c r="B209" i="47"/>
  <c r="B229" i="47"/>
  <c r="V229" i="47"/>
  <c r="V220" i="47"/>
  <c r="B220" i="47"/>
  <c r="V196" i="47"/>
  <c r="B196" i="47"/>
  <c r="V190" i="47"/>
  <c r="B190" i="47"/>
  <c r="B204" i="47"/>
  <c r="V204" i="47"/>
  <c r="V167" i="47"/>
  <c r="B167" i="47"/>
  <c r="B152" i="47"/>
  <c r="V152" i="47"/>
  <c r="B148" i="47"/>
  <c r="V148" i="47"/>
  <c r="V121" i="47"/>
  <c r="B121" i="47"/>
  <c r="V86" i="47"/>
  <c r="B86" i="47"/>
  <c r="V67" i="47"/>
  <c r="B67" i="47"/>
  <c r="V73" i="47"/>
  <c r="B73" i="47"/>
  <c r="C263" i="47"/>
  <c r="V228" i="47"/>
  <c r="B228" i="47"/>
  <c r="V231" i="47"/>
  <c r="B231" i="47"/>
  <c r="V223" i="47"/>
  <c r="B223" i="47"/>
  <c r="B248" i="47"/>
  <c r="V248" i="47"/>
  <c r="V239" i="47"/>
  <c r="B239" i="47"/>
  <c r="V226" i="47"/>
  <c r="B226" i="47"/>
  <c r="V194" i="47"/>
  <c r="B194" i="47"/>
  <c r="V188" i="47"/>
  <c r="B188" i="47"/>
  <c r="V162" i="47"/>
  <c r="B162" i="47"/>
  <c r="V191" i="47"/>
  <c r="B191" i="47"/>
  <c r="V159" i="47"/>
  <c r="B159" i="47"/>
  <c r="V120" i="47"/>
  <c r="B120" i="47"/>
  <c r="V93" i="47"/>
  <c r="B93" i="47"/>
  <c r="V68" i="47"/>
  <c r="B68" i="47"/>
  <c r="V59" i="47"/>
  <c r="B59" i="47"/>
  <c r="D263" i="47"/>
  <c r="C261" i="47"/>
  <c r="V39" i="47"/>
  <c r="B39" i="47"/>
  <c r="B227" i="47"/>
  <c r="V227" i="47"/>
  <c r="V198" i="47"/>
  <c r="B198" i="47"/>
  <c r="V174" i="47"/>
  <c r="B174" i="47"/>
  <c r="V246" i="47"/>
  <c r="B246" i="47"/>
  <c r="B237" i="47"/>
  <c r="V237" i="47"/>
  <c r="V215" i="47"/>
  <c r="B215" i="47"/>
  <c r="V222" i="47"/>
  <c r="B222" i="47"/>
  <c r="V186" i="47"/>
  <c r="B186" i="47"/>
  <c r="V212" i="47"/>
  <c r="B212" i="47"/>
  <c r="V182" i="47"/>
  <c r="B182" i="47"/>
  <c r="B187" i="47"/>
  <c r="V187" i="47"/>
  <c r="V151" i="47"/>
  <c r="B151" i="47"/>
  <c r="B147" i="47"/>
  <c r="V147" i="47"/>
  <c r="V138" i="47"/>
  <c r="B138" i="47"/>
  <c r="V129" i="47"/>
  <c r="B129" i="47"/>
  <c r="B113" i="47"/>
  <c r="V113" i="47"/>
  <c r="V60" i="47"/>
  <c r="B60" i="47"/>
  <c r="R254" i="47"/>
  <c r="E254" i="47" s="1"/>
  <c r="I256" i="13" s="1"/>
  <c r="E235" i="47"/>
  <c r="I236" i="13" s="1"/>
  <c r="U259" i="47"/>
  <c r="AF23" i="47" s="1"/>
  <c r="AD23" i="47"/>
  <c r="T259" i="47"/>
  <c r="AE23" i="47" s="1"/>
  <c r="B203" i="47"/>
  <c r="V203" i="47"/>
  <c r="V234" i="47"/>
  <c r="B234" i="47"/>
  <c r="V207" i="47"/>
  <c r="B207" i="47"/>
  <c r="V214" i="47"/>
  <c r="B214" i="47"/>
  <c r="V178" i="47"/>
  <c r="B178" i="47"/>
  <c r="V213" i="47"/>
  <c r="B213" i="47"/>
  <c r="V202" i="47"/>
  <c r="B202" i="47"/>
  <c r="V154" i="47"/>
  <c r="B154" i="47"/>
  <c r="V185" i="47"/>
  <c r="B185" i="47"/>
  <c r="V172" i="47"/>
  <c r="B172" i="47"/>
  <c r="B171" i="47"/>
  <c r="V171" i="47"/>
  <c r="B175" i="47"/>
  <c r="V175" i="47"/>
  <c r="V142" i="47"/>
  <c r="B142" i="47"/>
  <c r="V144" i="47"/>
  <c r="B144" i="47"/>
  <c r="V111" i="47"/>
  <c r="B111" i="47"/>
  <c r="V123" i="47"/>
  <c r="B123" i="47"/>
  <c r="V122" i="47"/>
  <c r="B122" i="47"/>
  <c r="V100" i="47"/>
  <c r="B100" i="47"/>
  <c r="V52" i="47"/>
  <c r="B52" i="47"/>
  <c r="B80" i="47"/>
  <c r="V80" i="47"/>
  <c r="B16" i="47"/>
  <c r="V16" i="47"/>
  <c r="V177" i="47"/>
  <c r="B177" i="47"/>
  <c r="V173" i="47"/>
  <c r="B173" i="47"/>
  <c r="V134" i="47"/>
  <c r="B134" i="47"/>
  <c r="V130" i="47"/>
  <c r="B130" i="47"/>
  <c r="V145" i="47"/>
  <c r="B145" i="47"/>
  <c r="V106" i="47"/>
  <c r="B106" i="47"/>
  <c r="V102" i="47"/>
  <c r="B102" i="47"/>
  <c r="V116" i="47"/>
  <c r="B116" i="47"/>
  <c r="V65" i="47"/>
  <c r="B65" i="47"/>
  <c r="V55" i="47"/>
  <c r="B55" i="47"/>
  <c r="V247" i="47"/>
  <c r="B247" i="47"/>
  <c r="B251" i="47"/>
  <c r="V251" i="47"/>
  <c r="V233" i="47"/>
  <c r="B233" i="47"/>
  <c r="B253" i="47"/>
  <c r="V253" i="47"/>
  <c r="V205" i="47"/>
  <c r="B205" i="47"/>
  <c r="B195" i="47"/>
  <c r="V195" i="47"/>
  <c r="B179" i="47"/>
  <c r="V179" i="47"/>
  <c r="V161" i="47"/>
  <c r="B161" i="47"/>
  <c r="B163" i="47"/>
  <c r="V163" i="47"/>
  <c r="B168" i="47"/>
  <c r="V168" i="47"/>
  <c r="V126" i="47"/>
  <c r="B126" i="47"/>
  <c r="V114" i="47"/>
  <c r="B114" i="47"/>
  <c r="V136" i="47"/>
  <c r="B136" i="47"/>
  <c r="V153" i="47"/>
  <c r="B153" i="47"/>
  <c r="V98" i="47"/>
  <c r="B98" i="47"/>
  <c r="V137" i="47"/>
  <c r="B137" i="47"/>
  <c r="V97" i="47"/>
  <c r="B97" i="47"/>
  <c r="V94" i="47"/>
  <c r="B94" i="47"/>
  <c r="B84" i="47"/>
  <c r="V84" i="47"/>
  <c r="V95" i="47"/>
  <c r="B95" i="47"/>
  <c r="V66" i="47"/>
  <c r="B66" i="47"/>
  <c r="V36" i="47"/>
  <c r="B36" i="47"/>
  <c r="B40" i="47"/>
  <c r="V40" i="47"/>
  <c r="V118" i="47"/>
  <c r="B118" i="47"/>
  <c r="V90" i="47"/>
  <c r="B90" i="47"/>
  <c r="V131" i="47"/>
  <c r="B131" i="47"/>
  <c r="V89" i="47"/>
  <c r="B89" i="47"/>
  <c r="V49" i="47"/>
  <c r="B49" i="47"/>
  <c r="V14" i="47"/>
  <c r="B14" i="47"/>
  <c r="V244" i="47"/>
  <c r="B244" i="47"/>
  <c r="V210" i="47"/>
  <c r="B210" i="47"/>
  <c r="V242" i="47"/>
  <c r="B242" i="47"/>
  <c r="V217" i="47"/>
  <c r="B217" i="47"/>
  <c r="V238" i="47"/>
  <c r="B238" i="47"/>
  <c r="B232" i="47"/>
  <c r="V232" i="47"/>
  <c r="V250" i="47"/>
  <c r="B250" i="47"/>
  <c r="V221" i="47"/>
  <c r="B221" i="47"/>
  <c r="V199" i="47"/>
  <c r="B199" i="47"/>
  <c r="V170" i="47"/>
  <c r="B170" i="47"/>
  <c r="V180" i="47"/>
  <c r="B180" i="47"/>
  <c r="B155" i="47"/>
  <c r="V155" i="47"/>
  <c r="B160" i="47"/>
  <c r="V160" i="47"/>
  <c r="V128" i="47"/>
  <c r="B128" i="47"/>
  <c r="V149" i="47"/>
  <c r="B149" i="47"/>
  <c r="V133" i="47"/>
  <c r="B133" i="47"/>
  <c r="V41" i="47"/>
  <c r="B41" i="47"/>
  <c r="D261" i="47"/>
  <c r="N235" i="47"/>
  <c r="V26" i="47"/>
  <c r="B26" i="47"/>
  <c r="V31" i="47"/>
  <c r="B31" i="47"/>
  <c r="V8" i="47"/>
  <c r="B8" i="47"/>
  <c r="B15" i="47"/>
  <c r="V15" i="47"/>
  <c r="V57" i="47"/>
  <c r="B57" i="47"/>
  <c r="V63" i="47"/>
  <c r="B63" i="47"/>
  <c r="V46" i="47"/>
  <c r="B46" i="47"/>
  <c r="V19" i="47"/>
  <c r="B19" i="47"/>
  <c r="V33" i="47"/>
  <c r="B33" i="47"/>
  <c r="V75" i="47"/>
  <c r="B75" i="47"/>
  <c r="V9" i="47"/>
  <c r="B9" i="47"/>
  <c r="V43" i="47"/>
  <c r="B43" i="47"/>
  <c r="V11" i="47"/>
  <c r="B11" i="47"/>
  <c r="B7" i="47"/>
  <c r="V7" i="47"/>
  <c r="V3" i="47"/>
  <c r="B3" i="47"/>
  <c r="V79" i="47"/>
  <c r="B79" i="47"/>
  <c r="V51" i="47"/>
  <c r="B51" i="47"/>
  <c r="V74" i="47"/>
  <c r="B74" i="47"/>
  <c r="V44" i="47"/>
  <c r="B44" i="47"/>
  <c r="V71" i="47"/>
  <c r="B71" i="47"/>
  <c r="V105" i="47"/>
  <c r="B105" i="47"/>
  <c r="V82" i="47"/>
  <c r="B82" i="47"/>
  <c r="V76" i="47"/>
  <c r="B76" i="47"/>
  <c r="V92" i="47"/>
  <c r="B92" i="47"/>
  <c r="V101" i="47"/>
  <c r="B101" i="47"/>
  <c r="V107" i="47"/>
  <c r="B107" i="47"/>
  <c r="V22" i="47"/>
  <c r="B22" i="47"/>
  <c r="V28" i="47"/>
  <c r="B28" i="47"/>
  <c r="B25" i="47"/>
  <c r="V25" i="47"/>
  <c r="V54" i="47"/>
  <c r="B54" i="47"/>
  <c r="B24" i="47"/>
  <c r="V24" i="47"/>
  <c r="H264" i="47" l="1"/>
  <c r="I264" i="47"/>
  <c r="AE50" i="47"/>
  <c r="AE37" i="47"/>
  <c r="AE4" i="47"/>
  <c r="AE145" i="47"/>
  <c r="AE226" i="47"/>
  <c r="AE74" i="47"/>
  <c r="D264" i="47"/>
  <c r="C264" i="47"/>
  <c r="AE132" i="47"/>
  <c r="AE66" i="47"/>
  <c r="AE61" i="47"/>
  <c r="AE81" i="47"/>
  <c r="AB208" i="47"/>
  <c r="AB23" i="47"/>
  <c r="B262" i="47"/>
  <c r="AB115" i="47"/>
  <c r="AB61" i="47"/>
  <c r="AB242" i="47"/>
  <c r="AB66" i="47"/>
  <c r="AB37" i="47"/>
  <c r="P262" i="47"/>
  <c r="R262" i="47"/>
  <c r="AC235" i="47" s="1"/>
  <c r="J235" i="47" s="1"/>
  <c r="R236" i="13" s="1"/>
  <c r="B275" i="13" s="1"/>
  <c r="AB45" i="47"/>
  <c r="AB96" i="47"/>
  <c r="AB132" i="47"/>
  <c r="AB81" i="47"/>
  <c r="AB226" i="47"/>
  <c r="AB117" i="47"/>
  <c r="AB24" i="47"/>
  <c r="AB28" i="47"/>
  <c r="AB126" i="47"/>
  <c r="AB161" i="47"/>
  <c r="AB212" i="47"/>
  <c r="AB125" i="47"/>
  <c r="AB202" i="47"/>
  <c r="AB144" i="47"/>
  <c r="AB240" i="47"/>
  <c r="AB47" i="47"/>
  <c r="AB69" i="47"/>
  <c r="AB113" i="47"/>
  <c r="AB196" i="47"/>
  <c r="AB124" i="47"/>
  <c r="AB103" i="47"/>
  <c r="AB238" i="47"/>
  <c r="AB83" i="47"/>
  <c r="AB39" i="47"/>
  <c r="AB46" i="47"/>
  <c r="AB141" i="47"/>
  <c r="AB182" i="47"/>
  <c r="AB206" i="47"/>
  <c r="AB231" i="47"/>
  <c r="AB3" i="47"/>
  <c r="AB27" i="47"/>
  <c r="AB77" i="47"/>
  <c r="AB98" i="47"/>
  <c r="AB127" i="47"/>
  <c r="AB207" i="47"/>
  <c r="AB200" i="47"/>
  <c r="AB236" i="47"/>
  <c r="AB25" i="47"/>
  <c r="AB41" i="47"/>
  <c r="AB122" i="47"/>
  <c r="AB60" i="47"/>
  <c r="AB152" i="47"/>
  <c r="AB165" i="47"/>
  <c r="AB186" i="47"/>
  <c r="AB246" i="47"/>
  <c r="AB221" i="47"/>
  <c r="AB177" i="47"/>
  <c r="AB239" i="47"/>
  <c r="AB68" i="47"/>
  <c r="AB42" i="47"/>
  <c r="AB128" i="47"/>
  <c r="AB163" i="47"/>
  <c r="AB184" i="47"/>
  <c r="AB250" i="47"/>
  <c r="AB48" i="47"/>
  <c r="AB36" i="47"/>
  <c r="AB86" i="47"/>
  <c r="AB149" i="47"/>
  <c r="AB213" i="47"/>
  <c r="AB90" i="47"/>
  <c r="AB22" i="47"/>
  <c r="AB55" i="47"/>
  <c r="AB76" i="47"/>
  <c r="AB107" i="47"/>
  <c r="AB156" i="47"/>
  <c r="AB137" i="47"/>
  <c r="AB180" i="47"/>
  <c r="AB217" i="47"/>
  <c r="AB97" i="47"/>
  <c r="AB101" i="47"/>
  <c r="AB198" i="47"/>
  <c r="AB178" i="47"/>
  <c r="AB26" i="47"/>
  <c r="AB158" i="47"/>
  <c r="AB222" i="47"/>
  <c r="AB67" i="47"/>
  <c r="AB153" i="47"/>
  <c r="AB18" i="47"/>
  <c r="AB70" i="47"/>
  <c r="AB142" i="47"/>
  <c r="AB220" i="47"/>
  <c r="AB248" i="47"/>
  <c r="AB87" i="47"/>
  <c r="AB104" i="47"/>
  <c r="AB146" i="47"/>
  <c r="AB174" i="47"/>
  <c r="AB188" i="47"/>
  <c r="AB10" i="47"/>
  <c r="AB31" i="47"/>
  <c r="AB38" i="47"/>
  <c r="AB229" i="47"/>
  <c r="AB21" i="47"/>
  <c r="AB166" i="47"/>
  <c r="AB193" i="47"/>
  <c r="AB241" i="47"/>
  <c r="AB8" i="47"/>
  <c r="AB5" i="47"/>
  <c r="AB30" i="47"/>
  <c r="AB171" i="47"/>
  <c r="AB205" i="47"/>
  <c r="AB228" i="47"/>
  <c r="AB93" i="47"/>
  <c r="AB138" i="47"/>
  <c r="AB169" i="47"/>
  <c r="AB232" i="47"/>
  <c r="AB131" i="47"/>
  <c r="AB71" i="47"/>
  <c r="AB99" i="47"/>
  <c r="AB204" i="47"/>
  <c r="AB2" i="47"/>
  <c r="AB79" i="47"/>
  <c r="AB84" i="47"/>
  <c r="AB154" i="47"/>
  <c r="AB6" i="47"/>
  <c r="AB135" i="47"/>
  <c r="AB162" i="47"/>
  <c r="AB176" i="47"/>
  <c r="AB218" i="47"/>
  <c r="AB94" i="47"/>
  <c r="AB123" i="47"/>
  <c r="AB223" i="47"/>
  <c r="AB57" i="47"/>
  <c r="AB34" i="47"/>
  <c r="AB78" i="47"/>
  <c r="AB159" i="47"/>
  <c r="AB187" i="47"/>
  <c r="AB199" i="47"/>
  <c r="AB253" i="47"/>
  <c r="AB100" i="47"/>
  <c r="AB150" i="47"/>
  <c r="AB209" i="47"/>
  <c r="AB59" i="47"/>
  <c r="AB121" i="47"/>
  <c r="AB190" i="47"/>
  <c r="AB88" i="47"/>
  <c r="AB191" i="47"/>
  <c r="AB63" i="47"/>
  <c r="AB52" i="47"/>
  <c r="AB92" i="47"/>
  <c r="AB214" i="47"/>
  <c r="AB49" i="47"/>
  <c r="AB43" i="47"/>
  <c r="AB65" i="47"/>
  <c r="AB243" i="47"/>
  <c r="AB51" i="47"/>
  <c r="AB95" i="47"/>
  <c r="AB130" i="47"/>
  <c r="AB173" i="47"/>
  <c r="AB247" i="47"/>
  <c r="AB210" i="47"/>
  <c r="AB105" i="47"/>
  <c r="AB9" i="47"/>
  <c r="AB80" i="47"/>
  <c r="AB118" i="47"/>
  <c r="AB215" i="47"/>
  <c r="AB233" i="47"/>
  <c r="AB13" i="47"/>
  <c r="AB181" i="47"/>
  <c r="AB251" i="47"/>
  <c r="AB112" i="47"/>
  <c r="AB116" i="47"/>
  <c r="AB164" i="47"/>
  <c r="AB11" i="47"/>
  <c r="AB108" i="47"/>
  <c r="AB168" i="47"/>
  <c r="AB227" i="47"/>
  <c r="AB249" i="47"/>
  <c r="AB155" i="47"/>
  <c r="AB167" i="47"/>
  <c r="AB195" i="47"/>
  <c r="AB17" i="47"/>
  <c r="AB147" i="47"/>
  <c r="AB175" i="47"/>
  <c r="AB110" i="47"/>
  <c r="AB230" i="47"/>
  <c r="AB16" i="47"/>
  <c r="AB33" i="47"/>
  <c r="AB54" i="47"/>
  <c r="AB179" i="47"/>
  <c r="AB192" i="47"/>
  <c r="AB114" i="47"/>
  <c r="AB151" i="47"/>
  <c r="AB160" i="47"/>
  <c r="AB139" i="47"/>
  <c r="AB203" i="47"/>
  <c r="AB134" i="47"/>
  <c r="AB40" i="47"/>
  <c r="AB120" i="47"/>
  <c r="AB133" i="47"/>
  <c r="AB183" i="47"/>
  <c r="AB244" i="47"/>
  <c r="AB14" i="47"/>
  <c r="AB19" i="47"/>
  <c r="AB85" i="47"/>
  <c r="AB111" i="47"/>
  <c r="AB148" i="47"/>
  <c r="AB216" i="47"/>
  <c r="AB91" i="47"/>
  <c r="AB7" i="47"/>
  <c r="AB106" i="47"/>
  <c r="AB219" i="47"/>
  <c r="AB35" i="47"/>
  <c r="AB136" i="47"/>
  <c r="AB225" i="47"/>
  <c r="AB119" i="47"/>
  <c r="AB172" i="47"/>
  <c r="AB194" i="47"/>
  <c r="AB252" i="47"/>
  <c r="AB73" i="47"/>
  <c r="AB75" i="47"/>
  <c r="AB64" i="47"/>
  <c r="AB44" i="47"/>
  <c r="AB129" i="47"/>
  <c r="AB170" i="47"/>
  <c r="AB185" i="47"/>
  <c r="AB237" i="47"/>
  <c r="AB89" i="47"/>
  <c r="AB143" i="47"/>
  <c r="AB157" i="47"/>
  <c r="AB15" i="47"/>
  <c r="AB62" i="47"/>
  <c r="AB82" i="47"/>
  <c r="AB102" i="47"/>
  <c r="AB56" i="47"/>
  <c r="AB140" i="47"/>
  <c r="AB224" i="47"/>
  <c r="AB58" i="47"/>
  <c r="AB211" i="47"/>
  <c r="AB197" i="47"/>
  <c r="AB20" i="47"/>
  <c r="AB234" i="47"/>
  <c r="AB235" i="47"/>
  <c r="AB53" i="47"/>
  <c r="AB32" i="47"/>
  <c r="AB50" i="47"/>
  <c r="AB109" i="47"/>
  <c r="AB245" i="47"/>
  <c r="AB74" i="47"/>
  <c r="AB254" i="47"/>
  <c r="AB4" i="47"/>
  <c r="AB72" i="47"/>
  <c r="AB12" i="47"/>
  <c r="AB29" i="47"/>
  <c r="AB145" i="47"/>
  <c r="AB189" i="47"/>
  <c r="AB201" i="47"/>
  <c r="AF234" i="47"/>
  <c r="AF117" i="47"/>
  <c r="AE234" i="47"/>
  <c r="AE117" i="47"/>
  <c r="AE45" i="47"/>
  <c r="AD234" i="47"/>
  <c r="AD117" i="47"/>
  <c r="AF58" i="47"/>
  <c r="AF96" i="47"/>
  <c r="AE140" i="47"/>
  <c r="AE12" i="47"/>
  <c r="AE53" i="47"/>
  <c r="AF132" i="47"/>
  <c r="AF140" i="47"/>
  <c r="AF53" i="47"/>
  <c r="AE109" i="47"/>
  <c r="AE58" i="47"/>
  <c r="AE29" i="47"/>
  <c r="AE32" i="47"/>
  <c r="AF145" i="47"/>
  <c r="AF224" i="47"/>
  <c r="AF74" i="47"/>
  <c r="AE224" i="47"/>
  <c r="AF242" i="47"/>
  <c r="AF109" i="47"/>
  <c r="AF29" i="47"/>
  <c r="AF50" i="47"/>
  <c r="AF4" i="47"/>
  <c r="AE115" i="47"/>
  <c r="AE189" i="47"/>
  <c r="AD208" i="47"/>
  <c r="AE20" i="47"/>
  <c r="AF115" i="47"/>
  <c r="AF189" i="47"/>
  <c r="AE208" i="47"/>
  <c r="AF81" i="47"/>
  <c r="AF20" i="47"/>
  <c r="AF61" i="47"/>
  <c r="AF12" i="47"/>
  <c r="AF32" i="47"/>
  <c r="AD53" i="47"/>
  <c r="AF45" i="47"/>
  <c r="AF66" i="47"/>
  <c r="AF37" i="47"/>
  <c r="AD132" i="47"/>
  <c r="AF226" i="47"/>
  <c r="AD242" i="47"/>
  <c r="AD32" i="47"/>
  <c r="AD58" i="47"/>
  <c r="AD66" i="47"/>
  <c r="N254" i="47"/>
  <c r="B235" i="47"/>
  <c r="B263" i="47" s="1"/>
  <c r="V235" i="47"/>
  <c r="AE201" i="47"/>
  <c r="AE245" i="47"/>
  <c r="AD4" i="47"/>
  <c r="AD115" i="47"/>
  <c r="V259" i="47"/>
  <c r="AF245" i="47"/>
  <c r="AD241" i="47"/>
  <c r="AD249" i="47"/>
  <c r="AD212" i="47"/>
  <c r="AD233" i="47"/>
  <c r="AD220" i="47"/>
  <c r="AD177" i="47"/>
  <c r="AD149" i="47"/>
  <c r="AD144" i="47"/>
  <c r="AD80" i="47"/>
  <c r="AD79" i="47"/>
  <c r="AD73" i="47"/>
  <c r="AD65" i="47"/>
  <c r="AD57" i="47"/>
  <c r="AD34" i="47"/>
  <c r="AD15" i="47"/>
  <c r="AD16" i="47"/>
  <c r="AD71" i="47"/>
  <c r="AD76" i="47"/>
  <c r="AD94" i="47"/>
  <c r="AD106" i="47"/>
  <c r="AD130" i="47"/>
  <c r="AD107" i="47"/>
  <c r="AD36" i="47"/>
  <c r="AD21" i="47"/>
  <c r="AD43" i="47"/>
  <c r="AD31" i="47"/>
  <c r="AD2" i="47"/>
  <c r="AD35" i="47"/>
  <c r="AD92" i="47"/>
  <c r="AD55" i="47"/>
  <c r="AD100" i="47"/>
  <c r="AD26" i="47"/>
  <c r="AD5" i="47"/>
  <c r="AD10" i="47"/>
  <c r="AD28" i="47"/>
  <c r="AD18" i="47"/>
  <c r="AD59" i="47"/>
  <c r="AD60" i="47"/>
  <c r="AD104" i="47"/>
  <c r="AD84" i="47"/>
  <c r="AD46" i="47"/>
  <c r="AD75" i="47"/>
  <c r="AD49" i="47"/>
  <c r="AD47" i="47"/>
  <c r="AD17" i="47"/>
  <c r="AD40" i="47"/>
  <c r="AD39" i="47"/>
  <c r="AD64" i="47"/>
  <c r="AD77" i="47"/>
  <c r="AD88" i="47"/>
  <c r="AD8" i="47"/>
  <c r="AD14" i="47"/>
  <c r="AD30" i="47"/>
  <c r="AD22" i="47"/>
  <c r="AD13" i="47"/>
  <c r="AD3" i="47"/>
  <c r="AD9" i="47"/>
  <c r="AD19" i="47"/>
  <c r="AD51" i="47"/>
  <c r="AD101" i="47"/>
  <c r="AD95" i="47"/>
  <c r="AD38" i="47"/>
  <c r="AD27" i="47"/>
  <c r="AD62" i="47"/>
  <c r="AD99" i="47"/>
  <c r="AD52" i="47"/>
  <c r="AD41" i="47"/>
  <c r="AD63" i="47"/>
  <c r="AD70" i="47"/>
  <c r="AD11" i="47"/>
  <c r="AD161" i="47"/>
  <c r="AD67" i="47"/>
  <c r="AD44" i="47"/>
  <c r="AD69" i="47"/>
  <c r="AD103" i="47"/>
  <c r="AD139" i="47"/>
  <c r="AD151" i="47"/>
  <c r="AD118" i="47"/>
  <c r="AD162" i="47"/>
  <c r="AD155" i="47"/>
  <c r="AD171" i="47"/>
  <c r="AD193" i="47"/>
  <c r="AD160" i="47"/>
  <c r="AD195" i="47"/>
  <c r="AD194" i="47"/>
  <c r="AD196" i="47"/>
  <c r="AD215" i="47"/>
  <c r="AD230" i="47"/>
  <c r="AD222" i="47"/>
  <c r="AD204" i="47"/>
  <c r="AD237" i="47"/>
  <c r="AD238" i="47"/>
  <c r="AD251" i="47"/>
  <c r="AD25" i="47"/>
  <c r="AD33" i="47"/>
  <c r="AD137" i="47"/>
  <c r="AD114" i="47"/>
  <c r="AD113" i="47"/>
  <c r="AD153" i="47"/>
  <c r="AD185" i="47"/>
  <c r="AD170" i="47"/>
  <c r="AD42" i="47"/>
  <c r="AD169" i="47"/>
  <c r="AD78" i="47"/>
  <c r="AD83" i="47"/>
  <c r="AD108" i="47"/>
  <c r="AD133" i="47"/>
  <c r="AD142" i="47"/>
  <c r="AD112" i="47"/>
  <c r="AD138" i="47"/>
  <c r="AD166" i="47"/>
  <c r="AD163" i="47"/>
  <c r="AD164" i="47"/>
  <c r="AD176" i="47"/>
  <c r="AD180" i="47"/>
  <c r="AD174" i="47"/>
  <c r="AD239" i="47"/>
  <c r="AD229" i="47"/>
  <c r="AD123" i="47"/>
  <c r="AD97" i="47"/>
  <c r="AD110" i="47"/>
  <c r="AD102" i="47"/>
  <c r="AD120" i="47"/>
  <c r="AD91" i="47"/>
  <c r="AD93" i="47"/>
  <c r="AD122" i="47"/>
  <c r="AD141" i="47"/>
  <c r="AD158" i="47"/>
  <c r="AD225" i="47"/>
  <c r="AD72" i="47"/>
  <c r="AD68" i="47"/>
  <c r="AD98" i="47"/>
  <c r="AD111" i="47"/>
  <c r="AD124" i="47"/>
  <c r="AD126" i="47"/>
  <c r="AD135" i="47"/>
  <c r="AD121" i="47"/>
  <c r="AD134" i="47"/>
  <c r="AD165" i="47"/>
  <c r="AD167" i="47"/>
  <c r="AD156" i="47"/>
  <c r="AD187" i="47"/>
  <c r="AD179" i="47"/>
  <c r="AD186" i="47"/>
  <c r="AD188" i="47"/>
  <c r="AD240" i="47"/>
  <c r="AD207" i="47"/>
  <c r="AD199" i="47"/>
  <c r="AD210" i="47"/>
  <c r="AD232" i="47"/>
  <c r="AD246" i="47"/>
  <c r="AD252" i="47"/>
  <c r="AD172" i="47"/>
  <c r="AD213" i="47"/>
  <c r="AD82" i="47"/>
  <c r="AD90" i="47"/>
  <c r="AD128" i="47"/>
  <c r="AD89" i="47"/>
  <c r="AD119" i="47"/>
  <c r="AD125" i="47"/>
  <c r="AD143" i="47"/>
  <c r="AD157" i="47"/>
  <c r="AD150" i="47"/>
  <c r="AD181" i="47"/>
  <c r="AD197" i="47"/>
  <c r="AD202" i="47"/>
  <c r="AD190" i="47"/>
  <c r="AD205" i="47"/>
  <c r="AD203" i="47"/>
  <c r="AD214" i="47"/>
  <c r="AD236" i="47"/>
  <c r="AD192" i="47"/>
  <c r="AD6" i="47"/>
  <c r="AD48" i="47"/>
  <c r="AD105" i="47"/>
  <c r="AD136" i="47"/>
  <c r="AD85" i="47"/>
  <c r="AD146" i="47"/>
  <c r="AD131" i="47"/>
  <c r="AD129" i="47"/>
  <c r="AD154" i="47"/>
  <c r="AD152" i="47"/>
  <c r="AD159" i="47"/>
  <c r="AD168" i="47"/>
  <c r="AD191" i="47"/>
  <c r="AD184" i="47"/>
  <c r="AD183" i="47"/>
  <c r="AD211" i="47"/>
  <c r="AD227" i="47"/>
  <c r="AD248" i="47"/>
  <c r="AD223" i="47"/>
  <c r="AD218" i="47"/>
  <c r="AD253" i="47"/>
  <c r="AD182" i="47"/>
  <c r="AD198" i="47"/>
  <c r="AD219" i="47"/>
  <c r="AD7" i="47"/>
  <c r="AD24" i="47"/>
  <c r="AD54" i="47"/>
  <c r="AD56" i="47"/>
  <c r="AD147" i="47"/>
  <c r="AD86" i="47"/>
  <c r="AD87" i="47"/>
  <c r="AD116" i="47"/>
  <c r="AD127" i="47"/>
  <c r="AD148" i="47"/>
  <c r="AD178" i="47"/>
  <c r="AD175" i="47"/>
  <c r="AD200" i="47"/>
  <c r="AD217" i="47"/>
  <c r="AD206" i="47"/>
  <c r="AD244" i="47"/>
  <c r="AD254" i="47"/>
  <c r="AD173" i="47"/>
  <c r="AD216" i="47"/>
  <c r="AD221" i="47"/>
  <c r="AD231" i="47"/>
  <c r="AD243" i="47"/>
  <c r="AD228" i="47"/>
  <c r="AD235" i="47"/>
  <c r="AD209" i="47"/>
  <c r="AD247" i="47"/>
  <c r="AD250" i="47"/>
  <c r="AD109" i="47"/>
  <c r="AD61" i="47"/>
  <c r="AD29" i="47"/>
  <c r="AD224" i="47"/>
  <c r="AD145" i="47"/>
  <c r="E264" i="47"/>
  <c r="E263" i="47"/>
  <c r="AD201" i="47"/>
  <c r="AD12" i="47"/>
  <c r="AD226" i="47"/>
  <c r="AD20" i="47"/>
  <c r="AD96" i="47"/>
  <c r="AF201" i="47"/>
  <c r="B261" i="47"/>
  <c r="AD81" i="47"/>
  <c r="AD140" i="47"/>
  <c r="AD37" i="47"/>
  <c r="AD74" i="47"/>
  <c r="AD50" i="47"/>
  <c r="AE238" i="47"/>
  <c r="AE246" i="47"/>
  <c r="AE254" i="47"/>
  <c r="AE199" i="47"/>
  <c r="AE217" i="47"/>
  <c r="AE209" i="47"/>
  <c r="AE79" i="47"/>
  <c r="AE82" i="47"/>
  <c r="AE97" i="47"/>
  <c r="AE25" i="47"/>
  <c r="AE2" i="47"/>
  <c r="AE35" i="47"/>
  <c r="AE3" i="47"/>
  <c r="AE59" i="47"/>
  <c r="AE89" i="47"/>
  <c r="AE55" i="47"/>
  <c r="AE75" i="47"/>
  <c r="AE54" i="47"/>
  <c r="AE133" i="47"/>
  <c r="AE87" i="47"/>
  <c r="AE103" i="47"/>
  <c r="AE5" i="47"/>
  <c r="AE18" i="47"/>
  <c r="AE24" i="47"/>
  <c r="AE72" i="47"/>
  <c r="AE169" i="47"/>
  <c r="AE161" i="47"/>
  <c r="AE49" i="47"/>
  <c r="AE73" i="47"/>
  <c r="AE51" i="47"/>
  <c r="AE44" i="47"/>
  <c r="AE56" i="47"/>
  <c r="AE62" i="47"/>
  <c r="AE17" i="47"/>
  <c r="AE40" i="47"/>
  <c r="AE30" i="47"/>
  <c r="AE7" i="47"/>
  <c r="AE16" i="47"/>
  <c r="AE39" i="47"/>
  <c r="AE64" i="47"/>
  <c r="AE41" i="47"/>
  <c r="AE8" i="47"/>
  <c r="AE33" i="47"/>
  <c r="AE14" i="47"/>
  <c r="AE28" i="47"/>
  <c r="AE22" i="47"/>
  <c r="AE38" i="47"/>
  <c r="AE9" i="47"/>
  <c r="AE198" i="47"/>
  <c r="AE46" i="47"/>
  <c r="AE67" i="47"/>
  <c r="AE101" i="47"/>
  <c r="AE70" i="47"/>
  <c r="AE27" i="47"/>
  <c r="AE11" i="47"/>
  <c r="AE99" i="47"/>
  <c r="AE52" i="47"/>
  <c r="AE57" i="47"/>
  <c r="AE63" i="47"/>
  <c r="AE65" i="47"/>
  <c r="AE94" i="47"/>
  <c r="AE123" i="47"/>
  <c r="AE80" i="47"/>
  <c r="AE43" i="47"/>
  <c r="AE6" i="47"/>
  <c r="AE19" i="47"/>
  <c r="AE42" i="47"/>
  <c r="AE69" i="47"/>
  <c r="AE68" i="47"/>
  <c r="AE71" i="47"/>
  <c r="AE47" i="47"/>
  <c r="AE76" i="47"/>
  <c r="AE86" i="47"/>
  <c r="AE137" i="47"/>
  <c r="AE114" i="47"/>
  <c r="AE122" i="47"/>
  <c r="AE147" i="47"/>
  <c r="AE113" i="47"/>
  <c r="AE153" i="47"/>
  <c r="AE150" i="47"/>
  <c r="AE166" i="47"/>
  <c r="AE170" i="47"/>
  <c r="AE192" i="47"/>
  <c r="AE181" i="47"/>
  <c r="AE220" i="47"/>
  <c r="AE213" i="47"/>
  <c r="AE219" i="47"/>
  <c r="AE216" i="47"/>
  <c r="AE250" i="47"/>
  <c r="AE108" i="47"/>
  <c r="AE106" i="47"/>
  <c r="AE120" i="47"/>
  <c r="AE83" i="47"/>
  <c r="AE146" i="47"/>
  <c r="AE142" i="47"/>
  <c r="AE144" i="47"/>
  <c r="AE112" i="47"/>
  <c r="AE158" i="47"/>
  <c r="AE163" i="47"/>
  <c r="AE164" i="47"/>
  <c r="AE10" i="47"/>
  <c r="AE13" i="47"/>
  <c r="AE110" i="47"/>
  <c r="AE91" i="47"/>
  <c r="AE93" i="47"/>
  <c r="AE100" i="47"/>
  <c r="AE105" i="47"/>
  <c r="AE149" i="47"/>
  <c r="AE225" i="47"/>
  <c r="AE185" i="47"/>
  <c r="AE184" i="47"/>
  <c r="AE227" i="47"/>
  <c r="AE203" i="47"/>
  <c r="AE221" i="47"/>
  <c r="AE214" i="47"/>
  <c r="AE252" i="47"/>
  <c r="AE231" i="47"/>
  <c r="AE247" i="47"/>
  <c r="AE15" i="47"/>
  <c r="AE60" i="47"/>
  <c r="AE78" i="47"/>
  <c r="AE77" i="47"/>
  <c r="AE98" i="47"/>
  <c r="AE111" i="47"/>
  <c r="AE124" i="47"/>
  <c r="AE126" i="47"/>
  <c r="AE128" i="47"/>
  <c r="AE135" i="47"/>
  <c r="AE121" i="47"/>
  <c r="AE134" i="47"/>
  <c r="AE136" i="47"/>
  <c r="AE165" i="47"/>
  <c r="AE167" i="47"/>
  <c r="AE156" i="47"/>
  <c r="AE36" i="47"/>
  <c r="AE21" i="47"/>
  <c r="AE34" i="47"/>
  <c r="AE48" i="47"/>
  <c r="AE85" i="47"/>
  <c r="AE90" i="47"/>
  <c r="AE125" i="47"/>
  <c r="AE119" i="47"/>
  <c r="AE143" i="47"/>
  <c r="AE157" i="47"/>
  <c r="AE173" i="47"/>
  <c r="AE197" i="47"/>
  <c r="AE202" i="47"/>
  <c r="AE205" i="47"/>
  <c r="AE212" i="47"/>
  <c r="AE206" i="47"/>
  <c r="AE251" i="47"/>
  <c r="AE229" i="47"/>
  <c r="AE26" i="47"/>
  <c r="AE84" i="47"/>
  <c r="AE95" i="47"/>
  <c r="AE130" i="47"/>
  <c r="AE151" i="47"/>
  <c r="AE131" i="47"/>
  <c r="AE129" i="47"/>
  <c r="AE148" i="47"/>
  <c r="AE152" i="47"/>
  <c r="AE159" i="47"/>
  <c r="AE168" i="47"/>
  <c r="AE172" i="47"/>
  <c r="AE191" i="47"/>
  <c r="AE183" i="47"/>
  <c r="AE211" i="47"/>
  <c r="AE222" i="47"/>
  <c r="AE248" i="47"/>
  <c r="AE223" i="47"/>
  <c r="AE218" i="47"/>
  <c r="AE244" i="47"/>
  <c r="AE243" i="47"/>
  <c r="AE241" i="47"/>
  <c r="AE253" i="47"/>
  <c r="AE174" i="47"/>
  <c r="AE239" i="47"/>
  <c r="AE92" i="47"/>
  <c r="AE88" i="47"/>
  <c r="AE141" i="47"/>
  <c r="AE107" i="47"/>
  <c r="AE127" i="47"/>
  <c r="AE154" i="47"/>
  <c r="AE178" i="47"/>
  <c r="AE182" i="47"/>
  <c r="AE175" i="47"/>
  <c r="AE177" i="47"/>
  <c r="AE176" i="47"/>
  <c r="AE193" i="47"/>
  <c r="AE204" i="47"/>
  <c r="AE233" i="47"/>
  <c r="AE249" i="47"/>
  <c r="AE31" i="47"/>
  <c r="AE104" i="47"/>
  <c r="AE102" i="47"/>
  <c r="AE116" i="47"/>
  <c r="AE139" i="47"/>
  <c r="AE118" i="47"/>
  <c r="AE138" i="47"/>
  <c r="AE162" i="47"/>
  <c r="AE155" i="47"/>
  <c r="AE171" i="47"/>
  <c r="AE190" i="47"/>
  <c r="AE160" i="47"/>
  <c r="AE195" i="47"/>
  <c r="AE194" i="47"/>
  <c r="AE196" i="47"/>
  <c r="AE215" i="47"/>
  <c r="AE235" i="47"/>
  <c r="AE228" i="47"/>
  <c r="AE237" i="47"/>
  <c r="AE180" i="47"/>
  <c r="AE230" i="47"/>
  <c r="AE232" i="47"/>
  <c r="AE200" i="47"/>
  <c r="AE240" i="47"/>
  <c r="AE187" i="47"/>
  <c r="AE207" i="47"/>
  <c r="AE210" i="47"/>
  <c r="AE186" i="47"/>
  <c r="AE188" i="47"/>
  <c r="AE236" i="47"/>
  <c r="AE179" i="47"/>
  <c r="AE96" i="47"/>
  <c r="AD189" i="47"/>
  <c r="AD45" i="47"/>
  <c r="AE242" i="47"/>
  <c r="AF235" i="47"/>
  <c r="AF254" i="47"/>
  <c r="AF222" i="47"/>
  <c r="AF230" i="47"/>
  <c r="AF199" i="47"/>
  <c r="AF112" i="47"/>
  <c r="AF122" i="47"/>
  <c r="AF138" i="47"/>
  <c r="AF151" i="47"/>
  <c r="AF79" i="47"/>
  <c r="AF78" i="47"/>
  <c r="AF67" i="47"/>
  <c r="AF38" i="47"/>
  <c r="AF24" i="47"/>
  <c r="AF64" i="47"/>
  <c r="AF169" i="47"/>
  <c r="AF161" i="47"/>
  <c r="AF49" i="47"/>
  <c r="AF73" i="47"/>
  <c r="AF59" i="47"/>
  <c r="AF83" i="47"/>
  <c r="AF98" i="47"/>
  <c r="AF111" i="47"/>
  <c r="AF124" i="47"/>
  <c r="AF26" i="47"/>
  <c r="AF30" i="47"/>
  <c r="AF7" i="47"/>
  <c r="AF54" i="47"/>
  <c r="AF60" i="47"/>
  <c r="AF104" i="47"/>
  <c r="AF47" i="47"/>
  <c r="AF102" i="47"/>
  <c r="AF8" i="47"/>
  <c r="AF14" i="47"/>
  <c r="AF13" i="47"/>
  <c r="AF27" i="47"/>
  <c r="AF9" i="47"/>
  <c r="AF42" i="47"/>
  <c r="AF174" i="47"/>
  <c r="AF11" i="47"/>
  <c r="AF19" i="47"/>
  <c r="AF82" i="47"/>
  <c r="AF52" i="47"/>
  <c r="AF57" i="47"/>
  <c r="AF63" i="47"/>
  <c r="AF65" i="47"/>
  <c r="AF123" i="47"/>
  <c r="AF21" i="47"/>
  <c r="AF43" i="47"/>
  <c r="AF34" i="47"/>
  <c r="AF6" i="47"/>
  <c r="AF75" i="47"/>
  <c r="AF62" i="47"/>
  <c r="AF69" i="47"/>
  <c r="AF68" i="47"/>
  <c r="AF70" i="47"/>
  <c r="AF90" i="47"/>
  <c r="AF108" i="47"/>
  <c r="AF106" i="47"/>
  <c r="AF25" i="47"/>
  <c r="AF36" i="47"/>
  <c r="AF33" i="47"/>
  <c r="AF5" i="47"/>
  <c r="AF84" i="47"/>
  <c r="AF15" i="47"/>
  <c r="AF31" i="47"/>
  <c r="AF41" i="47"/>
  <c r="AF2" i="47"/>
  <c r="AF35" i="47"/>
  <c r="AF72" i="47"/>
  <c r="AF92" i="47"/>
  <c r="AF71" i="47"/>
  <c r="AF76" i="47"/>
  <c r="AF48" i="47"/>
  <c r="AF56" i="47"/>
  <c r="AF18" i="47"/>
  <c r="AF120" i="47"/>
  <c r="AF113" i="47"/>
  <c r="AF135" i="47"/>
  <c r="AF142" i="47"/>
  <c r="AF144" i="47"/>
  <c r="AF173" i="47"/>
  <c r="AF158" i="47"/>
  <c r="AF164" i="47"/>
  <c r="AF180" i="47"/>
  <c r="AF179" i="47"/>
  <c r="AF172" i="47"/>
  <c r="AF240" i="47"/>
  <c r="AF203" i="47"/>
  <c r="AF239" i="47"/>
  <c r="AF229" i="47"/>
  <c r="AF232" i="47"/>
  <c r="AF28" i="47"/>
  <c r="AF22" i="47"/>
  <c r="AF39" i="47"/>
  <c r="AF110" i="47"/>
  <c r="AF93" i="47"/>
  <c r="AF100" i="47"/>
  <c r="AF133" i="47"/>
  <c r="AF119" i="47"/>
  <c r="AF143" i="47"/>
  <c r="AF40" i="47"/>
  <c r="AF77" i="47"/>
  <c r="AF97" i="47"/>
  <c r="AF126" i="47"/>
  <c r="AF128" i="47"/>
  <c r="AF121" i="47"/>
  <c r="AF134" i="47"/>
  <c r="AF136" i="47"/>
  <c r="AF141" i="47"/>
  <c r="AF153" i="47"/>
  <c r="AF165" i="47"/>
  <c r="AF195" i="47"/>
  <c r="AF150" i="47"/>
  <c r="AF167" i="47"/>
  <c r="AF156" i="47"/>
  <c r="AF178" i="47"/>
  <c r="AF206" i="47"/>
  <c r="AF214" i="47"/>
  <c r="AF186" i="47"/>
  <c r="AF188" i="47"/>
  <c r="AF190" i="47"/>
  <c r="AF200" i="47"/>
  <c r="AF211" i="47"/>
  <c r="AF207" i="47"/>
  <c r="AF209" i="47"/>
  <c r="AF210" i="47"/>
  <c r="AF248" i="47"/>
  <c r="AF236" i="47"/>
  <c r="AF10" i="47"/>
  <c r="AF99" i="47"/>
  <c r="AF46" i="47"/>
  <c r="AF85" i="47"/>
  <c r="AF94" i="47"/>
  <c r="AF127" i="47"/>
  <c r="AF157" i="47"/>
  <c r="AF17" i="47"/>
  <c r="AF3" i="47"/>
  <c r="AF16" i="47"/>
  <c r="AF51" i="47"/>
  <c r="AF101" i="47"/>
  <c r="AF95" i="47"/>
  <c r="AF86" i="47"/>
  <c r="AF89" i="47"/>
  <c r="AF131" i="47"/>
  <c r="AF129" i="47"/>
  <c r="AF125" i="47"/>
  <c r="AF152" i="47"/>
  <c r="AF159" i="47"/>
  <c r="AF168" i="47"/>
  <c r="AF181" i="47"/>
  <c r="AF191" i="47"/>
  <c r="AF183" i="47"/>
  <c r="AF227" i="47"/>
  <c r="AF223" i="47"/>
  <c r="AF218" i="47"/>
  <c r="AF244" i="47"/>
  <c r="AF233" i="47"/>
  <c r="AF249" i="47"/>
  <c r="AF253" i="47"/>
  <c r="AF149" i="47"/>
  <c r="AF55" i="47"/>
  <c r="AF88" i="47"/>
  <c r="AF105" i="47"/>
  <c r="AF107" i="47"/>
  <c r="AF146" i="47"/>
  <c r="AF154" i="47"/>
  <c r="AF148" i="47"/>
  <c r="AF155" i="47"/>
  <c r="AF171" i="47"/>
  <c r="AF187" i="47"/>
  <c r="AF182" i="47"/>
  <c r="AF175" i="47"/>
  <c r="AF177" i="47"/>
  <c r="AF193" i="47"/>
  <c r="AF204" i="47"/>
  <c r="AF219" i="47"/>
  <c r="AF246" i="47"/>
  <c r="AF251" i="47"/>
  <c r="AF202" i="47"/>
  <c r="AF87" i="47"/>
  <c r="AF91" i="47"/>
  <c r="AF130" i="47"/>
  <c r="AF139" i="47"/>
  <c r="AF118" i="47"/>
  <c r="AF147" i="47"/>
  <c r="AF116" i="47"/>
  <c r="AF162" i="47"/>
  <c r="AF160" i="47"/>
  <c r="AF194" i="47"/>
  <c r="AF196" i="47"/>
  <c r="AF198" i="47"/>
  <c r="AF215" i="47"/>
  <c r="AF217" i="47"/>
  <c r="AF243" i="47"/>
  <c r="AF237" i="47"/>
  <c r="AF225" i="47"/>
  <c r="AF185" i="47"/>
  <c r="AF184" i="47"/>
  <c r="AF44" i="47"/>
  <c r="AF80" i="47"/>
  <c r="AF103" i="47"/>
  <c r="AF137" i="47"/>
  <c r="AF114" i="47"/>
  <c r="AF166" i="47"/>
  <c r="AF170" i="47"/>
  <c r="AF163" i="47"/>
  <c r="AF192" i="47"/>
  <c r="AF176" i="47"/>
  <c r="AF220" i="47"/>
  <c r="AF213" i="47"/>
  <c r="AF216" i="47"/>
  <c r="AF228" i="47"/>
  <c r="AF250" i="47"/>
  <c r="AF205" i="47"/>
  <c r="AF197" i="47"/>
  <c r="AF238" i="47"/>
  <c r="AF247" i="47"/>
  <c r="AF212" i="47"/>
  <c r="AF241" i="47"/>
  <c r="AF221" i="47"/>
  <c r="AF252" i="47"/>
  <c r="AF231" i="47"/>
  <c r="AD245" i="47"/>
  <c r="AF208" i="47"/>
  <c r="AC254" i="47" l="1"/>
  <c r="J254" i="47" s="1"/>
  <c r="R256" i="13" s="1"/>
  <c r="AC23" i="47"/>
  <c r="J23" i="47" s="1"/>
  <c r="AA235" i="47"/>
  <c r="AA23" i="47"/>
  <c r="AA254" i="47"/>
  <c r="G254" i="47" s="1"/>
  <c r="V257" i="8" s="1"/>
  <c r="AC117" i="47"/>
  <c r="J117" i="47" s="1"/>
  <c r="R116" i="13" s="1"/>
  <c r="AC83" i="47"/>
  <c r="J83" i="47" s="1"/>
  <c r="R82" i="13" s="1"/>
  <c r="AC46" i="47"/>
  <c r="J46" i="47" s="1"/>
  <c r="R45" i="13" s="1"/>
  <c r="AC141" i="47"/>
  <c r="J141" i="47" s="1"/>
  <c r="R142" i="13" s="1"/>
  <c r="AC167" i="47"/>
  <c r="J167" i="47" s="1"/>
  <c r="R168" i="13" s="1"/>
  <c r="AC206" i="47"/>
  <c r="J206" i="47" s="1"/>
  <c r="R207" i="13" s="1"/>
  <c r="AC3" i="47"/>
  <c r="J3" i="47" s="1"/>
  <c r="R3" i="13" s="1"/>
  <c r="AC27" i="47"/>
  <c r="J27" i="47" s="1"/>
  <c r="R26" i="13" s="1"/>
  <c r="AC77" i="47"/>
  <c r="J77" i="47" s="1"/>
  <c r="R76" i="13" s="1"/>
  <c r="AC98" i="47"/>
  <c r="J98" i="47" s="1"/>
  <c r="R97" i="13" s="1"/>
  <c r="AC175" i="47"/>
  <c r="J175" i="47" s="1"/>
  <c r="R176" i="13" s="1"/>
  <c r="AC225" i="47"/>
  <c r="J225" i="47" s="1"/>
  <c r="R226" i="13" s="1"/>
  <c r="AC236" i="47"/>
  <c r="J236" i="47" s="1"/>
  <c r="R237" i="13" s="1"/>
  <c r="AC16" i="47"/>
  <c r="J16" i="47" s="1"/>
  <c r="R16" i="13" s="1"/>
  <c r="AC33" i="47"/>
  <c r="J33" i="47" s="1"/>
  <c r="R32" i="13" s="1"/>
  <c r="AC122" i="47"/>
  <c r="J122" i="47" s="1"/>
  <c r="R123" i="13" s="1"/>
  <c r="AC60" i="47"/>
  <c r="J60" i="47" s="1"/>
  <c r="R59" i="13" s="1"/>
  <c r="AC165" i="47"/>
  <c r="J165" i="47" s="1"/>
  <c r="R166" i="13" s="1"/>
  <c r="AC186" i="47"/>
  <c r="J186" i="47" s="1"/>
  <c r="R187" i="13" s="1"/>
  <c r="AC246" i="47"/>
  <c r="J246" i="47" s="1"/>
  <c r="R247" i="13" s="1"/>
  <c r="AC151" i="47"/>
  <c r="J151" i="47" s="1"/>
  <c r="R152" i="13" s="1"/>
  <c r="AC160" i="47"/>
  <c r="J160" i="47" s="1"/>
  <c r="R161" i="13" s="1"/>
  <c r="AC158" i="47"/>
  <c r="J158" i="47" s="1"/>
  <c r="R159" i="13" s="1"/>
  <c r="AC222" i="47"/>
  <c r="J222" i="47" s="1"/>
  <c r="R223" i="13" s="1"/>
  <c r="AC68" i="47"/>
  <c r="J68" i="47" s="1"/>
  <c r="R67" i="13" s="1"/>
  <c r="AC42" i="47"/>
  <c r="J42" i="47" s="1"/>
  <c r="R41" i="13" s="1"/>
  <c r="AC40" i="47"/>
  <c r="J40" i="47" s="1"/>
  <c r="R39" i="13" s="1"/>
  <c r="AC120" i="47"/>
  <c r="J120" i="47" s="1"/>
  <c r="R121" i="13" s="1"/>
  <c r="AC163" i="47"/>
  <c r="J163" i="47" s="1"/>
  <c r="R164" i="13" s="1"/>
  <c r="AC250" i="47"/>
  <c r="J250" i="47" s="1"/>
  <c r="R251" i="13" s="1"/>
  <c r="AC14" i="47"/>
  <c r="J14" i="47" s="1"/>
  <c r="R14" i="13" s="1"/>
  <c r="AC36" i="47"/>
  <c r="J36" i="47" s="1"/>
  <c r="R35" i="13" s="1"/>
  <c r="AC86" i="47"/>
  <c r="J86" i="47" s="1"/>
  <c r="R85" i="13" s="1"/>
  <c r="AC111" i="47"/>
  <c r="J111" i="47" s="1"/>
  <c r="R110" i="13" s="1"/>
  <c r="AC149" i="47"/>
  <c r="J149" i="47" s="1"/>
  <c r="R150" i="13" s="1"/>
  <c r="AC213" i="47"/>
  <c r="J213" i="47" s="1"/>
  <c r="R214" i="13" s="1"/>
  <c r="AC216" i="47"/>
  <c r="J216" i="47" s="1"/>
  <c r="R217" i="13" s="1"/>
  <c r="AC90" i="47"/>
  <c r="J90" i="47" s="1"/>
  <c r="R89" i="13" s="1"/>
  <c r="AC7" i="47"/>
  <c r="J7" i="47" s="1"/>
  <c r="R7" i="13" s="1"/>
  <c r="AC76" i="47"/>
  <c r="J76" i="47" s="1"/>
  <c r="R75" i="13" s="1"/>
  <c r="AC107" i="47"/>
  <c r="J107" i="47" s="1"/>
  <c r="R106" i="13" s="1"/>
  <c r="AC156" i="47"/>
  <c r="J156" i="47" s="1"/>
  <c r="R157" i="13" s="1"/>
  <c r="AC174" i="47"/>
  <c r="J174" i="47" s="1"/>
  <c r="R175" i="13" s="1"/>
  <c r="AC136" i="47"/>
  <c r="J136" i="47" s="1"/>
  <c r="R137" i="13" s="1"/>
  <c r="AC119" i="47"/>
  <c r="J119" i="47" s="1"/>
  <c r="R120" i="13" s="1"/>
  <c r="AC180" i="47"/>
  <c r="J180" i="47" s="1"/>
  <c r="R181" i="13" s="1"/>
  <c r="AC73" i="47"/>
  <c r="J73" i="47" s="1"/>
  <c r="R72" i="13" s="1"/>
  <c r="AC101" i="47"/>
  <c r="J101" i="47" s="1"/>
  <c r="R100" i="13" s="1"/>
  <c r="AC198" i="47"/>
  <c r="J198" i="47" s="1"/>
  <c r="R199" i="13" s="1"/>
  <c r="AC64" i="47"/>
  <c r="J64" i="47" s="1"/>
  <c r="R63" i="13" s="1"/>
  <c r="AC178" i="47"/>
  <c r="J178" i="47" s="1"/>
  <c r="R179" i="13" s="1"/>
  <c r="AC26" i="47"/>
  <c r="J26" i="47" s="1"/>
  <c r="R25" i="13" s="1"/>
  <c r="AC129" i="47"/>
  <c r="J129" i="47" s="1"/>
  <c r="R130" i="13" s="1"/>
  <c r="AC185" i="47"/>
  <c r="J185" i="47" s="1"/>
  <c r="R186" i="13" s="1"/>
  <c r="AC67" i="47"/>
  <c r="J67" i="47" s="1"/>
  <c r="R66" i="13" s="1"/>
  <c r="AC89" i="47"/>
  <c r="J89" i="47" s="1"/>
  <c r="R88" i="13" s="1"/>
  <c r="AC143" i="47"/>
  <c r="J143" i="47" s="1"/>
  <c r="R144" i="13" s="1"/>
  <c r="AC15" i="47"/>
  <c r="J15" i="47" s="1"/>
  <c r="R15" i="13" s="1"/>
  <c r="AC18" i="47"/>
  <c r="J18" i="47" s="1"/>
  <c r="R18" i="13" s="1"/>
  <c r="AC70" i="47"/>
  <c r="J70" i="47" s="1"/>
  <c r="R69" i="13" s="1"/>
  <c r="AC142" i="47"/>
  <c r="J142" i="47" s="1"/>
  <c r="R143" i="13" s="1"/>
  <c r="AC220" i="47"/>
  <c r="J220" i="47" s="1"/>
  <c r="R221" i="13" s="1"/>
  <c r="AC24" i="47"/>
  <c r="J24" i="47" s="1"/>
  <c r="R23" i="13" s="1"/>
  <c r="AC146" i="47"/>
  <c r="J146" i="47" s="1"/>
  <c r="R147" i="13" s="1"/>
  <c r="AC188" i="47"/>
  <c r="J188" i="47" s="1"/>
  <c r="R189" i="13" s="1"/>
  <c r="AC231" i="47"/>
  <c r="J231" i="47" s="1"/>
  <c r="R232" i="13" s="1"/>
  <c r="AC10" i="47"/>
  <c r="J10" i="47" s="1"/>
  <c r="R10" i="13" s="1"/>
  <c r="AC38" i="47"/>
  <c r="J38" i="47" s="1"/>
  <c r="R37" i="13" s="1"/>
  <c r="AC161" i="47"/>
  <c r="J161" i="47" s="1"/>
  <c r="R162" i="13" s="1"/>
  <c r="AC207" i="47"/>
  <c r="J207" i="47" s="1"/>
  <c r="R208" i="13" s="1"/>
  <c r="AC229" i="47"/>
  <c r="J229" i="47" s="1"/>
  <c r="R230" i="13" s="1"/>
  <c r="AC21" i="47"/>
  <c r="J21" i="47" s="1"/>
  <c r="R21" i="13" s="1"/>
  <c r="AC166" i="47"/>
  <c r="J166" i="47" s="1"/>
  <c r="R167" i="13" s="1"/>
  <c r="AC5" i="47"/>
  <c r="J5" i="47" s="1"/>
  <c r="R5" i="13" s="1"/>
  <c r="AC30" i="47"/>
  <c r="J30" i="47" s="1"/>
  <c r="R29" i="13" s="1"/>
  <c r="AC171" i="47"/>
  <c r="J171" i="47" s="1"/>
  <c r="R172" i="13" s="1"/>
  <c r="AC205" i="47"/>
  <c r="J205" i="47" s="1"/>
  <c r="R206" i="13" s="1"/>
  <c r="AC144" i="47"/>
  <c r="J144" i="47" s="1"/>
  <c r="R145" i="13" s="1"/>
  <c r="AC228" i="47"/>
  <c r="J228" i="47" s="1"/>
  <c r="R229" i="13" s="1"/>
  <c r="AC240" i="47"/>
  <c r="J240" i="47" s="1"/>
  <c r="R241" i="13" s="1"/>
  <c r="AC47" i="47"/>
  <c r="J47" i="47" s="1"/>
  <c r="R46" i="13" s="1"/>
  <c r="AC93" i="47"/>
  <c r="J93" i="47" s="1"/>
  <c r="R92" i="13" s="1"/>
  <c r="AC138" i="47"/>
  <c r="J138" i="47" s="1"/>
  <c r="R139" i="13" s="1"/>
  <c r="AC177" i="47"/>
  <c r="J177" i="47" s="1"/>
  <c r="R178" i="13" s="1"/>
  <c r="AC190" i="47"/>
  <c r="J190" i="47" s="1"/>
  <c r="R191" i="13" s="1"/>
  <c r="AC239" i="47"/>
  <c r="J239" i="47" s="1"/>
  <c r="R240" i="13" s="1"/>
  <c r="AC131" i="47"/>
  <c r="J131" i="47" s="1"/>
  <c r="R132" i="13" s="1"/>
  <c r="AC99" i="47"/>
  <c r="J99" i="47" s="1"/>
  <c r="R98" i="13" s="1"/>
  <c r="AC113" i="47"/>
  <c r="J113" i="47" s="1"/>
  <c r="R112" i="13" s="1"/>
  <c r="AC204" i="47"/>
  <c r="J204" i="47" s="1"/>
  <c r="R205" i="13" s="1"/>
  <c r="AC84" i="47"/>
  <c r="J84" i="47" s="1"/>
  <c r="R83" i="13" s="1"/>
  <c r="AC103" i="47"/>
  <c r="J103" i="47" s="1"/>
  <c r="R102" i="13" s="1"/>
  <c r="AC154" i="47"/>
  <c r="J154" i="47" s="1"/>
  <c r="R155" i="13" s="1"/>
  <c r="AC39" i="47"/>
  <c r="J39" i="47" s="1"/>
  <c r="R38" i="13" s="1"/>
  <c r="AC162" i="47"/>
  <c r="J162" i="47" s="1"/>
  <c r="R163" i="13" s="1"/>
  <c r="AC218" i="47"/>
  <c r="J218" i="47" s="1"/>
  <c r="R219" i="13" s="1"/>
  <c r="AC94" i="47"/>
  <c r="J94" i="47" s="1"/>
  <c r="R93" i="13" s="1"/>
  <c r="AC123" i="47"/>
  <c r="J123" i="47" s="1"/>
  <c r="R124" i="13" s="1"/>
  <c r="AC127" i="47"/>
  <c r="J127" i="47" s="1"/>
  <c r="R128" i="13" s="1"/>
  <c r="AC200" i="47"/>
  <c r="J200" i="47" s="1"/>
  <c r="R201" i="13" s="1"/>
  <c r="AC25" i="47"/>
  <c r="J25" i="47" s="1"/>
  <c r="R24" i="13" s="1"/>
  <c r="AC41" i="47"/>
  <c r="J41" i="47" s="1"/>
  <c r="R40" i="13" s="1"/>
  <c r="AC34" i="47"/>
  <c r="J34" i="47" s="1"/>
  <c r="R33" i="13" s="1"/>
  <c r="AC78" i="47"/>
  <c r="J78" i="47" s="1"/>
  <c r="R77" i="13" s="1"/>
  <c r="AC152" i="47"/>
  <c r="J152" i="47" s="1"/>
  <c r="R153" i="13" s="1"/>
  <c r="AC187" i="47"/>
  <c r="J187" i="47" s="1"/>
  <c r="R188" i="13" s="1"/>
  <c r="AC253" i="47"/>
  <c r="J253" i="47" s="1"/>
  <c r="R254" i="13" s="1"/>
  <c r="AC100" i="47"/>
  <c r="J100" i="47" s="1"/>
  <c r="R99" i="13" s="1"/>
  <c r="AC150" i="47"/>
  <c r="J150" i="47" s="1"/>
  <c r="R151" i="13" s="1"/>
  <c r="AC59" i="47"/>
  <c r="J59" i="47" s="1"/>
  <c r="R58" i="13" s="1"/>
  <c r="AC128" i="47"/>
  <c r="J128" i="47" s="1"/>
  <c r="R129" i="13" s="1"/>
  <c r="AC184" i="47"/>
  <c r="J184" i="47" s="1"/>
  <c r="R185" i="13" s="1"/>
  <c r="AC48" i="47"/>
  <c r="J48" i="47" s="1"/>
  <c r="R47" i="13" s="1"/>
  <c r="AC52" i="47"/>
  <c r="J52" i="47" s="1"/>
  <c r="R51" i="13" s="1"/>
  <c r="AC92" i="47"/>
  <c r="J92" i="47" s="1"/>
  <c r="R91" i="13" s="1"/>
  <c r="AC214" i="47"/>
  <c r="J214" i="47" s="1"/>
  <c r="R215" i="13" s="1"/>
  <c r="AC22" i="47"/>
  <c r="J22" i="47" s="1"/>
  <c r="R22" i="13" s="1"/>
  <c r="AC43" i="47"/>
  <c r="J43" i="47" s="1"/>
  <c r="R42" i="13" s="1"/>
  <c r="AC55" i="47"/>
  <c r="J55" i="47" s="1"/>
  <c r="R54" i="13" s="1"/>
  <c r="AC243" i="47"/>
  <c r="J243" i="47" s="1"/>
  <c r="R244" i="13" s="1"/>
  <c r="AC51" i="47"/>
  <c r="J51" i="47" s="1"/>
  <c r="R50" i="13" s="1"/>
  <c r="AC130" i="47"/>
  <c r="J130" i="47" s="1"/>
  <c r="R131" i="13" s="1"/>
  <c r="AC137" i="47"/>
  <c r="J137" i="47" s="1"/>
  <c r="R138" i="13" s="1"/>
  <c r="AC173" i="47"/>
  <c r="J173" i="47" s="1"/>
  <c r="R174" i="13" s="1"/>
  <c r="AC193" i="47"/>
  <c r="J193" i="47" s="1"/>
  <c r="R194" i="13" s="1"/>
  <c r="AC210" i="47"/>
  <c r="J210" i="47" s="1"/>
  <c r="R211" i="13" s="1"/>
  <c r="AC217" i="47"/>
  <c r="J217" i="47" s="1"/>
  <c r="R218" i="13" s="1"/>
  <c r="AC97" i="47"/>
  <c r="J97" i="47" s="1"/>
  <c r="R96" i="13" s="1"/>
  <c r="AC9" i="47"/>
  <c r="J9" i="47" s="1"/>
  <c r="R9" i="13" s="1"/>
  <c r="AC118" i="47"/>
  <c r="J118" i="47" s="1"/>
  <c r="R119" i="13" s="1"/>
  <c r="AC13" i="47"/>
  <c r="J13" i="47" s="1"/>
  <c r="R13" i="13" s="1"/>
  <c r="AC169" i="47"/>
  <c r="J169" i="47" s="1"/>
  <c r="R170" i="13" s="1"/>
  <c r="AC181" i="47"/>
  <c r="J181" i="47" s="1"/>
  <c r="R182" i="13" s="1"/>
  <c r="AC251" i="47"/>
  <c r="J251" i="47" s="1"/>
  <c r="R252" i="13" s="1"/>
  <c r="AC116" i="47"/>
  <c r="J116" i="47" s="1"/>
  <c r="R115" i="13" s="1"/>
  <c r="AC153" i="47"/>
  <c r="J153" i="47" s="1"/>
  <c r="R154" i="13" s="1"/>
  <c r="AC164" i="47"/>
  <c r="J164" i="47" s="1"/>
  <c r="R165" i="13" s="1"/>
  <c r="AC11" i="47"/>
  <c r="J11" i="47" s="1"/>
  <c r="R11" i="13" s="1"/>
  <c r="AC108" i="47"/>
  <c r="J108" i="47" s="1"/>
  <c r="R107" i="13" s="1"/>
  <c r="AC227" i="47"/>
  <c r="J227" i="47" s="1"/>
  <c r="R228" i="13" s="1"/>
  <c r="AC248" i="47"/>
  <c r="J248" i="47" s="1"/>
  <c r="R249" i="13" s="1"/>
  <c r="AC87" i="47"/>
  <c r="J87" i="47" s="1"/>
  <c r="R86" i="13" s="1"/>
  <c r="AC104" i="47"/>
  <c r="J104" i="47" s="1"/>
  <c r="R103" i="13" s="1"/>
  <c r="AC155" i="47"/>
  <c r="J155" i="47" s="1"/>
  <c r="R156" i="13" s="1"/>
  <c r="AC195" i="47"/>
  <c r="J195" i="47" s="1"/>
  <c r="R196" i="13" s="1"/>
  <c r="AC17" i="47"/>
  <c r="J17" i="47" s="1"/>
  <c r="R17" i="13" s="1"/>
  <c r="AC31" i="47"/>
  <c r="J31" i="47" s="1"/>
  <c r="R30" i="13" s="1"/>
  <c r="AC147" i="47"/>
  <c r="J147" i="47" s="1"/>
  <c r="R148" i="13" s="1"/>
  <c r="AC223" i="47"/>
  <c r="J223" i="47" s="1"/>
  <c r="R224" i="13" s="1"/>
  <c r="AC110" i="47"/>
  <c r="J110" i="47" s="1"/>
  <c r="R109" i="13" s="1"/>
  <c r="AC230" i="47"/>
  <c r="J230" i="47" s="1"/>
  <c r="R231" i="13" s="1"/>
  <c r="AC241" i="47"/>
  <c r="J241" i="47" s="1"/>
  <c r="R242" i="13" s="1"/>
  <c r="AC8" i="47"/>
  <c r="J8" i="47" s="1"/>
  <c r="R8" i="13" s="1"/>
  <c r="AC54" i="47"/>
  <c r="J54" i="47" s="1"/>
  <c r="R53" i="13" s="1"/>
  <c r="AC179" i="47"/>
  <c r="J179" i="47" s="1"/>
  <c r="R180" i="13" s="1"/>
  <c r="AC199" i="47"/>
  <c r="J199" i="47" s="1"/>
  <c r="R200" i="13" s="1"/>
  <c r="AC114" i="47"/>
  <c r="J114" i="47" s="1"/>
  <c r="R113" i="13" s="1"/>
  <c r="AC139" i="47"/>
  <c r="J139" i="47" s="1"/>
  <c r="R140" i="13" s="1"/>
  <c r="AC203" i="47"/>
  <c r="J203" i="47" s="1"/>
  <c r="R204" i="13" s="1"/>
  <c r="AC232" i="47"/>
  <c r="J232" i="47" s="1"/>
  <c r="R233" i="13" s="1"/>
  <c r="AC134" i="47"/>
  <c r="J134" i="47" s="1"/>
  <c r="R135" i="13" s="1"/>
  <c r="AC71" i="47"/>
  <c r="J71" i="47" s="1"/>
  <c r="R70" i="13" s="1"/>
  <c r="AC133" i="47"/>
  <c r="J133" i="47" s="1"/>
  <c r="R134" i="13" s="1"/>
  <c r="AC191" i="47"/>
  <c r="J191" i="47" s="1"/>
  <c r="R192" i="13" s="1"/>
  <c r="AC244" i="47"/>
  <c r="J244" i="47" s="1"/>
  <c r="R245" i="13" s="1"/>
  <c r="AC2" i="47"/>
  <c r="J2" i="47" s="1"/>
  <c r="R2" i="13" s="1"/>
  <c r="AC19" i="47"/>
  <c r="J19" i="47" s="1"/>
  <c r="R19" i="13" s="1"/>
  <c r="AC79" i="47"/>
  <c r="J79" i="47" s="1"/>
  <c r="R78" i="13" s="1"/>
  <c r="AC85" i="47"/>
  <c r="J85" i="47" s="1"/>
  <c r="R84" i="13" s="1"/>
  <c r="AC148" i="47"/>
  <c r="J148" i="47" s="1"/>
  <c r="R149" i="13" s="1"/>
  <c r="AC91" i="47"/>
  <c r="J91" i="47" s="1"/>
  <c r="R90" i="13" s="1"/>
  <c r="AC6" i="47"/>
  <c r="J6" i="47" s="1"/>
  <c r="R6" i="13" s="1"/>
  <c r="AC106" i="47"/>
  <c r="J106" i="47" s="1"/>
  <c r="R105" i="13" s="1"/>
  <c r="AC135" i="47"/>
  <c r="J135" i="47" s="1"/>
  <c r="R136" i="13" s="1"/>
  <c r="AC176" i="47"/>
  <c r="J176" i="47" s="1"/>
  <c r="R177" i="13" s="1"/>
  <c r="AC219" i="47"/>
  <c r="J219" i="47" s="1"/>
  <c r="R220" i="13" s="1"/>
  <c r="AC35" i="47"/>
  <c r="J35" i="47" s="1"/>
  <c r="R34" i="13" s="1"/>
  <c r="AC126" i="47"/>
  <c r="J126" i="47" s="1"/>
  <c r="R127" i="13" s="1"/>
  <c r="AC247" i="47"/>
  <c r="J247" i="47" s="1"/>
  <c r="R248" i="13" s="1"/>
  <c r="AC172" i="47"/>
  <c r="J172" i="47" s="1"/>
  <c r="R173" i="13" s="1"/>
  <c r="AC194" i="47"/>
  <c r="J194" i="47" s="1"/>
  <c r="R195" i="13" s="1"/>
  <c r="AC252" i="47"/>
  <c r="J252" i="47" s="1"/>
  <c r="R253" i="13" s="1"/>
  <c r="AC57" i="47"/>
  <c r="J57" i="47" s="1"/>
  <c r="R56" i="13" s="1"/>
  <c r="AC75" i="47"/>
  <c r="J75" i="47" s="1"/>
  <c r="R74" i="13" s="1"/>
  <c r="AC159" i="47"/>
  <c r="J159" i="47" s="1"/>
  <c r="R160" i="13" s="1"/>
  <c r="AC215" i="47"/>
  <c r="J215" i="47" s="1"/>
  <c r="R216" i="13" s="1"/>
  <c r="AC209" i="47"/>
  <c r="J209" i="47" s="1"/>
  <c r="R210" i="13" s="1"/>
  <c r="AC44" i="47"/>
  <c r="J44" i="47" s="1"/>
  <c r="R43" i="13" s="1"/>
  <c r="AC121" i="47"/>
  <c r="J121" i="47" s="1"/>
  <c r="R122" i="13" s="1"/>
  <c r="AC170" i="47"/>
  <c r="J170" i="47" s="1"/>
  <c r="R171" i="13" s="1"/>
  <c r="AC237" i="47"/>
  <c r="J237" i="47" s="1"/>
  <c r="R238" i="13" s="1"/>
  <c r="AC88" i="47"/>
  <c r="J88" i="47" s="1"/>
  <c r="R87" i="13" s="1"/>
  <c r="AC157" i="47"/>
  <c r="J157" i="47" s="1"/>
  <c r="R158" i="13" s="1"/>
  <c r="AC63" i="47"/>
  <c r="J63" i="47" s="1"/>
  <c r="R62" i="13" s="1"/>
  <c r="AC62" i="47"/>
  <c r="J62" i="47" s="1"/>
  <c r="R61" i="13" s="1"/>
  <c r="AC82" i="47"/>
  <c r="J82" i="47" s="1"/>
  <c r="R81" i="13" s="1"/>
  <c r="AC102" i="47"/>
  <c r="J102" i="47" s="1"/>
  <c r="R101" i="13" s="1"/>
  <c r="AC49" i="47"/>
  <c r="J49" i="47" s="1"/>
  <c r="R48" i="13" s="1"/>
  <c r="AC28" i="47"/>
  <c r="J28" i="47" s="1"/>
  <c r="R27" i="13" s="1"/>
  <c r="AC65" i="47"/>
  <c r="J65" i="47" s="1"/>
  <c r="R64" i="13" s="1"/>
  <c r="AC182" i="47"/>
  <c r="J182" i="47" s="1"/>
  <c r="R183" i="13" s="1"/>
  <c r="AC95" i="47"/>
  <c r="J95" i="47" s="1"/>
  <c r="R94" i="13" s="1"/>
  <c r="AC212" i="47"/>
  <c r="J212" i="47" s="1"/>
  <c r="R213" i="13" s="1"/>
  <c r="AC105" i="47"/>
  <c r="J105" i="47" s="1"/>
  <c r="R104" i="13" s="1"/>
  <c r="AC80" i="47"/>
  <c r="J80" i="47" s="1"/>
  <c r="R79" i="13" s="1"/>
  <c r="AC125" i="47"/>
  <c r="J125" i="47" s="1"/>
  <c r="R126" i="13" s="1"/>
  <c r="AC192" i="47"/>
  <c r="J192" i="47" s="1"/>
  <c r="R193" i="13" s="1"/>
  <c r="AC202" i="47"/>
  <c r="J202" i="47" s="1"/>
  <c r="R203" i="13" s="1"/>
  <c r="AC221" i="47"/>
  <c r="J221" i="47" s="1"/>
  <c r="R222" i="13" s="1"/>
  <c r="AC233" i="47"/>
  <c r="J233" i="47" s="1"/>
  <c r="R234" i="13" s="1"/>
  <c r="AC69" i="47"/>
  <c r="J69" i="47" s="1"/>
  <c r="R68" i="13" s="1"/>
  <c r="AC112" i="47"/>
  <c r="J112" i="47" s="1"/>
  <c r="R111" i="13" s="1"/>
  <c r="AC183" i="47"/>
  <c r="J183" i="47" s="1"/>
  <c r="R184" i="13" s="1"/>
  <c r="AC196" i="47"/>
  <c r="J196" i="47" s="1"/>
  <c r="R197" i="13" s="1"/>
  <c r="AC124" i="47"/>
  <c r="J124" i="47" s="1"/>
  <c r="R125" i="13" s="1"/>
  <c r="AC168" i="47"/>
  <c r="J168" i="47" s="1"/>
  <c r="R169" i="13" s="1"/>
  <c r="AC238" i="47"/>
  <c r="J238" i="47" s="1"/>
  <c r="R239" i="13" s="1"/>
  <c r="AC249" i="47"/>
  <c r="J249" i="47" s="1"/>
  <c r="R250" i="13" s="1"/>
  <c r="AC74" i="47"/>
  <c r="J74" i="47" s="1"/>
  <c r="R73" i="13" s="1"/>
  <c r="AC245" i="47"/>
  <c r="J245" i="47" s="1"/>
  <c r="R246" i="13" s="1"/>
  <c r="AC109" i="47"/>
  <c r="J109" i="47" s="1"/>
  <c r="R108" i="13" s="1"/>
  <c r="AC50" i="47"/>
  <c r="J50" i="47" s="1"/>
  <c r="R49" i="13" s="1"/>
  <c r="AC53" i="47"/>
  <c r="J53" i="47" s="1"/>
  <c r="R52" i="13" s="1"/>
  <c r="AC234" i="47"/>
  <c r="J234" i="47" s="1"/>
  <c r="R235" i="13" s="1"/>
  <c r="AC20" i="47"/>
  <c r="J20" i="47" s="1"/>
  <c r="R20" i="13" s="1"/>
  <c r="AC197" i="47"/>
  <c r="J197" i="47" s="1"/>
  <c r="R198" i="13" s="1"/>
  <c r="AC211" i="47"/>
  <c r="J211" i="47" s="1"/>
  <c r="R212" i="13" s="1"/>
  <c r="AC201" i="47"/>
  <c r="J201" i="47" s="1"/>
  <c r="R202" i="13" s="1"/>
  <c r="AC115" i="47"/>
  <c r="J115" i="47" s="1"/>
  <c r="R114" i="13" s="1"/>
  <c r="AC145" i="47"/>
  <c r="J145" i="47" s="1"/>
  <c r="R146" i="13" s="1"/>
  <c r="AC72" i="47"/>
  <c r="J72" i="47" s="1"/>
  <c r="R71" i="13" s="1"/>
  <c r="AC58" i="47"/>
  <c r="J58" i="47" s="1"/>
  <c r="R57" i="13" s="1"/>
  <c r="AC140" i="47"/>
  <c r="J140" i="47" s="1"/>
  <c r="R141" i="13" s="1"/>
  <c r="AC32" i="47"/>
  <c r="J32" i="47" s="1"/>
  <c r="R31" i="13" s="1"/>
  <c r="AC226" i="47"/>
  <c r="J226" i="47" s="1"/>
  <c r="R227" i="13" s="1"/>
  <c r="AC132" i="47"/>
  <c r="J132" i="47" s="1"/>
  <c r="R133" i="13" s="1"/>
  <c r="AC45" i="47"/>
  <c r="J45" i="47" s="1"/>
  <c r="R44" i="13" s="1"/>
  <c r="AC37" i="47"/>
  <c r="J37" i="47" s="1"/>
  <c r="R36" i="13" s="1"/>
  <c r="AC224" i="47"/>
  <c r="J224" i="47" s="1"/>
  <c r="R225" i="13" s="1"/>
  <c r="AC66" i="47"/>
  <c r="J66" i="47" s="1"/>
  <c r="R65" i="13" s="1"/>
  <c r="AC242" i="47"/>
  <c r="J242" i="47" s="1"/>
  <c r="R243" i="13" s="1"/>
  <c r="AC61" i="47"/>
  <c r="J61" i="47" s="1"/>
  <c r="R60" i="13" s="1"/>
  <c r="AC56" i="47"/>
  <c r="J56" i="47" s="1"/>
  <c r="R55" i="13" s="1"/>
  <c r="AC208" i="47"/>
  <c r="J208" i="47" s="1"/>
  <c r="R209" i="13" s="1"/>
  <c r="AC189" i="47"/>
  <c r="J189" i="47" s="1"/>
  <c r="R190" i="13" s="1"/>
  <c r="AC81" i="47"/>
  <c r="J81" i="47" s="1"/>
  <c r="R80" i="13" s="1"/>
  <c r="AC96" i="47"/>
  <c r="J96" i="47" s="1"/>
  <c r="R95" i="13" s="1"/>
  <c r="AC29" i="47"/>
  <c r="J29" i="47" s="1"/>
  <c r="R28" i="13" s="1"/>
  <c r="AC12" i="47"/>
  <c r="J12" i="47" s="1"/>
  <c r="R12" i="13" s="1"/>
  <c r="AC4" i="47"/>
  <c r="J4" i="47" s="1"/>
  <c r="R4" i="13" s="1"/>
  <c r="V262" i="47"/>
  <c r="AA117" i="47"/>
  <c r="G117" i="47" s="1"/>
  <c r="AA91" i="47"/>
  <c r="G91" i="47" s="1"/>
  <c r="V91" i="8" s="1"/>
  <c r="AA7" i="47"/>
  <c r="G7" i="47" s="1"/>
  <c r="V7" i="8" s="1"/>
  <c r="AA76" i="47"/>
  <c r="G76" i="47" s="1"/>
  <c r="V76" i="8" s="1"/>
  <c r="AA106" i="47"/>
  <c r="G106" i="47" s="1"/>
  <c r="V106" i="8" s="1"/>
  <c r="AA156" i="47"/>
  <c r="G156" i="47" s="1"/>
  <c r="V158" i="8" s="1"/>
  <c r="AA182" i="47"/>
  <c r="G182" i="47" s="1"/>
  <c r="V184" i="8" s="1"/>
  <c r="AA219" i="47"/>
  <c r="G219" i="47" s="1"/>
  <c r="V221" i="8" s="1"/>
  <c r="AA35" i="47"/>
  <c r="G35" i="47" s="1"/>
  <c r="V35" i="8" s="1"/>
  <c r="AA136" i="47"/>
  <c r="G136" i="47" s="1"/>
  <c r="V138" i="8" s="1"/>
  <c r="AA119" i="47"/>
  <c r="G119" i="47" s="1"/>
  <c r="V121" i="8" s="1"/>
  <c r="AA180" i="47"/>
  <c r="G180" i="47" s="1"/>
  <c r="V182" i="8" s="1"/>
  <c r="AA194" i="47"/>
  <c r="G194" i="47" s="1"/>
  <c r="V196" i="8" s="1"/>
  <c r="AA252" i="47"/>
  <c r="G252" i="47" s="1"/>
  <c r="V254" i="8" s="1"/>
  <c r="AA73" i="47"/>
  <c r="G73" i="47" s="1"/>
  <c r="V73" i="8" s="1"/>
  <c r="AA75" i="47"/>
  <c r="G75" i="47" s="1"/>
  <c r="V75" i="8" s="1"/>
  <c r="AA101" i="47"/>
  <c r="G101" i="47" s="1"/>
  <c r="V101" i="8" s="1"/>
  <c r="AA192" i="47"/>
  <c r="G192" i="47" s="1"/>
  <c r="V194" i="8" s="1"/>
  <c r="AA64" i="47"/>
  <c r="G64" i="47" s="1"/>
  <c r="V64" i="8" s="1"/>
  <c r="AA221" i="47"/>
  <c r="G221" i="47" s="1"/>
  <c r="V223" i="8" s="1"/>
  <c r="AA129" i="47"/>
  <c r="AA170" i="47"/>
  <c r="G170" i="47" s="1"/>
  <c r="V172" i="8" s="1"/>
  <c r="AA185" i="47"/>
  <c r="G185" i="47" s="1"/>
  <c r="V187" i="8" s="1"/>
  <c r="AA237" i="47"/>
  <c r="G237" i="47" s="1"/>
  <c r="V239" i="8" s="1"/>
  <c r="AA89" i="47"/>
  <c r="G89" i="47" s="1"/>
  <c r="V89" i="8" s="1"/>
  <c r="AA143" i="47"/>
  <c r="AA183" i="47"/>
  <c r="G183" i="47" s="1"/>
  <c r="V185" i="8" s="1"/>
  <c r="AA15" i="47"/>
  <c r="G15" i="47" s="1"/>
  <c r="V15" i="8" s="1"/>
  <c r="AA70" i="47"/>
  <c r="G70" i="47" s="1"/>
  <c r="V70" i="8" s="1"/>
  <c r="AA82" i="47"/>
  <c r="G82" i="47" s="1"/>
  <c r="V82" i="8" s="1"/>
  <c r="AA24" i="47"/>
  <c r="G24" i="47" s="1"/>
  <c r="V24" i="8" s="1"/>
  <c r="AA38" i="47"/>
  <c r="G38" i="47" s="1"/>
  <c r="V38" i="8" s="1"/>
  <c r="AA161" i="47"/>
  <c r="G161" i="47" s="1"/>
  <c r="V163" i="8" s="1"/>
  <c r="AA225" i="47"/>
  <c r="G225" i="47" s="1"/>
  <c r="V227" i="8" s="1"/>
  <c r="AA21" i="47"/>
  <c r="G21" i="47" s="1"/>
  <c r="V21" i="8" s="1"/>
  <c r="AA212" i="47"/>
  <c r="G212" i="47" s="1"/>
  <c r="V214" i="8" s="1"/>
  <c r="AA5" i="47"/>
  <c r="G5" i="47" s="1"/>
  <c r="V5" i="8" s="1"/>
  <c r="AA30" i="47"/>
  <c r="G30" i="47" s="1"/>
  <c r="V30" i="8" s="1"/>
  <c r="AA202" i="47"/>
  <c r="G202" i="47" s="1"/>
  <c r="V204" i="8" s="1"/>
  <c r="AA144" i="47"/>
  <c r="G144" i="47" s="1"/>
  <c r="V146" i="8" s="1"/>
  <c r="AA240" i="47"/>
  <c r="G240" i="47" s="1"/>
  <c r="V242" i="8" s="1"/>
  <c r="AA47" i="47"/>
  <c r="G47" i="47" s="1"/>
  <c r="V47" i="8" s="1"/>
  <c r="AA93" i="47"/>
  <c r="G93" i="47" s="1"/>
  <c r="V93" i="8" s="1"/>
  <c r="AA158" i="47"/>
  <c r="G158" i="47" s="1"/>
  <c r="V160" i="8" s="1"/>
  <c r="AA222" i="47"/>
  <c r="G222" i="47" s="1"/>
  <c r="V224" i="8" s="1"/>
  <c r="AA113" i="47"/>
  <c r="G113" i="47" s="1"/>
  <c r="V113" i="8" s="1"/>
  <c r="AA196" i="47"/>
  <c r="G196" i="47" s="1"/>
  <c r="V198" i="8" s="1"/>
  <c r="AA84" i="47"/>
  <c r="G84" i="47" s="1"/>
  <c r="V84" i="8" s="1"/>
  <c r="AA103" i="47"/>
  <c r="G103" i="47" s="1"/>
  <c r="V103" i="8" s="1"/>
  <c r="AA238" i="47"/>
  <c r="G238" i="47" s="1"/>
  <c r="V240" i="8" s="1"/>
  <c r="AA83" i="47"/>
  <c r="G83" i="47" s="1"/>
  <c r="V83" i="8" s="1"/>
  <c r="AA39" i="47"/>
  <c r="G39" i="47" s="1"/>
  <c r="V39" i="8" s="1"/>
  <c r="AA174" i="47"/>
  <c r="G174" i="47" s="1"/>
  <c r="V176" i="8" s="1"/>
  <c r="AA206" i="47"/>
  <c r="G206" i="47" s="1"/>
  <c r="V208" i="8" s="1"/>
  <c r="AA27" i="47"/>
  <c r="G27" i="47" s="1"/>
  <c r="AA94" i="47"/>
  <c r="G94" i="47" s="1"/>
  <c r="V94" i="8" s="1"/>
  <c r="AA98" i="47"/>
  <c r="AA127" i="47"/>
  <c r="AA200" i="47"/>
  <c r="AA236" i="47"/>
  <c r="G236" i="47" s="1"/>
  <c r="V238" i="8" s="1"/>
  <c r="AA25" i="47"/>
  <c r="AA41" i="47"/>
  <c r="G41" i="47" s="1"/>
  <c r="V41" i="8" s="1"/>
  <c r="AA122" i="47"/>
  <c r="G122" i="47" s="1"/>
  <c r="V124" i="8" s="1"/>
  <c r="AA78" i="47"/>
  <c r="G78" i="47" s="1"/>
  <c r="V78" i="8" s="1"/>
  <c r="AA152" i="47"/>
  <c r="G152" i="47" s="1"/>
  <c r="V154" i="8" s="1"/>
  <c r="AA186" i="47"/>
  <c r="G186" i="47" s="1"/>
  <c r="V188" i="8" s="1"/>
  <c r="AA246" i="47"/>
  <c r="G246" i="47" s="1"/>
  <c r="V248" i="8" s="1"/>
  <c r="AA100" i="47"/>
  <c r="G100" i="47" s="1"/>
  <c r="V100" i="8" s="1"/>
  <c r="AA42" i="47"/>
  <c r="G42" i="47" s="1"/>
  <c r="V42" i="8" s="1"/>
  <c r="AA128" i="47"/>
  <c r="G128" i="47" s="1"/>
  <c r="V130" i="8" s="1"/>
  <c r="AA163" i="47"/>
  <c r="G163" i="47" s="1"/>
  <c r="V165" i="8" s="1"/>
  <c r="AA184" i="47"/>
  <c r="G184" i="47" s="1"/>
  <c r="V186" i="8" s="1"/>
  <c r="AA250" i="47"/>
  <c r="G250" i="47" s="1"/>
  <c r="V252" i="8" s="1"/>
  <c r="AA48" i="47"/>
  <c r="G48" i="47" s="1"/>
  <c r="V48" i="8" s="1"/>
  <c r="AA52" i="47"/>
  <c r="G52" i="47" s="1"/>
  <c r="V52" i="8" s="1"/>
  <c r="AA92" i="47"/>
  <c r="G92" i="47" s="1"/>
  <c r="V92" i="8" s="1"/>
  <c r="AA213" i="47"/>
  <c r="AA90" i="47"/>
  <c r="G90" i="47" s="1"/>
  <c r="V90" i="8" s="1"/>
  <c r="AA22" i="47"/>
  <c r="G22" i="47" s="1"/>
  <c r="V22" i="8" s="1"/>
  <c r="AA55" i="47"/>
  <c r="G55" i="47" s="1"/>
  <c r="V55" i="8" s="1"/>
  <c r="AA107" i="47"/>
  <c r="G107" i="47" s="1"/>
  <c r="V107" i="8" s="1"/>
  <c r="AA231" i="47"/>
  <c r="G231" i="47" s="1"/>
  <c r="V233" i="8" s="1"/>
  <c r="AA137" i="47"/>
  <c r="AA173" i="47"/>
  <c r="G173" i="47" s="1"/>
  <c r="V175" i="8" s="1"/>
  <c r="AA207" i="47"/>
  <c r="G207" i="47" s="1"/>
  <c r="V209" i="8" s="1"/>
  <c r="AA217" i="47"/>
  <c r="G217" i="47" s="1"/>
  <c r="V219" i="8" s="1"/>
  <c r="AA97" i="47"/>
  <c r="G97" i="47" s="1"/>
  <c r="V97" i="8" s="1"/>
  <c r="AA118" i="47"/>
  <c r="G118" i="47" s="1"/>
  <c r="V120" i="8" s="1"/>
  <c r="AA198" i="47"/>
  <c r="G198" i="47" s="1"/>
  <c r="V200" i="8" s="1"/>
  <c r="AA178" i="47"/>
  <c r="G178" i="47" s="1"/>
  <c r="V180" i="8" s="1"/>
  <c r="AA13" i="47"/>
  <c r="G13" i="47" s="1"/>
  <c r="V13" i="8" s="1"/>
  <c r="AA26" i="47"/>
  <c r="G26" i="47" s="1"/>
  <c r="V26" i="8" s="1"/>
  <c r="AA177" i="47"/>
  <c r="AA190" i="47"/>
  <c r="AA239" i="47"/>
  <c r="G239" i="47" s="1"/>
  <c r="V241" i="8" s="1"/>
  <c r="AA67" i="47"/>
  <c r="G67" i="47" s="1"/>
  <c r="V67" i="8" s="1"/>
  <c r="AA116" i="47"/>
  <c r="G116" i="47" s="1"/>
  <c r="V116" i="8" s="1"/>
  <c r="AA153" i="47"/>
  <c r="G153" i="47" s="1"/>
  <c r="V155" i="8" s="1"/>
  <c r="AA164" i="47"/>
  <c r="G164" i="47" s="1"/>
  <c r="V166" i="8" s="1"/>
  <c r="AA11" i="47"/>
  <c r="AA18" i="47"/>
  <c r="G18" i="47" s="1"/>
  <c r="V18" i="8" s="1"/>
  <c r="AA108" i="47"/>
  <c r="G108" i="47" s="1"/>
  <c r="V108" i="8" s="1"/>
  <c r="AA142" i="47"/>
  <c r="G142" i="47" s="1"/>
  <c r="V144" i="8" s="1"/>
  <c r="AA220" i="47"/>
  <c r="G220" i="47" s="1"/>
  <c r="V222" i="8" s="1"/>
  <c r="AA248" i="47"/>
  <c r="G248" i="47" s="1"/>
  <c r="V250" i="8" s="1"/>
  <c r="AA87" i="47"/>
  <c r="G87" i="47" s="1"/>
  <c r="V87" i="8" s="1"/>
  <c r="AA104" i="47"/>
  <c r="G104" i="47" s="1"/>
  <c r="V104" i="8" s="1"/>
  <c r="AA146" i="47"/>
  <c r="G146" i="47" s="1"/>
  <c r="V148" i="8" s="1"/>
  <c r="AA188" i="47"/>
  <c r="G188" i="47" s="1"/>
  <c r="V190" i="8" s="1"/>
  <c r="AA10" i="47"/>
  <c r="G10" i="47" s="1"/>
  <c r="V10" i="8" s="1"/>
  <c r="AA31" i="47"/>
  <c r="G31" i="47" s="1"/>
  <c r="V31" i="8" s="1"/>
  <c r="AA229" i="47"/>
  <c r="AA110" i="47"/>
  <c r="G110" i="47" s="1"/>
  <c r="V110" i="8" s="1"/>
  <c r="AA166" i="47"/>
  <c r="G166" i="47" s="1"/>
  <c r="V168" i="8" s="1"/>
  <c r="AA241" i="47"/>
  <c r="G241" i="47" s="1"/>
  <c r="V243" i="8" s="1"/>
  <c r="AA8" i="47"/>
  <c r="G8" i="47" s="1"/>
  <c r="V8" i="8" s="1"/>
  <c r="AA54" i="47"/>
  <c r="AA171" i="47"/>
  <c r="G171" i="47" s="1"/>
  <c r="V173" i="8" s="1"/>
  <c r="AA205" i="47"/>
  <c r="G205" i="47" s="1"/>
  <c r="V207" i="8" s="1"/>
  <c r="AA228" i="47"/>
  <c r="G228" i="47" s="1"/>
  <c r="V230" i="8" s="1"/>
  <c r="AA138" i="47"/>
  <c r="AG138" i="47" s="1"/>
  <c r="AA232" i="47"/>
  <c r="G232" i="47" s="1"/>
  <c r="V234" i="8" s="1"/>
  <c r="AA131" i="47"/>
  <c r="G131" i="47" s="1"/>
  <c r="V133" i="8" s="1"/>
  <c r="AA71" i="47"/>
  <c r="AA99" i="47"/>
  <c r="G99" i="47" s="1"/>
  <c r="V99" i="8" s="1"/>
  <c r="AA133" i="47"/>
  <c r="G133" i="47" s="1"/>
  <c r="V135" i="8" s="1"/>
  <c r="AA204" i="47"/>
  <c r="G204" i="47" s="1"/>
  <c r="V206" i="8" s="1"/>
  <c r="AA2" i="47"/>
  <c r="G2" i="47" s="1"/>
  <c r="V2" i="8" s="1"/>
  <c r="AA19" i="47"/>
  <c r="G19" i="47" s="1"/>
  <c r="V19" i="8" s="1"/>
  <c r="AA79" i="47"/>
  <c r="G79" i="47" s="1"/>
  <c r="V79" i="8" s="1"/>
  <c r="AA85" i="47"/>
  <c r="G85" i="47" s="1"/>
  <c r="V85" i="8" s="1"/>
  <c r="AA148" i="47"/>
  <c r="G148" i="47" s="1"/>
  <c r="V150" i="8" s="1"/>
  <c r="AA154" i="47"/>
  <c r="G154" i="47" s="1"/>
  <c r="V156" i="8" s="1"/>
  <c r="AA6" i="47"/>
  <c r="G6" i="47" s="1"/>
  <c r="V6" i="8" s="1"/>
  <c r="AA135" i="47"/>
  <c r="G135" i="47" s="1"/>
  <c r="V137" i="8" s="1"/>
  <c r="AA162" i="47"/>
  <c r="G162" i="47" s="1"/>
  <c r="V164" i="8" s="1"/>
  <c r="AA176" i="47"/>
  <c r="G176" i="47" s="1"/>
  <c r="V178" i="8" s="1"/>
  <c r="AA218" i="47"/>
  <c r="G218" i="47" s="1"/>
  <c r="V220" i="8" s="1"/>
  <c r="AA123" i="47"/>
  <c r="G123" i="47" s="1"/>
  <c r="V125" i="8" s="1"/>
  <c r="AA172" i="47"/>
  <c r="G172" i="47" s="1"/>
  <c r="V174" i="8" s="1"/>
  <c r="AA193" i="47"/>
  <c r="G193" i="47" s="1"/>
  <c r="V195" i="8" s="1"/>
  <c r="AA57" i="47"/>
  <c r="G57" i="47" s="1"/>
  <c r="V57" i="8" s="1"/>
  <c r="AA34" i="47"/>
  <c r="G34" i="47" s="1"/>
  <c r="V34" i="8" s="1"/>
  <c r="AA159" i="47"/>
  <c r="G159" i="47" s="1"/>
  <c r="V161" i="8" s="1"/>
  <c r="AA187" i="47"/>
  <c r="G187" i="47" s="1"/>
  <c r="V189" i="8" s="1"/>
  <c r="AA253" i="47"/>
  <c r="G253" i="47" s="1"/>
  <c r="V255" i="8" s="1"/>
  <c r="AA150" i="47"/>
  <c r="AA209" i="47"/>
  <c r="G209" i="47" s="1"/>
  <c r="V211" i="8" s="1"/>
  <c r="AA44" i="47"/>
  <c r="G44" i="47" s="1"/>
  <c r="V44" i="8" s="1"/>
  <c r="AA59" i="47"/>
  <c r="G59" i="47" s="1"/>
  <c r="V59" i="8" s="1"/>
  <c r="AA121" i="47"/>
  <c r="G121" i="47" s="1"/>
  <c r="V123" i="8" s="1"/>
  <c r="AA169" i="47"/>
  <c r="G169" i="47" s="1"/>
  <c r="V171" i="8" s="1"/>
  <c r="AA88" i="47"/>
  <c r="G88" i="47" s="1"/>
  <c r="V88" i="8" s="1"/>
  <c r="AA157" i="47"/>
  <c r="G157" i="47" s="1"/>
  <c r="V159" i="8" s="1"/>
  <c r="AA63" i="47"/>
  <c r="G63" i="47" s="1"/>
  <c r="V63" i="8" s="1"/>
  <c r="AA62" i="47"/>
  <c r="G62" i="47" s="1"/>
  <c r="V62" i="8" s="1"/>
  <c r="AA102" i="47"/>
  <c r="G102" i="47" s="1"/>
  <c r="V102" i="8" s="1"/>
  <c r="AA214" i="47"/>
  <c r="G214" i="47" s="1"/>
  <c r="V216" i="8" s="1"/>
  <c r="AA49" i="47"/>
  <c r="G49" i="47" s="1"/>
  <c r="V49" i="8" s="1"/>
  <c r="AA28" i="47"/>
  <c r="G28" i="47" s="1"/>
  <c r="V28" i="8" s="1"/>
  <c r="AA43" i="47"/>
  <c r="G43" i="47" s="1"/>
  <c r="V43" i="8" s="1"/>
  <c r="AA65" i="47"/>
  <c r="G65" i="47" s="1"/>
  <c r="V65" i="8" s="1"/>
  <c r="AA243" i="47"/>
  <c r="G243" i="47" s="1"/>
  <c r="V245" i="8" s="1"/>
  <c r="AA51" i="47"/>
  <c r="G51" i="47" s="1"/>
  <c r="V51" i="8" s="1"/>
  <c r="AA95" i="47"/>
  <c r="G95" i="47" s="1"/>
  <c r="V95" i="8" s="1"/>
  <c r="AA130" i="47"/>
  <c r="G130" i="47" s="1"/>
  <c r="V132" i="8" s="1"/>
  <c r="AA223" i="47"/>
  <c r="G223" i="47" s="1"/>
  <c r="V225" i="8" s="1"/>
  <c r="AA210" i="47"/>
  <c r="G210" i="47" s="1"/>
  <c r="V212" i="8" s="1"/>
  <c r="AA105" i="47"/>
  <c r="G105" i="47" s="1"/>
  <c r="V105" i="8" s="1"/>
  <c r="AA9" i="47"/>
  <c r="G9" i="47" s="1"/>
  <c r="AA80" i="47"/>
  <c r="G80" i="47" s="1"/>
  <c r="V80" i="8" s="1"/>
  <c r="AA125" i="47"/>
  <c r="G125" i="47" s="1"/>
  <c r="V127" i="8" s="1"/>
  <c r="AA199" i="47"/>
  <c r="G199" i="47" s="1"/>
  <c r="V201" i="8" s="1"/>
  <c r="AA233" i="47"/>
  <c r="AA69" i="47"/>
  <c r="G69" i="47" s="1"/>
  <c r="V69" i="8" s="1"/>
  <c r="AA181" i="47"/>
  <c r="G181" i="47" s="1"/>
  <c r="V183" i="8" s="1"/>
  <c r="AA251" i="47"/>
  <c r="G251" i="47" s="1"/>
  <c r="V253" i="8" s="1"/>
  <c r="AA112" i="47"/>
  <c r="G112" i="47" s="1"/>
  <c r="V112" i="8" s="1"/>
  <c r="AA191" i="47"/>
  <c r="G191" i="47" s="1"/>
  <c r="V193" i="8" s="1"/>
  <c r="AA124" i="47"/>
  <c r="AA168" i="47"/>
  <c r="G168" i="47" s="1"/>
  <c r="V170" i="8" s="1"/>
  <c r="AA227" i="47"/>
  <c r="G227" i="47" s="1"/>
  <c r="AA249" i="47"/>
  <c r="G249" i="47" s="1"/>
  <c r="V251" i="8" s="1"/>
  <c r="AA46" i="47"/>
  <c r="G46" i="47" s="1"/>
  <c r="V46" i="8" s="1"/>
  <c r="AA141" i="47"/>
  <c r="G141" i="47" s="1"/>
  <c r="V143" i="8" s="1"/>
  <c r="AA155" i="47"/>
  <c r="G155" i="47" s="1"/>
  <c r="V157" i="8" s="1"/>
  <c r="AA167" i="47"/>
  <c r="G167" i="47" s="1"/>
  <c r="V169" i="8" s="1"/>
  <c r="AA195" i="47"/>
  <c r="G195" i="47" s="1"/>
  <c r="V197" i="8" s="1"/>
  <c r="AA3" i="47"/>
  <c r="G3" i="47" s="1"/>
  <c r="V3" i="8" s="1"/>
  <c r="AA17" i="47"/>
  <c r="G17" i="47" s="1"/>
  <c r="V17" i="8" s="1"/>
  <c r="AA77" i="47"/>
  <c r="G77" i="47" s="1"/>
  <c r="V77" i="8" s="1"/>
  <c r="AA126" i="47"/>
  <c r="G126" i="47" s="1"/>
  <c r="V128" i="8" s="1"/>
  <c r="AA147" i="47"/>
  <c r="G147" i="47" s="1"/>
  <c r="V149" i="8" s="1"/>
  <c r="AA175" i="47"/>
  <c r="AA247" i="47"/>
  <c r="G247" i="47" s="1"/>
  <c r="V249" i="8" s="1"/>
  <c r="AA230" i="47"/>
  <c r="G230" i="47" s="1"/>
  <c r="V232" i="8" s="1"/>
  <c r="AA16" i="47"/>
  <c r="G16" i="47" s="1"/>
  <c r="V16" i="8" s="1"/>
  <c r="AA33" i="47"/>
  <c r="G33" i="47" s="1"/>
  <c r="V33" i="8" s="1"/>
  <c r="AA60" i="47"/>
  <c r="AG60" i="47" s="1"/>
  <c r="AA165" i="47"/>
  <c r="G165" i="47" s="1"/>
  <c r="V167" i="8" s="1"/>
  <c r="AA179" i="47"/>
  <c r="G179" i="47" s="1"/>
  <c r="V181" i="8" s="1"/>
  <c r="AA215" i="47"/>
  <c r="G215" i="47" s="1"/>
  <c r="V217" i="8" s="1"/>
  <c r="AA114" i="47"/>
  <c r="G114" i="47" s="1"/>
  <c r="V114" i="8" s="1"/>
  <c r="AA151" i="47"/>
  <c r="AA160" i="47"/>
  <c r="G160" i="47" s="1"/>
  <c r="V162" i="8" s="1"/>
  <c r="AA139" i="47"/>
  <c r="G139" i="47" s="1"/>
  <c r="V141" i="8" s="1"/>
  <c r="AA203" i="47"/>
  <c r="G203" i="47" s="1"/>
  <c r="V205" i="8" s="1"/>
  <c r="AA68" i="47"/>
  <c r="G68" i="47" s="1"/>
  <c r="V68" i="8" s="1"/>
  <c r="AA134" i="47"/>
  <c r="G134" i="47" s="1"/>
  <c r="V136" i="8" s="1"/>
  <c r="AA40" i="47"/>
  <c r="G40" i="47" s="1"/>
  <c r="V40" i="8" s="1"/>
  <c r="AA120" i="47"/>
  <c r="G120" i="47" s="1"/>
  <c r="V122" i="8" s="1"/>
  <c r="AA244" i="47"/>
  <c r="G244" i="47" s="1"/>
  <c r="V246" i="8" s="1"/>
  <c r="AA14" i="47"/>
  <c r="G14" i="47" s="1"/>
  <c r="V14" i="8" s="1"/>
  <c r="AA36" i="47"/>
  <c r="G36" i="47" s="1"/>
  <c r="V36" i="8" s="1"/>
  <c r="AA86" i="47"/>
  <c r="AG86" i="47" s="1"/>
  <c r="AA111" i="47"/>
  <c r="G111" i="47" s="1"/>
  <c r="V111" i="8" s="1"/>
  <c r="AA149" i="47"/>
  <c r="G149" i="47" s="1"/>
  <c r="V151" i="8" s="1"/>
  <c r="AA216" i="47"/>
  <c r="G216" i="47" s="1"/>
  <c r="V218" i="8" s="1"/>
  <c r="AA242" i="47"/>
  <c r="G242" i="47" s="1"/>
  <c r="V244" i="8" s="1"/>
  <c r="AA20" i="47"/>
  <c r="G20" i="47" s="1"/>
  <c r="V20" i="8" s="1"/>
  <c r="AA45" i="47"/>
  <c r="G45" i="47" s="1"/>
  <c r="V45" i="8" s="1"/>
  <c r="AA201" i="47"/>
  <c r="G201" i="47" s="1"/>
  <c r="V203" i="8" s="1"/>
  <c r="AA189" i="47"/>
  <c r="G189" i="47" s="1"/>
  <c r="V191" i="8" s="1"/>
  <c r="AA145" i="47"/>
  <c r="G145" i="47" s="1"/>
  <c r="V147" i="8" s="1"/>
  <c r="AA72" i="47"/>
  <c r="G72" i="47" s="1"/>
  <c r="V72" i="8" s="1"/>
  <c r="AA74" i="47"/>
  <c r="AA245" i="47"/>
  <c r="G245" i="47" s="1"/>
  <c r="V247" i="8" s="1"/>
  <c r="AA140" i="47"/>
  <c r="G140" i="47" s="1"/>
  <c r="V142" i="8" s="1"/>
  <c r="AA50" i="47"/>
  <c r="G50" i="47" s="1"/>
  <c r="V50" i="8" s="1"/>
  <c r="AA32" i="47"/>
  <c r="G32" i="47" s="1"/>
  <c r="V32" i="8" s="1"/>
  <c r="AA197" i="47"/>
  <c r="G197" i="47" s="1"/>
  <c r="V199" i="8" s="1"/>
  <c r="AA234" i="47"/>
  <c r="AA132" i="47"/>
  <c r="G132" i="47" s="1"/>
  <c r="V134" i="8" s="1"/>
  <c r="AA37" i="47"/>
  <c r="G37" i="47" s="1"/>
  <c r="V37" i="8" s="1"/>
  <c r="AA211" i="47"/>
  <c r="AA115" i="47"/>
  <c r="G115" i="47" s="1"/>
  <c r="V115" i="8" s="1"/>
  <c r="AA58" i="47"/>
  <c r="G58" i="47" s="1"/>
  <c r="V58" i="8" s="1"/>
  <c r="AA61" i="47"/>
  <c r="G61" i="47" s="1"/>
  <c r="V61" i="8" s="1"/>
  <c r="AA56" i="47"/>
  <c r="G56" i="47" s="1"/>
  <c r="V56" i="8" s="1"/>
  <c r="AA208" i="47"/>
  <c r="G208" i="47" s="1"/>
  <c r="V210" i="8" s="1"/>
  <c r="AA226" i="47"/>
  <c r="G226" i="47" s="1"/>
  <c r="V228" i="8" s="1"/>
  <c r="AA81" i="47"/>
  <c r="G81" i="47" s="1"/>
  <c r="AA224" i="47"/>
  <c r="G224" i="47" s="1"/>
  <c r="AA96" i="47"/>
  <c r="G96" i="47" s="1"/>
  <c r="V96" i="8" s="1"/>
  <c r="AA29" i="47"/>
  <c r="G29" i="47" s="1"/>
  <c r="AA12" i="47"/>
  <c r="G12" i="47" s="1"/>
  <c r="V12" i="8" s="1"/>
  <c r="AA4" i="47"/>
  <c r="AA109" i="47"/>
  <c r="G109" i="47" s="1"/>
  <c r="V109" i="8" s="1"/>
  <c r="AA53" i="47"/>
  <c r="AA66" i="47"/>
  <c r="G235" i="47"/>
  <c r="V237" i="8" s="1"/>
  <c r="B278" i="8" s="1"/>
  <c r="V254" i="47"/>
  <c r="B254" i="47"/>
  <c r="B264" i="47" s="1"/>
  <c r="AG254" i="47"/>
  <c r="AG235" i="47"/>
  <c r="AG177" i="47" l="1"/>
  <c r="AG213" i="47"/>
  <c r="AG71" i="47"/>
  <c r="AG151" i="47"/>
  <c r="AG100" i="47"/>
  <c r="AG103" i="47"/>
  <c r="AG229" i="47"/>
  <c r="AG117" i="47"/>
  <c r="AG211" i="47"/>
  <c r="AG127" i="47"/>
  <c r="AG190" i="47"/>
  <c r="AG219" i="47"/>
  <c r="AG94" i="47"/>
  <c r="AG163" i="47"/>
  <c r="K173" i="47"/>
  <c r="AG101" i="47"/>
  <c r="AG66" i="47"/>
  <c r="AG53" i="47"/>
  <c r="K83" i="47"/>
  <c r="AG221" i="47"/>
  <c r="K97" i="47"/>
  <c r="AG142" i="47"/>
  <c r="AG19" i="47"/>
  <c r="AG92" i="47"/>
  <c r="AG116" i="47"/>
  <c r="AG195" i="47"/>
  <c r="AG8" i="47"/>
  <c r="AG236" i="47"/>
  <c r="AG129" i="47"/>
  <c r="AG76" i="47"/>
  <c r="AG26" i="47"/>
  <c r="G71" i="47"/>
  <c r="V71" i="8" s="1"/>
  <c r="AG158" i="47"/>
  <c r="AG146" i="47"/>
  <c r="AG161" i="47"/>
  <c r="AG152" i="47"/>
  <c r="AG107" i="47"/>
  <c r="AG203" i="47"/>
  <c r="AG174" i="47"/>
  <c r="K107" i="47"/>
  <c r="AG202" i="47"/>
  <c r="AG133" i="47"/>
  <c r="AG143" i="47"/>
  <c r="AG98" i="47"/>
  <c r="K182" i="47"/>
  <c r="AG31" i="47"/>
  <c r="AG187" i="47"/>
  <c r="AG4" i="47"/>
  <c r="K116" i="47"/>
  <c r="K165" i="47"/>
  <c r="AG10" i="47"/>
  <c r="G190" i="47"/>
  <c r="V192" i="8" s="1"/>
  <c r="AG54" i="47"/>
  <c r="AG70" i="47"/>
  <c r="AG73" i="47"/>
  <c r="AG124" i="47"/>
  <c r="AG24" i="47"/>
  <c r="AG122" i="47"/>
  <c r="AG148" i="47"/>
  <c r="K24" i="47"/>
  <c r="AG69" i="47"/>
  <c r="AG118" i="47"/>
  <c r="AG228" i="47"/>
  <c r="AG51" i="47"/>
  <c r="G124" i="47"/>
  <c r="V126" i="8" s="1"/>
  <c r="AG106" i="47"/>
  <c r="AG172" i="47"/>
  <c r="G151" i="47"/>
  <c r="V153" i="8" s="1"/>
  <c r="G213" i="47"/>
  <c r="V215" i="8" s="1"/>
  <c r="AG27" i="47"/>
  <c r="AG205" i="47"/>
  <c r="AG188" i="47"/>
  <c r="K217" i="47"/>
  <c r="AG29" i="47"/>
  <c r="AG5" i="47"/>
  <c r="G177" i="47"/>
  <c r="V179" i="8" s="1"/>
  <c r="K5" i="47"/>
  <c r="AG233" i="47"/>
  <c r="AG249" i="47"/>
  <c r="AG6" i="47"/>
  <c r="AG97" i="47"/>
  <c r="AG234" i="47"/>
  <c r="AG171" i="47"/>
  <c r="AG168" i="47"/>
  <c r="K113" i="47"/>
  <c r="AG25" i="47"/>
  <c r="AG108" i="47"/>
  <c r="G60" i="47"/>
  <c r="V60" i="8" s="1"/>
  <c r="AG212" i="47"/>
  <c r="AG33" i="47"/>
  <c r="AG175" i="47"/>
  <c r="K20" i="47"/>
  <c r="AG240" i="47"/>
  <c r="K196" i="47"/>
  <c r="AG247" i="47"/>
  <c r="AG85" i="47"/>
  <c r="AG134" i="47"/>
  <c r="AG248" i="47"/>
  <c r="G98" i="47"/>
  <c r="V98" i="8" s="1"/>
  <c r="AG89" i="47"/>
  <c r="AG35" i="47"/>
  <c r="AG30" i="47"/>
  <c r="AG57" i="47"/>
  <c r="AG200" i="47"/>
  <c r="G233" i="47"/>
  <c r="V235" i="8" s="1"/>
  <c r="K99" i="47"/>
  <c r="G200" i="47"/>
  <c r="V202" i="8" s="1"/>
  <c r="G25" i="47"/>
  <c r="V25" i="8" s="1"/>
  <c r="AG17" i="47"/>
  <c r="K17" i="47"/>
  <c r="AG113" i="47"/>
  <c r="AG18" i="47"/>
  <c r="G234" i="47"/>
  <c r="V236" i="8" s="1"/>
  <c r="AG111" i="47"/>
  <c r="AG12" i="47"/>
  <c r="AG204" i="47"/>
  <c r="AG34" i="47"/>
  <c r="AG15" i="47"/>
  <c r="AG77" i="47"/>
  <c r="AG230" i="47"/>
  <c r="AG181" i="47"/>
  <c r="AG232" i="47"/>
  <c r="AG56" i="47"/>
  <c r="K12" i="47"/>
  <c r="AG11" i="47"/>
  <c r="AG121" i="47"/>
  <c r="AG208" i="47"/>
  <c r="AG14" i="47"/>
  <c r="AG50" i="47"/>
  <c r="K96" i="47"/>
  <c r="K79" i="47"/>
  <c r="K201" i="47"/>
  <c r="AG88" i="47"/>
  <c r="AG165" i="47"/>
  <c r="AG237" i="47"/>
  <c r="AG62" i="47"/>
  <c r="K203" i="47"/>
  <c r="AG226" i="47"/>
  <c r="K45" i="47"/>
  <c r="AG169" i="47"/>
  <c r="AG222" i="47"/>
  <c r="AG96" i="47"/>
  <c r="AG99" i="47"/>
  <c r="K109" i="47"/>
  <c r="G54" i="47"/>
  <c r="V54" i="8" s="1"/>
  <c r="K55" i="47"/>
  <c r="AG13" i="47"/>
  <c r="K186" i="47"/>
  <c r="AG91" i="47"/>
  <c r="AG218" i="47"/>
  <c r="AG162" i="47"/>
  <c r="AG231" i="47"/>
  <c r="AG112" i="47"/>
  <c r="AG225" i="47"/>
  <c r="AG227" i="47"/>
  <c r="AG153" i="47"/>
  <c r="AG176" i="47"/>
  <c r="AG166" i="47"/>
  <c r="AG192" i="47"/>
  <c r="AG193" i="47"/>
  <c r="G138" i="47"/>
  <c r="V140" i="8" s="1"/>
  <c r="V229" i="8"/>
  <c r="K227" i="47"/>
  <c r="AG48" i="47"/>
  <c r="AG82" i="47"/>
  <c r="AG20" i="47"/>
  <c r="AG156" i="47"/>
  <c r="AG42" i="47"/>
  <c r="K189" i="47"/>
  <c r="AG198" i="47"/>
  <c r="K248" i="47"/>
  <c r="G11" i="47"/>
  <c r="V11" i="8" s="1"/>
  <c r="K48" i="47"/>
  <c r="AG186" i="47"/>
  <c r="K140" i="47"/>
  <c r="AG238" i="47"/>
  <c r="AG214" i="47"/>
  <c r="AG61" i="47"/>
  <c r="K198" i="47"/>
  <c r="AG47" i="47"/>
  <c r="AG184" i="47"/>
  <c r="G86" i="47"/>
  <c r="V86" i="8" s="1"/>
  <c r="G143" i="47"/>
  <c r="V145" i="8" s="1"/>
  <c r="AG189" i="47"/>
  <c r="AG95" i="47"/>
  <c r="AG178" i="47"/>
  <c r="AG32" i="47"/>
  <c r="G127" i="47"/>
  <c r="V129" i="8" s="1"/>
  <c r="AG173" i="47"/>
  <c r="AG182" i="47"/>
  <c r="AG3" i="47"/>
  <c r="K178" i="47"/>
  <c r="AG102" i="47"/>
  <c r="AG154" i="47"/>
  <c r="AG115" i="47"/>
  <c r="K168" i="47"/>
  <c r="AG201" i="47"/>
  <c r="AG217" i="47"/>
  <c r="AG128" i="47"/>
  <c r="AG130" i="47"/>
  <c r="AG140" i="47"/>
  <c r="AG244" i="47"/>
  <c r="G4" i="47"/>
  <c r="V4" i="8" s="1"/>
  <c r="AG22" i="47"/>
  <c r="K194" i="47"/>
  <c r="AG136" i="47"/>
  <c r="AG87" i="47"/>
  <c r="AG155" i="47"/>
  <c r="AG44" i="47"/>
  <c r="K22" i="47"/>
  <c r="AG197" i="47"/>
  <c r="G129" i="47"/>
  <c r="V131" i="8" s="1"/>
  <c r="AG79" i="47"/>
  <c r="AG199" i="47"/>
  <c r="AG150" i="47"/>
  <c r="AG194" i="47"/>
  <c r="K32" i="47"/>
  <c r="AG223" i="47"/>
  <c r="AG36" i="47"/>
  <c r="AG215" i="47"/>
  <c r="G53" i="47"/>
  <c r="V53" i="8" s="1"/>
  <c r="K174" i="47"/>
  <c r="AG45" i="47"/>
  <c r="AG159" i="47"/>
  <c r="AG28" i="47"/>
  <c r="AG179" i="47"/>
  <c r="AG38" i="47"/>
  <c r="K159" i="47"/>
  <c r="K179" i="47"/>
  <c r="K38" i="47"/>
  <c r="AG132" i="47"/>
  <c r="G229" i="47"/>
  <c r="V231" i="8" s="1"/>
  <c r="AG149" i="47"/>
  <c r="K132" i="47"/>
  <c r="AG141" i="47"/>
  <c r="AG145" i="47"/>
  <c r="AG67" i="47"/>
  <c r="AG84" i="47"/>
  <c r="AG68" i="47"/>
  <c r="K34" i="47"/>
  <c r="G175" i="47"/>
  <c r="V177" i="8" s="1"/>
  <c r="K35" i="47"/>
  <c r="AG147" i="47"/>
  <c r="AG105" i="47"/>
  <c r="AG209" i="47"/>
  <c r="AG157" i="47"/>
  <c r="AG72" i="47"/>
  <c r="AG58" i="47"/>
  <c r="AG46" i="47"/>
  <c r="AG78" i="47"/>
  <c r="AG109" i="47"/>
  <c r="G66" i="47"/>
  <c r="V66" i="8" s="1"/>
  <c r="AG23" i="47"/>
  <c r="G23" i="47"/>
  <c r="K23" i="47" s="1"/>
  <c r="AG75" i="47"/>
  <c r="AG137" i="47"/>
  <c r="K75" i="47"/>
  <c r="AG55" i="47"/>
  <c r="AG74" i="47"/>
  <c r="AG126" i="47"/>
  <c r="AG246" i="47"/>
  <c r="AG135" i="47"/>
  <c r="K160" i="47"/>
  <c r="AG144" i="47"/>
  <c r="AG220" i="47"/>
  <c r="AG252" i="47"/>
  <c r="AG104" i="47"/>
  <c r="K50" i="47"/>
  <c r="G150" i="47"/>
  <c r="V152" i="8" s="1"/>
  <c r="K104" i="47"/>
  <c r="AG16" i="47"/>
  <c r="K119" i="47"/>
  <c r="AG196" i="47"/>
  <c r="AG93" i="47"/>
  <c r="AG206" i="47"/>
  <c r="AG9" i="47"/>
  <c r="AG253" i="47"/>
  <c r="AG37" i="47"/>
  <c r="G74" i="47"/>
  <c r="V74" i="8" s="1"/>
  <c r="AG242" i="47"/>
  <c r="AG243" i="47"/>
  <c r="AG245" i="47"/>
  <c r="AG139" i="47"/>
  <c r="AG21" i="47"/>
  <c r="AG191" i="47"/>
  <c r="K242" i="47"/>
  <c r="AG239" i="47"/>
  <c r="G211" i="47"/>
  <c r="V213" i="8" s="1"/>
  <c r="AG207" i="47"/>
  <c r="K90" i="47"/>
  <c r="K241" i="47"/>
  <c r="AG110" i="47"/>
  <c r="AG43" i="47"/>
  <c r="AG216" i="47"/>
  <c r="AG40" i="47"/>
  <c r="K239" i="47"/>
  <c r="AG41" i="47"/>
  <c r="AG7" i="47"/>
  <c r="AG131" i="47"/>
  <c r="AG183" i="47"/>
  <c r="AG52" i="47"/>
  <c r="AG224" i="47"/>
  <c r="G137" i="47"/>
  <c r="V139" i="8" s="1"/>
  <c r="AG83" i="47"/>
  <c r="K85" i="47"/>
  <c r="AG49" i="47"/>
  <c r="AG90" i="47"/>
  <c r="AG241" i="47"/>
  <c r="AG80" i="47"/>
  <c r="AG125" i="47"/>
  <c r="AG65" i="47"/>
  <c r="K110" i="47"/>
  <c r="AG167" i="47"/>
  <c r="AG160" i="47"/>
  <c r="AG164" i="47"/>
  <c r="AG2" i="47"/>
  <c r="K216" i="47"/>
  <c r="AG120" i="47"/>
  <c r="AG114" i="47"/>
  <c r="AG59" i="47"/>
  <c r="J263" i="47"/>
  <c r="K167" i="47"/>
  <c r="K164" i="47"/>
  <c r="AG185" i="47"/>
  <c r="AG123" i="47"/>
  <c r="AG39" i="47"/>
  <c r="AG210" i="47"/>
  <c r="AG170" i="47"/>
  <c r="AG250" i="47"/>
  <c r="AG119" i="47"/>
  <c r="AG64" i="47"/>
  <c r="AG180" i="47"/>
  <c r="AG251" i="47"/>
  <c r="AG63" i="47"/>
  <c r="V226" i="8"/>
  <c r="K224" i="47"/>
  <c r="V9" i="8"/>
  <c r="K9" i="47"/>
  <c r="V81" i="8"/>
  <c r="K81" i="47"/>
  <c r="K89" i="47"/>
  <c r="K61" i="47"/>
  <c r="AG81" i="47"/>
  <c r="K58" i="47"/>
  <c r="J262" i="47"/>
  <c r="K37" i="47"/>
  <c r="K155" i="47"/>
  <c r="V27" i="8"/>
  <c r="V29" i="8"/>
  <c r="K29" i="47"/>
  <c r="K208" i="47"/>
  <c r="K185" i="47"/>
  <c r="K68" i="47"/>
  <c r="K117" i="47"/>
  <c r="V117" i="8"/>
  <c r="K166" i="47"/>
  <c r="K226" i="47"/>
  <c r="K240" i="47"/>
  <c r="K145" i="47"/>
  <c r="K51" i="47"/>
  <c r="K78" i="47"/>
  <c r="K56" i="47"/>
  <c r="K246" i="47"/>
  <c r="K144" i="47"/>
  <c r="K41" i="47"/>
  <c r="K93" i="47"/>
  <c r="K236" i="47"/>
  <c r="K121" i="47"/>
  <c r="K36" i="47"/>
  <c r="K220" i="47"/>
  <c r="K65" i="47"/>
  <c r="K31" i="47"/>
  <c r="K94" i="47"/>
  <c r="K87" i="47"/>
  <c r="K221" i="47"/>
  <c r="K148" i="47"/>
  <c r="K115" i="47"/>
  <c r="K251" i="47"/>
  <c r="K28" i="47"/>
  <c r="K18" i="47"/>
  <c r="K157" i="47"/>
  <c r="K191" i="47"/>
  <c r="K219" i="47"/>
  <c r="K52" i="47"/>
  <c r="K156" i="47"/>
  <c r="K30" i="47"/>
  <c r="K105" i="47"/>
  <c r="K215" i="47"/>
  <c r="K209" i="47"/>
  <c r="K76" i="47"/>
  <c r="K169" i="47"/>
  <c r="K40" i="47"/>
  <c r="K218" i="47"/>
  <c r="K106" i="47"/>
  <c r="K80" i="47"/>
  <c r="K180" i="47"/>
  <c r="K14" i="47"/>
  <c r="K10" i="47"/>
  <c r="K102" i="47"/>
  <c r="K46" i="47"/>
  <c r="K47" i="47"/>
  <c r="K188" i="47"/>
  <c r="K244" i="47"/>
  <c r="K247" i="47"/>
  <c r="K134" i="47"/>
  <c r="K128" i="47"/>
  <c r="K170" i="47"/>
  <c r="K152" i="47"/>
  <c r="K95" i="47"/>
  <c r="K192" i="47"/>
  <c r="K21" i="47"/>
  <c r="K82" i="47"/>
  <c r="K62" i="47"/>
  <c r="K252" i="47"/>
  <c r="K6" i="47"/>
  <c r="K222" i="47"/>
  <c r="K91" i="47"/>
  <c r="K26" i="47"/>
  <c r="K214" i="47"/>
  <c r="K19" i="47"/>
  <c r="K202" i="47"/>
  <c r="K3" i="47"/>
  <c r="K111" i="47"/>
  <c r="K199" i="47"/>
  <c r="K100" i="47"/>
  <c r="K108" i="47"/>
  <c r="K92" i="47"/>
  <c r="K136" i="47"/>
  <c r="K118" i="47"/>
  <c r="K146" i="47"/>
  <c r="K245" i="47"/>
  <c r="K142" i="47"/>
  <c r="K172" i="47"/>
  <c r="K249" i="47"/>
  <c r="K101" i="47"/>
  <c r="K207" i="47"/>
  <c r="K158" i="47"/>
  <c r="K63" i="47"/>
  <c r="K153" i="47"/>
  <c r="K232" i="47"/>
  <c r="K44" i="47"/>
  <c r="K195" i="47"/>
  <c r="K33" i="47"/>
  <c r="K84" i="47"/>
  <c r="K238" i="47"/>
  <c r="K43" i="47"/>
  <c r="K161" i="47"/>
  <c r="K67" i="47"/>
  <c r="K237" i="47"/>
  <c r="K42" i="47"/>
  <c r="K72" i="47"/>
  <c r="K181" i="47"/>
  <c r="K223" i="47"/>
  <c r="K243" i="47"/>
  <c r="K187" i="47"/>
  <c r="K197" i="47"/>
  <c r="K206" i="47"/>
  <c r="K231" i="47"/>
  <c r="K122" i="47"/>
  <c r="K8" i="47"/>
  <c r="K141" i="47"/>
  <c r="K131" i="47"/>
  <c r="K253" i="47"/>
  <c r="K125" i="47"/>
  <c r="K57" i="47"/>
  <c r="K171" i="47"/>
  <c r="K147" i="47"/>
  <c r="G264" i="47"/>
  <c r="K235" i="47"/>
  <c r="K59" i="47"/>
  <c r="K212" i="47"/>
  <c r="K162" i="47"/>
  <c r="K139" i="47"/>
  <c r="K210" i="47"/>
  <c r="K193" i="47"/>
  <c r="G263" i="47"/>
  <c r="K2" i="47"/>
  <c r="K120" i="47"/>
  <c r="K204" i="47"/>
  <c r="K149" i="47"/>
  <c r="K228" i="47"/>
  <c r="K88" i="47"/>
  <c r="K254" i="47"/>
  <c r="K114" i="47"/>
  <c r="K39" i="47"/>
  <c r="K112" i="47"/>
  <c r="K184" i="47"/>
  <c r="K70" i="47"/>
  <c r="K135" i="47"/>
  <c r="K13" i="47"/>
  <c r="K16" i="47"/>
  <c r="K49" i="47"/>
  <c r="K250" i="47"/>
  <c r="K126" i="47"/>
  <c r="K205" i="47"/>
  <c r="K15" i="47"/>
  <c r="K69" i="47"/>
  <c r="K64" i="47"/>
  <c r="K163" i="47"/>
  <c r="J261" i="47"/>
  <c r="K73" i="47"/>
  <c r="K123" i="47"/>
  <c r="K77" i="47"/>
  <c r="K225" i="47"/>
  <c r="K176" i="47"/>
  <c r="K27" i="47"/>
  <c r="K7" i="47"/>
  <c r="K154" i="47"/>
  <c r="K130" i="47"/>
  <c r="K103" i="47"/>
  <c r="K230" i="47"/>
  <c r="K183" i="47"/>
  <c r="J264" i="47"/>
  <c r="K133" i="47"/>
  <c r="K71" i="47" l="1"/>
  <c r="K213" i="47"/>
  <c r="K129" i="47"/>
  <c r="K190" i="47"/>
  <c r="K151" i="47"/>
  <c r="K124" i="47"/>
  <c r="K200" i="47"/>
  <c r="K177" i="47"/>
  <c r="K25" i="47"/>
  <c r="K60" i="47"/>
  <c r="K233" i="47"/>
  <c r="K53" i="47"/>
  <c r="K98" i="47"/>
  <c r="K234" i="47"/>
  <c r="K54" i="47"/>
  <c r="K150" i="47"/>
  <c r="K11" i="47"/>
  <c r="K4" i="47"/>
  <c r="K175" i="47"/>
  <c r="K127" i="47"/>
  <c r="K74" i="47"/>
  <c r="K138" i="47"/>
  <c r="K86" i="47"/>
  <c r="K211" i="47"/>
  <c r="K229" i="47"/>
  <c r="K143" i="47"/>
  <c r="G261" i="47"/>
  <c r="K137" i="47"/>
  <c r="K66" i="47"/>
  <c r="G262" i="47"/>
  <c r="G114" i="16"/>
  <c r="E114" i="16" l="1"/>
  <c r="C114" i="16" s="1"/>
  <c r="O114" i="16" s="1"/>
  <c r="O226" i="1" l="1"/>
  <c r="O227" i="1"/>
  <c r="O228" i="1"/>
  <c r="O229" i="1"/>
  <c r="O230" i="1"/>
  <c r="O231" i="1"/>
  <c r="O232" i="1"/>
  <c r="O233" i="1"/>
  <c r="O234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D28" i="27" l="1"/>
  <c r="N2" i="18" l="1"/>
  <c r="M2" i="18"/>
  <c r="N2" i="24"/>
  <c r="M2" i="24"/>
  <c r="C3" i="5" l="1"/>
  <c r="C4" i="5"/>
  <c r="C5" i="5"/>
  <c r="C6" i="5"/>
  <c r="C7" i="5"/>
  <c r="C8" i="5"/>
  <c r="C9" i="5"/>
  <c r="C10" i="5"/>
  <c r="C11" i="5"/>
  <c r="C12" i="5"/>
  <c r="C13" i="5"/>
  <c r="C14" i="5"/>
  <c r="C15" i="5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30" i="5"/>
  <c r="C31" i="5"/>
  <c r="C32" i="5"/>
  <c r="C33" i="5"/>
  <c r="C34" i="5"/>
  <c r="C35" i="5"/>
  <c r="C36" i="5"/>
  <c r="C37" i="5"/>
  <c r="C38" i="5"/>
  <c r="C39" i="5"/>
  <c r="C40" i="5"/>
  <c r="C41" i="5"/>
  <c r="C42" i="5"/>
  <c r="C43" i="5"/>
  <c r="C44" i="5"/>
  <c r="C45" i="5"/>
  <c r="C46" i="5"/>
  <c r="C47" i="5"/>
  <c r="C48" i="5"/>
  <c r="C49" i="5"/>
  <c r="C50" i="5"/>
  <c r="C51" i="5"/>
  <c r="C52" i="5"/>
  <c r="C53" i="5"/>
  <c r="C54" i="5"/>
  <c r="C55" i="5"/>
  <c r="C56" i="5"/>
  <c r="C57" i="5"/>
  <c r="C58" i="5"/>
  <c r="C59" i="5"/>
  <c r="C60" i="5"/>
  <c r="C61" i="5"/>
  <c r="C62" i="5"/>
  <c r="C63" i="5"/>
  <c r="C64" i="5"/>
  <c r="C65" i="5"/>
  <c r="C66" i="5"/>
  <c r="C67" i="5"/>
  <c r="C68" i="5"/>
  <c r="C69" i="5"/>
  <c r="C70" i="5"/>
  <c r="C71" i="5"/>
  <c r="C72" i="5"/>
  <c r="C73" i="5"/>
  <c r="C74" i="5"/>
  <c r="C75" i="5"/>
  <c r="C76" i="5"/>
  <c r="C77" i="5"/>
  <c r="C78" i="5"/>
  <c r="C79" i="5"/>
  <c r="C80" i="5"/>
  <c r="C81" i="5"/>
  <c r="C82" i="5"/>
  <c r="C83" i="5"/>
  <c r="C84" i="5"/>
  <c r="C85" i="5"/>
  <c r="C86" i="5"/>
  <c r="C87" i="5"/>
  <c r="C88" i="5"/>
  <c r="C89" i="5"/>
  <c r="C90" i="5"/>
  <c r="C91" i="5"/>
  <c r="C92" i="5"/>
  <c r="C93" i="5"/>
  <c r="C94" i="5"/>
  <c r="C95" i="5"/>
  <c r="C96" i="5"/>
  <c r="C97" i="5"/>
  <c r="C98" i="5"/>
  <c r="C99" i="5"/>
  <c r="C100" i="5"/>
  <c r="C101" i="5"/>
  <c r="C102" i="5"/>
  <c r="C103" i="5"/>
  <c r="C104" i="5"/>
  <c r="C105" i="5"/>
  <c r="C106" i="5"/>
  <c r="C107" i="5"/>
  <c r="C108" i="5"/>
  <c r="C109" i="5"/>
  <c r="C110" i="5"/>
  <c r="C111" i="5"/>
  <c r="C112" i="5"/>
  <c r="C113" i="5"/>
  <c r="C114" i="5"/>
  <c r="C115" i="5"/>
  <c r="C118" i="5"/>
  <c r="C119" i="5"/>
  <c r="C120" i="5"/>
  <c r="C121" i="5"/>
  <c r="C122" i="5"/>
  <c r="C123" i="5"/>
  <c r="C124" i="5"/>
  <c r="C125" i="5"/>
  <c r="C126" i="5"/>
  <c r="C127" i="5"/>
  <c r="C128" i="5"/>
  <c r="C129" i="5"/>
  <c r="C130" i="5"/>
  <c r="C131" i="5"/>
  <c r="C132" i="5"/>
  <c r="C133" i="5"/>
  <c r="C134" i="5"/>
  <c r="C135" i="5"/>
  <c r="C136" i="5"/>
  <c r="C137" i="5"/>
  <c r="C138" i="5"/>
  <c r="C139" i="5"/>
  <c r="C140" i="5"/>
  <c r="C141" i="5"/>
  <c r="C142" i="5"/>
  <c r="C143" i="5"/>
  <c r="C144" i="5"/>
  <c r="C145" i="5"/>
  <c r="C146" i="5"/>
  <c r="C147" i="5"/>
  <c r="C148" i="5"/>
  <c r="C149" i="5"/>
  <c r="C150" i="5"/>
  <c r="C151" i="5"/>
  <c r="C152" i="5"/>
  <c r="C153" i="5"/>
  <c r="C154" i="5"/>
  <c r="C155" i="5"/>
  <c r="C156" i="5"/>
  <c r="C157" i="5"/>
  <c r="C158" i="5"/>
  <c r="C159" i="5"/>
  <c r="C160" i="5"/>
  <c r="C161" i="5"/>
  <c r="C162" i="5"/>
  <c r="C163" i="5"/>
  <c r="C164" i="5"/>
  <c r="C165" i="5"/>
  <c r="C166" i="5"/>
  <c r="C167" i="5"/>
  <c r="C168" i="5"/>
  <c r="C169" i="5"/>
  <c r="C170" i="5"/>
  <c r="C171" i="5"/>
  <c r="C172" i="5"/>
  <c r="C173" i="5"/>
  <c r="C174" i="5"/>
  <c r="C175" i="5"/>
  <c r="C176" i="5"/>
  <c r="C177" i="5"/>
  <c r="C178" i="5"/>
  <c r="C179" i="5"/>
  <c r="C180" i="5"/>
  <c r="C181" i="5"/>
  <c r="C182" i="5"/>
  <c r="C183" i="5"/>
  <c r="C184" i="5"/>
  <c r="C185" i="5"/>
  <c r="C186" i="5"/>
  <c r="C187" i="5"/>
  <c r="C188" i="5"/>
  <c r="C189" i="5"/>
  <c r="C190" i="5"/>
  <c r="C191" i="5"/>
  <c r="C192" i="5"/>
  <c r="C193" i="5"/>
  <c r="C194" i="5"/>
  <c r="C195" i="5"/>
  <c r="C196" i="5"/>
  <c r="C197" i="5"/>
  <c r="C198" i="5"/>
  <c r="C199" i="5"/>
  <c r="C200" i="5"/>
  <c r="C201" i="5"/>
  <c r="C202" i="5"/>
  <c r="C203" i="5"/>
  <c r="C204" i="5"/>
  <c r="C205" i="5"/>
  <c r="C206" i="5"/>
  <c r="C207" i="5"/>
  <c r="C208" i="5"/>
  <c r="C209" i="5"/>
  <c r="C210" i="5"/>
  <c r="C211" i="5"/>
  <c r="C212" i="5"/>
  <c r="C213" i="5"/>
  <c r="C214" i="5"/>
  <c r="C215" i="5"/>
  <c r="C216" i="5"/>
  <c r="C217" i="5"/>
  <c r="C218" i="5"/>
  <c r="C219" i="5"/>
  <c r="C220" i="5"/>
  <c r="C221" i="5"/>
  <c r="C222" i="5"/>
  <c r="C223" i="5"/>
  <c r="C224" i="5"/>
  <c r="C225" i="5"/>
  <c r="C226" i="5"/>
  <c r="C227" i="5"/>
  <c r="C228" i="5"/>
  <c r="C229" i="5"/>
  <c r="C230" i="5"/>
  <c r="C231" i="5"/>
  <c r="C232" i="5"/>
  <c r="C233" i="5"/>
  <c r="C234" i="5"/>
  <c r="C236" i="5"/>
  <c r="C237" i="5"/>
  <c r="C238" i="5"/>
  <c r="C239" i="5"/>
  <c r="C240" i="5"/>
  <c r="C241" i="5"/>
  <c r="C242" i="5"/>
  <c r="C243" i="5"/>
  <c r="C244" i="5"/>
  <c r="C245" i="5"/>
  <c r="C246" i="5"/>
  <c r="C247" i="5"/>
  <c r="C248" i="5"/>
  <c r="C249" i="5"/>
  <c r="C250" i="5"/>
  <c r="C251" i="5"/>
  <c r="C252" i="5"/>
  <c r="C253" i="5"/>
  <c r="C254" i="5"/>
  <c r="C255" i="5"/>
  <c r="C256" i="5"/>
  <c r="C262" i="5" l="1"/>
  <c r="D262" i="5"/>
  <c r="O3" i="1" l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" i="1"/>
  <c r="N235" i="5" l="1"/>
  <c r="C238" i="50" s="1"/>
  <c r="N116" i="5"/>
  <c r="C118" i="50" s="1"/>
  <c r="N117" i="5"/>
  <c r="C119" i="50" s="1"/>
  <c r="O235" i="1"/>
  <c r="O254" i="1" s="1"/>
  <c r="Q255" i="13"/>
  <c r="B60" i="5" l="1"/>
  <c r="K60" i="5"/>
  <c r="O60" i="5" s="1"/>
  <c r="C61" i="3"/>
  <c r="P61" i="8" s="1"/>
  <c r="D61" i="3"/>
  <c r="Q61" i="8" s="1"/>
  <c r="F61" i="3"/>
  <c r="L60" i="13" s="1"/>
  <c r="G61" i="3"/>
  <c r="M60" i="13" s="1"/>
  <c r="M61" i="10"/>
  <c r="N61" i="10"/>
  <c r="C61" i="10" s="1"/>
  <c r="N61" i="8" s="1"/>
  <c r="O61" i="10"/>
  <c r="D61" i="10" s="1"/>
  <c r="O61" i="8" s="1"/>
  <c r="P61" i="10"/>
  <c r="F61" i="10" s="1"/>
  <c r="J60" i="13" s="1"/>
  <c r="Q61" i="10"/>
  <c r="G61" i="10" s="1"/>
  <c r="K60" i="13" s="1"/>
  <c r="P61" i="1"/>
  <c r="Q61" i="1"/>
  <c r="D61" i="1" s="1"/>
  <c r="L61" i="8" s="1"/>
  <c r="R61" i="1"/>
  <c r="E61" i="1" s="1"/>
  <c r="H60" i="13" s="1"/>
  <c r="T61" i="1"/>
  <c r="H61" i="1" s="1"/>
  <c r="U61" i="1"/>
  <c r="I61" i="1" s="1"/>
  <c r="C60" i="27"/>
  <c r="D60" i="27"/>
  <c r="E60" i="27"/>
  <c r="E60" i="13" s="1"/>
  <c r="F60" i="27"/>
  <c r="Q61" i="26"/>
  <c r="G61" i="26" s="1"/>
  <c r="G60" i="13" s="1"/>
  <c r="P61" i="26"/>
  <c r="F61" i="26" s="1"/>
  <c r="F60" i="13" s="1"/>
  <c r="O61" i="26"/>
  <c r="D61" i="26" s="1"/>
  <c r="N61" i="26"/>
  <c r="C61" i="26" s="1"/>
  <c r="H61" i="8" s="1"/>
  <c r="M61" i="26"/>
  <c r="K60" i="24" l="1"/>
  <c r="H60" i="5"/>
  <c r="L60" i="18"/>
  <c r="O60" i="18" s="1"/>
  <c r="R60" i="5"/>
  <c r="N60" i="5"/>
  <c r="C62" i="50" s="1"/>
  <c r="B61" i="3"/>
  <c r="U61" i="3"/>
  <c r="L61" i="10"/>
  <c r="R61" i="10" s="1"/>
  <c r="U61" i="10"/>
  <c r="L61" i="26"/>
  <c r="R61" i="26" s="1"/>
  <c r="I61" i="8"/>
  <c r="B60" i="27"/>
  <c r="C61" i="1"/>
  <c r="J61" i="8" s="1"/>
  <c r="I60" i="27"/>
  <c r="U61" i="26"/>
  <c r="R61" i="3" l="1"/>
  <c r="B61" i="26"/>
  <c r="B61" i="10"/>
  <c r="B256" i="5" l="1"/>
  <c r="B255" i="5"/>
  <c r="B254" i="5"/>
  <c r="H254" i="5" s="1"/>
  <c r="B253" i="5"/>
  <c r="B252" i="5"/>
  <c r="B251" i="5"/>
  <c r="B250" i="5"/>
  <c r="B249" i="5"/>
  <c r="B248" i="5"/>
  <c r="B247" i="5"/>
  <c r="B246" i="5"/>
  <c r="B245" i="5"/>
  <c r="B244" i="5"/>
  <c r="B243" i="5"/>
  <c r="B242" i="5"/>
  <c r="H242" i="5" s="1"/>
  <c r="B241" i="5"/>
  <c r="B240" i="5"/>
  <c r="B239" i="5"/>
  <c r="B238" i="5"/>
  <c r="B237" i="5"/>
  <c r="B236" i="5"/>
  <c r="B234" i="5"/>
  <c r="B233" i="5"/>
  <c r="B232" i="5"/>
  <c r="B231" i="5"/>
  <c r="B230" i="5"/>
  <c r="B229" i="5"/>
  <c r="B228" i="5"/>
  <c r="B227" i="5"/>
  <c r="B226" i="5"/>
  <c r="B225" i="5"/>
  <c r="B224" i="5"/>
  <c r="B223" i="5"/>
  <c r="B222" i="5"/>
  <c r="B221" i="5"/>
  <c r="B220" i="5"/>
  <c r="B219" i="5"/>
  <c r="B218" i="5"/>
  <c r="B217" i="5"/>
  <c r="B216" i="5"/>
  <c r="B215" i="5"/>
  <c r="B214" i="5"/>
  <c r="B213" i="5"/>
  <c r="B212" i="5"/>
  <c r="B211" i="5"/>
  <c r="B210" i="5"/>
  <c r="B209" i="5"/>
  <c r="B208" i="5"/>
  <c r="B207" i="5"/>
  <c r="B206" i="5"/>
  <c r="B205" i="5"/>
  <c r="B204" i="5"/>
  <c r="B203" i="5"/>
  <c r="B202" i="5"/>
  <c r="B201" i="5"/>
  <c r="B200" i="5"/>
  <c r="B199" i="5"/>
  <c r="B198" i="5"/>
  <c r="B197" i="5"/>
  <c r="B196" i="5"/>
  <c r="B195" i="5"/>
  <c r="B194" i="5"/>
  <c r="B193" i="5"/>
  <c r="B192" i="5"/>
  <c r="B191" i="5"/>
  <c r="B190" i="5"/>
  <c r="B189" i="5"/>
  <c r="B188" i="5"/>
  <c r="B187" i="5"/>
  <c r="B186" i="5"/>
  <c r="B185" i="5"/>
  <c r="B184" i="5"/>
  <c r="B183" i="5"/>
  <c r="B182" i="5"/>
  <c r="B181" i="5"/>
  <c r="B180" i="5"/>
  <c r="B179" i="5"/>
  <c r="B178" i="5"/>
  <c r="B177" i="5"/>
  <c r="B176" i="5"/>
  <c r="B175" i="5"/>
  <c r="B174" i="5"/>
  <c r="B173" i="5"/>
  <c r="B172" i="5"/>
  <c r="B171" i="5"/>
  <c r="B170" i="5"/>
  <c r="B169" i="5"/>
  <c r="B168" i="5"/>
  <c r="B167" i="5"/>
  <c r="B166" i="5"/>
  <c r="B165" i="5"/>
  <c r="B164" i="5"/>
  <c r="B163" i="5"/>
  <c r="B162" i="5"/>
  <c r="B161" i="5"/>
  <c r="B160" i="5"/>
  <c r="B159" i="5"/>
  <c r="B158" i="5"/>
  <c r="B157" i="5"/>
  <c r="B156" i="5"/>
  <c r="B155" i="5"/>
  <c r="B154" i="5"/>
  <c r="B153" i="5"/>
  <c r="B152" i="5"/>
  <c r="B151" i="5"/>
  <c r="B150" i="5"/>
  <c r="B149" i="5"/>
  <c r="B148" i="5"/>
  <c r="B147" i="5"/>
  <c r="B146" i="5"/>
  <c r="B145" i="5"/>
  <c r="B144" i="5"/>
  <c r="B143" i="5"/>
  <c r="B142" i="5"/>
  <c r="B141" i="5"/>
  <c r="B140" i="5"/>
  <c r="B139" i="5"/>
  <c r="B138" i="5"/>
  <c r="B137" i="5"/>
  <c r="B136" i="5"/>
  <c r="B135" i="5"/>
  <c r="B134" i="5"/>
  <c r="B133" i="5"/>
  <c r="B132" i="5"/>
  <c r="B131" i="5"/>
  <c r="B130" i="5"/>
  <c r="B129" i="5"/>
  <c r="B128" i="5"/>
  <c r="B127" i="5"/>
  <c r="B126" i="5"/>
  <c r="B125" i="5"/>
  <c r="B124" i="5"/>
  <c r="B123" i="5"/>
  <c r="B122" i="5"/>
  <c r="B121" i="5"/>
  <c r="B120" i="5"/>
  <c r="B119" i="5"/>
  <c r="B118" i="5"/>
  <c r="B115" i="5"/>
  <c r="B114" i="5"/>
  <c r="B113" i="5"/>
  <c r="B112" i="5"/>
  <c r="B111" i="5"/>
  <c r="B110" i="5"/>
  <c r="B109" i="5"/>
  <c r="B108" i="5"/>
  <c r="B107" i="5"/>
  <c r="B106" i="5"/>
  <c r="B105" i="5"/>
  <c r="B104" i="5"/>
  <c r="B103" i="5"/>
  <c r="B102" i="5"/>
  <c r="B101" i="5"/>
  <c r="B100" i="5"/>
  <c r="B99" i="5"/>
  <c r="B98" i="5"/>
  <c r="B97" i="5"/>
  <c r="B96" i="5"/>
  <c r="B95" i="5"/>
  <c r="B94" i="5"/>
  <c r="B93" i="5"/>
  <c r="B92" i="5"/>
  <c r="B91" i="5"/>
  <c r="B90" i="5"/>
  <c r="B89" i="5"/>
  <c r="B88" i="5"/>
  <c r="B87" i="5"/>
  <c r="B86" i="5"/>
  <c r="B85" i="5"/>
  <c r="B84" i="5"/>
  <c r="B83" i="5"/>
  <c r="B82" i="5"/>
  <c r="B81" i="5"/>
  <c r="B80" i="5"/>
  <c r="B79" i="5"/>
  <c r="B78" i="5"/>
  <c r="B77" i="5"/>
  <c r="B76" i="5"/>
  <c r="B75" i="5"/>
  <c r="B74" i="5"/>
  <c r="B73" i="5"/>
  <c r="B72" i="5"/>
  <c r="B71" i="5"/>
  <c r="B70" i="5"/>
  <c r="B69" i="5"/>
  <c r="B68" i="5"/>
  <c r="B67" i="5"/>
  <c r="B66" i="5"/>
  <c r="B65" i="5"/>
  <c r="B64" i="5"/>
  <c r="B63" i="5"/>
  <c r="B62" i="5"/>
  <c r="B61" i="5"/>
  <c r="B59" i="5"/>
  <c r="B58" i="5"/>
  <c r="B57" i="5"/>
  <c r="B56" i="5"/>
  <c r="B55" i="5"/>
  <c r="B54" i="5"/>
  <c r="B53" i="5"/>
  <c r="B52" i="5"/>
  <c r="B51" i="5"/>
  <c r="B50" i="5"/>
  <c r="B49" i="5"/>
  <c r="B48" i="5"/>
  <c r="B47" i="5"/>
  <c r="B46" i="5"/>
  <c r="B45" i="5"/>
  <c r="B44" i="5"/>
  <c r="B43" i="5"/>
  <c r="B42" i="5"/>
  <c r="B41" i="5"/>
  <c r="B40" i="5"/>
  <c r="B39" i="5"/>
  <c r="B38" i="5"/>
  <c r="B37" i="5"/>
  <c r="B36" i="5"/>
  <c r="B35" i="5"/>
  <c r="B34" i="5"/>
  <c r="B33" i="5"/>
  <c r="B32" i="5"/>
  <c r="B31" i="5"/>
  <c r="B30" i="5"/>
  <c r="B29" i="5"/>
  <c r="B28" i="5"/>
  <c r="B27" i="5"/>
  <c r="B26" i="5"/>
  <c r="H26" i="5" s="1"/>
  <c r="B25" i="5"/>
  <c r="B24" i="5"/>
  <c r="B23" i="5"/>
  <c r="B22" i="5"/>
  <c r="B21" i="5"/>
  <c r="B20" i="5"/>
  <c r="B19" i="5"/>
  <c r="B18" i="5"/>
  <c r="B17" i="5"/>
  <c r="B16" i="5"/>
  <c r="B15" i="5"/>
  <c r="B14" i="5"/>
  <c r="B13" i="5"/>
  <c r="B12" i="5"/>
  <c r="B11" i="5"/>
  <c r="B10" i="5"/>
  <c r="B9" i="5"/>
  <c r="B8" i="5"/>
  <c r="B7" i="5"/>
  <c r="B6" i="5"/>
  <c r="B5" i="5"/>
  <c r="B4" i="5"/>
  <c r="B3" i="5"/>
  <c r="C2" i="5"/>
  <c r="H2" i="5" s="1"/>
  <c r="K29" i="24" l="1"/>
  <c r="H29" i="5"/>
  <c r="K110" i="24"/>
  <c r="H110" i="5"/>
  <c r="K224" i="24"/>
  <c r="H224" i="5"/>
  <c r="K111" i="24"/>
  <c r="H111" i="5"/>
  <c r="K96" i="24"/>
  <c r="H96" i="5"/>
  <c r="K178" i="24"/>
  <c r="H178" i="5"/>
  <c r="K32" i="24"/>
  <c r="H32" i="5"/>
  <c r="K81" i="24"/>
  <c r="H81" i="5"/>
  <c r="K163" i="24"/>
  <c r="H163" i="5"/>
  <c r="K49" i="24"/>
  <c r="H49" i="5"/>
  <c r="K98" i="24"/>
  <c r="H98" i="5"/>
  <c r="K114" i="24"/>
  <c r="H114" i="5"/>
  <c r="K132" i="24"/>
  <c r="H132" i="5"/>
  <c r="K148" i="24"/>
  <c r="H148" i="5"/>
  <c r="K164" i="24"/>
  <c r="H164" i="5"/>
  <c r="K180" i="24"/>
  <c r="H180" i="5"/>
  <c r="K196" i="24"/>
  <c r="H196" i="5"/>
  <c r="K212" i="24"/>
  <c r="H212" i="5"/>
  <c r="K228" i="24"/>
  <c r="H228" i="5"/>
  <c r="K244" i="24"/>
  <c r="H245" i="5"/>
  <c r="K18" i="24"/>
  <c r="H18" i="5"/>
  <c r="K34" i="24"/>
  <c r="H34" i="5"/>
  <c r="K50" i="24"/>
  <c r="H50" i="5"/>
  <c r="K67" i="24"/>
  <c r="H67" i="5"/>
  <c r="K83" i="24"/>
  <c r="H83" i="5"/>
  <c r="K99" i="24"/>
  <c r="H99" i="5"/>
  <c r="K115" i="24"/>
  <c r="H115" i="5"/>
  <c r="K133" i="24"/>
  <c r="H133" i="5"/>
  <c r="K149" i="24"/>
  <c r="H149" i="5"/>
  <c r="K165" i="24"/>
  <c r="H165" i="5"/>
  <c r="K181" i="24"/>
  <c r="H181" i="5"/>
  <c r="K197" i="24"/>
  <c r="H197" i="5"/>
  <c r="K213" i="24"/>
  <c r="H213" i="5"/>
  <c r="K229" i="24"/>
  <c r="H229" i="5"/>
  <c r="K245" i="24"/>
  <c r="H246" i="5"/>
  <c r="K3" i="24"/>
  <c r="H3" i="5"/>
  <c r="K150" i="24"/>
  <c r="H150" i="5"/>
  <c r="K166" i="24"/>
  <c r="H166" i="5"/>
  <c r="K182" i="24"/>
  <c r="H182" i="5"/>
  <c r="K198" i="24"/>
  <c r="H198" i="5"/>
  <c r="K214" i="24"/>
  <c r="H214" i="5"/>
  <c r="K230" i="24"/>
  <c r="H230" i="5"/>
  <c r="K246" i="24"/>
  <c r="H247" i="5"/>
  <c r="K128" i="24"/>
  <c r="H128" i="5"/>
  <c r="K79" i="24"/>
  <c r="H79" i="5"/>
  <c r="K31" i="24"/>
  <c r="H31" i="5"/>
  <c r="K162" i="24"/>
  <c r="H162" i="5"/>
  <c r="K243" i="24"/>
  <c r="H244" i="5"/>
  <c r="K35" i="24"/>
  <c r="H35" i="5"/>
  <c r="K36" i="24"/>
  <c r="H36" i="5"/>
  <c r="K52" i="24"/>
  <c r="H52" i="5"/>
  <c r="K69" i="24"/>
  <c r="H69" i="5"/>
  <c r="K85" i="24"/>
  <c r="H85" i="5"/>
  <c r="K101" i="24"/>
  <c r="H101" i="5"/>
  <c r="K119" i="24"/>
  <c r="H119" i="5"/>
  <c r="K135" i="24"/>
  <c r="H135" i="5"/>
  <c r="K151" i="24"/>
  <c r="H151" i="5"/>
  <c r="K167" i="24"/>
  <c r="H167" i="5"/>
  <c r="K183" i="24"/>
  <c r="H183" i="5"/>
  <c r="K199" i="24"/>
  <c r="H199" i="5"/>
  <c r="K215" i="24"/>
  <c r="H215" i="5"/>
  <c r="K231" i="24"/>
  <c r="H231" i="5"/>
  <c r="K247" i="24"/>
  <c r="H248" i="5"/>
  <c r="K45" i="24"/>
  <c r="H45" i="5"/>
  <c r="K241" i="24"/>
  <c r="H241" i="5"/>
  <c r="K177" i="24"/>
  <c r="H177" i="5"/>
  <c r="K112" i="24"/>
  <c r="H112" i="5"/>
  <c r="K48" i="24"/>
  <c r="H48" i="5"/>
  <c r="K131" i="24"/>
  <c r="H131" i="5"/>
  <c r="K66" i="24"/>
  <c r="H66" i="5"/>
  <c r="K4" i="24"/>
  <c r="H4" i="5"/>
  <c r="K86" i="24"/>
  <c r="H86" i="5"/>
  <c r="K102" i="24"/>
  <c r="H102" i="5"/>
  <c r="K120" i="24"/>
  <c r="H120" i="5"/>
  <c r="K136" i="24"/>
  <c r="H136" i="5"/>
  <c r="K152" i="24"/>
  <c r="H152" i="5"/>
  <c r="K168" i="24"/>
  <c r="H168" i="5"/>
  <c r="K184" i="24"/>
  <c r="H184" i="5"/>
  <c r="K200" i="24"/>
  <c r="H200" i="5"/>
  <c r="K216" i="24"/>
  <c r="H216" i="5"/>
  <c r="K232" i="24"/>
  <c r="H232" i="5"/>
  <c r="K248" i="24"/>
  <c r="H249" i="5"/>
  <c r="K160" i="24"/>
  <c r="H160" i="5"/>
  <c r="K63" i="24"/>
  <c r="H63" i="5"/>
  <c r="K15" i="24"/>
  <c r="H15" i="5"/>
  <c r="K194" i="24"/>
  <c r="H194" i="5"/>
  <c r="K211" i="24"/>
  <c r="H211" i="5"/>
  <c r="K100" i="24"/>
  <c r="H100" i="5"/>
  <c r="K53" i="24"/>
  <c r="H53" i="5"/>
  <c r="K54" i="24"/>
  <c r="H54" i="5"/>
  <c r="K71" i="24"/>
  <c r="H71" i="5"/>
  <c r="K87" i="24"/>
  <c r="H87" i="5"/>
  <c r="K103" i="24"/>
  <c r="H103" i="5"/>
  <c r="K121" i="24"/>
  <c r="H121" i="5"/>
  <c r="K137" i="24"/>
  <c r="H137" i="5"/>
  <c r="K153" i="24"/>
  <c r="H153" i="5"/>
  <c r="K169" i="24"/>
  <c r="H169" i="5"/>
  <c r="K185" i="24"/>
  <c r="H185" i="5"/>
  <c r="K201" i="24"/>
  <c r="H201" i="5"/>
  <c r="K217" i="24"/>
  <c r="H217" i="5"/>
  <c r="K233" i="24"/>
  <c r="H233" i="5"/>
  <c r="K249" i="24"/>
  <c r="H250" i="5"/>
  <c r="K192" i="24"/>
  <c r="H192" i="5"/>
  <c r="K145" i="24"/>
  <c r="H145" i="5"/>
  <c r="K64" i="24"/>
  <c r="H64" i="5"/>
  <c r="K16" i="24"/>
  <c r="H16" i="5"/>
  <c r="K179" i="24"/>
  <c r="H179" i="5"/>
  <c r="K68" i="24"/>
  <c r="H68" i="5"/>
  <c r="K5" i="24"/>
  <c r="H5" i="5"/>
  <c r="K38" i="24"/>
  <c r="H38" i="5"/>
  <c r="K55" i="24"/>
  <c r="H55" i="5"/>
  <c r="K72" i="24"/>
  <c r="H72" i="5"/>
  <c r="K88" i="24"/>
  <c r="H88" i="5"/>
  <c r="K104" i="24"/>
  <c r="H104" i="5"/>
  <c r="K122" i="24"/>
  <c r="H122" i="5"/>
  <c r="K138" i="24"/>
  <c r="H138" i="5"/>
  <c r="K154" i="24"/>
  <c r="H154" i="5"/>
  <c r="K170" i="24"/>
  <c r="H170" i="5"/>
  <c r="K186" i="24"/>
  <c r="H186" i="5"/>
  <c r="K202" i="24"/>
  <c r="H202" i="5"/>
  <c r="K218" i="24"/>
  <c r="H218" i="5"/>
  <c r="K234" i="24"/>
  <c r="H234" i="5"/>
  <c r="K250" i="24"/>
  <c r="H251" i="5"/>
  <c r="K94" i="24"/>
  <c r="H94" i="5"/>
  <c r="K30" i="24"/>
  <c r="H30" i="5"/>
  <c r="K161" i="24"/>
  <c r="H161" i="5"/>
  <c r="K210" i="24"/>
  <c r="H210" i="5"/>
  <c r="K195" i="24"/>
  <c r="H195" i="5"/>
  <c r="K84" i="24"/>
  <c r="H84" i="5"/>
  <c r="K70" i="24"/>
  <c r="H70" i="5"/>
  <c r="K7" i="24"/>
  <c r="H7" i="5"/>
  <c r="K40" i="24"/>
  <c r="H40" i="5"/>
  <c r="K56" i="24"/>
  <c r="H56" i="5"/>
  <c r="K73" i="24"/>
  <c r="H73" i="5"/>
  <c r="K89" i="24"/>
  <c r="H89" i="5"/>
  <c r="K105" i="24"/>
  <c r="H105" i="5"/>
  <c r="K123" i="24"/>
  <c r="H123" i="5"/>
  <c r="K139" i="24"/>
  <c r="H139" i="5"/>
  <c r="K155" i="24"/>
  <c r="H155" i="5"/>
  <c r="K171" i="24"/>
  <c r="H171" i="5"/>
  <c r="K187" i="24"/>
  <c r="H187" i="5"/>
  <c r="K203" i="24"/>
  <c r="H203" i="5"/>
  <c r="K219" i="24"/>
  <c r="H219" i="5"/>
  <c r="K236" i="24"/>
  <c r="H236" i="5"/>
  <c r="K251" i="24"/>
  <c r="H252" i="5"/>
  <c r="K13" i="24"/>
  <c r="H13" i="5"/>
  <c r="K208" i="24"/>
  <c r="H208" i="5"/>
  <c r="K225" i="24"/>
  <c r="H225" i="5"/>
  <c r="K130" i="24"/>
  <c r="H130" i="5"/>
  <c r="K97" i="24"/>
  <c r="H97" i="5"/>
  <c r="K33" i="24"/>
  <c r="H33" i="5"/>
  <c r="K118" i="24"/>
  <c r="H118" i="5"/>
  <c r="K37" i="24"/>
  <c r="H37" i="5"/>
  <c r="K23" i="24"/>
  <c r="H23" i="5"/>
  <c r="K25" i="24"/>
  <c r="H25" i="5"/>
  <c r="K74" i="24"/>
  <c r="H74" i="5"/>
  <c r="K106" i="24"/>
  <c r="H106" i="5"/>
  <c r="K124" i="24"/>
  <c r="H124" i="5"/>
  <c r="K140" i="24"/>
  <c r="H140" i="5"/>
  <c r="K156" i="24"/>
  <c r="H156" i="5"/>
  <c r="K172" i="24"/>
  <c r="H172" i="5"/>
  <c r="K188" i="24"/>
  <c r="H188" i="5"/>
  <c r="K204" i="24"/>
  <c r="H204" i="5"/>
  <c r="K220" i="24"/>
  <c r="H220" i="5"/>
  <c r="K237" i="24"/>
  <c r="H237" i="5"/>
  <c r="K252" i="24"/>
  <c r="H253" i="5"/>
  <c r="K62" i="24"/>
  <c r="H62" i="5"/>
  <c r="K14" i="24"/>
  <c r="H14" i="5"/>
  <c r="K209" i="24"/>
  <c r="H209" i="5"/>
  <c r="K146" i="24"/>
  <c r="H146" i="5"/>
  <c r="K227" i="24"/>
  <c r="H227" i="5"/>
  <c r="K51" i="24"/>
  <c r="H51" i="5"/>
  <c r="K20" i="24"/>
  <c r="H20" i="5"/>
  <c r="K6" i="24"/>
  <c r="H6" i="5"/>
  <c r="K8" i="24"/>
  <c r="H8" i="5"/>
  <c r="K41" i="24"/>
  <c r="H41" i="5"/>
  <c r="K10" i="24"/>
  <c r="H10" i="5"/>
  <c r="K58" i="24"/>
  <c r="H58" i="5"/>
  <c r="K107" i="24"/>
  <c r="H107" i="5"/>
  <c r="K141" i="24"/>
  <c r="H141" i="5"/>
  <c r="K157" i="24"/>
  <c r="H157" i="5"/>
  <c r="K173" i="24"/>
  <c r="H173" i="5"/>
  <c r="K189" i="24"/>
  <c r="H189" i="5"/>
  <c r="K205" i="24"/>
  <c r="H205" i="5"/>
  <c r="K221" i="24"/>
  <c r="H221" i="5"/>
  <c r="K238" i="24"/>
  <c r="H238" i="5"/>
  <c r="K78" i="24"/>
  <c r="H78" i="5"/>
  <c r="K176" i="24"/>
  <c r="H176" i="5"/>
  <c r="K46" i="24"/>
  <c r="H46" i="5"/>
  <c r="K129" i="24"/>
  <c r="H129" i="5"/>
  <c r="K193" i="24"/>
  <c r="H193" i="5"/>
  <c r="K80" i="24"/>
  <c r="H80" i="5"/>
  <c r="K226" i="24"/>
  <c r="H226" i="5"/>
  <c r="K65" i="24"/>
  <c r="H65" i="5"/>
  <c r="K147" i="24"/>
  <c r="H147" i="5"/>
  <c r="K17" i="24"/>
  <c r="H17" i="5"/>
  <c r="K19" i="24"/>
  <c r="H19" i="5"/>
  <c r="K134" i="24"/>
  <c r="H134" i="5"/>
  <c r="K21" i="24"/>
  <c r="H21" i="5"/>
  <c r="K22" i="24"/>
  <c r="H22" i="5"/>
  <c r="K39" i="24"/>
  <c r="H39" i="5"/>
  <c r="K24" i="24"/>
  <c r="H24" i="5"/>
  <c r="K9" i="24"/>
  <c r="H9" i="5"/>
  <c r="K57" i="24"/>
  <c r="H57" i="5"/>
  <c r="K90" i="24"/>
  <c r="H90" i="5"/>
  <c r="K42" i="24"/>
  <c r="H42" i="5"/>
  <c r="K75" i="24"/>
  <c r="H75" i="5"/>
  <c r="K91" i="24"/>
  <c r="H91" i="5"/>
  <c r="K125" i="24"/>
  <c r="H125" i="5"/>
  <c r="K11" i="24"/>
  <c r="H11" i="5"/>
  <c r="K27" i="24"/>
  <c r="H27" i="5"/>
  <c r="K43" i="24"/>
  <c r="H43" i="5"/>
  <c r="K59" i="24"/>
  <c r="H59" i="5"/>
  <c r="K76" i="24"/>
  <c r="H76" i="5"/>
  <c r="K92" i="24"/>
  <c r="H92" i="5"/>
  <c r="K108" i="24"/>
  <c r="H108" i="5"/>
  <c r="K126" i="24"/>
  <c r="H126" i="5"/>
  <c r="K142" i="24"/>
  <c r="H142" i="5"/>
  <c r="K158" i="24"/>
  <c r="H158" i="5"/>
  <c r="K174" i="24"/>
  <c r="H174" i="5"/>
  <c r="K190" i="24"/>
  <c r="H190" i="5"/>
  <c r="K206" i="24"/>
  <c r="H206" i="5"/>
  <c r="K222" i="24"/>
  <c r="H222" i="5"/>
  <c r="K239" i="24"/>
  <c r="H239" i="5"/>
  <c r="K253" i="24"/>
  <c r="H255" i="5"/>
  <c r="K144" i="24"/>
  <c r="H144" i="5"/>
  <c r="K95" i="24"/>
  <c r="H95" i="5"/>
  <c r="K47" i="24"/>
  <c r="H47" i="5"/>
  <c r="K242" i="24"/>
  <c r="H243" i="5"/>
  <c r="K113" i="24"/>
  <c r="H113" i="5"/>
  <c r="K82" i="24"/>
  <c r="H82" i="5"/>
  <c r="K12" i="24"/>
  <c r="H12" i="5"/>
  <c r="K28" i="24"/>
  <c r="H28" i="5"/>
  <c r="K44" i="24"/>
  <c r="H44" i="5"/>
  <c r="K61" i="24"/>
  <c r="H61" i="5"/>
  <c r="K77" i="24"/>
  <c r="H77" i="5"/>
  <c r="K93" i="24"/>
  <c r="H93" i="5"/>
  <c r="K109" i="24"/>
  <c r="H109" i="5"/>
  <c r="K127" i="24"/>
  <c r="H127" i="5"/>
  <c r="K143" i="24"/>
  <c r="H143" i="5"/>
  <c r="K159" i="24"/>
  <c r="H159" i="5"/>
  <c r="K175" i="24"/>
  <c r="H175" i="5"/>
  <c r="K191" i="24"/>
  <c r="H191" i="5"/>
  <c r="K207" i="24"/>
  <c r="H207" i="5"/>
  <c r="K223" i="24"/>
  <c r="H223" i="5"/>
  <c r="K240" i="24"/>
  <c r="H240" i="5"/>
  <c r="K254" i="24"/>
  <c r="H256" i="5"/>
  <c r="K26" i="24"/>
  <c r="K2" i="24"/>
  <c r="B262" i="5"/>
  <c r="Q2" i="3"/>
  <c r="Q262" i="3" s="1"/>
  <c r="P2" i="3"/>
  <c r="P262" i="3" s="1"/>
  <c r="O2" i="3"/>
  <c r="O262" i="3" s="1"/>
  <c r="N2" i="3"/>
  <c r="N262" i="3" s="1"/>
  <c r="M2" i="3"/>
  <c r="Q253" i="10"/>
  <c r="P253" i="10"/>
  <c r="O253" i="10"/>
  <c r="N253" i="10"/>
  <c r="M253" i="10"/>
  <c r="Q252" i="10"/>
  <c r="P252" i="10"/>
  <c r="O252" i="10"/>
  <c r="N252" i="10"/>
  <c r="M252" i="10"/>
  <c r="Q251" i="10"/>
  <c r="P251" i="10"/>
  <c r="O251" i="10"/>
  <c r="N251" i="10"/>
  <c r="M251" i="10"/>
  <c r="Q250" i="10"/>
  <c r="P250" i="10"/>
  <c r="O250" i="10"/>
  <c r="N250" i="10"/>
  <c r="M250" i="10"/>
  <c r="Q249" i="10"/>
  <c r="P249" i="10"/>
  <c r="O249" i="10"/>
  <c r="N249" i="10"/>
  <c r="M249" i="10"/>
  <c r="Q248" i="10"/>
  <c r="P248" i="10"/>
  <c r="O248" i="10"/>
  <c r="N248" i="10"/>
  <c r="M248" i="10"/>
  <c r="Q247" i="10"/>
  <c r="P247" i="10"/>
  <c r="O247" i="10"/>
  <c r="N247" i="10"/>
  <c r="M247" i="10"/>
  <c r="Q246" i="10"/>
  <c r="P246" i="10"/>
  <c r="O246" i="10"/>
  <c r="N246" i="10"/>
  <c r="M246" i="10"/>
  <c r="Q245" i="10"/>
  <c r="P245" i="10"/>
  <c r="O245" i="10"/>
  <c r="N245" i="10"/>
  <c r="M245" i="10"/>
  <c r="Q244" i="10"/>
  <c r="P244" i="10"/>
  <c r="O244" i="10"/>
  <c r="N244" i="10"/>
  <c r="M244" i="10"/>
  <c r="Q243" i="10"/>
  <c r="P243" i="10"/>
  <c r="O243" i="10"/>
  <c r="N243" i="10"/>
  <c r="M243" i="10"/>
  <c r="Q242" i="10"/>
  <c r="P242" i="10"/>
  <c r="O242" i="10"/>
  <c r="N242" i="10"/>
  <c r="M242" i="10"/>
  <c r="Q241" i="10"/>
  <c r="P241" i="10"/>
  <c r="O241" i="10"/>
  <c r="N241" i="10"/>
  <c r="M241" i="10"/>
  <c r="Q240" i="10"/>
  <c r="P240" i="10"/>
  <c r="O240" i="10"/>
  <c r="N240" i="10"/>
  <c r="M240" i="10"/>
  <c r="Q239" i="10"/>
  <c r="P239" i="10"/>
  <c r="O239" i="10"/>
  <c r="N239" i="10"/>
  <c r="M239" i="10"/>
  <c r="Q238" i="10"/>
  <c r="P238" i="10"/>
  <c r="O238" i="10"/>
  <c r="N238" i="10"/>
  <c r="M238" i="10"/>
  <c r="Q237" i="10"/>
  <c r="P237" i="10"/>
  <c r="O237" i="10"/>
  <c r="N237" i="10"/>
  <c r="M237" i="10"/>
  <c r="Q236" i="10"/>
  <c r="P236" i="10"/>
  <c r="O236" i="10"/>
  <c r="N236" i="10"/>
  <c r="M236" i="10"/>
  <c r="Q234" i="10"/>
  <c r="P234" i="10"/>
  <c r="O234" i="10"/>
  <c r="N234" i="10"/>
  <c r="M234" i="10"/>
  <c r="Q233" i="10"/>
  <c r="P233" i="10"/>
  <c r="O233" i="10"/>
  <c r="N233" i="10"/>
  <c r="M233" i="10"/>
  <c r="Q232" i="10"/>
  <c r="P232" i="10"/>
  <c r="O232" i="10"/>
  <c r="N232" i="10"/>
  <c r="M232" i="10"/>
  <c r="Q231" i="10"/>
  <c r="P231" i="10"/>
  <c r="O231" i="10"/>
  <c r="N231" i="10"/>
  <c r="M231" i="10"/>
  <c r="Q230" i="10"/>
  <c r="P230" i="10"/>
  <c r="O230" i="10"/>
  <c r="N230" i="10"/>
  <c r="M230" i="10"/>
  <c r="Q229" i="10"/>
  <c r="P229" i="10"/>
  <c r="O229" i="10"/>
  <c r="N229" i="10"/>
  <c r="M229" i="10"/>
  <c r="Q228" i="10"/>
  <c r="P228" i="10"/>
  <c r="O228" i="10"/>
  <c r="N228" i="10"/>
  <c r="M228" i="10"/>
  <c r="Q227" i="10"/>
  <c r="P227" i="10"/>
  <c r="O227" i="10"/>
  <c r="N227" i="10"/>
  <c r="M227" i="10"/>
  <c r="Q226" i="10"/>
  <c r="P226" i="10"/>
  <c r="O226" i="10"/>
  <c r="N226" i="10"/>
  <c r="M226" i="10"/>
  <c r="Q225" i="10"/>
  <c r="P225" i="10"/>
  <c r="O225" i="10"/>
  <c r="N225" i="10"/>
  <c r="M225" i="10"/>
  <c r="Q224" i="10"/>
  <c r="P224" i="10"/>
  <c r="O224" i="10"/>
  <c r="N224" i="10"/>
  <c r="M224" i="10"/>
  <c r="Q223" i="10"/>
  <c r="P223" i="10"/>
  <c r="O223" i="10"/>
  <c r="N223" i="10"/>
  <c r="M223" i="10"/>
  <c r="Q222" i="10"/>
  <c r="P222" i="10"/>
  <c r="O222" i="10"/>
  <c r="N222" i="10"/>
  <c r="M222" i="10"/>
  <c r="Q221" i="10"/>
  <c r="P221" i="10"/>
  <c r="O221" i="10"/>
  <c r="N221" i="10"/>
  <c r="M221" i="10"/>
  <c r="Q220" i="10"/>
  <c r="P220" i="10"/>
  <c r="O220" i="10"/>
  <c r="N220" i="10"/>
  <c r="M220" i="10"/>
  <c r="Q219" i="10"/>
  <c r="P219" i="10"/>
  <c r="O219" i="10"/>
  <c r="N219" i="10"/>
  <c r="M219" i="10"/>
  <c r="Q218" i="10"/>
  <c r="P218" i="10"/>
  <c r="O218" i="10"/>
  <c r="N218" i="10"/>
  <c r="M218" i="10"/>
  <c r="Q217" i="10"/>
  <c r="P217" i="10"/>
  <c r="O217" i="10"/>
  <c r="N217" i="10"/>
  <c r="M217" i="10"/>
  <c r="Q216" i="10"/>
  <c r="P216" i="10"/>
  <c r="O216" i="10"/>
  <c r="N216" i="10"/>
  <c r="M216" i="10"/>
  <c r="Q215" i="10"/>
  <c r="P215" i="10"/>
  <c r="O215" i="10"/>
  <c r="N215" i="10"/>
  <c r="M215" i="10"/>
  <c r="Q214" i="10"/>
  <c r="P214" i="10"/>
  <c r="O214" i="10"/>
  <c r="N214" i="10"/>
  <c r="M214" i="10"/>
  <c r="Q213" i="10"/>
  <c r="P213" i="10"/>
  <c r="O213" i="10"/>
  <c r="N213" i="10"/>
  <c r="M213" i="10"/>
  <c r="Q212" i="10"/>
  <c r="P212" i="10"/>
  <c r="O212" i="10"/>
  <c r="N212" i="10"/>
  <c r="M212" i="10"/>
  <c r="Q211" i="10"/>
  <c r="P211" i="10"/>
  <c r="O211" i="10"/>
  <c r="N211" i="10"/>
  <c r="M211" i="10"/>
  <c r="Q210" i="10"/>
  <c r="P210" i="10"/>
  <c r="O210" i="10"/>
  <c r="N210" i="10"/>
  <c r="M210" i="10"/>
  <c r="Q209" i="10"/>
  <c r="P209" i="10"/>
  <c r="O209" i="10"/>
  <c r="N209" i="10"/>
  <c r="M209" i="10"/>
  <c r="Q208" i="10"/>
  <c r="P208" i="10"/>
  <c r="O208" i="10"/>
  <c r="N208" i="10"/>
  <c r="M208" i="10"/>
  <c r="Q207" i="10"/>
  <c r="P207" i="10"/>
  <c r="O207" i="10"/>
  <c r="N207" i="10"/>
  <c r="M207" i="10"/>
  <c r="Q206" i="10"/>
  <c r="P206" i="10"/>
  <c r="O206" i="10"/>
  <c r="N206" i="10"/>
  <c r="M206" i="10"/>
  <c r="Q205" i="10"/>
  <c r="P205" i="10"/>
  <c r="O205" i="10"/>
  <c r="N205" i="10"/>
  <c r="M205" i="10"/>
  <c r="Q204" i="10"/>
  <c r="P204" i="10"/>
  <c r="O204" i="10"/>
  <c r="N204" i="10"/>
  <c r="M204" i="10"/>
  <c r="Q203" i="10"/>
  <c r="P203" i="10"/>
  <c r="O203" i="10"/>
  <c r="N203" i="10"/>
  <c r="M203" i="10"/>
  <c r="Q202" i="10"/>
  <c r="P202" i="10"/>
  <c r="O202" i="10"/>
  <c r="N202" i="10"/>
  <c r="M202" i="10"/>
  <c r="Q201" i="10"/>
  <c r="P201" i="10"/>
  <c r="O201" i="10"/>
  <c r="N201" i="10"/>
  <c r="M201" i="10"/>
  <c r="Q200" i="10"/>
  <c r="P200" i="10"/>
  <c r="O200" i="10"/>
  <c r="N200" i="10"/>
  <c r="M200" i="10"/>
  <c r="Q199" i="10"/>
  <c r="P199" i="10"/>
  <c r="O199" i="10"/>
  <c r="N199" i="10"/>
  <c r="M199" i="10"/>
  <c r="Q198" i="10"/>
  <c r="P198" i="10"/>
  <c r="O198" i="10"/>
  <c r="N198" i="10"/>
  <c r="M198" i="10"/>
  <c r="Q197" i="10"/>
  <c r="P197" i="10"/>
  <c r="O197" i="10"/>
  <c r="N197" i="10"/>
  <c r="M197" i="10"/>
  <c r="Q196" i="10"/>
  <c r="P196" i="10"/>
  <c r="O196" i="10"/>
  <c r="N196" i="10"/>
  <c r="M196" i="10"/>
  <c r="Q195" i="10"/>
  <c r="P195" i="10"/>
  <c r="O195" i="10"/>
  <c r="N195" i="10"/>
  <c r="M195" i="10"/>
  <c r="Q194" i="10"/>
  <c r="P194" i="10"/>
  <c r="O194" i="10"/>
  <c r="N194" i="10"/>
  <c r="M194" i="10"/>
  <c r="Q193" i="10"/>
  <c r="P193" i="10"/>
  <c r="O193" i="10"/>
  <c r="N193" i="10"/>
  <c r="M193" i="10"/>
  <c r="Q192" i="10"/>
  <c r="P192" i="10"/>
  <c r="O192" i="10"/>
  <c r="N192" i="10"/>
  <c r="M192" i="10"/>
  <c r="Q191" i="10"/>
  <c r="P191" i="10"/>
  <c r="O191" i="10"/>
  <c r="N191" i="10"/>
  <c r="M191" i="10"/>
  <c r="Q190" i="10"/>
  <c r="P190" i="10"/>
  <c r="O190" i="10"/>
  <c r="N190" i="10"/>
  <c r="M190" i="10"/>
  <c r="Q189" i="10"/>
  <c r="P189" i="10"/>
  <c r="O189" i="10"/>
  <c r="N189" i="10"/>
  <c r="M189" i="10"/>
  <c r="Q188" i="10"/>
  <c r="P188" i="10"/>
  <c r="O188" i="10"/>
  <c r="N188" i="10"/>
  <c r="M188" i="10"/>
  <c r="Q187" i="10"/>
  <c r="P187" i="10"/>
  <c r="O187" i="10"/>
  <c r="N187" i="10"/>
  <c r="M187" i="10"/>
  <c r="Q186" i="10"/>
  <c r="P186" i="10"/>
  <c r="O186" i="10"/>
  <c r="N186" i="10"/>
  <c r="M186" i="10"/>
  <c r="Q185" i="10"/>
  <c r="P185" i="10"/>
  <c r="O185" i="10"/>
  <c r="N185" i="10"/>
  <c r="M185" i="10"/>
  <c r="Q184" i="10"/>
  <c r="P184" i="10"/>
  <c r="O184" i="10"/>
  <c r="N184" i="10"/>
  <c r="M184" i="10"/>
  <c r="Q183" i="10"/>
  <c r="P183" i="10"/>
  <c r="O183" i="10"/>
  <c r="N183" i="10"/>
  <c r="M183" i="10"/>
  <c r="Q182" i="10"/>
  <c r="P182" i="10"/>
  <c r="O182" i="10"/>
  <c r="N182" i="10"/>
  <c r="M182" i="10"/>
  <c r="Q181" i="10"/>
  <c r="P181" i="10"/>
  <c r="O181" i="10"/>
  <c r="N181" i="10"/>
  <c r="M181" i="10"/>
  <c r="Q180" i="10"/>
  <c r="P180" i="10"/>
  <c r="O180" i="10"/>
  <c r="N180" i="10"/>
  <c r="M180" i="10"/>
  <c r="Q179" i="10"/>
  <c r="P179" i="10"/>
  <c r="O179" i="10"/>
  <c r="N179" i="10"/>
  <c r="M179" i="10"/>
  <c r="Q178" i="10"/>
  <c r="P178" i="10"/>
  <c r="O178" i="10"/>
  <c r="N178" i="10"/>
  <c r="M178" i="10"/>
  <c r="Q177" i="10"/>
  <c r="P177" i="10"/>
  <c r="O177" i="10"/>
  <c r="N177" i="10"/>
  <c r="M177" i="10"/>
  <c r="Q176" i="10"/>
  <c r="P176" i="10"/>
  <c r="O176" i="10"/>
  <c r="N176" i="10"/>
  <c r="M176" i="10"/>
  <c r="Q175" i="10"/>
  <c r="P175" i="10"/>
  <c r="O175" i="10"/>
  <c r="N175" i="10"/>
  <c r="M175" i="10"/>
  <c r="Q174" i="10"/>
  <c r="P174" i="10"/>
  <c r="O174" i="10"/>
  <c r="N174" i="10"/>
  <c r="M174" i="10"/>
  <c r="Q173" i="10"/>
  <c r="P173" i="10"/>
  <c r="O173" i="10"/>
  <c r="N173" i="10"/>
  <c r="M173" i="10"/>
  <c r="Q172" i="10"/>
  <c r="P172" i="10"/>
  <c r="O172" i="10"/>
  <c r="N172" i="10"/>
  <c r="M172" i="10"/>
  <c r="Q171" i="10"/>
  <c r="P171" i="10"/>
  <c r="O171" i="10"/>
  <c r="N171" i="10"/>
  <c r="M171" i="10"/>
  <c r="Q170" i="10"/>
  <c r="P170" i="10"/>
  <c r="O170" i="10"/>
  <c r="N170" i="10"/>
  <c r="M170" i="10"/>
  <c r="Q169" i="10"/>
  <c r="P169" i="10"/>
  <c r="O169" i="10"/>
  <c r="N169" i="10"/>
  <c r="M169" i="10"/>
  <c r="Q168" i="10"/>
  <c r="P168" i="10"/>
  <c r="O168" i="10"/>
  <c r="N168" i="10"/>
  <c r="M168" i="10"/>
  <c r="Q167" i="10"/>
  <c r="P167" i="10"/>
  <c r="O167" i="10"/>
  <c r="N167" i="10"/>
  <c r="M167" i="10"/>
  <c r="Q166" i="10"/>
  <c r="P166" i="10"/>
  <c r="O166" i="10"/>
  <c r="N166" i="10"/>
  <c r="M166" i="10"/>
  <c r="Q165" i="10"/>
  <c r="P165" i="10"/>
  <c r="O165" i="10"/>
  <c r="N165" i="10"/>
  <c r="M165" i="10"/>
  <c r="Q164" i="10"/>
  <c r="P164" i="10"/>
  <c r="O164" i="10"/>
  <c r="N164" i="10"/>
  <c r="M164" i="10"/>
  <c r="Q163" i="10"/>
  <c r="P163" i="10"/>
  <c r="O163" i="10"/>
  <c r="N163" i="10"/>
  <c r="M163" i="10"/>
  <c r="Q162" i="10"/>
  <c r="P162" i="10"/>
  <c r="O162" i="10"/>
  <c r="N162" i="10"/>
  <c r="M162" i="10"/>
  <c r="Q161" i="10"/>
  <c r="P161" i="10"/>
  <c r="O161" i="10"/>
  <c r="N161" i="10"/>
  <c r="M161" i="10"/>
  <c r="Q160" i="10"/>
  <c r="P160" i="10"/>
  <c r="O160" i="10"/>
  <c r="N160" i="10"/>
  <c r="M160" i="10"/>
  <c r="Q159" i="10"/>
  <c r="P159" i="10"/>
  <c r="O159" i="10"/>
  <c r="N159" i="10"/>
  <c r="M159" i="10"/>
  <c r="Q158" i="10"/>
  <c r="P158" i="10"/>
  <c r="O158" i="10"/>
  <c r="N158" i="10"/>
  <c r="M158" i="10"/>
  <c r="Q157" i="10"/>
  <c r="P157" i="10"/>
  <c r="O157" i="10"/>
  <c r="N157" i="10"/>
  <c r="M157" i="10"/>
  <c r="Q156" i="10"/>
  <c r="P156" i="10"/>
  <c r="O156" i="10"/>
  <c r="N156" i="10"/>
  <c r="M156" i="10"/>
  <c r="Q155" i="10"/>
  <c r="P155" i="10"/>
  <c r="O155" i="10"/>
  <c r="N155" i="10"/>
  <c r="M155" i="10"/>
  <c r="Q154" i="10"/>
  <c r="P154" i="10"/>
  <c r="O154" i="10"/>
  <c r="N154" i="10"/>
  <c r="M154" i="10"/>
  <c r="Q153" i="10"/>
  <c r="P153" i="10"/>
  <c r="O153" i="10"/>
  <c r="N153" i="10"/>
  <c r="M153" i="10"/>
  <c r="Q152" i="10"/>
  <c r="P152" i="10"/>
  <c r="O152" i="10"/>
  <c r="N152" i="10"/>
  <c r="M152" i="10"/>
  <c r="Q151" i="10"/>
  <c r="P151" i="10"/>
  <c r="O151" i="10"/>
  <c r="N151" i="10"/>
  <c r="M151" i="10"/>
  <c r="Q150" i="10"/>
  <c r="P150" i="10"/>
  <c r="O150" i="10"/>
  <c r="N150" i="10"/>
  <c r="M150" i="10"/>
  <c r="Q149" i="10"/>
  <c r="P149" i="10"/>
  <c r="O149" i="10"/>
  <c r="N149" i="10"/>
  <c r="M149" i="10"/>
  <c r="Q148" i="10"/>
  <c r="P148" i="10"/>
  <c r="O148" i="10"/>
  <c r="N148" i="10"/>
  <c r="M148" i="10"/>
  <c r="Q147" i="10"/>
  <c r="P147" i="10"/>
  <c r="O147" i="10"/>
  <c r="N147" i="10"/>
  <c r="M147" i="10"/>
  <c r="Q146" i="10"/>
  <c r="P146" i="10"/>
  <c r="O146" i="10"/>
  <c r="N146" i="10"/>
  <c r="M146" i="10"/>
  <c r="Q145" i="10"/>
  <c r="P145" i="10"/>
  <c r="O145" i="10"/>
  <c r="N145" i="10"/>
  <c r="M145" i="10"/>
  <c r="Q144" i="10"/>
  <c r="P144" i="10"/>
  <c r="O144" i="10"/>
  <c r="N144" i="10"/>
  <c r="M144" i="10"/>
  <c r="Q143" i="10"/>
  <c r="P143" i="10"/>
  <c r="O143" i="10"/>
  <c r="N143" i="10"/>
  <c r="M143" i="10"/>
  <c r="Q142" i="10"/>
  <c r="P142" i="10"/>
  <c r="O142" i="10"/>
  <c r="N142" i="10"/>
  <c r="M142" i="10"/>
  <c r="Q141" i="10"/>
  <c r="P141" i="10"/>
  <c r="O141" i="10"/>
  <c r="N141" i="10"/>
  <c r="M141" i="10"/>
  <c r="Q140" i="10"/>
  <c r="P140" i="10"/>
  <c r="O140" i="10"/>
  <c r="N140" i="10"/>
  <c r="M140" i="10"/>
  <c r="Q139" i="10"/>
  <c r="P139" i="10"/>
  <c r="O139" i="10"/>
  <c r="N139" i="10"/>
  <c r="M139" i="10"/>
  <c r="Q138" i="10"/>
  <c r="P138" i="10"/>
  <c r="O138" i="10"/>
  <c r="N138" i="10"/>
  <c r="M138" i="10"/>
  <c r="Q137" i="10"/>
  <c r="P137" i="10"/>
  <c r="O137" i="10"/>
  <c r="N137" i="10"/>
  <c r="M137" i="10"/>
  <c r="Q136" i="10"/>
  <c r="P136" i="10"/>
  <c r="O136" i="10"/>
  <c r="N136" i="10"/>
  <c r="M136" i="10"/>
  <c r="Q135" i="10"/>
  <c r="P135" i="10"/>
  <c r="O135" i="10"/>
  <c r="N135" i="10"/>
  <c r="M135" i="10"/>
  <c r="Q134" i="10"/>
  <c r="P134" i="10"/>
  <c r="O134" i="10"/>
  <c r="N134" i="10"/>
  <c r="M134" i="10"/>
  <c r="Q133" i="10"/>
  <c r="P133" i="10"/>
  <c r="O133" i="10"/>
  <c r="N133" i="10"/>
  <c r="M133" i="10"/>
  <c r="Q132" i="10"/>
  <c r="P132" i="10"/>
  <c r="O132" i="10"/>
  <c r="N132" i="10"/>
  <c r="M132" i="10"/>
  <c r="Q131" i="10"/>
  <c r="P131" i="10"/>
  <c r="O131" i="10"/>
  <c r="N131" i="10"/>
  <c r="M131" i="10"/>
  <c r="Q130" i="10"/>
  <c r="P130" i="10"/>
  <c r="O130" i="10"/>
  <c r="N130" i="10"/>
  <c r="M130" i="10"/>
  <c r="Q129" i="10"/>
  <c r="P129" i="10"/>
  <c r="O129" i="10"/>
  <c r="N129" i="10"/>
  <c r="M129" i="10"/>
  <c r="Q128" i="10"/>
  <c r="P128" i="10"/>
  <c r="O128" i="10"/>
  <c r="N128" i="10"/>
  <c r="M128" i="10"/>
  <c r="Q127" i="10"/>
  <c r="P127" i="10"/>
  <c r="O127" i="10"/>
  <c r="N127" i="10"/>
  <c r="M127" i="10"/>
  <c r="Q126" i="10"/>
  <c r="P126" i="10"/>
  <c r="O126" i="10"/>
  <c r="N126" i="10"/>
  <c r="M126" i="10"/>
  <c r="Q125" i="10"/>
  <c r="P125" i="10"/>
  <c r="O125" i="10"/>
  <c r="N125" i="10"/>
  <c r="M125" i="10"/>
  <c r="Q124" i="10"/>
  <c r="P124" i="10"/>
  <c r="O124" i="10"/>
  <c r="N124" i="10"/>
  <c r="M124" i="10"/>
  <c r="Q123" i="10"/>
  <c r="P123" i="10"/>
  <c r="O123" i="10"/>
  <c r="N123" i="10"/>
  <c r="M123" i="10"/>
  <c r="Q122" i="10"/>
  <c r="P122" i="10"/>
  <c r="O122" i="10"/>
  <c r="N122" i="10"/>
  <c r="M122" i="10"/>
  <c r="Q121" i="10"/>
  <c r="P121" i="10"/>
  <c r="O121" i="10"/>
  <c r="N121" i="10"/>
  <c r="M121" i="10"/>
  <c r="Q120" i="10"/>
  <c r="P120" i="10"/>
  <c r="O120" i="10"/>
  <c r="N120" i="10"/>
  <c r="M120" i="10"/>
  <c r="Q119" i="10"/>
  <c r="P119" i="10"/>
  <c r="O119" i="10"/>
  <c r="N119" i="10"/>
  <c r="M119" i="10"/>
  <c r="Q118" i="10"/>
  <c r="P118" i="10"/>
  <c r="O118" i="10"/>
  <c r="N118" i="10"/>
  <c r="M118" i="10"/>
  <c r="Q116" i="10"/>
  <c r="P116" i="10"/>
  <c r="O116" i="10"/>
  <c r="N116" i="10"/>
  <c r="M116" i="10"/>
  <c r="Q115" i="10"/>
  <c r="P115" i="10"/>
  <c r="O115" i="10"/>
  <c r="N115" i="10"/>
  <c r="M115" i="10"/>
  <c r="Q114" i="10"/>
  <c r="P114" i="10"/>
  <c r="O114" i="10"/>
  <c r="N114" i="10"/>
  <c r="M114" i="10"/>
  <c r="Q113" i="10"/>
  <c r="P113" i="10"/>
  <c r="O113" i="10"/>
  <c r="N113" i="10"/>
  <c r="M113" i="10"/>
  <c r="Q112" i="10"/>
  <c r="P112" i="10"/>
  <c r="O112" i="10"/>
  <c r="N112" i="10"/>
  <c r="M112" i="10"/>
  <c r="Q111" i="10"/>
  <c r="P111" i="10"/>
  <c r="O111" i="10"/>
  <c r="N111" i="10"/>
  <c r="M111" i="10"/>
  <c r="Q110" i="10"/>
  <c r="P110" i="10"/>
  <c r="O110" i="10"/>
  <c r="N110" i="10"/>
  <c r="M110" i="10"/>
  <c r="Q109" i="10"/>
  <c r="P109" i="10"/>
  <c r="O109" i="10"/>
  <c r="N109" i="10"/>
  <c r="M109" i="10"/>
  <c r="Q108" i="10"/>
  <c r="P108" i="10"/>
  <c r="O108" i="10"/>
  <c r="N108" i="10"/>
  <c r="M108" i="10"/>
  <c r="Q107" i="10"/>
  <c r="P107" i="10"/>
  <c r="O107" i="10"/>
  <c r="N107" i="10"/>
  <c r="M107" i="10"/>
  <c r="Q106" i="10"/>
  <c r="P106" i="10"/>
  <c r="O106" i="10"/>
  <c r="N106" i="10"/>
  <c r="M106" i="10"/>
  <c r="Q105" i="10"/>
  <c r="P105" i="10"/>
  <c r="O105" i="10"/>
  <c r="N105" i="10"/>
  <c r="M105" i="10"/>
  <c r="Q104" i="10"/>
  <c r="P104" i="10"/>
  <c r="O104" i="10"/>
  <c r="N104" i="10"/>
  <c r="M104" i="10"/>
  <c r="Q103" i="10"/>
  <c r="P103" i="10"/>
  <c r="O103" i="10"/>
  <c r="N103" i="10"/>
  <c r="M103" i="10"/>
  <c r="Q102" i="10"/>
  <c r="P102" i="10"/>
  <c r="O102" i="10"/>
  <c r="N102" i="10"/>
  <c r="M102" i="10"/>
  <c r="Q101" i="10"/>
  <c r="P101" i="10"/>
  <c r="O101" i="10"/>
  <c r="N101" i="10"/>
  <c r="M101" i="10"/>
  <c r="Q100" i="10"/>
  <c r="P100" i="10"/>
  <c r="O100" i="10"/>
  <c r="N100" i="10"/>
  <c r="M100" i="10"/>
  <c r="Q99" i="10"/>
  <c r="P99" i="10"/>
  <c r="O99" i="10"/>
  <c r="N99" i="10"/>
  <c r="M99" i="10"/>
  <c r="Q98" i="10"/>
  <c r="P98" i="10"/>
  <c r="O98" i="10"/>
  <c r="N98" i="10"/>
  <c r="M98" i="10"/>
  <c r="Q97" i="10"/>
  <c r="P97" i="10"/>
  <c r="O97" i="10"/>
  <c r="N97" i="10"/>
  <c r="M97" i="10"/>
  <c r="Q96" i="10"/>
  <c r="P96" i="10"/>
  <c r="O96" i="10"/>
  <c r="N96" i="10"/>
  <c r="M96" i="10"/>
  <c r="Q95" i="10"/>
  <c r="P95" i="10"/>
  <c r="O95" i="10"/>
  <c r="N95" i="10"/>
  <c r="M95" i="10"/>
  <c r="Q94" i="10"/>
  <c r="P94" i="10"/>
  <c r="O94" i="10"/>
  <c r="N94" i="10"/>
  <c r="M94" i="10"/>
  <c r="Q93" i="10"/>
  <c r="P93" i="10"/>
  <c r="O93" i="10"/>
  <c r="N93" i="10"/>
  <c r="M93" i="10"/>
  <c r="Q92" i="10"/>
  <c r="P92" i="10"/>
  <c r="O92" i="10"/>
  <c r="N92" i="10"/>
  <c r="M92" i="10"/>
  <c r="Q91" i="10"/>
  <c r="P91" i="10"/>
  <c r="O91" i="10"/>
  <c r="N91" i="10"/>
  <c r="M91" i="10"/>
  <c r="Q90" i="10"/>
  <c r="P90" i="10"/>
  <c r="O90" i="10"/>
  <c r="N90" i="10"/>
  <c r="M90" i="10"/>
  <c r="Q89" i="10"/>
  <c r="P89" i="10"/>
  <c r="O89" i="10"/>
  <c r="N89" i="10"/>
  <c r="M89" i="10"/>
  <c r="Q88" i="10"/>
  <c r="P88" i="10"/>
  <c r="O88" i="10"/>
  <c r="N88" i="10"/>
  <c r="M88" i="10"/>
  <c r="Q87" i="10"/>
  <c r="P87" i="10"/>
  <c r="O87" i="10"/>
  <c r="N87" i="10"/>
  <c r="M87" i="10"/>
  <c r="Q86" i="10"/>
  <c r="P86" i="10"/>
  <c r="O86" i="10"/>
  <c r="N86" i="10"/>
  <c r="M86" i="10"/>
  <c r="Q85" i="10"/>
  <c r="P85" i="10"/>
  <c r="O85" i="10"/>
  <c r="N85" i="10"/>
  <c r="M85" i="10"/>
  <c r="Q84" i="10"/>
  <c r="P84" i="10"/>
  <c r="O84" i="10"/>
  <c r="N84" i="10"/>
  <c r="M84" i="10"/>
  <c r="Q83" i="10"/>
  <c r="P83" i="10"/>
  <c r="O83" i="10"/>
  <c r="N83" i="10"/>
  <c r="M83" i="10"/>
  <c r="Q82" i="10"/>
  <c r="P82" i="10"/>
  <c r="O82" i="10"/>
  <c r="N82" i="10"/>
  <c r="M82" i="10"/>
  <c r="Q81" i="10"/>
  <c r="P81" i="10"/>
  <c r="O81" i="10"/>
  <c r="N81" i="10"/>
  <c r="M81" i="10"/>
  <c r="Q80" i="10"/>
  <c r="P80" i="10"/>
  <c r="O80" i="10"/>
  <c r="N80" i="10"/>
  <c r="M80" i="10"/>
  <c r="Q79" i="10"/>
  <c r="P79" i="10"/>
  <c r="O79" i="10"/>
  <c r="N79" i="10"/>
  <c r="M79" i="10"/>
  <c r="Q78" i="10"/>
  <c r="P78" i="10"/>
  <c r="O78" i="10"/>
  <c r="N78" i="10"/>
  <c r="M78" i="10"/>
  <c r="Q77" i="10"/>
  <c r="P77" i="10"/>
  <c r="O77" i="10"/>
  <c r="N77" i="10"/>
  <c r="M77" i="10"/>
  <c r="Q76" i="10"/>
  <c r="P76" i="10"/>
  <c r="O76" i="10"/>
  <c r="N76" i="10"/>
  <c r="M76" i="10"/>
  <c r="Q75" i="10"/>
  <c r="P75" i="10"/>
  <c r="O75" i="10"/>
  <c r="N75" i="10"/>
  <c r="M75" i="10"/>
  <c r="Q74" i="10"/>
  <c r="P74" i="10"/>
  <c r="O74" i="10"/>
  <c r="N74" i="10"/>
  <c r="M74" i="10"/>
  <c r="Q73" i="10"/>
  <c r="P73" i="10"/>
  <c r="O73" i="10"/>
  <c r="N73" i="10"/>
  <c r="M73" i="10"/>
  <c r="Q72" i="10"/>
  <c r="P72" i="10"/>
  <c r="O72" i="10"/>
  <c r="N72" i="10"/>
  <c r="M72" i="10"/>
  <c r="Q71" i="10"/>
  <c r="P71" i="10"/>
  <c r="O71" i="10"/>
  <c r="N71" i="10"/>
  <c r="M71" i="10"/>
  <c r="Q70" i="10"/>
  <c r="P70" i="10"/>
  <c r="O70" i="10"/>
  <c r="N70" i="10"/>
  <c r="M70" i="10"/>
  <c r="Q69" i="10"/>
  <c r="P69" i="10"/>
  <c r="O69" i="10"/>
  <c r="N69" i="10"/>
  <c r="M69" i="10"/>
  <c r="Q68" i="10"/>
  <c r="P68" i="10"/>
  <c r="O68" i="10"/>
  <c r="N68" i="10"/>
  <c r="M68" i="10"/>
  <c r="Q67" i="10"/>
  <c r="P67" i="10"/>
  <c r="O67" i="10"/>
  <c r="N67" i="10"/>
  <c r="M67" i="10"/>
  <c r="Q66" i="10"/>
  <c r="P66" i="10"/>
  <c r="O66" i="10"/>
  <c r="N66" i="10"/>
  <c r="M66" i="10"/>
  <c r="Q65" i="10"/>
  <c r="P65" i="10"/>
  <c r="O65" i="10"/>
  <c r="N65" i="10"/>
  <c r="M65" i="10"/>
  <c r="Q64" i="10"/>
  <c r="P64" i="10"/>
  <c r="O64" i="10"/>
  <c r="N64" i="10"/>
  <c r="M64" i="10"/>
  <c r="Q63" i="10"/>
  <c r="P63" i="10"/>
  <c r="O63" i="10"/>
  <c r="N63" i="10"/>
  <c r="M63" i="10"/>
  <c r="Q62" i="10"/>
  <c r="P62" i="10"/>
  <c r="O62" i="10"/>
  <c r="N62" i="10"/>
  <c r="M62" i="10"/>
  <c r="Q60" i="10"/>
  <c r="P60" i="10"/>
  <c r="O60" i="10"/>
  <c r="N60" i="10"/>
  <c r="M60" i="10"/>
  <c r="Q59" i="10"/>
  <c r="P59" i="10"/>
  <c r="O59" i="10"/>
  <c r="N59" i="10"/>
  <c r="M59" i="10"/>
  <c r="Q58" i="10"/>
  <c r="P58" i="10"/>
  <c r="O58" i="10"/>
  <c r="N58" i="10"/>
  <c r="M58" i="10"/>
  <c r="Q57" i="10"/>
  <c r="P57" i="10"/>
  <c r="O57" i="10"/>
  <c r="N57" i="10"/>
  <c r="M57" i="10"/>
  <c r="Q56" i="10"/>
  <c r="P56" i="10"/>
  <c r="O56" i="10"/>
  <c r="N56" i="10"/>
  <c r="M56" i="10"/>
  <c r="Q55" i="10"/>
  <c r="P55" i="10"/>
  <c r="O55" i="10"/>
  <c r="N55" i="10"/>
  <c r="M55" i="10"/>
  <c r="Q54" i="10"/>
  <c r="P54" i="10"/>
  <c r="O54" i="10"/>
  <c r="N54" i="10"/>
  <c r="M54" i="10"/>
  <c r="Q53" i="10"/>
  <c r="P53" i="10"/>
  <c r="O53" i="10"/>
  <c r="N53" i="10"/>
  <c r="M53" i="10"/>
  <c r="Q52" i="10"/>
  <c r="P52" i="10"/>
  <c r="O52" i="10"/>
  <c r="N52" i="10"/>
  <c r="M52" i="10"/>
  <c r="Q51" i="10"/>
  <c r="P51" i="10"/>
  <c r="O51" i="10"/>
  <c r="N51" i="10"/>
  <c r="M51" i="10"/>
  <c r="Q50" i="10"/>
  <c r="P50" i="10"/>
  <c r="O50" i="10"/>
  <c r="N50" i="10"/>
  <c r="M50" i="10"/>
  <c r="Q49" i="10"/>
  <c r="P49" i="10"/>
  <c r="O49" i="10"/>
  <c r="N49" i="10"/>
  <c r="M49" i="10"/>
  <c r="Q48" i="10"/>
  <c r="P48" i="10"/>
  <c r="O48" i="10"/>
  <c r="N48" i="10"/>
  <c r="M48" i="10"/>
  <c r="Q47" i="10"/>
  <c r="P47" i="10"/>
  <c r="O47" i="10"/>
  <c r="N47" i="10"/>
  <c r="M47" i="10"/>
  <c r="Q46" i="10"/>
  <c r="P46" i="10"/>
  <c r="O46" i="10"/>
  <c r="N46" i="10"/>
  <c r="M46" i="10"/>
  <c r="Q45" i="10"/>
  <c r="P45" i="10"/>
  <c r="O45" i="10"/>
  <c r="N45" i="10"/>
  <c r="M45" i="10"/>
  <c r="Q44" i="10"/>
  <c r="P44" i="10"/>
  <c r="O44" i="10"/>
  <c r="N44" i="10"/>
  <c r="M44" i="10"/>
  <c r="Q43" i="10"/>
  <c r="P43" i="10"/>
  <c r="O43" i="10"/>
  <c r="N43" i="10"/>
  <c r="M43" i="10"/>
  <c r="Q42" i="10"/>
  <c r="P42" i="10"/>
  <c r="O42" i="10"/>
  <c r="N42" i="10"/>
  <c r="M42" i="10"/>
  <c r="Q41" i="10"/>
  <c r="P41" i="10"/>
  <c r="O41" i="10"/>
  <c r="N41" i="10"/>
  <c r="M41" i="10"/>
  <c r="Q40" i="10"/>
  <c r="P40" i="10"/>
  <c r="O40" i="10"/>
  <c r="N40" i="10"/>
  <c r="M40" i="10"/>
  <c r="Q39" i="10"/>
  <c r="P39" i="10"/>
  <c r="O39" i="10"/>
  <c r="N39" i="10"/>
  <c r="M39" i="10"/>
  <c r="Q38" i="10"/>
  <c r="P38" i="10"/>
  <c r="O38" i="10"/>
  <c r="N38" i="10"/>
  <c r="M38" i="10"/>
  <c r="Q37" i="10"/>
  <c r="P37" i="10"/>
  <c r="O37" i="10"/>
  <c r="N37" i="10"/>
  <c r="M37" i="10"/>
  <c r="Q36" i="10"/>
  <c r="P36" i="10"/>
  <c r="O36" i="10"/>
  <c r="N36" i="10"/>
  <c r="M36" i="10"/>
  <c r="Q35" i="10"/>
  <c r="P35" i="10"/>
  <c r="O35" i="10"/>
  <c r="N35" i="10"/>
  <c r="M35" i="10"/>
  <c r="Q34" i="10"/>
  <c r="P34" i="10"/>
  <c r="O34" i="10"/>
  <c r="N34" i="10"/>
  <c r="M34" i="10"/>
  <c r="Q33" i="10"/>
  <c r="P33" i="10"/>
  <c r="O33" i="10"/>
  <c r="N33" i="10"/>
  <c r="M33" i="10"/>
  <c r="Q32" i="10"/>
  <c r="P32" i="10"/>
  <c r="O32" i="10"/>
  <c r="N32" i="10"/>
  <c r="M32" i="10"/>
  <c r="Q31" i="10"/>
  <c r="P31" i="10"/>
  <c r="O31" i="10"/>
  <c r="N31" i="10"/>
  <c r="M31" i="10"/>
  <c r="Q30" i="10"/>
  <c r="P30" i="10"/>
  <c r="O30" i="10"/>
  <c r="N30" i="10"/>
  <c r="M30" i="10"/>
  <c r="Q29" i="10"/>
  <c r="P29" i="10"/>
  <c r="O29" i="10"/>
  <c r="N29" i="10"/>
  <c r="N258" i="10" s="1"/>
  <c r="M29" i="10"/>
  <c r="Q28" i="10"/>
  <c r="P28" i="10"/>
  <c r="O28" i="10"/>
  <c r="N28" i="10"/>
  <c r="M28" i="10"/>
  <c r="Q27" i="10"/>
  <c r="P27" i="10"/>
  <c r="O27" i="10"/>
  <c r="N27" i="10"/>
  <c r="M27" i="10"/>
  <c r="Q26" i="10"/>
  <c r="P26" i="10"/>
  <c r="O26" i="10"/>
  <c r="N26" i="10"/>
  <c r="M26" i="10"/>
  <c r="Q25" i="10"/>
  <c r="P25" i="10"/>
  <c r="O25" i="10"/>
  <c r="N25" i="10"/>
  <c r="M25" i="10"/>
  <c r="Q24" i="10"/>
  <c r="P24" i="10"/>
  <c r="O24" i="10"/>
  <c r="N24" i="10"/>
  <c r="M24" i="10"/>
  <c r="Q22" i="10"/>
  <c r="P22" i="10"/>
  <c r="O22" i="10"/>
  <c r="N22" i="10"/>
  <c r="M22" i="10"/>
  <c r="Q21" i="10"/>
  <c r="P21" i="10"/>
  <c r="O21" i="10"/>
  <c r="N21" i="10"/>
  <c r="M21" i="10"/>
  <c r="Q20" i="10"/>
  <c r="P20" i="10"/>
  <c r="O20" i="10"/>
  <c r="N20" i="10"/>
  <c r="M20" i="10"/>
  <c r="Q19" i="10"/>
  <c r="P19" i="10"/>
  <c r="O19" i="10"/>
  <c r="N19" i="10"/>
  <c r="M19" i="10"/>
  <c r="Q18" i="10"/>
  <c r="P18" i="10"/>
  <c r="O18" i="10"/>
  <c r="N18" i="10"/>
  <c r="M18" i="10"/>
  <c r="Q17" i="10"/>
  <c r="P17" i="10"/>
  <c r="O17" i="10"/>
  <c r="N17" i="10"/>
  <c r="M17" i="10"/>
  <c r="Q16" i="10"/>
  <c r="P16" i="10"/>
  <c r="O16" i="10"/>
  <c r="N16" i="10"/>
  <c r="M16" i="10"/>
  <c r="Q15" i="10"/>
  <c r="P15" i="10"/>
  <c r="O15" i="10"/>
  <c r="N15" i="10"/>
  <c r="M15" i="10"/>
  <c r="Q14" i="10"/>
  <c r="P14" i="10"/>
  <c r="O14" i="10"/>
  <c r="N14" i="10"/>
  <c r="M14" i="10"/>
  <c r="Q13" i="10"/>
  <c r="P13" i="10"/>
  <c r="O13" i="10"/>
  <c r="N13" i="10"/>
  <c r="M13" i="10"/>
  <c r="Q12" i="10"/>
  <c r="P12" i="10"/>
  <c r="O12" i="10"/>
  <c r="N12" i="10"/>
  <c r="M12" i="10"/>
  <c r="Q11" i="10"/>
  <c r="P11" i="10"/>
  <c r="O11" i="10"/>
  <c r="N11" i="10"/>
  <c r="M11" i="10"/>
  <c r="Q10" i="10"/>
  <c r="P10" i="10"/>
  <c r="O10" i="10"/>
  <c r="N10" i="10"/>
  <c r="M10" i="10"/>
  <c r="Q9" i="10"/>
  <c r="P9" i="10"/>
  <c r="O9" i="10"/>
  <c r="N9" i="10"/>
  <c r="M9" i="10"/>
  <c r="Q8" i="10"/>
  <c r="P8" i="10"/>
  <c r="O8" i="10"/>
  <c r="N8" i="10"/>
  <c r="M8" i="10"/>
  <c r="Q7" i="10"/>
  <c r="P7" i="10"/>
  <c r="O7" i="10"/>
  <c r="N7" i="10"/>
  <c r="M7" i="10"/>
  <c r="Q6" i="10"/>
  <c r="P6" i="10"/>
  <c r="O6" i="10"/>
  <c r="N6" i="10"/>
  <c r="M6" i="10"/>
  <c r="Q5" i="10"/>
  <c r="P5" i="10"/>
  <c r="O5" i="10"/>
  <c r="N5" i="10"/>
  <c r="M5" i="10"/>
  <c r="Q4" i="10"/>
  <c r="P4" i="10"/>
  <c r="O4" i="10"/>
  <c r="N4" i="10"/>
  <c r="M4" i="10"/>
  <c r="Q3" i="10"/>
  <c r="P3" i="10"/>
  <c r="O3" i="10"/>
  <c r="N3" i="10"/>
  <c r="M3" i="10"/>
  <c r="Q2" i="10"/>
  <c r="Q261" i="10" s="1"/>
  <c r="P2" i="10"/>
  <c r="O2" i="10"/>
  <c r="O261" i="10" s="1"/>
  <c r="N2" i="10"/>
  <c r="N261" i="10" s="1"/>
  <c r="M2" i="10"/>
  <c r="U253" i="1"/>
  <c r="T253" i="1"/>
  <c r="R253" i="1"/>
  <c r="Q253" i="1"/>
  <c r="P253" i="1"/>
  <c r="U252" i="1"/>
  <c r="T252" i="1"/>
  <c r="R252" i="1"/>
  <c r="Q252" i="1"/>
  <c r="P252" i="1"/>
  <c r="U251" i="1"/>
  <c r="T251" i="1"/>
  <c r="R251" i="1"/>
  <c r="Q251" i="1"/>
  <c r="P251" i="1"/>
  <c r="U250" i="1"/>
  <c r="T250" i="1"/>
  <c r="R250" i="1"/>
  <c r="Q250" i="1"/>
  <c r="P250" i="1"/>
  <c r="U249" i="1"/>
  <c r="T249" i="1"/>
  <c r="R249" i="1"/>
  <c r="Q249" i="1"/>
  <c r="P249" i="1"/>
  <c r="U248" i="1"/>
  <c r="T248" i="1"/>
  <c r="R248" i="1"/>
  <c r="Q248" i="1"/>
  <c r="P248" i="1"/>
  <c r="U247" i="1"/>
  <c r="T247" i="1"/>
  <c r="R247" i="1"/>
  <c r="Q247" i="1"/>
  <c r="P247" i="1"/>
  <c r="U246" i="1"/>
  <c r="T246" i="1"/>
  <c r="R246" i="1"/>
  <c r="Q246" i="1"/>
  <c r="P246" i="1"/>
  <c r="U245" i="1"/>
  <c r="T245" i="1"/>
  <c r="R245" i="1"/>
  <c r="Q245" i="1"/>
  <c r="P245" i="1"/>
  <c r="U244" i="1"/>
  <c r="T244" i="1"/>
  <c r="R244" i="1"/>
  <c r="Q244" i="1"/>
  <c r="P244" i="1"/>
  <c r="U243" i="1"/>
  <c r="T243" i="1"/>
  <c r="R243" i="1"/>
  <c r="Q243" i="1"/>
  <c r="P243" i="1"/>
  <c r="U242" i="1"/>
  <c r="T242" i="1"/>
  <c r="R242" i="1"/>
  <c r="Q242" i="1"/>
  <c r="P242" i="1"/>
  <c r="U241" i="1"/>
  <c r="T241" i="1"/>
  <c r="R241" i="1"/>
  <c r="Q241" i="1"/>
  <c r="P241" i="1"/>
  <c r="U240" i="1"/>
  <c r="T240" i="1"/>
  <c r="R240" i="1"/>
  <c r="Q240" i="1"/>
  <c r="P240" i="1"/>
  <c r="U239" i="1"/>
  <c r="T239" i="1"/>
  <c r="R239" i="1"/>
  <c r="Q239" i="1"/>
  <c r="P239" i="1"/>
  <c r="U238" i="1"/>
  <c r="T238" i="1"/>
  <c r="R238" i="1"/>
  <c r="Q238" i="1"/>
  <c r="P238" i="1"/>
  <c r="U237" i="1"/>
  <c r="T237" i="1"/>
  <c r="R237" i="1"/>
  <c r="Q237" i="1"/>
  <c r="P237" i="1"/>
  <c r="U236" i="1"/>
  <c r="T236" i="1"/>
  <c r="R236" i="1"/>
  <c r="Q236" i="1"/>
  <c r="P236" i="1"/>
  <c r="U234" i="1"/>
  <c r="T234" i="1"/>
  <c r="R234" i="1"/>
  <c r="Q234" i="1"/>
  <c r="P234" i="1"/>
  <c r="U233" i="1"/>
  <c r="T233" i="1"/>
  <c r="R233" i="1"/>
  <c r="Q233" i="1"/>
  <c r="P233" i="1"/>
  <c r="U232" i="1"/>
  <c r="T232" i="1"/>
  <c r="R232" i="1"/>
  <c r="Q232" i="1"/>
  <c r="P232" i="1"/>
  <c r="U231" i="1"/>
  <c r="T231" i="1"/>
  <c r="R231" i="1"/>
  <c r="Q231" i="1"/>
  <c r="P231" i="1"/>
  <c r="U230" i="1"/>
  <c r="T230" i="1"/>
  <c r="R230" i="1"/>
  <c r="Q230" i="1"/>
  <c r="P230" i="1"/>
  <c r="U229" i="1"/>
  <c r="T229" i="1"/>
  <c r="R229" i="1"/>
  <c r="Q229" i="1"/>
  <c r="P229" i="1"/>
  <c r="U228" i="1"/>
  <c r="T228" i="1"/>
  <c r="R228" i="1"/>
  <c r="Q228" i="1"/>
  <c r="P228" i="1"/>
  <c r="U227" i="1"/>
  <c r="T227" i="1"/>
  <c r="R227" i="1"/>
  <c r="Q227" i="1"/>
  <c r="P227" i="1"/>
  <c r="U226" i="1"/>
  <c r="T226" i="1"/>
  <c r="R226" i="1"/>
  <c r="Q226" i="1"/>
  <c r="P226" i="1"/>
  <c r="U225" i="1"/>
  <c r="T225" i="1"/>
  <c r="R225" i="1"/>
  <c r="Q225" i="1"/>
  <c r="P225" i="1"/>
  <c r="U224" i="1"/>
  <c r="T224" i="1"/>
  <c r="R224" i="1"/>
  <c r="Q224" i="1"/>
  <c r="P224" i="1"/>
  <c r="U223" i="1"/>
  <c r="T223" i="1"/>
  <c r="R223" i="1"/>
  <c r="Q223" i="1"/>
  <c r="P223" i="1"/>
  <c r="U222" i="1"/>
  <c r="T222" i="1"/>
  <c r="R222" i="1"/>
  <c r="Q222" i="1"/>
  <c r="P222" i="1"/>
  <c r="U221" i="1"/>
  <c r="T221" i="1"/>
  <c r="R221" i="1"/>
  <c r="Q221" i="1"/>
  <c r="P221" i="1"/>
  <c r="U220" i="1"/>
  <c r="T220" i="1"/>
  <c r="R220" i="1"/>
  <c r="Q220" i="1"/>
  <c r="P220" i="1"/>
  <c r="U219" i="1"/>
  <c r="T219" i="1"/>
  <c r="R219" i="1"/>
  <c r="Q219" i="1"/>
  <c r="P219" i="1"/>
  <c r="U218" i="1"/>
  <c r="T218" i="1"/>
  <c r="R218" i="1"/>
  <c r="Q218" i="1"/>
  <c r="P218" i="1"/>
  <c r="U217" i="1"/>
  <c r="T217" i="1"/>
  <c r="R217" i="1"/>
  <c r="Q217" i="1"/>
  <c r="P217" i="1"/>
  <c r="U216" i="1"/>
  <c r="T216" i="1"/>
  <c r="R216" i="1"/>
  <c r="Q216" i="1"/>
  <c r="P216" i="1"/>
  <c r="U215" i="1"/>
  <c r="T215" i="1"/>
  <c r="R215" i="1"/>
  <c r="Q215" i="1"/>
  <c r="P215" i="1"/>
  <c r="U214" i="1"/>
  <c r="T214" i="1"/>
  <c r="R214" i="1"/>
  <c r="Q214" i="1"/>
  <c r="P214" i="1"/>
  <c r="U213" i="1"/>
  <c r="T213" i="1"/>
  <c r="R213" i="1"/>
  <c r="Q213" i="1"/>
  <c r="P213" i="1"/>
  <c r="U212" i="1"/>
  <c r="T212" i="1"/>
  <c r="R212" i="1"/>
  <c r="Q212" i="1"/>
  <c r="P212" i="1"/>
  <c r="U211" i="1"/>
  <c r="T211" i="1"/>
  <c r="R211" i="1"/>
  <c r="Q211" i="1"/>
  <c r="P211" i="1"/>
  <c r="U210" i="1"/>
  <c r="T210" i="1"/>
  <c r="R210" i="1"/>
  <c r="Q210" i="1"/>
  <c r="P210" i="1"/>
  <c r="U209" i="1"/>
  <c r="T209" i="1"/>
  <c r="R209" i="1"/>
  <c r="Q209" i="1"/>
  <c r="P209" i="1"/>
  <c r="U208" i="1"/>
  <c r="T208" i="1"/>
  <c r="R208" i="1"/>
  <c r="Q208" i="1"/>
  <c r="P208" i="1"/>
  <c r="U207" i="1"/>
  <c r="T207" i="1"/>
  <c r="R207" i="1"/>
  <c r="Q207" i="1"/>
  <c r="P207" i="1"/>
  <c r="U206" i="1"/>
  <c r="T206" i="1"/>
  <c r="R206" i="1"/>
  <c r="Q206" i="1"/>
  <c r="P206" i="1"/>
  <c r="U205" i="1"/>
  <c r="T205" i="1"/>
  <c r="R205" i="1"/>
  <c r="Q205" i="1"/>
  <c r="P205" i="1"/>
  <c r="U204" i="1"/>
  <c r="T204" i="1"/>
  <c r="R204" i="1"/>
  <c r="Q204" i="1"/>
  <c r="P204" i="1"/>
  <c r="U203" i="1"/>
  <c r="T203" i="1"/>
  <c r="R203" i="1"/>
  <c r="Q203" i="1"/>
  <c r="P203" i="1"/>
  <c r="U202" i="1"/>
  <c r="T202" i="1"/>
  <c r="R202" i="1"/>
  <c r="Q202" i="1"/>
  <c r="P202" i="1"/>
  <c r="U201" i="1"/>
  <c r="T201" i="1"/>
  <c r="R201" i="1"/>
  <c r="Q201" i="1"/>
  <c r="P201" i="1"/>
  <c r="U200" i="1"/>
  <c r="T200" i="1"/>
  <c r="R200" i="1"/>
  <c r="Q200" i="1"/>
  <c r="P200" i="1"/>
  <c r="U199" i="1"/>
  <c r="T199" i="1"/>
  <c r="R199" i="1"/>
  <c r="Q199" i="1"/>
  <c r="P199" i="1"/>
  <c r="U198" i="1"/>
  <c r="T198" i="1"/>
  <c r="R198" i="1"/>
  <c r="Q198" i="1"/>
  <c r="P198" i="1"/>
  <c r="U197" i="1"/>
  <c r="T197" i="1"/>
  <c r="R197" i="1"/>
  <c r="Q197" i="1"/>
  <c r="P197" i="1"/>
  <c r="U196" i="1"/>
  <c r="T196" i="1"/>
  <c r="R196" i="1"/>
  <c r="Q196" i="1"/>
  <c r="P196" i="1"/>
  <c r="U195" i="1"/>
  <c r="T195" i="1"/>
  <c r="R195" i="1"/>
  <c r="Q195" i="1"/>
  <c r="P195" i="1"/>
  <c r="U194" i="1"/>
  <c r="T194" i="1"/>
  <c r="R194" i="1"/>
  <c r="Q194" i="1"/>
  <c r="P194" i="1"/>
  <c r="U193" i="1"/>
  <c r="T193" i="1"/>
  <c r="R193" i="1"/>
  <c r="Q193" i="1"/>
  <c r="P193" i="1"/>
  <c r="U192" i="1"/>
  <c r="T192" i="1"/>
  <c r="R192" i="1"/>
  <c r="Q192" i="1"/>
  <c r="P192" i="1"/>
  <c r="U191" i="1"/>
  <c r="T191" i="1"/>
  <c r="R191" i="1"/>
  <c r="Q191" i="1"/>
  <c r="P191" i="1"/>
  <c r="U190" i="1"/>
  <c r="T190" i="1"/>
  <c r="R190" i="1"/>
  <c r="Q190" i="1"/>
  <c r="P190" i="1"/>
  <c r="U189" i="1"/>
  <c r="T189" i="1"/>
  <c r="R189" i="1"/>
  <c r="Q189" i="1"/>
  <c r="P189" i="1"/>
  <c r="U188" i="1"/>
  <c r="T188" i="1"/>
  <c r="R188" i="1"/>
  <c r="Q188" i="1"/>
  <c r="P188" i="1"/>
  <c r="U187" i="1"/>
  <c r="T187" i="1"/>
  <c r="R187" i="1"/>
  <c r="Q187" i="1"/>
  <c r="P187" i="1"/>
  <c r="U186" i="1"/>
  <c r="T186" i="1"/>
  <c r="R186" i="1"/>
  <c r="Q186" i="1"/>
  <c r="P186" i="1"/>
  <c r="U185" i="1"/>
  <c r="T185" i="1"/>
  <c r="R185" i="1"/>
  <c r="Q185" i="1"/>
  <c r="P185" i="1"/>
  <c r="U184" i="1"/>
  <c r="T184" i="1"/>
  <c r="R184" i="1"/>
  <c r="Q184" i="1"/>
  <c r="P184" i="1"/>
  <c r="U183" i="1"/>
  <c r="T183" i="1"/>
  <c r="R183" i="1"/>
  <c r="Q183" i="1"/>
  <c r="P183" i="1"/>
  <c r="U182" i="1"/>
  <c r="T182" i="1"/>
  <c r="R182" i="1"/>
  <c r="Q182" i="1"/>
  <c r="P182" i="1"/>
  <c r="U181" i="1"/>
  <c r="T181" i="1"/>
  <c r="R181" i="1"/>
  <c r="Q181" i="1"/>
  <c r="P181" i="1"/>
  <c r="U180" i="1"/>
  <c r="T180" i="1"/>
  <c r="R180" i="1"/>
  <c r="Q180" i="1"/>
  <c r="P180" i="1"/>
  <c r="U179" i="1"/>
  <c r="T179" i="1"/>
  <c r="R179" i="1"/>
  <c r="Q179" i="1"/>
  <c r="P179" i="1"/>
  <c r="U178" i="1"/>
  <c r="T178" i="1"/>
  <c r="R178" i="1"/>
  <c r="Q178" i="1"/>
  <c r="P178" i="1"/>
  <c r="U177" i="1"/>
  <c r="T177" i="1"/>
  <c r="R177" i="1"/>
  <c r="Q177" i="1"/>
  <c r="P177" i="1"/>
  <c r="U176" i="1"/>
  <c r="T176" i="1"/>
  <c r="R176" i="1"/>
  <c r="Q176" i="1"/>
  <c r="P176" i="1"/>
  <c r="U175" i="1"/>
  <c r="T175" i="1"/>
  <c r="R175" i="1"/>
  <c r="Q175" i="1"/>
  <c r="P175" i="1"/>
  <c r="U174" i="1"/>
  <c r="T174" i="1"/>
  <c r="R174" i="1"/>
  <c r="Q174" i="1"/>
  <c r="P174" i="1"/>
  <c r="U173" i="1"/>
  <c r="T173" i="1"/>
  <c r="R173" i="1"/>
  <c r="Q173" i="1"/>
  <c r="P173" i="1"/>
  <c r="U172" i="1"/>
  <c r="T172" i="1"/>
  <c r="R172" i="1"/>
  <c r="Q172" i="1"/>
  <c r="P172" i="1"/>
  <c r="U171" i="1"/>
  <c r="T171" i="1"/>
  <c r="R171" i="1"/>
  <c r="Q171" i="1"/>
  <c r="P171" i="1"/>
  <c r="U170" i="1"/>
  <c r="T170" i="1"/>
  <c r="R170" i="1"/>
  <c r="Q170" i="1"/>
  <c r="P170" i="1"/>
  <c r="U169" i="1"/>
  <c r="T169" i="1"/>
  <c r="R169" i="1"/>
  <c r="Q169" i="1"/>
  <c r="P169" i="1"/>
  <c r="U168" i="1"/>
  <c r="T168" i="1"/>
  <c r="R168" i="1"/>
  <c r="Q168" i="1"/>
  <c r="P168" i="1"/>
  <c r="U167" i="1"/>
  <c r="T167" i="1"/>
  <c r="R167" i="1"/>
  <c r="Q167" i="1"/>
  <c r="P167" i="1"/>
  <c r="U166" i="1"/>
  <c r="T166" i="1"/>
  <c r="R166" i="1"/>
  <c r="Q166" i="1"/>
  <c r="P166" i="1"/>
  <c r="U165" i="1"/>
  <c r="T165" i="1"/>
  <c r="R165" i="1"/>
  <c r="Q165" i="1"/>
  <c r="P165" i="1"/>
  <c r="U164" i="1"/>
  <c r="T164" i="1"/>
  <c r="R164" i="1"/>
  <c r="Q164" i="1"/>
  <c r="P164" i="1"/>
  <c r="U163" i="1"/>
  <c r="T163" i="1"/>
  <c r="R163" i="1"/>
  <c r="Q163" i="1"/>
  <c r="P163" i="1"/>
  <c r="U162" i="1"/>
  <c r="T162" i="1"/>
  <c r="R162" i="1"/>
  <c r="Q162" i="1"/>
  <c r="P162" i="1"/>
  <c r="U161" i="1"/>
  <c r="T161" i="1"/>
  <c r="R161" i="1"/>
  <c r="Q161" i="1"/>
  <c r="P161" i="1"/>
  <c r="U160" i="1"/>
  <c r="T160" i="1"/>
  <c r="R160" i="1"/>
  <c r="Q160" i="1"/>
  <c r="P160" i="1"/>
  <c r="U159" i="1"/>
  <c r="T159" i="1"/>
  <c r="R159" i="1"/>
  <c r="Q159" i="1"/>
  <c r="P159" i="1"/>
  <c r="U158" i="1"/>
  <c r="T158" i="1"/>
  <c r="R158" i="1"/>
  <c r="Q158" i="1"/>
  <c r="P158" i="1"/>
  <c r="U157" i="1"/>
  <c r="T157" i="1"/>
  <c r="R157" i="1"/>
  <c r="Q157" i="1"/>
  <c r="P157" i="1"/>
  <c r="U156" i="1"/>
  <c r="T156" i="1"/>
  <c r="R156" i="1"/>
  <c r="Q156" i="1"/>
  <c r="P156" i="1"/>
  <c r="U155" i="1"/>
  <c r="T155" i="1"/>
  <c r="R155" i="1"/>
  <c r="Q155" i="1"/>
  <c r="P155" i="1"/>
  <c r="U154" i="1"/>
  <c r="T154" i="1"/>
  <c r="R154" i="1"/>
  <c r="Q154" i="1"/>
  <c r="P154" i="1"/>
  <c r="U153" i="1"/>
  <c r="T153" i="1"/>
  <c r="R153" i="1"/>
  <c r="Q153" i="1"/>
  <c r="P153" i="1"/>
  <c r="U152" i="1"/>
  <c r="T152" i="1"/>
  <c r="R152" i="1"/>
  <c r="Q152" i="1"/>
  <c r="P152" i="1"/>
  <c r="U151" i="1"/>
  <c r="T151" i="1"/>
  <c r="R151" i="1"/>
  <c r="Q151" i="1"/>
  <c r="P151" i="1"/>
  <c r="U150" i="1"/>
  <c r="T150" i="1"/>
  <c r="R150" i="1"/>
  <c r="Q150" i="1"/>
  <c r="P150" i="1"/>
  <c r="U149" i="1"/>
  <c r="T149" i="1"/>
  <c r="R149" i="1"/>
  <c r="Q149" i="1"/>
  <c r="P149" i="1"/>
  <c r="U148" i="1"/>
  <c r="T148" i="1"/>
  <c r="R148" i="1"/>
  <c r="Q148" i="1"/>
  <c r="P148" i="1"/>
  <c r="U147" i="1"/>
  <c r="T147" i="1"/>
  <c r="R147" i="1"/>
  <c r="Q147" i="1"/>
  <c r="P147" i="1"/>
  <c r="U146" i="1"/>
  <c r="T146" i="1"/>
  <c r="R146" i="1"/>
  <c r="Q146" i="1"/>
  <c r="P146" i="1"/>
  <c r="U145" i="1"/>
  <c r="T145" i="1"/>
  <c r="R145" i="1"/>
  <c r="Q145" i="1"/>
  <c r="P145" i="1"/>
  <c r="U144" i="1"/>
  <c r="T144" i="1"/>
  <c r="R144" i="1"/>
  <c r="Q144" i="1"/>
  <c r="P144" i="1"/>
  <c r="U143" i="1"/>
  <c r="T143" i="1"/>
  <c r="R143" i="1"/>
  <c r="Q143" i="1"/>
  <c r="P143" i="1"/>
  <c r="U142" i="1"/>
  <c r="T142" i="1"/>
  <c r="R142" i="1"/>
  <c r="Q142" i="1"/>
  <c r="P142" i="1"/>
  <c r="U141" i="1"/>
  <c r="T141" i="1"/>
  <c r="R141" i="1"/>
  <c r="Q141" i="1"/>
  <c r="P141" i="1"/>
  <c r="U140" i="1"/>
  <c r="T140" i="1"/>
  <c r="R140" i="1"/>
  <c r="Q140" i="1"/>
  <c r="P140" i="1"/>
  <c r="U139" i="1"/>
  <c r="T139" i="1"/>
  <c r="R139" i="1"/>
  <c r="Q139" i="1"/>
  <c r="P139" i="1"/>
  <c r="U138" i="1"/>
  <c r="T138" i="1"/>
  <c r="R138" i="1"/>
  <c r="Q138" i="1"/>
  <c r="P138" i="1"/>
  <c r="U137" i="1"/>
  <c r="T137" i="1"/>
  <c r="R137" i="1"/>
  <c r="Q137" i="1"/>
  <c r="P137" i="1"/>
  <c r="U136" i="1"/>
  <c r="T136" i="1"/>
  <c r="R136" i="1"/>
  <c r="Q136" i="1"/>
  <c r="P136" i="1"/>
  <c r="U135" i="1"/>
  <c r="T135" i="1"/>
  <c r="R135" i="1"/>
  <c r="Q135" i="1"/>
  <c r="P135" i="1"/>
  <c r="U134" i="1"/>
  <c r="T134" i="1"/>
  <c r="R134" i="1"/>
  <c r="Q134" i="1"/>
  <c r="P134" i="1"/>
  <c r="U133" i="1"/>
  <c r="T133" i="1"/>
  <c r="R133" i="1"/>
  <c r="Q133" i="1"/>
  <c r="P133" i="1"/>
  <c r="U132" i="1"/>
  <c r="T132" i="1"/>
  <c r="R132" i="1"/>
  <c r="Q132" i="1"/>
  <c r="P132" i="1"/>
  <c r="U131" i="1"/>
  <c r="T131" i="1"/>
  <c r="R131" i="1"/>
  <c r="Q131" i="1"/>
  <c r="P131" i="1"/>
  <c r="U130" i="1"/>
  <c r="T130" i="1"/>
  <c r="R130" i="1"/>
  <c r="Q130" i="1"/>
  <c r="P130" i="1"/>
  <c r="U129" i="1"/>
  <c r="T129" i="1"/>
  <c r="R129" i="1"/>
  <c r="Q129" i="1"/>
  <c r="P129" i="1"/>
  <c r="U128" i="1"/>
  <c r="T128" i="1"/>
  <c r="R128" i="1"/>
  <c r="Q128" i="1"/>
  <c r="P128" i="1"/>
  <c r="U127" i="1"/>
  <c r="T127" i="1"/>
  <c r="R127" i="1"/>
  <c r="Q127" i="1"/>
  <c r="P127" i="1"/>
  <c r="U126" i="1"/>
  <c r="T126" i="1"/>
  <c r="R126" i="1"/>
  <c r="Q126" i="1"/>
  <c r="P126" i="1"/>
  <c r="U125" i="1"/>
  <c r="T125" i="1"/>
  <c r="R125" i="1"/>
  <c r="Q125" i="1"/>
  <c r="P125" i="1"/>
  <c r="U124" i="1"/>
  <c r="T124" i="1"/>
  <c r="R124" i="1"/>
  <c r="Q124" i="1"/>
  <c r="P124" i="1"/>
  <c r="U123" i="1"/>
  <c r="T123" i="1"/>
  <c r="R123" i="1"/>
  <c r="Q123" i="1"/>
  <c r="P123" i="1"/>
  <c r="U122" i="1"/>
  <c r="T122" i="1"/>
  <c r="R122" i="1"/>
  <c r="Q122" i="1"/>
  <c r="P122" i="1"/>
  <c r="U121" i="1"/>
  <c r="T121" i="1"/>
  <c r="R121" i="1"/>
  <c r="Q121" i="1"/>
  <c r="P121" i="1"/>
  <c r="U120" i="1"/>
  <c r="T120" i="1"/>
  <c r="R120" i="1"/>
  <c r="Q120" i="1"/>
  <c r="P120" i="1"/>
  <c r="U119" i="1"/>
  <c r="T119" i="1"/>
  <c r="R119" i="1"/>
  <c r="Q119" i="1"/>
  <c r="P119" i="1"/>
  <c r="U118" i="1"/>
  <c r="T118" i="1"/>
  <c r="R118" i="1"/>
  <c r="Q118" i="1"/>
  <c r="P118" i="1"/>
  <c r="U116" i="1"/>
  <c r="T116" i="1"/>
  <c r="R116" i="1"/>
  <c r="Q116" i="1"/>
  <c r="P116" i="1"/>
  <c r="U115" i="1"/>
  <c r="T115" i="1"/>
  <c r="R115" i="1"/>
  <c r="Q115" i="1"/>
  <c r="P115" i="1"/>
  <c r="U114" i="1"/>
  <c r="T114" i="1"/>
  <c r="R114" i="1"/>
  <c r="Q114" i="1"/>
  <c r="P114" i="1"/>
  <c r="U113" i="1"/>
  <c r="T113" i="1"/>
  <c r="R113" i="1"/>
  <c r="Q113" i="1"/>
  <c r="P113" i="1"/>
  <c r="U112" i="1"/>
  <c r="T112" i="1"/>
  <c r="R112" i="1"/>
  <c r="Q112" i="1"/>
  <c r="P112" i="1"/>
  <c r="U111" i="1"/>
  <c r="T111" i="1"/>
  <c r="R111" i="1"/>
  <c r="Q111" i="1"/>
  <c r="P111" i="1"/>
  <c r="U110" i="1"/>
  <c r="T110" i="1"/>
  <c r="R110" i="1"/>
  <c r="Q110" i="1"/>
  <c r="P110" i="1"/>
  <c r="U109" i="1"/>
  <c r="T109" i="1"/>
  <c r="R109" i="1"/>
  <c r="Q109" i="1"/>
  <c r="P109" i="1"/>
  <c r="U108" i="1"/>
  <c r="T108" i="1"/>
  <c r="R108" i="1"/>
  <c r="Q108" i="1"/>
  <c r="P108" i="1"/>
  <c r="U107" i="1"/>
  <c r="T107" i="1"/>
  <c r="R107" i="1"/>
  <c r="Q107" i="1"/>
  <c r="P107" i="1"/>
  <c r="U106" i="1"/>
  <c r="T106" i="1"/>
  <c r="R106" i="1"/>
  <c r="Q106" i="1"/>
  <c r="P106" i="1"/>
  <c r="U105" i="1"/>
  <c r="T105" i="1"/>
  <c r="R105" i="1"/>
  <c r="Q105" i="1"/>
  <c r="P105" i="1"/>
  <c r="U104" i="1"/>
  <c r="T104" i="1"/>
  <c r="R104" i="1"/>
  <c r="Q104" i="1"/>
  <c r="P104" i="1"/>
  <c r="U103" i="1"/>
  <c r="T103" i="1"/>
  <c r="R103" i="1"/>
  <c r="Q103" i="1"/>
  <c r="P103" i="1"/>
  <c r="U102" i="1"/>
  <c r="T102" i="1"/>
  <c r="R102" i="1"/>
  <c r="Q102" i="1"/>
  <c r="P102" i="1"/>
  <c r="U101" i="1"/>
  <c r="T101" i="1"/>
  <c r="R101" i="1"/>
  <c r="Q101" i="1"/>
  <c r="P101" i="1"/>
  <c r="U100" i="1"/>
  <c r="T100" i="1"/>
  <c r="R100" i="1"/>
  <c r="Q100" i="1"/>
  <c r="P100" i="1"/>
  <c r="U99" i="1"/>
  <c r="T99" i="1"/>
  <c r="R99" i="1"/>
  <c r="Q99" i="1"/>
  <c r="P99" i="1"/>
  <c r="U98" i="1"/>
  <c r="T98" i="1"/>
  <c r="R98" i="1"/>
  <c r="Q98" i="1"/>
  <c r="P98" i="1"/>
  <c r="U97" i="1"/>
  <c r="T97" i="1"/>
  <c r="R97" i="1"/>
  <c r="Q97" i="1"/>
  <c r="P97" i="1"/>
  <c r="U96" i="1"/>
  <c r="T96" i="1"/>
  <c r="R96" i="1"/>
  <c r="Q96" i="1"/>
  <c r="P96" i="1"/>
  <c r="U95" i="1"/>
  <c r="T95" i="1"/>
  <c r="R95" i="1"/>
  <c r="Q95" i="1"/>
  <c r="P95" i="1"/>
  <c r="U94" i="1"/>
  <c r="T94" i="1"/>
  <c r="R94" i="1"/>
  <c r="Q94" i="1"/>
  <c r="P94" i="1"/>
  <c r="U93" i="1"/>
  <c r="T93" i="1"/>
  <c r="R93" i="1"/>
  <c r="Q93" i="1"/>
  <c r="P93" i="1"/>
  <c r="U92" i="1"/>
  <c r="T92" i="1"/>
  <c r="R92" i="1"/>
  <c r="Q92" i="1"/>
  <c r="P92" i="1"/>
  <c r="U91" i="1"/>
  <c r="T91" i="1"/>
  <c r="R91" i="1"/>
  <c r="Q91" i="1"/>
  <c r="P91" i="1"/>
  <c r="U90" i="1"/>
  <c r="T90" i="1"/>
  <c r="R90" i="1"/>
  <c r="Q90" i="1"/>
  <c r="P90" i="1"/>
  <c r="U89" i="1"/>
  <c r="T89" i="1"/>
  <c r="R89" i="1"/>
  <c r="Q89" i="1"/>
  <c r="P89" i="1"/>
  <c r="U88" i="1"/>
  <c r="T88" i="1"/>
  <c r="R88" i="1"/>
  <c r="Q88" i="1"/>
  <c r="P88" i="1"/>
  <c r="U87" i="1"/>
  <c r="T87" i="1"/>
  <c r="R87" i="1"/>
  <c r="Q87" i="1"/>
  <c r="P87" i="1"/>
  <c r="U86" i="1"/>
  <c r="T86" i="1"/>
  <c r="R86" i="1"/>
  <c r="Q86" i="1"/>
  <c r="P86" i="1"/>
  <c r="U85" i="1"/>
  <c r="T85" i="1"/>
  <c r="R85" i="1"/>
  <c r="Q85" i="1"/>
  <c r="P85" i="1"/>
  <c r="U84" i="1"/>
  <c r="T84" i="1"/>
  <c r="R84" i="1"/>
  <c r="Q84" i="1"/>
  <c r="P84" i="1"/>
  <c r="U83" i="1"/>
  <c r="T83" i="1"/>
  <c r="R83" i="1"/>
  <c r="Q83" i="1"/>
  <c r="P83" i="1"/>
  <c r="U82" i="1"/>
  <c r="T82" i="1"/>
  <c r="R82" i="1"/>
  <c r="Q82" i="1"/>
  <c r="P82" i="1"/>
  <c r="U81" i="1"/>
  <c r="T81" i="1"/>
  <c r="R81" i="1"/>
  <c r="Q81" i="1"/>
  <c r="P81" i="1"/>
  <c r="U80" i="1"/>
  <c r="T80" i="1"/>
  <c r="R80" i="1"/>
  <c r="Q80" i="1"/>
  <c r="P80" i="1"/>
  <c r="U79" i="1"/>
  <c r="T79" i="1"/>
  <c r="R79" i="1"/>
  <c r="Q79" i="1"/>
  <c r="P79" i="1"/>
  <c r="U78" i="1"/>
  <c r="T78" i="1"/>
  <c r="R78" i="1"/>
  <c r="Q78" i="1"/>
  <c r="P78" i="1"/>
  <c r="U77" i="1"/>
  <c r="T77" i="1"/>
  <c r="R77" i="1"/>
  <c r="Q77" i="1"/>
  <c r="P77" i="1"/>
  <c r="U76" i="1"/>
  <c r="T76" i="1"/>
  <c r="R76" i="1"/>
  <c r="Q76" i="1"/>
  <c r="P76" i="1"/>
  <c r="U75" i="1"/>
  <c r="T75" i="1"/>
  <c r="R75" i="1"/>
  <c r="Q75" i="1"/>
  <c r="P75" i="1"/>
  <c r="U74" i="1"/>
  <c r="T74" i="1"/>
  <c r="R74" i="1"/>
  <c r="Q74" i="1"/>
  <c r="P74" i="1"/>
  <c r="U73" i="1"/>
  <c r="T73" i="1"/>
  <c r="R73" i="1"/>
  <c r="Q73" i="1"/>
  <c r="P73" i="1"/>
  <c r="U72" i="1"/>
  <c r="T72" i="1"/>
  <c r="R72" i="1"/>
  <c r="Q72" i="1"/>
  <c r="P72" i="1"/>
  <c r="U71" i="1"/>
  <c r="T71" i="1"/>
  <c r="R71" i="1"/>
  <c r="Q71" i="1"/>
  <c r="P71" i="1"/>
  <c r="U70" i="1"/>
  <c r="T70" i="1"/>
  <c r="R70" i="1"/>
  <c r="Q70" i="1"/>
  <c r="P70" i="1"/>
  <c r="U69" i="1"/>
  <c r="T69" i="1"/>
  <c r="R69" i="1"/>
  <c r="Q69" i="1"/>
  <c r="P69" i="1"/>
  <c r="U68" i="1"/>
  <c r="T68" i="1"/>
  <c r="R68" i="1"/>
  <c r="Q68" i="1"/>
  <c r="P68" i="1"/>
  <c r="U67" i="1"/>
  <c r="T67" i="1"/>
  <c r="R67" i="1"/>
  <c r="Q67" i="1"/>
  <c r="P67" i="1"/>
  <c r="U66" i="1"/>
  <c r="T66" i="1"/>
  <c r="R66" i="1"/>
  <c r="Q66" i="1"/>
  <c r="P66" i="1"/>
  <c r="U65" i="1"/>
  <c r="T65" i="1"/>
  <c r="R65" i="1"/>
  <c r="Q65" i="1"/>
  <c r="P65" i="1"/>
  <c r="U64" i="1"/>
  <c r="T64" i="1"/>
  <c r="R64" i="1"/>
  <c r="Q64" i="1"/>
  <c r="P64" i="1"/>
  <c r="U63" i="1"/>
  <c r="T63" i="1"/>
  <c r="R63" i="1"/>
  <c r="Q63" i="1"/>
  <c r="P63" i="1"/>
  <c r="U62" i="1"/>
  <c r="T62" i="1"/>
  <c r="R62" i="1"/>
  <c r="Q62" i="1"/>
  <c r="P62" i="1"/>
  <c r="U60" i="1"/>
  <c r="T60" i="1"/>
  <c r="R60" i="1"/>
  <c r="Q60" i="1"/>
  <c r="P60" i="1"/>
  <c r="U59" i="1"/>
  <c r="T59" i="1"/>
  <c r="R59" i="1"/>
  <c r="Q59" i="1"/>
  <c r="P59" i="1"/>
  <c r="U58" i="1"/>
  <c r="T58" i="1"/>
  <c r="R58" i="1"/>
  <c r="Q58" i="1"/>
  <c r="P58" i="1"/>
  <c r="U57" i="1"/>
  <c r="T57" i="1"/>
  <c r="R57" i="1"/>
  <c r="Q57" i="1"/>
  <c r="P57" i="1"/>
  <c r="U56" i="1"/>
  <c r="T56" i="1"/>
  <c r="R56" i="1"/>
  <c r="Q56" i="1"/>
  <c r="P56" i="1"/>
  <c r="U55" i="1"/>
  <c r="T55" i="1"/>
  <c r="R55" i="1"/>
  <c r="Q55" i="1"/>
  <c r="P55" i="1"/>
  <c r="U54" i="1"/>
  <c r="T54" i="1"/>
  <c r="R54" i="1"/>
  <c r="Q54" i="1"/>
  <c r="P54" i="1"/>
  <c r="U53" i="1"/>
  <c r="T53" i="1"/>
  <c r="R53" i="1"/>
  <c r="Q53" i="1"/>
  <c r="P53" i="1"/>
  <c r="U52" i="1"/>
  <c r="T52" i="1"/>
  <c r="R52" i="1"/>
  <c r="Q52" i="1"/>
  <c r="P52" i="1"/>
  <c r="U51" i="1"/>
  <c r="T51" i="1"/>
  <c r="R51" i="1"/>
  <c r="Q51" i="1"/>
  <c r="P51" i="1"/>
  <c r="U50" i="1"/>
  <c r="T50" i="1"/>
  <c r="R50" i="1"/>
  <c r="Q50" i="1"/>
  <c r="P50" i="1"/>
  <c r="U49" i="1"/>
  <c r="T49" i="1"/>
  <c r="R49" i="1"/>
  <c r="Q49" i="1"/>
  <c r="P49" i="1"/>
  <c r="U48" i="1"/>
  <c r="T48" i="1"/>
  <c r="R48" i="1"/>
  <c r="Q48" i="1"/>
  <c r="P48" i="1"/>
  <c r="U47" i="1"/>
  <c r="T47" i="1"/>
  <c r="R47" i="1"/>
  <c r="Q47" i="1"/>
  <c r="P47" i="1"/>
  <c r="U46" i="1"/>
  <c r="T46" i="1"/>
  <c r="R46" i="1"/>
  <c r="Q46" i="1"/>
  <c r="P46" i="1"/>
  <c r="U45" i="1"/>
  <c r="T45" i="1"/>
  <c r="R45" i="1"/>
  <c r="Q45" i="1"/>
  <c r="P45" i="1"/>
  <c r="U44" i="1"/>
  <c r="T44" i="1"/>
  <c r="R44" i="1"/>
  <c r="Q44" i="1"/>
  <c r="P44" i="1"/>
  <c r="U43" i="1"/>
  <c r="T43" i="1"/>
  <c r="R43" i="1"/>
  <c r="Q43" i="1"/>
  <c r="P43" i="1"/>
  <c r="U42" i="1"/>
  <c r="T42" i="1"/>
  <c r="R42" i="1"/>
  <c r="Q42" i="1"/>
  <c r="P42" i="1"/>
  <c r="U41" i="1"/>
  <c r="T41" i="1"/>
  <c r="R41" i="1"/>
  <c r="Q41" i="1"/>
  <c r="P41" i="1"/>
  <c r="U40" i="1"/>
  <c r="T40" i="1"/>
  <c r="R40" i="1"/>
  <c r="Q40" i="1"/>
  <c r="P40" i="1"/>
  <c r="U39" i="1"/>
  <c r="T39" i="1"/>
  <c r="R39" i="1"/>
  <c r="Q39" i="1"/>
  <c r="P39" i="1"/>
  <c r="U38" i="1"/>
  <c r="T38" i="1"/>
  <c r="R38" i="1"/>
  <c r="Q38" i="1"/>
  <c r="P38" i="1"/>
  <c r="U37" i="1"/>
  <c r="T37" i="1"/>
  <c r="R37" i="1"/>
  <c r="Q37" i="1"/>
  <c r="P37" i="1"/>
  <c r="U36" i="1"/>
  <c r="T36" i="1"/>
  <c r="R36" i="1"/>
  <c r="Q36" i="1"/>
  <c r="P36" i="1"/>
  <c r="U35" i="1"/>
  <c r="T35" i="1"/>
  <c r="R35" i="1"/>
  <c r="Q35" i="1"/>
  <c r="P35" i="1"/>
  <c r="U34" i="1"/>
  <c r="T34" i="1"/>
  <c r="R34" i="1"/>
  <c r="Q34" i="1"/>
  <c r="P34" i="1"/>
  <c r="U33" i="1"/>
  <c r="T33" i="1"/>
  <c r="R33" i="1"/>
  <c r="Q33" i="1"/>
  <c r="P33" i="1"/>
  <c r="U32" i="1"/>
  <c r="T32" i="1"/>
  <c r="R32" i="1"/>
  <c r="Q32" i="1"/>
  <c r="P32" i="1"/>
  <c r="U31" i="1"/>
  <c r="T31" i="1"/>
  <c r="R31" i="1"/>
  <c r="Q31" i="1"/>
  <c r="P31" i="1"/>
  <c r="U30" i="1"/>
  <c r="T30" i="1"/>
  <c r="R30" i="1"/>
  <c r="Q30" i="1"/>
  <c r="P30" i="1"/>
  <c r="U29" i="1"/>
  <c r="T29" i="1"/>
  <c r="R29" i="1"/>
  <c r="Q29" i="1"/>
  <c r="P29" i="1"/>
  <c r="U28" i="1"/>
  <c r="T28" i="1"/>
  <c r="R28" i="1"/>
  <c r="Q28" i="1"/>
  <c r="P28" i="1"/>
  <c r="U27" i="1"/>
  <c r="T27" i="1"/>
  <c r="R27" i="1"/>
  <c r="Q27" i="1"/>
  <c r="P27" i="1"/>
  <c r="U26" i="1"/>
  <c r="T26" i="1"/>
  <c r="R26" i="1"/>
  <c r="Q26" i="1"/>
  <c r="P26" i="1"/>
  <c r="U25" i="1"/>
  <c r="T25" i="1"/>
  <c r="R25" i="1"/>
  <c r="Q25" i="1"/>
  <c r="P25" i="1"/>
  <c r="U24" i="1"/>
  <c r="T24" i="1"/>
  <c r="R24" i="1"/>
  <c r="Q24" i="1"/>
  <c r="P24" i="1"/>
  <c r="U22" i="1"/>
  <c r="T22" i="1"/>
  <c r="R22" i="1"/>
  <c r="Q22" i="1"/>
  <c r="P22" i="1"/>
  <c r="U21" i="1"/>
  <c r="T21" i="1"/>
  <c r="R21" i="1"/>
  <c r="Q21" i="1"/>
  <c r="P21" i="1"/>
  <c r="U20" i="1"/>
  <c r="T20" i="1"/>
  <c r="R20" i="1"/>
  <c r="Q20" i="1"/>
  <c r="P20" i="1"/>
  <c r="U19" i="1"/>
  <c r="T19" i="1"/>
  <c r="R19" i="1"/>
  <c r="Q19" i="1"/>
  <c r="P19" i="1"/>
  <c r="U18" i="1"/>
  <c r="T18" i="1"/>
  <c r="R18" i="1"/>
  <c r="Q18" i="1"/>
  <c r="P18" i="1"/>
  <c r="U17" i="1"/>
  <c r="T17" i="1"/>
  <c r="R17" i="1"/>
  <c r="Q17" i="1"/>
  <c r="P17" i="1"/>
  <c r="U16" i="1"/>
  <c r="T16" i="1"/>
  <c r="R16" i="1"/>
  <c r="Q16" i="1"/>
  <c r="P16" i="1"/>
  <c r="U15" i="1"/>
  <c r="T15" i="1"/>
  <c r="R15" i="1"/>
  <c r="Q15" i="1"/>
  <c r="P15" i="1"/>
  <c r="U14" i="1"/>
  <c r="T14" i="1"/>
  <c r="R14" i="1"/>
  <c r="Q14" i="1"/>
  <c r="P14" i="1"/>
  <c r="U13" i="1"/>
  <c r="T13" i="1"/>
  <c r="R13" i="1"/>
  <c r="Q13" i="1"/>
  <c r="P13" i="1"/>
  <c r="U12" i="1"/>
  <c r="T12" i="1"/>
  <c r="R12" i="1"/>
  <c r="Q12" i="1"/>
  <c r="P12" i="1"/>
  <c r="U11" i="1"/>
  <c r="T11" i="1"/>
  <c r="R11" i="1"/>
  <c r="Q11" i="1"/>
  <c r="P11" i="1"/>
  <c r="U10" i="1"/>
  <c r="I10" i="1" s="1"/>
  <c r="T10" i="1"/>
  <c r="R10" i="1"/>
  <c r="Q10" i="1"/>
  <c r="P10" i="1"/>
  <c r="U9" i="1"/>
  <c r="T9" i="1"/>
  <c r="R9" i="1"/>
  <c r="Q9" i="1"/>
  <c r="P9" i="1"/>
  <c r="U8" i="1"/>
  <c r="T8" i="1"/>
  <c r="R8" i="1"/>
  <c r="Q8" i="1"/>
  <c r="P8" i="1"/>
  <c r="U7" i="1"/>
  <c r="T7" i="1"/>
  <c r="R7" i="1"/>
  <c r="Q7" i="1"/>
  <c r="P7" i="1"/>
  <c r="U6" i="1"/>
  <c r="T6" i="1"/>
  <c r="R6" i="1"/>
  <c r="Q6" i="1"/>
  <c r="P6" i="1"/>
  <c r="U5" i="1"/>
  <c r="T5" i="1"/>
  <c r="R5" i="1"/>
  <c r="Q5" i="1"/>
  <c r="P5" i="1"/>
  <c r="U4" i="1"/>
  <c r="T4" i="1"/>
  <c r="R4" i="1"/>
  <c r="Q4" i="1"/>
  <c r="P4" i="1"/>
  <c r="U3" i="1"/>
  <c r="T3" i="1"/>
  <c r="H3" i="1" s="1"/>
  <c r="R3" i="1"/>
  <c r="Q3" i="1"/>
  <c r="D3" i="1" s="1"/>
  <c r="L3" i="8" s="1"/>
  <c r="P3" i="1"/>
  <c r="U2" i="1"/>
  <c r="T2" i="1"/>
  <c r="H2" i="1" s="1"/>
  <c r="R2" i="1"/>
  <c r="R261" i="1" s="1"/>
  <c r="Q2" i="1"/>
  <c r="Q261" i="1" s="1"/>
  <c r="P2" i="1"/>
  <c r="Q253" i="26"/>
  <c r="P253" i="26"/>
  <c r="O253" i="26"/>
  <c r="N253" i="26"/>
  <c r="M253" i="26"/>
  <c r="Q252" i="26"/>
  <c r="P252" i="26"/>
  <c r="O252" i="26"/>
  <c r="N252" i="26"/>
  <c r="M252" i="26"/>
  <c r="Q251" i="26"/>
  <c r="P251" i="26"/>
  <c r="O251" i="26"/>
  <c r="N251" i="26"/>
  <c r="M251" i="26"/>
  <c r="Q250" i="26"/>
  <c r="P250" i="26"/>
  <c r="O250" i="26"/>
  <c r="N250" i="26"/>
  <c r="M250" i="26"/>
  <c r="Q249" i="26"/>
  <c r="P249" i="26"/>
  <c r="O249" i="26"/>
  <c r="N249" i="26"/>
  <c r="M249" i="26"/>
  <c r="Q248" i="26"/>
  <c r="P248" i="26"/>
  <c r="O248" i="26"/>
  <c r="N248" i="26"/>
  <c r="M248" i="26"/>
  <c r="Q247" i="26"/>
  <c r="P247" i="26"/>
  <c r="O247" i="26"/>
  <c r="N247" i="26"/>
  <c r="M247" i="26"/>
  <c r="Q246" i="26"/>
  <c r="P246" i="26"/>
  <c r="O246" i="26"/>
  <c r="N246" i="26"/>
  <c r="M246" i="26"/>
  <c r="Q245" i="26"/>
  <c r="P245" i="26"/>
  <c r="O245" i="26"/>
  <c r="N245" i="26"/>
  <c r="M245" i="26"/>
  <c r="Q244" i="26"/>
  <c r="P244" i="26"/>
  <c r="O244" i="26"/>
  <c r="N244" i="26"/>
  <c r="M244" i="26"/>
  <c r="Q243" i="26"/>
  <c r="P243" i="26"/>
  <c r="O243" i="26"/>
  <c r="N243" i="26"/>
  <c r="M243" i="26"/>
  <c r="Q242" i="26"/>
  <c r="P242" i="26"/>
  <c r="O242" i="26"/>
  <c r="N242" i="26"/>
  <c r="M242" i="26"/>
  <c r="Q241" i="26"/>
  <c r="P241" i="26"/>
  <c r="O241" i="26"/>
  <c r="N241" i="26"/>
  <c r="M241" i="26"/>
  <c r="Q240" i="26"/>
  <c r="P240" i="26"/>
  <c r="O240" i="26"/>
  <c r="N240" i="26"/>
  <c r="M240" i="26"/>
  <c r="Q239" i="26"/>
  <c r="P239" i="26"/>
  <c r="O239" i="26"/>
  <c r="N239" i="26"/>
  <c r="M239" i="26"/>
  <c r="Q238" i="26"/>
  <c r="P238" i="26"/>
  <c r="O238" i="26"/>
  <c r="N238" i="26"/>
  <c r="M238" i="26"/>
  <c r="Q237" i="26"/>
  <c r="P237" i="26"/>
  <c r="O237" i="26"/>
  <c r="N237" i="26"/>
  <c r="M237" i="26"/>
  <c r="Q236" i="26"/>
  <c r="P236" i="26"/>
  <c r="O236" i="26"/>
  <c r="N236" i="26"/>
  <c r="M236" i="26"/>
  <c r="Q234" i="26"/>
  <c r="P234" i="26"/>
  <c r="O234" i="26"/>
  <c r="N234" i="26"/>
  <c r="M234" i="26"/>
  <c r="Q233" i="26"/>
  <c r="P233" i="26"/>
  <c r="O233" i="26"/>
  <c r="N233" i="26"/>
  <c r="M233" i="26"/>
  <c r="Q232" i="26"/>
  <c r="P232" i="26"/>
  <c r="O232" i="26"/>
  <c r="N232" i="26"/>
  <c r="M232" i="26"/>
  <c r="Q231" i="26"/>
  <c r="P231" i="26"/>
  <c r="O231" i="26"/>
  <c r="N231" i="26"/>
  <c r="M231" i="26"/>
  <c r="Q230" i="26"/>
  <c r="P230" i="26"/>
  <c r="O230" i="26"/>
  <c r="N230" i="26"/>
  <c r="M230" i="26"/>
  <c r="Q229" i="26"/>
  <c r="P229" i="26"/>
  <c r="O229" i="26"/>
  <c r="N229" i="26"/>
  <c r="M229" i="26"/>
  <c r="Q228" i="26"/>
  <c r="P228" i="26"/>
  <c r="O228" i="26"/>
  <c r="N228" i="26"/>
  <c r="M228" i="26"/>
  <c r="Q227" i="26"/>
  <c r="P227" i="26"/>
  <c r="O227" i="26"/>
  <c r="N227" i="26"/>
  <c r="M227" i="26"/>
  <c r="Q226" i="26"/>
  <c r="P226" i="26"/>
  <c r="O226" i="26"/>
  <c r="N226" i="26"/>
  <c r="M226" i="26"/>
  <c r="Q225" i="26"/>
  <c r="P225" i="26"/>
  <c r="O225" i="26"/>
  <c r="N225" i="26"/>
  <c r="M225" i="26"/>
  <c r="Q224" i="26"/>
  <c r="P224" i="26"/>
  <c r="O224" i="26"/>
  <c r="N224" i="26"/>
  <c r="M224" i="26"/>
  <c r="Q223" i="26"/>
  <c r="P223" i="26"/>
  <c r="O223" i="26"/>
  <c r="N223" i="26"/>
  <c r="M223" i="26"/>
  <c r="Q222" i="26"/>
  <c r="P222" i="26"/>
  <c r="O222" i="26"/>
  <c r="N222" i="26"/>
  <c r="M222" i="26"/>
  <c r="Q221" i="26"/>
  <c r="P221" i="26"/>
  <c r="O221" i="26"/>
  <c r="N221" i="26"/>
  <c r="M221" i="26"/>
  <c r="Q220" i="26"/>
  <c r="P220" i="26"/>
  <c r="O220" i="26"/>
  <c r="N220" i="26"/>
  <c r="M220" i="26"/>
  <c r="Q219" i="26"/>
  <c r="P219" i="26"/>
  <c r="O219" i="26"/>
  <c r="N219" i="26"/>
  <c r="M219" i="26"/>
  <c r="Q218" i="26"/>
  <c r="P218" i="26"/>
  <c r="O218" i="26"/>
  <c r="N218" i="26"/>
  <c r="M218" i="26"/>
  <c r="Q217" i="26"/>
  <c r="P217" i="26"/>
  <c r="O217" i="26"/>
  <c r="N217" i="26"/>
  <c r="M217" i="26"/>
  <c r="Q216" i="26"/>
  <c r="P216" i="26"/>
  <c r="O216" i="26"/>
  <c r="N216" i="26"/>
  <c r="M216" i="26"/>
  <c r="Q215" i="26"/>
  <c r="P215" i="26"/>
  <c r="O215" i="26"/>
  <c r="N215" i="26"/>
  <c r="M215" i="26"/>
  <c r="Q214" i="26"/>
  <c r="P214" i="26"/>
  <c r="O214" i="26"/>
  <c r="N214" i="26"/>
  <c r="M214" i="26"/>
  <c r="Q213" i="26"/>
  <c r="P213" i="26"/>
  <c r="O213" i="26"/>
  <c r="N213" i="26"/>
  <c r="M213" i="26"/>
  <c r="Q212" i="26"/>
  <c r="P212" i="26"/>
  <c r="O212" i="26"/>
  <c r="N212" i="26"/>
  <c r="M212" i="26"/>
  <c r="Q211" i="26"/>
  <c r="P211" i="26"/>
  <c r="O211" i="26"/>
  <c r="N211" i="26"/>
  <c r="M211" i="26"/>
  <c r="Q210" i="26"/>
  <c r="P210" i="26"/>
  <c r="O210" i="26"/>
  <c r="N210" i="26"/>
  <c r="M210" i="26"/>
  <c r="Q209" i="26"/>
  <c r="P209" i="26"/>
  <c r="O209" i="26"/>
  <c r="N209" i="26"/>
  <c r="M209" i="26"/>
  <c r="Q208" i="26"/>
  <c r="P208" i="26"/>
  <c r="O208" i="26"/>
  <c r="N208" i="26"/>
  <c r="M208" i="26"/>
  <c r="Q207" i="26"/>
  <c r="P207" i="26"/>
  <c r="O207" i="26"/>
  <c r="N207" i="26"/>
  <c r="M207" i="26"/>
  <c r="Q206" i="26"/>
  <c r="P206" i="26"/>
  <c r="O206" i="26"/>
  <c r="N206" i="26"/>
  <c r="M206" i="26"/>
  <c r="Q205" i="26"/>
  <c r="P205" i="26"/>
  <c r="O205" i="26"/>
  <c r="N205" i="26"/>
  <c r="M205" i="26"/>
  <c r="Q204" i="26"/>
  <c r="P204" i="26"/>
  <c r="O204" i="26"/>
  <c r="N204" i="26"/>
  <c r="M204" i="26"/>
  <c r="Q203" i="26"/>
  <c r="P203" i="26"/>
  <c r="O203" i="26"/>
  <c r="N203" i="26"/>
  <c r="M203" i="26"/>
  <c r="Q202" i="26"/>
  <c r="P202" i="26"/>
  <c r="O202" i="26"/>
  <c r="N202" i="26"/>
  <c r="M202" i="26"/>
  <c r="Q201" i="26"/>
  <c r="P201" i="26"/>
  <c r="O201" i="26"/>
  <c r="N201" i="26"/>
  <c r="M201" i="26"/>
  <c r="Q200" i="26"/>
  <c r="P200" i="26"/>
  <c r="O200" i="26"/>
  <c r="N200" i="26"/>
  <c r="M200" i="26"/>
  <c r="Q199" i="26"/>
  <c r="P199" i="26"/>
  <c r="O199" i="26"/>
  <c r="N199" i="26"/>
  <c r="M199" i="26"/>
  <c r="Q198" i="26"/>
  <c r="P198" i="26"/>
  <c r="O198" i="26"/>
  <c r="N198" i="26"/>
  <c r="M198" i="26"/>
  <c r="Q197" i="26"/>
  <c r="P197" i="26"/>
  <c r="O197" i="26"/>
  <c r="N197" i="26"/>
  <c r="M197" i="26"/>
  <c r="Q196" i="26"/>
  <c r="P196" i="26"/>
  <c r="O196" i="26"/>
  <c r="N196" i="26"/>
  <c r="M196" i="26"/>
  <c r="Q195" i="26"/>
  <c r="P195" i="26"/>
  <c r="O195" i="26"/>
  <c r="N195" i="26"/>
  <c r="M195" i="26"/>
  <c r="Q194" i="26"/>
  <c r="P194" i="26"/>
  <c r="O194" i="26"/>
  <c r="N194" i="26"/>
  <c r="M194" i="26"/>
  <c r="Q193" i="26"/>
  <c r="P193" i="26"/>
  <c r="O193" i="26"/>
  <c r="N193" i="26"/>
  <c r="M193" i="26"/>
  <c r="Q192" i="26"/>
  <c r="P192" i="26"/>
  <c r="O192" i="26"/>
  <c r="N192" i="26"/>
  <c r="M192" i="26"/>
  <c r="Q191" i="26"/>
  <c r="P191" i="26"/>
  <c r="O191" i="26"/>
  <c r="N191" i="26"/>
  <c r="M191" i="26"/>
  <c r="Q190" i="26"/>
  <c r="P190" i="26"/>
  <c r="O190" i="26"/>
  <c r="N190" i="26"/>
  <c r="M190" i="26"/>
  <c r="Q189" i="26"/>
  <c r="P189" i="26"/>
  <c r="O189" i="26"/>
  <c r="N189" i="26"/>
  <c r="M189" i="26"/>
  <c r="Q188" i="26"/>
  <c r="P188" i="26"/>
  <c r="O188" i="26"/>
  <c r="N188" i="26"/>
  <c r="M188" i="26"/>
  <c r="Q187" i="26"/>
  <c r="P187" i="26"/>
  <c r="O187" i="26"/>
  <c r="N187" i="26"/>
  <c r="M187" i="26"/>
  <c r="Q186" i="26"/>
  <c r="P186" i="26"/>
  <c r="O186" i="26"/>
  <c r="N186" i="26"/>
  <c r="M186" i="26"/>
  <c r="Q185" i="26"/>
  <c r="P185" i="26"/>
  <c r="O185" i="26"/>
  <c r="N185" i="26"/>
  <c r="M185" i="26"/>
  <c r="Q184" i="26"/>
  <c r="P184" i="26"/>
  <c r="O184" i="26"/>
  <c r="N184" i="26"/>
  <c r="M184" i="26"/>
  <c r="Q183" i="26"/>
  <c r="P183" i="26"/>
  <c r="O183" i="26"/>
  <c r="N183" i="26"/>
  <c r="M183" i="26"/>
  <c r="Q182" i="26"/>
  <c r="P182" i="26"/>
  <c r="O182" i="26"/>
  <c r="N182" i="26"/>
  <c r="M182" i="26"/>
  <c r="Q181" i="26"/>
  <c r="P181" i="26"/>
  <c r="O181" i="26"/>
  <c r="N181" i="26"/>
  <c r="M181" i="26"/>
  <c r="Q180" i="26"/>
  <c r="P180" i="26"/>
  <c r="O180" i="26"/>
  <c r="N180" i="26"/>
  <c r="M180" i="26"/>
  <c r="Q179" i="26"/>
  <c r="P179" i="26"/>
  <c r="O179" i="26"/>
  <c r="N179" i="26"/>
  <c r="M179" i="26"/>
  <c r="Q178" i="26"/>
  <c r="P178" i="26"/>
  <c r="O178" i="26"/>
  <c r="N178" i="26"/>
  <c r="M178" i="26"/>
  <c r="Q177" i="26"/>
  <c r="P177" i="26"/>
  <c r="O177" i="26"/>
  <c r="N177" i="26"/>
  <c r="M177" i="26"/>
  <c r="Q176" i="26"/>
  <c r="P176" i="26"/>
  <c r="O176" i="26"/>
  <c r="N176" i="26"/>
  <c r="M176" i="26"/>
  <c r="Q175" i="26"/>
  <c r="P175" i="26"/>
  <c r="O175" i="26"/>
  <c r="N175" i="26"/>
  <c r="M175" i="26"/>
  <c r="Q174" i="26"/>
  <c r="P174" i="26"/>
  <c r="O174" i="26"/>
  <c r="N174" i="26"/>
  <c r="M174" i="26"/>
  <c r="Q173" i="26"/>
  <c r="P173" i="26"/>
  <c r="O173" i="26"/>
  <c r="N173" i="26"/>
  <c r="M173" i="26"/>
  <c r="Q172" i="26"/>
  <c r="P172" i="26"/>
  <c r="O172" i="26"/>
  <c r="N172" i="26"/>
  <c r="M172" i="26"/>
  <c r="Q171" i="26"/>
  <c r="P171" i="26"/>
  <c r="O171" i="26"/>
  <c r="N171" i="26"/>
  <c r="M171" i="26"/>
  <c r="Q170" i="26"/>
  <c r="P170" i="26"/>
  <c r="O170" i="26"/>
  <c r="N170" i="26"/>
  <c r="M170" i="26"/>
  <c r="Q169" i="26"/>
  <c r="P169" i="26"/>
  <c r="O169" i="26"/>
  <c r="N169" i="26"/>
  <c r="M169" i="26"/>
  <c r="Q168" i="26"/>
  <c r="P168" i="26"/>
  <c r="O168" i="26"/>
  <c r="N168" i="26"/>
  <c r="M168" i="26"/>
  <c r="Q167" i="26"/>
  <c r="P167" i="26"/>
  <c r="O167" i="26"/>
  <c r="N167" i="26"/>
  <c r="M167" i="26"/>
  <c r="Q166" i="26"/>
  <c r="P166" i="26"/>
  <c r="O166" i="26"/>
  <c r="N166" i="26"/>
  <c r="M166" i="26"/>
  <c r="Q165" i="26"/>
  <c r="P165" i="26"/>
  <c r="O165" i="26"/>
  <c r="N165" i="26"/>
  <c r="M165" i="26"/>
  <c r="Q164" i="26"/>
  <c r="P164" i="26"/>
  <c r="O164" i="26"/>
  <c r="N164" i="26"/>
  <c r="M164" i="26"/>
  <c r="Q163" i="26"/>
  <c r="P163" i="26"/>
  <c r="O163" i="26"/>
  <c r="N163" i="26"/>
  <c r="M163" i="26"/>
  <c r="Q162" i="26"/>
  <c r="P162" i="26"/>
  <c r="O162" i="26"/>
  <c r="N162" i="26"/>
  <c r="M162" i="26"/>
  <c r="Q161" i="26"/>
  <c r="P161" i="26"/>
  <c r="O161" i="26"/>
  <c r="N161" i="26"/>
  <c r="M161" i="26"/>
  <c r="Q160" i="26"/>
  <c r="P160" i="26"/>
  <c r="O160" i="26"/>
  <c r="N160" i="26"/>
  <c r="M160" i="26"/>
  <c r="Q159" i="26"/>
  <c r="P159" i="26"/>
  <c r="O159" i="26"/>
  <c r="N159" i="26"/>
  <c r="M159" i="26"/>
  <c r="Q158" i="26"/>
  <c r="P158" i="26"/>
  <c r="O158" i="26"/>
  <c r="N158" i="26"/>
  <c r="M158" i="26"/>
  <c r="Q157" i="26"/>
  <c r="P157" i="26"/>
  <c r="O157" i="26"/>
  <c r="N157" i="26"/>
  <c r="M157" i="26"/>
  <c r="Q156" i="26"/>
  <c r="P156" i="26"/>
  <c r="O156" i="26"/>
  <c r="N156" i="26"/>
  <c r="M156" i="26"/>
  <c r="Q155" i="26"/>
  <c r="P155" i="26"/>
  <c r="O155" i="26"/>
  <c r="N155" i="26"/>
  <c r="M155" i="26"/>
  <c r="Q154" i="26"/>
  <c r="P154" i="26"/>
  <c r="O154" i="26"/>
  <c r="N154" i="26"/>
  <c r="M154" i="26"/>
  <c r="Q153" i="26"/>
  <c r="P153" i="26"/>
  <c r="O153" i="26"/>
  <c r="N153" i="26"/>
  <c r="M153" i="26"/>
  <c r="Q152" i="26"/>
  <c r="P152" i="26"/>
  <c r="O152" i="26"/>
  <c r="N152" i="26"/>
  <c r="M152" i="26"/>
  <c r="Q151" i="26"/>
  <c r="P151" i="26"/>
  <c r="O151" i="26"/>
  <c r="N151" i="26"/>
  <c r="M151" i="26"/>
  <c r="Q150" i="26"/>
  <c r="P150" i="26"/>
  <c r="O150" i="26"/>
  <c r="N150" i="26"/>
  <c r="M150" i="26"/>
  <c r="Q149" i="26"/>
  <c r="P149" i="26"/>
  <c r="O149" i="26"/>
  <c r="N149" i="26"/>
  <c r="M149" i="26"/>
  <c r="Q148" i="26"/>
  <c r="P148" i="26"/>
  <c r="O148" i="26"/>
  <c r="N148" i="26"/>
  <c r="M148" i="26"/>
  <c r="Q147" i="26"/>
  <c r="P147" i="26"/>
  <c r="O147" i="26"/>
  <c r="N147" i="26"/>
  <c r="M147" i="26"/>
  <c r="Q146" i="26"/>
  <c r="P146" i="26"/>
  <c r="O146" i="26"/>
  <c r="N146" i="26"/>
  <c r="M146" i="26"/>
  <c r="Q145" i="26"/>
  <c r="P145" i="26"/>
  <c r="O145" i="26"/>
  <c r="N145" i="26"/>
  <c r="M145" i="26"/>
  <c r="Q144" i="26"/>
  <c r="P144" i="26"/>
  <c r="O144" i="26"/>
  <c r="N144" i="26"/>
  <c r="M144" i="26"/>
  <c r="Q143" i="26"/>
  <c r="P143" i="26"/>
  <c r="O143" i="26"/>
  <c r="N143" i="26"/>
  <c r="M143" i="26"/>
  <c r="Q142" i="26"/>
  <c r="P142" i="26"/>
  <c r="O142" i="26"/>
  <c r="N142" i="26"/>
  <c r="M142" i="26"/>
  <c r="Q141" i="26"/>
  <c r="P141" i="26"/>
  <c r="O141" i="26"/>
  <c r="N141" i="26"/>
  <c r="M141" i="26"/>
  <c r="Q140" i="26"/>
  <c r="P140" i="26"/>
  <c r="O140" i="26"/>
  <c r="N140" i="26"/>
  <c r="M140" i="26"/>
  <c r="Q139" i="26"/>
  <c r="P139" i="26"/>
  <c r="O139" i="26"/>
  <c r="N139" i="26"/>
  <c r="M139" i="26"/>
  <c r="Q138" i="26"/>
  <c r="P138" i="26"/>
  <c r="O138" i="26"/>
  <c r="N138" i="26"/>
  <c r="M138" i="26"/>
  <c r="Q137" i="26"/>
  <c r="P137" i="26"/>
  <c r="O137" i="26"/>
  <c r="N137" i="26"/>
  <c r="M137" i="26"/>
  <c r="Q136" i="26"/>
  <c r="P136" i="26"/>
  <c r="O136" i="26"/>
  <c r="N136" i="26"/>
  <c r="M136" i="26"/>
  <c r="Q135" i="26"/>
  <c r="P135" i="26"/>
  <c r="O135" i="26"/>
  <c r="N135" i="26"/>
  <c r="M135" i="26"/>
  <c r="Q134" i="26"/>
  <c r="P134" i="26"/>
  <c r="O134" i="26"/>
  <c r="N134" i="26"/>
  <c r="M134" i="26"/>
  <c r="Q133" i="26"/>
  <c r="P133" i="26"/>
  <c r="O133" i="26"/>
  <c r="N133" i="26"/>
  <c r="M133" i="26"/>
  <c r="Q132" i="26"/>
  <c r="P132" i="26"/>
  <c r="O132" i="26"/>
  <c r="N132" i="26"/>
  <c r="M132" i="26"/>
  <c r="Q131" i="26"/>
  <c r="P131" i="26"/>
  <c r="O131" i="26"/>
  <c r="N131" i="26"/>
  <c r="M131" i="26"/>
  <c r="Q130" i="26"/>
  <c r="P130" i="26"/>
  <c r="O130" i="26"/>
  <c r="N130" i="26"/>
  <c r="M130" i="26"/>
  <c r="Q129" i="26"/>
  <c r="P129" i="26"/>
  <c r="O129" i="26"/>
  <c r="N129" i="26"/>
  <c r="M129" i="26"/>
  <c r="Q128" i="26"/>
  <c r="P128" i="26"/>
  <c r="O128" i="26"/>
  <c r="N128" i="26"/>
  <c r="M128" i="26"/>
  <c r="Q127" i="26"/>
  <c r="P127" i="26"/>
  <c r="O127" i="26"/>
  <c r="N127" i="26"/>
  <c r="M127" i="26"/>
  <c r="Q126" i="26"/>
  <c r="P126" i="26"/>
  <c r="O126" i="26"/>
  <c r="N126" i="26"/>
  <c r="M126" i="26"/>
  <c r="Q125" i="26"/>
  <c r="P125" i="26"/>
  <c r="O125" i="26"/>
  <c r="N125" i="26"/>
  <c r="M125" i="26"/>
  <c r="Q124" i="26"/>
  <c r="P124" i="26"/>
  <c r="O124" i="26"/>
  <c r="N124" i="26"/>
  <c r="M124" i="26"/>
  <c r="Q123" i="26"/>
  <c r="P123" i="26"/>
  <c r="O123" i="26"/>
  <c r="N123" i="26"/>
  <c r="M123" i="26"/>
  <c r="Q122" i="26"/>
  <c r="P122" i="26"/>
  <c r="O122" i="26"/>
  <c r="N122" i="26"/>
  <c r="M122" i="26"/>
  <c r="Q121" i="26"/>
  <c r="P121" i="26"/>
  <c r="O121" i="26"/>
  <c r="N121" i="26"/>
  <c r="M121" i="26"/>
  <c r="Q120" i="26"/>
  <c r="P120" i="26"/>
  <c r="O120" i="26"/>
  <c r="N120" i="26"/>
  <c r="M120" i="26"/>
  <c r="Q119" i="26"/>
  <c r="P119" i="26"/>
  <c r="O119" i="26"/>
  <c r="N119" i="26"/>
  <c r="M119" i="26"/>
  <c r="Q118" i="26"/>
  <c r="P118" i="26"/>
  <c r="O118" i="26"/>
  <c r="N118" i="26"/>
  <c r="M118" i="26"/>
  <c r="Q116" i="26"/>
  <c r="P116" i="26"/>
  <c r="O116" i="26"/>
  <c r="N116" i="26"/>
  <c r="M116" i="26"/>
  <c r="Q115" i="26"/>
  <c r="P115" i="26"/>
  <c r="O115" i="26"/>
  <c r="N115" i="26"/>
  <c r="M115" i="26"/>
  <c r="Q114" i="26"/>
  <c r="P114" i="26"/>
  <c r="O114" i="26"/>
  <c r="N114" i="26"/>
  <c r="M114" i="26"/>
  <c r="Q113" i="26"/>
  <c r="P113" i="26"/>
  <c r="O113" i="26"/>
  <c r="N113" i="26"/>
  <c r="M113" i="26"/>
  <c r="Q112" i="26"/>
  <c r="P112" i="26"/>
  <c r="O112" i="26"/>
  <c r="N112" i="26"/>
  <c r="M112" i="26"/>
  <c r="Q111" i="26"/>
  <c r="P111" i="26"/>
  <c r="O111" i="26"/>
  <c r="N111" i="26"/>
  <c r="M111" i="26"/>
  <c r="Q110" i="26"/>
  <c r="P110" i="26"/>
  <c r="O110" i="26"/>
  <c r="N110" i="26"/>
  <c r="M110" i="26"/>
  <c r="Q109" i="26"/>
  <c r="P109" i="26"/>
  <c r="O109" i="26"/>
  <c r="N109" i="26"/>
  <c r="M109" i="26"/>
  <c r="Q108" i="26"/>
  <c r="P108" i="26"/>
  <c r="O108" i="26"/>
  <c r="N108" i="26"/>
  <c r="M108" i="26"/>
  <c r="Q107" i="26"/>
  <c r="P107" i="26"/>
  <c r="O107" i="26"/>
  <c r="N107" i="26"/>
  <c r="M107" i="26"/>
  <c r="Q106" i="26"/>
  <c r="P106" i="26"/>
  <c r="O106" i="26"/>
  <c r="N106" i="26"/>
  <c r="M106" i="26"/>
  <c r="Q105" i="26"/>
  <c r="P105" i="26"/>
  <c r="O105" i="26"/>
  <c r="N105" i="26"/>
  <c r="M105" i="26"/>
  <c r="Q104" i="26"/>
  <c r="P104" i="26"/>
  <c r="O104" i="26"/>
  <c r="N104" i="26"/>
  <c r="M104" i="26"/>
  <c r="Q103" i="26"/>
  <c r="P103" i="26"/>
  <c r="O103" i="26"/>
  <c r="N103" i="26"/>
  <c r="M103" i="26"/>
  <c r="Q102" i="26"/>
  <c r="P102" i="26"/>
  <c r="O102" i="26"/>
  <c r="N102" i="26"/>
  <c r="M102" i="26"/>
  <c r="Q101" i="26"/>
  <c r="P101" i="26"/>
  <c r="O101" i="26"/>
  <c r="N101" i="26"/>
  <c r="M101" i="26"/>
  <c r="Q100" i="26"/>
  <c r="P100" i="26"/>
  <c r="O100" i="26"/>
  <c r="N100" i="26"/>
  <c r="M100" i="26"/>
  <c r="Q99" i="26"/>
  <c r="P99" i="26"/>
  <c r="O99" i="26"/>
  <c r="N99" i="26"/>
  <c r="M99" i="26"/>
  <c r="Q98" i="26"/>
  <c r="P98" i="26"/>
  <c r="O98" i="26"/>
  <c r="N98" i="26"/>
  <c r="M98" i="26"/>
  <c r="Q97" i="26"/>
  <c r="P97" i="26"/>
  <c r="O97" i="26"/>
  <c r="N97" i="26"/>
  <c r="M97" i="26"/>
  <c r="Q96" i="26"/>
  <c r="P96" i="26"/>
  <c r="O96" i="26"/>
  <c r="N96" i="26"/>
  <c r="M96" i="26"/>
  <c r="Q95" i="26"/>
  <c r="P95" i="26"/>
  <c r="O95" i="26"/>
  <c r="N95" i="26"/>
  <c r="M95" i="26"/>
  <c r="Q94" i="26"/>
  <c r="P94" i="26"/>
  <c r="O94" i="26"/>
  <c r="N94" i="26"/>
  <c r="M94" i="26"/>
  <c r="Q93" i="26"/>
  <c r="P93" i="26"/>
  <c r="O93" i="26"/>
  <c r="N93" i="26"/>
  <c r="M93" i="26"/>
  <c r="Q92" i="26"/>
  <c r="P92" i="26"/>
  <c r="O92" i="26"/>
  <c r="N92" i="26"/>
  <c r="M92" i="26"/>
  <c r="Q91" i="26"/>
  <c r="P91" i="26"/>
  <c r="O91" i="26"/>
  <c r="N91" i="26"/>
  <c r="M91" i="26"/>
  <c r="Q90" i="26"/>
  <c r="P90" i="26"/>
  <c r="O90" i="26"/>
  <c r="N90" i="26"/>
  <c r="M90" i="26"/>
  <c r="Q89" i="26"/>
  <c r="P89" i="26"/>
  <c r="O89" i="26"/>
  <c r="N89" i="26"/>
  <c r="M89" i="26"/>
  <c r="Q88" i="26"/>
  <c r="P88" i="26"/>
  <c r="O88" i="26"/>
  <c r="N88" i="26"/>
  <c r="M88" i="26"/>
  <c r="Q87" i="26"/>
  <c r="P87" i="26"/>
  <c r="O87" i="26"/>
  <c r="N87" i="26"/>
  <c r="M87" i="26"/>
  <c r="Q86" i="26"/>
  <c r="P86" i="26"/>
  <c r="O86" i="26"/>
  <c r="N86" i="26"/>
  <c r="M86" i="26"/>
  <c r="Q85" i="26"/>
  <c r="P85" i="26"/>
  <c r="O85" i="26"/>
  <c r="N85" i="26"/>
  <c r="M85" i="26"/>
  <c r="Q84" i="26"/>
  <c r="P84" i="26"/>
  <c r="O84" i="26"/>
  <c r="N84" i="26"/>
  <c r="M84" i="26"/>
  <c r="Q83" i="26"/>
  <c r="P83" i="26"/>
  <c r="O83" i="26"/>
  <c r="N83" i="26"/>
  <c r="M83" i="26"/>
  <c r="Q82" i="26"/>
  <c r="P82" i="26"/>
  <c r="O82" i="26"/>
  <c r="N82" i="26"/>
  <c r="M82" i="26"/>
  <c r="Q81" i="26"/>
  <c r="P81" i="26"/>
  <c r="O81" i="26"/>
  <c r="N81" i="26"/>
  <c r="M81" i="26"/>
  <c r="Q80" i="26"/>
  <c r="P80" i="26"/>
  <c r="O80" i="26"/>
  <c r="N80" i="26"/>
  <c r="M80" i="26"/>
  <c r="Q79" i="26"/>
  <c r="P79" i="26"/>
  <c r="O79" i="26"/>
  <c r="N79" i="26"/>
  <c r="M79" i="26"/>
  <c r="Q78" i="26"/>
  <c r="P78" i="26"/>
  <c r="O78" i="26"/>
  <c r="N78" i="26"/>
  <c r="M78" i="26"/>
  <c r="Q77" i="26"/>
  <c r="P77" i="26"/>
  <c r="O77" i="26"/>
  <c r="N77" i="26"/>
  <c r="M77" i="26"/>
  <c r="Q76" i="26"/>
  <c r="P76" i="26"/>
  <c r="O76" i="26"/>
  <c r="N76" i="26"/>
  <c r="M76" i="26"/>
  <c r="Q75" i="26"/>
  <c r="P75" i="26"/>
  <c r="O75" i="26"/>
  <c r="N75" i="26"/>
  <c r="M75" i="26"/>
  <c r="Q74" i="26"/>
  <c r="P74" i="26"/>
  <c r="O74" i="26"/>
  <c r="N74" i="26"/>
  <c r="M74" i="26"/>
  <c r="Q73" i="26"/>
  <c r="P73" i="26"/>
  <c r="O73" i="26"/>
  <c r="N73" i="26"/>
  <c r="M73" i="26"/>
  <c r="Q72" i="26"/>
  <c r="P72" i="26"/>
  <c r="O72" i="26"/>
  <c r="N72" i="26"/>
  <c r="M72" i="26"/>
  <c r="Q71" i="26"/>
  <c r="P71" i="26"/>
  <c r="O71" i="26"/>
  <c r="N71" i="26"/>
  <c r="M71" i="26"/>
  <c r="Q70" i="26"/>
  <c r="P70" i="26"/>
  <c r="O70" i="26"/>
  <c r="N70" i="26"/>
  <c r="M70" i="26"/>
  <c r="Q69" i="26"/>
  <c r="P69" i="26"/>
  <c r="O69" i="26"/>
  <c r="N69" i="26"/>
  <c r="M69" i="26"/>
  <c r="Q68" i="26"/>
  <c r="P68" i="26"/>
  <c r="O68" i="26"/>
  <c r="N68" i="26"/>
  <c r="M68" i="26"/>
  <c r="Q67" i="26"/>
  <c r="P67" i="26"/>
  <c r="O67" i="26"/>
  <c r="N67" i="26"/>
  <c r="M67" i="26"/>
  <c r="Q66" i="26"/>
  <c r="P66" i="26"/>
  <c r="O66" i="26"/>
  <c r="N66" i="26"/>
  <c r="M66" i="26"/>
  <c r="Q65" i="26"/>
  <c r="P65" i="26"/>
  <c r="O65" i="26"/>
  <c r="N65" i="26"/>
  <c r="M65" i="26"/>
  <c r="Q64" i="26"/>
  <c r="P64" i="26"/>
  <c r="O64" i="26"/>
  <c r="N64" i="26"/>
  <c r="M64" i="26"/>
  <c r="Q63" i="26"/>
  <c r="P63" i="26"/>
  <c r="O63" i="26"/>
  <c r="N63" i="26"/>
  <c r="M63" i="26"/>
  <c r="Q62" i="26"/>
  <c r="P62" i="26"/>
  <c r="O62" i="26"/>
  <c r="N62" i="26"/>
  <c r="M62" i="26"/>
  <c r="Q60" i="26"/>
  <c r="P60" i="26"/>
  <c r="O60" i="26"/>
  <c r="N60" i="26"/>
  <c r="M60" i="26"/>
  <c r="Q59" i="26"/>
  <c r="P59" i="26"/>
  <c r="O59" i="26"/>
  <c r="N59" i="26"/>
  <c r="M59" i="26"/>
  <c r="Q58" i="26"/>
  <c r="P58" i="26"/>
  <c r="O58" i="26"/>
  <c r="N58" i="26"/>
  <c r="M58" i="26"/>
  <c r="Q57" i="26"/>
  <c r="P57" i="26"/>
  <c r="O57" i="26"/>
  <c r="N57" i="26"/>
  <c r="M57" i="26"/>
  <c r="Q56" i="26"/>
  <c r="P56" i="26"/>
  <c r="O56" i="26"/>
  <c r="N56" i="26"/>
  <c r="M56" i="26"/>
  <c r="Q55" i="26"/>
  <c r="P55" i="26"/>
  <c r="O55" i="26"/>
  <c r="N55" i="26"/>
  <c r="M55" i="26"/>
  <c r="Q54" i="26"/>
  <c r="P54" i="26"/>
  <c r="O54" i="26"/>
  <c r="N54" i="26"/>
  <c r="M54" i="26"/>
  <c r="Q53" i="26"/>
  <c r="P53" i="26"/>
  <c r="O53" i="26"/>
  <c r="N53" i="26"/>
  <c r="M53" i="26"/>
  <c r="Q52" i="26"/>
  <c r="P52" i="26"/>
  <c r="O52" i="26"/>
  <c r="N52" i="26"/>
  <c r="M52" i="26"/>
  <c r="Q51" i="26"/>
  <c r="P51" i="26"/>
  <c r="O51" i="26"/>
  <c r="N51" i="26"/>
  <c r="M51" i="26"/>
  <c r="Q50" i="26"/>
  <c r="P50" i="26"/>
  <c r="O50" i="26"/>
  <c r="N50" i="26"/>
  <c r="M50" i="26"/>
  <c r="Q49" i="26"/>
  <c r="P49" i="26"/>
  <c r="O49" i="26"/>
  <c r="N49" i="26"/>
  <c r="M49" i="26"/>
  <c r="Q48" i="26"/>
  <c r="P48" i="26"/>
  <c r="O48" i="26"/>
  <c r="N48" i="26"/>
  <c r="M48" i="26"/>
  <c r="Q47" i="26"/>
  <c r="P47" i="26"/>
  <c r="O47" i="26"/>
  <c r="N47" i="26"/>
  <c r="M47" i="26"/>
  <c r="Q46" i="26"/>
  <c r="P46" i="26"/>
  <c r="O46" i="26"/>
  <c r="N46" i="26"/>
  <c r="M46" i="26"/>
  <c r="Q45" i="26"/>
  <c r="P45" i="26"/>
  <c r="O45" i="26"/>
  <c r="N45" i="26"/>
  <c r="M45" i="26"/>
  <c r="Q44" i="26"/>
  <c r="P44" i="26"/>
  <c r="O44" i="26"/>
  <c r="N44" i="26"/>
  <c r="M44" i="26"/>
  <c r="Q43" i="26"/>
  <c r="P43" i="26"/>
  <c r="O43" i="26"/>
  <c r="N43" i="26"/>
  <c r="M43" i="26"/>
  <c r="Q42" i="26"/>
  <c r="P42" i="26"/>
  <c r="O42" i="26"/>
  <c r="N42" i="26"/>
  <c r="M42" i="26"/>
  <c r="Q41" i="26"/>
  <c r="P41" i="26"/>
  <c r="O41" i="26"/>
  <c r="N41" i="26"/>
  <c r="M41" i="26"/>
  <c r="Q40" i="26"/>
  <c r="P40" i="26"/>
  <c r="O40" i="26"/>
  <c r="N40" i="26"/>
  <c r="M40" i="26"/>
  <c r="Q39" i="26"/>
  <c r="P39" i="26"/>
  <c r="O39" i="26"/>
  <c r="N39" i="26"/>
  <c r="M39" i="26"/>
  <c r="Q38" i="26"/>
  <c r="P38" i="26"/>
  <c r="O38" i="26"/>
  <c r="N38" i="26"/>
  <c r="M38" i="26"/>
  <c r="Q37" i="26"/>
  <c r="P37" i="26"/>
  <c r="O37" i="26"/>
  <c r="N37" i="26"/>
  <c r="M37" i="26"/>
  <c r="Q36" i="26"/>
  <c r="P36" i="26"/>
  <c r="O36" i="26"/>
  <c r="N36" i="26"/>
  <c r="M36" i="26"/>
  <c r="Q35" i="26"/>
  <c r="P35" i="26"/>
  <c r="O35" i="26"/>
  <c r="N35" i="26"/>
  <c r="M35" i="26"/>
  <c r="Q34" i="26"/>
  <c r="P34" i="26"/>
  <c r="O34" i="26"/>
  <c r="N34" i="26"/>
  <c r="M34" i="26"/>
  <c r="Q33" i="26"/>
  <c r="P33" i="26"/>
  <c r="O33" i="26"/>
  <c r="N33" i="26"/>
  <c r="M33" i="26"/>
  <c r="Q32" i="26"/>
  <c r="P32" i="26"/>
  <c r="O32" i="26"/>
  <c r="N32" i="26"/>
  <c r="M32" i="26"/>
  <c r="P31" i="26"/>
  <c r="O31" i="26"/>
  <c r="N31" i="26"/>
  <c r="M31" i="26"/>
  <c r="Q30" i="26"/>
  <c r="P30" i="26"/>
  <c r="O30" i="26"/>
  <c r="N30" i="26"/>
  <c r="M30" i="26"/>
  <c r="Q29" i="26"/>
  <c r="Q258" i="26" s="1"/>
  <c r="P29" i="26"/>
  <c r="P258" i="26" s="1"/>
  <c r="O29" i="26"/>
  <c r="O258" i="26" s="1"/>
  <c r="N29" i="26"/>
  <c r="M29" i="26"/>
  <c r="Q28" i="26"/>
  <c r="P28" i="26"/>
  <c r="O28" i="26"/>
  <c r="N28" i="26"/>
  <c r="M28" i="26"/>
  <c r="Q27" i="26"/>
  <c r="P27" i="26"/>
  <c r="O27" i="26"/>
  <c r="N27" i="26"/>
  <c r="M27" i="26"/>
  <c r="Q26" i="26"/>
  <c r="P26" i="26"/>
  <c r="O26" i="26"/>
  <c r="N26" i="26"/>
  <c r="M26" i="26"/>
  <c r="Q25" i="26"/>
  <c r="P25" i="26"/>
  <c r="O25" i="26"/>
  <c r="N25" i="26"/>
  <c r="M25" i="26"/>
  <c r="Q24" i="26"/>
  <c r="P24" i="26"/>
  <c r="O24" i="26"/>
  <c r="N24" i="26"/>
  <c r="M24" i="26"/>
  <c r="Q22" i="26"/>
  <c r="P22" i="26"/>
  <c r="O22" i="26"/>
  <c r="N22" i="26"/>
  <c r="M22" i="26"/>
  <c r="Q21" i="26"/>
  <c r="P21" i="26"/>
  <c r="O21" i="26"/>
  <c r="N21" i="26"/>
  <c r="M21" i="26"/>
  <c r="Q20" i="26"/>
  <c r="P20" i="26"/>
  <c r="O20" i="26"/>
  <c r="N20" i="26"/>
  <c r="M20" i="26"/>
  <c r="Q19" i="26"/>
  <c r="P19" i="26"/>
  <c r="O19" i="26"/>
  <c r="N19" i="26"/>
  <c r="M19" i="26"/>
  <c r="Q18" i="26"/>
  <c r="P18" i="26"/>
  <c r="O18" i="26"/>
  <c r="N18" i="26"/>
  <c r="M18" i="26"/>
  <c r="Q17" i="26"/>
  <c r="P17" i="26"/>
  <c r="O17" i="26"/>
  <c r="N17" i="26"/>
  <c r="M17" i="26"/>
  <c r="Q16" i="26"/>
  <c r="P16" i="26"/>
  <c r="O16" i="26"/>
  <c r="N16" i="26"/>
  <c r="M16" i="26"/>
  <c r="Q15" i="26"/>
  <c r="P15" i="26"/>
  <c r="O15" i="26"/>
  <c r="N15" i="26"/>
  <c r="M15" i="26"/>
  <c r="Q14" i="26"/>
  <c r="P14" i="26"/>
  <c r="O14" i="26"/>
  <c r="N14" i="26"/>
  <c r="M14" i="26"/>
  <c r="Q13" i="26"/>
  <c r="P13" i="26"/>
  <c r="O13" i="26"/>
  <c r="N13" i="26"/>
  <c r="M13" i="26"/>
  <c r="Q12" i="26"/>
  <c r="P12" i="26"/>
  <c r="O12" i="26"/>
  <c r="N12" i="26"/>
  <c r="M12" i="26"/>
  <c r="Q11" i="26"/>
  <c r="P11" i="26"/>
  <c r="O11" i="26"/>
  <c r="N11" i="26"/>
  <c r="M11" i="26"/>
  <c r="Q10" i="26"/>
  <c r="P10" i="26"/>
  <c r="O10" i="26"/>
  <c r="N10" i="26"/>
  <c r="M10" i="26"/>
  <c r="Q9" i="26"/>
  <c r="P9" i="26"/>
  <c r="O9" i="26"/>
  <c r="N9" i="26"/>
  <c r="M9" i="26"/>
  <c r="Q8" i="26"/>
  <c r="P8" i="26"/>
  <c r="O8" i="26"/>
  <c r="N8" i="26"/>
  <c r="M8" i="26"/>
  <c r="Q7" i="26"/>
  <c r="P7" i="26"/>
  <c r="O7" i="26"/>
  <c r="N7" i="26"/>
  <c r="M7" i="26"/>
  <c r="Q6" i="26"/>
  <c r="P6" i="26"/>
  <c r="O6" i="26"/>
  <c r="N6" i="26"/>
  <c r="M6" i="26"/>
  <c r="Q5" i="26"/>
  <c r="P5" i="26"/>
  <c r="O5" i="26"/>
  <c r="N5" i="26"/>
  <c r="M5" i="26"/>
  <c r="Q4" i="26"/>
  <c r="P4" i="26"/>
  <c r="O4" i="26"/>
  <c r="N4" i="26"/>
  <c r="M4" i="26"/>
  <c r="Q3" i="26"/>
  <c r="P3" i="26"/>
  <c r="O3" i="26"/>
  <c r="N3" i="26"/>
  <c r="M3" i="26"/>
  <c r="Q2" i="26"/>
  <c r="Q261" i="26" s="1"/>
  <c r="P2" i="26"/>
  <c r="P261" i="26" s="1"/>
  <c r="O2" i="26"/>
  <c r="O261" i="26" s="1"/>
  <c r="N2" i="26"/>
  <c r="N261" i="26" s="1"/>
  <c r="M2" i="26"/>
  <c r="U2" i="26" s="1"/>
  <c r="F232" i="27"/>
  <c r="L233" i="18" s="1"/>
  <c r="D232" i="27"/>
  <c r="C232" i="27"/>
  <c r="F231" i="27"/>
  <c r="L232" i="18" s="1"/>
  <c r="D231" i="27"/>
  <c r="C231" i="27"/>
  <c r="F230" i="27"/>
  <c r="L231" i="18" s="1"/>
  <c r="E230" i="27"/>
  <c r="E232" i="13" s="1"/>
  <c r="D230" i="27"/>
  <c r="C230" i="27"/>
  <c r="F229" i="27"/>
  <c r="L230" i="18" s="1"/>
  <c r="E229" i="27"/>
  <c r="E231" i="13" s="1"/>
  <c r="D229" i="27"/>
  <c r="C229" i="27"/>
  <c r="F228" i="27"/>
  <c r="L229" i="18" s="1"/>
  <c r="E228" i="27"/>
  <c r="E230" i="13" s="1"/>
  <c r="D228" i="27"/>
  <c r="C228" i="27"/>
  <c r="F227" i="27"/>
  <c r="L228" i="18" s="1"/>
  <c r="E227" i="27"/>
  <c r="E229" i="13" s="1"/>
  <c r="D227" i="27"/>
  <c r="C227" i="27"/>
  <c r="F226" i="27"/>
  <c r="L227" i="18" s="1"/>
  <c r="E226" i="27"/>
  <c r="E228" i="13" s="1"/>
  <c r="D226" i="27"/>
  <c r="C226" i="27"/>
  <c r="F225" i="27"/>
  <c r="L226" i="18" s="1"/>
  <c r="E225" i="27"/>
  <c r="E227" i="13" s="1"/>
  <c r="D225" i="27"/>
  <c r="C225" i="27"/>
  <c r="F224" i="27"/>
  <c r="L225" i="18" s="1"/>
  <c r="E224" i="27"/>
  <c r="E226" i="13" s="1"/>
  <c r="D224" i="27"/>
  <c r="C224" i="27"/>
  <c r="F223" i="27"/>
  <c r="L224" i="18" s="1"/>
  <c r="E223" i="27"/>
  <c r="E225" i="13" s="1"/>
  <c r="D223" i="27"/>
  <c r="C223" i="27"/>
  <c r="F222" i="27"/>
  <c r="L223" i="18" s="1"/>
  <c r="E222" i="27"/>
  <c r="E224" i="13" s="1"/>
  <c r="D222" i="27"/>
  <c r="C222" i="27"/>
  <c r="F221" i="27"/>
  <c r="L222" i="18" s="1"/>
  <c r="E221" i="27"/>
  <c r="E223" i="13" s="1"/>
  <c r="D221" i="27"/>
  <c r="C221" i="27"/>
  <c r="F220" i="27"/>
  <c r="L221" i="18" s="1"/>
  <c r="E220" i="27"/>
  <c r="E222" i="13" s="1"/>
  <c r="D220" i="27"/>
  <c r="C220" i="27"/>
  <c r="F219" i="27"/>
  <c r="L220" i="18" s="1"/>
  <c r="E219" i="27"/>
  <c r="E221" i="13" s="1"/>
  <c r="D219" i="27"/>
  <c r="C219" i="27"/>
  <c r="F218" i="27"/>
  <c r="L219" i="18" s="1"/>
  <c r="E218" i="27"/>
  <c r="E220" i="13" s="1"/>
  <c r="D218" i="27"/>
  <c r="C218" i="27"/>
  <c r="F217" i="27"/>
  <c r="L218" i="18" s="1"/>
  <c r="E217" i="27"/>
  <c r="E219" i="13" s="1"/>
  <c r="D217" i="27"/>
  <c r="C217" i="27"/>
  <c r="F216" i="27"/>
  <c r="L217" i="18" s="1"/>
  <c r="E216" i="27"/>
  <c r="E218" i="13" s="1"/>
  <c r="D216" i="27"/>
  <c r="C216" i="27"/>
  <c r="F215" i="27"/>
  <c r="L216" i="18" s="1"/>
  <c r="E215" i="27"/>
  <c r="E217" i="13" s="1"/>
  <c r="D215" i="27"/>
  <c r="C215" i="27"/>
  <c r="F214" i="27"/>
  <c r="L215" i="18" s="1"/>
  <c r="E214" i="27"/>
  <c r="E216" i="13" s="1"/>
  <c r="D214" i="27"/>
  <c r="C214" i="27"/>
  <c r="F213" i="27"/>
  <c r="L214" i="18" s="1"/>
  <c r="E213" i="27"/>
  <c r="E215" i="13" s="1"/>
  <c r="D213" i="27"/>
  <c r="C213" i="27"/>
  <c r="F212" i="27"/>
  <c r="L213" i="18" s="1"/>
  <c r="E212" i="27"/>
  <c r="E214" i="13" s="1"/>
  <c r="D212" i="27"/>
  <c r="C212" i="27"/>
  <c r="F211" i="27"/>
  <c r="L212" i="18" s="1"/>
  <c r="E211" i="27"/>
  <c r="E213" i="13" s="1"/>
  <c r="D211" i="27"/>
  <c r="C211" i="27"/>
  <c r="F210" i="27"/>
  <c r="L211" i="18" s="1"/>
  <c r="E210" i="27"/>
  <c r="E212" i="13" s="1"/>
  <c r="D210" i="27"/>
  <c r="C210" i="27"/>
  <c r="F209" i="27"/>
  <c r="L210" i="18" s="1"/>
  <c r="E209" i="27"/>
  <c r="E211" i="13" s="1"/>
  <c r="D209" i="27"/>
  <c r="C209" i="27"/>
  <c r="F208" i="27"/>
  <c r="L209" i="18" s="1"/>
  <c r="E208" i="27"/>
  <c r="E210" i="13" s="1"/>
  <c r="D208" i="27"/>
  <c r="C208" i="27"/>
  <c r="F207" i="27"/>
  <c r="L208" i="18" s="1"/>
  <c r="E207" i="27"/>
  <c r="E209" i="13" s="1"/>
  <c r="D207" i="27"/>
  <c r="C207" i="27"/>
  <c r="F206" i="27"/>
  <c r="L207" i="18" s="1"/>
  <c r="E206" i="27"/>
  <c r="E208" i="13" s="1"/>
  <c r="D206" i="27"/>
  <c r="C206" i="27"/>
  <c r="F205" i="27"/>
  <c r="L206" i="18" s="1"/>
  <c r="E205" i="27"/>
  <c r="E207" i="13" s="1"/>
  <c r="D205" i="27"/>
  <c r="C205" i="27"/>
  <c r="F204" i="27"/>
  <c r="L205" i="18" s="1"/>
  <c r="E204" i="27"/>
  <c r="E206" i="13" s="1"/>
  <c r="D204" i="27"/>
  <c r="C204" i="27"/>
  <c r="F203" i="27"/>
  <c r="L204" i="18" s="1"/>
  <c r="E203" i="27"/>
  <c r="E205" i="13" s="1"/>
  <c r="D203" i="27"/>
  <c r="C203" i="27"/>
  <c r="F202" i="27"/>
  <c r="L203" i="18" s="1"/>
  <c r="E202" i="27"/>
  <c r="E204" i="13" s="1"/>
  <c r="D202" i="27"/>
  <c r="C202" i="27"/>
  <c r="F201" i="27"/>
  <c r="L202" i="18" s="1"/>
  <c r="E201" i="27"/>
  <c r="E203" i="13" s="1"/>
  <c r="D201" i="27"/>
  <c r="C201" i="27"/>
  <c r="F200" i="27"/>
  <c r="L201" i="18" s="1"/>
  <c r="E200" i="27"/>
  <c r="E202" i="13" s="1"/>
  <c r="D200" i="27"/>
  <c r="C200" i="27"/>
  <c r="F199" i="27"/>
  <c r="L200" i="18" s="1"/>
  <c r="E199" i="27"/>
  <c r="E201" i="13" s="1"/>
  <c r="D199" i="27"/>
  <c r="C199" i="27"/>
  <c r="F198" i="27"/>
  <c r="L199" i="18" s="1"/>
  <c r="E198" i="27"/>
  <c r="E200" i="13" s="1"/>
  <c r="D198" i="27"/>
  <c r="C198" i="27"/>
  <c r="F197" i="27"/>
  <c r="L198" i="18" s="1"/>
  <c r="E197" i="27"/>
  <c r="E199" i="13" s="1"/>
  <c r="D197" i="27"/>
  <c r="C197" i="27"/>
  <c r="F196" i="27"/>
  <c r="L197" i="18" s="1"/>
  <c r="E196" i="27"/>
  <c r="E198" i="13" s="1"/>
  <c r="D196" i="27"/>
  <c r="C196" i="27"/>
  <c r="F195" i="27"/>
  <c r="L196" i="18" s="1"/>
  <c r="E195" i="27"/>
  <c r="E197" i="13" s="1"/>
  <c r="D195" i="27"/>
  <c r="C195" i="27"/>
  <c r="F194" i="27"/>
  <c r="L195" i="18" s="1"/>
  <c r="E194" i="27"/>
  <c r="E196" i="13" s="1"/>
  <c r="D194" i="27"/>
  <c r="C194" i="27"/>
  <c r="F193" i="27"/>
  <c r="L194" i="18" s="1"/>
  <c r="E193" i="27"/>
  <c r="E195" i="13" s="1"/>
  <c r="D193" i="27"/>
  <c r="C193" i="27"/>
  <c r="F192" i="27"/>
  <c r="L193" i="18" s="1"/>
  <c r="E192" i="27"/>
  <c r="E194" i="13" s="1"/>
  <c r="D192" i="27"/>
  <c r="C192" i="27"/>
  <c r="F191" i="27"/>
  <c r="L192" i="18" s="1"/>
  <c r="E191" i="27"/>
  <c r="E193" i="13" s="1"/>
  <c r="D191" i="27"/>
  <c r="C191" i="27"/>
  <c r="F190" i="27"/>
  <c r="L191" i="18" s="1"/>
  <c r="E190" i="27"/>
  <c r="E192" i="13" s="1"/>
  <c r="D190" i="27"/>
  <c r="C190" i="27"/>
  <c r="F189" i="27"/>
  <c r="E189" i="27"/>
  <c r="E191" i="13" s="1"/>
  <c r="D189" i="27"/>
  <c r="C189" i="27"/>
  <c r="F188" i="27"/>
  <c r="L189" i="18" s="1"/>
  <c r="E188" i="27"/>
  <c r="E190" i="13" s="1"/>
  <c r="D188" i="27"/>
  <c r="C188" i="27"/>
  <c r="F187" i="27"/>
  <c r="L188" i="18" s="1"/>
  <c r="E187" i="27"/>
  <c r="E189" i="13" s="1"/>
  <c r="D187" i="27"/>
  <c r="C187" i="27"/>
  <c r="F186" i="27"/>
  <c r="L187" i="18" s="1"/>
  <c r="E186" i="27"/>
  <c r="E188" i="13" s="1"/>
  <c r="D186" i="27"/>
  <c r="C186" i="27"/>
  <c r="F185" i="27"/>
  <c r="L186" i="18" s="1"/>
  <c r="E185" i="27"/>
  <c r="E187" i="13" s="1"/>
  <c r="D185" i="27"/>
  <c r="C185" i="27"/>
  <c r="F184" i="27"/>
  <c r="L185" i="18" s="1"/>
  <c r="E184" i="27"/>
  <c r="E186" i="13" s="1"/>
  <c r="D184" i="27"/>
  <c r="C184" i="27"/>
  <c r="F183" i="27"/>
  <c r="L184" i="18" s="1"/>
  <c r="E183" i="27"/>
  <c r="E185" i="13" s="1"/>
  <c r="D183" i="27"/>
  <c r="C183" i="27"/>
  <c r="F182" i="27"/>
  <c r="L183" i="18" s="1"/>
  <c r="E182" i="27"/>
  <c r="E184" i="13" s="1"/>
  <c r="D182" i="27"/>
  <c r="C182" i="27"/>
  <c r="F181" i="27"/>
  <c r="L182" i="18" s="1"/>
  <c r="E181" i="27"/>
  <c r="E183" i="13" s="1"/>
  <c r="D181" i="27"/>
  <c r="C181" i="27"/>
  <c r="F180" i="27"/>
  <c r="L181" i="18" s="1"/>
  <c r="E180" i="27"/>
  <c r="E182" i="13" s="1"/>
  <c r="D180" i="27"/>
  <c r="C180" i="27"/>
  <c r="F179" i="27"/>
  <c r="L180" i="18" s="1"/>
  <c r="E179" i="27"/>
  <c r="E181" i="13" s="1"/>
  <c r="D179" i="27"/>
  <c r="C179" i="27"/>
  <c r="F178" i="27"/>
  <c r="L179" i="18" s="1"/>
  <c r="E178" i="27"/>
  <c r="E180" i="13" s="1"/>
  <c r="D178" i="27"/>
  <c r="C178" i="27"/>
  <c r="F177" i="27"/>
  <c r="L178" i="18" s="1"/>
  <c r="E177" i="27"/>
  <c r="E179" i="13" s="1"/>
  <c r="D177" i="27"/>
  <c r="C177" i="27"/>
  <c r="F176" i="27"/>
  <c r="L177" i="18" s="1"/>
  <c r="E176" i="27"/>
  <c r="E178" i="13" s="1"/>
  <c r="D176" i="27"/>
  <c r="C176" i="27"/>
  <c r="F175" i="27"/>
  <c r="L176" i="18" s="1"/>
  <c r="E175" i="27"/>
  <c r="E177" i="13" s="1"/>
  <c r="D175" i="27"/>
  <c r="C175" i="27"/>
  <c r="F174" i="27"/>
  <c r="L175" i="18" s="1"/>
  <c r="E174" i="27"/>
  <c r="E176" i="13" s="1"/>
  <c r="D174" i="27"/>
  <c r="C174" i="27"/>
  <c r="F173" i="27"/>
  <c r="L174" i="18" s="1"/>
  <c r="E173" i="27"/>
  <c r="E175" i="13" s="1"/>
  <c r="D173" i="27"/>
  <c r="C173" i="27"/>
  <c r="F172" i="27"/>
  <c r="L173" i="18" s="1"/>
  <c r="E172" i="27"/>
  <c r="E174" i="13" s="1"/>
  <c r="D172" i="27"/>
  <c r="C172" i="27"/>
  <c r="F171" i="27"/>
  <c r="L172" i="18" s="1"/>
  <c r="E171" i="27"/>
  <c r="E173" i="13" s="1"/>
  <c r="D171" i="27"/>
  <c r="C171" i="27"/>
  <c r="F170" i="27"/>
  <c r="L171" i="18" s="1"/>
  <c r="E170" i="27"/>
  <c r="E172" i="13" s="1"/>
  <c r="D170" i="27"/>
  <c r="C170" i="27"/>
  <c r="F169" i="27"/>
  <c r="L170" i="18" s="1"/>
  <c r="E169" i="27"/>
  <c r="E171" i="13" s="1"/>
  <c r="D169" i="27"/>
  <c r="C169" i="27"/>
  <c r="F168" i="27"/>
  <c r="L169" i="18" s="1"/>
  <c r="E168" i="27"/>
  <c r="E170" i="13" s="1"/>
  <c r="D168" i="27"/>
  <c r="C168" i="27"/>
  <c r="F167" i="27"/>
  <c r="L168" i="18" s="1"/>
  <c r="E167" i="27"/>
  <c r="E169" i="13" s="1"/>
  <c r="D167" i="27"/>
  <c r="C167" i="27"/>
  <c r="F166" i="27"/>
  <c r="L167" i="18" s="1"/>
  <c r="E166" i="27"/>
  <c r="E168" i="13" s="1"/>
  <c r="D166" i="27"/>
  <c r="C166" i="27"/>
  <c r="F165" i="27"/>
  <c r="L166" i="18" s="1"/>
  <c r="E165" i="27"/>
  <c r="E167" i="13" s="1"/>
  <c r="D165" i="27"/>
  <c r="C165" i="27"/>
  <c r="F164" i="27"/>
  <c r="L165" i="18" s="1"/>
  <c r="E164" i="27"/>
  <c r="E166" i="13" s="1"/>
  <c r="D164" i="27"/>
  <c r="C164" i="27"/>
  <c r="F163" i="27"/>
  <c r="L164" i="18" s="1"/>
  <c r="E163" i="27"/>
  <c r="E165" i="13" s="1"/>
  <c r="D163" i="27"/>
  <c r="C163" i="27"/>
  <c r="F162" i="27"/>
  <c r="L163" i="18" s="1"/>
  <c r="E162" i="27"/>
  <c r="E164" i="13" s="1"/>
  <c r="D162" i="27"/>
  <c r="C162" i="27"/>
  <c r="F161" i="27"/>
  <c r="L162" i="18" s="1"/>
  <c r="E161" i="27"/>
  <c r="E163" i="13" s="1"/>
  <c r="D161" i="27"/>
  <c r="C161" i="27"/>
  <c r="F160" i="27"/>
  <c r="L161" i="18" s="1"/>
  <c r="E160" i="27"/>
  <c r="E162" i="13" s="1"/>
  <c r="D160" i="27"/>
  <c r="C160" i="27"/>
  <c r="F159" i="27"/>
  <c r="L160" i="18" s="1"/>
  <c r="E159" i="27"/>
  <c r="E161" i="13" s="1"/>
  <c r="D159" i="27"/>
  <c r="C159" i="27"/>
  <c r="F158" i="27"/>
  <c r="L159" i="18" s="1"/>
  <c r="E158" i="27"/>
  <c r="E160" i="13" s="1"/>
  <c r="D158" i="27"/>
  <c r="C158" i="27"/>
  <c r="F157" i="27"/>
  <c r="L158" i="18" s="1"/>
  <c r="E157" i="27"/>
  <c r="E159" i="13" s="1"/>
  <c r="D157" i="27"/>
  <c r="C157" i="27"/>
  <c r="F156" i="27"/>
  <c r="L157" i="18" s="1"/>
  <c r="E156" i="27"/>
  <c r="E158" i="13" s="1"/>
  <c r="D156" i="27"/>
  <c r="C156" i="27"/>
  <c r="F155" i="27"/>
  <c r="L156" i="18" s="1"/>
  <c r="E155" i="27"/>
  <c r="E157" i="13" s="1"/>
  <c r="D155" i="27"/>
  <c r="C155" i="27"/>
  <c r="F154" i="27"/>
  <c r="L155" i="18" s="1"/>
  <c r="E154" i="27"/>
  <c r="E156" i="13" s="1"/>
  <c r="D154" i="27"/>
  <c r="C154" i="27"/>
  <c r="F153" i="27"/>
  <c r="L154" i="18" s="1"/>
  <c r="E153" i="27"/>
  <c r="E155" i="13" s="1"/>
  <c r="D153" i="27"/>
  <c r="C153" i="27"/>
  <c r="F152" i="27"/>
  <c r="L153" i="18" s="1"/>
  <c r="E152" i="27"/>
  <c r="E154" i="13" s="1"/>
  <c r="D152" i="27"/>
  <c r="C152" i="27"/>
  <c r="F151" i="27"/>
  <c r="L152" i="18" s="1"/>
  <c r="E151" i="27"/>
  <c r="E153" i="13" s="1"/>
  <c r="D151" i="27"/>
  <c r="C151" i="27"/>
  <c r="F150" i="27"/>
  <c r="L151" i="18" s="1"/>
  <c r="E150" i="27"/>
  <c r="E152" i="13" s="1"/>
  <c r="D150" i="27"/>
  <c r="C150" i="27"/>
  <c r="F149" i="27"/>
  <c r="L150" i="18" s="1"/>
  <c r="E149" i="27"/>
  <c r="E151" i="13" s="1"/>
  <c r="D149" i="27"/>
  <c r="C149" i="27"/>
  <c r="F148" i="27"/>
  <c r="L149" i="18" s="1"/>
  <c r="E148" i="27"/>
  <c r="E150" i="13" s="1"/>
  <c r="D148" i="27"/>
  <c r="C148" i="27"/>
  <c r="F147" i="27"/>
  <c r="L148" i="18" s="1"/>
  <c r="E147" i="27"/>
  <c r="E149" i="13" s="1"/>
  <c r="D147" i="27"/>
  <c r="C147" i="27"/>
  <c r="F146" i="27"/>
  <c r="L147" i="18" s="1"/>
  <c r="E146" i="27"/>
  <c r="E148" i="13" s="1"/>
  <c r="D146" i="27"/>
  <c r="C146" i="27"/>
  <c r="F145" i="27"/>
  <c r="L146" i="18" s="1"/>
  <c r="E145" i="27"/>
  <c r="E147" i="13" s="1"/>
  <c r="D145" i="27"/>
  <c r="C145" i="27"/>
  <c r="F144" i="27"/>
  <c r="L145" i="18" s="1"/>
  <c r="E144" i="27"/>
  <c r="E146" i="13" s="1"/>
  <c r="D144" i="27"/>
  <c r="C144" i="27"/>
  <c r="F143" i="27"/>
  <c r="L144" i="18" s="1"/>
  <c r="E143" i="27"/>
  <c r="E145" i="13" s="1"/>
  <c r="D143" i="27"/>
  <c r="C143" i="27"/>
  <c r="F142" i="27"/>
  <c r="L143" i="18" s="1"/>
  <c r="E142" i="27"/>
  <c r="E144" i="13" s="1"/>
  <c r="D142" i="27"/>
  <c r="C142" i="27"/>
  <c r="F141" i="27"/>
  <c r="L142" i="18" s="1"/>
  <c r="E141" i="27"/>
  <c r="E143" i="13" s="1"/>
  <c r="D141" i="27"/>
  <c r="C141" i="27"/>
  <c r="F140" i="27"/>
  <c r="L141" i="18" s="1"/>
  <c r="E140" i="27"/>
  <c r="E142" i="13" s="1"/>
  <c r="D140" i="27"/>
  <c r="C140" i="27"/>
  <c r="F139" i="27"/>
  <c r="L140" i="18" s="1"/>
  <c r="E139" i="27"/>
  <c r="E141" i="13" s="1"/>
  <c r="D139" i="27"/>
  <c r="C139" i="27"/>
  <c r="F138" i="27"/>
  <c r="L139" i="18" s="1"/>
  <c r="E138" i="27"/>
  <c r="E140" i="13" s="1"/>
  <c r="D138" i="27"/>
  <c r="C138" i="27"/>
  <c r="F137" i="27"/>
  <c r="L138" i="18" s="1"/>
  <c r="E137" i="27"/>
  <c r="E139" i="13" s="1"/>
  <c r="D137" i="27"/>
  <c r="C137" i="27"/>
  <c r="F136" i="27"/>
  <c r="L137" i="18" s="1"/>
  <c r="E136" i="27"/>
  <c r="E138" i="13" s="1"/>
  <c r="D136" i="27"/>
  <c r="C136" i="27"/>
  <c r="F135" i="27"/>
  <c r="L136" i="18" s="1"/>
  <c r="E135" i="27"/>
  <c r="E137" i="13" s="1"/>
  <c r="D135" i="27"/>
  <c r="C135" i="27"/>
  <c r="F134" i="27"/>
  <c r="L135" i="18" s="1"/>
  <c r="E134" i="27"/>
  <c r="E136" i="13" s="1"/>
  <c r="D134" i="27"/>
  <c r="C134" i="27"/>
  <c r="F133" i="27"/>
  <c r="L134" i="18" s="1"/>
  <c r="E133" i="27"/>
  <c r="E135" i="13" s="1"/>
  <c r="D133" i="27"/>
  <c r="C133" i="27"/>
  <c r="F132" i="27"/>
  <c r="L133" i="18" s="1"/>
  <c r="E132" i="27"/>
  <c r="E134" i="13" s="1"/>
  <c r="D132" i="27"/>
  <c r="C132" i="27"/>
  <c r="F131" i="27"/>
  <c r="L132" i="18" s="1"/>
  <c r="E131" i="27"/>
  <c r="E133" i="13" s="1"/>
  <c r="D131" i="27"/>
  <c r="C131" i="27"/>
  <c r="F130" i="27"/>
  <c r="L131" i="18" s="1"/>
  <c r="E130" i="27"/>
  <c r="E132" i="13" s="1"/>
  <c r="D130" i="27"/>
  <c r="C130" i="27"/>
  <c r="F129" i="27"/>
  <c r="L130" i="18" s="1"/>
  <c r="E129" i="27"/>
  <c r="E131" i="13" s="1"/>
  <c r="D129" i="27"/>
  <c r="C129" i="27"/>
  <c r="F128" i="27"/>
  <c r="L129" i="18" s="1"/>
  <c r="E128" i="27"/>
  <c r="E130" i="13" s="1"/>
  <c r="D128" i="27"/>
  <c r="C128" i="27"/>
  <c r="F127" i="27"/>
  <c r="L128" i="18" s="1"/>
  <c r="E127" i="27"/>
  <c r="E129" i="13" s="1"/>
  <c r="D127" i="27"/>
  <c r="C127" i="27"/>
  <c r="F126" i="27"/>
  <c r="L127" i="18" s="1"/>
  <c r="E126" i="27"/>
  <c r="E128" i="13" s="1"/>
  <c r="D126" i="27"/>
  <c r="C126" i="27"/>
  <c r="F125" i="27"/>
  <c r="L126" i="18" s="1"/>
  <c r="E125" i="27"/>
  <c r="E127" i="13" s="1"/>
  <c r="D125" i="27"/>
  <c r="C125" i="27"/>
  <c r="F124" i="27"/>
  <c r="L125" i="18" s="1"/>
  <c r="E124" i="27"/>
  <c r="E126" i="13" s="1"/>
  <c r="D124" i="27"/>
  <c r="C124" i="27"/>
  <c r="F123" i="27"/>
  <c r="L124" i="18" s="1"/>
  <c r="E123" i="27"/>
  <c r="E125" i="13" s="1"/>
  <c r="D123" i="27"/>
  <c r="C123" i="27"/>
  <c r="F122" i="27"/>
  <c r="E122" i="27"/>
  <c r="E124" i="13" s="1"/>
  <c r="D122" i="27"/>
  <c r="C122" i="27"/>
  <c r="F121" i="27"/>
  <c r="L122" i="18" s="1"/>
  <c r="E121" i="27"/>
  <c r="E123" i="13" s="1"/>
  <c r="D121" i="27"/>
  <c r="C121" i="27"/>
  <c r="F120" i="27"/>
  <c r="L121" i="18" s="1"/>
  <c r="E120" i="27"/>
  <c r="E122" i="13" s="1"/>
  <c r="D120" i="27"/>
  <c r="C120" i="27"/>
  <c r="F119" i="27"/>
  <c r="L120" i="18" s="1"/>
  <c r="E119" i="27"/>
  <c r="E121" i="13" s="1"/>
  <c r="D119" i="27"/>
  <c r="C119" i="27"/>
  <c r="F118" i="27"/>
  <c r="L119" i="18" s="1"/>
  <c r="E118" i="27"/>
  <c r="E120" i="13" s="1"/>
  <c r="D118" i="27"/>
  <c r="C118" i="27"/>
  <c r="F117" i="27"/>
  <c r="L118" i="18" s="1"/>
  <c r="E117" i="27"/>
  <c r="E119" i="13" s="1"/>
  <c r="D117" i="27"/>
  <c r="C117" i="27"/>
  <c r="F115" i="27"/>
  <c r="L115" i="18" s="1"/>
  <c r="E115" i="27"/>
  <c r="E115" i="13" s="1"/>
  <c r="D115" i="27"/>
  <c r="C115" i="27"/>
  <c r="F114" i="27"/>
  <c r="L114" i="18" s="1"/>
  <c r="E114" i="27"/>
  <c r="E114" i="13" s="1"/>
  <c r="D114" i="27"/>
  <c r="C114" i="27"/>
  <c r="F113" i="27"/>
  <c r="L113" i="18" s="1"/>
  <c r="E113" i="27"/>
  <c r="E113" i="13" s="1"/>
  <c r="D113" i="27"/>
  <c r="C113" i="27"/>
  <c r="F112" i="27"/>
  <c r="L112" i="18" s="1"/>
  <c r="E112" i="27"/>
  <c r="E112" i="13" s="1"/>
  <c r="D112" i="27"/>
  <c r="C112" i="27"/>
  <c r="F111" i="27"/>
  <c r="L111" i="18" s="1"/>
  <c r="E111" i="27"/>
  <c r="E111" i="13" s="1"/>
  <c r="D111" i="27"/>
  <c r="C111" i="27"/>
  <c r="F110" i="27"/>
  <c r="L110" i="18" s="1"/>
  <c r="E110" i="27"/>
  <c r="E110" i="13" s="1"/>
  <c r="D110" i="27"/>
  <c r="C110" i="27"/>
  <c r="F109" i="27"/>
  <c r="L109" i="18" s="1"/>
  <c r="E109" i="27"/>
  <c r="E109" i="13" s="1"/>
  <c r="D109" i="27"/>
  <c r="C109" i="27"/>
  <c r="F108" i="27"/>
  <c r="L108" i="18" s="1"/>
  <c r="E108" i="27"/>
  <c r="E108" i="13" s="1"/>
  <c r="D108" i="27"/>
  <c r="C108" i="27"/>
  <c r="F107" i="27"/>
  <c r="L107" i="18" s="1"/>
  <c r="E107" i="27"/>
  <c r="E107" i="13" s="1"/>
  <c r="D107" i="27"/>
  <c r="C107" i="27"/>
  <c r="F106" i="27"/>
  <c r="L106" i="18" s="1"/>
  <c r="E106" i="27"/>
  <c r="E106" i="13" s="1"/>
  <c r="D106" i="27"/>
  <c r="C106" i="27"/>
  <c r="F105" i="27"/>
  <c r="L105" i="18" s="1"/>
  <c r="E105" i="27"/>
  <c r="E105" i="13" s="1"/>
  <c r="D105" i="27"/>
  <c r="C105" i="27"/>
  <c r="F104" i="27"/>
  <c r="L104" i="18" s="1"/>
  <c r="E104" i="27"/>
  <c r="E104" i="13" s="1"/>
  <c r="D104" i="27"/>
  <c r="C104" i="27"/>
  <c r="F103" i="27"/>
  <c r="E103" i="27"/>
  <c r="E103" i="13" s="1"/>
  <c r="D103" i="27"/>
  <c r="C103" i="27"/>
  <c r="F102" i="27"/>
  <c r="L102" i="18" s="1"/>
  <c r="E102" i="27"/>
  <c r="E102" i="13" s="1"/>
  <c r="D102" i="27"/>
  <c r="C102" i="27"/>
  <c r="F101" i="27"/>
  <c r="L101" i="18" s="1"/>
  <c r="E101" i="27"/>
  <c r="E101" i="13" s="1"/>
  <c r="D101" i="27"/>
  <c r="C101" i="27"/>
  <c r="F100" i="27"/>
  <c r="L100" i="18" s="1"/>
  <c r="E100" i="27"/>
  <c r="E100" i="13" s="1"/>
  <c r="D100" i="27"/>
  <c r="C100" i="27"/>
  <c r="F99" i="27"/>
  <c r="L99" i="18" s="1"/>
  <c r="E99" i="27"/>
  <c r="E99" i="13" s="1"/>
  <c r="D99" i="27"/>
  <c r="C99" i="27"/>
  <c r="F98" i="27"/>
  <c r="L98" i="18" s="1"/>
  <c r="E98" i="27"/>
  <c r="E98" i="13" s="1"/>
  <c r="D98" i="27"/>
  <c r="C98" i="27"/>
  <c r="F97" i="27"/>
  <c r="L97" i="18" s="1"/>
  <c r="E97" i="27"/>
  <c r="E97" i="13" s="1"/>
  <c r="D97" i="27"/>
  <c r="C97" i="27"/>
  <c r="F96" i="27"/>
  <c r="L96" i="18" s="1"/>
  <c r="E96" i="27"/>
  <c r="E96" i="13" s="1"/>
  <c r="D96" i="27"/>
  <c r="C96" i="27"/>
  <c r="F95" i="27"/>
  <c r="L95" i="18" s="1"/>
  <c r="E95" i="27"/>
  <c r="E95" i="13" s="1"/>
  <c r="D95" i="27"/>
  <c r="C95" i="27"/>
  <c r="F94" i="27"/>
  <c r="L94" i="18" s="1"/>
  <c r="E94" i="27"/>
  <c r="E94" i="13" s="1"/>
  <c r="D94" i="27"/>
  <c r="C94" i="27"/>
  <c r="F93" i="27"/>
  <c r="L93" i="18" s="1"/>
  <c r="E93" i="27"/>
  <c r="E93" i="13" s="1"/>
  <c r="D93" i="27"/>
  <c r="C93" i="27"/>
  <c r="F92" i="27"/>
  <c r="L92" i="18" s="1"/>
  <c r="E92" i="27"/>
  <c r="E92" i="13" s="1"/>
  <c r="D92" i="27"/>
  <c r="C92" i="27"/>
  <c r="F91" i="27"/>
  <c r="L91" i="18" s="1"/>
  <c r="E91" i="27"/>
  <c r="E91" i="13" s="1"/>
  <c r="D91" i="27"/>
  <c r="C91" i="27"/>
  <c r="F90" i="27"/>
  <c r="L90" i="18" s="1"/>
  <c r="E90" i="27"/>
  <c r="E90" i="13" s="1"/>
  <c r="D90" i="27"/>
  <c r="C90" i="27"/>
  <c r="F89" i="27"/>
  <c r="L89" i="18" s="1"/>
  <c r="E89" i="27"/>
  <c r="E89" i="13" s="1"/>
  <c r="D89" i="27"/>
  <c r="C89" i="27"/>
  <c r="F88" i="27"/>
  <c r="L88" i="18" s="1"/>
  <c r="E88" i="27"/>
  <c r="E88" i="13" s="1"/>
  <c r="D88" i="27"/>
  <c r="C88" i="27"/>
  <c r="F87" i="27"/>
  <c r="L87" i="18" s="1"/>
  <c r="E87" i="27"/>
  <c r="E87" i="13" s="1"/>
  <c r="D87" i="27"/>
  <c r="C87" i="27"/>
  <c r="F86" i="27"/>
  <c r="L86" i="18" s="1"/>
  <c r="E86" i="27"/>
  <c r="E86" i="13" s="1"/>
  <c r="D86" i="27"/>
  <c r="C86" i="27"/>
  <c r="F85" i="27"/>
  <c r="L85" i="18" s="1"/>
  <c r="E85" i="27"/>
  <c r="E85" i="13" s="1"/>
  <c r="D85" i="27"/>
  <c r="C85" i="27"/>
  <c r="F84" i="27"/>
  <c r="L84" i="18" s="1"/>
  <c r="E84" i="27"/>
  <c r="E84" i="13" s="1"/>
  <c r="D84" i="27"/>
  <c r="C84" i="27"/>
  <c r="F83" i="27"/>
  <c r="L83" i="18" s="1"/>
  <c r="E83" i="27"/>
  <c r="E83" i="13" s="1"/>
  <c r="D83" i="27"/>
  <c r="C83" i="27"/>
  <c r="F82" i="27"/>
  <c r="E82" i="27"/>
  <c r="E82" i="13" s="1"/>
  <c r="D82" i="27"/>
  <c r="C82" i="27"/>
  <c r="F81" i="27"/>
  <c r="L81" i="18" s="1"/>
  <c r="E81" i="27"/>
  <c r="E81" i="13" s="1"/>
  <c r="D81" i="27"/>
  <c r="C81" i="27"/>
  <c r="F80" i="27"/>
  <c r="L80" i="18" s="1"/>
  <c r="E80" i="27"/>
  <c r="E80" i="13" s="1"/>
  <c r="D80" i="27"/>
  <c r="C80" i="27"/>
  <c r="F79" i="27"/>
  <c r="L79" i="18" s="1"/>
  <c r="E79" i="27"/>
  <c r="E79" i="13" s="1"/>
  <c r="D79" i="27"/>
  <c r="C79" i="27"/>
  <c r="F78" i="27"/>
  <c r="L78" i="18" s="1"/>
  <c r="E78" i="27"/>
  <c r="E78" i="13" s="1"/>
  <c r="D78" i="27"/>
  <c r="C78" i="27"/>
  <c r="F77" i="27"/>
  <c r="E77" i="27"/>
  <c r="E77" i="13" s="1"/>
  <c r="D77" i="27"/>
  <c r="C77" i="27"/>
  <c r="F76" i="27"/>
  <c r="E76" i="27"/>
  <c r="E76" i="13" s="1"/>
  <c r="D76" i="27"/>
  <c r="C76" i="27"/>
  <c r="F75" i="27"/>
  <c r="E75" i="27"/>
  <c r="E75" i="13" s="1"/>
  <c r="D75" i="27"/>
  <c r="C75" i="27"/>
  <c r="F74" i="27"/>
  <c r="E74" i="27"/>
  <c r="E74" i="13" s="1"/>
  <c r="D74" i="27"/>
  <c r="C74" i="27"/>
  <c r="F73" i="27"/>
  <c r="L73" i="18" s="1"/>
  <c r="E73" i="27"/>
  <c r="E73" i="13" s="1"/>
  <c r="D73" i="27"/>
  <c r="C73" i="27"/>
  <c r="F72" i="27"/>
  <c r="L72" i="18" s="1"/>
  <c r="E72" i="27"/>
  <c r="E72" i="13" s="1"/>
  <c r="D72" i="27"/>
  <c r="C72" i="27"/>
  <c r="F71" i="27"/>
  <c r="L71" i="18" s="1"/>
  <c r="E71" i="27"/>
  <c r="E71" i="13" s="1"/>
  <c r="D71" i="27"/>
  <c r="C71" i="27"/>
  <c r="F70" i="27"/>
  <c r="E70" i="27"/>
  <c r="E70" i="13" s="1"/>
  <c r="D70" i="27"/>
  <c r="C70" i="27"/>
  <c r="F69" i="27"/>
  <c r="E69" i="27"/>
  <c r="E69" i="13" s="1"/>
  <c r="D69" i="27"/>
  <c r="C69" i="27"/>
  <c r="F68" i="27"/>
  <c r="L68" i="18" s="1"/>
  <c r="E68" i="27"/>
  <c r="E68" i="13" s="1"/>
  <c r="D68" i="27"/>
  <c r="C68" i="27"/>
  <c r="F67" i="27"/>
  <c r="L67" i="18" s="1"/>
  <c r="E67" i="27"/>
  <c r="E67" i="13" s="1"/>
  <c r="D67" i="27"/>
  <c r="C67" i="27"/>
  <c r="F66" i="27"/>
  <c r="L66" i="18" s="1"/>
  <c r="E66" i="27"/>
  <c r="E66" i="13" s="1"/>
  <c r="D66" i="27"/>
  <c r="C66" i="27"/>
  <c r="F65" i="27"/>
  <c r="L65" i="18" s="1"/>
  <c r="E65" i="27"/>
  <c r="E65" i="13" s="1"/>
  <c r="D65" i="27"/>
  <c r="C65" i="27"/>
  <c r="F64" i="27"/>
  <c r="L64" i="18" s="1"/>
  <c r="E64" i="27"/>
  <c r="E64" i="13" s="1"/>
  <c r="D64" i="27"/>
  <c r="C64" i="27"/>
  <c r="F63" i="27"/>
  <c r="L63" i="18" s="1"/>
  <c r="E63" i="27"/>
  <c r="E63" i="13" s="1"/>
  <c r="D63" i="27"/>
  <c r="C63" i="27"/>
  <c r="F62" i="27"/>
  <c r="L62" i="18" s="1"/>
  <c r="E62" i="27"/>
  <c r="E62" i="13" s="1"/>
  <c r="D62" i="27"/>
  <c r="C62" i="27"/>
  <c r="F61" i="27"/>
  <c r="L61" i="18" s="1"/>
  <c r="E61" i="27"/>
  <c r="E61" i="13" s="1"/>
  <c r="D61" i="27"/>
  <c r="C61" i="27"/>
  <c r="F59" i="27"/>
  <c r="L59" i="18" s="1"/>
  <c r="E59" i="27"/>
  <c r="E59" i="13" s="1"/>
  <c r="D59" i="27"/>
  <c r="C59" i="27"/>
  <c r="F58" i="27"/>
  <c r="L58" i="18" s="1"/>
  <c r="E58" i="27"/>
  <c r="E58" i="13" s="1"/>
  <c r="D58" i="27"/>
  <c r="C58" i="27"/>
  <c r="F57" i="27"/>
  <c r="L57" i="18" s="1"/>
  <c r="E57" i="27"/>
  <c r="E57" i="13" s="1"/>
  <c r="D57" i="27"/>
  <c r="C57" i="27"/>
  <c r="F56" i="27"/>
  <c r="L56" i="18" s="1"/>
  <c r="E56" i="27"/>
  <c r="E56" i="13" s="1"/>
  <c r="D56" i="27"/>
  <c r="C56" i="27"/>
  <c r="F55" i="27"/>
  <c r="L55" i="18" s="1"/>
  <c r="E55" i="27"/>
  <c r="E55" i="13" s="1"/>
  <c r="D55" i="27"/>
  <c r="C55" i="27"/>
  <c r="F54" i="27"/>
  <c r="L54" i="18" s="1"/>
  <c r="E54" i="27"/>
  <c r="E54" i="13" s="1"/>
  <c r="D54" i="27"/>
  <c r="C54" i="27"/>
  <c r="F53" i="27"/>
  <c r="L53" i="18" s="1"/>
  <c r="E53" i="27"/>
  <c r="E53" i="13" s="1"/>
  <c r="D53" i="27"/>
  <c r="C53" i="27"/>
  <c r="F52" i="27"/>
  <c r="L52" i="18" s="1"/>
  <c r="E52" i="27"/>
  <c r="E52" i="13" s="1"/>
  <c r="D52" i="27"/>
  <c r="C52" i="27"/>
  <c r="F51" i="27"/>
  <c r="L51" i="18" s="1"/>
  <c r="E51" i="27"/>
  <c r="E51" i="13" s="1"/>
  <c r="D51" i="27"/>
  <c r="C51" i="27"/>
  <c r="F50" i="27"/>
  <c r="L50" i="18" s="1"/>
  <c r="E50" i="27"/>
  <c r="E50" i="13" s="1"/>
  <c r="D50" i="27"/>
  <c r="C50" i="27"/>
  <c r="F49" i="27"/>
  <c r="L49" i="18" s="1"/>
  <c r="E49" i="27"/>
  <c r="E49" i="13" s="1"/>
  <c r="D49" i="27"/>
  <c r="C49" i="27"/>
  <c r="F48" i="27"/>
  <c r="L48" i="18" s="1"/>
  <c r="E48" i="27"/>
  <c r="E48" i="13" s="1"/>
  <c r="D48" i="27"/>
  <c r="C48" i="27"/>
  <c r="F47" i="27"/>
  <c r="L47" i="18" s="1"/>
  <c r="E47" i="27"/>
  <c r="E47" i="13" s="1"/>
  <c r="D47" i="27"/>
  <c r="C47" i="27"/>
  <c r="F46" i="27"/>
  <c r="L46" i="18" s="1"/>
  <c r="E46" i="27"/>
  <c r="E46" i="13" s="1"/>
  <c r="D46" i="27"/>
  <c r="C46" i="27"/>
  <c r="F45" i="27"/>
  <c r="L45" i="18" s="1"/>
  <c r="E45" i="27"/>
  <c r="E45" i="13" s="1"/>
  <c r="D45" i="27"/>
  <c r="C45" i="27"/>
  <c r="F44" i="27"/>
  <c r="L44" i="18" s="1"/>
  <c r="E44" i="27"/>
  <c r="E44" i="13" s="1"/>
  <c r="D44" i="27"/>
  <c r="C44" i="27"/>
  <c r="F43" i="27"/>
  <c r="L43" i="18" s="1"/>
  <c r="E43" i="27"/>
  <c r="E43" i="13" s="1"/>
  <c r="D43" i="27"/>
  <c r="C43" i="27"/>
  <c r="F42" i="27"/>
  <c r="L42" i="18" s="1"/>
  <c r="E42" i="27"/>
  <c r="E42" i="13" s="1"/>
  <c r="D42" i="27"/>
  <c r="C42" i="27"/>
  <c r="F41" i="27"/>
  <c r="L41" i="18" s="1"/>
  <c r="E41" i="27"/>
  <c r="E41" i="13" s="1"/>
  <c r="D41" i="27"/>
  <c r="C41" i="27"/>
  <c r="F40" i="27"/>
  <c r="L40" i="18" s="1"/>
  <c r="E40" i="27"/>
  <c r="E40" i="13" s="1"/>
  <c r="D40" i="27"/>
  <c r="C40" i="27"/>
  <c r="F39" i="27"/>
  <c r="L39" i="18" s="1"/>
  <c r="E39" i="27"/>
  <c r="E39" i="13" s="1"/>
  <c r="D39" i="27"/>
  <c r="C39" i="27"/>
  <c r="F38" i="27"/>
  <c r="L38" i="18" s="1"/>
  <c r="E38" i="27"/>
  <c r="E38" i="13" s="1"/>
  <c r="D38" i="27"/>
  <c r="C38" i="27"/>
  <c r="F37" i="27"/>
  <c r="L37" i="18" s="1"/>
  <c r="E37" i="27"/>
  <c r="E37" i="13" s="1"/>
  <c r="D37" i="27"/>
  <c r="C37" i="27"/>
  <c r="F36" i="27"/>
  <c r="L36" i="18" s="1"/>
  <c r="E36" i="27"/>
  <c r="E36" i="13" s="1"/>
  <c r="D36" i="27"/>
  <c r="C36" i="27"/>
  <c r="F35" i="27"/>
  <c r="L35" i="18" s="1"/>
  <c r="E35" i="27"/>
  <c r="E35" i="13" s="1"/>
  <c r="D35" i="27"/>
  <c r="C35" i="27"/>
  <c r="F34" i="27"/>
  <c r="L34" i="18" s="1"/>
  <c r="E34" i="27"/>
  <c r="E34" i="13" s="1"/>
  <c r="D34" i="27"/>
  <c r="C34" i="27"/>
  <c r="F33" i="27"/>
  <c r="L33" i="18" s="1"/>
  <c r="E33" i="27"/>
  <c r="E33" i="13" s="1"/>
  <c r="D33" i="27"/>
  <c r="C33" i="27"/>
  <c r="F32" i="27"/>
  <c r="L32" i="18" s="1"/>
  <c r="E32" i="27"/>
  <c r="E32" i="13" s="1"/>
  <c r="D32" i="27"/>
  <c r="C32" i="27"/>
  <c r="F31" i="27"/>
  <c r="L31" i="18" s="1"/>
  <c r="E31" i="27"/>
  <c r="E31" i="13" s="1"/>
  <c r="D31" i="27"/>
  <c r="C31" i="27"/>
  <c r="F30" i="27"/>
  <c r="L30" i="18" s="1"/>
  <c r="E30" i="27"/>
  <c r="E30" i="13" s="1"/>
  <c r="D30" i="27"/>
  <c r="C30" i="27"/>
  <c r="F29" i="27"/>
  <c r="L29" i="18" s="1"/>
  <c r="E29" i="27"/>
  <c r="E29" i="13" s="1"/>
  <c r="D29" i="27"/>
  <c r="C29" i="27"/>
  <c r="F28" i="27"/>
  <c r="L28" i="18" s="1"/>
  <c r="E28" i="27"/>
  <c r="E28" i="13" s="1"/>
  <c r="C28" i="27"/>
  <c r="F27" i="27"/>
  <c r="L27" i="18" s="1"/>
  <c r="E27" i="27"/>
  <c r="E27" i="13" s="1"/>
  <c r="D27" i="27"/>
  <c r="C27" i="27"/>
  <c r="F26" i="27"/>
  <c r="L26" i="18" s="1"/>
  <c r="E26" i="27"/>
  <c r="E26" i="13" s="1"/>
  <c r="D26" i="27"/>
  <c r="C26" i="27"/>
  <c r="F25" i="27"/>
  <c r="L25" i="18" s="1"/>
  <c r="E25" i="27"/>
  <c r="E25" i="13" s="1"/>
  <c r="D25" i="27"/>
  <c r="C25" i="27"/>
  <c r="F24" i="27"/>
  <c r="L24" i="18" s="1"/>
  <c r="E24" i="27"/>
  <c r="E24" i="13" s="1"/>
  <c r="D24" i="27"/>
  <c r="C24" i="27"/>
  <c r="F23" i="27"/>
  <c r="L23" i="18" s="1"/>
  <c r="E23" i="27"/>
  <c r="E23" i="13" s="1"/>
  <c r="D23" i="27"/>
  <c r="C23" i="27"/>
  <c r="F22" i="27"/>
  <c r="L22" i="18" s="1"/>
  <c r="E22" i="27"/>
  <c r="E22" i="13" s="1"/>
  <c r="D22" i="27"/>
  <c r="C22" i="27"/>
  <c r="F21" i="27"/>
  <c r="L21" i="18" s="1"/>
  <c r="E21" i="27"/>
  <c r="E21" i="13" s="1"/>
  <c r="D21" i="27"/>
  <c r="C21" i="27"/>
  <c r="F20" i="27"/>
  <c r="L20" i="18" s="1"/>
  <c r="E20" i="27"/>
  <c r="E20" i="13" s="1"/>
  <c r="D20" i="27"/>
  <c r="C20" i="27"/>
  <c r="F19" i="27"/>
  <c r="L19" i="18" s="1"/>
  <c r="E19" i="27"/>
  <c r="E19" i="13" s="1"/>
  <c r="D19" i="27"/>
  <c r="C19" i="27"/>
  <c r="F18" i="27"/>
  <c r="L18" i="18" s="1"/>
  <c r="E18" i="27"/>
  <c r="E18" i="13" s="1"/>
  <c r="D18" i="27"/>
  <c r="C18" i="27"/>
  <c r="F17" i="27"/>
  <c r="L17" i="18" s="1"/>
  <c r="E17" i="27"/>
  <c r="E17" i="13" s="1"/>
  <c r="D17" i="27"/>
  <c r="C17" i="27"/>
  <c r="F16" i="27"/>
  <c r="L16" i="18" s="1"/>
  <c r="E16" i="27"/>
  <c r="E16" i="13" s="1"/>
  <c r="D16" i="27"/>
  <c r="C16" i="27"/>
  <c r="F15" i="27"/>
  <c r="L15" i="18" s="1"/>
  <c r="E15" i="27"/>
  <c r="E15" i="13" s="1"/>
  <c r="D15" i="27"/>
  <c r="C15" i="27"/>
  <c r="F14" i="27"/>
  <c r="L14" i="18" s="1"/>
  <c r="E14" i="27"/>
  <c r="E14" i="13" s="1"/>
  <c r="D14" i="27"/>
  <c r="C14" i="27"/>
  <c r="F13" i="27"/>
  <c r="L13" i="18" s="1"/>
  <c r="E13" i="27"/>
  <c r="E13" i="13" s="1"/>
  <c r="D13" i="27"/>
  <c r="C13" i="27"/>
  <c r="F12" i="27"/>
  <c r="L12" i="18" s="1"/>
  <c r="E12" i="27"/>
  <c r="E12" i="13" s="1"/>
  <c r="D12" i="27"/>
  <c r="C12" i="27"/>
  <c r="F11" i="27"/>
  <c r="L11" i="18" s="1"/>
  <c r="E11" i="27"/>
  <c r="E11" i="13" s="1"/>
  <c r="D11" i="27"/>
  <c r="C11" i="27"/>
  <c r="F10" i="27"/>
  <c r="L10" i="18" s="1"/>
  <c r="E10" i="27"/>
  <c r="E10" i="13" s="1"/>
  <c r="D10" i="27"/>
  <c r="C10" i="27"/>
  <c r="F9" i="27"/>
  <c r="L9" i="18" s="1"/>
  <c r="E9" i="27"/>
  <c r="E9" i="13" s="1"/>
  <c r="D9" i="27"/>
  <c r="C9" i="27"/>
  <c r="F8" i="27"/>
  <c r="L8" i="18" s="1"/>
  <c r="E8" i="27"/>
  <c r="E8" i="13" s="1"/>
  <c r="D8" i="27"/>
  <c r="C8" i="27"/>
  <c r="F7" i="27"/>
  <c r="L7" i="18" s="1"/>
  <c r="E7" i="27"/>
  <c r="E7" i="13" s="1"/>
  <c r="D7" i="27"/>
  <c r="C7" i="27"/>
  <c r="F6" i="27"/>
  <c r="L6" i="18" s="1"/>
  <c r="E6" i="27"/>
  <c r="E6" i="13" s="1"/>
  <c r="D6" i="27"/>
  <c r="C6" i="27"/>
  <c r="F5" i="27"/>
  <c r="L5" i="18" s="1"/>
  <c r="E5" i="27"/>
  <c r="E5" i="13" s="1"/>
  <c r="D5" i="27"/>
  <c r="C5" i="27"/>
  <c r="F4" i="27"/>
  <c r="L4" i="18" s="1"/>
  <c r="E4" i="27"/>
  <c r="E4" i="13" s="1"/>
  <c r="D4" i="27"/>
  <c r="C4" i="27"/>
  <c r="F3" i="27"/>
  <c r="L3" i="18" s="1"/>
  <c r="E3" i="27"/>
  <c r="E3" i="13" s="1"/>
  <c r="D3" i="27"/>
  <c r="C3" i="27"/>
  <c r="F2" i="27"/>
  <c r="L2" i="18" s="1"/>
  <c r="E2" i="27"/>
  <c r="D2" i="27"/>
  <c r="C2" i="27"/>
  <c r="L261" i="26" l="1"/>
  <c r="L82" i="18"/>
  <c r="L76" i="18"/>
  <c r="L75" i="18"/>
  <c r="L190" i="18"/>
  <c r="L70" i="18"/>
  <c r="L77" i="18"/>
  <c r="L123" i="18"/>
  <c r="L74" i="18"/>
  <c r="L69" i="18"/>
  <c r="L103" i="18"/>
  <c r="E234" i="27"/>
  <c r="E236" i="13" s="1"/>
  <c r="E271" i="13" s="1"/>
  <c r="E269" i="13"/>
  <c r="K262" i="24"/>
  <c r="L262" i="3"/>
  <c r="P261" i="10"/>
  <c r="L261" i="10" s="1"/>
  <c r="F2" i="10"/>
  <c r="C234" i="27"/>
  <c r="D234" i="27"/>
  <c r="F234" i="27"/>
  <c r="L235" i="18" s="1"/>
  <c r="C2" i="1"/>
  <c r="P261" i="1"/>
  <c r="N261" i="1" s="1"/>
  <c r="R235" i="1"/>
  <c r="R254" i="1" s="1"/>
  <c r="P235" i="1"/>
  <c r="P254" i="1" s="1"/>
  <c r="Q235" i="1"/>
  <c r="Q254" i="1" s="1"/>
  <c r="D254" i="1" s="1"/>
  <c r="L257" i="8" s="1"/>
  <c r="T235" i="1"/>
  <c r="T254" i="1" s="1"/>
  <c r="U235" i="1"/>
  <c r="U254" i="1" s="1"/>
  <c r="Q235" i="10"/>
  <c r="Q254" i="10" s="1"/>
  <c r="N235" i="26"/>
  <c r="N254" i="26" s="1"/>
  <c r="M235" i="10"/>
  <c r="M254" i="10" s="1"/>
  <c r="N235" i="10"/>
  <c r="N254" i="10" s="1"/>
  <c r="O235" i="10"/>
  <c r="O254" i="10" s="1"/>
  <c r="P235" i="10"/>
  <c r="P254" i="10" s="1"/>
  <c r="M235" i="26"/>
  <c r="M254" i="26" s="1"/>
  <c r="O235" i="26"/>
  <c r="O254" i="26" s="1"/>
  <c r="P235" i="26"/>
  <c r="P254" i="26" s="1"/>
  <c r="Q235" i="26"/>
  <c r="Q254" i="26" s="1"/>
  <c r="B8" i="27"/>
  <c r="B16" i="27"/>
  <c r="B190" i="27"/>
  <c r="B24" i="27"/>
  <c r="B40" i="27"/>
  <c r="B48" i="27"/>
  <c r="B56" i="27"/>
  <c r="B65" i="27"/>
  <c r="B73" i="27"/>
  <c r="B81" i="27"/>
  <c r="B89" i="27"/>
  <c r="B97" i="27"/>
  <c r="B105" i="27"/>
  <c r="B113" i="27"/>
  <c r="B122" i="27"/>
  <c r="B130" i="27"/>
  <c r="B138" i="27"/>
  <c r="B146" i="27"/>
  <c r="B154" i="27"/>
  <c r="B162" i="27"/>
  <c r="B170" i="27"/>
  <c r="B178" i="27"/>
  <c r="B186" i="27"/>
  <c r="B194" i="27"/>
  <c r="B202" i="27"/>
  <c r="B210" i="27"/>
  <c r="B218" i="27"/>
  <c r="B226" i="27"/>
  <c r="B2" i="27"/>
  <c r="B10" i="27"/>
  <c r="B18" i="27"/>
  <c r="B26" i="27"/>
  <c r="B7" i="27"/>
  <c r="B15" i="27"/>
  <c r="B23" i="27"/>
  <c r="B31" i="27"/>
  <c r="B39" i="27"/>
  <c r="B47" i="27"/>
  <c r="B55" i="27"/>
  <c r="B64" i="27"/>
  <c r="B72" i="27"/>
  <c r="B80" i="27"/>
  <c r="B88" i="27"/>
  <c r="B96" i="27"/>
  <c r="B104" i="27"/>
  <c r="B112" i="27"/>
  <c r="B121" i="27"/>
  <c r="B129" i="27"/>
  <c r="B137" i="27"/>
  <c r="B145" i="27"/>
  <c r="B153" i="27"/>
  <c r="B161" i="27"/>
  <c r="B169" i="27"/>
  <c r="B177" i="27"/>
  <c r="B185" i="27"/>
  <c r="B193" i="27"/>
  <c r="B201" i="27"/>
  <c r="B209" i="27"/>
  <c r="B217" i="27"/>
  <c r="B223" i="27"/>
  <c r="B225" i="27"/>
  <c r="B231" i="27"/>
  <c r="B233" i="27"/>
  <c r="B4" i="27"/>
  <c r="B12" i="27"/>
  <c r="B20" i="27"/>
  <c r="B28" i="27"/>
  <c r="B36" i="27"/>
  <c r="B44" i="27"/>
  <c r="B52" i="27"/>
  <c r="B61" i="27"/>
  <c r="B69" i="27"/>
  <c r="B77" i="27"/>
  <c r="B85" i="27"/>
  <c r="B93" i="27"/>
  <c r="B101" i="27"/>
  <c r="B109" i="27"/>
  <c r="B118" i="27"/>
  <c r="B134" i="27"/>
  <c r="B142" i="27"/>
  <c r="B150" i="27"/>
  <c r="B158" i="27"/>
  <c r="B166" i="27"/>
  <c r="B174" i="27"/>
  <c r="B182" i="27"/>
  <c r="B198" i="27"/>
  <c r="B206" i="27"/>
  <c r="B222" i="27"/>
  <c r="B230" i="27"/>
  <c r="B126" i="27"/>
  <c r="B214" i="27"/>
  <c r="B5" i="27"/>
  <c r="B13" i="27"/>
  <c r="B21" i="27"/>
  <c r="B29" i="27"/>
  <c r="B37" i="27"/>
  <c r="B45" i="27"/>
  <c r="B53" i="27"/>
  <c r="B62" i="27"/>
  <c r="B70" i="27"/>
  <c r="B78" i="27"/>
  <c r="B86" i="27"/>
  <c r="B94" i="27"/>
  <c r="B102" i="27"/>
  <c r="B110" i="27"/>
  <c r="B119" i="27"/>
  <c r="B127" i="27"/>
  <c r="B135" i="27"/>
  <c r="B143" i="27"/>
  <c r="B151" i="27"/>
  <c r="B159" i="27"/>
  <c r="B167" i="27"/>
  <c r="B175" i="27"/>
  <c r="B183" i="27"/>
  <c r="B34" i="27"/>
  <c r="B42" i="27"/>
  <c r="B50" i="27"/>
  <c r="B58" i="27"/>
  <c r="B67" i="27"/>
  <c r="B75" i="27"/>
  <c r="B83" i="27"/>
  <c r="B91" i="27"/>
  <c r="B99" i="27"/>
  <c r="B107" i="27"/>
  <c r="B115" i="27"/>
  <c r="B124" i="27"/>
  <c r="B132" i="27"/>
  <c r="B140" i="27"/>
  <c r="B148" i="27"/>
  <c r="B156" i="27"/>
  <c r="B164" i="27"/>
  <c r="B172" i="27"/>
  <c r="B180" i="27"/>
  <c r="B188" i="27"/>
  <c r="B191" i="27"/>
  <c r="B196" i="27"/>
  <c r="B199" i="27"/>
  <c r="B204" i="27"/>
  <c r="B207" i="27"/>
  <c r="B212" i="27"/>
  <c r="B215" i="27"/>
  <c r="B220" i="27"/>
  <c r="B228" i="27"/>
  <c r="B232" i="27"/>
  <c r="B32" i="27"/>
  <c r="B9" i="27"/>
  <c r="B17" i="27"/>
  <c r="B25" i="27"/>
  <c r="B33" i="27"/>
  <c r="B41" i="27"/>
  <c r="B49" i="27"/>
  <c r="B57" i="27"/>
  <c r="B66" i="27"/>
  <c r="B74" i="27"/>
  <c r="B82" i="27"/>
  <c r="B90" i="27"/>
  <c r="B98" i="27"/>
  <c r="B106" i="27"/>
  <c r="B114" i="27"/>
  <c r="B123" i="27"/>
  <c r="B131" i="27"/>
  <c r="B139" i="27"/>
  <c r="B147" i="27"/>
  <c r="B155" i="27"/>
  <c r="B163" i="27"/>
  <c r="B171" i="27"/>
  <c r="B179" i="27"/>
  <c r="B187" i="27"/>
  <c r="B195" i="27"/>
  <c r="B203" i="27"/>
  <c r="B211" i="27"/>
  <c r="B219" i="27"/>
  <c r="B227" i="27"/>
  <c r="B235" i="27"/>
  <c r="B6" i="27"/>
  <c r="B14" i="27"/>
  <c r="B22" i="27"/>
  <c r="B30" i="27"/>
  <c r="B38" i="27"/>
  <c r="B46" i="27"/>
  <c r="B54" i="27"/>
  <c r="B63" i="27"/>
  <c r="B71" i="27"/>
  <c r="B79" i="27"/>
  <c r="B87" i="27"/>
  <c r="B95" i="27"/>
  <c r="B103" i="27"/>
  <c r="B111" i="27"/>
  <c r="B120" i="27"/>
  <c r="B128" i="27"/>
  <c r="B136" i="27"/>
  <c r="B144" i="27"/>
  <c r="B152" i="27"/>
  <c r="B160" i="27"/>
  <c r="B168" i="27"/>
  <c r="B176" i="27"/>
  <c r="B184" i="27"/>
  <c r="B192" i="27"/>
  <c r="B200" i="27"/>
  <c r="B208" i="27"/>
  <c r="B216" i="27"/>
  <c r="B224" i="27"/>
  <c r="B3" i="27"/>
  <c r="B11" i="27"/>
  <c r="B19" i="27"/>
  <c r="B27" i="27"/>
  <c r="B35" i="27"/>
  <c r="B43" i="27"/>
  <c r="B51" i="27"/>
  <c r="B59" i="27"/>
  <c r="B68" i="27"/>
  <c r="B76" i="27"/>
  <c r="B84" i="27"/>
  <c r="B92" i="27"/>
  <c r="B100" i="27"/>
  <c r="B108" i="27"/>
  <c r="B117" i="27"/>
  <c r="B125" i="27"/>
  <c r="B133" i="27"/>
  <c r="B141" i="27"/>
  <c r="B149" i="27"/>
  <c r="B157" i="27"/>
  <c r="B165" i="27"/>
  <c r="B173" i="27"/>
  <c r="B181" i="27"/>
  <c r="B189" i="27"/>
  <c r="B197" i="27"/>
  <c r="B205" i="27"/>
  <c r="B213" i="27"/>
  <c r="B221" i="27"/>
  <c r="B229" i="27"/>
  <c r="M262" i="18" l="1"/>
  <c r="K255" i="24"/>
  <c r="G236" i="3"/>
  <c r="M236" i="13" s="1"/>
  <c r="B234" i="27"/>
  <c r="F236" i="3"/>
  <c r="L236" i="13" s="1"/>
  <c r="D236" i="3"/>
  <c r="C236" i="3"/>
  <c r="F271" i="8"/>
  <c r="B24" i="50" l="1"/>
  <c r="L24" i="16" s="1"/>
  <c r="E24" i="16" s="1"/>
  <c r="C24" i="16" s="1"/>
  <c r="O24" i="16" s="1"/>
  <c r="K114" i="5"/>
  <c r="O114" i="5" s="1"/>
  <c r="K115" i="5"/>
  <c r="O115" i="5" s="1"/>
  <c r="R115" i="5" l="1"/>
  <c r="N115" i="5"/>
  <c r="C117" i="50" s="1"/>
  <c r="R114" i="5"/>
  <c r="N114" i="5"/>
  <c r="C116" i="50" s="1"/>
  <c r="L115" i="26"/>
  <c r="G115" i="3" l="1"/>
  <c r="F115" i="3"/>
  <c r="D115" i="3"/>
  <c r="C115" i="3"/>
  <c r="B115" i="3"/>
  <c r="U115" i="3"/>
  <c r="R115" i="3"/>
  <c r="G115" i="10"/>
  <c r="K114" i="13" s="1"/>
  <c r="F115" i="10"/>
  <c r="J114" i="13" s="1"/>
  <c r="D115" i="10"/>
  <c r="O115" i="8" s="1"/>
  <c r="C115" i="10"/>
  <c r="N115" i="8" s="1"/>
  <c r="U115" i="10"/>
  <c r="L115" i="10"/>
  <c r="B115" i="10" s="1"/>
  <c r="U115" i="26"/>
  <c r="I115" i="1"/>
  <c r="H115" i="1"/>
  <c r="E115" i="1"/>
  <c r="H114" i="13" s="1"/>
  <c r="D115" i="1"/>
  <c r="L115" i="8" s="1"/>
  <c r="C115" i="1"/>
  <c r="G115" i="26"/>
  <c r="G114" i="13" s="1"/>
  <c r="F115" i="26"/>
  <c r="F114" i="13" s="1"/>
  <c r="D115" i="26"/>
  <c r="I115" i="8" s="1"/>
  <c r="C115" i="26"/>
  <c r="H115" i="8" s="1"/>
  <c r="B115" i="26"/>
  <c r="R115" i="26"/>
  <c r="I114" i="27"/>
  <c r="O114" i="18"/>
  <c r="M114" i="13"/>
  <c r="L114" i="13"/>
  <c r="Q115" i="8"/>
  <c r="P115" i="8"/>
  <c r="J115" i="8"/>
  <c r="R115" i="10" l="1"/>
  <c r="K255" i="5" l="1"/>
  <c r="O255" i="5" s="1"/>
  <c r="R255" i="5" l="1"/>
  <c r="N255" i="5"/>
  <c r="C256" i="50" s="1"/>
  <c r="L176" i="10"/>
  <c r="L175" i="10"/>
  <c r="L168" i="10"/>
  <c r="L167" i="10"/>
  <c r="L164" i="10"/>
  <c r="L160" i="10"/>
  <c r="L159" i="10"/>
  <c r="L156" i="10"/>
  <c r="L152" i="10"/>
  <c r="L151" i="10"/>
  <c r="L148" i="10"/>
  <c r="L144" i="10"/>
  <c r="L143" i="10"/>
  <c r="L140" i="10"/>
  <c r="L136" i="10"/>
  <c r="L135" i="10"/>
  <c r="L132" i="10"/>
  <c r="L130" i="10"/>
  <c r="L128" i="10"/>
  <c r="L127" i="10"/>
  <c r="L124" i="10"/>
  <c r="L122" i="10"/>
  <c r="L120" i="10"/>
  <c r="L119" i="10"/>
  <c r="L114" i="10"/>
  <c r="L112" i="10"/>
  <c r="L110" i="10"/>
  <c r="L109" i="10"/>
  <c r="L106" i="10"/>
  <c r="L104" i="10"/>
  <c r="L102" i="10"/>
  <c r="L101" i="10"/>
  <c r="L98" i="10"/>
  <c r="L96" i="10"/>
  <c r="L94" i="10"/>
  <c r="L93" i="10"/>
  <c r="L90" i="10"/>
  <c r="L88" i="10"/>
  <c r="L86" i="10"/>
  <c r="L85" i="10"/>
  <c r="L82" i="10"/>
  <c r="L80" i="10"/>
  <c r="L78" i="10"/>
  <c r="L77" i="10"/>
  <c r="L74" i="10"/>
  <c r="L72" i="10"/>
  <c r="L70" i="10"/>
  <c r="L69" i="10"/>
  <c r="L68" i="10"/>
  <c r="L66" i="10"/>
  <c r="L64" i="10"/>
  <c r="L62" i="10"/>
  <c r="L60" i="10"/>
  <c r="L59" i="10"/>
  <c r="L57" i="10"/>
  <c r="L55" i="10"/>
  <c r="L53" i="10"/>
  <c r="L52" i="10"/>
  <c r="L51" i="10"/>
  <c r="L49" i="10"/>
  <c r="L47" i="10"/>
  <c r="L46" i="10"/>
  <c r="L45" i="10"/>
  <c r="L44" i="10"/>
  <c r="L43" i="10"/>
  <c r="L41" i="10"/>
  <c r="L39" i="10"/>
  <c r="L38" i="10"/>
  <c r="L37" i="10"/>
  <c r="L36" i="10"/>
  <c r="L35" i="10"/>
  <c r="L33" i="10"/>
  <c r="L31" i="10"/>
  <c r="L30" i="10"/>
  <c r="L29" i="10"/>
  <c r="L28" i="10"/>
  <c r="L27" i="10"/>
  <c r="L25" i="10"/>
  <c r="L22" i="10"/>
  <c r="L21" i="10"/>
  <c r="L20" i="10"/>
  <c r="L19" i="10"/>
  <c r="L18" i="10"/>
  <c r="L16" i="10"/>
  <c r="L14" i="10"/>
  <c r="L13" i="10"/>
  <c r="L12" i="10"/>
  <c r="L11" i="10"/>
  <c r="L10" i="10"/>
  <c r="L9" i="10"/>
  <c r="L8" i="10"/>
  <c r="L6" i="10"/>
  <c r="L5" i="10"/>
  <c r="L4" i="10"/>
  <c r="L3" i="10"/>
  <c r="L253" i="10"/>
  <c r="L252" i="10"/>
  <c r="L251" i="10"/>
  <c r="L250" i="10"/>
  <c r="L249" i="10"/>
  <c r="L248" i="10"/>
  <c r="L247" i="10"/>
  <c r="L246" i="10"/>
  <c r="L245" i="10"/>
  <c r="L244" i="10"/>
  <c r="L243" i="10"/>
  <c r="L242" i="10"/>
  <c r="L241" i="10"/>
  <c r="L240" i="10"/>
  <c r="L239" i="10"/>
  <c r="L238" i="10"/>
  <c r="L237" i="10"/>
  <c r="L236" i="10"/>
  <c r="L234" i="10"/>
  <c r="L233" i="10"/>
  <c r="L232" i="10"/>
  <c r="L231" i="10"/>
  <c r="L230" i="10"/>
  <c r="L229" i="10"/>
  <c r="L228" i="10"/>
  <c r="L227" i="10"/>
  <c r="L226" i="10"/>
  <c r="L225" i="10"/>
  <c r="L224" i="10"/>
  <c r="L223" i="10"/>
  <c r="L222" i="10"/>
  <c r="L221" i="10"/>
  <c r="L220" i="10"/>
  <c r="L219" i="10"/>
  <c r="L218" i="10"/>
  <c r="L217" i="10"/>
  <c r="L216" i="10"/>
  <c r="L215" i="10"/>
  <c r="L214" i="10"/>
  <c r="L213" i="10"/>
  <c r="L212" i="10"/>
  <c r="L211" i="10"/>
  <c r="L210" i="10"/>
  <c r="L209" i="10"/>
  <c r="L208" i="10"/>
  <c r="L207" i="10"/>
  <c r="L206" i="10"/>
  <c r="L205" i="10"/>
  <c r="L204" i="10"/>
  <c r="L203" i="10"/>
  <c r="L202" i="10"/>
  <c r="L201" i="10"/>
  <c r="L200" i="10"/>
  <c r="L199" i="10"/>
  <c r="L198" i="10"/>
  <c r="L197" i="10"/>
  <c r="L196" i="10"/>
  <c r="L195" i="10"/>
  <c r="L194" i="10"/>
  <c r="L193" i="10"/>
  <c r="L192" i="10"/>
  <c r="L191" i="10"/>
  <c r="L190" i="10"/>
  <c r="L189" i="10"/>
  <c r="L188" i="10"/>
  <c r="L187" i="10"/>
  <c r="L186" i="10"/>
  <c r="L185" i="10"/>
  <c r="L184" i="10"/>
  <c r="L183" i="10"/>
  <c r="L182" i="10"/>
  <c r="L181" i="10"/>
  <c r="L180" i="10"/>
  <c r="L179" i="10"/>
  <c r="L178" i="10"/>
  <c r="L177" i="10"/>
  <c r="L174" i="10"/>
  <c r="L173" i="10"/>
  <c r="L172" i="10"/>
  <c r="L171" i="10"/>
  <c r="L170" i="10"/>
  <c r="L169" i="10"/>
  <c r="L166" i="10"/>
  <c r="L165" i="10"/>
  <c r="L163" i="10"/>
  <c r="L162" i="10"/>
  <c r="L161" i="10"/>
  <c r="L158" i="10"/>
  <c r="L157" i="10"/>
  <c r="L155" i="10"/>
  <c r="L154" i="10"/>
  <c r="L153" i="10"/>
  <c r="L150" i="10"/>
  <c r="L149" i="10"/>
  <c r="L147" i="10"/>
  <c r="L146" i="10"/>
  <c r="L145" i="10"/>
  <c r="L142" i="10"/>
  <c r="L141" i="10"/>
  <c r="L139" i="10"/>
  <c r="L138" i="10"/>
  <c r="L137" i="10"/>
  <c r="L134" i="10"/>
  <c r="L133" i="10"/>
  <c r="L131" i="10"/>
  <c r="L129" i="10"/>
  <c r="L126" i="10"/>
  <c r="L125" i="10"/>
  <c r="L123" i="10"/>
  <c r="L121" i="10"/>
  <c r="L118" i="10"/>
  <c r="L116" i="10"/>
  <c r="L113" i="10"/>
  <c r="L111" i="10"/>
  <c r="L108" i="10"/>
  <c r="L107" i="10"/>
  <c r="L105" i="10"/>
  <c r="L103" i="10"/>
  <c r="L100" i="10"/>
  <c r="L99" i="10"/>
  <c r="L97" i="10"/>
  <c r="L95" i="10"/>
  <c r="L92" i="10"/>
  <c r="L91" i="10"/>
  <c r="L89" i="10"/>
  <c r="L87" i="10"/>
  <c r="L84" i="10"/>
  <c r="L83" i="10"/>
  <c r="L81" i="10"/>
  <c r="L79" i="10"/>
  <c r="L76" i="10"/>
  <c r="L75" i="10"/>
  <c r="L73" i="10"/>
  <c r="L71" i="10"/>
  <c r="L67" i="10"/>
  <c r="L65" i="10"/>
  <c r="L63" i="10"/>
  <c r="L58" i="10"/>
  <c r="L56" i="10"/>
  <c r="L54" i="10"/>
  <c r="L50" i="10"/>
  <c r="L48" i="10"/>
  <c r="L42" i="10"/>
  <c r="L40" i="10"/>
  <c r="L34" i="10"/>
  <c r="L32" i="10"/>
  <c r="L26" i="10"/>
  <c r="L24" i="10"/>
  <c r="L17" i="10"/>
  <c r="L15" i="10"/>
  <c r="L7" i="10"/>
  <c r="L2" i="10"/>
  <c r="L253" i="26"/>
  <c r="L252" i="26"/>
  <c r="L251" i="26"/>
  <c r="L250" i="26"/>
  <c r="L249" i="26"/>
  <c r="L248" i="26"/>
  <c r="L247" i="26"/>
  <c r="L246" i="26"/>
  <c r="L245" i="26"/>
  <c r="L244" i="26"/>
  <c r="L243" i="26"/>
  <c r="L242" i="26"/>
  <c r="L241" i="26"/>
  <c r="L240" i="26"/>
  <c r="L239" i="26"/>
  <c r="L238" i="26"/>
  <c r="L237" i="26"/>
  <c r="L236" i="26"/>
  <c r="L234" i="26"/>
  <c r="L233" i="26"/>
  <c r="L232" i="26"/>
  <c r="L231" i="26"/>
  <c r="L230" i="26"/>
  <c r="L229" i="26"/>
  <c r="L228" i="26"/>
  <c r="L227" i="26"/>
  <c r="L226" i="26"/>
  <c r="L225" i="26"/>
  <c r="L224" i="26"/>
  <c r="L223" i="26"/>
  <c r="L222" i="26"/>
  <c r="L221" i="26"/>
  <c r="L220" i="26"/>
  <c r="L219" i="26"/>
  <c r="L218" i="26"/>
  <c r="L217" i="26"/>
  <c r="L216" i="26"/>
  <c r="L215" i="26"/>
  <c r="L214" i="26"/>
  <c r="L213" i="26"/>
  <c r="L212" i="26"/>
  <c r="L211" i="26"/>
  <c r="L210" i="26"/>
  <c r="L209" i="26"/>
  <c r="L208" i="26"/>
  <c r="L207" i="26"/>
  <c r="L206" i="26"/>
  <c r="L205" i="26"/>
  <c r="L204" i="26"/>
  <c r="L203" i="26"/>
  <c r="L202" i="26"/>
  <c r="L201" i="26"/>
  <c r="L200" i="26"/>
  <c r="L199" i="26"/>
  <c r="L198" i="26"/>
  <c r="L197" i="26"/>
  <c r="L196" i="26"/>
  <c r="L195" i="26"/>
  <c r="L194" i="26"/>
  <c r="L193" i="26"/>
  <c r="L192" i="26"/>
  <c r="L191" i="26"/>
  <c r="L190" i="26"/>
  <c r="L189" i="26"/>
  <c r="L188" i="26"/>
  <c r="L187" i="26"/>
  <c r="L186" i="26"/>
  <c r="L185" i="26"/>
  <c r="L184" i="26"/>
  <c r="L183" i="26"/>
  <c r="L182" i="26"/>
  <c r="L181" i="26"/>
  <c r="L180" i="26"/>
  <c r="L179" i="26"/>
  <c r="L178" i="26"/>
  <c r="L177" i="26"/>
  <c r="L176" i="26"/>
  <c r="L175" i="26"/>
  <c r="L174" i="26"/>
  <c r="L173" i="26"/>
  <c r="L172" i="26"/>
  <c r="L171" i="26"/>
  <c r="L170" i="26"/>
  <c r="L169" i="26"/>
  <c r="L168" i="26"/>
  <c r="L167" i="26"/>
  <c r="L166" i="26"/>
  <c r="L165" i="26"/>
  <c r="L164" i="26"/>
  <c r="L163" i="26"/>
  <c r="L162" i="26"/>
  <c r="L161" i="26"/>
  <c r="L160" i="26"/>
  <c r="L159" i="26"/>
  <c r="L158" i="26"/>
  <c r="L157" i="26"/>
  <c r="L156" i="26"/>
  <c r="L155" i="26"/>
  <c r="L154" i="26"/>
  <c r="L153" i="26"/>
  <c r="L152" i="26"/>
  <c r="L151" i="26"/>
  <c r="L150" i="26"/>
  <c r="L149" i="26"/>
  <c r="L148" i="26"/>
  <c r="L147" i="26"/>
  <c r="L146" i="26"/>
  <c r="L145" i="26"/>
  <c r="L144" i="26"/>
  <c r="L143" i="26"/>
  <c r="L142" i="26"/>
  <c r="L141" i="26"/>
  <c r="L140" i="26"/>
  <c r="L139" i="26"/>
  <c r="L138" i="26"/>
  <c r="L137" i="26"/>
  <c r="L136" i="26"/>
  <c r="L135" i="26"/>
  <c r="L134" i="26"/>
  <c r="L133" i="26"/>
  <c r="L132" i="26"/>
  <c r="L131" i="26"/>
  <c r="L130" i="26"/>
  <c r="L129" i="26"/>
  <c r="L128" i="26"/>
  <c r="L127" i="26"/>
  <c r="L126" i="26"/>
  <c r="L125" i="26"/>
  <c r="L124" i="26"/>
  <c r="L123" i="26"/>
  <c r="L122" i="26"/>
  <c r="L121" i="26"/>
  <c r="L120" i="26"/>
  <c r="L119" i="26"/>
  <c r="L118" i="26"/>
  <c r="L116" i="26"/>
  <c r="L114" i="26"/>
  <c r="L113" i="26"/>
  <c r="L112" i="26"/>
  <c r="L111" i="26"/>
  <c r="L110" i="26"/>
  <c r="L109" i="26"/>
  <c r="L108" i="26"/>
  <c r="L107" i="26"/>
  <c r="L106" i="26"/>
  <c r="L105" i="26"/>
  <c r="L104" i="26"/>
  <c r="L103" i="26"/>
  <c r="L102" i="26"/>
  <c r="L101" i="26"/>
  <c r="L100" i="26"/>
  <c r="L99" i="26"/>
  <c r="L98" i="26"/>
  <c r="L97" i="26"/>
  <c r="L96" i="26"/>
  <c r="L95" i="26"/>
  <c r="L94" i="26"/>
  <c r="L93" i="26"/>
  <c r="L92" i="26"/>
  <c r="L91" i="26"/>
  <c r="L90" i="26"/>
  <c r="L89" i="26"/>
  <c r="L88" i="26"/>
  <c r="L87" i="26"/>
  <c r="L86" i="26"/>
  <c r="L85" i="26"/>
  <c r="L84" i="26"/>
  <c r="L83" i="26"/>
  <c r="L82" i="26"/>
  <c r="L81" i="26"/>
  <c r="L80" i="26"/>
  <c r="L79" i="26"/>
  <c r="L78" i="26"/>
  <c r="L77" i="26"/>
  <c r="L76" i="26"/>
  <c r="L75" i="26"/>
  <c r="L74" i="26"/>
  <c r="L73" i="26"/>
  <c r="L72" i="26"/>
  <c r="L71" i="26"/>
  <c r="L70" i="26"/>
  <c r="L69" i="26"/>
  <c r="L68" i="26"/>
  <c r="L67" i="26"/>
  <c r="L66" i="26"/>
  <c r="L65" i="26"/>
  <c r="L64" i="26"/>
  <c r="L63" i="26"/>
  <c r="L62" i="26"/>
  <c r="L60" i="26"/>
  <c r="L59" i="26"/>
  <c r="L58" i="26"/>
  <c r="L57" i="26"/>
  <c r="L56" i="26"/>
  <c r="L55" i="26"/>
  <c r="L54" i="26"/>
  <c r="L53" i="26"/>
  <c r="L52" i="26"/>
  <c r="L51" i="26"/>
  <c r="L50" i="26"/>
  <c r="L49" i="26"/>
  <c r="L48" i="26"/>
  <c r="L47" i="26"/>
  <c r="L46" i="26"/>
  <c r="L45" i="26"/>
  <c r="L44" i="26"/>
  <c r="L43" i="26"/>
  <c r="L42" i="26"/>
  <c r="L41" i="26"/>
  <c r="L40" i="26"/>
  <c r="L39" i="26"/>
  <c r="L38" i="26"/>
  <c r="L37" i="26"/>
  <c r="L36" i="26"/>
  <c r="L35" i="26"/>
  <c r="L34" i="26"/>
  <c r="L33" i="26"/>
  <c r="L32" i="26"/>
  <c r="L31" i="26"/>
  <c r="L30" i="26"/>
  <c r="L29" i="26"/>
  <c r="L28" i="26"/>
  <c r="L27" i="26"/>
  <c r="L26" i="26"/>
  <c r="L25" i="26"/>
  <c r="L24" i="26"/>
  <c r="L22" i="26"/>
  <c r="L21" i="26"/>
  <c r="L20" i="26"/>
  <c r="L19" i="26"/>
  <c r="L18" i="26"/>
  <c r="L17" i="26"/>
  <c r="L16" i="26"/>
  <c r="L15" i="26"/>
  <c r="L14" i="26"/>
  <c r="L13" i="26"/>
  <c r="L12" i="26"/>
  <c r="L11" i="26"/>
  <c r="L10" i="26"/>
  <c r="L9" i="26"/>
  <c r="L8" i="26"/>
  <c r="L7" i="26"/>
  <c r="L6" i="26"/>
  <c r="L5" i="26"/>
  <c r="L4" i="26"/>
  <c r="L3" i="26"/>
  <c r="L2" i="26"/>
  <c r="L235" i="10" l="1"/>
  <c r="S235" i="10" s="1"/>
  <c r="O262" i="26"/>
  <c r="W23" i="26" s="1"/>
  <c r="Q262" i="26"/>
  <c r="Y23" i="26" s="1"/>
  <c r="P262" i="26"/>
  <c r="X23" i="26" s="1"/>
  <c r="N262" i="26"/>
  <c r="O262" i="10"/>
  <c r="W23" i="10" s="1"/>
  <c r="P262" i="10"/>
  <c r="X23" i="10" s="1"/>
  <c r="Q262" i="10"/>
  <c r="Y23" i="10" s="1"/>
  <c r="N262" i="10"/>
  <c r="V23" i="10" s="1"/>
  <c r="L235" i="26"/>
  <c r="L2" i="3"/>
  <c r="R235" i="26" l="1"/>
  <c r="V23" i="26"/>
  <c r="Z23" i="26" s="1"/>
  <c r="V2" i="26"/>
  <c r="B235" i="10"/>
  <c r="L254" i="10"/>
  <c r="H23" i="10"/>
  <c r="E23" i="10"/>
  <c r="Z23" i="10"/>
  <c r="H23" i="26"/>
  <c r="X117" i="26"/>
  <c r="X61" i="26"/>
  <c r="X115" i="26"/>
  <c r="V117" i="26"/>
  <c r="V61" i="26"/>
  <c r="Z61" i="26" s="1"/>
  <c r="V115" i="26"/>
  <c r="Z115" i="26" s="1"/>
  <c r="Y117" i="26"/>
  <c r="Y61" i="26"/>
  <c r="Y115" i="26"/>
  <c r="W117" i="26"/>
  <c r="W61" i="26"/>
  <c r="W115" i="26"/>
  <c r="V172" i="10"/>
  <c r="R262" i="10"/>
  <c r="V117" i="10"/>
  <c r="V61" i="10"/>
  <c r="V115" i="10"/>
  <c r="Y172" i="10"/>
  <c r="Y117" i="10"/>
  <c r="Y61" i="10"/>
  <c r="Y115" i="10"/>
  <c r="X172" i="10"/>
  <c r="X117" i="10"/>
  <c r="X61" i="10"/>
  <c r="X115" i="10"/>
  <c r="W172" i="10"/>
  <c r="W117" i="10"/>
  <c r="W61" i="10"/>
  <c r="W115" i="10"/>
  <c r="O263" i="3"/>
  <c r="P263" i="3"/>
  <c r="Q263" i="3"/>
  <c r="N263" i="3"/>
  <c r="L254" i="26"/>
  <c r="B236" i="3"/>
  <c r="Z117" i="26" l="1"/>
  <c r="E23" i="26"/>
  <c r="I23" i="26" s="1"/>
  <c r="I23" i="10"/>
  <c r="V23" i="3"/>
  <c r="V118" i="3"/>
  <c r="Y23" i="3"/>
  <c r="Y118" i="3"/>
  <c r="X23" i="3"/>
  <c r="X118" i="3"/>
  <c r="W23" i="3"/>
  <c r="Z23" i="3" s="1"/>
  <c r="W118" i="3"/>
  <c r="L262" i="18"/>
  <c r="R263" i="3"/>
  <c r="V117" i="3"/>
  <c r="V61" i="3"/>
  <c r="V115" i="3"/>
  <c r="Y117" i="3"/>
  <c r="Y61" i="3"/>
  <c r="Y115" i="3"/>
  <c r="X117" i="3"/>
  <c r="X61" i="3"/>
  <c r="X115" i="3"/>
  <c r="W117" i="3"/>
  <c r="W61" i="3"/>
  <c r="W115" i="3"/>
  <c r="E23" i="3" l="1"/>
  <c r="H23" i="3"/>
  <c r="H118" i="3"/>
  <c r="T118" i="13" s="1"/>
  <c r="D118" i="13" s="1"/>
  <c r="B118" i="13" s="1"/>
  <c r="G120" i="16" s="1"/>
  <c r="E120" i="16" s="1"/>
  <c r="C120" i="16" s="1"/>
  <c r="O120" i="16" s="1"/>
  <c r="E118" i="3"/>
  <c r="Z118" i="3"/>
  <c r="K242" i="5"/>
  <c r="O242" i="5" s="1"/>
  <c r="K243" i="5"/>
  <c r="O243" i="5" s="1"/>
  <c r="K254" i="5"/>
  <c r="O254" i="5" s="1"/>
  <c r="I23" i="3" l="1"/>
  <c r="I118" i="3"/>
  <c r="R254" i="5"/>
  <c r="N254" i="5"/>
  <c r="R243" i="5"/>
  <c r="N243" i="5"/>
  <c r="C245" i="50" s="1"/>
  <c r="R242" i="5"/>
  <c r="N242" i="5"/>
  <c r="G272" i="8"/>
  <c r="G273" i="8"/>
  <c r="G271" i="8"/>
  <c r="G274" i="8"/>
  <c r="L256" i="27" l="1"/>
  <c r="R130" i="10" l="1"/>
  <c r="R131" i="10"/>
  <c r="R132" i="10"/>
  <c r="R133" i="10"/>
  <c r="R134" i="10"/>
  <c r="R135" i="10"/>
  <c r="R136" i="10"/>
  <c r="R137" i="10"/>
  <c r="R138" i="10"/>
  <c r="R139" i="10"/>
  <c r="R140" i="10"/>
  <c r="R141" i="10"/>
  <c r="R142" i="10"/>
  <c r="R143" i="10"/>
  <c r="R144" i="10"/>
  <c r="R145" i="10"/>
  <c r="R146" i="10"/>
  <c r="R147" i="10"/>
  <c r="R148" i="10"/>
  <c r="R149" i="10"/>
  <c r="R150" i="10"/>
  <c r="R151" i="10"/>
  <c r="R152" i="10"/>
  <c r="R153" i="10"/>
  <c r="R154" i="10"/>
  <c r="R155" i="10"/>
  <c r="R156" i="10"/>
  <c r="R157" i="10"/>
  <c r="R158" i="10"/>
  <c r="R159" i="10"/>
  <c r="R160" i="10"/>
  <c r="R161" i="10"/>
  <c r="R162" i="10"/>
  <c r="R163" i="10"/>
  <c r="R164" i="10"/>
  <c r="R165" i="10"/>
  <c r="R166" i="10"/>
  <c r="R167" i="10"/>
  <c r="R168" i="10"/>
  <c r="R169" i="10"/>
  <c r="R170" i="10"/>
  <c r="R171" i="10"/>
  <c r="R172" i="10"/>
  <c r="R173" i="10"/>
  <c r="R174" i="10"/>
  <c r="R175" i="10"/>
  <c r="R176" i="10"/>
  <c r="R177" i="10"/>
  <c r="R178" i="10"/>
  <c r="R179" i="10"/>
  <c r="R180" i="10"/>
  <c r="R181" i="10"/>
  <c r="R182" i="10"/>
  <c r="R183" i="10"/>
  <c r="R184" i="10"/>
  <c r="R185" i="10"/>
  <c r="R186" i="10"/>
  <c r="R187" i="10"/>
  <c r="R188" i="10"/>
  <c r="R189" i="10"/>
  <c r="R190" i="10"/>
  <c r="R191" i="10"/>
  <c r="R192" i="10"/>
  <c r="R193" i="10"/>
  <c r="R194" i="10"/>
  <c r="R195" i="10"/>
  <c r="R196" i="10"/>
  <c r="R197" i="10"/>
  <c r="R198" i="10"/>
  <c r="R199" i="10"/>
  <c r="R200" i="10"/>
  <c r="R201" i="10"/>
  <c r="R202" i="10"/>
  <c r="R203" i="10"/>
  <c r="R204" i="10"/>
  <c r="R205" i="10"/>
  <c r="R206" i="10"/>
  <c r="R207" i="10"/>
  <c r="R208" i="10"/>
  <c r="R209" i="10"/>
  <c r="R210" i="10"/>
  <c r="R211" i="10"/>
  <c r="R212" i="10"/>
  <c r="R213" i="10"/>
  <c r="R214" i="10"/>
  <c r="R215" i="10"/>
  <c r="R216" i="10"/>
  <c r="R217" i="10"/>
  <c r="R218" i="10"/>
  <c r="R219" i="10"/>
  <c r="R220" i="10"/>
  <c r="R221" i="10"/>
  <c r="R222" i="10"/>
  <c r="R223" i="10"/>
  <c r="R224" i="10"/>
  <c r="R225" i="10"/>
  <c r="R226" i="10"/>
  <c r="R227" i="10"/>
  <c r="R228" i="10"/>
  <c r="R229" i="10"/>
  <c r="R230" i="10"/>
  <c r="R231" i="10"/>
  <c r="R232" i="10"/>
  <c r="R233" i="10"/>
  <c r="R234" i="10"/>
  <c r="R235" i="10"/>
  <c r="R236" i="10"/>
  <c r="R237" i="10"/>
  <c r="R238" i="10"/>
  <c r="R239" i="10"/>
  <c r="R240" i="10"/>
  <c r="R241" i="10"/>
  <c r="R242" i="10"/>
  <c r="R243" i="10"/>
  <c r="R244" i="10"/>
  <c r="R245" i="10"/>
  <c r="R246" i="10"/>
  <c r="R247" i="10"/>
  <c r="R248" i="10"/>
  <c r="R249" i="10"/>
  <c r="R250" i="10"/>
  <c r="R251" i="10"/>
  <c r="R252" i="10"/>
  <c r="R129" i="26"/>
  <c r="R130" i="26"/>
  <c r="R131" i="26"/>
  <c r="R132" i="26"/>
  <c r="R133" i="26"/>
  <c r="R134" i="26"/>
  <c r="R135" i="26"/>
  <c r="R136" i="26"/>
  <c r="R137" i="26"/>
  <c r="R138" i="26"/>
  <c r="R139" i="26"/>
  <c r="R140" i="26"/>
  <c r="R141" i="26"/>
  <c r="R142" i="26"/>
  <c r="R143" i="26"/>
  <c r="R144" i="26"/>
  <c r="R145" i="26"/>
  <c r="R146" i="26"/>
  <c r="R147" i="26"/>
  <c r="R148" i="26"/>
  <c r="R149" i="26"/>
  <c r="R150" i="26"/>
  <c r="R151" i="26"/>
  <c r="R152" i="26"/>
  <c r="R153" i="26"/>
  <c r="R154" i="26"/>
  <c r="R155" i="26"/>
  <c r="R156" i="26"/>
  <c r="R157" i="26"/>
  <c r="R158" i="26"/>
  <c r="R159" i="26"/>
  <c r="R160" i="26"/>
  <c r="R161" i="26"/>
  <c r="R162" i="26"/>
  <c r="R163" i="26"/>
  <c r="R164" i="26"/>
  <c r="R165" i="26"/>
  <c r="R166" i="26"/>
  <c r="R167" i="26"/>
  <c r="R168" i="26"/>
  <c r="R169" i="26"/>
  <c r="R170" i="26"/>
  <c r="R171" i="26"/>
  <c r="R172" i="26"/>
  <c r="R173" i="26"/>
  <c r="R174" i="26"/>
  <c r="R175" i="26"/>
  <c r="R176" i="26"/>
  <c r="R177" i="26"/>
  <c r="R178" i="26"/>
  <c r="R179" i="26"/>
  <c r="R180" i="26"/>
  <c r="R181" i="26"/>
  <c r="R182" i="26"/>
  <c r="R183" i="26"/>
  <c r="R184" i="26"/>
  <c r="R185" i="26"/>
  <c r="R186" i="26"/>
  <c r="R187" i="26"/>
  <c r="R188" i="26"/>
  <c r="R189" i="26"/>
  <c r="R190" i="26"/>
  <c r="R191" i="26"/>
  <c r="R192" i="26"/>
  <c r="R193" i="26"/>
  <c r="R194" i="26"/>
  <c r="R195" i="26"/>
  <c r="R196" i="26"/>
  <c r="R197" i="26"/>
  <c r="R198" i="26"/>
  <c r="R199" i="26"/>
  <c r="R200" i="26"/>
  <c r="R201" i="26"/>
  <c r="R202" i="26"/>
  <c r="R203" i="26"/>
  <c r="R204" i="26"/>
  <c r="R205" i="26"/>
  <c r="R206" i="26"/>
  <c r="R207" i="26"/>
  <c r="R208" i="26"/>
  <c r="R209" i="26"/>
  <c r="R210" i="26"/>
  <c r="R211" i="26"/>
  <c r="I180" i="27" l="1"/>
  <c r="I254" i="27"/>
  <c r="I253" i="27"/>
  <c r="I252" i="27"/>
  <c r="I251" i="27"/>
  <c r="I250" i="27"/>
  <c r="I249" i="27"/>
  <c r="I248" i="27"/>
  <c r="I247" i="27"/>
  <c r="I246" i="27"/>
  <c r="I245" i="27"/>
  <c r="I244" i="27"/>
  <c r="I243" i="27"/>
  <c r="I242" i="27"/>
  <c r="I241" i="27"/>
  <c r="I240" i="27"/>
  <c r="I239" i="27"/>
  <c r="I238" i="27"/>
  <c r="I237" i="27"/>
  <c r="I236" i="27"/>
  <c r="I235" i="27"/>
  <c r="I234" i="27"/>
  <c r="I233" i="27"/>
  <c r="I232" i="27"/>
  <c r="I231" i="27"/>
  <c r="I230" i="27"/>
  <c r="I229" i="27"/>
  <c r="I228" i="27"/>
  <c r="I227" i="27"/>
  <c r="I226" i="27"/>
  <c r="I225" i="27"/>
  <c r="I224" i="27"/>
  <c r="I223" i="27"/>
  <c r="I222" i="27"/>
  <c r="I221" i="27"/>
  <c r="I220" i="27"/>
  <c r="I219" i="27"/>
  <c r="I218" i="27"/>
  <c r="I217" i="27"/>
  <c r="I216" i="27"/>
  <c r="I215" i="27"/>
  <c r="I214" i="27"/>
  <c r="I213" i="27"/>
  <c r="I212" i="27"/>
  <c r="I211" i="27"/>
  <c r="I210" i="27"/>
  <c r="I209" i="27"/>
  <c r="I208" i="27"/>
  <c r="I207" i="27"/>
  <c r="I206" i="27"/>
  <c r="I205" i="27"/>
  <c r="I204" i="27"/>
  <c r="I203" i="27"/>
  <c r="I202" i="27"/>
  <c r="I201" i="27"/>
  <c r="I200" i="27"/>
  <c r="I199" i="27"/>
  <c r="I198" i="27"/>
  <c r="I197" i="27"/>
  <c r="I196" i="27"/>
  <c r="I195" i="27"/>
  <c r="I194" i="27"/>
  <c r="I193" i="27"/>
  <c r="I192" i="27"/>
  <c r="I191" i="27"/>
  <c r="I190" i="27"/>
  <c r="I189" i="27"/>
  <c r="I188" i="27"/>
  <c r="I187" i="27"/>
  <c r="I186" i="27"/>
  <c r="I185" i="27"/>
  <c r="I184" i="27"/>
  <c r="I183" i="27"/>
  <c r="I182" i="27"/>
  <c r="I181" i="27"/>
  <c r="I179" i="27"/>
  <c r="I178" i="27"/>
  <c r="I177" i="27"/>
  <c r="I176" i="27"/>
  <c r="I175" i="27"/>
  <c r="I174" i="27"/>
  <c r="I173" i="27"/>
  <c r="I172" i="27"/>
  <c r="I171" i="27"/>
  <c r="I170" i="27"/>
  <c r="I169" i="27"/>
  <c r="I168" i="27"/>
  <c r="I167" i="27"/>
  <c r="I166" i="27"/>
  <c r="I165" i="27"/>
  <c r="I164" i="27"/>
  <c r="I163" i="27"/>
  <c r="I162" i="27"/>
  <c r="I161" i="27"/>
  <c r="I160" i="27"/>
  <c r="I159" i="27"/>
  <c r="I158" i="27"/>
  <c r="I157" i="27"/>
  <c r="I156" i="27"/>
  <c r="I155" i="27"/>
  <c r="I154" i="27"/>
  <c r="I153" i="27"/>
  <c r="I152" i="27"/>
  <c r="I151" i="27"/>
  <c r="I150" i="27"/>
  <c r="I149" i="27"/>
  <c r="I148" i="27"/>
  <c r="I147" i="27"/>
  <c r="I146" i="27"/>
  <c r="I145" i="27"/>
  <c r="I144" i="27"/>
  <c r="I143" i="27"/>
  <c r="I142" i="27"/>
  <c r="I141" i="27"/>
  <c r="I140" i="27"/>
  <c r="I139" i="27"/>
  <c r="I138" i="27"/>
  <c r="I137" i="27"/>
  <c r="I136" i="27"/>
  <c r="I135" i="27"/>
  <c r="I134" i="27"/>
  <c r="I133" i="27"/>
  <c r="I132" i="27"/>
  <c r="I131" i="27"/>
  <c r="I130" i="27"/>
  <c r="I129" i="27"/>
  <c r="I128" i="27"/>
  <c r="I127" i="27"/>
  <c r="I126" i="27"/>
  <c r="I125" i="27"/>
  <c r="I124" i="27"/>
  <c r="I123" i="27"/>
  <c r="I122" i="27"/>
  <c r="I121" i="27"/>
  <c r="I120" i="27"/>
  <c r="I119" i="27"/>
  <c r="I118" i="27"/>
  <c r="I117" i="27"/>
  <c r="I115" i="27"/>
  <c r="I113" i="27"/>
  <c r="I112" i="27"/>
  <c r="I111" i="27"/>
  <c r="I110" i="27"/>
  <c r="I109" i="27"/>
  <c r="I108" i="27"/>
  <c r="I107" i="27"/>
  <c r="I106" i="27"/>
  <c r="I105" i="27"/>
  <c r="I104" i="27"/>
  <c r="I103" i="27"/>
  <c r="I102" i="27"/>
  <c r="I101" i="27"/>
  <c r="I100" i="27"/>
  <c r="I99" i="27"/>
  <c r="I98" i="27"/>
  <c r="I97" i="27"/>
  <c r="I96" i="27"/>
  <c r="I95" i="27"/>
  <c r="I94" i="27"/>
  <c r="I93" i="27"/>
  <c r="I92" i="27"/>
  <c r="I91" i="27"/>
  <c r="I90" i="27"/>
  <c r="I89" i="27"/>
  <c r="I88" i="27"/>
  <c r="I87" i="27"/>
  <c r="I86" i="27"/>
  <c r="I85" i="27"/>
  <c r="I84" i="27"/>
  <c r="I83" i="27"/>
  <c r="I82" i="27"/>
  <c r="I81" i="27"/>
  <c r="I80" i="27"/>
  <c r="I79" i="27"/>
  <c r="I78" i="27"/>
  <c r="I77" i="27"/>
  <c r="I76" i="27"/>
  <c r="I75" i="27"/>
  <c r="I74" i="27"/>
  <c r="I73" i="27"/>
  <c r="I72" i="27"/>
  <c r="I71" i="27"/>
  <c r="I70" i="27"/>
  <c r="I69" i="27"/>
  <c r="I68" i="27"/>
  <c r="I67" i="27"/>
  <c r="I66" i="27"/>
  <c r="I65" i="27"/>
  <c r="I64" i="27"/>
  <c r="I63" i="27"/>
  <c r="I62" i="27"/>
  <c r="I61" i="27"/>
  <c r="I59" i="27"/>
  <c r="I58" i="27"/>
  <c r="I57" i="27"/>
  <c r="I56" i="27"/>
  <c r="I55" i="27"/>
  <c r="I54" i="27"/>
  <c r="I53" i="27"/>
  <c r="I52" i="27"/>
  <c r="I51" i="27"/>
  <c r="I50" i="27"/>
  <c r="I49" i="27"/>
  <c r="I48" i="27"/>
  <c r="I47" i="27"/>
  <c r="I46" i="27"/>
  <c r="I45" i="27"/>
  <c r="I44" i="27"/>
  <c r="I43" i="27"/>
  <c r="I42" i="27"/>
  <c r="I41" i="27"/>
  <c r="I40" i="27"/>
  <c r="I39" i="27"/>
  <c r="I38" i="27"/>
  <c r="I37" i="27"/>
  <c r="I36" i="27"/>
  <c r="I35" i="27"/>
  <c r="I34" i="27"/>
  <c r="I33" i="27"/>
  <c r="I32" i="27"/>
  <c r="I31" i="27"/>
  <c r="I30" i="27"/>
  <c r="I29" i="27"/>
  <c r="I28" i="27"/>
  <c r="I27" i="27"/>
  <c r="I26" i="27"/>
  <c r="I25" i="27"/>
  <c r="I24" i="27"/>
  <c r="I23" i="27"/>
  <c r="I22" i="27"/>
  <c r="I21" i="27"/>
  <c r="I20" i="27"/>
  <c r="I19" i="27"/>
  <c r="I18" i="27"/>
  <c r="I17" i="27"/>
  <c r="I16" i="27"/>
  <c r="I15" i="27"/>
  <c r="I14" i="27"/>
  <c r="I13" i="27"/>
  <c r="I12" i="27"/>
  <c r="I11" i="27"/>
  <c r="I10" i="27"/>
  <c r="I9" i="27"/>
  <c r="I8" i="27"/>
  <c r="I7" i="27"/>
  <c r="I6" i="27"/>
  <c r="I5" i="27"/>
  <c r="I4" i="27"/>
  <c r="I3" i="27"/>
  <c r="T255" i="13" l="1"/>
  <c r="S255" i="13"/>
  <c r="P255" i="13"/>
  <c r="K255" i="13"/>
  <c r="J255" i="13"/>
  <c r="G255" i="13"/>
  <c r="F255" i="13"/>
  <c r="E2" i="13"/>
  <c r="W256" i="8"/>
  <c r="U256" i="8"/>
  <c r="T256" i="8"/>
  <c r="Q256" i="8"/>
  <c r="P256" i="8"/>
  <c r="O256" i="8"/>
  <c r="N256" i="8"/>
  <c r="J256" i="8"/>
  <c r="I256" i="8"/>
  <c r="H256" i="8"/>
  <c r="I241" i="8"/>
  <c r="H241" i="8"/>
  <c r="E282" i="13" l="1"/>
  <c r="E281" i="13"/>
  <c r="D255" i="13"/>
  <c r="E270" i="13"/>
  <c r="E273" i="8"/>
  <c r="E271" i="8"/>
  <c r="E274" i="8"/>
  <c r="E283" i="13" l="1"/>
  <c r="K257" i="5"/>
  <c r="K256" i="5"/>
  <c r="O256" i="5" s="1"/>
  <c r="K253" i="5"/>
  <c r="O253" i="5" s="1"/>
  <c r="K252" i="5"/>
  <c r="O252" i="5" s="1"/>
  <c r="K251" i="5"/>
  <c r="O251" i="5" s="1"/>
  <c r="K250" i="5"/>
  <c r="O250" i="5" s="1"/>
  <c r="K249" i="5"/>
  <c r="O249" i="5" s="1"/>
  <c r="K248" i="5"/>
  <c r="O248" i="5" s="1"/>
  <c r="K247" i="5"/>
  <c r="O247" i="5" s="1"/>
  <c r="K246" i="5"/>
  <c r="O246" i="5" s="1"/>
  <c r="K245" i="5"/>
  <c r="O245" i="5" s="1"/>
  <c r="K244" i="5"/>
  <c r="O244" i="5" s="1"/>
  <c r="K241" i="5"/>
  <c r="O241" i="5" s="1"/>
  <c r="K240" i="5"/>
  <c r="O240" i="5" s="1"/>
  <c r="K239" i="5"/>
  <c r="O239" i="5" s="1"/>
  <c r="K238" i="5"/>
  <c r="O238" i="5" s="1"/>
  <c r="K237" i="5"/>
  <c r="O237" i="5" s="1"/>
  <c r="K236" i="5"/>
  <c r="O236" i="5" s="1"/>
  <c r="K234" i="5"/>
  <c r="O234" i="5" s="1"/>
  <c r="K233" i="5"/>
  <c r="O233" i="5" s="1"/>
  <c r="K232" i="5"/>
  <c r="O232" i="5" s="1"/>
  <c r="K231" i="5"/>
  <c r="O231" i="5" s="1"/>
  <c r="K230" i="5"/>
  <c r="O230" i="5" s="1"/>
  <c r="K229" i="5"/>
  <c r="O229" i="5" s="1"/>
  <c r="K228" i="5"/>
  <c r="O228" i="5" s="1"/>
  <c r="K227" i="5"/>
  <c r="O227" i="5" s="1"/>
  <c r="K226" i="5"/>
  <c r="O226" i="5" s="1"/>
  <c r="K225" i="5"/>
  <c r="O225" i="5" s="1"/>
  <c r="K224" i="5"/>
  <c r="O224" i="5" s="1"/>
  <c r="K223" i="5"/>
  <c r="O223" i="5" s="1"/>
  <c r="K222" i="5"/>
  <c r="O222" i="5" s="1"/>
  <c r="K221" i="5"/>
  <c r="O221" i="5" s="1"/>
  <c r="K220" i="5"/>
  <c r="O220" i="5" s="1"/>
  <c r="K219" i="5"/>
  <c r="O219" i="5" s="1"/>
  <c r="K218" i="5"/>
  <c r="O218" i="5" s="1"/>
  <c r="K217" i="5"/>
  <c r="O217" i="5" s="1"/>
  <c r="K216" i="5"/>
  <c r="O216" i="5" s="1"/>
  <c r="K215" i="5"/>
  <c r="O215" i="5" s="1"/>
  <c r="K214" i="5"/>
  <c r="O214" i="5" s="1"/>
  <c r="K213" i="5"/>
  <c r="O213" i="5" s="1"/>
  <c r="K212" i="5"/>
  <c r="O212" i="5" s="1"/>
  <c r="K211" i="5"/>
  <c r="O211" i="5" s="1"/>
  <c r="K210" i="5"/>
  <c r="O210" i="5" s="1"/>
  <c r="K209" i="5"/>
  <c r="O209" i="5" s="1"/>
  <c r="K208" i="5"/>
  <c r="O208" i="5" s="1"/>
  <c r="K207" i="5"/>
  <c r="O207" i="5" s="1"/>
  <c r="K206" i="5"/>
  <c r="O206" i="5" s="1"/>
  <c r="K205" i="5"/>
  <c r="O205" i="5" s="1"/>
  <c r="K204" i="5"/>
  <c r="O204" i="5" s="1"/>
  <c r="K203" i="5"/>
  <c r="O203" i="5" s="1"/>
  <c r="K202" i="5"/>
  <c r="O202" i="5" s="1"/>
  <c r="K201" i="5"/>
  <c r="O201" i="5" s="1"/>
  <c r="K200" i="5"/>
  <c r="O200" i="5" s="1"/>
  <c r="K199" i="5"/>
  <c r="O199" i="5" s="1"/>
  <c r="K198" i="5"/>
  <c r="O198" i="5" s="1"/>
  <c r="K197" i="5"/>
  <c r="O197" i="5" s="1"/>
  <c r="K196" i="5"/>
  <c r="O196" i="5" s="1"/>
  <c r="K195" i="5"/>
  <c r="O195" i="5" s="1"/>
  <c r="K194" i="5"/>
  <c r="O194" i="5" s="1"/>
  <c r="K193" i="5"/>
  <c r="O193" i="5" s="1"/>
  <c r="K192" i="5"/>
  <c r="O192" i="5" s="1"/>
  <c r="K191" i="5"/>
  <c r="O191" i="5" s="1"/>
  <c r="K190" i="5"/>
  <c r="O190" i="5" s="1"/>
  <c r="K189" i="5"/>
  <c r="O189" i="5" s="1"/>
  <c r="K188" i="5"/>
  <c r="O188" i="5" s="1"/>
  <c r="K187" i="5"/>
  <c r="O187" i="5" s="1"/>
  <c r="K186" i="5"/>
  <c r="O186" i="5" s="1"/>
  <c r="K185" i="5"/>
  <c r="O185" i="5" s="1"/>
  <c r="K184" i="5"/>
  <c r="K183" i="5"/>
  <c r="O183" i="5" s="1"/>
  <c r="K182" i="5"/>
  <c r="O182" i="5" s="1"/>
  <c r="K181" i="5"/>
  <c r="O181" i="5" s="1"/>
  <c r="K180" i="5"/>
  <c r="K179" i="5"/>
  <c r="O179" i="5" s="1"/>
  <c r="K178" i="5"/>
  <c r="O178" i="5" s="1"/>
  <c r="K177" i="5"/>
  <c r="K176" i="5"/>
  <c r="O176" i="5" s="1"/>
  <c r="K175" i="5"/>
  <c r="O175" i="5" s="1"/>
  <c r="K174" i="5"/>
  <c r="O174" i="5" s="1"/>
  <c r="K173" i="5"/>
  <c r="O173" i="5" s="1"/>
  <c r="K172" i="5"/>
  <c r="O172" i="5" s="1"/>
  <c r="K171" i="5"/>
  <c r="O171" i="5" s="1"/>
  <c r="K170" i="5"/>
  <c r="O170" i="5" s="1"/>
  <c r="K169" i="5"/>
  <c r="O169" i="5" s="1"/>
  <c r="K168" i="5"/>
  <c r="O168" i="5" s="1"/>
  <c r="K167" i="5"/>
  <c r="O167" i="5" s="1"/>
  <c r="K166" i="5"/>
  <c r="O166" i="5" s="1"/>
  <c r="K165" i="5"/>
  <c r="O165" i="5" s="1"/>
  <c r="K164" i="5"/>
  <c r="O164" i="5" s="1"/>
  <c r="K163" i="5"/>
  <c r="O163" i="5" s="1"/>
  <c r="K162" i="5"/>
  <c r="O162" i="5" s="1"/>
  <c r="K161" i="5"/>
  <c r="O161" i="5" s="1"/>
  <c r="K160" i="5"/>
  <c r="O160" i="5" s="1"/>
  <c r="K159" i="5"/>
  <c r="O159" i="5" s="1"/>
  <c r="K158" i="5"/>
  <c r="O158" i="5" s="1"/>
  <c r="K157" i="5"/>
  <c r="O157" i="5" s="1"/>
  <c r="K156" i="5"/>
  <c r="O156" i="5" s="1"/>
  <c r="K155" i="5"/>
  <c r="O155" i="5" s="1"/>
  <c r="K154" i="5"/>
  <c r="K153" i="5"/>
  <c r="K152" i="5"/>
  <c r="K151" i="5"/>
  <c r="O151" i="5" s="1"/>
  <c r="K150" i="5"/>
  <c r="O150" i="5" s="1"/>
  <c r="K149" i="5"/>
  <c r="O149" i="5" s="1"/>
  <c r="K148" i="5"/>
  <c r="O148" i="5" s="1"/>
  <c r="K147" i="5"/>
  <c r="O147" i="5" s="1"/>
  <c r="K146" i="5"/>
  <c r="O146" i="5" s="1"/>
  <c r="K145" i="5"/>
  <c r="O145" i="5" s="1"/>
  <c r="K144" i="5"/>
  <c r="O144" i="5" s="1"/>
  <c r="K143" i="5"/>
  <c r="O143" i="5" s="1"/>
  <c r="K142" i="5"/>
  <c r="O142" i="5" s="1"/>
  <c r="K141" i="5"/>
  <c r="O141" i="5" s="1"/>
  <c r="K140" i="5"/>
  <c r="O140" i="5" s="1"/>
  <c r="K139" i="5"/>
  <c r="K138" i="5"/>
  <c r="K137" i="5"/>
  <c r="O137" i="5" s="1"/>
  <c r="K136" i="5"/>
  <c r="O136" i="5" s="1"/>
  <c r="K135" i="5"/>
  <c r="O135" i="5" s="1"/>
  <c r="K134" i="5"/>
  <c r="O134" i="5" s="1"/>
  <c r="K133" i="5"/>
  <c r="O133" i="5" s="1"/>
  <c r="K132" i="5"/>
  <c r="O132" i="5" s="1"/>
  <c r="K131" i="5"/>
  <c r="O131" i="5" s="1"/>
  <c r="K130" i="5"/>
  <c r="O130" i="5" s="1"/>
  <c r="K129" i="5"/>
  <c r="O129" i="5" s="1"/>
  <c r="K128" i="5"/>
  <c r="O128" i="5" s="1"/>
  <c r="K127" i="5"/>
  <c r="O127" i="5" s="1"/>
  <c r="K126" i="5"/>
  <c r="O126" i="5" s="1"/>
  <c r="K125" i="5"/>
  <c r="O125" i="5" s="1"/>
  <c r="K124" i="5"/>
  <c r="O124" i="5" s="1"/>
  <c r="K123" i="5"/>
  <c r="O123" i="5" s="1"/>
  <c r="K122" i="5"/>
  <c r="O122" i="5" s="1"/>
  <c r="K121" i="5"/>
  <c r="O121" i="5" s="1"/>
  <c r="K120" i="5"/>
  <c r="O120" i="5" s="1"/>
  <c r="K119" i="5"/>
  <c r="O119" i="5" s="1"/>
  <c r="K118" i="5"/>
  <c r="O118" i="5" s="1"/>
  <c r="K113" i="5"/>
  <c r="O113" i="5" s="1"/>
  <c r="K112" i="5"/>
  <c r="K111" i="5"/>
  <c r="O111" i="5" s="1"/>
  <c r="K110" i="5"/>
  <c r="O110" i="5" s="1"/>
  <c r="K109" i="5"/>
  <c r="O109" i="5" s="1"/>
  <c r="K108" i="5"/>
  <c r="O108" i="5" s="1"/>
  <c r="K107" i="5"/>
  <c r="O107" i="5" s="1"/>
  <c r="K106" i="5"/>
  <c r="O106" i="5" s="1"/>
  <c r="K105" i="5"/>
  <c r="O105" i="5" s="1"/>
  <c r="K104" i="5"/>
  <c r="O104" i="5" s="1"/>
  <c r="K103" i="5"/>
  <c r="O103" i="5" s="1"/>
  <c r="K102" i="5"/>
  <c r="O102" i="5" s="1"/>
  <c r="K101" i="5"/>
  <c r="O101" i="5" s="1"/>
  <c r="K100" i="5"/>
  <c r="O100" i="5" s="1"/>
  <c r="K99" i="5"/>
  <c r="O99" i="5" s="1"/>
  <c r="K98" i="5"/>
  <c r="O98" i="5" s="1"/>
  <c r="K97" i="5"/>
  <c r="O97" i="5" s="1"/>
  <c r="K96" i="5"/>
  <c r="O96" i="5" s="1"/>
  <c r="K95" i="5"/>
  <c r="O95" i="5" s="1"/>
  <c r="K94" i="5"/>
  <c r="O94" i="5" s="1"/>
  <c r="K93" i="5"/>
  <c r="O93" i="5" s="1"/>
  <c r="K92" i="5"/>
  <c r="O92" i="5" s="1"/>
  <c r="K91" i="5"/>
  <c r="O91" i="5" s="1"/>
  <c r="K90" i="5"/>
  <c r="O90" i="5" s="1"/>
  <c r="K89" i="5"/>
  <c r="O89" i="5" s="1"/>
  <c r="K88" i="5"/>
  <c r="O88" i="5" s="1"/>
  <c r="K87" i="5"/>
  <c r="O87" i="5" s="1"/>
  <c r="K86" i="5"/>
  <c r="O86" i="5" s="1"/>
  <c r="K85" i="5"/>
  <c r="O85" i="5" s="1"/>
  <c r="K84" i="5"/>
  <c r="K83" i="5"/>
  <c r="O83" i="5" s="1"/>
  <c r="K82" i="5"/>
  <c r="O82" i="5" s="1"/>
  <c r="K81" i="5"/>
  <c r="K80" i="5"/>
  <c r="O80" i="5" s="1"/>
  <c r="K79" i="5"/>
  <c r="K78" i="5"/>
  <c r="O78" i="5" s="1"/>
  <c r="K77" i="5"/>
  <c r="K76" i="5"/>
  <c r="K75" i="5"/>
  <c r="K74" i="5"/>
  <c r="K73" i="5"/>
  <c r="O73" i="5" s="1"/>
  <c r="K72" i="5"/>
  <c r="K71" i="5"/>
  <c r="O71" i="5" s="1"/>
  <c r="K70" i="5"/>
  <c r="K69" i="5"/>
  <c r="K68" i="5"/>
  <c r="O68" i="5" s="1"/>
  <c r="K67" i="5"/>
  <c r="O67" i="5" s="1"/>
  <c r="K66" i="5"/>
  <c r="O66" i="5" s="1"/>
  <c r="K65" i="5"/>
  <c r="O65" i="5" s="1"/>
  <c r="K64" i="5"/>
  <c r="O64" i="5" s="1"/>
  <c r="K63" i="5"/>
  <c r="O63" i="5" s="1"/>
  <c r="K62" i="5"/>
  <c r="O62" i="5" s="1"/>
  <c r="K61" i="5"/>
  <c r="O61" i="5" s="1"/>
  <c r="K59" i="5"/>
  <c r="O59" i="5" s="1"/>
  <c r="K58" i="5"/>
  <c r="O58" i="5" s="1"/>
  <c r="K57" i="5"/>
  <c r="O57" i="5" s="1"/>
  <c r="K56" i="5"/>
  <c r="O56" i="5" s="1"/>
  <c r="K55" i="5"/>
  <c r="O55" i="5" s="1"/>
  <c r="K54" i="5"/>
  <c r="O54" i="5" s="1"/>
  <c r="K53" i="5"/>
  <c r="O53" i="5" s="1"/>
  <c r="K52" i="5"/>
  <c r="O52" i="5" s="1"/>
  <c r="K51" i="5"/>
  <c r="O51" i="5" s="1"/>
  <c r="K50" i="5"/>
  <c r="O50" i="5" s="1"/>
  <c r="K49" i="5"/>
  <c r="O49" i="5" s="1"/>
  <c r="K48" i="5"/>
  <c r="O48" i="5" s="1"/>
  <c r="K47" i="5"/>
  <c r="O47" i="5" s="1"/>
  <c r="K46" i="5"/>
  <c r="O46" i="5" s="1"/>
  <c r="K45" i="5"/>
  <c r="O45" i="5" s="1"/>
  <c r="K44" i="5"/>
  <c r="O44" i="5" s="1"/>
  <c r="K43" i="5"/>
  <c r="O43" i="5" s="1"/>
  <c r="K42" i="5"/>
  <c r="O42" i="5" s="1"/>
  <c r="K41" i="5"/>
  <c r="K40" i="5"/>
  <c r="O40" i="5" s="1"/>
  <c r="K39" i="5"/>
  <c r="O39" i="5" s="1"/>
  <c r="K38" i="5"/>
  <c r="O38" i="5" s="1"/>
  <c r="K37" i="5"/>
  <c r="O37" i="5" s="1"/>
  <c r="K36" i="5"/>
  <c r="O36" i="5" s="1"/>
  <c r="K35" i="5"/>
  <c r="O35" i="5" s="1"/>
  <c r="K34" i="5"/>
  <c r="K33" i="5"/>
  <c r="O33" i="5" s="1"/>
  <c r="K32" i="5"/>
  <c r="O32" i="5" s="1"/>
  <c r="K31" i="5"/>
  <c r="O31" i="5" s="1"/>
  <c r="K30" i="5"/>
  <c r="K29" i="5"/>
  <c r="K28" i="5"/>
  <c r="K27" i="5"/>
  <c r="K26" i="5"/>
  <c r="K25" i="5"/>
  <c r="O25" i="5" s="1"/>
  <c r="K24" i="5"/>
  <c r="O24" i="5" s="1"/>
  <c r="K23" i="5"/>
  <c r="O23" i="5" s="1"/>
  <c r="K22" i="5"/>
  <c r="O22" i="5" s="1"/>
  <c r="K21" i="5"/>
  <c r="O21" i="5" s="1"/>
  <c r="K20" i="5"/>
  <c r="O20" i="5" s="1"/>
  <c r="K19" i="5"/>
  <c r="O19" i="5" s="1"/>
  <c r="K18" i="5"/>
  <c r="O18" i="5" s="1"/>
  <c r="K17" i="5"/>
  <c r="O17" i="5" s="1"/>
  <c r="K16" i="5"/>
  <c r="O16" i="5" s="1"/>
  <c r="K15" i="5"/>
  <c r="O15" i="5" s="1"/>
  <c r="K14" i="5"/>
  <c r="O14" i="5" s="1"/>
  <c r="K13" i="5"/>
  <c r="O13" i="5" s="1"/>
  <c r="K12" i="5"/>
  <c r="O12" i="5" s="1"/>
  <c r="K11" i="5"/>
  <c r="O11" i="5" s="1"/>
  <c r="K10" i="5"/>
  <c r="O10" i="5" s="1"/>
  <c r="K9" i="5"/>
  <c r="O9" i="5" s="1"/>
  <c r="K8" i="5"/>
  <c r="O8" i="5" s="1"/>
  <c r="K7" i="5"/>
  <c r="O7" i="5" s="1"/>
  <c r="K6" i="5"/>
  <c r="K5" i="5"/>
  <c r="O5" i="5" s="1"/>
  <c r="K4" i="5"/>
  <c r="O4" i="5" s="1"/>
  <c r="K3" i="5"/>
  <c r="O3" i="5" s="1"/>
  <c r="K2" i="5"/>
  <c r="O41" i="5" l="1"/>
  <c r="O76" i="5"/>
  <c r="O75" i="5"/>
  <c r="O112" i="5"/>
  <c r="O180" i="5"/>
  <c r="O77" i="5"/>
  <c r="O177" i="5"/>
  <c r="O79" i="5"/>
  <c r="O29" i="5"/>
  <c r="O81" i="5"/>
  <c r="O152" i="5"/>
  <c r="O184" i="5"/>
  <c r="O69" i="5"/>
  <c r="O153" i="5"/>
  <c r="O138" i="5"/>
  <c r="O154" i="5"/>
  <c r="O30" i="5"/>
  <c r="O34" i="5"/>
  <c r="O139" i="5"/>
  <c r="O72" i="5"/>
  <c r="O257" i="5"/>
  <c r="O74" i="5"/>
  <c r="O84" i="5"/>
  <c r="O70" i="5"/>
  <c r="N27" i="5"/>
  <c r="C29" i="50" s="1"/>
  <c r="O27" i="5"/>
  <c r="N28" i="5"/>
  <c r="C30" i="50" s="1"/>
  <c r="O28" i="5"/>
  <c r="N26" i="5"/>
  <c r="C28" i="50" s="1"/>
  <c r="O26" i="5"/>
  <c r="O2" i="5"/>
  <c r="N6" i="5"/>
  <c r="C7" i="50" s="1"/>
  <c r="O6" i="5"/>
  <c r="R56" i="5"/>
  <c r="N56" i="5"/>
  <c r="C58" i="50" s="1"/>
  <c r="R173" i="5"/>
  <c r="N173" i="5"/>
  <c r="C176" i="50" s="1"/>
  <c r="R74" i="5"/>
  <c r="N74" i="5"/>
  <c r="C76" i="50" s="1"/>
  <c r="R239" i="5"/>
  <c r="N239" i="5"/>
  <c r="C242" i="50" s="1"/>
  <c r="R75" i="5"/>
  <c r="N75" i="5"/>
  <c r="C77" i="50" s="1"/>
  <c r="R159" i="5"/>
  <c r="N159" i="5"/>
  <c r="C162" i="50" s="1"/>
  <c r="R223" i="5"/>
  <c r="N223" i="5"/>
  <c r="C226" i="50" s="1"/>
  <c r="R92" i="5"/>
  <c r="N92" i="5"/>
  <c r="C94" i="50" s="1"/>
  <c r="R176" i="5"/>
  <c r="N176" i="5"/>
  <c r="C179" i="50" s="1"/>
  <c r="R129" i="5"/>
  <c r="N129" i="5"/>
  <c r="C132" i="50" s="1"/>
  <c r="R244" i="5"/>
  <c r="N244" i="5"/>
  <c r="C246" i="50" s="1"/>
  <c r="R29" i="5"/>
  <c r="N29" i="5"/>
  <c r="C31" i="50" s="1"/>
  <c r="R78" i="5"/>
  <c r="N78" i="5"/>
  <c r="C80" i="50" s="1"/>
  <c r="R110" i="5"/>
  <c r="N110" i="5"/>
  <c r="C112" i="50" s="1"/>
  <c r="R30" i="5"/>
  <c r="N30" i="5"/>
  <c r="C32" i="50" s="1"/>
  <c r="R46" i="5"/>
  <c r="N46" i="5"/>
  <c r="C48" i="50" s="1"/>
  <c r="R63" i="5"/>
  <c r="N63" i="5"/>
  <c r="C65" i="50" s="1"/>
  <c r="R79" i="5"/>
  <c r="N79" i="5"/>
  <c r="C81" i="50" s="1"/>
  <c r="R95" i="5"/>
  <c r="N95" i="5"/>
  <c r="C97" i="50" s="1"/>
  <c r="R111" i="5"/>
  <c r="N111" i="5"/>
  <c r="C113" i="50" s="1"/>
  <c r="R131" i="5"/>
  <c r="N131" i="5"/>
  <c r="C134" i="50" s="1"/>
  <c r="R147" i="5"/>
  <c r="N147" i="5"/>
  <c r="C150" i="50" s="1"/>
  <c r="R163" i="5"/>
  <c r="N163" i="5"/>
  <c r="C166" i="50" s="1"/>
  <c r="R179" i="5"/>
  <c r="N179" i="5"/>
  <c r="C182" i="50" s="1"/>
  <c r="R195" i="5"/>
  <c r="N195" i="5"/>
  <c r="C198" i="50" s="1"/>
  <c r="R211" i="5"/>
  <c r="N211" i="5"/>
  <c r="C214" i="50" s="1"/>
  <c r="R227" i="5"/>
  <c r="N227" i="5"/>
  <c r="C230" i="50" s="1"/>
  <c r="R246" i="5"/>
  <c r="N246" i="5"/>
  <c r="C248" i="50" s="1"/>
  <c r="R189" i="5"/>
  <c r="N189" i="5"/>
  <c r="C192" i="50" s="1"/>
  <c r="R9" i="5"/>
  <c r="N9" i="5"/>
  <c r="C10" i="50" s="1"/>
  <c r="R106" i="5"/>
  <c r="N106" i="5"/>
  <c r="C108" i="50" s="1"/>
  <c r="R240" i="5"/>
  <c r="N240" i="5"/>
  <c r="C243" i="50" s="1"/>
  <c r="R76" i="5"/>
  <c r="N76" i="5"/>
  <c r="C78" i="50" s="1"/>
  <c r="R12" i="5"/>
  <c r="N12" i="5"/>
  <c r="C13" i="50" s="1"/>
  <c r="R177" i="5"/>
  <c r="N177" i="5"/>
  <c r="C180" i="50" s="1"/>
  <c r="R45" i="5"/>
  <c r="N45" i="5"/>
  <c r="C47" i="50" s="1"/>
  <c r="R146" i="5"/>
  <c r="N146" i="5"/>
  <c r="C149" i="50" s="1"/>
  <c r="R64" i="5"/>
  <c r="N64" i="5"/>
  <c r="C66" i="50" s="1"/>
  <c r="R80" i="5"/>
  <c r="N80" i="5"/>
  <c r="C82" i="50" s="1"/>
  <c r="R96" i="5"/>
  <c r="N96" i="5"/>
  <c r="C98" i="50" s="1"/>
  <c r="R112" i="5"/>
  <c r="N112" i="5"/>
  <c r="C114" i="50" s="1"/>
  <c r="R132" i="5"/>
  <c r="N132" i="5"/>
  <c r="C135" i="50" s="1"/>
  <c r="R148" i="5"/>
  <c r="N148" i="5"/>
  <c r="C151" i="50" s="1"/>
  <c r="R164" i="5"/>
  <c r="N164" i="5"/>
  <c r="C167" i="50" s="1"/>
  <c r="R180" i="5"/>
  <c r="N180" i="5"/>
  <c r="C183" i="50" s="1"/>
  <c r="R196" i="5"/>
  <c r="N196" i="5"/>
  <c r="C199" i="50" s="1"/>
  <c r="R212" i="5"/>
  <c r="N212" i="5"/>
  <c r="C215" i="50" s="1"/>
  <c r="R228" i="5"/>
  <c r="N228" i="5"/>
  <c r="C231" i="50" s="1"/>
  <c r="R247" i="5"/>
  <c r="N247" i="5"/>
  <c r="C249" i="50" s="1"/>
  <c r="R238" i="5"/>
  <c r="N238" i="5"/>
  <c r="C241" i="50" s="1"/>
  <c r="R41" i="5"/>
  <c r="N41" i="5"/>
  <c r="C43" i="50" s="1"/>
  <c r="R191" i="5"/>
  <c r="N191" i="5"/>
  <c r="C194" i="50" s="1"/>
  <c r="R144" i="5"/>
  <c r="N144" i="5"/>
  <c r="C147" i="50" s="1"/>
  <c r="R209" i="5"/>
  <c r="N209" i="5"/>
  <c r="C212" i="50" s="1"/>
  <c r="R62" i="5"/>
  <c r="N62" i="5"/>
  <c r="C64" i="50" s="1"/>
  <c r="R130" i="5"/>
  <c r="N130" i="5"/>
  <c r="C133" i="50" s="1"/>
  <c r="R48" i="5"/>
  <c r="N48" i="5"/>
  <c r="C50" i="50" s="1"/>
  <c r="R81" i="5"/>
  <c r="N81" i="5"/>
  <c r="C83" i="50" s="1"/>
  <c r="R97" i="5"/>
  <c r="N97" i="5"/>
  <c r="C99" i="50" s="1"/>
  <c r="R113" i="5"/>
  <c r="N113" i="5"/>
  <c r="C115" i="50" s="1"/>
  <c r="R133" i="5"/>
  <c r="N133" i="5"/>
  <c r="C136" i="50" s="1"/>
  <c r="R149" i="5"/>
  <c r="N149" i="5"/>
  <c r="C152" i="50" s="1"/>
  <c r="R165" i="5"/>
  <c r="N165" i="5"/>
  <c r="C168" i="50" s="1"/>
  <c r="R181" i="5"/>
  <c r="N181" i="5"/>
  <c r="C184" i="50" s="1"/>
  <c r="R197" i="5"/>
  <c r="N197" i="5"/>
  <c r="C200" i="50" s="1"/>
  <c r="R213" i="5"/>
  <c r="N213" i="5"/>
  <c r="C216" i="50" s="1"/>
  <c r="R229" i="5"/>
  <c r="N229" i="5"/>
  <c r="C232" i="50" s="1"/>
  <c r="R248" i="5"/>
  <c r="N248" i="5"/>
  <c r="C250" i="50" s="1"/>
  <c r="R205" i="5"/>
  <c r="N205" i="5"/>
  <c r="C208" i="50" s="1"/>
  <c r="R126" i="5"/>
  <c r="N126" i="5"/>
  <c r="C129" i="50" s="1"/>
  <c r="R127" i="5"/>
  <c r="N127" i="5"/>
  <c r="C130" i="50" s="1"/>
  <c r="R11" i="5"/>
  <c r="N11" i="5"/>
  <c r="C12" i="50" s="1"/>
  <c r="R160" i="5"/>
  <c r="N160" i="5"/>
  <c r="C163" i="50" s="1"/>
  <c r="R145" i="5"/>
  <c r="N145" i="5"/>
  <c r="C148" i="50" s="1"/>
  <c r="R210" i="5"/>
  <c r="N210" i="5"/>
  <c r="C213" i="50" s="1"/>
  <c r="R66" i="5"/>
  <c r="N66" i="5"/>
  <c r="C68" i="50" s="1"/>
  <c r="R98" i="5"/>
  <c r="N98" i="5"/>
  <c r="C100" i="50" s="1"/>
  <c r="R118" i="5"/>
  <c r="N118" i="5"/>
  <c r="C121" i="50" s="1"/>
  <c r="R134" i="5"/>
  <c r="N134" i="5"/>
  <c r="C137" i="50" s="1"/>
  <c r="R150" i="5"/>
  <c r="N150" i="5"/>
  <c r="C153" i="50" s="1"/>
  <c r="R166" i="5"/>
  <c r="N166" i="5"/>
  <c r="C169" i="50" s="1"/>
  <c r="R182" i="5"/>
  <c r="N182" i="5"/>
  <c r="C185" i="50" s="1"/>
  <c r="R198" i="5"/>
  <c r="N198" i="5"/>
  <c r="C201" i="50" s="1"/>
  <c r="R214" i="5"/>
  <c r="N214" i="5"/>
  <c r="C217" i="50" s="1"/>
  <c r="R230" i="5"/>
  <c r="N230" i="5"/>
  <c r="C233" i="50" s="1"/>
  <c r="R249" i="5"/>
  <c r="N249" i="5"/>
  <c r="C251" i="50" s="1"/>
  <c r="R89" i="5"/>
  <c r="N89" i="5"/>
  <c r="C91" i="50" s="1"/>
  <c r="R25" i="5"/>
  <c r="N25" i="5"/>
  <c r="C27" i="50" s="1"/>
  <c r="R158" i="5"/>
  <c r="N158" i="5"/>
  <c r="C161" i="50" s="1"/>
  <c r="R175" i="5"/>
  <c r="N175" i="5"/>
  <c r="C178" i="50" s="1"/>
  <c r="R208" i="5"/>
  <c r="N208" i="5"/>
  <c r="C211" i="50" s="1"/>
  <c r="R93" i="5"/>
  <c r="N93" i="5"/>
  <c r="C95" i="50" s="1"/>
  <c r="R13" i="5"/>
  <c r="N13" i="5"/>
  <c r="C14" i="50" s="1"/>
  <c r="R162" i="5"/>
  <c r="N162" i="5"/>
  <c r="C165" i="50" s="1"/>
  <c r="R15" i="5"/>
  <c r="N15" i="5"/>
  <c r="C16" i="50" s="1"/>
  <c r="R33" i="5"/>
  <c r="N33" i="5"/>
  <c r="C35" i="50" s="1"/>
  <c r="R82" i="5"/>
  <c r="N82" i="5"/>
  <c r="C84" i="50" s="1"/>
  <c r="R2" i="5"/>
  <c r="N2" i="5"/>
  <c r="C3" i="50" s="1"/>
  <c r="M2" i="5"/>
  <c r="R18" i="5"/>
  <c r="N18" i="5"/>
  <c r="C19" i="50" s="1"/>
  <c r="R34" i="5"/>
  <c r="N34" i="5"/>
  <c r="C36" i="50" s="1"/>
  <c r="R50" i="5"/>
  <c r="N50" i="5"/>
  <c r="C52" i="50" s="1"/>
  <c r="R67" i="5"/>
  <c r="N67" i="5"/>
  <c r="C69" i="50" s="1"/>
  <c r="R83" i="5"/>
  <c r="N83" i="5"/>
  <c r="C85" i="50" s="1"/>
  <c r="R99" i="5"/>
  <c r="N99" i="5"/>
  <c r="C101" i="50" s="1"/>
  <c r="R119" i="5"/>
  <c r="N119" i="5"/>
  <c r="C122" i="50" s="1"/>
  <c r="R135" i="5"/>
  <c r="N135" i="5"/>
  <c r="C138" i="50" s="1"/>
  <c r="R151" i="5"/>
  <c r="N151" i="5"/>
  <c r="C154" i="50" s="1"/>
  <c r="R167" i="5"/>
  <c r="N167" i="5"/>
  <c r="C170" i="50" s="1"/>
  <c r="R183" i="5"/>
  <c r="N183" i="5"/>
  <c r="C186" i="50" s="1"/>
  <c r="R199" i="5"/>
  <c r="N199" i="5"/>
  <c r="C202" i="50" s="1"/>
  <c r="R215" i="5"/>
  <c r="N215" i="5"/>
  <c r="C218" i="50" s="1"/>
  <c r="R231" i="5"/>
  <c r="N231" i="5"/>
  <c r="C234" i="50" s="1"/>
  <c r="R250" i="5"/>
  <c r="N250" i="5"/>
  <c r="C252" i="50" s="1"/>
  <c r="R8" i="5"/>
  <c r="N8" i="5"/>
  <c r="C9" i="50" s="1"/>
  <c r="R221" i="5"/>
  <c r="N221" i="5"/>
  <c r="C224" i="50" s="1"/>
  <c r="R142" i="5"/>
  <c r="N142" i="5"/>
  <c r="C145" i="50" s="1"/>
  <c r="R42" i="5"/>
  <c r="N42" i="5"/>
  <c r="C44" i="50" s="1"/>
  <c r="R207" i="5"/>
  <c r="N207" i="5"/>
  <c r="C210" i="50" s="1"/>
  <c r="R108" i="5"/>
  <c r="N108" i="5"/>
  <c r="C110" i="50" s="1"/>
  <c r="R28" i="5"/>
  <c r="R225" i="5"/>
  <c r="N225" i="5"/>
  <c r="C228" i="50" s="1"/>
  <c r="R94" i="5"/>
  <c r="N94" i="5"/>
  <c r="C96" i="50" s="1"/>
  <c r="R14" i="5"/>
  <c r="N14" i="5"/>
  <c r="C15" i="50" s="1"/>
  <c r="R68" i="5"/>
  <c r="N68" i="5"/>
  <c r="C70" i="50" s="1"/>
  <c r="R136" i="5"/>
  <c r="N136" i="5"/>
  <c r="C139" i="50" s="1"/>
  <c r="R168" i="5"/>
  <c r="N168" i="5"/>
  <c r="C171" i="50" s="1"/>
  <c r="R184" i="5"/>
  <c r="N184" i="5"/>
  <c r="C187" i="50" s="1"/>
  <c r="R200" i="5"/>
  <c r="N200" i="5"/>
  <c r="C203" i="50" s="1"/>
  <c r="R216" i="5"/>
  <c r="N216" i="5"/>
  <c r="C219" i="50" s="1"/>
  <c r="R232" i="5"/>
  <c r="N232" i="5"/>
  <c r="C235" i="50" s="1"/>
  <c r="R251" i="5"/>
  <c r="N251" i="5"/>
  <c r="C253" i="50" s="1"/>
  <c r="R125" i="5"/>
  <c r="N125" i="5"/>
  <c r="C128" i="50" s="1"/>
  <c r="R190" i="5"/>
  <c r="N190" i="5"/>
  <c r="C193" i="50" s="1"/>
  <c r="R143" i="5"/>
  <c r="N143" i="5"/>
  <c r="C146" i="50" s="1"/>
  <c r="R128" i="5"/>
  <c r="N128" i="5"/>
  <c r="C131" i="50" s="1"/>
  <c r="R44" i="5"/>
  <c r="N44" i="5"/>
  <c r="C46" i="50" s="1"/>
  <c r="R193" i="5"/>
  <c r="N193" i="5"/>
  <c r="C196" i="50" s="1"/>
  <c r="R178" i="5"/>
  <c r="N178" i="5"/>
  <c r="C181" i="50" s="1"/>
  <c r="R47" i="5"/>
  <c r="N47" i="5"/>
  <c r="C49" i="50" s="1"/>
  <c r="R17" i="5"/>
  <c r="N17" i="5"/>
  <c r="C18" i="50" s="1"/>
  <c r="R19" i="5"/>
  <c r="N19" i="5"/>
  <c r="C20" i="50" s="1"/>
  <c r="R120" i="5"/>
  <c r="N120" i="5"/>
  <c r="C123" i="50" s="1"/>
  <c r="R36" i="5"/>
  <c r="N36" i="5"/>
  <c r="C38" i="50" s="1"/>
  <c r="R85" i="5"/>
  <c r="N85" i="5"/>
  <c r="C87" i="50" s="1"/>
  <c r="R121" i="5"/>
  <c r="N121" i="5"/>
  <c r="C124" i="50" s="1"/>
  <c r="R137" i="5"/>
  <c r="N137" i="5"/>
  <c r="C140" i="50" s="1"/>
  <c r="R153" i="5"/>
  <c r="N153" i="5"/>
  <c r="C156" i="50" s="1"/>
  <c r="R169" i="5"/>
  <c r="N169" i="5"/>
  <c r="C172" i="50" s="1"/>
  <c r="R185" i="5"/>
  <c r="N185" i="5"/>
  <c r="C188" i="50" s="1"/>
  <c r="R201" i="5"/>
  <c r="N201" i="5"/>
  <c r="C204" i="50" s="1"/>
  <c r="R217" i="5"/>
  <c r="N217" i="5"/>
  <c r="C220" i="50" s="1"/>
  <c r="R233" i="5"/>
  <c r="N233" i="5"/>
  <c r="C236" i="50" s="1"/>
  <c r="R252" i="5"/>
  <c r="N252" i="5"/>
  <c r="C254" i="50" s="1"/>
  <c r="R24" i="5"/>
  <c r="N24" i="5"/>
  <c r="C26" i="50" s="1"/>
  <c r="R141" i="5"/>
  <c r="N141" i="5"/>
  <c r="C144" i="50" s="1"/>
  <c r="R57" i="5"/>
  <c r="N57" i="5"/>
  <c r="C59" i="50" s="1"/>
  <c r="R174" i="5"/>
  <c r="N174" i="5"/>
  <c r="C177" i="50" s="1"/>
  <c r="R58" i="5"/>
  <c r="N58" i="5"/>
  <c r="C60" i="50" s="1"/>
  <c r="R27" i="5"/>
  <c r="R224" i="5"/>
  <c r="N224" i="5"/>
  <c r="C227" i="50" s="1"/>
  <c r="R77" i="5"/>
  <c r="N77" i="5"/>
  <c r="C79" i="50" s="1"/>
  <c r="R245" i="5"/>
  <c r="N245" i="5"/>
  <c r="C247" i="50" s="1"/>
  <c r="R65" i="5"/>
  <c r="N65" i="5"/>
  <c r="C67" i="50" s="1"/>
  <c r="R3" i="5"/>
  <c r="N3" i="5"/>
  <c r="C4" i="50" s="1"/>
  <c r="R100" i="5"/>
  <c r="N100" i="5"/>
  <c r="C102" i="50" s="1"/>
  <c r="R70" i="5"/>
  <c r="N70" i="5"/>
  <c r="C72" i="50" s="1"/>
  <c r="R138" i="5"/>
  <c r="N138" i="5"/>
  <c r="C141" i="50" s="1"/>
  <c r="R170" i="5"/>
  <c r="N170" i="5"/>
  <c r="C173" i="50" s="1"/>
  <c r="R186" i="5"/>
  <c r="N186" i="5"/>
  <c r="C189" i="50" s="1"/>
  <c r="R202" i="5"/>
  <c r="N202" i="5"/>
  <c r="C205" i="50" s="1"/>
  <c r="R218" i="5"/>
  <c r="N218" i="5"/>
  <c r="C221" i="50" s="1"/>
  <c r="R234" i="5"/>
  <c r="N234" i="5"/>
  <c r="C237" i="50" s="1"/>
  <c r="R253" i="5"/>
  <c r="N253" i="5"/>
  <c r="C255" i="50" s="1"/>
  <c r="R40" i="5"/>
  <c r="N40" i="5"/>
  <c r="C42" i="50" s="1"/>
  <c r="R105" i="5"/>
  <c r="N105" i="5"/>
  <c r="C107" i="50" s="1"/>
  <c r="R206" i="5"/>
  <c r="N206" i="5"/>
  <c r="C209" i="50" s="1"/>
  <c r="R107" i="5"/>
  <c r="N107" i="5"/>
  <c r="C109" i="50" s="1"/>
  <c r="R43" i="5"/>
  <c r="N43" i="5"/>
  <c r="C45" i="50" s="1"/>
  <c r="R192" i="5"/>
  <c r="N192" i="5"/>
  <c r="C195" i="50" s="1"/>
  <c r="R161" i="5"/>
  <c r="N161" i="5"/>
  <c r="C164" i="50" s="1"/>
  <c r="R194" i="5"/>
  <c r="N194" i="5"/>
  <c r="C197" i="50" s="1"/>
  <c r="R32" i="5"/>
  <c r="N32" i="5"/>
  <c r="C34" i="50" s="1"/>
  <c r="R49" i="5"/>
  <c r="N49" i="5"/>
  <c r="C51" i="50" s="1"/>
  <c r="R35" i="5"/>
  <c r="N35" i="5"/>
  <c r="C37" i="50" s="1"/>
  <c r="R51" i="5"/>
  <c r="N51" i="5"/>
  <c r="C53" i="50" s="1"/>
  <c r="R139" i="5"/>
  <c r="N139" i="5"/>
  <c r="C142" i="50" s="1"/>
  <c r="R203" i="5"/>
  <c r="N203" i="5"/>
  <c r="C206" i="50" s="1"/>
  <c r="R219" i="5"/>
  <c r="N219" i="5"/>
  <c r="C222" i="50" s="1"/>
  <c r="R236" i="5"/>
  <c r="N236" i="5"/>
  <c r="C239" i="50" s="1"/>
  <c r="R256" i="5"/>
  <c r="N256" i="5"/>
  <c r="C257" i="50" s="1"/>
  <c r="R73" i="5"/>
  <c r="N73" i="5"/>
  <c r="C75" i="50" s="1"/>
  <c r="R157" i="5"/>
  <c r="N157" i="5"/>
  <c r="C160" i="50" s="1"/>
  <c r="R90" i="5"/>
  <c r="N90" i="5"/>
  <c r="C92" i="50" s="1"/>
  <c r="R222" i="5"/>
  <c r="N222" i="5"/>
  <c r="C225" i="50" s="1"/>
  <c r="R10" i="5"/>
  <c r="N10" i="5"/>
  <c r="C11" i="50" s="1"/>
  <c r="R91" i="5"/>
  <c r="N91" i="5"/>
  <c r="C93" i="50" s="1"/>
  <c r="R59" i="5"/>
  <c r="N59" i="5"/>
  <c r="C61" i="50" s="1"/>
  <c r="R241" i="5"/>
  <c r="N241" i="5"/>
  <c r="C244" i="50" s="1"/>
  <c r="R61" i="5"/>
  <c r="N61" i="5"/>
  <c r="C63" i="50" s="1"/>
  <c r="R109" i="5"/>
  <c r="N109" i="5"/>
  <c r="C111" i="50" s="1"/>
  <c r="R226" i="5"/>
  <c r="N226" i="5"/>
  <c r="C229" i="50" s="1"/>
  <c r="R31" i="5"/>
  <c r="N31" i="5"/>
  <c r="C33" i="50" s="1"/>
  <c r="R16" i="5"/>
  <c r="N16" i="5"/>
  <c r="C17" i="50" s="1"/>
  <c r="R84" i="5"/>
  <c r="N84" i="5"/>
  <c r="C86" i="50" s="1"/>
  <c r="R152" i="5"/>
  <c r="N152" i="5"/>
  <c r="C155" i="50" s="1"/>
  <c r="R4" i="5"/>
  <c r="N4" i="5"/>
  <c r="C5" i="50" s="1"/>
  <c r="R20" i="5"/>
  <c r="N20" i="5"/>
  <c r="C21" i="50" s="1"/>
  <c r="R52" i="5"/>
  <c r="N52" i="5"/>
  <c r="C54" i="50" s="1"/>
  <c r="R69" i="5"/>
  <c r="N69" i="5"/>
  <c r="C71" i="50" s="1"/>
  <c r="R101" i="5"/>
  <c r="N101" i="5"/>
  <c r="C103" i="50" s="1"/>
  <c r="R5" i="5"/>
  <c r="N5" i="5"/>
  <c r="C6" i="50" s="1"/>
  <c r="R21" i="5"/>
  <c r="N21" i="5"/>
  <c r="C22" i="50" s="1"/>
  <c r="R37" i="5"/>
  <c r="N37" i="5"/>
  <c r="C39" i="50" s="1"/>
  <c r="R53" i="5"/>
  <c r="N53" i="5"/>
  <c r="C55" i="50" s="1"/>
  <c r="R86" i="5"/>
  <c r="N86" i="5"/>
  <c r="C88" i="50" s="1"/>
  <c r="R102" i="5"/>
  <c r="N102" i="5"/>
  <c r="C104" i="50" s="1"/>
  <c r="R122" i="5"/>
  <c r="N122" i="5"/>
  <c r="C125" i="50" s="1"/>
  <c r="R154" i="5"/>
  <c r="N154" i="5"/>
  <c r="C157" i="50" s="1"/>
  <c r="R6" i="5"/>
  <c r="R22" i="5"/>
  <c r="N22" i="5"/>
  <c r="C23" i="50" s="1"/>
  <c r="R38" i="5"/>
  <c r="N38" i="5"/>
  <c r="C40" i="50" s="1"/>
  <c r="R54" i="5"/>
  <c r="N54" i="5"/>
  <c r="C56" i="50" s="1"/>
  <c r="R71" i="5"/>
  <c r="N71" i="5"/>
  <c r="C73" i="50" s="1"/>
  <c r="R87" i="5"/>
  <c r="N87" i="5"/>
  <c r="C89" i="50" s="1"/>
  <c r="R103" i="5"/>
  <c r="N103" i="5"/>
  <c r="C105" i="50" s="1"/>
  <c r="R123" i="5"/>
  <c r="N123" i="5"/>
  <c r="C126" i="50" s="1"/>
  <c r="R155" i="5"/>
  <c r="N155" i="5"/>
  <c r="C158" i="50" s="1"/>
  <c r="R171" i="5"/>
  <c r="N171" i="5"/>
  <c r="C174" i="50" s="1"/>
  <c r="R187" i="5"/>
  <c r="N187" i="5"/>
  <c r="C190" i="50" s="1"/>
  <c r="R7" i="5"/>
  <c r="N7" i="5"/>
  <c r="C8" i="50" s="1"/>
  <c r="R23" i="5"/>
  <c r="N23" i="5"/>
  <c r="C25" i="50" s="1"/>
  <c r="R39" i="5"/>
  <c r="N39" i="5"/>
  <c r="C41" i="50" s="1"/>
  <c r="R55" i="5"/>
  <c r="N55" i="5"/>
  <c r="C57" i="50" s="1"/>
  <c r="R72" i="5"/>
  <c r="N72" i="5"/>
  <c r="C74" i="50" s="1"/>
  <c r="R88" i="5"/>
  <c r="N88" i="5"/>
  <c r="C90" i="50" s="1"/>
  <c r="R104" i="5"/>
  <c r="N104" i="5"/>
  <c r="C106" i="50" s="1"/>
  <c r="R124" i="5"/>
  <c r="N124" i="5"/>
  <c r="C127" i="50" s="1"/>
  <c r="R140" i="5"/>
  <c r="N140" i="5"/>
  <c r="C143" i="50" s="1"/>
  <c r="R156" i="5"/>
  <c r="N156" i="5"/>
  <c r="C159" i="50" s="1"/>
  <c r="R172" i="5"/>
  <c r="N172" i="5"/>
  <c r="C175" i="50" s="1"/>
  <c r="R188" i="5"/>
  <c r="N188" i="5"/>
  <c r="C191" i="50" s="1"/>
  <c r="R204" i="5"/>
  <c r="N204" i="5"/>
  <c r="C207" i="50" s="1"/>
  <c r="R220" i="5"/>
  <c r="N220" i="5"/>
  <c r="C223" i="50" s="1"/>
  <c r="R237" i="5"/>
  <c r="N237" i="5"/>
  <c r="C240" i="50" s="1"/>
  <c r="R257" i="5"/>
  <c r="N257" i="5"/>
  <c r="C258" i="50" s="1"/>
  <c r="R26" i="5"/>
  <c r="K262" i="5"/>
  <c r="G255" i="3"/>
  <c r="F255" i="3"/>
  <c r="D255" i="3"/>
  <c r="Q257" i="8" s="1"/>
  <c r="C255" i="3"/>
  <c r="P257" i="8" s="1"/>
  <c r="G254" i="3"/>
  <c r="F254" i="3"/>
  <c r="D254" i="3"/>
  <c r="Q255" i="8" s="1"/>
  <c r="C254" i="3"/>
  <c r="P255" i="8" s="1"/>
  <c r="G253" i="3"/>
  <c r="F253" i="3"/>
  <c r="D253" i="3"/>
  <c r="Q254" i="8" s="1"/>
  <c r="C253" i="3"/>
  <c r="P254" i="8" s="1"/>
  <c r="G252" i="3"/>
  <c r="F252" i="3"/>
  <c r="D252" i="3"/>
  <c r="Q253" i="8" s="1"/>
  <c r="C252" i="3"/>
  <c r="P253" i="8" s="1"/>
  <c r="G251" i="3"/>
  <c r="F251" i="3"/>
  <c r="D251" i="3"/>
  <c r="Q252" i="8" s="1"/>
  <c r="C251" i="3"/>
  <c r="P252" i="8" s="1"/>
  <c r="G250" i="3"/>
  <c r="F250" i="3"/>
  <c r="D250" i="3"/>
  <c r="Q251" i="8" s="1"/>
  <c r="C250" i="3"/>
  <c r="P251" i="8" s="1"/>
  <c r="G249" i="3"/>
  <c r="F249" i="3"/>
  <c r="D249" i="3"/>
  <c r="Q250" i="8" s="1"/>
  <c r="C249" i="3"/>
  <c r="P250" i="8" s="1"/>
  <c r="G248" i="3"/>
  <c r="F248" i="3"/>
  <c r="D248" i="3"/>
  <c r="Q249" i="8" s="1"/>
  <c r="C248" i="3"/>
  <c r="P249" i="8" s="1"/>
  <c r="G247" i="3"/>
  <c r="F247" i="3"/>
  <c r="D247" i="3"/>
  <c r="Q248" i="8" s="1"/>
  <c r="C247" i="3"/>
  <c r="P248" i="8" s="1"/>
  <c r="G246" i="3"/>
  <c r="F246" i="3"/>
  <c r="D246" i="3"/>
  <c r="Q247" i="8" s="1"/>
  <c r="C246" i="3"/>
  <c r="P247" i="8" s="1"/>
  <c r="G245" i="3"/>
  <c r="F245" i="3"/>
  <c r="D245" i="3"/>
  <c r="Q246" i="8" s="1"/>
  <c r="C245" i="3"/>
  <c r="P246" i="8" s="1"/>
  <c r="G244" i="3"/>
  <c r="F244" i="3"/>
  <c r="D244" i="3"/>
  <c r="Q245" i="8" s="1"/>
  <c r="C244" i="3"/>
  <c r="P245" i="8" s="1"/>
  <c r="G243" i="3"/>
  <c r="F243" i="3"/>
  <c r="D243" i="3"/>
  <c r="Q244" i="8" s="1"/>
  <c r="C243" i="3"/>
  <c r="P244" i="8" s="1"/>
  <c r="G242" i="3"/>
  <c r="F242" i="3"/>
  <c r="D242" i="3"/>
  <c r="Q243" i="8" s="1"/>
  <c r="C242" i="3"/>
  <c r="P243" i="8" s="1"/>
  <c r="G241" i="3"/>
  <c r="F241" i="3"/>
  <c r="D241" i="3"/>
  <c r="Q242" i="8" s="1"/>
  <c r="C241" i="3"/>
  <c r="P242" i="8" s="1"/>
  <c r="G240" i="3"/>
  <c r="F240" i="3"/>
  <c r="D240" i="3"/>
  <c r="Q241" i="8" s="1"/>
  <c r="C240" i="3"/>
  <c r="P241" i="8" s="1"/>
  <c r="G239" i="3"/>
  <c r="F239" i="3"/>
  <c r="D239" i="3"/>
  <c r="Q240" i="8" s="1"/>
  <c r="C239" i="3"/>
  <c r="P240" i="8" s="1"/>
  <c r="G238" i="3"/>
  <c r="F238" i="3"/>
  <c r="D238" i="3"/>
  <c r="Q239" i="8" s="1"/>
  <c r="C238" i="3"/>
  <c r="P239" i="8" s="1"/>
  <c r="G237" i="3"/>
  <c r="F237" i="3"/>
  <c r="D237" i="3"/>
  <c r="Q238" i="8" s="1"/>
  <c r="C237" i="3"/>
  <c r="P238" i="8" s="1"/>
  <c r="Q237" i="8"/>
  <c r="P237" i="8"/>
  <c r="G235" i="3"/>
  <c r="F235" i="3"/>
  <c r="D235" i="3"/>
  <c r="Q236" i="8" s="1"/>
  <c r="C235" i="3"/>
  <c r="P236" i="8" s="1"/>
  <c r="G234" i="3"/>
  <c r="F234" i="3"/>
  <c r="D234" i="3"/>
  <c r="Q235" i="8" s="1"/>
  <c r="C234" i="3"/>
  <c r="P235" i="8" s="1"/>
  <c r="G233" i="3"/>
  <c r="F233" i="3"/>
  <c r="D233" i="3"/>
  <c r="Q234" i="8" s="1"/>
  <c r="C233" i="3"/>
  <c r="P234" i="8" s="1"/>
  <c r="G232" i="3"/>
  <c r="F232" i="3"/>
  <c r="D232" i="3"/>
  <c r="Q233" i="8" s="1"/>
  <c r="C232" i="3"/>
  <c r="P233" i="8" s="1"/>
  <c r="G231" i="3"/>
  <c r="F231" i="3"/>
  <c r="D231" i="3"/>
  <c r="Q232" i="8" s="1"/>
  <c r="C231" i="3"/>
  <c r="P232" i="8" s="1"/>
  <c r="G230" i="3"/>
  <c r="F230" i="3"/>
  <c r="D230" i="3"/>
  <c r="Q231" i="8" s="1"/>
  <c r="C230" i="3"/>
  <c r="P231" i="8" s="1"/>
  <c r="G229" i="3"/>
  <c r="F229" i="3"/>
  <c r="D229" i="3"/>
  <c r="Q230" i="8" s="1"/>
  <c r="C229" i="3"/>
  <c r="P230" i="8" s="1"/>
  <c r="G228" i="3"/>
  <c r="F228" i="3"/>
  <c r="D228" i="3"/>
  <c r="Q229" i="8" s="1"/>
  <c r="C228" i="3"/>
  <c r="P229" i="8" s="1"/>
  <c r="G227" i="3"/>
  <c r="F227" i="3"/>
  <c r="D227" i="3"/>
  <c r="Q228" i="8" s="1"/>
  <c r="C227" i="3"/>
  <c r="P228" i="8" s="1"/>
  <c r="G226" i="3"/>
  <c r="F226" i="3"/>
  <c r="D226" i="3"/>
  <c r="Q227" i="8" s="1"/>
  <c r="C226" i="3"/>
  <c r="P227" i="8" s="1"/>
  <c r="G225" i="3"/>
  <c r="F225" i="3"/>
  <c r="D225" i="3"/>
  <c r="Q226" i="8" s="1"/>
  <c r="C225" i="3"/>
  <c r="P226" i="8" s="1"/>
  <c r="G224" i="3"/>
  <c r="F224" i="3"/>
  <c r="D224" i="3"/>
  <c r="Q225" i="8" s="1"/>
  <c r="C224" i="3"/>
  <c r="P225" i="8" s="1"/>
  <c r="G223" i="3"/>
  <c r="F223" i="3"/>
  <c r="D223" i="3"/>
  <c r="Q224" i="8" s="1"/>
  <c r="C223" i="3"/>
  <c r="P224" i="8" s="1"/>
  <c r="G222" i="3"/>
  <c r="F222" i="3"/>
  <c r="D222" i="3"/>
  <c r="Q223" i="8" s="1"/>
  <c r="C222" i="3"/>
  <c r="P223" i="8" s="1"/>
  <c r="G221" i="3"/>
  <c r="F221" i="3"/>
  <c r="D221" i="3"/>
  <c r="Q222" i="8" s="1"/>
  <c r="C221" i="3"/>
  <c r="P222" i="8" s="1"/>
  <c r="G220" i="3"/>
  <c r="F220" i="3"/>
  <c r="D220" i="3"/>
  <c r="Q221" i="8" s="1"/>
  <c r="C220" i="3"/>
  <c r="P221" i="8" s="1"/>
  <c r="G219" i="3"/>
  <c r="F219" i="3"/>
  <c r="D219" i="3"/>
  <c r="Q220" i="8" s="1"/>
  <c r="C219" i="3"/>
  <c r="P220" i="8" s="1"/>
  <c r="G218" i="3"/>
  <c r="F218" i="3"/>
  <c r="D218" i="3"/>
  <c r="Q219" i="8" s="1"/>
  <c r="C218" i="3"/>
  <c r="P219" i="8" s="1"/>
  <c r="G217" i="3"/>
  <c r="F217" i="3"/>
  <c r="D217" i="3"/>
  <c r="Q218" i="8" s="1"/>
  <c r="C217" i="3"/>
  <c r="P218" i="8" s="1"/>
  <c r="G216" i="3"/>
  <c r="F216" i="3"/>
  <c r="D216" i="3"/>
  <c r="Q217" i="8" s="1"/>
  <c r="C216" i="3"/>
  <c r="P217" i="8" s="1"/>
  <c r="G215" i="3"/>
  <c r="F215" i="3"/>
  <c r="D215" i="3"/>
  <c r="Q216" i="8" s="1"/>
  <c r="C215" i="3"/>
  <c r="P216" i="8" s="1"/>
  <c r="G214" i="3"/>
  <c r="F214" i="3"/>
  <c r="D214" i="3"/>
  <c r="Q215" i="8" s="1"/>
  <c r="C214" i="3"/>
  <c r="P215" i="8" s="1"/>
  <c r="G213" i="3"/>
  <c r="F213" i="3"/>
  <c r="D213" i="3"/>
  <c r="Q214" i="8" s="1"/>
  <c r="C213" i="3"/>
  <c r="P214" i="8" s="1"/>
  <c r="G212" i="3"/>
  <c r="F212" i="3"/>
  <c r="D212" i="3"/>
  <c r="Q213" i="8" s="1"/>
  <c r="C212" i="3"/>
  <c r="P213" i="8" s="1"/>
  <c r="G211" i="3"/>
  <c r="F211" i="3"/>
  <c r="D211" i="3"/>
  <c r="Q212" i="8" s="1"/>
  <c r="C211" i="3"/>
  <c r="P212" i="8" s="1"/>
  <c r="G210" i="3"/>
  <c r="F210" i="3"/>
  <c r="D210" i="3"/>
  <c r="Q211" i="8" s="1"/>
  <c r="C210" i="3"/>
  <c r="P211" i="8" s="1"/>
  <c r="G209" i="3"/>
  <c r="F209" i="3"/>
  <c r="D209" i="3"/>
  <c r="Q210" i="8" s="1"/>
  <c r="C209" i="3"/>
  <c r="P210" i="8" s="1"/>
  <c r="G208" i="3"/>
  <c r="F208" i="3"/>
  <c r="D208" i="3"/>
  <c r="Q209" i="8" s="1"/>
  <c r="C208" i="3"/>
  <c r="P209" i="8" s="1"/>
  <c r="G207" i="3"/>
  <c r="F207" i="3"/>
  <c r="D207" i="3"/>
  <c r="Q208" i="8" s="1"/>
  <c r="C207" i="3"/>
  <c r="P208" i="8" s="1"/>
  <c r="G206" i="3"/>
  <c r="F206" i="3"/>
  <c r="D206" i="3"/>
  <c r="Q207" i="8" s="1"/>
  <c r="C206" i="3"/>
  <c r="P207" i="8" s="1"/>
  <c r="G205" i="3"/>
  <c r="F205" i="3"/>
  <c r="D205" i="3"/>
  <c r="Q206" i="8" s="1"/>
  <c r="C205" i="3"/>
  <c r="P206" i="8" s="1"/>
  <c r="G204" i="3"/>
  <c r="F204" i="3"/>
  <c r="D204" i="3"/>
  <c r="Q205" i="8" s="1"/>
  <c r="C204" i="3"/>
  <c r="P205" i="8" s="1"/>
  <c r="G203" i="3"/>
  <c r="F203" i="3"/>
  <c r="D203" i="3"/>
  <c r="Q204" i="8" s="1"/>
  <c r="C203" i="3"/>
  <c r="P204" i="8" s="1"/>
  <c r="G202" i="3"/>
  <c r="F202" i="3"/>
  <c r="D202" i="3"/>
  <c r="Q203" i="8" s="1"/>
  <c r="C202" i="3"/>
  <c r="P203" i="8" s="1"/>
  <c r="G201" i="3"/>
  <c r="F201" i="3"/>
  <c r="D201" i="3"/>
  <c r="Q202" i="8" s="1"/>
  <c r="C201" i="3"/>
  <c r="P202" i="8" s="1"/>
  <c r="G200" i="3"/>
  <c r="F200" i="3"/>
  <c r="D200" i="3"/>
  <c r="Q201" i="8" s="1"/>
  <c r="C200" i="3"/>
  <c r="P201" i="8" s="1"/>
  <c r="G199" i="3"/>
  <c r="F199" i="3"/>
  <c r="D199" i="3"/>
  <c r="Q200" i="8" s="1"/>
  <c r="C199" i="3"/>
  <c r="P200" i="8" s="1"/>
  <c r="G198" i="3"/>
  <c r="F198" i="3"/>
  <c r="D198" i="3"/>
  <c r="Q199" i="8" s="1"/>
  <c r="C198" i="3"/>
  <c r="P199" i="8" s="1"/>
  <c r="G197" i="3"/>
  <c r="F197" i="3"/>
  <c r="D197" i="3"/>
  <c r="Q198" i="8" s="1"/>
  <c r="C197" i="3"/>
  <c r="P198" i="8" s="1"/>
  <c r="G196" i="3"/>
  <c r="F196" i="3"/>
  <c r="D196" i="3"/>
  <c r="Q197" i="8" s="1"/>
  <c r="C196" i="3"/>
  <c r="P197" i="8" s="1"/>
  <c r="G195" i="3"/>
  <c r="F195" i="3"/>
  <c r="D195" i="3"/>
  <c r="Q196" i="8" s="1"/>
  <c r="C195" i="3"/>
  <c r="P196" i="8" s="1"/>
  <c r="G194" i="3"/>
  <c r="F194" i="3"/>
  <c r="D194" i="3"/>
  <c r="Q195" i="8" s="1"/>
  <c r="C194" i="3"/>
  <c r="P195" i="8" s="1"/>
  <c r="G193" i="3"/>
  <c r="F193" i="3"/>
  <c r="D193" i="3"/>
  <c r="Q194" i="8" s="1"/>
  <c r="C193" i="3"/>
  <c r="P194" i="8" s="1"/>
  <c r="G192" i="3"/>
  <c r="F192" i="3"/>
  <c r="D192" i="3"/>
  <c r="Q193" i="8" s="1"/>
  <c r="C192" i="3"/>
  <c r="P193" i="8" s="1"/>
  <c r="G191" i="3"/>
  <c r="F191" i="3"/>
  <c r="D191" i="3"/>
  <c r="Q192" i="8" s="1"/>
  <c r="C191" i="3"/>
  <c r="P192" i="8" s="1"/>
  <c r="G190" i="3"/>
  <c r="F190" i="3"/>
  <c r="D190" i="3"/>
  <c r="Q191" i="8" s="1"/>
  <c r="C190" i="3"/>
  <c r="P191" i="8" s="1"/>
  <c r="G189" i="3"/>
  <c r="F189" i="3"/>
  <c r="D189" i="3"/>
  <c r="Q190" i="8" s="1"/>
  <c r="C189" i="3"/>
  <c r="P190" i="8" s="1"/>
  <c r="G188" i="3"/>
  <c r="F188" i="3"/>
  <c r="D188" i="3"/>
  <c r="Q189" i="8" s="1"/>
  <c r="C188" i="3"/>
  <c r="P189" i="8" s="1"/>
  <c r="G187" i="3"/>
  <c r="F187" i="3"/>
  <c r="D187" i="3"/>
  <c r="Q188" i="8" s="1"/>
  <c r="C187" i="3"/>
  <c r="P188" i="8" s="1"/>
  <c r="G186" i="3"/>
  <c r="F186" i="3"/>
  <c r="D186" i="3"/>
  <c r="Q187" i="8" s="1"/>
  <c r="C186" i="3"/>
  <c r="P187" i="8" s="1"/>
  <c r="G185" i="3"/>
  <c r="F185" i="3"/>
  <c r="D185" i="3"/>
  <c r="Q186" i="8" s="1"/>
  <c r="C185" i="3"/>
  <c r="P186" i="8" s="1"/>
  <c r="G184" i="3"/>
  <c r="F184" i="3"/>
  <c r="D184" i="3"/>
  <c r="Q185" i="8" s="1"/>
  <c r="C184" i="3"/>
  <c r="P185" i="8" s="1"/>
  <c r="G183" i="3"/>
  <c r="F183" i="3"/>
  <c r="D183" i="3"/>
  <c r="Q184" i="8" s="1"/>
  <c r="C183" i="3"/>
  <c r="P184" i="8" s="1"/>
  <c r="G182" i="3"/>
  <c r="F182" i="3"/>
  <c r="D182" i="3"/>
  <c r="Q183" i="8" s="1"/>
  <c r="C182" i="3"/>
  <c r="P183" i="8" s="1"/>
  <c r="G181" i="3"/>
  <c r="F181" i="3"/>
  <c r="D181" i="3"/>
  <c r="Q182" i="8" s="1"/>
  <c r="C181" i="3"/>
  <c r="P182" i="8" s="1"/>
  <c r="G180" i="3"/>
  <c r="F180" i="3"/>
  <c r="D180" i="3"/>
  <c r="Q181" i="8" s="1"/>
  <c r="C180" i="3"/>
  <c r="P181" i="8" s="1"/>
  <c r="G179" i="3"/>
  <c r="F179" i="3"/>
  <c r="D179" i="3"/>
  <c r="Q180" i="8" s="1"/>
  <c r="C179" i="3"/>
  <c r="P180" i="8" s="1"/>
  <c r="G178" i="3"/>
  <c r="F178" i="3"/>
  <c r="D178" i="3"/>
  <c r="Q179" i="8" s="1"/>
  <c r="C178" i="3"/>
  <c r="P179" i="8" s="1"/>
  <c r="G177" i="3"/>
  <c r="F177" i="3"/>
  <c r="D177" i="3"/>
  <c r="Q178" i="8" s="1"/>
  <c r="C177" i="3"/>
  <c r="P178" i="8" s="1"/>
  <c r="G176" i="3"/>
  <c r="F176" i="3"/>
  <c r="D176" i="3"/>
  <c r="Q177" i="8" s="1"/>
  <c r="C176" i="3"/>
  <c r="P177" i="8" s="1"/>
  <c r="G175" i="3"/>
  <c r="F175" i="3"/>
  <c r="D175" i="3"/>
  <c r="Q176" i="8" s="1"/>
  <c r="C175" i="3"/>
  <c r="P176" i="8" s="1"/>
  <c r="G174" i="3"/>
  <c r="F174" i="3"/>
  <c r="D174" i="3"/>
  <c r="Q175" i="8" s="1"/>
  <c r="C174" i="3"/>
  <c r="P175" i="8" s="1"/>
  <c r="G173" i="3"/>
  <c r="F173" i="3"/>
  <c r="D173" i="3"/>
  <c r="Q174" i="8" s="1"/>
  <c r="C173" i="3"/>
  <c r="P174" i="8" s="1"/>
  <c r="G172" i="3"/>
  <c r="F172" i="3"/>
  <c r="D172" i="3"/>
  <c r="Q173" i="8" s="1"/>
  <c r="C172" i="3"/>
  <c r="P173" i="8" s="1"/>
  <c r="G171" i="3"/>
  <c r="F171" i="3"/>
  <c r="D171" i="3"/>
  <c r="Q172" i="8" s="1"/>
  <c r="C171" i="3"/>
  <c r="P172" i="8" s="1"/>
  <c r="G170" i="3"/>
  <c r="F170" i="3"/>
  <c r="D170" i="3"/>
  <c r="Q171" i="8" s="1"/>
  <c r="C170" i="3"/>
  <c r="P171" i="8" s="1"/>
  <c r="G169" i="3"/>
  <c r="F169" i="3"/>
  <c r="D169" i="3"/>
  <c r="Q170" i="8" s="1"/>
  <c r="C169" i="3"/>
  <c r="P170" i="8" s="1"/>
  <c r="G168" i="3"/>
  <c r="F168" i="3"/>
  <c r="D168" i="3"/>
  <c r="Q169" i="8" s="1"/>
  <c r="C168" i="3"/>
  <c r="P169" i="8" s="1"/>
  <c r="G167" i="3"/>
  <c r="F167" i="3"/>
  <c r="D167" i="3"/>
  <c r="Q168" i="8" s="1"/>
  <c r="C167" i="3"/>
  <c r="P168" i="8" s="1"/>
  <c r="G166" i="3"/>
  <c r="F166" i="3"/>
  <c r="D166" i="3"/>
  <c r="Q167" i="8" s="1"/>
  <c r="C166" i="3"/>
  <c r="P167" i="8" s="1"/>
  <c r="G165" i="3"/>
  <c r="F165" i="3"/>
  <c r="D165" i="3"/>
  <c r="Q166" i="8" s="1"/>
  <c r="C165" i="3"/>
  <c r="P166" i="8" s="1"/>
  <c r="G164" i="3"/>
  <c r="F164" i="3"/>
  <c r="D164" i="3"/>
  <c r="Q165" i="8" s="1"/>
  <c r="C164" i="3"/>
  <c r="P165" i="8" s="1"/>
  <c r="G163" i="3"/>
  <c r="F163" i="3"/>
  <c r="D163" i="3"/>
  <c r="Q164" i="8" s="1"/>
  <c r="C163" i="3"/>
  <c r="P164" i="8" s="1"/>
  <c r="G162" i="3"/>
  <c r="F162" i="3"/>
  <c r="D162" i="3"/>
  <c r="Q163" i="8" s="1"/>
  <c r="C162" i="3"/>
  <c r="P163" i="8" s="1"/>
  <c r="G161" i="3"/>
  <c r="F161" i="3"/>
  <c r="D161" i="3"/>
  <c r="Q162" i="8" s="1"/>
  <c r="C161" i="3"/>
  <c r="P162" i="8" s="1"/>
  <c r="G160" i="3"/>
  <c r="F160" i="3"/>
  <c r="D160" i="3"/>
  <c r="Q161" i="8" s="1"/>
  <c r="C160" i="3"/>
  <c r="P161" i="8" s="1"/>
  <c r="G159" i="3"/>
  <c r="F159" i="3"/>
  <c r="D159" i="3"/>
  <c r="Q160" i="8" s="1"/>
  <c r="C159" i="3"/>
  <c r="P160" i="8" s="1"/>
  <c r="G158" i="3"/>
  <c r="F158" i="3"/>
  <c r="D158" i="3"/>
  <c r="Q159" i="8" s="1"/>
  <c r="C158" i="3"/>
  <c r="P159" i="8" s="1"/>
  <c r="G157" i="3"/>
  <c r="F157" i="3"/>
  <c r="D157" i="3"/>
  <c r="Q158" i="8" s="1"/>
  <c r="C157" i="3"/>
  <c r="P158" i="8" s="1"/>
  <c r="G156" i="3"/>
  <c r="F156" i="3"/>
  <c r="D156" i="3"/>
  <c r="Q157" i="8" s="1"/>
  <c r="C156" i="3"/>
  <c r="P157" i="8" s="1"/>
  <c r="G155" i="3"/>
  <c r="F155" i="3"/>
  <c r="D155" i="3"/>
  <c r="Q156" i="8" s="1"/>
  <c r="C155" i="3"/>
  <c r="P156" i="8" s="1"/>
  <c r="G154" i="3"/>
  <c r="F154" i="3"/>
  <c r="D154" i="3"/>
  <c r="Q155" i="8" s="1"/>
  <c r="C154" i="3"/>
  <c r="P155" i="8" s="1"/>
  <c r="G153" i="3"/>
  <c r="F153" i="3"/>
  <c r="D153" i="3"/>
  <c r="Q154" i="8" s="1"/>
  <c r="C153" i="3"/>
  <c r="P154" i="8" s="1"/>
  <c r="G152" i="3"/>
  <c r="F152" i="3"/>
  <c r="D152" i="3"/>
  <c r="Q153" i="8" s="1"/>
  <c r="C152" i="3"/>
  <c r="P153" i="8" s="1"/>
  <c r="G151" i="3"/>
  <c r="F151" i="3"/>
  <c r="D151" i="3"/>
  <c r="Q152" i="8" s="1"/>
  <c r="C151" i="3"/>
  <c r="P152" i="8" s="1"/>
  <c r="G150" i="3"/>
  <c r="F150" i="3"/>
  <c r="D150" i="3"/>
  <c r="Q151" i="8" s="1"/>
  <c r="C150" i="3"/>
  <c r="P151" i="8" s="1"/>
  <c r="G149" i="3"/>
  <c r="F149" i="3"/>
  <c r="D149" i="3"/>
  <c r="Q150" i="8" s="1"/>
  <c r="C149" i="3"/>
  <c r="P150" i="8" s="1"/>
  <c r="G148" i="3"/>
  <c r="F148" i="3"/>
  <c r="D148" i="3"/>
  <c r="Q149" i="8" s="1"/>
  <c r="C148" i="3"/>
  <c r="P149" i="8" s="1"/>
  <c r="G147" i="3"/>
  <c r="F147" i="3"/>
  <c r="D147" i="3"/>
  <c r="Q148" i="8" s="1"/>
  <c r="C147" i="3"/>
  <c r="P148" i="8" s="1"/>
  <c r="G146" i="3"/>
  <c r="F146" i="3"/>
  <c r="D146" i="3"/>
  <c r="Q147" i="8" s="1"/>
  <c r="C146" i="3"/>
  <c r="P147" i="8" s="1"/>
  <c r="G145" i="3"/>
  <c r="F145" i="3"/>
  <c r="D145" i="3"/>
  <c r="Q146" i="8" s="1"/>
  <c r="C145" i="3"/>
  <c r="P146" i="8" s="1"/>
  <c r="G144" i="3"/>
  <c r="F144" i="3"/>
  <c r="D144" i="3"/>
  <c r="Q145" i="8" s="1"/>
  <c r="C144" i="3"/>
  <c r="P145" i="8" s="1"/>
  <c r="G143" i="3"/>
  <c r="F143" i="3"/>
  <c r="D143" i="3"/>
  <c r="Q144" i="8" s="1"/>
  <c r="C143" i="3"/>
  <c r="P144" i="8" s="1"/>
  <c r="G142" i="3"/>
  <c r="F142" i="3"/>
  <c r="D142" i="3"/>
  <c r="Q143" i="8" s="1"/>
  <c r="C142" i="3"/>
  <c r="P143" i="8" s="1"/>
  <c r="G141" i="3"/>
  <c r="F141" i="3"/>
  <c r="D141" i="3"/>
  <c r="Q142" i="8" s="1"/>
  <c r="C141" i="3"/>
  <c r="P142" i="8" s="1"/>
  <c r="G140" i="3"/>
  <c r="F140" i="3"/>
  <c r="D140" i="3"/>
  <c r="Q141" i="8" s="1"/>
  <c r="C140" i="3"/>
  <c r="P141" i="8" s="1"/>
  <c r="G139" i="3"/>
  <c r="F139" i="3"/>
  <c r="D139" i="3"/>
  <c r="Q140" i="8" s="1"/>
  <c r="C139" i="3"/>
  <c r="P140" i="8" s="1"/>
  <c r="G138" i="3"/>
  <c r="F138" i="3"/>
  <c r="D138" i="3"/>
  <c r="Q139" i="8" s="1"/>
  <c r="C138" i="3"/>
  <c r="P139" i="8" s="1"/>
  <c r="G137" i="3"/>
  <c r="F137" i="3"/>
  <c r="D137" i="3"/>
  <c r="Q138" i="8" s="1"/>
  <c r="C137" i="3"/>
  <c r="P138" i="8" s="1"/>
  <c r="G136" i="3"/>
  <c r="F136" i="3"/>
  <c r="D136" i="3"/>
  <c r="Q137" i="8" s="1"/>
  <c r="C136" i="3"/>
  <c r="P137" i="8" s="1"/>
  <c r="G135" i="3"/>
  <c r="F135" i="3"/>
  <c r="D135" i="3"/>
  <c r="Q136" i="8" s="1"/>
  <c r="C135" i="3"/>
  <c r="P136" i="8" s="1"/>
  <c r="G134" i="3"/>
  <c r="F134" i="3"/>
  <c r="D134" i="3"/>
  <c r="Q135" i="8" s="1"/>
  <c r="C134" i="3"/>
  <c r="P135" i="8" s="1"/>
  <c r="G133" i="3"/>
  <c r="F133" i="3"/>
  <c r="D133" i="3"/>
  <c r="Q134" i="8" s="1"/>
  <c r="C133" i="3"/>
  <c r="P134" i="8" s="1"/>
  <c r="G132" i="3"/>
  <c r="F132" i="3"/>
  <c r="D132" i="3"/>
  <c r="Q133" i="8" s="1"/>
  <c r="C132" i="3"/>
  <c r="P133" i="8" s="1"/>
  <c r="G131" i="3"/>
  <c r="F131" i="3"/>
  <c r="D131" i="3"/>
  <c r="Q132" i="8" s="1"/>
  <c r="C131" i="3"/>
  <c r="P132" i="8" s="1"/>
  <c r="G130" i="3"/>
  <c r="F130" i="3"/>
  <c r="D130" i="3"/>
  <c r="Q131" i="8" s="1"/>
  <c r="C130" i="3"/>
  <c r="P131" i="8" s="1"/>
  <c r="G129" i="3"/>
  <c r="F129" i="3"/>
  <c r="D129" i="3"/>
  <c r="Q130" i="8" s="1"/>
  <c r="C129" i="3"/>
  <c r="P130" i="8" s="1"/>
  <c r="G128" i="3"/>
  <c r="F128" i="3"/>
  <c r="D128" i="3"/>
  <c r="Q129" i="8" s="1"/>
  <c r="C128" i="3"/>
  <c r="P129" i="8" s="1"/>
  <c r="G127" i="3"/>
  <c r="F127" i="3"/>
  <c r="D127" i="3"/>
  <c r="Q128" i="8" s="1"/>
  <c r="C127" i="3"/>
  <c r="P128" i="8" s="1"/>
  <c r="G126" i="3"/>
  <c r="F126" i="3"/>
  <c r="D126" i="3"/>
  <c r="Q127" i="8" s="1"/>
  <c r="C126" i="3"/>
  <c r="P127" i="8" s="1"/>
  <c r="G125" i="3"/>
  <c r="F125" i="3"/>
  <c r="D125" i="3"/>
  <c r="Q126" i="8" s="1"/>
  <c r="C125" i="3"/>
  <c r="P126" i="8" s="1"/>
  <c r="G124" i="3"/>
  <c r="F124" i="3"/>
  <c r="D124" i="3"/>
  <c r="Q125" i="8" s="1"/>
  <c r="C124" i="3"/>
  <c r="P125" i="8" s="1"/>
  <c r="G123" i="3"/>
  <c r="F123" i="3"/>
  <c r="D123" i="3"/>
  <c r="Q124" i="8" s="1"/>
  <c r="C123" i="3"/>
  <c r="P124" i="8" s="1"/>
  <c r="G122" i="3"/>
  <c r="F122" i="3"/>
  <c r="D122" i="3"/>
  <c r="Q123" i="8" s="1"/>
  <c r="C122" i="3"/>
  <c r="P123" i="8" s="1"/>
  <c r="G121" i="3"/>
  <c r="F121" i="3"/>
  <c r="D121" i="3"/>
  <c r="Q122" i="8" s="1"/>
  <c r="C121" i="3"/>
  <c r="P122" i="8" s="1"/>
  <c r="G120" i="3"/>
  <c r="F120" i="3"/>
  <c r="D120" i="3"/>
  <c r="Q121" i="8" s="1"/>
  <c r="C120" i="3"/>
  <c r="P121" i="8" s="1"/>
  <c r="G119" i="3"/>
  <c r="F119" i="3"/>
  <c r="D119" i="3"/>
  <c r="Q120" i="8" s="1"/>
  <c r="C119" i="3"/>
  <c r="P120" i="8" s="1"/>
  <c r="G116" i="3"/>
  <c r="F116" i="3"/>
  <c r="D116" i="3"/>
  <c r="Q116" i="8" s="1"/>
  <c r="C116" i="3"/>
  <c r="P116" i="8" s="1"/>
  <c r="G114" i="3"/>
  <c r="F114" i="3"/>
  <c r="D114" i="3"/>
  <c r="Q114" i="8" s="1"/>
  <c r="C114" i="3"/>
  <c r="P114" i="8" s="1"/>
  <c r="G113" i="3"/>
  <c r="F113" i="3"/>
  <c r="D113" i="3"/>
  <c r="Q113" i="8" s="1"/>
  <c r="C113" i="3"/>
  <c r="P113" i="8" s="1"/>
  <c r="G112" i="3"/>
  <c r="F112" i="3"/>
  <c r="D112" i="3"/>
  <c r="Q112" i="8" s="1"/>
  <c r="C112" i="3"/>
  <c r="P112" i="8" s="1"/>
  <c r="G111" i="3"/>
  <c r="F111" i="3"/>
  <c r="D111" i="3"/>
  <c r="Q111" i="8" s="1"/>
  <c r="C111" i="3"/>
  <c r="P111" i="8" s="1"/>
  <c r="G110" i="3"/>
  <c r="F110" i="3"/>
  <c r="D110" i="3"/>
  <c r="Q110" i="8" s="1"/>
  <c r="C110" i="3"/>
  <c r="P110" i="8" s="1"/>
  <c r="G109" i="3"/>
  <c r="F109" i="3"/>
  <c r="D109" i="3"/>
  <c r="Q109" i="8" s="1"/>
  <c r="C109" i="3"/>
  <c r="P109" i="8" s="1"/>
  <c r="G108" i="3"/>
  <c r="F108" i="3"/>
  <c r="D108" i="3"/>
  <c r="Q108" i="8" s="1"/>
  <c r="C108" i="3"/>
  <c r="P108" i="8" s="1"/>
  <c r="G107" i="3"/>
  <c r="F107" i="3"/>
  <c r="D107" i="3"/>
  <c r="Q107" i="8" s="1"/>
  <c r="C107" i="3"/>
  <c r="P107" i="8" s="1"/>
  <c r="G106" i="3"/>
  <c r="F106" i="3"/>
  <c r="D106" i="3"/>
  <c r="Q106" i="8" s="1"/>
  <c r="C106" i="3"/>
  <c r="P106" i="8" s="1"/>
  <c r="G105" i="3"/>
  <c r="F105" i="3"/>
  <c r="D105" i="3"/>
  <c r="Q105" i="8" s="1"/>
  <c r="C105" i="3"/>
  <c r="P105" i="8" s="1"/>
  <c r="G104" i="3"/>
  <c r="F104" i="3"/>
  <c r="D104" i="3"/>
  <c r="Q104" i="8" s="1"/>
  <c r="C104" i="3"/>
  <c r="P104" i="8" s="1"/>
  <c r="G103" i="3"/>
  <c r="F103" i="3"/>
  <c r="D103" i="3"/>
  <c r="Q103" i="8" s="1"/>
  <c r="C103" i="3"/>
  <c r="P103" i="8" s="1"/>
  <c r="G102" i="3"/>
  <c r="F102" i="3"/>
  <c r="D102" i="3"/>
  <c r="Q102" i="8" s="1"/>
  <c r="C102" i="3"/>
  <c r="P102" i="8" s="1"/>
  <c r="G101" i="3"/>
  <c r="F101" i="3"/>
  <c r="D101" i="3"/>
  <c r="Q101" i="8" s="1"/>
  <c r="C101" i="3"/>
  <c r="P101" i="8" s="1"/>
  <c r="G100" i="3"/>
  <c r="F100" i="3"/>
  <c r="D100" i="3"/>
  <c r="Q100" i="8" s="1"/>
  <c r="C100" i="3"/>
  <c r="P100" i="8" s="1"/>
  <c r="G99" i="3"/>
  <c r="F99" i="3"/>
  <c r="D99" i="3"/>
  <c r="Q99" i="8" s="1"/>
  <c r="C99" i="3"/>
  <c r="P99" i="8" s="1"/>
  <c r="G98" i="3"/>
  <c r="F98" i="3"/>
  <c r="D98" i="3"/>
  <c r="Q98" i="8" s="1"/>
  <c r="C98" i="3"/>
  <c r="P98" i="8" s="1"/>
  <c r="G97" i="3"/>
  <c r="F97" i="3"/>
  <c r="D97" i="3"/>
  <c r="Q97" i="8" s="1"/>
  <c r="C97" i="3"/>
  <c r="P97" i="8" s="1"/>
  <c r="G96" i="3"/>
  <c r="F96" i="3"/>
  <c r="D96" i="3"/>
  <c r="Q96" i="8" s="1"/>
  <c r="C96" i="3"/>
  <c r="P96" i="8" s="1"/>
  <c r="G95" i="3"/>
  <c r="F95" i="3"/>
  <c r="D95" i="3"/>
  <c r="Q95" i="8" s="1"/>
  <c r="C95" i="3"/>
  <c r="P95" i="8" s="1"/>
  <c r="G94" i="3"/>
  <c r="F94" i="3"/>
  <c r="D94" i="3"/>
  <c r="Q94" i="8" s="1"/>
  <c r="C94" i="3"/>
  <c r="P94" i="8" s="1"/>
  <c r="G93" i="3"/>
  <c r="F93" i="3"/>
  <c r="D93" i="3"/>
  <c r="Q93" i="8" s="1"/>
  <c r="C93" i="3"/>
  <c r="P93" i="8" s="1"/>
  <c r="G92" i="3"/>
  <c r="F92" i="3"/>
  <c r="D92" i="3"/>
  <c r="Q92" i="8" s="1"/>
  <c r="C92" i="3"/>
  <c r="P92" i="8" s="1"/>
  <c r="G91" i="3"/>
  <c r="F91" i="3"/>
  <c r="D91" i="3"/>
  <c r="Q91" i="8" s="1"/>
  <c r="C91" i="3"/>
  <c r="P91" i="8" s="1"/>
  <c r="G90" i="3"/>
  <c r="F90" i="3"/>
  <c r="D90" i="3"/>
  <c r="Q90" i="8" s="1"/>
  <c r="C90" i="3"/>
  <c r="P90" i="8" s="1"/>
  <c r="G89" i="3"/>
  <c r="F89" i="3"/>
  <c r="D89" i="3"/>
  <c r="Q89" i="8" s="1"/>
  <c r="C89" i="3"/>
  <c r="P89" i="8" s="1"/>
  <c r="G88" i="3"/>
  <c r="F88" i="3"/>
  <c r="D88" i="3"/>
  <c r="Q88" i="8" s="1"/>
  <c r="C88" i="3"/>
  <c r="P88" i="8" s="1"/>
  <c r="G87" i="3"/>
  <c r="F87" i="3"/>
  <c r="D87" i="3"/>
  <c r="Q87" i="8" s="1"/>
  <c r="C87" i="3"/>
  <c r="P87" i="8" s="1"/>
  <c r="G86" i="3"/>
  <c r="F86" i="3"/>
  <c r="D86" i="3"/>
  <c r="Q86" i="8" s="1"/>
  <c r="C86" i="3"/>
  <c r="P86" i="8" s="1"/>
  <c r="G85" i="3"/>
  <c r="F85" i="3"/>
  <c r="D85" i="3"/>
  <c r="Q85" i="8" s="1"/>
  <c r="C85" i="3"/>
  <c r="P85" i="8" s="1"/>
  <c r="G84" i="3"/>
  <c r="F84" i="3"/>
  <c r="D84" i="3"/>
  <c r="Q84" i="8" s="1"/>
  <c r="C84" i="3"/>
  <c r="P84" i="8" s="1"/>
  <c r="G83" i="3"/>
  <c r="F83" i="3"/>
  <c r="D83" i="3"/>
  <c r="Q83" i="8" s="1"/>
  <c r="C83" i="3"/>
  <c r="P83" i="8" s="1"/>
  <c r="G82" i="3"/>
  <c r="F82" i="3"/>
  <c r="D82" i="3"/>
  <c r="Q82" i="8" s="1"/>
  <c r="C82" i="3"/>
  <c r="P82" i="8" s="1"/>
  <c r="G81" i="3"/>
  <c r="F81" i="3"/>
  <c r="D81" i="3"/>
  <c r="Q81" i="8" s="1"/>
  <c r="C81" i="3"/>
  <c r="P81" i="8" s="1"/>
  <c r="G80" i="3"/>
  <c r="F80" i="3"/>
  <c r="D80" i="3"/>
  <c r="Q80" i="8" s="1"/>
  <c r="C80" i="3"/>
  <c r="P80" i="8" s="1"/>
  <c r="G79" i="3"/>
  <c r="F79" i="3"/>
  <c r="D79" i="3"/>
  <c r="Q79" i="8" s="1"/>
  <c r="C79" i="3"/>
  <c r="P79" i="8" s="1"/>
  <c r="G78" i="3"/>
  <c r="F78" i="3"/>
  <c r="D78" i="3"/>
  <c r="Q78" i="8" s="1"/>
  <c r="C78" i="3"/>
  <c r="P78" i="8" s="1"/>
  <c r="G77" i="3"/>
  <c r="F77" i="3"/>
  <c r="D77" i="3"/>
  <c r="Q77" i="8" s="1"/>
  <c r="C77" i="3"/>
  <c r="P77" i="8" s="1"/>
  <c r="G76" i="3"/>
  <c r="F76" i="3"/>
  <c r="D76" i="3"/>
  <c r="Q76" i="8" s="1"/>
  <c r="C76" i="3"/>
  <c r="P76" i="8" s="1"/>
  <c r="G75" i="3"/>
  <c r="F75" i="3"/>
  <c r="D75" i="3"/>
  <c r="Q75" i="8" s="1"/>
  <c r="C75" i="3"/>
  <c r="P75" i="8" s="1"/>
  <c r="G74" i="3"/>
  <c r="F74" i="3"/>
  <c r="D74" i="3"/>
  <c r="Q74" i="8" s="1"/>
  <c r="C74" i="3"/>
  <c r="P74" i="8" s="1"/>
  <c r="G73" i="3"/>
  <c r="F73" i="3"/>
  <c r="D73" i="3"/>
  <c r="Q73" i="8" s="1"/>
  <c r="C73" i="3"/>
  <c r="P73" i="8" s="1"/>
  <c r="G72" i="3"/>
  <c r="F72" i="3"/>
  <c r="D72" i="3"/>
  <c r="Q72" i="8" s="1"/>
  <c r="C72" i="3"/>
  <c r="P72" i="8" s="1"/>
  <c r="G71" i="3"/>
  <c r="F71" i="3"/>
  <c r="D71" i="3"/>
  <c r="Q71" i="8" s="1"/>
  <c r="C71" i="3"/>
  <c r="P71" i="8" s="1"/>
  <c r="G70" i="3"/>
  <c r="F70" i="3"/>
  <c r="D70" i="3"/>
  <c r="Q70" i="8" s="1"/>
  <c r="C70" i="3"/>
  <c r="P70" i="8" s="1"/>
  <c r="G69" i="3"/>
  <c r="F69" i="3"/>
  <c r="D69" i="3"/>
  <c r="Q69" i="8" s="1"/>
  <c r="C69" i="3"/>
  <c r="P69" i="8" s="1"/>
  <c r="G68" i="3"/>
  <c r="F68" i="3"/>
  <c r="D68" i="3"/>
  <c r="Q68" i="8" s="1"/>
  <c r="C68" i="3"/>
  <c r="P68" i="8" s="1"/>
  <c r="G67" i="3"/>
  <c r="F67" i="3"/>
  <c r="D67" i="3"/>
  <c r="Q67" i="8" s="1"/>
  <c r="C67" i="3"/>
  <c r="P67" i="8" s="1"/>
  <c r="G66" i="3"/>
  <c r="F66" i="3"/>
  <c r="D66" i="3"/>
  <c r="Q66" i="8" s="1"/>
  <c r="C66" i="3"/>
  <c r="P66" i="8" s="1"/>
  <c r="G65" i="3"/>
  <c r="F65" i="3"/>
  <c r="D65" i="3"/>
  <c r="Q65" i="8" s="1"/>
  <c r="C65" i="3"/>
  <c r="P65" i="8" s="1"/>
  <c r="G64" i="3"/>
  <c r="F64" i="3"/>
  <c r="D64" i="3"/>
  <c r="Q64" i="8" s="1"/>
  <c r="C64" i="3"/>
  <c r="P64" i="8" s="1"/>
  <c r="G63" i="3"/>
  <c r="F63" i="3"/>
  <c r="D63" i="3"/>
  <c r="Q63" i="8" s="1"/>
  <c r="C63" i="3"/>
  <c r="P63" i="8" s="1"/>
  <c r="G62" i="3"/>
  <c r="F62" i="3"/>
  <c r="D62" i="3"/>
  <c r="Q62" i="8" s="1"/>
  <c r="C62" i="3"/>
  <c r="P62" i="8" s="1"/>
  <c r="G60" i="3"/>
  <c r="F60" i="3"/>
  <c r="D60" i="3"/>
  <c r="Q60" i="8" s="1"/>
  <c r="C60" i="3"/>
  <c r="P60" i="8" s="1"/>
  <c r="G59" i="3"/>
  <c r="F59" i="3"/>
  <c r="D59" i="3"/>
  <c r="Q59" i="8" s="1"/>
  <c r="C59" i="3"/>
  <c r="P59" i="8" s="1"/>
  <c r="G58" i="3"/>
  <c r="F58" i="3"/>
  <c r="D58" i="3"/>
  <c r="Q58" i="8" s="1"/>
  <c r="C58" i="3"/>
  <c r="P58" i="8" s="1"/>
  <c r="G57" i="3"/>
  <c r="F57" i="3"/>
  <c r="D57" i="3"/>
  <c r="Q57" i="8" s="1"/>
  <c r="C57" i="3"/>
  <c r="P57" i="8" s="1"/>
  <c r="G56" i="3"/>
  <c r="F56" i="3"/>
  <c r="D56" i="3"/>
  <c r="Q56" i="8" s="1"/>
  <c r="C56" i="3"/>
  <c r="P56" i="8" s="1"/>
  <c r="G55" i="3"/>
  <c r="F55" i="3"/>
  <c r="D55" i="3"/>
  <c r="Q55" i="8" s="1"/>
  <c r="C55" i="3"/>
  <c r="P55" i="8" s="1"/>
  <c r="G54" i="3"/>
  <c r="F54" i="3"/>
  <c r="D54" i="3"/>
  <c r="Q54" i="8" s="1"/>
  <c r="C54" i="3"/>
  <c r="P54" i="8" s="1"/>
  <c r="G53" i="3"/>
  <c r="F53" i="3"/>
  <c r="D53" i="3"/>
  <c r="Q53" i="8" s="1"/>
  <c r="C53" i="3"/>
  <c r="P53" i="8" s="1"/>
  <c r="G52" i="3"/>
  <c r="F52" i="3"/>
  <c r="D52" i="3"/>
  <c r="Q52" i="8" s="1"/>
  <c r="C52" i="3"/>
  <c r="P52" i="8" s="1"/>
  <c r="G51" i="3"/>
  <c r="F51" i="3"/>
  <c r="D51" i="3"/>
  <c r="Q51" i="8" s="1"/>
  <c r="C51" i="3"/>
  <c r="P51" i="8" s="1"/>
  <c r="G50" i="3"/>
  <c r="F50" i="3"/>
  <c r="D50" i="3"/>
  <c r="Q50" i="8" s="1"/>
  <c r="C50" i="3"/>
  <c r="P50" i="8" s="1"/>
  <c r="G49" i="3"/>
  <c r="F49" i="3"/>
  <c r="D49" i="3"/>
  <c r="Q49" i="8" s="1"/>
  <c r="C49" i="3"/>
  <c r="P49" i="8" s="1"/>
  <c r="G48" i="3"/>
  <c r="F48" i="3"/>
  <c r="D48" i="3"/>
  <c r="Q48" i="8" s="1"/>
  <c r="C48" i="3"/>
  <c r="P48" i="8" s="1"/>
  <c r="G47" i="3"/>
  <c r="F47" i="3"/>
  <c r="D47" i="3"/>
  <c r="Q47" i="8" s="1"/>
  <c r="C47" i="3"/>
  <c r="P47" i="8" s="1"/>
  <c r="G46" i="3"/>
  <c r="F46" i="3"/>
  <c r="D46" i="3"/>
  <c r="Q46" i="8" s="1"/>
  <c r="C46" i="3"/>
  <c r="P46" i="8" s="1"/>
  <c r="G45" i="3"/>
  <c r="F45" i="3"/>
  <c r="D45" i="3"/>
  <c r="Q45" i="8" s="1"/>
  <c r="C45" i="3"/>
  <c r="P45" i="8" s="1"/>
  <c r="G44" i="3"/>
  <c r="F44" i="3"/>
  <c r="D44" i="3"/>
  <c r="Q44" i="8" s="1"/>
  <c r="C44" i="3"/>
  <c r="P44" i="8" s="1"/>
  <c r="G43" i="3"/>
  <c r="F43" i="3"/>
  <c r="D43" i="3"/>
  <c r="Q43" i="8" s="1"/>
  <c r="C43" i="3"/>
  <c r="P43" i="8" s="1"/>
  <c r="G42" i="3"/>
  <c r="F42" i="3"/>
  <c r="D42" i="3"/>
  <c r="Q42" i="8" s="1"/>
  <c r="C42" i="3"/>
  <c r="P42" i="8" s="1"/>
  <c r="G41" i="3"/>
  <c r="F41" i="3"/>
  <c r="D41" i="3"/>
  <c r="Q41" i="8" s="1"/>
  <c r="C41" i="3"/>
  <c r="P41" i="8" s="1"/>
  <c r="G40" i="3"/>
  <c r="F40" i="3"/>
  <c r="D40" i="3"/>
  <c r="Q40" i="8" s="1"/>
  <c r="C40" i="3"/>
  <c r="P40" i="8" s="1"/>
  <c r="G39" i="3"/>
  <c r="F39" i="3"/>
  <c r="D39" i="3"/>
  <c r="Q39" i="8" s="1"/>
  <c r="C39" i="3"/>
  <c r="P39" i="8" s="1"/>
  <c r="G38" i="3"/>
  <c r="F38" i="3"/>
  <c r="D38" i="3"/>
  <c r="Q38" i="8" s="1"/>
  <c r="C38" i="3"/>
  <c r="P38" i="8" s="1"/>
  <c r="G37" i="3"/>
  <c r="F37" i="3"/>
  <c r="D37" i="3"/>
  <c r="Q37" i="8" s="1"/>
  <c r="C37" i="3"/>
  <c r="P37" i="8" s="1"/>
  <c r="G36" i="3"/>
  <c r="F36" i="3"/>
  <c r="D36" i="3"/>
  <c r="Q36" i="8" s="1"/>
  <c r="C36" i="3"/>
  <c r="P36" i="8" s="1"/>
  <c r="G35" i="3"/>
  <c r="F35" i="3"/>
  <c r="D35" i="3"/>
  <c r="Q35" i="8" s="1"/>
  <c r="C35" i="3"/>
  <c r="P35" i="8" s="1"/>
  <c r="G34" i="3"/>
  <c r="F34" i="3"/>
  <c r="D34" i="3"/>
  <c r="Q34" i="8" s="1"/>
  <c r="C34" i="3"/>
  <c r="P34" i="8" s="1"/>
  <c r="G33" i="3"/>
  <c r="F33" i="3"/>
  <c r="D33" i="3"/>
  <c r="Q33" i="8" s="1"/>
  <c r="C33" i="3"/>
  <c r="P33" i="8" s="1"/>
  <c r="G32" i="3"/>
  <c r="F32" i="3"/>
  <c r="D32" i="3"/>
  <c r="Q32" i="8" s="1"/>
  <c r="C32" i="3"/>
  <c r="P32" i="8" s="1"/>
  <c r="G31" i="3"/>
  <c r="F31" i="3"/>
  <c r="D31" i="3"/>
  <c r="Q31" i="8" s="1"/>
  <c r="C31" i="3"/>
  <c r="P31" i="8" s="1"/>
  <c r="G30" i="3"/>
  <c r="F30" i="3"/>
  <c r="D30" i="3"/>
  <c r="Q30" i="8" s="1"/>
  <c r="C30" i="3"/>
  <c r="P30" i="8" s="1"/>
  <c r="G29" i="3"/>
  <c r="F29" i="3"/>
  <c r="D29" i="3"/>
  <c r="Q29" i="8" s="1"/>
  <c r="Q259" i="8" s="1"/>
  <c r="C29" i="3"/>
  <c r="P29" i="8" s="1"/>
  <c r="G28" i="3"/>
  <c r="F28" i="3"/>
  <c r="D28" i="3"/>
  <c r="Q28" i="8" s="1"/>
  <c r="C28" i="3"/>
  <c r="P28" i="8" s="1"/>
  <c r="G27" i="3"/>
  <c r="F27" i="3"/>
  <c r="D27" i="3"/>
  <c r="C27" i="3"/>
  <c r="G26" i="3"/>
  <c r="F26" i="3"/>
  <c r="D26" i="3"/>
  <c r="Q26" i="8" s="1"/>
  <c r="C26" i="3"/>
  <c r="P26" i="8" s="1"/>
  <c r="G25" i="3"/>
  <c r="F25" i="3"/>
  <c r="D25" i="3"/>
  <c r="Q25" i="8" s="1"/>
  <c r="C25" i="3"/>
  <c r="P25" i="8" s="1"/>
  <c r="G24" i="3"/>
  <c r="F24" i="3"/>
  <c r="D24" i="3"/>
  <c r="Q24" i="8" s="1"/>
  <c r="C24" i="3"/>
  <c r="P24" i="8" s="1"/>
  <c r="G22" i="3"/>
  <c r="F22" i="3"/>
  <c r="D22" i="3"/>
  <c r="Q22" i="8" s="1"/>
  <c r="C22" i="3"/>
  <c r="P22" i="8" s="1"/>
  <c r="G21" i="3"/>
  <c r="F21" i="3"/>
  <c r="D21" i="3"/>
  <c r="Q21" i="8" s="1"/>
  <c r="C21" i="3"/>
  <c r="P21" i="8" s="1"/>
  <c r="G20" i="3"/>
  <c r="F20" i="3"/>
  <c r="D20" i="3"/>
  <c r="Q20" i="8" s="1"/>
  <c r="C20" i="3"/>
  <c r="P20" i="8" s="1"/>
  <c r="G19" i="3"/>
  <c r="F19" i="3"/>
  <c r="D19" i="3"/>
  <c r="Q19" i="8" s="1"/>
  <c r="C19" i="3"/>
  <c r="P19" i="8" s="1"/>
  <c r="G18" i="3"/>
  <c r="F18" i="3"/>
  <c r="D18" i="3"/>
  <c r="Q18" i="8" s="1"/>
  <c r="C18" i="3"/>
  <c r="P18" i="8" s="1"/>
  <c r="G17" i="3"/>
  <c r="F17" i="3"/>
  <c r="D17" i="3"/>
  <c r="Q17" i="8" s="1"/>
  <c r="C17" i="3"/>
  <c r="P17" i="8" s="1"/>
  <c r="G16" i="3"/>
  <c r="F16" i="3"/>
  <c r="D16" i="3"/>
  <c r="Q16" i="8" s="1"/>
  <c r="C16" i="3"/>
  <c r="P16" i="8" s="1"/>
  <c r="G15" i="3"/>
  <c r="F15" i="3"/>
  <c r="D15" i="3"/>
  <c r="Q15" i="8" s="1"/>
  <c r="C15" i="3"/>
  <c r="P15" i="8" s="1"/>
  <c r="G14" i="3"/>
  <c r="F14" i="3"/>
  <c r="D14" i="3"/>
  <c r="Q14" i="8" s="1"/>
  <c r="C14" i="3"/>
  <c r="P14" i="8" s="1"/>
  <c r="G13" i="3"/>
  <c r="F13" i="3"/>
  <c r="D13" i="3"/>
  <c r="Q13" i="8" s="1"/>
  <c r="C13" i="3"/>
  <c r="P13" i="8" s="1"/>
  <c r="G12" i="3"/>
  <c r="F12" i="3"/>
  <c r="D12" i="3"/>
  <c r="Q12" i="8" s="1"/>
  <c r="C12" i="3"/>
  <c r="P12" i="8" s="1"/>
  <c r="G11" i="3"/>
  <c r="F11" i="3"/>
  <c r="D11" i="3"/>
  <c r="Q11" i="8" s="1"/>
  <c r="C11" i="3"/>
  <c r="P11" i="8" s="1"/>
  <c r="G10" i="3"/>
  <c r="F10" i="3"/>
  <c r="D10" i="3"/>
  <c r="Q10" i="8" s="1"/>
  <c r="C10" i="3"/>
  <c r="P10" i="8" s="1"/>
  <c r="G9" i="3"/>
  <c r="F9" i="3"/>
  <c r="D9" i="3"/>
  <c r="Q9" i="8" s="1"/>
  <c r="C9" i="3"/>
  <c r="P9" i="8" s="1"/>
  <c r="G8" i="3"/>
  <c r="F8" i="3"/>
  <c r="D8" i="3"/>
  <c r="Q8" i="8" s="1"/>
  <c r="C8" i="3"/>
  <c r="P8" i="8" s="1"/>
  <c r="G7" i="3"/>
  <c r="F7" i="3"/>
  <c r="D7" i="3"/>
  <c r="Q7" i="8" s="1"/>
  <c r="C7" i="3"/>
  <c r="P7" i="8" s="1"/>
  <c r="G6" i="3"/>
  <c r="F6" i="3"/>
  <c r="D6" i="3"/>
  <c r="Q6" i="8" s="1"/>
  <c r="C6" i="3"/>
  <c r="P6" i="8" s="1"/>
  <c r="G5" i="3"/>
  <c r="F5" i="3"/>
  <c r="D5" i="3"/>
  <c r="Q5" i="8" s="1"/>
  <c r="C5" i="3"/>
  <c r="P5" i="8" s="1"/>
  <c r="G4" i="3"/>
  <c r="F4" i="3"/>
  <c r="D4" i="3"/>
  <c r="Q4" i="8" s="1"/>
  <c r="C4" i="3"/>
  <c r="P4" i="8" s="1"/>
  <c r="G3" i="3"/>
  <c r="F3" i="3"/>
  <c r="D3" i="3"/>
  <c r="Q3" i="8" s="1"/>
  <c r="C3" i="3"/>
  <c r="P3" i="8" s="1"/>
  <c r="G2" i="3"/>
  <c r="F2" i="3"/>
  <c r="D2" i="3"/>
  <c r="Q2" i="8" s="1"/>
  <c r="C2" i="3"/>
  <c r="G254" i="10"/>
  <c r="K256" i="13" s="1"/>
  <c r="F254" i="10"/>
  <c r="J256" i="13" s="1"/>
  <c r="D254" i="10"/>
  <c r="O257" i="8" s="1"/>
  <c r="C254" i="10"/>
  <c r="N257" i="8" s="1"/>
  <c r="G253" i="10"/>
  <c r="K254" i="13" s="1"/>
  <c r="F253" i="10"/>
  <c r="J254" i="13" s="1"/>
  <c r="D253" i="10"/>
  <c r="O255" i="8" s="1"/>
  <c r="C253" i="10"/>
  <c r="N255" i="8" s="1"/>
  <c r="G252" i="10"/>
  <c r="K253" i="13" s="1"/>
  <c r="F252" i="10"/>
  <c r="J253" i="13" s="1"/>
  <c r="D252" i="10"/>
  <c r="O254" i="8" s="1"/>
  <c r="C252" i="10"/>
  <c r="N254" i="8" s="1"/>
  <c r="G251" i="10"/>
  <c r="K252" i="13" s="1"/>
  <c r="F251" i="10"/>
  <c r="J252" i="13" s="1"/>
  <c r="D251" i="10"/>
  <c r="O253" i="8" s="1"/>
  <c r="C251" i="10"/>
  <c r="N253" i="8" s="1"/>
  <c r="G250" i="10"/>
  <c r="K251" i="13" s="1"/>
  <c r="F250" i="10"/>
  <c r="J251" i="13" s="1"/>
  <c r="D250" i="10"/>
  <c r="O252" i="8" s="1"/>
  <c r="C250" i="10"/>
  <c r="N252" i="8" s="1"/>
  <c r="G249" i="10"/>
  <c r="K250" i="13" s="1"/>
  <c r="F249" i="10"/>
  <c r="J250" i="13" s="1"/>
  <c r="D249" i="10"/>
  <c r="O251" i="8" s="1"/>
  <c r="C249" i="10"/>
  <c r="N251" i="8" s="1"/>
  <c r="G248" i="10"/>
  <c r="K249" i="13" s="1"/>
  <c r="F248" i="10"/>
  <c r="J249" i="13" s="1"/>
  <c r="D248" i="10"/>
  <c r="O250" i="8" s="1"/>
  <c r="C248" i="10"/>
  <c r="N250" i="8" s="1"/>
  <c r="G247" i="10"/>
  <c r="K248" i="13" s="1"/>
  <c r="F247" i="10"/>
  <c r="J248" i="13" s="1"/>
  <c r="D247" i="10"/>
  <c r="O249" i="8" s="1"/>
  <c r="C247" i="10"/>
  <c r="N249" i="8" s="1"/>
  <c r="G246" i="10"/>
  <c r="K247" i="13" s="1"/>
  <c r="F246" i="10"/>
  <c r="J247" i="13" s="1"/>
  <c r="D246" i="10"/>
  <c r="O248" i="8" s="1"/>
  <c r="C246" i="10"/>
  <c r="N248" i="8" s="1"/>
  <c r="G245" i="10"/>
  <c r="K246" i="13" s="1"/>
  <c r="F245" i="10"/>
  <c r="J246" i="13" s="1"/>
  <c r="D245" i="10"/>
  <c r="O247" i="8" s="1"/>
  <c r="C245" i="10"/>
  <c r="N247" i="8" s="1"/>
  <c r="G244" i="10"/>
  <c r="K245" i="13" s="1"/>
  <c r="F244" i="10"/>
  <c r="J245" i="13" s="1"/>
  <c r="D244" i="10"/>
  <c r="O246" i="8" s="1"/>
  <c r="C244" i="10"/>
  <c r="N246" i="8" s="1"/>
  <c r="G243" i="10"/>
  <c r="K244" i="13" s="1"/>
  <c r="F243" i="10"/>
  <c r="J244" i="13" s="1"/>
  <c r="D243" i="10"/>
  <c r="O245" i="8" s="1"/>
  <c r="C243" i="10"/>
  <c r="N245" i="8" s="1"/>
  <c r="G242" i="10"/>
  <c r="K243" i="13" s="1"/>
  <c r="F242" i="10"/>
  <c r="J243" i="13" s="1"/>
  <c r="D242" i="10"/>
  <c r="O244" i="8" s="1"/>
  <c r="C242" i="10"/>
  <c r="N244" i="8" s="1"/>
  <c r="G241" i="10"/>
  <c r="K242" i="13" s="1"/>
  <c r="F241" i="10"/>
  <c r="J242" i="13" s="1"/>
  <c r="D241" i="10"/>
  <c r="O243" i="8" s="1"/>
  <c r="C241" i="10"/>
  <c r="N243" i="8" s="1"/>
  <c r="G240" i="10"/>
  <c r="K241" i="13" s="1"/>
  <c r="F240" i="10"/>
  <c r="J241" i="13" s="1"/>
  <c r="D240" i="10"/>
  <c r="O242" i="8" s="1"/>
  <c r="C240" i="10"/>
  <c r="N242" i="8" s="1"/>
  <c r="G239" i="10"/>
  <c r="K240" i="13" s="1"/>
  <c r="F239" i="10"/>
  <c r="J240" i="13" s="1"/>
  <c r="D239" i="10"/>
  <c r="O241" i="8" s="1"/>
  <c r="C239" i="10"/>
  <c r="N241" i="8" s="1"/>
  <c r="G238" i="10"/>
  <c r="K239" i="13" s="1"/>
  <c r="F238" i="10"/>
  <c r="J239" i="13" s="1"/>
  <c r="D238" i="10"/>
  <c r="O240" i="8" s="1"/>
  <c r="C238" i="10"/>
  <c r="N240" i="8" s="1"/>
  <c r="G237" i="10"/>
  <c r="K238" i="13" s="1"/>
  <c r="F237" i="10"/>
  <c r="J238" i="13" s="1"/>
  <c r="D237" i="10"/>
  <c r="O239" i="8" s="1"/>
  <c r="C237" i="10"/>
  <c r="N239" i="8" s="1"/>
  <c r="G236" i="10"/>
  <c r="K237" i="13" s="1"/>
  <c r="F236" i="10"/>
  <c r="J237" i="13" s="1"/>
  <c r="D236" i="10"/>
  <c r="O238" i="8" s="1"/>
  <c r="C236" i="10"/>
  <c r="N238" i="8" s="1"/>
  <c r="G235" i="10"/>
  <c r="K236" i="13" s="1"/>
  <c r="F235" i="10"/>
  <c r="J236" i="13" s="1"/>
  <c r="D235" i="10"/>
  <c r="O237" i="8" s="1"/>
  <c r="C235" i="10"/>
  <c r="N237" i="8" s="1"/>
  <c r="G234" i="10"/>
  <c r="K235" i="13" s="1"/>
  <c r="F234" i="10"/>
  <c r="J235" i="13" s="1"/>
  <c r="D234" i="10"/>
  <c r="O236" i="8" s="1"/>
  <c r="C234" i="10"/>
  <c r="N236" i="8" s="1"/>
  <c r="G233" i="10"/>
  <c r="K234" i="13" s="1"/>
  <c r="F233" i="10"/>
  <c r="J234" i="13" s="1"/>
  <c r="D233" i="10"/>
  <c r="O235" i="8" s="1"/>
  <c r="C233" i="10"/>
  <c r="N235" i="8" s="1"/>
  <c r="G232" i="10"/>
  <c r="K233" i="13" s="1"/>
  <c r="F232" i="10"/>
  <c r="J233" i="13" s="1"/>
  <c r="D232" i="10"/>
  <c r="O234" i="8" s="1"/>
  <c r="C232" i="10"/>
  <c r="N234" i="8" s="1"/>
  <c r="G231" i="10"/>
  <c r="K232" i="13" s="1"/>
  <c r="F231" i="10"/>
  <c r="J232" i="13" s="1"/>
  <c r="D231" i="10"/>
  <c r="O233" i="8" s="1"/>
  <c r="C231" i="10"/>
  <c r="N233" i="8" s="1"/>
  <c r="G230" i="10"/>
  <c r="K231" i="13" s="1"/>
  <c r="F230" i="10"/>
  <c r="J231" i="13" s="1"/>
  <c r="D230" i="10"/>
  <c r="O232" i="8" s="1"/>
  <c r="C230" i="10"/>
  <c r="N232" i="8" s="1"/>
  <c r="G229" i="10"/>
  <c r="K230" i="13" s="1"/>
  <c r="F229" i="10"/>
  <c r="J230" i="13" s="1"/>
  <c r="D229" i="10"/>
  <c r="O231" i="8" s="1"/>
  <c r="C229" i="10"/>
  <c r="N231" i="8" s="1"/>
  <c r="G228" i="10"/>
  <c r="K229" i="13" s="1"/>
  <c r="F228" i="10"/>
  <c r="J229" i="13" s="1"/>
  <c r="D228" i="10"/>
  <c r="O230" i="8" s="1"/>
  <c r="C228" i="10"/>
  <c r="N230" i="8" s="1"/>
  <c r="G227" i="10"/>
  <c r="K228" i="13" s="1"/>
  <c r="F227" i="10"/>
  <c r="J228" i="13" s="1"/>
  <c r="D227" i="10"/>
  <c r="O229" i="8" s="1"/>
  <c r="C227" i="10"/>
  <c r="N229" i="8" s="1"/>
  <c r="G226" i="10"/>
  <c r="K227" i="13" s="1"/>
  <c r="F226" i="10"/>
  <c r="J227" i="13" s="1"/>
  <c r="D226" i="10"/>
  <c r="O228" i="8" s="1"/>
  <c r="C226" i="10"/>
  <c r="N228" i="8" s="1"/>
  <c r="G225" i="10"/>
  <c r="K226" i="13" s="1"/>
  <c r="F225" i="10"/>
  <c r="J226" i="13" s="1"/>
  <c r="D225" i="10"/>
  <c r="O227" i="8" s="1"/>
  <c r="C225" i="10"/>
  <c r="N227" i="8" s="1"/>
  <c r="G224" i="10"/>
  <c r="K225" i="13" s="1"/>
  <c r="F224" i="10"/>
  <c r="J225" i="13" s="1"/>
  <c r="D224" i="10"/>
  <c r="O226" i="8" s="1"/>
  <c r="C224" i="10"/>
  <c r="N226" i="8" s="1"/>
  <c r="G223" i="10"/>
  <c r="K224" i="13" s="1"/>
  <c r="F223" i="10"/>
  <c r="J224" i="13" s="1"/>
  <c r="D223" i="10"/>
  <c r="O225" i="8" s="1"/>
  <c r="C223" i="10"/>
  <c r="N225" i="8" s="1"/>
  <c r="G222" i="10"/>
  <c r="K223" i="13" s="1"/>
  <c r="F222" i="10"/>
  <c r="J223" i="13" s="1"/>
  <c r="D222" i="10"/>
  <c r="O224" i="8" s="1"/>
  <c r="C222" i="10"/>
  <c r="N224" i="8" s="1"/>
  <c r="G221" i="10"/>
  <c r="K222" i="13" s="1"/>
  <c r="F221" i="10"/>
  <c r="J222" i="13" s="1"/>
  <c r="D221" i="10"/>
  <c r="O223" i="8" s="1"/>
  <c r="C221" i="10"/>
  <c r="N223" i="8" s="1"/>
  <c r="G220" i="10"/>
  <c r="K221" i="13" s="1"/>
  <c r="F220" i="10"/>
  <c r="J221" i="13" s="1"/>
  <c r="D220" i="10"/>
  <c r="O222" i="8" s="1"/>
  <c r="C220" i="10"/>
  <c r="N222" i="8" s="1"/>
  <c r="G219" i="10"/>
  <c r="K220" i="13" s="1"/>
  <c r="F219" i="10"/>
  <c r="J220" i="13" s="1"/>
  <c r="D219" i="10"/>
  <c r="O221" i="8" s="1"/>
  <c r="C219" i="10"/>
  <c r="N221" i="8" s="1"/>
  <c r="G218" i="10"/>
  <c r="K219" i="13" s="1"/>
  <c r="F218" i="10"/>
  <c r="J219" i="13" s="1"/>
  <c r="D218" i="10"/>
  <c r="O220" i="8" s="1"/>
  <c r="C218" i="10"/>
  <c r="N220" i="8" s="1"/>
  <c r="G217" i="10"/>
  <c r="K218" i="13" s="1"/>
  <c r="F217" i="10"/>
  <c r="J218" i="13" s="1"/>
  <c r="D217" i="10"/>
  <c r="O219" i="8" s="1"/>
  <c r="C217" i="10"/>
  <c r="N219" i="8" s="1"/>
  <c r="G216" i="10"/>
  <c r="K217" i="13" s="1"/>
  <c r="F216" i="10"/>
  <c r="J217" i="13" s="1"/>
  <c r="D216" i="10"/>
  <c r="O218" i="8" s="1"/>
  <c r="C216" i="10"/>
  <c r="N218" i="8" s="1"/>
  <c r="G215" i="10"/>
  <c r="K216" i="13" s="1"/>
  <c r="F215" i="10"/>
  <c r="J216" i="13" s="1"/>
  <c r="D215" i="10"/>
  <c r="O217" i="8" s="1"/>
  <c r="C215" i="10"/>
  <c r="N217" i="8" s="1"/>
  <c r="G214" i="10"/>
  <c r="K215" i="13" s="1"/>
  <c r="F214" i="10"/>
  <c r="J215" i="13" s="1"/>
  <c r="D214" i="10"/>
  <c r="O216" i="8" s="1"/>
  <c r="C214" i="10"/>
  <c r="N216" i="8" s="1"/>
  <c r="G213" i="10"/>
  <c r="K214" i="13" s="1"/>
  <c r="F213" i="10"/>
  <c r="J214" i="13" s="1"/>
  <c r="D213" i="10"/>
  <c r="O215" i="8" s="1"/>
  <c r="C213" i="10"/>
  <c r="N215" i="8" s="1"/>
  <c r="G212" i="10"/>
  <c r="K213" i="13" s="1"/>
  <c r="F212" i="10"/>
  <c r="J213" i="13" s="1"/>
  <c r="D212" i="10"/>
  <c r="O214" i="8" s="1"/>
  <c r="C212" i="10"/>
  <c r="N214" i="8" s="1"/>
  <c r="G211" i="10"/>
  <c r="K212" i="13" s="1"/>
  <c r="F211" i="10"/>
  <c r="J212" i="13" s="1"/>
  <c r="D211" i="10"/>
  <c r="O213" i="8" s="1"/>
  <c r="C211" i="10"/>
  <c r="N213" i="8" s="1"/>
  <c r="G210" i="10"/>
  <c r="K211" i="13" s="1"/>
  <c r="F210" i="10"/>
  <c r="J211" i="13" s="1"/>
  <c r="D210" i="10"/>
  <c r="O212" i="8" s="1"/>
  <c r="C210" i="10"/>
  <c r="N212" i="8" s="1"/>
  <c r="G209" i="10"/>
  <c r="K210" i="13" s="1"/>
  <c r="F209" i="10"/>
  <c r="J210" i="13" s="1"/>
  <c r="D209" i="10"/>
  <c r="O211" i="8" s="1"/>
  <c r="C209" i="10"/>
  <c r="N211" i="8" s="1"/>
  <c r="G208" i="10"/>
  <c r="K209" i="13" s="1"/>
  <c r="F208" i="10"/>
  <c r="J209" i="13" s="1"/>
  <c r="D208" i="10"/>
  <c r="O210" i="8" s="1"/>
  <c r="C208" i="10"/>
  <c r="N210" i="8" s="1"/>
  <c r="G207" i="10"/>
  <c r="K208" i="13" s="1"/>
  <c r="F207" i="10"/>
  <c r="J208" i="13" s="1"/>
  <c r="D207" i="10"/>
  <c r="O209" i="8" s="1"/>
  <c r="C207" i="10"/>
  <c r="N209" i="8" s="1"/>
  <c r="G206" i="10"/>
  <c r="K207" i="13" s="1"/>
  <c r="F206" i="10"/>
  <c r="J207" i="13" s="1"/>
  <c r="D206" i="10"/>
  <c r="O208" i="8" s="1"/>
  <c r="C206" i="10"/>
  <c r="N208" i="8" s="1"/>
  <c r="G205" i="10"/>
  <c r="K206" i="13" s="1"/>
  <c r="F205" i="10"/>
  <c r="J206" i="13" s="1"/>
  <c r="D205" i="10"/>
  <c r="O207" i="8" s="1"/>
  <c r="C205" i="10"/>
  <c r="N207" i="8" s="1"/>
  <c r="G204" i="10"/>
  <c r="K205" i="13" s="1"/>
  <c r="F204" i="10"/>
  <c r="J205" i="13" s="1"/>
  <c r="D204" i="10"/>
  <c r="O206" i="8" s="1"/>
  <c r="C204" i="10"/>
  <c r="N206" i="8" s="1"/>
  <c r="G203" i="10"/>
  <c r="K204" i="13" s="1"/>
  <c r="F203" i="10"/>
  <c r="J204" i="13" s="1"/>
  <c r="D203" i="10"/>
  <c r="O205" i="8" s="1"/>
  <c r="C203" i="10"/>
  <c r="N205" i="8" s="1"/>
  <c r="G202" i="10"/>
  <c r="K203" i="13" s="1"/>
  <c r="F202" i="10"/>
  <c r="J203" i="13" s="1"/>
  <c r="D202" i="10"/>
  <c r="O204" i="8" s="1"/>
  <c r="C202" i="10"/>
  <c r="N204" i="8" s="1"/>
  <c r="G201" i="10"/>
  <c r="K202" i="13" s="1"/>
  <c r="F201" i="10"/>
  <c r="J202" i="13" s="1"/>
  <c r="D201" i="10"/>
  <c r="O203" i="8" s="1"/>
  <c r="C201" i="10"/>
  <c r="N203" i="8" s="1"/>
  <c r="G200" i="10"/>
  <c r="K201" i="13" s="1"/>
  <c r="F200" i="10"/>
  <c r="J201" i="13" s="1"/>
  <c r="D200" i="10"/>
  <c r="O202" i="8" s="1"/>
  <c r="C200" i="10"/>
  <c r="N202" i="8" s="1"/>
  <c r="G199" i="10"/>
  <c r="K200" i="13" s="1"/>
  <c r="F199" i="10"/>
  <c r="J200" i="13" s="1"/>
  <c r="D199" i="10"/>
  <c r="O201" i="8" s="1"/>
  <c r="C199" i="10"/>
  <c r="N201" i="8" s="1"/>
  <c r="G198" i="10"/>
  <c r="K199" i="13" s="1"/>
  <c r="F198" i="10"/>
  <c r="J199" i="13" s="1"/>
  <c r="D198" i="10"/>
  <c r="O200" i="8" s="1"/>
  <c r="C198" i="10"/>
  <c r="N200" i="8" s="1"/>
  <c r="G197" i="10"/>
  <c r="K198" i="13" s="1"/>
  <c r="F197" i="10"/>
  <c r="J198" i="13" s="1"/>
  <c r="D197" i="10"/>
  <c r="O199" i="8" s="1"/>
  <c r="C197" i="10"/>
  <c r="N199" i="8" s="1"/>
  <c r="G196" i="10"/>
  <c r="K197" i="13" s="1"/>
  <c r="F196" i="10"/>
  <c r="J197" i="13" s="1"/>
  <c r="D196" i="10"/>
  <c r="O198" i="8" s="1"/>
  <c r="C196" i="10"/>
  <c r="N198" i="8" s="1"/>
  <c r="G195" i="10"/>
  <c r="K196" i="13" s="1"/>
  <c r="F195" i="10"/>
  <c r="J196" i="13" s="1"/>
  <c r="D195" i="10"/>
  <c r="O197" i="8" s="1"/>
  <c r="C195" i="10"/>
  <c r="N197" i="8" s="1"/>
  <c r="G194" i="10"/>
  <c r="K195" i="13" s="1"/>
  <c r="F194" i="10"/>
  <c r="J195" i="13" s="1"/>
  <c r="D194" i="10"/>
  <c r="O196" i="8" s="1"/>
  <c r="C194" i="10"/>
  <c r="N196" i="8" s="1"/>
  <c r="G193" i="10"/>
  <c r="K194" i="13" s="1"/>
  <c r="F193" i="10"/>
  <c r="J194" i="13" s="1"/>
  <c r="D193" i="10"/>
  <c r="O195" i="8" s="1"/>
  <c r="C193" i="10"/>
  <c r="N195" i="8" s="1"/>
  <c r="G192" i="10"/>
  <c r="K193" i="13" s="1"/>
  <c r="F192" i="10"/>
  <c r="J193" i="13" s="1"/>
  <c r="D192" i="10"/>
  <c r="O194" i="8" s="1"/>
  <c r="C192" i="10"/>
  <c r="N194" i="8" s="1"/>
  <c r="G191" i="10"/>
  <c r="K192" i="13" s="1"/>
  <c r="F191" i="10"/>
  <c r="J192" i="13" s="1"/>
  <c r="D191" i="10"/>
  <c r="O193" i="8" s="1"/>
  <c r="C191" i="10"/>
  <c r="N193" i="8" s="1"/>
  <c r="G190" i="10"/>
  <c r="K191" i="13" s="1"/>
  <c r="F190" i="10"/>
  <c r="J191" i="13" s="1"/>
  <c r="D190" i="10"/>
  <c r="O192" i="8" s="1"/>
  <c r="C190" i="10"/>
  <c r="N192" i="8" s="1"/>
  <c r="G189" i="10"/>
  <c r="K190" i="13" s="1"/>
  <c r="F189" i="10"/>
  <c r="J190" i="13" s="1"/>
  <c r="D189" i="10"/>
  <c r="O191" i="8" s="1"/>
  <c r="C189" i="10"/>
  <c r="N191" i="8" s="1"/>
  <c r="G188" i="10"/>
  <c r="K189" i="13" s="1"/>
  <c r="F188" i="10"/>
  <c r="J189" i="13" s="1"/>
  <c r="D188" i="10"/>
  <c r="O190" i="8" s="1"/>
  <c r="C188" i="10"/>
  <c r="N190" i="8" s="1"/>
  <c r="G187" i="10"/>
  <c r="K188" i="13" s="1"/>
  <c r="F187" i="10"/>
  <c r="J188" i="13" s="1"/>
  <c r="D187" i="10"/>
  <c r="O189" i="8" s="1"/>
  <c r="C187" i="10"/>
  <c r="N189" i="8" s="1"/>
  <c r="G186" i="10"/>
  <c r="K187" i="13" s="1"/>
  <c r="F186" i="10"/>
  <c r="J187" i="13" s="1"/>
  <c r="D186" i="10"/>
  <c r="O188" i="8" s="1"/>
  <c r="C186" i="10"/>
  <c r="N188" i="8" s="1"/>
  <c r="G185" i="10"/>
  <c r="K186" i="13" s="1"/>
  <c r="F185" i="10"/>
  <c r="J186" i="13" s="1"/>
  <c r="D185" i="10"/>
  <c r="O187" i="8" s="1"/>
  <c r="C185" i="10"/>
  <c r="N187" i="8" s="1"/>
  <c r="G184" i="10"/>
  <c r="K185" i="13" s="1"/>
  <c r="F184" i="10"/>
  <c r="J185" i="13" s="1"/>
  <c r="D184" i="10"/>
  <c r="O186" i="8" s="1"/>
  <c r="C184" i="10"/>
  <c r="N186" i="8" s="1"/>
  <c r="G183" i="10"/>
  <c r="K184" i="13" s="1"/>
  <c r="F183" i="10"/>
  <c r="J184" i="13" s="1"/>
  <c r="D183" i="10"/>
  <c r="O185" i="8" s="1"/>
  <c r="C183" i="10"/>
  <c r="N185" i="8" s="1"/>
  <c r="G182" i="10"/>
  <c r="K183" i="13" s="1"/>
  <c r="F182" i="10"/>
  <c r="J183" i="13" s="1"/>
  <c r="D182" i="10"/>
  <c r="O184" i="8" s="1"/>
  <c r="C182" i="10"/>
  <c r="N184" i="8" s="1"/>
  <c r="G181" i="10"/>
  <c r="K182" i="13" s="1"/>
  <c r="F181" i="10"/>
  <c r="J182" i="13" s="1"/>
  <c r="D181" i="10"/>
  <c r="O183" i="8" s="1"/>
  <c r="C181" i="10"/>
  <c r="N183" i="8" s="1"/>
  <c r="G180" i="10"/>
  <c r="K181" i="13" s="1"/>
  <c r="F180" i="10"/>
  <c r="J181" i="13" s="1"/>
  <c r="D180" i="10"/>
  <c r="O182" i="8" s="1"/>
  <c r="C180" i="10"/>
  <c r="N182" i="8" s="1"/>
  <c r="G179" i="10"/>
  <c r="K180" i="13" s="1"/>
  <c r="F179" i="10"/>
  <c r="J180" i="13" s="1"/>
  <c r="D179" i="10"/>
  <c r="O181" i="8" s="1"/>
  <c r="C179" i="10"/>
  <c r="N181" i="8" s="1"/>
  <c r="G178" i="10"/>
  <c r="K179" i="13" s="1"/>
  <c r="F178" i="10"/>
  <c r="J179" i="13" s="1"/>
  <c r="D178" i="10"/>
  <c r="O180" i="8" s="1"/>
  <c r="C178" i="10"/>
  <c r="N180" i="8" s="1"/>
  <c r="G177" i="10"/>
  <c r="K178" i="13" s="1"/>
  <c r="F177" i="10"/>
  <c r="J178" i="13" s="1"/>
  <c r="D177" i="10"/>
  <c r="O179" i="8" s="1"/>
  <c r="C177" i="10"/>
  <c r="N179" i="8" s="1"/>
  <c r="G176" i="10"/>
  <c r="K177" i="13" s="1"/>
  <c r="F176" i="10"/>
  <c r="J177" i="13" s="1"/>
  <c r="D176" i="10"/>
  <c r="O178" i="8" s="1"/>
  <c r="C176" i="10"/>
  <c r="N178" i="8" s="1"/>
  <c r="G175" i="10"/>
  <c r="K176" i="13" s="1"/>
  <c r="F175" i="10"/>
  <c r="J176" i="13" s="1"/>
  <c r="D175" i="10"/>
  <c r="O177" i="8" s="1"/>
  <c r="C175" i="10"/>
  <c r="N177" i="8" s="1"/>
  <c r="G174" i="10"/>
  <c r="K175" i="13" s="1"/>
  <c r="F174" i="10"/>
  <c r="J175" i="13" s="1"/>
  <c r="D174" i="10"/>
  <c r="O176" i="8" s="1"/>
  <c r="C174" i="10"/>
  <c r="N176" i="8" s="1"/>
  <c r="G173" i="10"/>
  <c r="K174" i="13" s="1"/>
  <c r="F173" i="10"/>
  <c r="J174" i="13" s="1"/>
  <c r="D173" i="10"/>
  <c r="O175" i="8" s="1"/>
  <c r="C173" i="10"/>
  <c r="N175" i="8" s="1"/>
  <c r="H172" i="10"/>
  <c r="S173" i="13" s="1"/>
  <c r="G172" i="10"/>
  <c r="K173" i="13" s="1"/>
  <c r="F172" i="10"/>
  <c r="J173" i="13" s="1"/>
  <c r="E172" i="10"/>
  <c r="W174" i="8" s="1"/>
  <c r="D172" i="10"/>
  <c r="O174" i="8" s="1"/>
  <c r="C172" i="10"/>
  <c r="N174" i="8" s="1"/>
  <c r="G171" i="10"/>
  <c r="K172" i="13" s="1"/>
  <c r="F171" i="10"/>
  <c r="J172" i="13" s="1"/>
  <c r="D171" i="10"/>
  <c r="O173" i="8" s="1"/>
  <c r="C171" i="10"/>
  <c r="N173" i="8" s="1"/>
  <c r="G170" i="10"/>
  <c r="K171" i="13" s="1"/>
  <c r="F170" i="10"/>
  <c r="J171" i="13" s="1"/>
  <c r="D170" i="10"/>
  <c r="O172" i="8" s="1"/>
  <c r="C170" i="10"/>
  <c r="N172" i="8" s="1"/>
  <c r="G169" i="10"/>
  <c r="K170" i="13" s="1"/>
  <c r="F169" i="10"/>
  <c r="J170" i="13" s="1"/>
  <c r="D169" i="10"/>
  <c r="O171" i="8" s="1"/>
  <c r="C169" i="10"/>
  <c r="N171" i="8" s="1"/>
  <c r="G168" i="10"/>
  <c r="K169" i="13" s="1"/>
  <c r="F168" i="10"/>
  <c r="J169" i="13" s="1"/>
  <c r="D168" i="10"/>
  <c r="O170" i="8" s="1"/>
  <c r="C168" i="10"/>
  <c r="N170" i="8" s="1"/>
  <c r="G167" i="10"/>
  <c r="K168" i="13" s="1"/>
  <c r="F167" i="10"/>
  <c r="J168" i="13" s="1"/>
  <c r="D167" i="10"/>
  <c r="O169" i="8" s="1"/>
  <c r="C167" i="10"/>
  <c r="N169" i="8" s="1"/>
  <c r="G166" i="10"/>
  <c r="K167" i="13" s="1"/>
  <c r="F166" i="10"/>
  <c r="J167" i="13" s="1"/>
  <c r="D166" i="10"/>
  <c r="O168" i="8" s="1"/>
  <c r="C166" i="10"/>
  <c r="N168" i="8" s="1"/>
  <c r="G165" i="10"/>
  <c r="K166" i="13" s="1"/>
  <c r="F165" i="10"/>
  <c r="J166" i="13" s="1"/>
  <c r="D165" i="10"/>
  <c r="O167" i="8" s="1"/>
  <c r="C165" i="10"/>
  <c r="N167" i="8" s="1"/>
  <c r="G164" i="10"/>
  <c r="K165" i="13" s="1"/>
  <c r="F164" i="10"/>
  <c r="J165" i="13" s="1"/>
  <c r="D164" i="10"/>
  <c r="O166" i="8" s="1"/>
  <c r="C164" i="10"/>
  <c r="N166" i="8" s="1"/>
  <c r="G163" i="10"/>
  <c r="K164" i="13" s="1"/>
  <c r="F163" i="10"/>
  <c r="J164" i="13" s="1"/>
  <c r="D163" i="10"/>
  <c r="O165" i="8" s="1"/>
  <c r="C163" i="10"/>
  <c r="N165" i="8" s="1"/>
  <c r="G162" i="10"/>
  <c r="K163" i="13" s="1"/>
  <c r="F162" i="10"/>
  <c r="J163" i="13" s="1"/>
  <c r="D162" i="10"/>
  <c r="O164" i="8" s="1"/>
  <c r="C162" i="10"/>
  <c r="N164" i="8" s="1"/>
  <c r="G161" i="10"/>
  <c r="K162" i="13" s="1"/>
  <c r="F161" i="10"/>
  <c r="J162" i="13" s="1"/>
  <c r="D161" i="10"/>
  <c r="O163" i="8" s="1"/>
  <c r="C161" i="10"/>
  <c r="N163" i="8" s="1"/>
  <c r="G160" i="10"/>
  <c r="K161" i="13" s="1"/>
  <c r="F160" i="10"/>
  <c r="J161" i="13" s="1"/>
  <c r="D160" i="10"/>
  <c r="O162" i="8" s="1"/>
  <c r="C160" i="10"/>
  <c r="N162" i="8" s="1"/>
  <c r="G159" i="10"/>
  <c r="K160" i="13" s="1"/>
  <c r="F159" i="10"/>
  <c r="J160" i="13" s="1"/>
  <c r="D159" i="10"/>
  <c r="O161" i="8" s="1"/>
  <c r="C159" i="10"/>
  <c r="N161" i="8" s="1"/>
  <c r="G158" i="10"/>
  <c r="K159" i="13" s="1"/>
  <c r="F158" i="10"/>
  <c r="J159" i="13" s="1"/>
  <c r="D158" i="10"/>
  <c r="O160" i="8" s="1"/>
  <c r="C158" i="10"/>
  <c r="N160" i="8" s="1"/>
  <c r="G157" i="10"/>
  <c r="K158" i="13" s="1"/>
  <c r="F157" i="10"/>
  <c r="J158" i="13" s="1"/>
  <c r="D157" i="10"/>
  <c r="O159" i="8" s="1"/>
  <c r="C157" i="10"/>
  <c r="N159" i="8" s="1"/>
  <c r="G156" i="10"/>
  <c r="K157" i="13" s="1"/>
  <c r="F156" i="10"/>
  <c r="J157" i="13" s="1"/>
  <c r="D156" i="10"/>
  <c r="O158" i="8" s="1"/>
  <c r="C156" i="10"/>
  <c r="N158" i="8" s="1"/>
  <c r="G155" i="10"/>
  <c r="K156" i="13" s="1"/>
  <c r="F155" i="10"/>
  <c r="J156" i="13" s="1"/>
  <c r="D155" i="10"/>
  <c r="O157" i="8" s="1"/>
  <c r="C155" i="10"/>
  <c r="N157" i="8" s="1"/>
  <c r="G154" i="10"/>
  <c r="K155" i="13" s="1"/>
  <c r="F154" i="10"/>
  <c r="J155" i="13" s="1"/>
  <c r="D154" i="10"/>
  <c r="O156" i="8" s="1"/>
  <c r="C154" i="10"/>
  <c r="N156" i="8" s="1"/>
  <c r="G153" i="10"/>
  <c r="K154" i="13" s="1"/>
  <c r="F153" i="10"/>
  <c r="J154" i="13" s="1"/>
  <c r="D153" i="10"/>
  <c r="O155" i="8" s="1"/>
  <c r="C153" i="10"/>
  <c r="N155" i="8" s="1"/>
  <c r="G152" i="10"/>
  <c r="K153" i="13" s="1"/>
  <c r="F152" i="10"/>
  <c r="J153" i="13" s="1"/>
  <c r="D152" i="10"/>
  <c r="O154" i="8" s="1"/>
  <c r="C152" i="10"/>
  <c r="N154" i="8" s="1"/>
  <c r="G151" i="10"/>
  <c r="K152" i="13" s="1"/>
  <c r="F151" i="10"/>
  <c r="J152" i="13" s="1"/>
  <c r="D151" i="10"/>
  <c r="O153" i="8" s="1"/>
  <c r="C151" i="10"/>
  <c r="N153" i="8" s="1"/>
  <c r="G150" i="10"/>
  <c r="K151" i="13" s="1"/>
  <c r="F150" i="10"/>
  <c r="J151" i="13" s="1"/>
  <c r="D150" i="10"/>
  <c r="O152" i="8" s="1"/>
  <c r="C150" i="10"/>
  <c r="N152" i="8" s="1"/>
  <c r="G149" i="10"/>
  <c r="K150" i="13" s="1"/>
  <c r="F149" i="10"/>
  <c r="J150" i="13" s="1"/>
  <c r="D149" i="10"/>
  <c r="O151" i="8" s="1"/>
  <c r="C149" i="10"/>
  <c r="N151" i="8" s="1"/>
  <c r="G148" i="10"/>
  <c r="K149" i="13" s="1"/>
  <c r="F148" i="10"/>
  <c r="J149" i="13" s="1"/>
  <c r="D148" i="10"/>
  <c r="O150" i="8" s="1"/>
  <c r="C148" i="10"/>
  <c r="N150" i="8" s="1"/>
  <c r="G147" i="10"/>
  <c r="K148" i="13" s="1"/>
  <c r="F147" i="10"/>
  <c r="J148" i="13" s="1"/>
  <c r="D147" i="10"/>
  <c r="O149" i="8" s="1"/>
  <c r="C147" i="10"/>
  <c r="N149" i="8" s="1"/>
  <c r="G146" i="10"/>
  <c r="K147" i="13" s="1"/>
  <c r="F146" i="10"/>
  <c r="J147" i="13" s="1"/>
  <c r="D146" i="10"/>
  <c r="O148" i="8" s="1"/>
  <c r="C146" i="10"/>
  <c r="N148" i="8" s="1"/>
  <c r="G145" i="10"/>
  <c r="K146" i="13" s="1"/>
  <c r="F145" i="10"/>
  <c r="J146" i="13" s="1"/>
  <c r="D145" i="10"/>
  <c r="O147" i="8" s="1"/>
  <c r="C145" i="10"/>
  <c r="N147" i="8" s="1"/>
  <c r="G144" i="10"/>
  <c r="K145" i="13" s="1"/>
  <c r="F144" i="10"/>
  <c r="J145" i="13" s="1"/>
  <c r="D144" i="10"/>
  <c r="O146" i="8" s="1"/>
  <c r="C144" i="10"/>
  <c r="N146" i="8" s="1"/>
  <c r="G143" i="10"/>
  <c r="K144" i="13" s="1"/>
  <c r="F143" i="10"/>
  <c r="J144" i="13" s="1"/>
  <c r="D143" i="10"/>
  <c r="O145" i="8" s="1"/>
  <c r="C143" i="10"/>
  <c r="N145" i="8" s="1"/>
  <c r="G142" i="10"/>
  <c r="K143" i="13" s="1"/>
  <c r="F142" i="10"/>
  <c r="J143" i="13" s="1"/>
  <c r="D142" i="10"/>
  <c r="O144" i="8" s="1"/>
  <c r="C142" i="10"/>
  <c r="N144" i="8" s="1"/>
  <c r="G141" i="10"/>
  <c r="K142" i="13" s="1"/>
  <c r="F141" i="10"/>
  <c r="J142" i="13" s="1"/>
  <c r="D141" i="10"/>
  <c r="O143" i="8" s="1"/>
  <c r="C141" i="10"/>
  <c r="N143" i="8" s="1"/>
  <c r="G140" i="10"/>
  <c r="K141" i="13" s="1"/>
  <c r="F140" i="10"/>
  <c r="J141" i="13" s="1"/>
  <c r="D140" i="10"/>
  <c r="O142" i="8" s="1"/>
  <c r="C140" i="10"/>
  <c r="N142" i="8" s="1"/>
  <c r="G139" i="10"/>
  <c r="K140" i="13" s="1"/>
  <c r="F139" i="10"/>
  <c r="J140" i="13" s="1"/>
  <c r="D139" i="10"/>
  <c r="O141" i="8" s="1"/>
  <c r="C139" i="10"/>
  <c r="N141" i="8" s="1"/>
  <c r="G138" i="10"/>
  <c r="K139" i="13" s="1"/>
  <c r="F138" i="10"/>
  <c r="J139" i="13" s="1"/>
  <c r="D138" i="10"/>
  <c r="O140" i="8" s="1"/>
  <c r="C138" i="10"/>
  <c r="N140" i="8" s="1"/>
  <c r="G137" i="10"/>
  <c r="K138" i="13" s="1"/>
  <c r="F137" i="10"/>
  <c r="J138" i="13" s="1"/>
  <c r="D137" i="10"/>
  <c r="O139" i="8" s="1"/>
  <c r="C137" i="10"/>
  <c r="N139" i="8" s="1"/>
  <c r="G136" i="10"/>
  <c r="K137" i="13" s="1"/>
  <c r="F136" i="10"/>
  <c r="J137" i="13" s="1"/>
  <c r="D136" i="10"/>
  <c r="O138" i="8" s="1"/>
  <c r="C136" i="10"/>
  <c r="N138" i="8" s="1"/>
  <c r="G135" i="10"/>
  <c r="K136" i="13" s="1"/>
  <c r="F135" i="10"/>
  <c r="J136" i="13" s="1"/>
  <c r="D135" i="10"/>
  <c r="O137" i="8" s="1"/>
  <c r="C135" i="10"/>
  <c r="N137" i="8" s="1"/>
  <c r="G134" i="10"/>
  <c r="K135" i="13" s="1"/>
  <c r="F134" i="10"/>
  <c r="J135" i="13" s="1"/>
  <c r="D134" i="10"/>
  <c r="O136" i="8" s="1"/>
  <c r="C134" i="10"/>
  <c r="N136" i="8" s="1"/>
  <c r="G133" i="10"/>
  <c r="K134" i="13" s="1"/>
  <c r="F133" i="10"/>
  <c r="J134" i="13" s="1"/>
  <c r="D133" i="10"/>
  <c r="O135" i="8" s="1"/>
  <c r="C133" i="10"/>
  <c r="N135" i="8" s="1"/>
  <c r="G132" i="10"/>
  <c r="K133" i="13" s="1"/>
  <c r="F132" i="10"/>
  <c r="J133" i="13" s="1"/>
  <c r="D132" i="10"/>
  <c r="O134" i="8" s="1"/>
  <c r="C132" i="10"/>
  <c r="N134" i="8" s="1"/>
  <c r="G131" i="10"/>
  <c r="K132" i="13" s="1"/>
  <c r="F131" i="10"/>
  <c r="J132" i="13" s="1"/>
  <c r="D131" i="10"/>
  <c r="O133" i="8" s="1"/>
  <c r="C131" i="10"/>
  <c r="N133" i="8" s="1"/>
  <c r="G130" i="10"/>
  <c r="K131" i="13" s="1"/>
  <c r="F130" i="10"/>
  <c r="J131" i="13" s="1"/>
  <c r="D130" i="10"/>
  <c r="O132" i="8" s="1"/>
  <c r="C130" i="10"/>
  <c r="N132" i="8" s="1"/>
  <c r="G129" i="10"/>
  <c r="K130" i="13" s="1"/>
  <c r="F129" i="10"/>
  <c r="J130" i="13" s="1"/>
  <c r="D129" i="10"/>
  <c r="O131" i="8" s="1"/>
  <c r="C129" i="10"/>
  <c r="N131" i="8" s="1"/>
  <c r="G128" i="10"/>
  <c r="K129" i="13" s="1"/>
  <c r="F128" i="10"/>
  <c r="J129" i="13" s="1"/>
  <c r="D128" i="10"/>
  <c r="O130" i="8" s="1"/>
  <c r="C128" i="10"/>
  <c r="N130" i="8" s="1"/>
  <c r="G127" i="10"/>
  <c r="K128" i="13" s="1"/>
  <c r="F127" i="10"/>
  <c r="J128" i="13" s="1"/>
  <c r="D127" i="10"/>
  <c r="O129" i="8" s="1"/>
  <c r="C127" i="10"/>
  <c r="N129" i="8" s="1"/>
  <c r="G126" i="10"/>
  <c r="K127" i="13" s="1"/>
  <c r="F126" i="10"/>
  <c r="J127" i="13" s="1"/>
  <c r="D126" i="10"/>
  <c r="O128" i="8" s="1"/>
  <c r="C126" i="10"/>
  <c r="N128" i="8" s="1"/>
  <c r="G125" i="10"/>
  <c r="K126" i="13" s="1"/>
  <c r="F125" i="10"/>
  <c r="J126" i="13" s="1"/>
  <c r="D125" i="10"/>
  <c r="O127" i="8" s="1"/>
  <c r="C125" i="10"/>
  <c r="N127" i="8" s="1"/>
  <c r="G124" i="10"/>
  <c r="K125" i="13" s="1"/>
  <c r="F124" i="10"/>
  <c r="J125" i="13" s="1"/>
  <c r="D124" i="10"/>
  <c r="O126" i="8" s="1"/>
  <c r="C124" i="10"/>
  <c r="N126" i="8" s="1"/>
  <c r="G123" i="10"/>
  <c r="K124" i="13" s="1"/>
  <c r="F123" i="10"/>
  <c r="J124" i="13" s="1"/>
  <c r="D123" i="10"/>
  <c r="O125" i="8" s="1"/>
  <c r="C123" i="10"/>
  <c r="N125" i="8" s="1"/>
  <c r="G122" i="10"/>
  <c r="K123" i="13" s="1"/>
  <c r="F122" i="10"/>
  <c r="J123" i="13" s="1"/>
  <c r="D122" i="10"/>
  <c r="O124" i="8" s="1"/>
  <c r="C122" i="10"/>
  <c r="N124" i="8" s="1"/>
  <c r="G121" i="10"/>
  <c r="K122" i="13" s="1"/>
  <c r="F121" i="10"/>
  <c r="J122" i="13" s="1"/>
  <c r="D121" i="10"/>
  <c r="O123" i="8" s="1"/>
  <c r="C121" i="10"/>
  <c r="N123" i="8" s="1"/>
  <c r="G120" i="10"/>
  <c r="K121" i="13" s="1"/>
  <c r="F120" i="10"/>
  <c r="J121" i="13" s="1"/>
  <c r="D120" i="10"/>
  <c r="O122" i="8" s="1"/>
  <c r="C120" i="10"/>
  <c r="N122" i="8" s="1"/>
  <c r="G119" i="10"/>
  <c r="K120" i="13" s="1"/>
  <c r="F119" i="10"/>
  <c r="J120" i="13" s="1"/>
  <c r="D119" i="10"/>
  <c r="O121" i="8" s="1"/>
  <c r="C119" i="10"/>
  <c r="N121" i="8" s="1"/>
  <c r="G118" i="10"/>
  <c r="K119" i="13" s="1"/>
  <c r="F118" i="10"/>
  <c r="J119" i="13" s="1"/>
  <c r="D118" i="10"/>
  <c r="O120" i="8" s="1"/>
  <c r="C118" i="10"/>
  <c r="N120" i="8" s="1"/>
  <c r="G116" i="10"/>
  <c r="K115" i="13" s="1"/>
  <c r="F116" i="10"/>
  <c r="J115" i="13" s="1"/>
  <c r="D116" i="10"/>
  <c r="O116" i="8" s="1"/>
  <c r="C116" i="10"/>
  <c r="N116" i="8" s="1"/>
  <c r="G114" i="10"/>
  <c r="K113" i="13" s="1"/>
  <c r="F114" i="10"/>
  <c r="J113" i="13" s="1"/>
  <c r="D114" i="10"/>
  <c r="O114" i="8" s="1"/>
  <c r="C114" i="10"/>
  <c r="N114" i="8" s="1"/>
  <c r="G113" i="10"/>
  <c r="K112" i="13" s="1"/>
  <c r="F113" i="10"/>
  <c r="J112" i="13" s="1"/>
  <c r="D113" i="10"/>
  <c r="O113" i="8" s="1"/>
  <c r="C113" i="10"/>
  <c r="N113" i="8" s="1"/>
  <c r="G112" i="10"/>
  <c r="K111" i="13" s="1"/>
  <c r="F112" i="10"/>
  <c r="J111" i="13" s="1"/>
  <c r="D112" i="10"/>
  <c r="O112" i="8" s="1"/>
  <c r="C112" i="10"/>
  <c r="N112" i="8" s="1"/>
  <c r="G111" i="10"/>
  <c r="K110" i="13" s="1"/>
  <c r="F111" i="10"/>
  <c r="J110" i="13" s="1"/>
  <c r="D111" i="10"/>
  <c r="O111" i="8" s="1"/>
  <c r="C111" i="10"/>
  <c r="N111" i="8" s="1"/>
  <c r="G110" i="10"/>
  <c r="K109" i="13" s="1"/>
  <c r="F110" i="10"/>
  <c r="J109" i="13" s="1"/>
  <c r="D110" i="10"/>
  <c r="O110" i="8" s="1"/>
  <c r="C110" i="10"/>
  <c r="N110" i="8" s="1"/>
  <c r="G109" i="10"/>
  <c r="K108" i="13" s="1"/>
  <c r="F109" i="10"/>
  <c r="J108" i="13" s="1"/>
  <c r="D109" i="10"/>
  <c r="O109" i="8" s="1"/>
  <c r="C109" i="10"/>
  <c r="N109" i="8" s="1"/>
  <c r="G108" i="10"/>
  <c r="K107" i="13" s="1"/>
  <c r="F108" i="10"/>
  <c r="J107" i="13" s="1"/>
  <c r="D108" i="10"/>
  <c r="O108" i="8" s="1"/>
  <c r="C108" i="10"/>
  <c r="N108" i="8" s="1"/>
  <c r="G107" i="10"/>
  <c r="K106" i="13" s="1"/>
  <c r="F107" i="10"/>
  <c r="J106" i="13" s="1"/>
  <c r="D107" i="10"/>
  <c r="O107" i="8" s="1"/>
  <c r="C107" i="10"/>
  <c r="N107" i="8" s="1"/>
  <c r="G106" i="10"/>
  <c r="K105" i="13" s="1"/>
  <c r="F106" i="10"/>
  <c r="J105" i="13" s="1"/>
  <c r="D106" i="10"/>
  <c r="O106" i="8" s="1"/>
  <c r="C106" i="10"/>
  <c r="N106" i="8" s="1"/>
  <c r="G105" i="10"/>
  <c r="K104" i="13" s="1"/>
  <c r="F105" i="10"/>
  <c r="J104" i="13" s="1"/>
  <c r="D105" i="10"/>
  <c r="O105" i="8" s="1"/>
  <c r="C105" i="10"/>
  <c r="N105" i="8" s="1"/>
  <c r="G104" i="10"/>
  <c r="K103" i="13" s="1"/>
  <c r="F104" i="10"/>
  <c r="J103" i="13" s="1"/>
  <c r="D104" i="10"/>
  <c r="O104" i="8" s="1"/>
  <c r="C104" i="10"/>
  <c r="N104" i="8" s="1"/>
  <c r="G103" i="10"/>
  <c r="K102" i="13" s="1"/>
  <c r="F103" i="10"/>
  <c r="J102" i="13" s="1"/>
  <c r="D103" i="10"/>
  <c r="O103" i="8" s="1"/>
  <c r="C103" i="10"/>
  <c r="N103" i="8" s="1"/>
  <c r="G102" i="10"/>
  <c r="K101" i="13" s="1"/>
  <c r="F102" i="10"/>
  <c r="J101" i="13" s="1"/>
  <c r="D102" i="10"/>
  <c r="O102" i="8" s="1"/>
  <c r="C102" i="10"/>
  <c r="N102" i="8" s="1"/>
  <c r="G101" i="10"/>
  <c r="K100" i="13" s="1"/>
  <c r="F101" i="10"/>
  <c r="J100" i="13" s="1"/>
  <c r="D101" i="10"/>
  <c r="O101" i="8" s="1"/>
  <c r="C101" i="10"/>
  <c r="N101" i="8" s="1"/>
  <c r="G100" i="10"/>
  <c r="K99" i="13" s="1"/>
  <c r="F100" i="10"/>
  <c r="J99" i="13" s="1"/>
  <c r="D100" i="10"/>
  <c r="O100" i="8" s="1"/>
  <c r="C100" i="10"/>
  <c r="N100" i="8" s="1"/>
  <c r="G99" i="10"/>
  <c r="K98" i="13" s="1"/>
  <c r="F99" i="10"/>
  <c r="J98" i="13" s="1"/>
  <c r="D99" i="10"/>
  <c r="O99" i="8" s="1"/>
  <c r="C99" i="10"/>
  <c r="N99" i="8" s="1"/>
  <c r="G98" i="10"/>
  <c r="K97" i="13" s="1"/>
  <c r="F98" i="10"/>
  <c r="J97" i="13" s="1"/>
  <c r="D98" i="10"/>
  <c r="O98" i="8" s="1"/>
  <c r="C98" i="10"/>
  <c r="N98" i="8" s="1"/>
  <c r="G97" i="10"/>
  <c r="K96" i="13" s="1"/>
  <c r="F97" i="10"/>
  <c r="J96" i="13" s="1"/>
  <c r="D97" i="10"/>
  <c r="O97" i="8" s="1"/>
  <c r="C97" i="10"/>
  <c r="N97" i="8" s="1"/>
  <c r="G96" i="10"/>
  <c r="K95" i="13" s="1"/>
  <c r="F96" i="10"/>
  <c r="J95" i="13" s="1"/>
  <c r="D96" i="10"/>
  <c r="O96" i="8" s="1"/>
  <c r="C96" i="10"/>
  <c r="N96" i="8" s="1"/>
  <c r="G95" i="10"/>
  <c r="K94" i="13" s="1"/>
  <c r="F95" i="10"/>
  <c r="J94" i="13" s="1"/>
  <c r="D95" i="10"/>
  <c r="O95" i="8" s="1"/>
  <c r="C95" i="10"/>
  <c r="N95" i="8" s="1"/>
  <c r="G94" i="10"/>
  <c r="K93" i="13" s="1"/>
  <c r="F94" i="10"/>
  <c r="J93" i="13" s="1"/>
  <c r="D94" i="10"/>
  <c r="O94" i="8" s="1"/>
  <c r="C94" i="10"/>
  <c r="N94" i="8" s="1"/>
  <c r="G93" i="10"/>
  <c r="K92" i="13" s="1"/>
  <c r="F93" i="10"/>
  <c r="J92" i="13" s="1"/>
  <c r="D93" i="10"/>
  <c r="O93" i="8" s="1"/>
  <c r="C93" i="10"/>
  <c r="N93" i="8" s="1"/>
  <c r="G92" i="10"/>
  <c r="K91" i="13" s="1"/>
  <c r="F92" i="10"/>
  <c r="J91" i="13" s="1"/>
  <c r="D92" i="10"/>
  <c r="O92" i="8" s="1"/>
  <c r="C92" i="10"/>
  <c r="N92" i="8" s="1"/>
  <c r="G91" i="10"/>
  <c r="K90" i="13" s="1"/>
  <c r="F91" i="10"/>
  <c r="J90" i="13" s="1"/>
  <c r="D91" i="10"/>
  <c r="O91" i="8" s="1"/>
  <c r="C91" i="10"/>
  <c r="N91" i="8" s="1"/>
  <c r="G90" i="10"/>
  <c r="K89" i="13" s="1"/>
  <c r="F90" i="10"/>
  <c r="J89" i="13" s="1"/>
  <c r="D90" i="10"/>
  <c r="O90" i="8" s="1"/>
  <c r="C90" i="10"/>
  <c r="N90" i="8" s="1"/>
  <c r="G89" i="10"/>
  <c r="K88" i="13" s="1"/>
  <c r="F89" i="10"/>
  <c r="J88" i="13" s="1"/>
  <c r="D89" i="10"/>
  <c r="O89" i="8" s="1"/>
  <c r="C89" i="10"/>
  <c r="N89" i="8" s="1"/>
  <c r="G88" i="10"/>
  <c r="K87" i="13" s="1"/>
  <c r="F88" i="10"/>
  <c r="J87" i="13" s="1"/>
  <c r="D88" i="10"/>
  <c r="O88" i="8" s="1"/>
  <c r="C88" i="10"/>
  <c r="N88" i="8" s="1"/>
  <c r="G87" i="10"/>
  <c r="K86" i="13" s="1"/>
  <c r="F87" i="10"/>
  <c r="J86" i="13" s="1"/>
  <c r="D87" i="10"/>
  <c r="O87" i="8" s="1"/>
  <c r="C87" i="10"/>
  <c r="N87" i="8" s="1"/>
  <c r="G86" i="10"/>
  <c r="K85" i="13" s="1"/>
  <c r="F86" i="10"/>
  <c r="J85" i="13" s="1"/>
  <c r="D86" i="10"/>
  <c r="O86" i="8" s="1"/>
  <c r="C86" i="10"/>
  <c r="N86" i="8" s="1"/>
  <c r="G85" i="10"/>
  <c r="K84" i="13" s="1"/>
  <c r="F85" i="10"/>
  <c r="J84" i="13" s="1"/>
  <c r="D85" i="10"/>
  <c r="O85" i="8" s="1"/>
  <c r="C85" i="10"/>
  <c r="N85" i="8" s="1"/>
  <c r="G84" i="10"/>
  <c r="K83" i="13" s="1"/>
  <c r="F84" i="10"/>
  <c r="J83" i="13" s="1"/>
  <c r="D84" i="10"/>
  <c r="O84" i="8" s="1"/>
  <c r="C84" i="10"/>
  <c r="N84" i="8" s="1"/>
  <c r="G83" i="10"/>
  <c r="K82" i="13" s="1"/>
  <c r="F83" i="10"/>
  <c r="J82" i="13" s="1"/>
  <c r="D83" i="10"/>
  <c r="O83" i="8" s="1"/>
  <c r="C83" i="10"/>
  <c r="N83" i="8" s="1"/>
  <c r="G82" i="10"/>
  <c r="K81" i="13" s="1"/>
  <c r="F82" i="10"/>
  <c r="J81" i="13" s="1"/>
  <c r="D82" i="10"/>
  <c r="O82" i="8" s="1"/>
  <c r="C82" i="10"/>
  <c r="N82" i="8" s="1"/>
  <c r="G81" i="10"/>
  <c r="K80" i="13" s="1"/>
  <c r="F81" i="10"/>
  <c r="J80" i="13" s="1"/>
  <c r="D81" i="10"/>
  <c r="O81" i="8" s="1"/>
  <c r="C81" i="10"/>
  <c r="N81" i="8" s="1"/>
  <c r="G80" i="10"/>
  <c r="K79" i="13" s="1"/>
  <c r="F80" i="10"/>
  <c r="J79" i="13" s="1"/>
  <c r="D80" i="10"/>
  <c r="O80" i="8" s="1"/>
  <c r="C80" i="10"/>
  <c r="N80" i="8" s="1"/>
  <c r="G79" i="10"/>
  <c r="K78" i="13" s="1"/>
  <c r="F79" i="10"/>
  <c r="J78" i="13" s="1"/>
  <c r="D79" i="10"/>
  <c r="O79" i="8" s="1"/>
  <c r="C79" i="10"/>
  <c r="N79" i="8" s="1"/>
  <c r="G78" i="10"/>
  <c r="K77" i="13" s="1"/>
  <c r="F78" i="10"/>
  <c r="J77" i="13" s="1"/>
  <c r="D78" i="10"/>
  <c r="O78" i="8" s="1"/>
  <c r="C78" i="10"/>
  <c r="N78" i="8" s="1"/>
  <c r="G77" i="10"/>
  <c r="K76" i="13" s="1"/>
  <c r="F77" i="10"/>
  <c r="J76" i="13" s="1"/>
  <c r="D77" i="10"/>
  <c r="O77" i="8" s="1"/>
  <c r="C77" i="10"/>
  <c r="N77" i="8" s="1"/>
  <c r="G76" i="10"/>
  <c r="K75" i="13" s="1"/>
  <c r="F76" i="10"/>
  <c r="J75" i="13" s="1"/>
  <c r="D76" i="10"/>
  <c r="O76" i="8" s="1"/>
  <c r="C76" i="10"/>
  <c r="N76" i="8" s="1"/>
  <c r="G75" i="10"/>
  <c r="K74" i="13" s="1"/>
  <c r="F75" i="10"/>
  <c r="J74" i="13" s="1"/>
  <c r="D75" i="10"/>
  <c r="O75" i="8" s="1"/>
  <c r="C75" i="10"/>
  <c r="N75" i="8" s="1"/>
  <c r="G74" i="10"/>
  <c r="K73" i="13" s="1"/>
  <c r="F74" i="10"/>
  <c r="J73" i="13" s="1"/>
  <c r="D74" i="10"/>
  <c r="O74" i="8" s="1"/>
  <c r="C74" i="10"/>
  <c r="N74" i="8" s="1"/>
  <c r="G73" i="10"/>
  <c r="K72" i="13" s="1"/>
  <c r="F73" i="10"/>
  <c r="J72" i="13" s="1"/>
  <c r="D73" i="10"/>
  <c r="O73" i="8" s="1"/>
  <c r="C73" i="10"/>
  <c r="N73" i="8" s="1"/>
  <c r="G72" i="10"/>
  <c r="K71" i="13" s="1"/>
  <c r="F72" i="10"/>
  <c r="J71" i="13" s="1"/>
  <c r="D72" i="10"/>
  <c r="O72" i="8" s="1"/>
  <c r="C72" i="10"/>
  <c r="N72" i="8" s="1"/>
  <c r="G71" i="10"/>
  <c r="K70" i="13" s="1"/>
  <c r="F71" i="10"/>
  <c r="J70" i="13" s="1"/>
  <c r="D71" i="10"/>
  <c r="O71" i="8" s="1"/>
  <c r="C71" i="10"/>
  <c r="N71" i="8" s="1"/>
  <c r="G70" i="10"/>
  <c r="K69" i="13" s="1"/>
  <c r="F70" i="10"/>
  <c r="J69" i="13" s="1"/>
  <c r="D70" i="10"/>
  <c r="O70" i="8" s="1"/>
  <c r="C70" i="10"/>
  <c r="N70" i="8" s="1"/>
  <c r="G69" i="10"/>
  <c r="K68" i="13" s="1"/>
  <c r="F69" i="10"/>
  <c r="J68" i="13" s="1"/>
  <c r="D69" i="10"/>
  <c r="O69" i="8" s="1"/>
  <c r="C69" i="10"/>
  <c r="N69" i="8" s="1"/>
  <c r="G68" i="10"/>
  <c r="K67" i="13" s="1"/>
  <c r="F68" i="10"/>
  <c r="J67" i="13" s="1"/>
  <c r="D68" i="10"/>
  <c r="O68" i="8" s="1"/>
  <c r="C68" i="10"/>
  <c r="N68" i="8" s="1"/>
  <c r="G67" i="10"/>
  <c r="K66" i="13" s="1"/>
  <c r="F67" i="10"/>
  <c r="J66" i="13" s="1"/>
  <c r="D67" i="10"/>
  <c r="O67" i="8" s="1"/>
  <c r="C67" i="10"/>
  <c r="N67" i="8" s="1"/>
  <c r="G66" i="10"/>
  <c r="K65" i="13" s="1"/>
  <c r="F66" i="10"/>
  <c r="J65" i="13" s="1"/>
  <c r="D66" i="10"/>
  <c r="O66" i="8" s="1"/>
  <c r="C66" i="10"/>
  <c r="N66" i="8" s="1"/>
  <c r="G65" i="10"/>
  <c r="K64" i="13" s="1"/>
  <c r="F65" i="10"/>
  <c r="J64" i="13" s="1"/>
  <c r="D65" i="10"/>
  <c r="O65" i="8" s="1"/>
  <c r="C65" i="10"/>
  <c r="N65" i="8" s="1"/>
  <c r="G64" i="10"/>
  <c r="K63" i="13" s="1"/>
  <c r="F64" i="10"/>
  <c r="J63" i="13" s="1"/>
  <c r="D64" i="10"/>
  <c r="O64" i="8" s="1"/>
  <c r="C64" i="10"/>
  <c r="N64" i="8" s="1"/>
  <c r="G63" i="10"/>
  <c r="K62" i="13" s="1"/>
  <c r="F63" i="10"/>
  <c r="J62" i="13" s="1"/>
  <c r="D63" i="10"/>
  <c r="O63" i="8" s="1"/>
  <c r="C63" i="10"/>
  <c r="N63" i="8" s="1"/>
  <c r="G62" i="10"/>
  <c r="K61" i="13" s="1"/>
  <c r="F62" i="10"/>
  <c r="J61" i="13" s="1"/>
  <c r="D62" i="10"/>
  <c r="O62" i="8" s="1"/>
  <c r="C62" i="10"/>
  <c r="N62" i="8" s="1"/>
  <c r="G60" i="10"/>
  <c r="K59" i="13" s="1"/>
  <c r="F60" i="10"/>
  <c r="J59" i="13" s="1"/>
  <c r="D60" i="10"/>
  <c r="O60" i="8" s="1"/>
  <c r="C60" i="10"/>
  <c r="N60" i="8" s="1"/>
  <c r="G59" i="10"/>
  <c r="K58" i="13" s="1"/>
  <c r="F59" i="10"/>
  <c r="J58" i="13" s="1"/>
  <c r="D59" i="10"/>
  <c r="O59" i="8" s="1"/>
  <c r="C59" i="10"/>
  <c r="N59" i="8" s="1"/>
  <c r="G58" i="10"/>
  <c r="K57" i="13" s="1"/>
  <c r="F58" i="10"/>
  <c r="J57" i="13" s="1"/>
  <c r="D58" i="10"/>
  <c r="O58" i="8" s="1"/>
  <c r="C58" i="10"/>
  <c r="N58" i="8" s="1"/>
  <c r="G57" i="10"/>
  <c r="K56" i="13" s="1"/>
  <c r="F57" i="10"/>
  <c r="J56" i="13" s="1"/>
  <c r="D57" i="10"/>
  <c r="O57" i="8" s="1"/>
  <c r="C57" i="10"/>
  <c r="N57" i="8" s="1"/>
  <c r="G56" i="10"/>
  <c r="K55" i="13" s="1"/>
  <c r="F56" i="10"/>
  <c r="J55" i="13" s="1"/>
  <c r="D56" i="10"/>
  <c r="O56" i="8" s="1"/>
  <c r="C56" i="10"/>
  <c r="N56" i="8" s="1"/>
  <c r="G55" i="10"/>
  <c r="K54" i="13" s="1"/>
  <c r="F55" i="10"/>
  <c r="J54" i="13" s="1"/>
  <c r="D55" i="10"/>
  <c r="O55" i="8" s="1"/>
  <c r="C55" i="10"/>
  <c r="N55" i="8" s="1"/>
  <c r="G54" i="10"/>
  <c r="K53" i="13" s="1"/>
  <c r="F54" i="10"/>
  <c r="J53" i="13" s="1"/>
  <c r="D54" i="10"/>
  <c r="O54" i="8" s="1"/>
  <c r="C54" i="10"/>
  <c r="N54" i="8" s="1"/>
  <c r="G53" i="10"/>
  <c r="K52" i="13" s="1"/>
  <c r="F53" i="10"/>
  <c r="J52" i="13" s="1"/>
  <c r="D53" i="10"/>
  <c r="O53" i="8" s="1"/>
  <c r="C53" i="10"/>
  <c r="N53" i="8" s="1"/>
  <c r="G52" i="10"/>
  <c r="K51" i="13" s="1"/>
  <c r="F52" i="10"/>
  <c r="J51" i="13" s="1"/>
  <c r="D52" i="10"/>
  <c r="O52" i="8" s="1"/>
  <c r="C52" i="10"/>
  <c r="N52" i="8" s="1"/>
  <c r="G51" i="10"/>
  <c r="K50" i="13" s="1"/>
  <c r="F51" i="10"/>
  <c r="J50" i="13" s="1"/>
  <c r="D51" i="10"/>
  <c r="O51" i="8" s="1"/>
  <c r="C51" i="10"/>
  <c r="N51" i="8" s="1"/>
  <c r="G50" i="10"/>
  <c r="K49" i="13" s="1"/>
  <c r="F50" i="10"/>
  <c r="J49" i="13" s="1"/>
  <c r="D50" i="10"/>
  <c r="O50" i="8" s="1"/>
  <c r="C50" i="10"/>
  <c r="N50" i="8" s="1"/>
  <c r="G49" i="10"/>
  <c r="K48" i="13" s="1"/>
  <c r="F49" i="10"/>
  <c r="J48" i="13" s="1"/>
  <c r="D49" i="10"/>
  <c r="O49" i="8" s="1"/>
  <c r="C49" i="10"/>
  <c r="N49" i="8" s="1"/>
  <c r="G48" i="10"/>
  <c r="K47" i="13" s="1"/>
  <c r="F48" i="10"/>
  <c r="J47" i="13" s="1"/>
  <c r="D48" i="10"/>
  <c r="O48" i="8" s="1"/>
  <c r="C48" i="10"/>
  <c r="N48" i="8" s="1"/>
  <c r="G47" i="10"/>
  <c r="K46" i="13" s="1"/>
  <c r="F47" i="10"/>
  <c r="J46" i="13" s="1"/>
  <c r="D47" i="10"/>
  <c r="O47" i="8" s="1"/>
  <c r="C47" i="10"/>
  <c r="N47" i="8" s="1"/>
  <c r="G46" i="10"/>
  <c r="K45" i="13" s="1"/>
  <c r="F46" i="10"/>
  <c r="J45" i="13" s="1"/>
  <c r="D46" i="10"/>
  <c r="O46" i="8" s="1"/>
  <c r="C46" i="10"/>
  <c r="N46" i="8" s="1"/>
  <c r="G45" i="10"/>
  <c r="K44" i="13" s="1"/>
  <c r="F45" i="10"/>
  <c r="J44" i="13" s="1"/>
  <c r="D45" i="10"/>
  <c r="O45" i="8" s="1"/>
  <c r="C45" i="10"/>
  <c r="N45" i="8" s="1"/>
  <c r="G44" i="10"/>
  <c r="K43" i="13" s="1"/>
  <c r="F44" i="10"/>
  <c r="J43" i="13" s="1"/>
  <c r="D44" i="10"/>
  <c r="O44" i="8" s="1"/>
  <c r="C44" i="10"/>
  <c r="N44" i="8" s="1"/>
  <c r="G43" i="10"/>
  <c r="K42" i="13" s="1"/>
  <c r="F43" i="10"/>
  <c r="J42" i="13" s="1"/>
  <c r="D43" i="10"/>
  <c r="O43" i="8" s="1"/>
  <c r="C43" i="10"/>
  <c r="N43" i="8" s="1"/>
  <c r="G42" i="10"/>
  <c r="K41" i="13" s="1"/>
  <c r="F42" i="10"/>
  <c r="J41" i="13" s="1"/>
  <c r="D42" i="10"/>
  <c r="O42" i="8" s="1"/>
  <c r="C42" i="10"/>
  <c r="N42" i="8" s="1"/>
  <c r="G41" i="10"/>
  <c r="K40" i="13" s="1"/>
  <c r="F41" i="10"/>
  <c r="J40" i="13" s="1"/>
  <c r="D41" i="10"/>
  <c r="O41" i="8" s="1"/>
  <c r="C41" i="10"/>
  <c r="N41" i="8" s="1"/>
  <c r="G40" i="10"/>
  <c r="K39" i="13" s="1"/>
  <c r="F40" i="10"/>
  <c r="J39" i="13" s="1"/>
  <c r="D40" i="10"/>
  <c r="O40" i="8" s="1"/>
  <c r="C40" i="10"/>
  <c r="N40" i="8" s="1"/>
  <c r="G39" i="10"/>
  <c r="K38" i="13" s="1"/>
  <c r="F39" i="10"/>
  <c r="J38" i="13" s="1"/>
  <c r="D39" i="10"/>
  <c r="O39" i="8" s="1"/>
  <c r="C39" i="10"/>
  <c r="N39" i="8" s="1"/>
  <c r="G38" i="10"/>
  <c r="K37" i="13" s="1"/>
  <c r="F38" i="10"/>
  <c r="J37" i="13" s="1"/>
  <c r="D38" i="10"/>
  <c r="O38" i="8" s="1"/>
  <c r="C38" i="10"/>
  <c r="N38" i="8" s="1"/>
  <c r="G37" i="10"/>
  <c r="K36" i="13" s="1"/>
  <c r="F37" i="10"/>
  <c r="J36" i="13" s="1"/>
  <c r="D37" i="10"/>
  <c r="O37" i="8" s="1"/>
  <c r="C37" i="10"/>
  <c r="N37" i="8" s="1"/>
  <c r="G36" i="10"/>
  <c r="K35" i="13" s="1"/>
  <c r="F36" i="10"/>
  <c r="J35" i="13" s="1"/>
  <c r="D36" i="10"/>
  <c r="O36" i="8" s="1"/>
  <c r="C36" i="10"/>
  <c r="N36" i="8" s="1"/>
  <c r="G35" i="10"/>
  <c r="K34" i="13" s="1"/>
  <c r="F35" i="10"/>
  <c r="J34" i="13" s="1"/>
  <c r="D35" i="10"/>
  <c r="O35" i="8" s="1"/>
  <c r="C35" i="10"/>
  <c r="N35" i="8" s="1"/>
  <c r="G34" i="10"/>
  <c r="K33" i="13" s="1"/>
  <c r="F34" i="10"/>
  <c r="J33" i="13" s="1"/>
  <c r="D34" i="10"/>
  <c r="O34" i="8" s="1"/>
  <c r="C34" i="10"/>
  <c r="N34" i="8" s="1"/>
  <c r="G33" i="10"/>
  <c r="K32" i="13" s="1"/>
  <c r="F33" i="10"/>
  <c r="J32" i="13" s="1"/>
  <c r="D33" i="10"/>
  <c r="O33" i="8" s="1"/>
  <c r="C33" i="10"/>
  <c r="N33" i="8" s="1"/>
  <c r="G32" i="10"/>
  <c r="K31" i="13" s="1"/>
  <c r="F32" i="10"/>
  <c r="J31" i="13" s="1"/>
  <c r="D32" i="10"/>
  <c r="O32" i="8" s="1"/>
  <c r="C32" i="10"/>
  <c r="N32" i="8" s="1"/>
  <c r="G31" i="10"/>
  <c r="K30" i="13" s="1"/>
  <c r="F31" i="10"/>
  <c r="J30" i="13" s="1"/>
  <c r="D31" i="10"/>
  <c r="O31" i="8" s="1"/>
  <c r="C31" i="10"/>
  <c r="N31" i="8" s="1"/>
  <c r="G30" i="10"/>
  <c r="K29" i="13" s="1"/>
  <c r="F30" i="10"/>
  <c r="J29" i="13" s="1"/>
  <c r="D30" i="10"/>
  <c r="O30" i="8" s="1"/>
  <c r="C30" i="10"/>
  <c r="N30" i="8" s="1"/>
  <c r="G29" i="10"/>
  <c r="K28" i="13" s="1"/>
  <c r="F29" i="10"/>
  <c r="J28" i="13" s="1"/>
  <c r="J258" i="13" s="1"/>
  <c r="D29" i="10"/>
  <c r="O29" i="8" s="1"/>
  <c r="O259" i="8" s="1"/>
  <c r="C29" i="10"/>
  <c r="N29" i="8" s="1"/>
  <c r="N259" i="8" s="1"/>
  <c r="G28" i="10"/>
  <c r="K27" i="13" s="1"/>
  <c r="F28" i="10"/>
  <c r="J27" i="13" s="1"/>
  <c r="D28" i="10"/>
  <c r="O28" i="8" s="1"/>
  <c r="C28" i="10"/>
  <c r="N28" i="8" s="1"/>
  <c r="G27" i="10"/>
  <c r="F27" i="10"/>
  <c r="D27" i="10"/>
  <c r="C27" i="10"/>
  <c r="G26" i="10"/>
  <c r="K25" i="13" s="1"/>
  <c r="F26" i="10"/>
  <c r="J25" i="13" s="1"/>
  <c r="D26" i="10"/>
  <c r="O26" i="8" s="1"/>
  <c r="C26" i="10"/>
  <c r="N26" i="8" s="1"/>
  <c r="G25" i="10"/>
  <c r="K24" i="13" s="1"/>
  <c r="F25" i="10"/>
  <c r="J24" i="13" s="1"/>
  <c r="D25" i="10"/>
  <c r="O25" i="8" s="1"/>
  <c r="C25" i="10"/>
  <c r="N25" i="8" s="1"/>
  <c r="G24" i="10"/>
  <c r="K23" i="13" s="1"/>
  <c r="F24" i="10"/>
  <c r="D24" i="10"/>
  <c r="O24" i="8" s="1"/>
  <c r="C24" i="10"/>
  <c r="N24" i="8" s="1"/>
  <c r="G22" i="10"/>
  <c r="K22" i="13" s="1"/>
  <c r="F22" i="10"/>
  <c r="J22" i="13" s="1"/>
  <c r="D22" i="10"/>
  <c r="O22" i="8" s="1"/>
  <c r="C22" i="10"/>
  <c r="N22" i="8" s="1"/>
  <c r="G21" i="10"/>
  <c r="K21" i="13" s="1"/>
  <c r="F21" i="10"/>
  <c r="J21" i="13" s="1"/>
  <c r="D21" i="10"/>
  <c r="O21" i="8" s="1"/>
  <c r="C21" i="10"/>
  <c r="N21" i="8" s="1"/>
  <c r="G20" i="10"/>
  <c r="K20" i="13" s="1"/>
  <c r="F20" i="10"/>
  <c r="J20" i="13" s="1"/>
  <c r="D20" i="10"/>
  <c r="O20" i="8" s="1"/>
  <c r="C20" i="10"/>
  <c r="N20" i="8" s="1"/>
  <c r="G19" i="10"/>
  <c r="K19" i="13" s="1"/>
  <c r="F19" i="10"/>
  <c r="J19" i="13" s="1"/>
  <c r="D19" i="10"/>
  <c r="O19" i="8" s="1"/>
  <c r="C19" i="10"/>
  <c r="N19" i="8" s="1"/>
  <c r="G18" i="10"/>
  <c r="K18" i="13" s="1"/>
  <c r="F18" i="10"/>
  <c r="J18" i="13" s="1"/>
  <c r="D18" i="10"/>
  <c r="O18" i="8" s="1"/>
  <c r="C18" i="10"/>
  <c r="N18" i="8" s="1"/>
  <c r="G17" i="10"/>
  <c r="K17" i="13" s="1"/>
  <c r="F17" i="10"/>
  <c r="J17" i="13" s="1"/>
  <c r="D17" i="10"/>
  <c r="O17" i="8" s="1"/>
  <c r="C17" i="10"/>
  <c r="N17" i="8" s="1"/>
  <c r="G16" i="10"/>
  <c r="K16" i="13" s="1"/>
  <c r="F16" i="10"/>
  <c r="J16" i="13" s="1"/>
  <c r="D16" i="10"/>
  <c r="O16" i="8" s="1"/>
  <c r="C16" i="10"/>
  <c r="N16" i="8" s="1"/>
  <c r="G15" i="10"/>
  <c r="K15" i="13" s="1"/>
  <c r="F15" i="10"/>
  <c r="J15" i="13" s="1"/>
  <c r="D15" i="10"/>
  <c r="O15" i="8" s="1"/>
  <c r="C15" i="10"/>
  <c r="N15" i="8" s="1"/>
  <c r="G14" i="10"/>
  <c r="K14" i="13" s="1"/>
  <c r="F14" i="10"/>
  <c r="J14" i="13" s="1"/>
  <c r="D14" i="10"/>
  <c r="O14" i="8" s="1"/>
  <c r="C14" i="10"/>
  <c r="N14" i="8" s="1"/>
  <c r="G13" i="10"/>
  <c r="K13" i="13" s="1"/>
  <c r="F13" i="10"/>
  <c r="J13" i="13" s="1"/>
  <c r="D13" i="10"/>
  <c r="O13" i="8" s="1"/>
  <c r="C13" i="10"/>
  <c r="N13" i="8" s="1"/>
  <c r="G12" i="10"/>
  <c r="K12" i="13" s="1"/>
  <c r="F12" i="10"/>
  <c r="J12" i="13" s="1"/>
  <c r="D12" i="10"/>
  <c r="O12" i="8" s="1"/>
  <c r="C12" i="10"/>
  <c r="N12" i="8" s="1"/>
  <c r="G11" i="10"/>
  <c r="K11" i="13" s="1"/>
  <c r="F11" i="10"/>
  <c r="J11" i="13" s="1"/>
  <c r="D11" i="10"/>
  <c r="O11" i="8" s="1"/>
  <c r="C11" i="10"/>
  <c r="N11" i="8" s="1"/>
  <c r="G10" i="10"/>
  <c r="K10" i="13" s="1"/>
  <c r="F10" i="10"/>
  <c r="J10" i="13" s="1"/>
  <c r="D10" i="10"/>
  <c r="O10" i="8" s="1"/>
  <c r="C10" i="10"/>
  <c r="N10" i="8" s="1"/>
  <c r="G9" i="10"/>
  <c r="K9" i="13" s="1"/>
  <c r="F9" i="10"/>
  <c r="J9" i="13" s="1"/>
  <c r="D9" i="10"/>
  <c r="O9" i="8" s="1"/>
  <c r="C9" i="10"/>
  <c r="N9" i="8" s="1"/>
  <c r="G8" i="10"/>
  <c r="K8" i="13" s="1"/>
  <c r="F8" i="10"/>
  <c r="J8" i="13" s="1"/>
  <c r="D8" i="10"/>
  <c r="O8" i="8" s="1"/>
  <c r="C8" i="10"/>
  <c r="N8" i="8" s="1"/>
  <c r="G7" i="10"/>
  <c r="K7" i="13" s="1"/>
  <c r="F7" i="10"/>
  <c r="J7" i="13" s="1"/>
  <c r="D7" i="10"/>
  <c r="O7" i="8" s="1"/>
  <c r="C7" i="10"/>
  <c r="N7" i="8" s="1"/>
  <c r="G6" i="10"/>
  <c r="K6" i="13" s="1"/>
  <c r="F6" i="10"/>
  <c r="J6" i="13" s="1"/>
  <c r="D6" i="10"/>
  <c r="O6" i="8" s="1"/>
  <c r="C6" i="10"/>
  <c r="N6" i="8" s="1"/>
  <c r="G5" i="10"/>
  <c r="K5" i="13" s="1"/>
  <c r="F5" i="10"/>
  <c r="J5" i="13" s="1"/>
  <c r="D5" i="10"/>
  <c r="O5" i="8" s="1"/>
  <c r="C5" i="10"/>
  <c r="N5" i="8" s="1"/>
  <c r="G4" i="10"/>
  <c r="K4" i="13" s="1"/>
  <c r="F4" i="10"/>
  <c r="J4" i="13" s="1"/>
  <c r="D4" i="10"/>
  <c r="O4" i="8" s="1"/>
  <c r="C4" i="10"/>
  <c r="N4" i="8" s="1"/>
  <c r="G3" i="10"/>
  <c r="K3" i="13" s="1"/>
  <c r="F3" i="10"/>
  <c r="J3" i="13" s="1"/>
  <c r="D3" i="10"/>
  <c r="O3" i="8" s="1"/>
  <c r="C3" i="10"/>
  <c r="N3" i="8" s="1"/>
  <c r="G2" i="10"/>
  <c r="K2" i="13" s="1"/>
  <c r="J2" i="13"/>
  <c r="D2" i="10"/>
  <c r="O2" i="8" s="1"/>
  <c r="C2" i="10"/>
  <c r="N2" i="8" s="1"/>
  <c r="I254" i="1"/>
  <c r="H254" i="1"/>
  <c r="E254" i="1"/>
  <c r="H256" i="13" s="1"/>
  <c r="C254" i="1"/>
  <c r="J257" i="8" s="1"/>
  <c r="I253" i="1"/>
  <c r="H253" i="1"/>
  <c r="E253" i="1"/>
  <c r="H254" i="13" s="1"/>
  <c r="D253" i="1"/>
  <c r="L255" i="8" s="1"/>
  <c r="C253" i="1"/>
  <c r="J255" i="8" s="1"/>
  <c r="I252" i="1"/>
  <c r="H252" i="1"/>
  <c r="E252" i="1"/>
  <c r="H253" i="13" s="1"/>
  <c r="D252" i="1"/>
  <c r="L254" i="8" s="1"/>
  <c r="C252" i="1"/>
  <c r="J254" i="8" s="1"/>
  <c r="I251" i="1"/>
  <c r="H251" i="1"/>
  <c r="E251" i="1"/>
  <c r="H252" i="13" s="1"/>
  <c r="D251" i="1"/>
  <c r="L253" i="8" s="1"/>
  <c r="C251" i="1"/>
  <c r="J253" i="8" s="1"/>
  <c r="I250" i="1"/>
  <c r="H250" i="1"/>
  <c r="E250" i="1"/>
  <c r="H251" i="13" s="1"/>
  <c r="D250" i="1"/>
  <c r="L252" i="8" s="1"/>
  <c r="C250" i="1"/>
  <c r="J252" i="8" s="1"/>
  <c r="I249" i="1"/>
  <c r="H249" i="1"/>
  <c r="E249" i="1"/>
  <c r="H250" i="13" s="1"/>
  <c r="D249" i="1"/>
  <c r="L251" i="8" s="1"/>
  <c r="C249" i="1"/>
  <c r="J251" i="8" s="1"/>
  <c r="I248" i="1"/>
  <c r="H248" i="1"/>
  <c r="E248" i="1"/>
  <c r="H249" i="13" s="1"/>
  <c r="D248" i="1"/>
  <c r="L250" i="8" s="1"/>
  <c r="C248" i="1"/>
  <c r="J250" i="8" s="1"/>
  <c r="I247" i="1"/>
  <c r="H247" i="1"/>
  <c r="E247" i="1"/>
  <c r="H248" i="13" s="1"/>
  <c r="D247" i="1"/>
  <c r="L249" i="8" s="1"/>
  <c r="C247" i="1"/>
  <c r="J249" i="8" s="1"/>
  <c r="I246" i="1"/>
  <c r="H246" i="1"/>
  <c r="E246" i="1"/>
  <c r="H247" i="13" s="1"/>
  <c r="D246" i="1"/>
  <c r="L248" i="8" s="1"/>
  <c r="C246" i="1"/>
  <c r="J248" i="8" s="1"/>
  <c r="I245" i="1"/>
  <c r="H245" i="1"/>
  <c r="E245" i="1"/>
  <c r="H246" i="13" s="1"/>
  <c r="D245" i="1"/>
  <c r="L247" i="8" s="1"/>
  <c r="C245" i="1"/>
  <c r="J247" i="8" s="1"/>
  <c r="I244" i="1"/>
  <c r="H244" i="1"/>
  <c r="E244" i="1"/>
  <c r="H245" i="13" s="1"/>
  <c r="D244" i="1"/>
  <c r="L246" i="8" s="1"/>
  <c r="C244" i="1"/>
  <c r="J246" i="8" s="1"/>
  <c r="I243" i="1"/>
  <c r="H243" i="1"/>
  <c r="E243" i="1"/>
  <c r="H244" i="13" s="1"/>
  <c r="D243" i="1"/>
  <c r="L245" i="8" s="1"/>
  <c r="C243" i="1"/>
  <c r="J245" i="8" s="1"/>
  <c r="I242" i="1"/>
  <c r="H242" i="1"/>
  <c r="E242" i="1"/>
  <c r="H243" i="13" s="1"/>
  <c r="D242" i="1"/>
  <c r="L244" i="8" s="1"/>
  <c r="C242" i="1"/>
  <c r="J244" i="8" s="1"/>
  <c r="I241" i="1"/>
  <c r="H241" i="1"/>
  <c r="E241" i="1"/>
  <c r="H242" i="13" s="1"/>
  <c r="D241" i="1"/>
  <c r="L243" i="8" s="1"/>
  <c r="C241" i="1"/>
  <c r="J243" i="8" s="1"/>
  <c r="I240" i="1"/>
  <c r="H240" i="1"/>
  <c r="E240" i="1"/>
  <c r="H241" i="13" s="1"/>
  <c r="D240" i="1"/>
  <c r="L242" i="8" s="1"/>
  <c r="C240" i="1"/>
  <c r="J242" i="8" s="1"/>
  <c r="I239" i="1"/>
  <c r="H239" i="1"/>
  <c r="E239" i="1"/>
  <c r="H240" i="13" s="1"/>
  <c r="D239" i="1"/>
  <c r="L241" i="8" s="1"/>
  <c r="C239" i="1"/>
  <c r="J241" i="8" s="1"/>
  <c r="I238" i="1"/>
  <c r="H238" i="1"/>
  <c r="E238" i="1"/>
  <c r="H239" i="13" s="1"/>
  <c r="D238" i="1"/>
  <c r="L240" i="8" s="1"/>
  <c r="C238" i="1"/>
  <c r="J240" i="8" s="1"/>
  <c r="I237" i="1"/>
  <c r="H237" i="1"/>
  <c r="E237" i="1"/>
  <c r="H238" i="13" s="1"/>
  <c r="D237" i="1"/>
  <c r="L239" i="8" s="1"/>
  <c r="C237" i="1"/>
  <c r="J239" i="8" s="1"/>
  <c r="I236" i="1"/>
  <c r="H236" i="1"/>
  <c r="E236" i="1"/>
  <c r="H237" i="13" s="1"/>
  <c r="D236" i="1"/>
  <c r="L238" i="8" s="1"/>
  <c r="C236" i="1"/>
  <c r="J238" i="8" s="1"/>
  <c r="I235" i="1"/>
  <c r="H235" i="1"/>
  <c r="E235" i="1"/>
  <c r="H236" i="13" s="1"/>
  <c r="D235" i="1"/>
  <c r="L237" i="8" s="1"/>
  <c r="C235" i="1"/>
  <c r="J237" i="8" s="1"/>
  <c r="I234" i="1"/>
  <c r="H234" i="1"/>
  <c r="E234" i="1"/>
  <c r="H235" i="13" s="1"/>
  <c r="D234" i="1"/>
  <c r="L236" i="8" s="1"/>
  <c r="C234" i="1"/>
  <c r="J236" i="8" s="1"/>
  <c r="I233" i="1"/>
  <c r="H233" i="1"/>
  <c r="E233" i="1"/>
  <c r="H234" i="13" s="1"/>
  <c r="D233" i="1"/>
  <c r="L235" i="8" s="1"/>
  <c r="C233" i="1"/>
  <c r="J235" i="8" s="1"/>
  <c r="I232" i="1"/>
  <c r="H232" i="1"/>
  <c r="E232" i="1"/>
  <c r="H233" i="13" s="1"/>
  <c r="D232" i="1"/>
  <c r="L234" i="8" s="1"/>
  <c r="C232" i="1"/>
  <c r="J234" i="8" s="1"/>
  <c r="I231" i="1"/>
  <c r="H231" i="1"/>
  <c r="E231" i="1"/>
  <c r="H232" i="13" s="1"/>
  <c r="D231" i="1"/>
  <c r="L233" i="8" s="1"/>
  <c r="C231" i="1"/>
  <c r="J233" i="8" s="1"/>
  <c r="I230" i="1"/>
  <c r="H230" i="1"/>
  <c r="E230" i="1"/>
  <c r="H231" i="13" s="1"/>
  <c r="D230" i="1"/>
  <c r="L232" i="8" s="1"/>
  <c r="C230" i="1"/>
  <c r="J232" i="8" s="1"/>
  <c r="I229" i="1"/>
  <c r="H229" i="1"/>
  <c r="E229" i="1"/>
  <c r="H230" i="13" s="1"/>
  <c r="D229" i="1"/>
  <c r="L231" i="8" s="1"/>
  <c r="C229" i="1"/>
  <c r="J231" i="8" s="1"/>
  <c r="I228" i="1"/>
  <c r="H228" i="1"/>
  <c r="E228" i="1"/>
  <c r="H229" i="13" s="1"/>
  <c r="D228" i="1"/>
  <c r="L230" i="8" s="1"/>
  <c r="C228" i="1"/>
  <c r="J230" i="8" s="1"/>
  <c r="I227" i="1"/>
  <c r="H227" i="1"/>
  <c r="E227" i="1"/>
  <c r="H228" i="13" s="1"/>
  <c r="D227" i="1"/>
  <c r="L229" i="8" s="1"/>
  <c r="C227" i="1"/>
  <c r="J229" i="8" s="1"/>
  <c r="I226" i="1"/>
  <c r="H226" i="1"/>
  <c r="E226" i="1"/>
  <c r="H227" i="13" s="1"/>
  <c r="D226" i="1"/>
  <c r="L228" i="8" s="1"/>
  <c r="C226" i="1"/>
  <c r="J228" i="8" s="1"/>
  <c r="I225" i="1"/>
  <c r="H225" i="1"/>
  <c r="E225" i="1"/>
  <c r="H226" i="13" s="1"/>
  <c r="D225" i="1"/>
  <c r="L227" i="8" s="1"/>
  <c r="C225" i="1"/>
  <c r="J227" i="8" s="1"/>
  <c r="I224" i="1"/>
  <c r="H224" i="1"/>
  <c r="E224" i="1"/>
  <c r="H225" i="13" s="1"/>
  <c r="D224" i="1"/>
  <c r="L226" i="8" s="1"/>
  <c r="C224" i="1"/>
  <c r="J226" i="8" s="1"/>
  <c r="I223" i="1"/>
  <c r="H223" i="1"/>
  <c r="E223" i="1"/>
  <c r="H224" i="13" s="1"/>
  <c r="D223" i="1"/>
  <c r="L225" i="8" s="1"/>
  <c r="C223" i="1"/>
  <c r="J225" i="8" s="1"/>
  <c r="I222" i="1"/>
  <c r="H222" i="1"/>
  <c r="E222" i="1"/>
  <c r="H223" i="13" s="1"/>
  <c r="D222" i="1"/>
  <c r="L224" i="8" s="1"/>
  <c r="C222" i="1"/>
  <c r="J224" i="8" s="1"/>
  <c r="I221" i="1"/>
  <c r="H221" i="1"/>
  <c r="E221" i="1"/>
  <c r="H222" i="13" s="1"/>
  <c r="D221" i="1"/>
  <c r="L223" i="8" s="1"/>
  <c r="C221" i="1"/>
  <c r="J223" i="8" s="1"/>
  <c r="I220" i="1"/>
  <c r="H220" i="1"/>
  <c r="E220" i="1"/>
  <c r="H221" i="13" s="1"/>
  <c r="D220" i="1"/>
  <c r="L222" i="8" s="1"/>
  <c r="C220" i="1"/>
  <c r="J222" i="8" s="1"/>
  <c r="I219" i="1"/>
  <c r="H219" i="1"/>
  <c r="E219" i="1"/>
  <c r="H220" i="13" s="1"/>
  <c r="D219" i="1"/>
  <c r="L221" i="8" s="1"/>
  <c r="C219" i="1"/>
  <c r="J221" i="8" s="1"/>
  <c r="I218" i="1"/>
  <c r="H218" i="1"/>
  <c r="E218" i="1"/>
  <c r="H219" i="13" s="1"/>
  <c r="D218" i="1"/>
  <c r="L220" i="8" s="1"/>
  <c r="C218" i="1"/>
  <c r="J220" i="8" s="1"/>
  <c r="I217" i="1"/>
  <c r="H217" i="1"/>
  <c r="E217" i="1"/>
  <c r="H218" i="13" s="1"/>
  <c r="D217" i="1"/>
  <c r="L219" i="8" s="1"/>
  <c r="C217" i="1"/>
  <c r="J219" i="8" s="1"/>
  <c r="I216" i="1"/>
  <c r="H216" i="1"/>
  <c r="E216" i="1"/>
  <c r="H217" i="13" s="1"/>
  <c r="D216" i="1"/>
  <c r="L218" i="8" s="1"/>
  <c r="C216" i="1"/>
  <c r="J218" i="8" s="1"/>
  <c r="I215" i="1"/>
  <c r="H215" i="1"/>
  <c r="E215" i="1"/>
  <c r="H216" i="13" s="1"/>
  <c r="D215" i="1"/>
  <c r="L217" i="8" s="1"/>
  <c r="C215" i="1"/>
  <c r="J217" i="8" s="1"/>
  <c r="I214" i="1"/>
  <c r="H214" i="1"/>
  <c r="E214" i="1"/>
  <c r="H215" i="13" s="1"/>
  <c r="D214" i="1"/>
  <c r="L216" i="8" s="1"/>
  <c r="C214" i="1"/>
  <c r="J216" i="8" s="1"/>
  <c r="I213" i="1"/>
  <c r="H213" i="1"/>
  <c r="E213" i="1"/>
  <c r="H214" i="13" s="1"/>
  <c r="D213" i="1"/>
  <c r="L215" i="8" s="1"/>
  <c r="C213" i="1"/>
  <c r="J215" i="8" s="1"/>
  <c r="I212" i="1"/>
  <c r="H212" i="1"/>
  <c r="E212" i="1"/>
  <c r="H213" i="13" s="1"/>
  <c r="D212" i="1"/>
  <c r="L214" i="8" s="1"/>
  <c r="C212" i="1"/>
  <c r="J214" i="8" s="1"/>
  <c r="I211" i="1"/>
  <c r="H211" i="1"/>
  <c r="E211" i="1"/>
  <c r="H212" i="13" s="1"/>
  <c r="D211" i="1"/>
  <c r="L213" i="8" s="1"/>
  <c r="C211" i="1"/>
  <c r="J213" i="8" s="1"/>
  <c r="I210" i="1"/>
  <c r="H210" i="1"/>
  <c r="E210" i="1"/>
  <c r="H211" i="13" s="1"/>
  <c r="D210" i="1"/>
  <c r="L212" i="8" s="1"/>
  <c r="C210" i="1"/>
  <c r="J212" i="8" s="1"/>
  <c r="I209" i="1"/>
  <c r="H209" i="1"/>
  <c r="E209" i="1"/>
  <c r="H210" i="13" s="1"/>
  <c r="D209" i="1"/>
  <c r="L211" i="8" s="1"/>
  <c r="C209" i="1"/>
  <c r="J211" i="8" s="1"/>
  <c r="I208" i="1"/>
  <c r="H208" i="1"/>
  <c r="E208" i="1"/>
  <c r="H209" i="13" s="1"/>
  <c r="D208" i="1"/>
  <c r="L210" i="8" s="1"/>
  <c r="C208" i="1"/>
  <c r="J210" i="8" s="1"/>
  <c r="I207" i="1"/>
  <c r="H207" i="1"/>
  <c r="E207" i="1"/>
  <c r="H208" i="13" s="1"/>
  <c r="D207" i="1"/>
  <c r="L209" i="8" s="1"/>
  <c r="C207" i="1"/>
  <c r="J209" i="8" s="1"/>
  <c r="I206" i="1"/>
  <c r="H206" i="1"/>
  <c r="E206" i="1"/>
  <c r="H207" i="13" s="1"/>
  <c r="D206" i="1"/>
  <c r="L208" i="8" s="1"/>
  <c r="C206" i="1"/>
  <c r="J208" i="8" s="1"/>
  <c r="I205" i="1"/>
  <c r="H205" i="1"/>
  <c r="E205" i="1"/>
  <c r="H206" i="13" s="1"/>
  <c r="D205" i="1"/>
  <c r="L207" i="8" s="1"/>
  <c r="C205" i="1"/>
  <c r="J207" i="8" s="1"/>
  <c r="I204" i="1"/>
  <c r="H204" i="1"/>
  <c r="E204" i="1"/>
  <c r="H205" i="13" s="1"/>
  <c r="D204" i="1"/>
  <c r="L206" i="8" s="1"/>
  <c r="C204" i="1"/>
  <c r="J206" i="8" s="1"/>
  <c r="I203" i="1"/>
  <c r="H203" i="1"/>
  <c r="E203" i="1"/>
  <c r="H204" i="13" s="1"/>
  <c r="D203" i="1"/>
  <c r="L205" i="8" s="1"/>
  <c r="C203" i="1"/>
  <c r="J205" i="8" s="1"/>
  <c r="I202" i="1"/>
  <c r="H202" i="1"/>
  <c r="E202" i="1"/>
  <c r="H203" i="13" s="1"/>
  <c r="D202" i="1"/>
  <c r="L204" i="8" s="1"/>
  <c r="C202" i="1"/>
  <c r="J204" i="8" s="1"/>
  <c r="I201" i="1"/>
  <c r="H201" i="1"/>
  <c r="E201" i="1"/>
  <c r="H202" i="13" s="1"/>
  <c r="D201" i="1"/>
  <c r="L203" i="8" s="1"/>
  <c r="C201" i="1"/>
  <c r="J203" i="8" s="1"/>
  <c r="I200" i="1"/>
  <c r="H200" i="1"/>
  <c r="E200" i="1"/>
  <c r="H201" i="13" s="1"/>
  <c r="D200" i="1"/>
  <c r="L202" i="8" s="1"/>
  <c r="C200" i="1"/>
  <c r="J202" i="8" s="1"/>
  <c r="I199" i="1"/>
  <c r="H199" i="1"/>
  <c r="E199" i="1"/>
  <c r="H200" i="13" s="1"/>
  <c r="D199" i="1"/>
  <c r="L201" i="8" s="1"/>
  <c r="C199" i="1"/>
  <c r="J201" i="8" s="1"/>
  <c r="I198" i="1"/>
  <c r="H198" i="1"/>
  <c r="E198" i="1"/>
  <c r="H199" i="13" s="1"/>
  <c r="D198" i="1"/>
  <c r="L200" i="8" s="1"/>
  <c r="C198" i="1"/>
  <c r="J200" i="8" s="1"/>
  <c r="I197" i="1"/>
  <c r="H197" i="1"/>
  <c r="E197" i="1"/>
  <c r="H198" i="13" s="1"/>
  <c r="D197" i="1"/>
  <c r="L199" i="8" s="1"/>
  <c r="C197" i="1"/>
  <c r="J199" i="8" s="1"/>
  <c r="I196" i="1"/>
  <c r="H196" i="1"/>
  <c r="E196" i="1"/>
  <c r="H197" i="13" s="1"/>
  <c r="D196" i="1"/>
  <c r="L198" i="8" s="1"/>
  <c r="C196" i="1"/>
  <c r="J198" i="8" s="1"/>
  <c r="I195" i="1"/>
  <c r="H195" i="1"/>
  <c r="E195" i="1"/>
  <c r="H196" i="13" s="1"/>
  <c r="D195" i="1"/>
  <c r="L197" i="8" s="1"/>
  <c r="C195" i="1"/>
  <c r="J197" i="8" s="1"/>
  <c r="I194" i="1"/>
  <c r="H194" i="1"/>
  <c r="E194" i="1"/>
  <c r="H195" i="13" s="1"/>
  <c r="D194" i="1"/>
  <c r="L196" i="8" s="1"/>
  <c r="C194" i="1"/>
  <c r="J196" i="8" s="1"/>
  <c r="I193" i="1"/>
  <c r="H193" i="1"/>
  <c r="E193" i="1"/>
  <c r="H194" i="13" s="1"/>
  <c r="D193" i="1"/>
  <c r="L195" i="8" s="1"/>
  <c r="C193" i="1"/>
  <c r="J195" i="8" s="1"/>
  <c r="I192" i="1"/>
  <c r="H192" i="1"/>
  <c r="E192" i="1"/>
  <c r="H193" i="13" s="1"/>
  <c r="D192" i="1"/>
  <c r="L194" i="8" s="1"/>
  <c r="C192" i="1"/>
  <c r="J194" i="8" s="1"/>
  <c r="I191" i="1"/>
  <c r="H191" i="1"/>
  <c r="E191" i="1"/>
  <c r="H192" i="13" s="1"/>
  <c r="D191" i="1"/>
  <c r="L193" i="8" s="1"/>
  <c r="C191" i="1"/>
  <c r="J193" i="8" s="1"/>
  <c r="I190" i="1"/>
  <c r="H190" i="1"/>
  <c r="E190" i="1"/>
  <c r="H191" i="13" s="1"/>
  <c r="D190" i="1"/>
  <c r="L192" i="8" s="1"/>
  <c r="C190" i="1"/>
  <c r="J192" i="8" s="1"/>
  <c r="I189" i="1"/>
  <c r="H189" i="1"/>
  <c r="E189" i="1"/>
  <c r="H190" i="13" s="1"/>
  <c r="D189" i="1"/>
  <c r="L191" i="8" s="1"/>
  <c r="C189" i="1"/>
  <c r="J191" i="8" s="1"/>
  <c r="I188" i="1"/>
  <c r="H188" i="1"/>
  <c r="E188" i="1"/>
  <c r="H189" i="13" s="1"/>
  <c r="D188" i="1"/>
  <c r="L190" i="8" s="1"/>
  <c r="C188" i="1"/>
  <c r="J190" i="8" s="1"/>
  <c r="I187" i="1"/>
  <c r="H187" i="1"/>
  <c r="E187" i="1"/>
  <c r="H188" i="13" s="1"/>
  <c r="D187" i="1"/>
  <c r="L189" i="8" s="1"/>
  <c r="C187" i="1"/>
  <c r="J189" i="8" s="1"/>
  <c r="I186" i="1"/>
  <c r="H186" i="1"/>
  <c r="E186" i="1"/>
  <c r="H187" i="13" s="1"/>
  <c r="D186" i="1"/>
  <c r="L188" i="8" s="1"/>
  <c r="C186" i="1"/>
  <c r="J188" i="8" s="1"/>
  <c r="I185" i="1"/>
  <c r="H185" i="1"/>
  <c r="E185" i="1"/>
  <c r="H186" i="13" s="1"/>
  <c r="D185" i="1"/>
  <c r="L187" i="8" s="1"/>
  <c r="C185" i="1"/>
  <c r="J187" i="8" s="1"/>
  <c r="I184" i="1"/>
  <c r="H184" i="1"/>
  <c r="E184" i="1"/>
  <c r="H185" i="13" s="1"/>
  <c r="D184" i="1"/>
  <c r="L186" i="8" s="1"/>
  <c r="C184" i="1"/>
  <c r="J186" i="8" s="1"/>
  <c r="I183" i="1"/>
  <c r="H183" i="1"/>
  <c r="E183" i="1"/>
  <c r="H184" i="13" s="1"/>
  <c r="D183" i="1"/>
  <c r="L185" i="8" s="1"/>
  <c r="C183" i="1"/>
  <c r="J185" i="8" s="1"/>
  <c r="I182" i="1"/>
  <c r="H182" i="1"/>
  <c r="E182" i="1"/>
  <c r="H183" i="13" s="1"/>
  <c r="D182" i="1"/>
  <c r="L184" i="8" s="1"/>
  <c r="C182" i="1"/>
  <c r="J184" i="8" s="1"/>
  <c r="I181" i="1"/>
  <c r="H181" i="1"/>
  <c r="E181" i="1"/>
  <c r="H182" i="13" s="1"/>
  <c r="D181" i="1"/>
  <c r="L183" i="8" s="1"/>
  <c r="C181" i="1"/>
  <c r="J183" i="8" s="1"/>
  <c r="I180" i="1"/>
  <c r="H180" i="1"/>
  <c r="E180" i="1"/>
  <c r="H181" i="13" s="1"/>
  <c r="D180" i="1"/>
  <c r="L182" i="8" s="1"/>
  <c r="C180" i="1"/>
  <c r="J182" i="8" s="1"/>
  <c r="I179" i="1"/>
  <c r="H179" i="1"/>
  <c r="E179" i="1"/>
  <c r="H180" i="13" s="1"/>
  <c r="D179" i="1"/>
  <c r="L181" i="8" s="1"/>
  <c r="C179" i="1"/>
  <c r="J181" i="8" s="1"/>
  <c r="I178" i="1"/>
  <c r="H178" i="1"/>
  <c r="E178" i="1"/>
  <c r="H179" i="13" s="1"/>
  <c r="D178" i="1"/>
  <c r="L180" i="8" s="1"/>
  <c r="C178" i="1"/>
  <c r="J180" i="8" s="1"/>
  <c r="I177" i="1"/>
  <c r="H177" i="1"/>
  <c r="E177" i="1"/>
  <c r="H178" i="13" s="1"/>
  <c r="D177" i="1"/>
  <c r="L179" i="8" s="1"/>
  <c r="C177" i="1"/>
  <c r="J179" i="8" s="1"/>
  <c r="I176" i="1"/>
  <c r="H176" i="1"/>
  <c r="E176" i="1"/>
  <c r="H177" i="13" s="1"/>
  <c r="D176" i="1"/>
  <c r="L178" i="8" s="1"/>
  <c r="C176" i="1"/>
  <c r="J178" i="8" s="1"/>
  <c r="I175" i="1"/>
  <c r="H175" i="1"/>
  <c r="E175" i="1"/>
  <c r="H176" i="13" s="1"/>
  <c r="D175" i="1"/>
  <c r="L177" i="8" s="1"/>
  <c r="C175" i="1"/>
  <c r="J177" i="8" s="1"/>
  <c r="I174" i="1"/>
  <c r="H174" i="1"/>
  <c r="E174" i="1"/>
  <c r="H175" i="13" s="1"/>
  <c r="D174" i="1"/>
  <c r="L176" i="8" s="1"/>
  <c r="C174" i="1"/>
  <c r="J176" i="8" s="1"/>
  <c r="I173" i="1"/>
  <c r="H173" i="1"/>
  <c r="E173" i="1"/>
  <c r="H174" i="13" s="1"/>
  <c r="D173" i="1"/>
  <c r="L175" i="8" s="1"/>
  <c r="C173" i="1"/>
  <c r="J175" i="8" s="1"/>
  <c r="I172" i="1"/>
  <c r="H172" i="1"/>
  <c r="E172" i="1"/>
  <c r="H173" i="13" s="1"/>
  <c r="D172" i="1"/>
  <c r="L174" i="8" s="1"/>
  <c r="C172" i="1"/>
  <c r="J174" i="8" s="1"/>
  <c r="I171" i="1"/>
  <c r="H171" i="1"/>
  <c r="E171" i="1"/>
  <c r="H172" i="13" s="1"/>
  <c r="D171" i="1"/>
  <c r="L173" i="8" s="1"/>
  <c r="C171" i="1"/>
  <c r="J173" i="8" s="1"/>
  <c r="I170" i="1"/>
  <c r="H170" i="1"/>
  <c r="E170" i="1"/>
  <c r="H171" i="13" s="1"/>
  <c r="D170" i="1"/>
  <c r="L172" i="8" s="1"/>
  <c r="C170" i="1"/>
  <c r="J172" i="8" s="1"/>
  <c r="I169" i="1"/>
  <c r="H169" i="1"/>
  <c r="E169" i="1"/>
  <c r="H170" i="13" s="1"/>
  <c r="D169" i="1"/>
  <c r="L171" i="8" s="1"/>
  <c r="C169" i="1"/>
  <c r="J171" i="8" s="1"/>
  <c r="I168" i="1"/>
  <c r="H168" i="1"/>
  <c r="E168" i="1"/>
  <c r="H169" i="13" s="1"/>
  <c r="D168" i="1"/>
  <c r="L170" i="8" s="1"/>
  <c r="C168" i="1"/>
  <c r="J170" i="8" s="1"/>
  <c r="I167" i="1"/>
  <c r="H167" i="1"/>
  <c r="E167" i="1"/>
  <c r="H168" i="13" s="1"/>
  <c r="D167" i="1"/>
  <c r="L169" i="8" s="1"/>
  <c r="C167" i="1"/>
  <c r="J169" i="8" s="1"/>
  <c r="I166" i="1"/>
  <c r="H166" i="1"/>
  <c r="E166" i="1"/>
  <c r="H167" i="13" s="1"/>
  <c r="D166" i="1"/>
  <c r="L168" i="8" s="1"/>
  <c r="C166" i="1"/>
  <c r="J168" i="8" s="1"/>
  <c r="I165" i="1"/>
  <c r="H165" i="1"/>
  <c r="E165" i="1"/>
  <c r="H166" i="13" s="1"/>
  <c r="D165" i="1"/>
  <c r="L167" i="8" s="1"/>
  <c r="C165" i="1"/>
  <c r="J167" i="8" s="1"/>
  <c r="I164" i="1"/>
  <c r="H164" i="1"/>
  <c r="E164" i="1"/>
  <c r="H165" i="13" s="1"/>
  <c r="D164" i="1"/>
  <c r="L166" i="8" s="1"/>
  <c r="C164" i="1"/>
  <c r="J166" i="8" s="1"/>
  <c r="I163" i="1"/>
  <c r="H163" i="1"/>
  <c r="E163" i="1"/>
  <c r="H164" i="13" s="1"/>
  <c r="D163" i="1"/>
  <c r="L165" i="8" s="1"/>
  <c r="C163" i="1"/>
  <c r="J165" i="8" s="1"/>
  <c r="I162" i="1"/>
  <c r="H162" i="1"/>
  <c r="E162" i="1"/>
  <c r="H163" i="13" s="1"/>
  <c r="D162" i="1"/>
  <c r="L164" i="8" s="1"/>
  <c r="C162" i="1"/>
  <c r="J164" i="8" s="1"/>
  <c r="I161" i="1"/>
  <c r="H161" i="1"/>
  <c r="E161" i="1"/>
  <c r="H162" i="13" s="1"/>
  <c r="D161" i="1"/>
  <c r="L163" i="8" s="1"/>
  <c r="C161" i="1"/>
  <c r="J163" i="8" s="1"/>
  <c r="I160" i="1"/>
  <c r="H160" i="1"/>
  <c r="E160" i="1"/>
  <c r="H161" i="13" s="1"/>
  <c r="D160" i="1"/>
  <c r="L162" i="8" s="1"/>
  <c r="C160" i="1"/>
  <c r="J162" i="8" s="1"/>
  <c r="I159" i="1"/>
  <c r="H159" i="1"/>
  <c r="E159" i="1"/>
  <c r="H160" i="13" s="1"/>
  <c r="D159" i="1"/>
  <c r="L161" i="8" s="1"/>
  <c r="C159" i="1"/>
  <c r="J161" i="8" s="1"/>
  <c r="I158" i="1"/>
  <c r="H158" i="1"/>
  <c r="E158" i="1"/>
  <c r="H159" i="13" s="1"/>
  <c r="D158" i="1"/>
  <c r="L160" i="8" s="1"/>
  <c r="C158" i="1"/>
  <c r="J160" i="8" s="1"/>
  <c r="I157" i="1"/>
  <c r="H157" i="1"/>
  <c r="E157" i="1"/>
  <c r="H158" i="13" s="1"/>
  <c r="D157" i="1"/>
  <c r="L159" i="8" s="1"/>
  <c r="C157" i="1"/>
  <c r="J159" i="8" s="1"/>
  <c r="I156" i="1"/>
  <c r="H156" i="1"/>
  <c r="E156" i="1"/>
  <c r="H157" i="13" s="1"/>
  <c r="D156" i="1"/>
  <c r="L158" i="8" s="1"/>
  <c r="C156" i="1"/>
  <c r="J158" i="8" s="1"/>
  <c r="I155" i="1"/>
  <c r="H155" i="1"/>
  <c r="E155" i="1"/>
  <c r="H156" i="13" s="1"/>
  <c r="D155" i="1"/>
  <c r="L157" i="8" s="1"/>
  <c r="C155" i="1"/>
  <c r="J157" i="8" s="1"/>
  <c r="I154" i="1"/>
  <c r="H154" i="1"/>
  <c r="E154" i="1"/>
  <c r="H155" i="13" s="1"/>
  <c r="D154" i="1"/>
  <c r="L156" i="8" s="1"/>
  <c r="C154" i="1"/>
  <c r="J156" i="8" s="1"/>
  <c r="I153" i="1"/>
  <c r="H153" i="1"/>
  <c r="E153" i="1"/>
  <c r="H154" i="13" s="1"/>
  <c r="D153" i="1"/>
  <c r="L155" i="8" s="1"/>
  <c r="C153" i="1"/>
  <c r="J155" i="8" s="1"/>
  <c r="I152" i="1"/>
  <c r="H152" i="1"/>
  <c r="E152" i="1"/>
  <c r="H153" i="13" s="1"/>
  <c r="D152" i="1"/>
  <c r="L154" i="8" s="1"/>
  <c r="C152" i="1"/>
  <c r="J154" i="8" s="1"/>
  <c r="I151" i="1"/>
  <c r="H151" i="1"/>
  <c r="E151" i="1"/>
  <c r="H152" i="13" s="1"/>
  <c r="D151" i="1"/>
  <c r="L153" i="8" s="1"/>
  <c r="C151" i="1"/>
  <c r="J153" i="8" s="1"/>
  <c r="I150" i="1"/>
  <c r="H150" i="1"/>
  <c r="E150" i="1"/>
  <c r="H151" i="13" s="1"/>
  <c r="D150" i="1"/>
  <c r="L152" i="8" s="1"/>
  <c r="C150" i="1"/>
  <c r="J152" i="8" s="1"/>
  <c r="I149" i="1"/>
  <c r="H149" i="1"/>
  <c r="E149" i="1"/>
  <c r="H150" i="13" s="1"/>
  <c r="D149" i="1"/>
  <c r="L151" i="8" s="1"/>
  <c r="C149" i="1"/>
  <c r="J151" i="8" s="1"/>
  <c r="I148" i="1"/>
  <c r="H148" i="1"/>
  <c r="E148" i="1"/>
  <c r="H149" i="13" s="1"/>
  <c r="D148" i="1"/>
  <c r="L150" i="8" s="1"/>
  <c r="C148" i="1"/>
  <c r="J150" i="8" s="1"/>
  <c r="I147" i="1"/>
  <c r="H147" i="1"/>
  <c r="E147" i="1"/>
  <c r="H148" i="13" s="1"/>
  <c r="D147" i="1"/>
  <c r="L149" i="8" s="1"/>
  <c r="C147" i="1"/>
  <c r="J149" i="8" s="1"/>
  <c r="I146" i="1"/>
  <c r="H146" i="1"/>
  <c r="E146" i="1"/>
  <c r="H147" i="13" s="1"/>
  <c r="D146" i="1"/>
  <c r="L148" i="8" s="1"/>
  <c r="C146" i="1"/>
  <c r="J148" i="8" s="1"/>
  <c r="I145" i="1"/>
  <c r="H145" i="1"/>
  <c r="E145" i="1"/>
  <c r="H146" i="13" s="1"/>
  <c r="D145" i="1"/>
  <c r="L147" i="8" s="1"/>
  <c r="C145" i="1"/>
  <c r="J147" i="8" s="1"/>
  <c r="I144" i="1"/>
  <c r="H144" i="1"/>
  <c r="E144" i="1"/>
  <c r="H145" i="13" s="1"/>
  <c r="D144" i="1"/>
  <c r="L146" i="8" s="1"/>
  <c r="C144" i="1"/>
  <c r="J146" i="8" s="1"/>
  <c r="I143" i="1"/>
  <c r="H143" i="1"/>
  <c r="E143" i="1"/>
  <c r="H144" i="13" s="1"/>
  <c r="D143" i="1"/>
  <c r="L145" i="8" s="1"/>
  <c r="C143" i="1"/>
  <c r="J145" i="8" s="1"/>
  <c r="I142" i="1"/>
  <c r="H142" i="1"/>
  <c r="E142" i="1"/>
  <c r="H143" i="13" s="1"/>
  <c r="D142" i="1"/>
  <c r="L144" i="8" s="1"/>
  <c r="C142" i="1"/>
  <c r="J144" i="8" s="1"/>
  <c r="I141" i="1"/>
  <c r="H141" i="1"/>
  <c r="E141" i="1"/>
  <c r="H142" i="13" s="1"/>
  <c r="D141" i="1"/>
  <c r="L143" i="8" s="1"/>
  <c r="C141" i="1"/>
  <c r="J143" i="8" s="1"/>
  <c r="I140" i="1"/>
  <c r="H140" i="1"/>
  <c r="E140" i="1"/>
  <c r="H141" i="13" s="1"/>
  <c r="D140" i="1"/>
  <c r="L142" i="8" s="1"/>
  <c r="C140" i="1"/>
  <c r="J142" i="8" s="1"/>
  <c r="I139" i="1"/>
  <c r="H139" i="1"/>
  <c r="E139" i="1"/>
  <c r="H140" i="13" s="1"/>
  <c r="D139" i="1"/>
  <c r="L141" i="8" s="1"/>
  <c r="C139" i="1"/>
  <c r="J141" i="8" s="1"/>
  <c r="I138" i="1"/>
  <c r="H138" i="1"/>
  <c r="E138" i="1"/>
  <c r="H139" i="13" s="1"/>
  <c r="D138" i="1"/>
  <c r="L140" i="8" s="1"/>
  <c r="C138" i="1"/>
  <c r="J140" i="8" s="1"/>
  <c r="I137" i="1"/>
  <c r="H137" i="1"/>
  <c r="E137" i="1"/>
  <c r="H138" i="13" s="1"/>
  <c r="D137" i="1"/>
  <c r="L139" i="8" s="1"/>
  <c r="C137" i="1"/>
  <c r="J139" i="8" s="1"/>
  <c r="I136" i="1"/>
  <c r="H136" i="1"/>
  <c r="E136" i="1"/>
  <c r="H137" i="13" s="1"/>
  <c r="D136" i="1"/>
  <c r="L138" i="8" s="1"/>
  <c r="C136" i="1"/>
  <c r="J138" i="8" s="1"/>
  <c r="I135" i="1"/>
  <c r="H135" i="1"/>
  <c r="E135" i="1"/>
  <c r="H136" i="13" s="1"/>
  <c r="D135" i="1"/>
  <c r="L137" i="8" s="1"/>
  <c r="C135" i="1"/>
  <c r="J137" i="8" s="1"/>
  <c r="I134" i="1"/>
  <c r="H134" i="1"/>
  <c r="E134" i="1"/>
  <c r="H135" i="13" s="1"/>
  <c r="D134" i="1"/>
  <c r="L136" i="8" s="1"/>
  <c r="C134" i="1"/>
  <c r="J136" i="8" s="1"/>
  <c r="I133" i="1"/>
  <c r="H133" i="1"/>
  <c r="E133" i="1"/>
  <c r="H134" i="13" s="1"/>
  <c r="D133" i="1"/>
  <c r="L135" i="8" s="1"/>
  <c r="C133" i="1"/>
  <c r="J135" i="8" s="1"/>
  <c r="I132" i="1"/>
  <c r="H132" i="1"/>
  <c r="E132" i="1"/>
  <c r="H133" i="13" s="1"/>
  <c r="D132" i="1"/>
  <c r="L134" i="8" s="1"/>
  <c r="C132" i="1"/>
  <c r="J134" i="8" s="1"/>
  <c r="I131" i="1"/>
  <c r="H131" i="1"/>
  <c r="E131" i="1"/>
  <c r="H132" i="13" s="1"/>
  <c r="D131" i="1"/>
  <c r="L133" i="8" s="1"/>
  <c r="C131" i="1"/>
  <c r="J133" i="8" s="1"/>
  <c r="I130" i="1"/>
  <c r="H130" i="1"/>
  <c r="E130" i="1"/>
  <c r="H131" i="13" s="1"/>
  <c r="D130" i="1"/>
  <c r="L132" i="8" s="1"/>
  <c r="C130" i="1"/>
  <c r="J132" i="8" s="1"/>
  <c r="I129" i="1"/>
  <c r="H129" i="1"/>
  <c r="E129" i="1"/>
  <c r="H130" i="13" s="1"/>
  <c r="D129" i="1"/>
  <c r="L131" i="8" s="1"/>
  <c r="C129" i="1"/>
  <c r="J131" i="8" s="1"/>
  <c r="I128" i="1"/>
  <c r="H128" i="1"/>
  <c r="E128" i="1"/>
  <c r="H129" i="13" s="1"/>
  <c r="D128" i="1"/>
  <c r="L130" i="8" s="1"/>
  <c r="C128" i="1"/>
  <c r="J130" i="8" s="1"/>
  <c r="I127" i="1"/>
  <c r="H127" i="1"/>
  <c r="E127" i="1"/>
  <c r="H128" i="13" s="1"/>
  <c r="D127" i="1"/>
  <c r="L129" i="8" s="1"/>
  <c r="C127" i="1"/>
  <c r="J129" i="8" s="1"/>
  <c r="I126" i="1"/>
  <c r="H126" i="1"/>
  <c r="E126" i="1"/>
  <c r="H127" i="13" s="1"/>
  <c r="D126" i="1"/>
  <c r="L128" i="8" s="1"/>
  <c r="C126" i="1"/>
  <c r="J128" i="8" s="1"/>
  <c r="I125" i="1"/>
  <c r="H125" i="1"/>
  <c r="E125" i="1"/>
  <c r="H126" i="13" s="1"/>
  <c r="D125" i="1"/>
  <c r="L127" i="8" s="1"/>
  <c r="C125" i="1"/>
  <c r="J127" i="8" s="1"/>
  <c r="I124" i="1"/>
  <c r="H124" i="1"/>
  <c r="E124" i="1"/>
  <c r="H125" i="13" s="1"/>
  <c r="D124" i="1"/>
  <c r="L126" i="8" s="1"/>
  <c r="C124" i="1"/>
  <c r="J126" i="8" s="1"/>
  <c r="I123" i="1"/>
  <c r="H123" i="1"/>
  <c r="E123" i="1"/>
  <c r="H124" i="13" s="1"/>
  <c r="D123" i="1"/>
  <c r="L125" i="8" s="1"/>
  <c r="C123" i="1"/>
  <c r="J125" i="8" s="1"/>
  <c r="I122" i="1"/>
  <c r="H122" i="1"/>
  <c r="E122" i="1"/>
  <c r="H123" i="13" s="1"/>
  <c r="D122" i="1"/>
  <c r="L124" i="8" s="1"/>
  <c r="C122" i="1"/>
  <c r="J124" i="8" s="1"/>
  <c r="I121" i="1"/>
  <c r="H121" i="1"/>
  <c r="E121" i="1"/>
  <c r="H122" i="13" s="1"/>
  <c r="D121" i="1"/>
  <c r="L123" i="8" s="1"/>
  <c r="C121" i="1"/>
  <c r="J123" i="8" s="1"/>
  <c r="I120" i="1"/>
  <c r="H120" i="1"/>
  <c r="E120" i="1"/>
  <c r="H121" i="13" s="1"/>
  <c r="D120" i="1"/>
  <c r="L122" i="8" s="1"/>
  <c r="C120" i="1"/>
  <c r="J122" i="8" s="1"/>
  <c r="I119" i="1"/>
  <c r="H119" i="1"/>
  <c r="E119" i="1"/>
  <c r="H120" i="13" s="1"/>
  <c r="D119" i="1"/>
  <c r="L121" i="8" s="1"/>
  <c r="C119" i="1"/>
  <c r="J121" i="8" s="1"/>
  <c r="I118" i="1"/>
  <c r="H118" i="1"/>
  <c r="E118" i="1"/>
  <c r="H119" i="13" s="1"/>
  <c r="D118" i="1"/>
  <c r="L120" i="8" s="1"/>
  <c r="C118" i="1"/>
  <c r="J120" i="8" s="1"/>
  <c r="I116" i="1"/>
  <c r="H116" i="1"/>
  <c r="E116" i="1"/>
  <c r="H115" i="13" s="1"/>
  <c r="D116" i="1"/>
  <c r="L116" i="8" s="1"/>
  <c r="C116" i="1"/>
  <c r="J116" i="8" s="1"/>
  <c r="I114" i="1"/>
  <c r="H114" i="1"/>
  <c r="E114" i="1"/>
  <c r="H113" i="13" s="1"/>
  <c r="D114" i="1"/>
  <c r="L114" i="8" s="1"/>
  <c r="C114" i="1"/>
  <c r="J114" i="8" s="1"/>
  <c r="I113" i="1"/>
  <c r="H113" i="1"/>
  <c r="E113" i="1"/>
  <c r="H112" i="13" s="1"/>
  <c r="D113" i="1"/>
  <c r="L113" i="8" s="1"/>
  <c r="C113" i="1"/>
  <c r="J113" i="8" s="1"/>
  <c r="I112" i="1"/>
  <c r="H112" i="1"/>
  <c r="E112" i="1"/>
  <c r="H111" i="13" s="1"/>
  <c r="D112" i="1"/>
  <c r="L112" i="8" s="1"/>
  <c r="C112" i="1"/>
  <c r="J112" i="8" s="1"/>
  <c r="I111" i="1"/>
  <c r="H111" i="1"/>
  <c r="E111" i="1"/>
  <c r="H110" i="13" s="1"/>
  <c r="D111" i="1"/>
  <c r="L111" i="8" s="1"/>
  <c r="C111" i="1"/>
  <c r="J111" i="8" s="1"/>
  <c r="I110" i="1"/>
  <c r="H110" i="1"/>
  <c r="E110" i="1"/>
  <c r="H109" i="13" s="1"/>
  <c r="D110" i="1"/>
  <c r="L110" i="8" s="1"/>
  <c r="C110" i="1"/>
  <c r="J110" i="8" s="1"/>
  <c r="I109" i="1"/>
  <c r="H109" i="1"/>
  <c r="E109" i="1"/>
  <c r="H108" i="13" s="1"/>
  <c r="D109" i="1"/>
  <c r="L109" i="8" s="1"/>
  <c r="C109" i="1"/>
  <c r="J109" i="8" s="1"/>
  <c r="I108" i="1"/>
  <c r="H108" i="1"/>
  <c r="E108" i="1"/>
  <c r="H107" i="13" s="1"/>
  <c r="D108" i="1"/>
  <c r="L108" i="8" s="1"/>
  <c r="C108" i="1"/>
  <c r="J108" i="8" s="1"/>
  <c r="I107" i="1"/>
  <c r="H107" i="1"/>
  <c r="E107" i="1"/>
  <c r="H106" i="13" s="1"/>
  <c r="D107" i="1"/>
  <c r="L107" i="8" s="1"/>
  <c r="C107" i="1"/>
  <c r="J107" i="8" s="1"/>
  <c r="I106" i="1"/>
  <c r="H106" i="1"/>
  <c r="E106" i="1"/>
  <c r="H105" i="13" s="1"/>
  <c r="D106" i="1"/>
  <c r="L106" i="8" s="1"/>
  <c r="C106" i="1"/>
  <c r="J106" i="8" s="1"/>
  <c r="I105" i="1"/>
  <c r="H105" i="1"/>
  <c r="E105" i="1"/>
  <c r="H104" i="13" s="1"/>
  <c r="D105" i="1"/>
  <c r="L105" i="8" s="1"/>
  <c r="C105" i="1"/>
  <c r="J105" i="8" s="1"/>
  <c r="I104" i="1"/>
  <c r="H104" i="1"/>
  <c r="E104" i="1"/>
  <c r="H103" i="13" s="1"/>
  <c r="D104" i="1"/>
  <c r="L104" i="8" s="1"/>
  <c r="C104" i="1"/>
  <c r="J104" i="8" s="1"/>
  <c r="I103" i="1"/>
  <c r="H103" i="1"/>
  <c r="E103" i="1"/>
  <c r="H102" i="13" s="1"/>
  <c r="D103" i="1"/>
  <c r="L103" i="8" s="1"/>
  <c r="C103" i="1"/>
  <c r="J103" i="8" s="1"/>
  <c r="I102" i="1"/>
  <c r="H102" i="1"/>
  <c r="E102" i="1"/>
  <c r="H101" i="13" s="1"/>
  <c r="D102" i="1"/>
  <c r="L102" i="8" s="1"/>
  <c r="C102" i="1"/>
  <c r="J102" i="8" s="1"/>
  <c r="I101" i="1"/>
  <c r="H101" i="1"/>
  <c r="E101" i="1"/>
  <c r="H100" i="13" s="1"/>
  <c r="D101" i="1"/>
  <c r="L101" i="8" s="1"/>
  <c r="C101" i="1"/>
  <c r="J101" i="8" s="1"/>
  <c r="I100" i="1"/>
  <c r="H100" i="1"/>
  <c r="E100" i="1"/>
  <c r="H99" i="13" s="1"/>
  <c r="D100" i="1"/>
  <c r="L100" i="8" s="1"/>
  <c r="C100" i="1"/>
  <c r="J100" i="8" s="1"/>
  <c r="I99" i="1"/>
  <c r="H99" i="1"/>
  <c r="E99" i="1"/>
  <c r="H98" i="13" s="1"/>
  <c r="D99" i="1"/>
  <c r="L99" i="8" s="1"/>
  <c r="C99" i="1"/>
  <c r="J99" i="8" s="1"/>
  <c r="I98" i="1"/>
  <c r="H98" i="1"/>
  <c r="E98" i="1"/>
  <c r="H97" i="13" s="1"/>
  <c r="D98" i="1"/>
  <c r="L98" i="8" s="1"/>
  <c r="C98" i="1"/>
  <c r="J98" i="8" s="1"/>
  <c r="I97" i="1"/>
  <c r="H97" i="1"/>
  <c r="E97" i="1"/>
  <c r="H96" i="13" s="1"/>
  <c r="D97" i="1"/>
  <c r="L97" i="8" s="1"/>
  <c r="C97" i="1"/>
  <c r="J97" i="8" s="1"/>
  <c r="I96" i="1"/>
  <c r="H96" i="1"/>
  <c r="E96" i="1"/>
  <c r="H95" i="13" s="1"/>
  <c r="D96" i="1"/>
  <c r="L96" i="8" s="1"/>
  <c r="C96" i="1"/>
  <c r="J96" i="8" s="1"/>
  <c r="I95" i="1"/>
  <c r="H95" i="1"/>
  <c r="E95" i="1"/>
  <c r="H94" i="13" s="1"/>
  <c r="D95" i="1"/>
  <c r="L95" i="8" s="1"/>
  <c r="C95" i="1"/>
  <c r="J95" i="8" s="1"/>
  <c r="I94" i="1"/>
  <c r="H94" i="1"/>
  <c r="E94" i="1"/>
  <c r="H93" i="13" s="1"/>
  <c r="D94" i="1"/>
  <c r="L94" i="8" s="1"/>
  <c r="C94" i="1"/>
  <c r="J94" i="8" s="1"/>
  <c r="I93" i="1"/>
  <c r="H93" i="1"/>
  <c r="E93" i="1"/>
  <c r="H92" i="13" s="1"/>
  <c r="D93" i="1"/>
  <c r="L93" i="8" s="1"/>
  <c r="C93" i="1"/>
  <c r="J93" i="8" s="1"/>
  <c r="I92" i="1"/>
  <c r="H92" i="1"/>
  <c r="E92" i="1"/>
  <c r="H91" i="13" s="1"/>
  <c r="D92" i="1"/>
  <c r="L92" i="8" s="1"/>
  <c r="C92" i="1"/>
  <c r="J92" i="8" s="1"/>
  <c r="I91" i="1"/>
  <c r="H91" i="1"/>
  <c r="E91" i="1"/>
  <c r="H90" i="13" s="1"/>
  <c r="D91" i="1"/>
  <c r="L91" i="8" s="1"/>
  <c r="C91" i="1"/>
  <c r="J91" i="8" s="1"/>
  <c r="I90" i="1"/>
  <c r="H90" i="1"/>
  <c r="E90" i="1"/>
  <c r="H89" i="13" s="1"/>
  <c r="D90" i="1"/>
  <c r="L90" i="8" s="1"/>
  <c r="C90" i="1"/>
  <c r="J90" i="8" s="1"/>
  <c r="I89" i="1"/>
  <c r="H89" i="1"/>
  <c r="E89" i="1"/>
  <c r="H88" i="13" s="1"/>
  <c r="D89" i="1"/>
  <c r="L89" i="8" s="1"/>
  <c r="C89" i="1"/>
  <c r="J89" i="8" s="1"/>
  <c r="I88" i="1"/>
  <c r="H88" i="1"/>
  <c r="E88" i="1"/>
  <c r="H87" i="13" s="1"/>
  <c r="D88" i="1"/>
  <c r="L88" i="8" s="1"/>
  <c r="C88" i="1"/>
  <c r="J88" i="8" s="1"/>
  <c r="I87" i="1"/>
  <c r="H87" i="1"/>
  <c r="E87" i="1"/>
  <c r="H86" i="13" s="1"/>
  <c r="D87" i="1"/>
  <c r="L87" i="8" s="1"/>
  <c r="C87" i="1"/>
  <c r="J87" i="8" s="1"/>
  <c r="I86" i="1"/>
  <c r="H86" i="1"/>
  <c r="E86" i="1"/>
  <c r="H85" i="13" s="1"/>
  <c r="D86" i="1"/>
  <c r="L86" i="8" s="1"/>
  <c r="C86" i="1"/>
  <c r="J86" i="8" s="1"/>
  <c r="I85" i="1"/>
  <c r="H85" i="1"/>
  <c r="E85" i="1"/>
  <c r="H84" i="13" s="1"/>
  <c r="D85" i="1"/>
  <c r="L85" i="8" s="1"/>
  <c r="C85" i="1"/>
  <c r="J85" i="8" s="1"/>
  <c r="I84" i="1"/>
  <c r="H84" i="1"/>
  <c r="E84" i="1"/>
  <c r="H83" i="13" s="1"/>
  <c r="D84" i="1"/>
  <c r="L84" i="8" s="1"/>
  <c r="C84" i="1"/>
  <c r="J84" i="8" s="1"/>
  <c r="I83" i="1"/>
  <c r="H83" i="1"/>
  <c r="E83" i="1"/>
  <c r="H82" i="13" s="1"/>
  <c r="D83" i="1"/>
  <c r="L83" i="8" s="1"/>
  <c r="C83" i="1"/>
  <c r="J83" i="8" s="1"/>
  <c r="I82" i="1"/>
  <c r="H82" i="1"/>
  <c r="E82" i="1"/>
  <c r="H81" i="13" s="1"/>
  <c r="D82" i="1"/>
  <c r="L82" i="8" s="1"/>
  <c r="C82" i="1"/>
  <c r="J82" i="8" s="1"/>
  <c r="I81" i="1"/>
  <c r="H81" i="1"/>
  <c r="E81" i="1"/>
  <c r="H80" i="13" s="1"/>
  <c r="D81" i="1"/>
  <c r="L81" i="8" s="1"/>
  <c r="C81" i="1"/>
  <c r="J81" i="8" s="1"/>
  <c r="I80" i="1"/>
  <c r="H80" i="1"/>
  <c r="E80" i="1"/>
  <c r="H79" i="13" s="1"/>
  <c r="D80" i="1"/>
  <c r="L80" i="8" s="1"/>
  <c r="C80" i="1"/>
  <c r="J80" i="8" s="1"/>
  <c r="I79" i="1"/>
  <c r="H79" i="1"/>
  <c r="E79" i="1"/>
  <c r="H78" i="13" s="1"/>
  <c r="D79" i="1"/>
  <c r="L79" i="8" s="1"/>
  <c r="C79" i="1"/>
  <c r="J79" i="8" s="1"/>
  <c r="I78" i="1"/>
  <c r="H78" i="1"/>
  <c r="E78" i="1"/>
  <c r="H77" i="13" s="1"/>
  <c r="D78" i="1"/>
  <c r="L78" i="8" s="1"/>
  <c r="C78" i="1"/>
  <c r="J78" i="8" s="1"/>
  <c r="I77" i="1"/>
  <c r="H77" i="1"/>
  <c r="E77" i="1"/>
  <c r="H76" i="13" s="1"/>
  <c r="D77" i="1"/>
  <c r="L77" i="8" s="1"/>
  <c r="C77" i="1"/>
  <c r="J77" i="8" s="1"/>
  <c r="I76" i="1"/>
  <c r="H76" i="1"/>
  <c r="E76" i="1"/>
  <c r="H75" i="13" s="1"/>
  <c r="D76" i="1"/>
  <c r="L76" i="8" s="1"/>
  <c r="C76" i="1"/>
  <c r="J76" i="8" s="1"/>
  <c r="I75" i="1"/>
  <c r="H75" i="1"/>
  <c r="E75" i="1"/>
  <c r="H74" i="13" s="1"/>
  <c r="D75" i="1"/>
  <c r="L75" i="8" s="1"/>
  <c r="C75" i="1"/>
  <c r="J75" i="8" s="1"/>
  <c r="I74" i="1"/>
  <c r="H74" i="1"/>
  <c r="E74" i="1"/>
  <c r="H73" i="13" s="1"/>
  <c r="D74" i="1"/>
  <c r="L74" i="8" s="1"/>
  <c r="C74" i="1"/>
  <c r="J74" i="8" s="1"/>
  <c r="I73" i="1"/>
  <c r="H73" i="1"/>
  <c r="E73" i="1"/>
  <c r="H72" i="13" s="1"/>
  <c r="D73" i="1"/>
  <c r="L73" i="8" s="1"/>
  <c r="C73" i="1"/>
  <c r="J73" i="8" s="1"/>
  <c r="I72" i="1"/>
  <c r="H72" i="1"/>
  <c r="E72" i="1"/>
  <c r="H71" i="13" s="1"/>
  <c r="D72" i="1"/>
  <c r="L72" i="8" s="1"/>
  <c r="C72" i="1"/>
  <c r="J72" i="8" s="1"/>
  <c r="I71" i="1"/>
  <c r="H71" i="1"/>
  <c r="E71" i="1"/>
  <c r="H70" i="13" s="1"/>
  <c r="D71" i="1"/>
  <c r="L71" i="8" s="1"/>
  <c r="C71" i="1"/>
  <c r="J71" i="8" s="1"/>
  <c r="I70" i="1"/>
  <c r="H70" i="1"/>
  <c r="E70" i="1"/>
  <c r="H69" i="13" s="1"/>
  <c r="D70" i="1"/>
  <c r="L70" i="8" s="1"/>
  <c r="C70" i="1"/>
  <c r="J70" i="8" s="1"/>
  <c r="I69" i="1"/>
  <c r="H69" i="1"/>
  <c r="E69" i="1"/>
  <c r="H68" i="13" s="1"/>
  <c r="D69" i="1"/>
  <c r="L69" i="8" s="1"/>
  <c r="C69" i="1"/>
  <c r="J69" i="8" s="1"/>
  <c r="I68" i="1"/>
  <c r="H68" i="1"/>
  <c r="E68" i="1"/>
  <c r="H67" i="13" s="1"/>
  <c r="D68" i="1"/>
  <c r="L68" i="8" s="1"/>
  <c r="C68" i="1"/>
  <c r="J68" i="8" s="1"/>
  <c r="I67" i="1"/>
  <c r="H67" i="1"/>
  <c r="E67" i="1"/>
  <c r="H66" i="13" s="1"/>
  <c r="D67" i="1"/>
  <c r="L67" i="8" s="1"/>
  <c r="C67" i="1"/>
  <c r="J67" i="8" s="1"/>
  <c r="I66" i="1"/>
  <c r="H66" i="1"/>
  <c r="E66" i="1"/>
  <c r="H65" i="13" s="1"/>
  <c r="D66" i="1"/>
  <c r="L66" i="8" s="1"/>
  <c r="C66" i="1"/>
  <c r="J66" i="8" s="1"/>
  <c r="I65" i="1"/>
  <c r="H65" i="1"/>
  <c r="E65" i="1"/>
  <c r="H64" i="13" s="1"/>
  <c r="D65" i="1"/>
  <c r="L65" i="8" s="1"/>
  <c r="C65" i="1"/>
  <c r="J65" i="8" s="1"/>
  <c r="I64" i="1"/>
  <c r="H64" i="1"/>
  <c r="E64" i="1"/>
  <c r="H63" i="13" s="1"/>
  <c r="D64" i="1"/>
  <c r="L64" i="8" s="1"/>
  <c r="C64" i="1"/>
  <c r="J64" i="8" s="1"/>
  <c r="I63" i="1"/>
  <c r="H63" i="1"/>
  <c r="E63" i="1"/>
  <c r="H62" i="13" s="1"/>
  <c r="D63" i="1"/>
  <c r="L63" i="8" s="1"/>
  <c r="C63" i="1"/>
  <c r="J63" i="8" s="1"/>
  <c r="I62" i="1"/>
  <c r="H62" i="1"/>
  <c r="E62" i="1"/>
  <c r="H61" i="13" s="1"/>
  <c r="D62" i="1"/>
  <c r="L62" i="8" s="1"/>
  <c r="C62" i="1"/>
  <c r="J62" i="8" s="1"/>
  <c r="I60" i="1"/>
  <c r="H60" i="1"/>
  <c r="E60" i="1"/>
  <c r="H59" i="13" s="1"/>
  <c r="D60" i="1"/>
  <c r="L60" i="8" s="1"/>
  <c r="C60" i="1"/>
  <c r="J60" i="8" s="1"/>
  <c r="I59" i="1"/>
  <c r="H59" i="1"/>
  <c r="E59" i="1"/>
  <c r="H58" i="13" s="1"/>
  <c r="D59" i="1"/>
  <c r="L59" i="8" s="1"/>
  <c r="C59" i="1"/>
  <c r="J59" i="8" s="1"/>
  <c r="I58" i="1"/>
  <c r="H58" i="1"/>
  <c r="E58" i="1"/>
  <c r="H57" i="13" s="1"/>
  <c r="D58" i="1"/>
  <c r="L58" i="8" s="1"/>
  <c r="C58" i="1"/>
  <c r="J58" i="8" s="1"/>
  <c r="I57" i="1"/>
  <c r="H57" i="1"/>
  <c r="E57" i="1"/>
  <c r="H56" i="13" s="1"/>
  <c r="D57" i="1"/>
  <c r="L57" i="8" s="1"/>
  <c r="C57" i="1"/>
  <c r="J57" i="8" s="1"/>
  <c r="I56" i="1"/>
  <c r="H56" i="1"/>
  <c r="E56" i="1"/>
  <c r="H55" i="13" s="1"/>
  <c r="D56" i="1"/>
  <c r="L56" i="8" s="1"/>
  <c r="C56" i="1"/>
  <c r="J56" i="8" s="1"/>
  <c r="I55" i="1"/>
  <c r="H55" i="1"/>
  <c r="E55" i="1"/>
  <c r="H54" i="13" s="1"/>
  <c r="D55" i="1"/>
  <c r="L55" i="8" s="1"/>
  <c r="C55" i="1"/>
  <c r="J55" i="8" s="1"/>
  <c r="I54" i="1"/>
  <c r="H54" i="1"/>
  <c r="E54" i="1"/>
  <c r="H53" i="13" s="1"/>
  <c r="D54" i="1"/>
  <c r="L54" i="8" s="1"/>
  <c r="C54" i="1"/>
  <c r="J54" i="8" s="1"/>
  <c r="I53" i="1"/>
  <c r="H53" i="1"/>
  <c r="E53" i="1"/>
  <c r="H52" i="13" s="1"/>
  <c r="D53" i="1"/>
  <c r="L53" i="8" s="1"/>
  <c r="C53" i="1"/>
  <c r="J53" i="8" s="1"/>
  <c r="I52" i="1"/>
  <c r="H52" i="1"/>
  <c r="E52" i="1"/>
  <c r="H51" i="13" s="1"/>
  <c r="D52" i="1"/>
  <c r="L52" i="8" s="1"/>
  <c r="C52" i="1"/>
  <c r="J52" i="8" s="1"/>
  <c r="I51" i="1"/>
  <c r="H51" i="1"/>
  <c r="E51" i="1"/>
  <c r="H50" i="13" s="1"/>
  <c r="D51" i="1"/>
  <c r="L51" i="8" s="1"/>
  <c r="C51" i="1"/>
  <c r="J51" i="8" s="1"/>
  <c r="I50" i="1"/>
  <c r="H50" i="1"/>
  <c r="E50" i="1"/>
  <c r="H49" i="13" s="1"/>
  <c r="D50" i="1"/>
  <c r="L50" i="8" s="1"/>
  <c r="C50" i="1"/>
  <c r="J50" i="8" s="1"/>
  <c r="I49" i="1"/>
  <c r="H49" i="1"/>
  <c r="E49" i="1"/>
  <c r="H48" i="13" s="1"/>
  <c r="D49" i="1"/>
  <c r="L49" i="8" s="1"/>
  <c r="C49" i="1"/>
  <c r="J49" i="8" s="1"/>
  <c r="I48" i="1"/>
  <c r="H48" i="1"/>
  <c r="E48" i="1"/>
  <c r="H47" i="13" s="1"/>
  <c r="D48" i="1"/>
  <c r="L48" i="8" s="1"/>
  <c r="C48" i="1"/>
  <c r="J48" i="8" s="1"/>
  <c r="I47" i="1"/>
  <c r="H47" i="1"/>
  <c r="E47" i="1"/>
  <c r="H46" i="13" s="1"/>
  <c r="D47" i="1"/>
  <c r="L47" i="8" s="1"/>
  <c r="C47" i="1"/>
  <c r="J47" i="8" s="1"/>
  <c r="I46" i="1"/>
  <c r="H46" i="1"/>
  <c r="E46" i="1"/>
  <c r="H45" i="13" s="1"/>
  <c r="D46" i="1"/>
  <c r="L46" i="8" s="1"/>
  <c r="C46" i="1"/>
  <c r="J46" i="8" s="1"/>
  <c r="I45" i="1"/>
  <c r="H45" i="1"/>
  <c r="E45" i="1"/>
  <c r="H44" i="13" s="1"/>
  <c r="D45" i="1"/>
  <c r="L45" i="8" s="1"/>
  <c r="C45" i="1"/>
  <c r="J45" i="8" s="1"/>
  <c r="I44" i="1"/>
  <c r="H44" i="1"/>
  <c r="E44" i="1"/>
  <c r="H43" i="13" s="1"/>
  <c r="D44" i="1"/>
  <c r="L44" i="8" s="1"/>
  <c r="C44" i="1"/>
  <c r="J44" i="8" s="1"/>
  <c r="I43" i="1"/>
  <c r="H43" i="1"/>
  <c r="E43" i="1"/>
  <c r="H42" i="13" s="1"/>
  <c r="D43" i="1"/>
  <c r="L43" i="8" s="1"/>
  <c r="C43" i="1"/>
  <c r="J43" i="8" s="1"/>
  <c r="I42" i="1"/>
  <c r="H42" i="1"/>
  <c r="E42" i="1"/>
  <c r="H41" i="13" s="1"/>
  <c r="D42" i="1"/>
  <c r="L42" i="8" s="1"/>
  <c r="C42" i="1"/>
  <c r="J42" i="8" s="1"/>
  <c r="I41" i="1"/>
  <c r="H41" i="1"/>
  <c r="E41" i="1"/>
  <c r="H40" i="13" s="1"/>
  <c r="D41" i="1"/>
  <c r="L41" i="8" s="1"/>
  <c r="C41" i="1"/>
  <c r="J41" i="8" s="1"/>
  <c r="I40" i="1"/>
  <c r="H40" i="1"/>
  <c r="E40" i="1"/>
  <c r="H39" i="13" s="1"/>
  <c r="D40" i="1"/>
  <c r="L40" i="8" s="1"/>
  <c r="C40" i="1"/>
  <c r="J40" i="8" s="1"/>
  <c r="I39" i="1"/>
  <c r="H39" i="1"/>
  <c r="E39" i="1"/>
  <c r="H38" i="13" s="1"/>
  <c r="D39" i="1"/>
  <c r="L39" i="8" s="1"/>
  <c r="C39" i="1"/>
  <c r="J39" i="8" s="1"/>
  <c r="I38" i="1"/>
  <c r="H38" i="1"/>
  <c r="E38" i="1"/>
  <c r="H37" i="13" s="1"/>
  <c r="D38" i="1"/>
  <c r="L38" i="8" s="1"/>
  <c r="C38" i="1"/>
  <c r="J38" i="8" s="1"/>
  <c r="I37" i="1"/>
  <c r="H37" i="1"/>
  <c r="E37" i="1"/>
  <c r="H36" i="13" s="1"/>
  <c r="D37" i="1"/>
  <c r="L37" i="8" s="1"/>
  <c r="C37" i="1"/>
  <c r="J37" i="8" s="1"/>
  <c r="I36" i="1"/>
  <c r="H36" i="1"/>
  <c r="E36" i="1"/>
  <c r="H35" i="13" s="1"/>
  <c r="D36" i="1"/>
  <c r="L36" i="8" s="1"/>
  <c r="C36" i="1"/>
  <c r="J36" i="8" s="1"/>
  <c r="I35" i="1"/>
  <c r="H35" i="1"/>
  <c r="E35" i="1"/>
  <c r="H34" i="13" s="1"/>
  <c r="D35" i="1"/>
  <c r="L35" i="8" s="1"/>
  <c r="C35" i="1"/>
  <c r="J35" i="8" s="1"/>
  <c r="I34" i="1"/>
  <c r="H34" i="1"/>
  <c r="E34" i="1"/>
  <c r="H33" i="13" s="1"/>
  <c r="D34" i="1"/>
  <c r="L34" i="8" s="1"/>
  <c r="C34" i="1"/>
  <c r="J34" i="8" s="1"/>
  <c r="I33" i="1"/>
  <c r="H33" i="1"/>
  <c r="E33" i="1"/>
  <c r="H32" i="13" s="1"/>
  <c r="D33" i="1"/>
  <c r="L33" i="8" s="1"/>
  <c r="C33" i="1"/>
  <c r="J33" i="8" s="1"/>
  <c r="I32" i="1"/>
  <c r="H32" i="1"/>
  <c r="E32" i="1"/>
  <c r="H31" i="13" s="1"/>
  <c r="D32" i="1"/>
  <c r="L32" i="8" s="1"/>
  <c r="C32" i="1"/>
  <c r="J32" i="8" s="1"/>
  <c r="I31" i="1"/>
  <c r="H31" i="1"/>
  <c r="E31" i="1"/>
  <c r="H30" i="13" s="1"/>
  <c r="D31" i="1"/>
  <c r="L31" i="8" s="1"/>
  <c r="C31" i="1"/>
  <c r="J31" i="8" s="1"/>
  <c r="I30" i="1"/>
  <c r="H30" i="1"/>
  <c r="E30" i="1"/>
  <c r="H29" i="13" s="1"/>
  <c r="D30" i="1"/>
  <c r="L30" i="8" s="1"/>
  <c r="C30" i="1"/>
  <c r="J30" i="8" s="1"/>
  <c r="I29" i="1"/>
  <c r="H29" i="1"/>
  <c r="E29" i="1"/>
  <c r="H28" i="13" s="1"/>
  <c r="H258" i="13" s="1"/>
  <c r="D29" i="1"/>
  <c r="L29" i="8" s="1"/>
  <c r="L259" i="8" s="1"/>
  <c r="C29" i="1"/>
  <c r="J29" i="8" s="1"/>
  <c r="J259" i="8" s="1"/>
  <c r="I28" i="1"/>
  <c r="H28" i="1"/>
  <c r="E28" i="1"/>
  <c r="H27" i="13" s="1"/>
  <c r="D28" i="1"/>
  <c r="L28" i="8" s="1"/>
  <c r="C28" i="1"/>
  <c r="J28" i="8" s="1"/>
  <c r="I27" i="1"/>
  <c r="H27" i="1"/>
  <c r="E27" i="1"/>
  <c r="D27" i="1"/>
  <c r="C27" i="1"/>
  <c r="I26" i="1"/>
  <c r="H26" i="1"/>
  <c r="E26" i="1"/>
  <c r="H25" i="13" s="1"/>
  <c r="D26" i="1"/>
  <c r="L26" i="8" s="1"/>
  <c r="C26" i="1"/>
  <c r="J26" i="8" s="1"/>
  <c r="I25" i="1"/>
  <c r="H25" i="1"/>
  <c r="E25" i="1"/>
  <c r="H24" i="13" s="1"/>
  <c r="D25" i="1"/>
  <c r="L25" i="8" s="1"/>
  <c r="C25" i="1"/>
  <c r="J25" i="8" s="1"/>
  <c r="I24" i="1"/>
  <c r="H24" i="1"/>
  <c r="E24" i="1"/>
  <c r="H23" i="13" s="1"/>
  <c r="D24" i="1"/>
  <c r="L24" i="8" s="1"/>
  <c r="C24" i="1"/>
  <c r="J24" i="8" s="1"/>
  <c r="I22" i="1"/>
  <c r="H22" i="1"/>
  <c r="E22" i="1"/>
  <c r="H22" i="13" s="1"/>
  <c r="D22" i="1"/>
  <c r="L22" i="8" s="1"/>
  <c r="C22" i="1"/>
  <c r="J22" i="8" s="1"/>
  <c r="I21" i="1"/>
  <c r="H21" i="1"/>
  <c r="E21" i="1"/>
  <c r="H21" i="13" s="1"/>
  <c r="D21" i="1"/>
  <c r="L21" i="8" s="1"/>
  <c r="C21" i="1"/>
  <c r="J21" i="8" s="1"/>
  <c r="I20" i="1"/>
  <c r="H20" i="1"/>
  <c r="E20" i="1"/>
  <c r="H20" i="13" s="1"/>
  <c r="D20" i="1"/>
  <c r="L20" i="8" s="1"/>
  <c r="C20" i="1"/>
  <c r="J20" i="8" s="1"/>
  <c r="I19" i="1"/>
  <c r="H19" i="1"/>
  <c r="E19" i="1"/>
  <c r="H19" i="13" s="1"/>
  <c r="D19" i="1"/>
  <c r="L19" i="8" s="1"/>
  <c r="C19" i="1"/>
  <c r="J19" i="8" s="1"/>
  <c r="I18" i="1"/>
  <c r="H18" i="1"/>
  <c r="E18" i="1"/>
  <c r="H18" i="13" s="1"/>
  <c r="D18" i="1"/>
  <c r="L18" i="8" s="1"/>
  <c r="C18" i="1"/>
  <c r="J18" i="8" s="1"/>
  <c r="I17" i="1"/>
  <c r="H17" i="1"/>
  <c r="E17" i="1"/>
  <c r="H17" i="13" s="1"/>
  <c r="D17" i="1"/>
  <c r="L17" i="8" s="1"/>
  <c r="C17" i="1"/>
  <c r="J17" i="8" s="1"/>
  <c r="I16" i="1"/>
  <c r="H16" i="1"/>
  <c r="E16" i="1"/>
  <c r="H16" i="13" s="1"/>
  <c r="D16" i="1"/>
  <c r="L16" i="8" s="1"/>
  <c r="C16" i="1"/>
  <c r="J16" i="8" s="1"/>
  <c r="I15" i="1"/>
  <c r="H15" i="1"/>
  <c r="E15" i="1"/>
  <c r="H15" i="13" s="1"/>
  <c r="D15" i="1"/>
  <c r="L15" i="8" s="1"/>
  <c r="C15" i="1"/>
  <c r="J15" i="8" s="1"/>
  <c r="I14" i="1"/>
  <c r="H14" i="1"/>
  <c r="E14" i="1"/>
  <c r="H14" i="13" s="1"/>
  <c r="D14" i="1"/>
  <c r="L14" i="8" s="1"/>
  <c r="C14" i="1"/>
  <c r="J14" i="8" s="1"/>
  <c r="I13" i="1"/>
  <c r="H13" i="1"/>
  <c r="E13" i="1"/>
  <c r="H13" i="13" s="1"/>
  <c r="D13" i="1"/>
  <c r="L13" i="8" s="1"/>
  <c r="C13" i="1"/>
  <c r="J13" i="8" s="1"/>
  <c r="I12" i="1"/>
  <c r="H12" i="1"/>
  <c r="E12" i="1"/>
  <c r="H12" i="13" s="1"/>
  <c r="D12" i="1"/>
  <c r="L12" i="8" s="1"/>
  <c r="C12" i="1"/>
  <c r="J12" i="8" s="1"/>
  <c r="I11" i="1"/>
  <c r="H11" i="1"/>
  <c r="E11" i="1"/>
  <c r="H11" i="13" s="1"/>
  <c r="D11" i="1"/>
  <c r="L11" i="8" s="1"/>
  <c r="C11" i="1"/>
  <c r="J11" i="8" s="1"/>
  <c r="H10" i="1"/>
  <c r="E10" i="1"/>
  <c r="H10" i="13" s="1"/>
  <c r="D10" i="1"/>
  <c r="L10" i="8" s="1"/>
  <c r="C10" i="1"/>
  <c r="J10" i="8" s="1"/>
  <c r="I9" i="1"/>
  <c r="H9" i="1"/>
  <c r="E9" i="1"/>
  <c r="H9" i="13" s="1"/>
  <c r="D9" i="1"/>
  <c r="L9" i="8" s="1"/>
  <c r="C9" i="1"/>
  <c r="J9" i="8" s="1"/>
  <c r="I8" i="1"/>
  <c r="H8" i="1"/>
  <c r="E8" i="1"/>
  <c r="H8" i="13" s="1"/>
  <c r="D8" i="1"/>
  <c r="L8" i="8" s="1"/>
  <c r="C8" i="1"/>
  <c r="J8" i="8" s="1"/>
  <c r="I7" i="1"/>
  <c r="H7" i="1"/>
  <c r="E7" i="1"/>
  <c r="H7" i="13" s="1"/>
  <c r="D7" i="1"/>
  <c r="L7" i="8" s="1"/>
  <c r="C7" i="1"/>
  <c r="J7" i="8" s="1"/>
  <c r="I6" i="1"/>
  <c r="H6" i="1"/>
  <c r="E6" i="1"/>
  <c r="H6" i="13" s="1"/>
  <c r="D6" i="1"/>
  <c r="L6" i="8" s="1"/>
  <c r="C6" i="1"/>
  <c r="J6" i="8" s="1"/>
  <c r="I5" i="1"/>
  <c r="H5" i="1"/>
  <c r="E5" i="1"/>
  <c r="H5" i="13" s="1"/>
  <c r="D5" i="1"/>
  <c r="L5" i="8" s="1"/>
  <c r="C5" i="1"/>
  <c r="J5" i="8" s="1"/>
  <c r="I4" i="1"/>
  <c r="H4" i="1"/>
  <c r="E4" i="1"/>
  <c r="H4" i="13" s="1"/>
  <c r="D4" i="1"/>
  <c r="L4" i="8" s="1"/>
  <c r="C4" i="1"/>
  <c r="J4" i="8" s="1"/>
  <c r="I3" i="1"/>
  <c r="E3" i="1"/>
  <c r="H3" i="13" s="1"/>
  <c r="C3" i="1"/>
  <c r="J3" i="8" s="1"/>
  <c r="I2" i="1"/>
  <c r="D2" i="1"/>
  <c r="L2" i="8" s="1"/>
  <c r="E2" i="1"/>
  <c r="H2" i="13" s="1"/>
  <c r="J2" i="8"/>
  <c r="G253" i="26"/>
  <c r="G254" i="13" s="1"/>
  <c r="F253" i="26"/>
  <c r="F254" i="13" s="1"/>
  <c r="G252" i="26"/>
  <c r="G253" i="13" s="1"/>
  <c r="F252" i="26"/>
  <c r="F253" i="13" s="1"/>
  <c r="G251" i="26"/>
  <c r="G252" i="13" s="1"/>
  <c r="F251" i="26"/>
  <c r="F252" i="13" s="1"/>
  <c r="G250" i="26"/>
  <c r="G251" i="13" s="1"/>
  <c r="F250" i="26"/>
  <c r="F251" i="13" s="1"/>
  <c r="G249" i="26"/>
  <c r="G250" i="13" s="1"/>
  <c r="F249" i="26"/>
  <c r="F250" i="13" s="1"/>
  <c r="G248" i="26"/>
  <c r="G249" i="13" s="1"/>
  <c r="F248" i="26"/>
  <c r="F249" i="13" s="1"/>
  <c r="G247" i="26"/>
  <c r="G248" i="13" s="1"/>
  <c r="F247" i="26"/>
  <c r="F248" i="13" s="1"/>
  <c r="G246" i="26"/>
  <c r="G247" i="13" s="1"/>
  <c r="F246" i="26"/>
  <c r="F247" i="13" s="1"/>
  <c r="G245" i="26"/>
  <c r="G246" i="13" s="1"/>
  <c r="F245" i="26"/>
  <c r="F246" i="13" s="1"/>
  <c r="G244" i="26"/>
  <c r="G245" i="13" s="1"/>
  <c r="F244" i="26"/>
  <c r="F245" i="13" s="1"/>
  <c r="G243" i="26"/>
  <c r="G244" i="13" s="1"/>
  <c r="F243" i="26"/>
  <c r="F244" i="13" s="1"/>
  <c r="G242" i="26"/>
  <c r="G243" i="13" s="1"/>
  <c r="F242" i="26"/>
  <c r="F243" i="13" s="1"/>
  <c r="G241" i="26"/>
  <c r="G242" i="13" s="1"/>
  <c r="F241" i="26"/>
  <c r="F242" i="13" s="1"/>
  <c r="G240" i="26"/>
  <c r="G241" i="13" s="1"/>
  <c r="F240" i="26"/>
  <c r="F241" i="13" s="1"/>
  <c r="G239" i="26"/>
  <c r="G240" i="13" s="1"/>
  <c r="F239" i="26"/>
  <c r="F240" i="13" s="1"/>
  <c r="G238" i="26"/>
  <c r="G239" i="13" s="1"/>
  <c r="F238" i="26"/>
  <c r="F239" i="13" s="1"/>
  <c r="G237" i="26"/>
  <c r="G238" i="13" s="1"/>
  <c r="F237" i="26"/>
  <c r="F238" i="13" s="1"/>
  <c r="G236" i="26"/>
  <c r="G237" i="13" s="1"/>
  <c r="F236" i="26"/>
  <c r="F237" i="13" s="1"/>
  <c r="G234" i="26"/>
  <c r="G235" i="13" s="1"/>
  <c r="F234" i="26"/>
  <c r="F235" i="13" s="1"/>
  <c r="G233" i="26"/>
  <c r="G234" i="13" s="1"/>
  <c r="F233" i="26"/>
  <c r="F234" i="13" s="1"/>
  <c r="G232" i="26"/>
  <c r="G233" i="13" s="1"/>
  <c r="F232" i="26"/>
  <c r="F233" i="13" s="1"/>
  <c r="G231" i="26"/>
  <c r="G232" i="13" s="1"/>
  <c r="F231" i="26"/>
  <c r="F232" i="13" s="1"/>
  <c r="G230" i="26"/>
  <c r="G231" i="13" s="1"/>
  <c r="F230" i="26"/>
  <c r="F231" i="13" s="1"/>
  <c r="G229" i="26"/>
  <c r="G230" i="13" s="1"/>
  <c r="F229" i="26"/>
  <c r="F230" i="13" s="1"/>
  <c r="G228" i="26"/>
  <c r="G229" i="13" s="1"/>
  <c r="F228" i="26"/>
  <c r="F229" i="13" s="1"/>
  <c r="G227" i="26"/>
  <c r="G228" i="13" s="1"/>
  <c r="F227" i="26"/>
  <c r="F228" i="13" s="1"/>
  <c r="G226" i="26"/>
  <c r="G227" i="13" s="1"/>
  <c r="F226" i="26"/>
  <c r="F227" i="13" s="1"/>
  <c r="G225" i="26"/>
  <c r="G226" i="13" s="1"/>
  <c r="F225" i="26"/>
  <c r="F226" i="13" s="1"/>
  <c r="G224" i="26"/>
  <c r="G225" i="13" s="1"/>
  <c r="F224" i="26"/>
  <c r="F225" i="13" s="1"/>
  <c r="G223" i="26"/>
  <c r="G224" i="13" s="1"/>
  <c r="F223" i="26"/>
  <c r="F224" i="13" s="1"/>
  <c r="G222" i="26"/>
  <c r="G223" i="13" s="1"/>
  <c r="F222" i="26"/>
  <c r="F223" i="13" s="1"/>
  <c r="G221" i="26"/>
  <c r="G222" i="13" s="1"/>
  <c r="F221" i="26"/>
  <c r="F222" i="13" s="1"/>
  <c r="G220" i="26"/>
  <c r="G221" i="13" s="1"/>
  <c r="F220" i="26"/>
  <c r="F221" i="13" s="1"/>
  <c r="G219" i="26"/>
  <c r="G220" i="13" s="1"/>
  <c r="F219" i="26"/>
  <c r="F220" i="13" s="1"/>
  <c r="G218" i="26"/>
  <c r="G219" i="13" s="1"/>
  <c r="F218" i="26"/>
  <c r="F219" i="13" s="1"/>
  <c r="G217" i="26"/>
  <c r="G218" i="13" s="1"/>
  <c r="F217" i="26"/>
  <c r="F218" i="13" s="1"/>
  <c r="G216" i="26"/>
  <c r="G217" i="13" s="1"/>
  <c r="F216" i="26"/>
  <c r="F217" i="13" s="1"/>
  <c r="G215" i="26"/>
  <c r="G216" i="13" s="1"/>
  <c r="F215" i="26"/>
  <c r="F216" i="13" s="1"/>
  <c r="G214" i="26"/>
  <c r="G215" i="13" s="1"/>
  <c r="F214" i="26"/>
  <c r="F215" i="13" s="1"/>
  <c r="G213" i="26"/>
  <c r="G214" i="13" s="1"/>
  <c r="F213" i="26"/>
  <c r="F214" i="13" s="1"/>
  <c r="G212" i="26"/>
  <c r="G213" i="13" s="1"/>
  <c r="F212" i="26"/>
  <c r="F213" i="13" s="1"/>
  <c r="G211" i="26"/>
  <c r="G212" i="13" s="1"/>
  <c r="F211" i="26"/>
  <c r="F212" i="13" s="1"/>
  <c r="G210" i="26"/>
  <c r="G211" i="13" s="1"/>
  <c r="F210" i="26"/>
  <c r="F211" i="13" s="1"/>
  <c r="G209" i="26"/>
  <c r="G210" i="13" s="1"/>
  <c r="F209" i="26"/>
  <c r="F210" i="13" s="1"/>
  <c r="G208" i="26"/>
  <c r="G209" i="13" s="1"/>
  <c r="F208" i="26"/>
  <c r="F209" i="13" s="1"/>
  <c r="G207" i="26"/>
  <c r="G208" i="13" s="1"/>
  <c r="F207" i="26"/>
  <c r="F208" i="13" s="1"/>
  <c r="G206" i="26"/>
  <c r="G207" i="13" s="1"/>
  <c r="F206" i="26"/>
  <c r="F207" i="13" s="1"/>
  <c r="G205" i="26"/>
  <c r="G206" i="13" s="1"/>
  <c r="F205" i="26"/>
  <c r="F206" i="13" s="1"/>
  <c r="G204" i="26"/>
  <c r="G205" i="13" s="1"/>
  <c r="F204" i="26"/>
  <c r="F205" i="13" s="1"/>
  <c r="G203" i="26"/>
  <c r="G204" i="13" s="1"/>
  <c r="F203" i="26"/>
  <c r="F204" i="13" s="1"/>
  <c r="G202" i="26"/>
  <c r="G203" i="13" s="1"/>
  <c r="F202" i="26"/>
  <c r="F203" i="13" s="1"/>
  <c r="G201" i="26"/>
  <c r="G202" i="13" s="1"/>
  <c r="F201" i="26"/>
  <c r="F202" i="13" s="1"/>
  <c r="G200" i="26"/>
  <c r="G201" i="13" s="1"/>
  <c r="F200" i="26"/>
  <c r="F201" i="13" s="1"/>
  <c r="G199" i="26"/>
  <c r="G200" i="13" s="1"/>
  <c r="F199" i="26"/>
  <c r="F200" i="13" s="1"/>
  <c r="G198" i="26"/>
  <c r="G199" i="13" s="1"/>
  <c r="F198" i="26"/>
  <c r="F199" i="13" s="1"/>
  <c r="G197" i="26"/>
  <c r="G198" i="13" s="1"/>
  <c r="F197" i="26"/>
  <c r="F198" i="13" s="1"/>
  <c r="G196" i="26"/>
  <c r="G197" i="13" s="1"/>
  <c r="F196" i="26"/>
  <c r="F197" i="13" s="1"/>
  <c r="G195" i="26"/>
  <c r="G196" i="13" s="1"/>
  <c r="F195" i="26"/>
  <c r="F196" i="13" s="1"/>
  <c r="G194" i="26"/>
  <c r="G195" i="13" s="1"/>
  <c r="F194" i="26"/>
  <c r="F195" i="13" s="1"/>
  <c r="G193" i="26"/>
  <c r="G194" i="13" s="1"/>
  <c r="F193" i="26"/>
  <c r="F194" i="13" s="1"/>
  <c r="G192" i="26"/>
  <c r="G193" i="13" s="1"/>
  <c r="F192" i="26"/>
  <c r="F193" i="13" s="1"/>
  <c r="G191" i="26"/>
  <c r="G192" i="13" s="1"/>
  <c r="F191" i="26"/>
  <c r="F192" i="13" s="1"/>
  <c r="G190" i="26"/>
  <c r="G191" i="13" s="1"/>
  <c r="F190" i="26"/>
  <c r="F191" i="13" s="1"/>
  <c r="G189" i="26"/>
  <c r="G190" i="13" s="1"/>
  <c r="F189" i="26"/>
  <c r="F190" i="13" s="1"/>
  <c r="G188" i="26"/>
  <c r="G189" i="13" s="1"/>
  <c r="F188" i="26"/>
  <c r="F189" i="13" s="1"/>
  <c r="G187" i="26"/>
  <c r="G188" i="13" s="1"/>
  <c r="F187" i="26"/>
  <c r="F188" i="13" s="1"/>
  <c r="G186" i="26"/>
  <c r="G187" i="13" s="1"/>
  <c r="F186" i="26"/>
  <c r="F187" i="13" s="1"/>
  <c r="G185" i="26"/>
  <c r="G186" i="13" s="1"/>
  <c r="F185" i="26"/>
  <c r="F186" i="13" s="1"/>
  <c r="G184" i="26"/>
  <c r="G185" i="13" s="1"/>
  <c r="F184" i="26"/>
  <c r="F185" i="13" s="1"/>
  <c r="G183" i="26"/>
  <c r="G184" i="13" s="1"/>
  <c r="F183" i="26"/>
  <c r="F184" i="13" s="1"/>
  <c r="G182" i="26"/>
  <c r="G183" i="13" s="1"/>
  <c r="F182" i="26"/>
  <c r="F183" i="13" s="1"/>
  <c r="G181" i="26"/>
  <c r="G182" i="13" s="1"/>
  <c r="F181" i="26"/>
  <c r="F182" i="13" s="1"/>
  <c r="G180" i="26"/>
  <c r="G181" i="13" s="1"/>
  <c r="F180" i="26"/>
  <c r="F181" i="13" s="1"/>
  <c r="G179" i="26"/>
  <c r="G180" i="13" s="1"/>
  <c r="F179" i="26"/>
  <c r="F180" i="13" s="1"/>
  <c r="G178" i="26"/>
  <c r="G179" i="13" s="1"/>
  <c r="F178" i="26"/>
  <c r="F179" i="13" s="1"/>
  <c r="G177" i="26"/>
  <c r="G178" i="13" s="1"/>
  <c r="F177" i="26"/>
  <c r="F178" i="13" s="1"/>
  <c r="G176" i="26"/>
  <c r="G177" i="13" s="1"/>
  <c r="F176" i="26"/>
  <c r="F177" i="13" s="1"/>
  <c r="G175" i="26"/>
  <c r="G176" i="13" s="1"/>
  <c r="F175" i="26"/>
  <c r="F176" i="13" s="1"/>
  <c r="G174" i="26"/>
  <c r="G175" i="13" s="1"/>
  <c r="F174" i="26"/>
  <c r="F175" i="13" s="1"/>
  <c r="G173" i="26"/>
  <c r="G174" i="13" s="1"/>
  <c r="F173" i="26"/>
  <c r="F174" i="13" s="1"/>
  <c r="G172" i="26"/>
  <c r="G173" i="13" s="1"/>
  <c r="F172" i="26"/>
  <c r="F173" i="13" s="1"/>
  <c r="G171" i="26"/>
  <c r="G172" i="13" s="1"/>
  <c r="F171" i="26"/>
  <c r="F172" i="13" s="1"/>
  <c r="G170" i="26"/>
  <c r="G171" i="13" s="1"/>
  <c r="F170" i="26"/>
  <c r="F171" i="13" s="1"/>
  <c r="G169" i="26"/>
  <c r="G170" i="13" s="1"/>
  <c r="F169" i="26"/>
  <c r="F170" i="13" s="1"/>
  <c r="G168" i="26"/>
  <c r="G169" i="13" s="1"/>
  <c r="F168" i="26"/>
  <c r="F169" i="13" s="1"/>
  <c r="G167" i="26"/>
  <c r="G168" i="13" s="1"/>
  <c r="F167" i="26"/>
  <c r="F168" i="13" s="1"/>
  <c r="G166" i="26"/>
  <c r="G167" i="13" s="1"/>
  <c r="F166" i="26"/>
  <c r="F167" i="13" s="1"/>
  <c r="G165" i="26"/>
  <c r="G166" i="13" s="1"/>
  <c r="F165" i="26"/>
  <c r="F166" i="13" s="1"/>
  <c r="G164" i="26"/>
  <c r="G165" i="13" s="1"/>
  <c r="F164" i="26"/>
  <c r="F165" i="13" s="1"/>
  <c r="G163" i="26"/>
  <c r="G164" i="13" s="1"/>
  <c r="F163" i="26"/>
  <c r="F164" i="13" s="1"/>
  <c r="G162" i="26"/>
  <c r="G163" i="13" s="1"/>
  <c r="F162" i="26"/>
  <c r="F163" i="13" s="1"/>
  <c r="G161" i="26"/>
  <c r="G162" i="13" s="1"/>
  <c r="F161" i="26"/>
  <c r="F162" i="13" s="1"/>
  <c r="G160" i="26"/>
  <c r="G161" i="13" s="1"/>
  <c r="F160" i="26"/>
  <c r="F161" i="13" s="1"/>
  <c r="G159" i="26"/>
  <c r="G160" i="13" s="1"/>
  <c r="F159" i="26"/>
  <c r="F160" i="13" s="1"/>
  <c r="G158" i="26"/>
  <c r="G159" i="13" s="1"/>
  <c r="F158" i="26"/>
  <c r="F159" i="13" s="1"/>
  <c r="G157" i="26"/>
  <c r="G158" i="13" s="1"/>
  <c r="F157" i="26"/>
  <c r="F158" i="13" s="1"/>
  <c r="G156" i="26"/>
  <c r="G157" i="13" s="1"/>
  <c r="F156" i="26"/>
  <c r="F157" i="13" s="1"/>
  <c r="G155" i="26"/>
  <c r="G156" i="13" s="1"/>
  <c r="F155" i="26"/>
  <c r="F156" i="13" s="1"/>
  <c r="G154" i="26"/>
  <c r="G155" i="13" s="1"/>
  <c r="F154" i="26"/>
  <c r="F155" i="13" s="1"/>
  <c r="G153" i="26"/>
  <c r="G154" i="13" s="1"/>
  <c r="F153" i="26"/>
  <c r="F154" i="13" s="1"/>
  <c r="G152" i="26"/>
  <c r="G153" i="13" s="1"/>
  <c r="F152" i="26"/>
  <c r="F153" i="13" s="1"/>
  <c r="G151" i="26"/>
  <c r="G152" i="13" s="1"/>
  <c r="F151" i="26"/>
  <c r="F152" i="13" s="1"/>
  <c r="G150" i="26"/>
  <c r="G151" i="13" s="1"/>
  <c r="F150" i="26"/>
  <c r="F151" i="13" s="1"/>
  <c r="G149" i="26"/>
  <c r="G150" i="13" s="1"/>
  <c r="F149" i="26"/>
  <c r="F150" i="13" s="1"/>
  <c r="G148" i="26"/>
  <c r="G149" i="13" s="1"/>
  <c r="F148" i="26"/>
  <c r="F149" i="13" s="1"/>
  <c r="G147" i="26"/>
  <c r="G148" i="13" s="1"/>
  <c r="F147" i="26"/>
  <c r="F148" i="13" s="1"/>
  <c r="G146" i="26"/>
  <c r="G147" i="13" s="1"/>
  <c r="F146" i="26"/>
  <c r="F147" i="13" s="1"/>
  <c r="G145" i="26"/>
  <c r="G146" i="13" s="1"/>
  <c r="F145" i="26"/>
  <c r="F146" i="13" s="1"/>
  <c r="G144" i="26"/>
  <c r="G145" i="13" s="1"/>
  <c r="F144" i="26"/>
  <c r="F145" i="13" s="1"/>
  <c r="G143" i="26"/>
  <c r="G144" i="13" s="1"/>
  <c r="F143" i="26"/>
  <c r="F144" i="13" s="1"/>
  <c r="G142" i="26"/>
  <c r="G143" i="13" s="1"/>
  <c r="F142" i="26"/>
  <c r="F143" i="13" s="1"/>
  <c r="G141" i="26"/>
  <c r="G142" i="13" s="1"/>
  <c r="F141" i="26"/>
  <c r="F142" i="13" s="1"/>
  <c r="G140" i="26"/>
  <c r="G141" i="13" s="1"/>
  <c r="F140" i="26"/>
  <c r="F141" i="13" s="1"/>
  <c r="G139" i="26"/>
  <c r="G140" i="13" s="1"/>
  <c r="F139" i="26"/>
  <c r="F140" i="13" s="1"/>
  <c r="G138" i="26"/>
  <c r="G139" i="13" s="1"/>
  <c r="F138" i="26"/>
  <c r="F139" i="13" s="1"/>
  <c r="G137" i="26"/>
  <c r="G138" i="13" s="1"/>
  <c r="F137" i="26"/>
  <c r="F138" i="13" s="1"/>
  <c r="G136" i="26"/>
  <c r="G137" i="13" s="1"/>
  <c r="F136" i="26"/>
  <c r="F137" i="13" s="1"/>
  <c r="G135" i="26"/>
  <c r="G136" i="13" s="1"/>
  <c r="F135" i="26"/>
  <c r="F136" i="13" s="1"/>
  <c r="G134" i="26"/>
  <c r="G135" i="13" s="1"/>
  <c r="F134" i="26"/>
  <c r="F135" i="13" s="1"/>
  <c r="G133" i="26"/>
  <c r="G134" i="13" s="1"/>
  <c r="F133" i="26"/>
  <c r="F134" i="13" s="1"/>
  <c r="G132" i="26"/>
  <c r="G133" i="13" s="1"/>
  <c r="F132" i="26"/>
  <c r="F133" i="13" s="1"/>
  <c r="G131" i="26"/>
  <c r="G132" i="13" s="1"/>
  <c r="F131" i="26"/>
  <c r="F132" i="13" s="1"/>
  <c r="G130" i="26"/>
  <c r="G131" i="13" s="1"/>
  <c r="F130" i="26"/>
  <c r="F131" i="13" s="1"/>
  <c r="G129" i="26"/>
  <c r="G130" i="13" s="1"/>
  <c r="F129" i="26"/>
  <c r="F130" i="13" s="1"/>
  <c r="G128" i="26"/>
  <c r="G129" i="13" s="1"/>
  <c r="F128" i="26"/>
  <c r="F129" i="13" s="1"/>
  <c r="G127" i="26"/>
  <c r="G128" i="13" s="1"/>
  <c r="F127" i="26"/>
  <c r="F128" i="13" s="1"/>
  <c r="G126" i="26"/>
  <c r="G127" i="13" s="1"/>
  <c r="F126" i="26"/>
  <c r="F127" i="13" s="1"/>
  <c r="G125" i="26"/>
  <c r="G126" i="13" s="1"/>
  <c r="F125" i="26"/>
  <c r="F126" i="13" s="1"/>
  <c r="G124" i="26"/>
  <c r="G125" i="13" s="1"/>
  <c r="F124" i="26"/>
  <c r="F125" i="13" s="1"/>
  <c r="G123" i="26"/>
  <c r="G124" i="13" s="1"/>
  <c r="F123" i="26"/>
  <c r="F124" i="13" s="1"/>
  <c r="G122" i="26"/>
  <c r="G123" i="13" s="1"/>
  <c r="F122" i="26"/>
  <c r="F123" i="13" s="1"/>
  <c r="G121" i="26"/>
  <c r="G122" i="13" s="1"/>
  <c r="F121" i="26"/>
  <c r="F122" i="13" s="1"/>
  <c r="G120" i="26"/>
  <c r="G121" i="13" s="1"/>
  <c r="F120" i="26"/>
  <c r="F121" i="13" s="1"/>
  <c r="G119" i="26"/>
  <c r="G120" i="13" s="1"/>
  <c r="F119" i="26"/>
  <c r="F120" i="13" s="1"/>
  <c r="G118" i="26"/>
  <c r="G119" i="13" s="1"/>
  <c r="F118" i="26"/>
  <c r="F119" i="13" s="1"/>
  <c r="G116" i="26"/>
  <c r="G115" i="13" s="1"/>
  <c r="F116" i="26"/>
  <c r="F115" i="13" s="1"/>
  <c r="G114" i="26"/>
  <c r="G113" i="13" s="1"/>
  <c r="F114" i="26"/>
  <c r="F113" i="13" s="1"/>
  <c r="G113" i="26"/>
  <c r="G112" i="13" s="1"/>
  <c r="F113" i="26"/>
  <c r="F112" i="13" s="1"/>
  <c r="G112" i="26"/>
  <c r="G111" i="13" s="1"/>
  <c r="F112" i="26"/>
  <c r="F111" i="13" s="1"/>
  <c r="G111" i="26"/>
  <c r="G110" i="13" s="1"/>
  <c r="F111" i="26"/>
  <c r="F110" i="13" s="1"/>
  <c r="G110" i="26"/>
  <c r="G109" i="13" s="1"/>
  <c r="F110" i="26"/>
  <c r="F109" i="13" s="1"/>
  <c r="G109" i="26"/>
  <c r="G108" i="13" s="1"/>
  <c r="F109" i="26"/>
  <c r="F108" i="13" s="1"/>
  <c r="G108" i="26"/>
  <c r="G107" i="13" s="1"/>
  <c r="F108" i="26"/>
  <c r="F107" i="13" s="1"/>
  <c r="G107" i="26"/>
  <c r="G106" i="13" s="1"/>
  <c r="F107" i="26"/>
  <c r="F106" i="13" s="1"/>
  <c r="G106" i="26"/>
  <c r="G105" i="13" s="1"/>
  <c r="F106" i="26"/>
  <c r="F105" i="13" s="1"/>
  <c r="G105" i="26"/>
  <c r="G104" i="13" s="1"/>
  <c r="F105" i="26"/>
  <c r="F104" i="13" s="1"/>
  <c r="G104" i="26"/>
  <c r="G103" i="13" s="1"/>
  <c r="F104" i="26"/>
  <c r="F103" i="13" s="1"/>
  <c r="G103" i="26"/>
  <c r="G102" i="13" s="1"/>
  <c r="F103" i="26"/>
  <c r="F102" i="13" s="1"/>
  <c r="G102" i="26"/>
  <c r="G101" i="13" s="1"/>
  <c r="F102" i="26"/>
  <c r="F101" i="13" s="1"/>
  <c r="G101" i="26"/>
  <c r="G100" i="13" s="1"/>
  <c r="F101" i="26"/>
  <c r="F100" i="13" s="1"/>
  <c r="G100" i="26"/>
  <c r="G99" i="13" s="1"/>
  <c r="F100" i="26"/>
  <c r="F99" i="13" s="1"/>
  <c r="G99" i="26"/>
  <c r="G98" i="13" s="1"/>
  <c r="F99" i="26"/>
  <c r="F98" i="13" s="1"/>
  <c r="G98" i="26"/>
  <c r="G97" i="13" s="1"/>
  <c r="F98" i="26"/>
  <c r="F97" i="13" s="1"/>
  <c r="G97" i="26"/>
  <c r="G96" i="13" s="1"/>
  <c r="F97" i="26"/>
  <c r="F96" i="13" s="1"/>
  <c r="G96" i="26"/>
  <c r="G95" i="13" s="1"/>
  <c r="F96" i="26"/>
  <c r="F95" i="13" s="1"/>
  <c r="G95" i="26"/>
  <c r="G94" i="13" s="1"/>
  <c r="F95" i="26"/>
  <c r="F94" i="13" s="1"/>
  <c r="G94" i="26"/>
  <c r="G93" i="13" s="1"/>
  <c r="F94" i="26"/>
  <c r="F93" i="13" s="1"/>
  <c r="G93" i="26"/>
  <c r="G92" i="13" s="1"/>
  <c r="F93" i="26"/>
  <c r="F92" i="13" s="1"/>
  <c r="G92" i="26"/>
  <c r="G91" i="13" s="1"/>
  <c r="F92" i="26"/>
  <c r="F91" i="13" s="1"/>
  <c r="G91" i="26"/>
  <c r="G90" i="13" s="1"/>
  <c r="F91" i="26"/>
  <c r="F90" i="13" s="1"/>
  <c r="G90" i="26"/>
  <c r="G89" i="13" s="1"/>
  <c r="F90" i="26"/>
  <c r="F89" i="13" s="1"/>
  <c r="G89" i="26"/>
  <c r="G88" i="13" s="1"/>
  <c r="F89" i="26"/>
  <c r="F88" i="13" s="1"/>
  <c r="G88" i="26"/>
  <c r="G87" i="13" s="1"/>
  <c r="F88" i="26"/>
  <c r="F87" i="13" s="1"/>
  <c r="G87" i="26"/>
  <c r="G86" i="13" s="1"/>
  <c r="F87" i="26"/>
  <c r="F86" i="13" s="1"/>
  <c r="G86" i="26"/>
  <c r="G85" i="13" s="1"/>
  <c r="F86" i="26"/>
  <c r="F85" i="13" s="1"/>
  <c r="G85" i="26"/>
  <c r="G84" i="13" s="1"/>
  <c r="F85" i="26"/>
  <c r="F84" i="13" s="1"/>
  <c r="G84" i="26"/>
  <c r="G83" i="13" s="1"/>
  <c r="F84" i="26"/>
  <c r="F83" i="13" s="1"/>
  <c r="G83" i="26"/>
  <c r="G82" i="13" s="1"/>
  <c r="F83" i="26"/>
  <c r="F82" i="13" s="1"/>
  <c r="G82" i="26"/>
  <c r="G81" i="13" s="1"/>
  <c r="F82" i="26"/>
  <c r="F81" i="13" s="1"/>
  <c r="G81" i="26"/>
  <c r="G80" i="13" s="1"/>
  <c r="F81" i="26"/>
  <c r="F80" i="13" s="1"/>
  <c r="G80" i="26"/>
  <c r="G79" i="13" s="1"/>
  <c r="F80" i="26"/>
  <c r="F79" i="13" s="1"/>
  <c r="G79" i="26"/>
  <c r="G78" i="13" s="1"/>
  <c r="F79" i="26"/>
  <c r="F78" i="13" s="1"/>
  <c r="G78" i="26"/>
  <c r="G77" i="13" s="1"/>
  <c r="F78" i="26"/>
  <c r="F77" i="13" s="1"/>
  <c r="G77" i="26"/>
  <c r="G76" i="13" s="1"/>
  <c r="F77" i="26"/>
  <c r="F76" i="13" s="1"/>
  <c r="G76" i="26"/>
  <c r="G75" i="13" s="1"/>
  <c r="F76" i="26"/>
  <c r="F75" i="13" s="1"/>
  <c r="G75" i="26"/>
  <c r="G74" i="13" s="1"/>
  <c r="F75" i="26"/>
  <c r="F74" i="13" s="1"/>
  <c r="G74" i="26"/>
  <c r="G73" i="13" s="1"/>
  <c r="F74" i="26"/>
  <c r="F73" i="13" s="1"/>
  <c r="G73" i="26"/>
  <c r="G72" i="13" s="1"/>
  <c r="F73" i="26"/>
  <c r="F72" i="13" s="1"/>
  <c r="G72" i="26"/>
  <c r="G71" i="13" s="1"/>
  <c r="F72" i="26"/>
  <c r="F71" i="13" s="1"/>
  <c r="G71" i="26"/>
  <c r="G70" i="13" s="1"/>
  <c r="F71" i="26"/>
  <c r="F70" i="13" s="1"/>
  <c r="G70" i="26"/>
  <c r="G69" i="13" s="1"/>
  <c r="F70" i="26"/>
  <c r="F69" i="13" s="1"/>
  <c r="G69" i="26"/>
  <c r="G68" i="13" s="1"/>
  <c r="F69" i="26"/>
  <c r="F68" i="13" s="1"/>
  <c r="G68" i="26"/>
  <c r="G67" i="13" s="1"/>
  <c r="F68" i="26"/>
  <c r="F67" i="13" s="1"/>
  <c r="G67" i="26"/>
  <c r="G66" i="13" s="1"/>
  <c r="F67" i="26"/>
  <c r="F66" i="13" s="1"/>
  <c r="G66" i="26"/>
  <c r="G65" i="13" s="1"/>
  <c r="F66" i="26"/>
  <c r="F65" i="13" s="1"/>
  <c r="G65" i="26"/>
  <c r="G64" i="13" s="1"/>
  <c r="F65" i="26"/>
  <c r="F64" i="13" s="1"/>
  <c r="G64" i="26"/>
  <c r="G63" i="13" s="1"/>
  <c r="F64" i="26"/>
  <c r="F63" i="13" s="1"/>
  <c r="G63" i="26"/>
  <c r="G62" i="13" s="1"/>
  <c r="F63" i="26"/>
  <c r="F62" i="13" s="1"/>
  <c r="G62" i="26"/>
  <c r="G61" i="13" s="1"/>
  <c r="F62" i="26"/>
  <c r="F61" i="13" s="1"/>
  <c r="G60" i="26"/>
  <c r="G59" i="13" s="1"/>
  <c r="F60" i="26"/>
  <c r="F59" i="13" s="1"/>
  <c r="G59" i="26"/>
  <c r="G58" i="13" s="1"/>
  <c r="F59" i="26"/>
  <c r="F58" i="13" s="1"/>
  <c r="G58" i="26"/>
  <c r="G57" i="13" s="1"/>
  <c r="F58" i="26"/>
  <c r="F57" i="13" s="1"/>
  <c r="G57" i="26"/>
  <c r="G56" i="13" s="1"/>
  <c r="F57" i="26"/>
  <c r="F56" i="13" s="1"/>
  <c r="G56" i="26"/>
  <c r="G55" i="13" s="1"/>
  <c r="F56" i="26"/>
  <c r="F55" i="13" s="1"/>
  <c r="G55" i="26"/>
  <c r="G54" i="13" s="1"/>
  <c r="F55" i="26"/>
  <c r="F54" i="13" s="1"/>
  <c r="G54" i="26"/>
  <c r="G53" i="13" s="1"/>
  <c r="F54" i="26"/>
  <c r="F53" i="13" s="1"/>
  <c r="G53" i="26"/>
  <c r="G52" i="13" s="1"/>
  <c r="F53" i="26"/>
  <c r="F52" i="13" s="1"/>
  <c r="G52" i="26"/>
  <c r="G51" i="13" s="1"/>
  <c r="F52" i="26"/>
  <c r="F51" i="13" s="1"/>
  <c r="G51" i="26"/>
  <c r="G50" i="13" s="1"/>
  <c r="F51" i="26"/>
  <c r="F50" i="13" s="1"/>
  <c r="G50" i="26"/>
  <c r="G49" i="13" s="1"/>
  <c r="F50" i="26"/>
  <c r="F49" i="13" s="1"/>
  <c r="G49" i="26"/>
  <c r="G48" i="13" s="1"/>
  <c r="F49" i="26"/>
  <c r="F48" i="13" s="1"/>
  <c r="G48" i="26"/>
  <c r="G47" i="13" s="1"/>
  <c r="F48" i="26"/>
  <c r="F47" i="13" s="1"/>
  <c r="G47" i="26"/>
  <c r="G46" i="13" s="1"/>
  <c r="F47" i="26"/>
  <c r="F46" i="13" s="1"/>
  <c r="G46" i="26"/>
  <c r="G45" i="13" s="1"/>
  <c r="F46" i="26"/>
  <c r="F45" i="13" s="1"/>
  <c r="G45" i="26"/>
  <c r="G44" i="13" s="1"/>
  <c r="F45" i="26"/>
  <c r="F44" i="13" s="1"/>
  <c r="G44" i="26"/>
  <c r="G43" i="13" s="1"/>
  <c r="F44" i="26"/>
  <c r="F43" i="13" s="1"/>
  <c r="G43" i="26"/>
  <c r="G42" i="13" s="1"/>
  <c r="F43" i="26"/>
  <c r="F42" i="13" s="1"/>
  <c r="G42" i="26"/>
  <c r="G41" i="13" s="1"/>
  <c r="F42" i="26"/>
  <c r="F41" i="13" s="1"/>
  <c r="G41" i="26"/>
  <c r="G40" i="13" s="1"/>
  <c r="F41" i="26"/>
  <c r="F40" i="13" s="1"/>
  <c r="G40" i="26"/>
  <c r="G39" i="13" s="1"/>
  <c r="F40" i="26"/>
  <c r="F39" i="13" s="1"/>
  <c r="G39" i="26"/>
  <c r="G38" i="13" s="1"/>
  <c r="F39" i="26"/>
  <c r="F38" i="13" s="1"/>
  <c r="G38" i="26"/>
  <c r="G37" i="13" s="1"/>
  <c r="F38" i="26"/>
  <c r="F37" i="13" s="1"/>
  <c r="G37" i="26"/>
  <c r="G36" i="13" s="1"/>
  <c r="F37" i="26"/>
  <c r="F36" i="13" s="1"/>
  <c r="G36" i="26"/>
  <c r="G35" i="13" s="1"/>
  <c r="F36" i="26"/>
  <c r="F35" i="13" s="1"/>
  <c r="G35" i="26"/>
  <c r="G34" i="13" s="1"/>
  <c r="F35" i="26"/>
  <c r="F34" i="13" s="1"/>
  <c r="G34" i="26"/>
  <c r="G33" i="13" s="1"/>
  <c r="F34" i="26"/>
  <c r="F33" i="13" s="1"/>
  <c r="G33" i="26"/>
  <c r="G32" i="13" s="1"/>
  <c r="F33" i="26"/>
  <c r="F32" i="13" s="1"/>
  <c r="G32" i="26"/>
  <c r="G31" i="13" s="1"/>
  <c r="F32" i="26"/>
  <c r="F31" i="13" s="1"/>
  <c r="G31" i="26"/>
  <c r="G30" i="13" s="1"/>
  <c r="F31" i="26"/>
  <c r="F30" i="13" s="1"/>
  <c r="G30" i="26"/>
  <c r="G29" i="13" s="1"/>
  <c r="F30" i="26"/>
  <c r="F29" i="13" s="1"/>
  <c r="G29" i="26"/>
  <c r="G28" i="13" s="1"/>
  <c r="G258" i="13" s="1"/>
  <c r="F29" i="26"/>
  <c r="F28" i="13" s="1"/>
  <c r="F258" i="13" s="1"/>
  <c r="G28" i="26"/>
  <c r="G27" i="13" s="1"/>
  <c r="F28" i="26"/>
  <c r="F27" i="13" s="1"/>
  <c r="G27" i="26"/>
  <c r="F27" i="26"/>
  <c r="G26" i="26"/>
  <c r="F26" i="26"/>
  <c r="G25" i="26"/>
  <c r="G24" i="13" s="1"/>
  <c r="F25" i="26"/>
  <c r="F24" i="13" s="1"/>
  <c r="G24" i="26"/>
  <c r="G23" i="13" s="1"/>
  <c r="F24" i="26"/>
  <c r="F23" i="13" s="1"/>
  <c r="G22" i="26"/>
  <c r="G22" i="13" s="1"/>
  <c r="F22" i="26"/>
  <c r="F22" i="13" s="1"/>
  <c r="G21" i="26"/>
  <c r="G21" i="13" s="1"/>
  <c r="F21" i="26"/>
  <c r="F21" i="13" s="1"/>
  <c r="G20" i="26"/>
  <c r="G20" i="13" s="1"/>
  <c r="F20" i="26"/>
  <c r="F20" i="13" s="1"/>
  <c r="G19" i="26"/>
  <c r="G19" i="13" s="1"/>
  <c r="F19" i="26"/>
  <c r="F19" i="13" s="1"/>
  <c r="G18" i="26"/>
  <c r="G18" i="13" s="1"/>
  <c r="F18" i="26"/>
  <c r="F18" i="13" s="1"/>
  <c r="G17" i="26"/>
  <c r="G17" i="13" s="1"/>
  <c r="F17" i="26"/>
  <c r="F17" i="13" s="1"/>
  <c r="G16" i="26"/>
  <c r="G16" i="13" s="1"/>
  <c r="F16" i="26"/>
  <c r="F16" i="13" s="1"/>
  <c r="G15" i="26"/>
  <c r="G15" i="13" s="1"/>
  <c r="F15" i="26"/>
  <c r="F15" i="13" s="1"/>
  <c r="G14" i="26"/>
  <c r="G14" i="13" s="1"/>
  <c r="F14" i="26"/>
  <c r="F14" i="13" s="1"/>
  <c r="G13" i="26"/>
  <c r="G13" i="13" s="1"/>
  <c r="F13" i="26"/>
  <c r="F13" i="13" s="1"/>
  <c r="G12" i="26"/>
  <c r="G12" i="13" s="1"/>
  <c r="F12" i="26"/>
  <c r="F12" i="13" s="1"/>
  <c r="G11" i="26"/>
  <c r="G11" i="13" s="1"/>
  <c r="F11" i="26"/>
  <c r="F11" i="13" s="1"/>
  <c r="G10" i="26"/>
  <c r="G10" i="13" s="1"/>
  <c r="F10" i="26"/>
  <c r="F10" i="13" s="1"/>
  <c r="G9" i="26"/>
  <c r="G9" i="13" s="1"/>
  <c r="F9" i="26"/>
  <c r="F9" i="13" s="1"/>
  <c r="G8" i="26"/>
  <c r="G8" i="13" s="1"/>
  <c r="F8" i="26"/>
  <c r="F8" i="13" s="1"/>
  <c r="G7" i="26"/>
  <c r="G7" i="13" s="1"/>
  <c r="F7" i="26"/>
  <c r="F7" i="13" s="1"/>
  <c r="G6" i="26"/>
  <c r="G6" i="13" s="1"/>
  <c r="F6" i="26"/>
  <c r="F6" i="13" s="1"/>
  <c r="G5" i="26"/>
  <c r="G5" i="13" s="1"/>
  <c r="F5" i="26"/>
  <c r="F5" i="13" s="1"/>
  <c r="G4" i="26"/>
  <c r="G4" i="13" s="1"/>
  <c r="F4" i="26"/>
  <c r="F4" i="13" s="1"/>
  <c r="G3" i="26"/>
  <c r="G3" i="13" s="1"/>
  <c r="F3" i="26"/>
  <c r="F3" i="13" s="1"/>
  <c r="G2" i="26"/>
  <c r="G2" i="13" s="1"/>
  <c r="F2" i="26"/>
  <c r="F2" i="13" s="1"/>
  <c r="O262" i="5" l="1"/>
  <c r="B3" i="50"/>
  <c r="N262" i="5"/>
  <c r="R262" i="5"/>
  <c r="P259" i="8"/>
  <c r="P272" i="8"/>
  <c r="C263" i="3"/>
  <c r="D263" i="3"/>
  <c r="F263" i="3"/>
  <c r="G263" i="3"/>
  <c r="J23" i="13"/>
  <c r="F263" i="10"/>
  <c r="F262" i="10"/>
  <c r="G262" i="10"/>
  <c r="H262" i="1"/>
  <c r="C262" i="10"/>
  <c r="K258" i="13"/>
  <c r="K269" i="13"/>
  <c r="F262" i="26"/>
  <c r="G262" i="26"/>
  <c r="I262" i="1"/>
  <c r="C262" i="1"/>
  <c r="L27" i="8"/>
  <c r="D262" i="1"/>
  <c r="H26" i="13"/>
  <c r="E262" i="1"/>
  <c r="F262" i="1"/>
  <c r="D262" i="10"/>
  <c r="L272" i="8"/>
  <c r="H269" i="13"/>
  <c r="N272" i="8"/>
  <c r="O272" i="8"/>
  <c r="J272" i="8"/>
  <c r="J269" i="13"/>
  <c r="Q272" i="8"/>
  <c r="G269" i="13"/>
  <c r="F269" i="13"/>
  <c r="F26" i="13"/>
  <c r="G26" i="13"/>
  <c r="F25" i="13"/>
  <c r="F235" i="26"/>
  <c r="G25" i="13"/>
  <c r="G235" i="26"/>
  <c r="P289" i="8"/>
  <c r="Q289" i="8"/>
  <c r="N289" i="8"/>
  <c r="O289" i="8"/>
  <c r="J289" i="8"/>
  <c r="L289" i="8"/>
  <c r="K289" i="8"/>
  <c r="M289" i="8"/>
  <c r="J27" i="8"/>
  <c r="I268" i="13"/>
  <c r="P27" i="8"/>
  <c r="Q27" i="8"/>
  <c r="P2" i="8"/>
  <c r="C264" i="3"/>
  <c r="J26" i="13"/>
  <c r="K26" i="13"/>
  <c r="O27" i="8"/>
  <c r="N27" i="8"/>
  <c r="I2" i="27"/>
  <c r="L3" i="16" l="1"/>
  <c r="G254" i="26"/>
  <c r="G256" i="13" s="1"/>
  <c r="G236" i="13"/>
  <c r="F254" i="26"/>
  <c r="F256" i="13" s="1"/>
  <c r="F236" i="13"/>
  <c r="E258" i="16" l="1"/>
  <c r="C258" i="16" s="1"/>
  <c r="O258" i="16" s="1"/>
  <c r="B268" i="8"/>
  <c r="O131" i="18" l="1"/>
  <c r="O145" i="18" l="1"/>
  <c r="O146" i="18"/>
  <c r="O147" i="18"/>
  <c r="U131" i="10" l="1"/>
  <c r="U132" i="10"/>
  <c r="U133" i="10"/>
  <c r="U134" i="10"/>
  <c r="U135" i="10"/>
  <c r="U136" i="10"/>
  <c r="U137" i="10"/>
  <c r="U138" i="10"/>
  <c r="U139" i="10"/>
  <c r="U140" i="10"/>
  <c r="U141" i="10"/>
  <c r="U142" i="10"/>
  <c r="U143" i="10"/>
  <c r="U144" i="10"/>
  <c r="U145" i="10"/>
  <c r="U146" i="10"/>
  <c r="U147" i="10"/>
  <c r="B131" i="10"/>
  <c r="B145" i="10"/>
  <c r="B146" i="10"/>
  <c r="U146" i="3"/>
  <c r="U147" i="3"/>
  <c r="U148" i="3"/>
  <c r="B144" i="3"/>
  <c r="B145" i="3"/>
  <c r="B146" i="3"/>
  <c r="B147" i="3"/>
  <c r="R132" i="3"/>
  <c r="R133" i="3"/>
  <c r="R134" i="3"/>
  <c r="R135" i="3"/>
  <c r="R136" i="3"/>
  <c r="R137" i="3"/>
  <c r="R138" i="3"/>
  <c r="R139" i="3"/>
  <c r="R140" i="3"/>
  <c r="R141" i="3"/>
  <c r="R142" i="3"/>
  <c r="R143" i="3"/>
  <c r="R144" i="3"/>
  <c r="R145" i="3"/>
  <c r="R146" i="3"/>
  <c r="R147" i="3"/>
  <c r="R148" i="3"/>
  <c r="R149" i="3"/>
  <c r="R150" i="3"/>
  <c r="R151" i="3"/>
  <c r="R152" i="3"/>
  <c r="U132" i="3"/>
  <c r="B132" i="3"/>
  <c r="U131" i="26"/>
  <c r="U132" i="26"/>
  <c r="U133" i="26"/>
  <c r="U134" i="26"/>
  <c r="U135" i="26"/>
  <c r="U136" i="26"/>
  <c r="U137" i="26"/>
  <c r="U138" i="26"/>
  <c r="U139" i="26"/>
  <c r="U140" i="26"/>
  <c r="U141" i="26"/>
  <c r="U142" i="26"/>
  <c r="U143" i="26"/>
  <c r="U144" i="26"/>
  <c r="U145" i="26"/>
  <c r="U146" i="26"/>
  <c r="U147" i="26"/>
  <c r="U148" i="26"/>
  <c r="U149" i="26"/>
  <c r="U150" i="26"/>
  <c r="U151" i="26"/>
  <c r="U152" i="26"/>
  <c r="B133" i="26"/>
  <c r="C133" i="26"/>
  <c r="H135" i="8" s="1"/>
  <c r="D133" i="26"/>
  <c r="I135" i="8" s="1"/>
  <c r="B134" i="26"/>
  <c r="C134" i="26"/>
  <c r="H136" i="8" s="1"/>
  <c r="D134" i="26"/>
  <c r="I136" i="8" s="1"/>
  <c r="B135" i="26"/>
  <c r="C135" i="26"/>
  <c r="H137" i="8" s="1"/>
  <c r="D135" i="26"/>
  <c r="I137" i="8" s="1"/>
  <c r="B136" i="26"/>
  <c r="C136" i="26"/>
  <c r="H138" i="8" s="1"/>
  <c r="D136" i="26"/>
  <c r="I138" i="8" s="1"/>
  <c r="B137" i="26"/>
  <c r="C137" i="26"/>
  <c r="H139" i="8" s="1"/>
  <c r="D137" i="26"/>
  <c r="I139" i="8" s="1"/>
  <c r="B138" i="26"/>
  <c r="C138" i="26"/>
  <c r="H140" i="8" s="1"/>
  <c r="D138" i="26"/>
  <c r="I140" i="8" s="1"/>
  <c r="B139" i="26"/>
  <c r="C139" i="26"/>
  <c r="H141" i="8" s="1"/>
  <c r="D139" i="26"/>
  <c r="I141" i="8" s="1"/>
  <c r="B140" i="26"/>
  <c r="C140" i="26"/>
  <c r="H142" i="8" s="1"/>
  <c r="D140" i="26"/>
  <c r="I142" i="8" s="1"/>
  <c r="B141" i="26"/>
  <c r="C141" i="26"/>
  <c r="H143" i="8" s="1"/>
  <c r="D141" i="26"/>
  <c r="I143" i="8" s="1"/>
  <c r="B142" i="26"/>
  <c r="C142" i="26"/>
  <c r="H144" i="8" s="1"/>
  <c r="D142" i="26"/>
  <c r="I144" i="8" s="1"/>
  <c r="B143" i="26"/>
  <c r="C143" i="26"/>
  <c r="H145" i="8" s="1"/>
  <c r="D143" i="26"/>
  <c r="I145" i="8" s="1"/>
  <c r="B144" i="26"/>
  <c r="C144" i="26"/>
  <c r="H146" i="8" s="1"/>
  <c r="D144" i="26"/>
  <c r="I146" i="8" s="1"/>
  <c r="B145" i="26"/>
  <c r="C145" i="26"/>
  <c r="H147" i="8" s="1"/>
  <c r="D145" i="26"/>
  <c r="I147" i="8" s="1"/>
  <c r="B146" i="26"/>
  <c r="C146" i="26"/>
  <c r="H148" i="8" s="1"/>
  <c r="D146" i="26"/>
  <c r="I148" i="8" s="1"/>
  <c r="B147" i="26"/>
  <c r="C147" i="26"/>
  <c r="H149" i="8" s="1"/>
  <c r="D147" i="26"/>
  <c r="I149" i="8" s="1"/>
  <c r="B131" i="26"/>
  <c r="C131" i="26"/>
  <c r="H133" i="8" s="1"/>
  <c r="D131" i="26"/>
  <c r="I133" i="8" s="1"/>
  <c r="B132" i="26"/>
  <c r="C132" i="26"/>
  <c r="H134" i="8" s="1"/>
  <c r="D132" i="26"/>
  <c r="I134" i="8" s="1"/>
  <c r="W152" i="26" l="1"/>
  <c r="Y152" i="26"/>
  <c r="V152" i="26"/>
  <c r="X152" i="26"/>
  <c r="W144" i="26"/>
  <c r="Y144" i="26"/>
  <c r="X144" i="26"/>
  <c r="V144" i="26"/>
  <c r="W136" i="26"/>
  <c r="Y136" i="26"/>
  <c r="V136" i="26"/>
  <c r="X136" i="26"/>
  <c r="Y151" i="26"/>
  <c r="V151" i="26"/>
  <c r="W151" i="26"/>
  <c r="X151" i="26"/>
  <c r="Y143" i="26"/>
  <c r="X143" i="26"/>
  <c r="V143" i="26"/>
  <c r="W143" i="26"/>
  <c r="Y135" i="26"/>
  <c r="V135" i="26"/>
  <c r="W135" i="26"/>
  <c r="X135" i="26"/>
  <c r="Y150" i="26"/>
  <c r="X150" i="26"/>
  <c r="V150" i="26"/>
  <c r="W150" i="26"/>
  <c r="Y142" i="26"/>
  <c r="X142" i="26"/>
  <c r="V142" i="26"/>
  <c r="W142" i="26"/>
  <c r="Y134" i="26"/>
  <c r="X134" i="26"/>
  <c r="V134" i="26"/>
  <c r="W134" i="26"/>
  <c r="X149" i="26"/>
  <c r="V149" i="26"/>
  <c r="W149" i="26"/>
  <c r="Y149" i="26"/>
  <c r="X141" i="26"/>
  <c r="V141" i="26"/>
  <c r="Y141" i="26"/>
  <c r="W141" i="26"/>
  <c r="X133" i="26"/>
  <c r="V133" i="26"/>
  <c r="W133" i="26"/>
  <c r="Y133" i="26"/>
  <c r="X148" i="26"/>
  <c r="W148" i="26"/>
  <c r="Y148" i="26"/>
  <c r="V148" i="26"/>
  <c r="X140" i="26"/>
  <c r="Y140" i="26"/>
  <c r="W140" i="26"/>
  <c r="V140" i="26"/>
  <c r="X132" i="26"/>
  <c r="W132" i="26"/>
  <c r="Y132" i="26"/>
  <c r="V132" i="26"/>
  <c r="X147" i="26"/>
  <c r="W147" i="26"/>
  <c r="Y147" i="26"/>
  <c r="V147" i="26"/>
  <c r="X139" i="26"/>
  <c r="W139" i="26"/>
  <c r="Y139" i="26"/>
  <c r="V139" i="26"/>
  <c r="X131" i="26"/>
  <c r="W131" i="26"/>
  <c r="Y131" i="26"/>
  <c r="V131" i="26"/>
  <c r="W146" i="26"/>
  <c r="X146" i="26"/>
  <c r="Y146" i="26"/>
  <c r="V146" i="26"/>
  <c r="W138" i="26"/>
  <c r="Y138" i="26"/>
  <c r="V138" i="26"/>
  <c r="X138" i="26"/>
  <c r="W145" i="26"/>
  <c r="Y145" i="26"/>
  <c r="X145" i="26"/>
  <c r="V145" i="26"/>
  <c r="W137" i="26"/>
  <c r="Y137" i="26"/>
  <c r="V137" i="26"/>
  <c r="X137" i="26"/>
  <c r="V146" i="10"/>
  <c r="Y146" i="10"/>
  <c r="W146" i="10"/>
  <c r="X146" i="10"/>
  <c r="X138" i="10"/>
  <c r="Y138" i="10"/>
  <c r="W138" i="10"/>
  <c r="V138" i="10"/>
  <c r="X145" i="10"/>
  <c r="V145" i="10"/>
  <c r="W145" i="10"/>
  <c r="Y145" i="10"/>
  <c r="X137" i="10"/>
  <c r="V137" i="10"/>
  <c r="W137" i="10"/>
  <c r="Y137" i="10"/>
  <c r="X144" i="10"/>
  <c r="V144" i="10"/>
  <c r="W144" i="10"/>
  <c r="Y144" i="10"/>
  <c r="X136" i="10"/>
  <c r="V136" i="10"/>
  <c r="W136" i="10"/>
  <c r="Y136" i="10"/>
  <c r="V143" i="10"/>
  <c r="X143" i="10"/>
  <c r="W143" i="10"/>
  <c r="Y143" i="10"/>
  <c r="V135" i="10"/>
  <c r="W135" i="10"/>
  <c r="Y135" i="10"/>
  <c r="X135" i="10"/>
  <c r="V142" i="10"/>
  <c r="W142" i="10"/>
  <c r="X142" i="10"/>
  <c r="Y142" i="10"/>
  <c r="V134" i="10"/>
  <c r="W134" i="10"/>
  <c r="X134" i="10"/>
  <c r="Y134" i="10"/>
  <c r="V141" i="10"/>
  <c r="Y141" i="10"/>
  <c r="W141" i="10"/>
  <c r="X141" i="10"/>
  <c r="W133" i="10"/>
  <c r="Y133" i="10"/>
  <c r="V133" i="10"/>
  <c r="X133" i="10"/>
  <c r="W140" i="10"/>
  <c r="V140" i="10"/>
  <c r="X140" i="10"/>
  <c r="Y140" i="10"/>
  <c r="W132" i="10"/>
  <c r="V132" i="10"/>
  <c r="Y132" i="10"/>
  <c r="X132" i="10"/>
  <c r="W147" i="10"/>
  <c r="V147" i="10"/>
  <c r="Y147" i="10"/>
  <c r="X147" i="10"/>
  <c r="W139" i="10"/>
  <c r="V139" i="10"/>
  <c r="X139" i="10"/>
  <c r="Y139" i="10"/>
  <c r="W131" i="10"/>
  <c r="V131" i="10"/>
  <c r="Y131" i="10"/>
  <c r="X131" i="10"/>
  <c r="W148" i="3"/>
  <c r="Y148" i="3"/>
  <c r="V148" i="3"/>
  <c r="X148" i="3"/>
  <c r="W147" i="3"/>
  <c r="Y147" i="3"/>
  <c r="X147" i="3"/>
  <c r="V147" i="3"/>
  <c r="W146" i="3"/>
  <c r="Y146" i="3"/>
  <c r="X146" i="3"/>
  <c r="V146" i="3"/>
  <c r="W132" i="3"/>
  <c r="Y132" i="3"/>
  <c r="V132" i="3"/>
  <c r="X132" i="3"/>
  <c r="B131" i="3"/>
  <c r="R131" i="3"/>
  <c r="M147" i="13"/>
  <c r="L147" i="13"/>
  <c r="M146" i="13"/>
  <c r="L146" i="13"/>
  <c r="M132" i="13"/>
  <c r="L132" i="13"/>
  <c r="Z139" i="26" l="1"/>
  <c r="Z148" i="26"/>
  <c r="Z152" i="26"/>
  <c r="Z145" i="26"/>
  <c r="Z150" i="26"/>
  <c r="Z131" i="26"/>
  <c r="Z140" i="26"/>
  <c r="Z144" i="26"/>
  <c r="Z135" i="26"/>
  <c r="Z138" i="26"/>
  <c r="Z149" i="26"/>
  <c r="Z134" i="26"/>
  <c r="Z143" i="26"/>
  <c r="Z146" i="26"/>
  <c r="Z142" i="26"/>
  <c r="Z147" i="26"/>
  <c r="Z133" i="26"/>
  <c r="Z151" i="26"/>
  <c r="Z136" i="26"/>
  <c r="Z132" i="26"/>
  <c r="Z141" i="26"/>
  <c r="Z137" i="26"/>
  <c r="E246" i="16"/>
  <c r="C246" i="16" s="1"/>
  <c r="O246" i="16" s="1"/>
  <c r="B281" i="16" l="1"/>
  <c r="M255" i="13"/>
  <c r="L255" i="13"/>
  <c r="X256" i="8" l="1"/>
  <c r="D256" i="8" s="1"/>
  <c r="U224" i="3" l="1"/>
  <c r="R224" i="3"/>
  <c r="M224" i="13"/>
  <c r="L224" i="13"/>
  <c r="B224" i="3"/>
  <c r="U223" i="10"/>
  <c r="B223" i="10"/>
  <c r="U223" i="26"/>
  <c r="R223" i="26"/>
  <c r="D223" i="26"/>
  <c r="I225" i="8" s="1"/>
  <c r="C223" i="26"/>
  <c r="H225" i="8" s="1"/>
  <c r="B223" i="26"/>
  <c r="Y223" i="26" l="1"/>
  <c r="X223" i="26"/>
  <c r="V223" i="26"/>
  <c r="W223" i="26"/>
  <c r="V223" i="10"/>
  <c r="X223" i="10"/>
  <c r="W223" i="10"/>
  <c r="Y223" i="10"/>
  <c r="Y224" i="3"/>
  <c r="X224" i="3"/>
  <c r="W224" i="3"/>
  <c r="V224" i="3"/>
  <c r="O223" i="18"/>
  <c r="Z223" i="26" l="1"/>
  <c r="U210" i="26"/>
  <c r="U172" i="26"/>
  <c r="X172" i="26" l="1"/>
  <c r="Y172" i="26"/>
  <c r="W172" i="26"/>
  <c r="V172" i="26"/>
  <c r="Z172" i="26" s="1"/>
  <c r="W210" i="26"/>
  <c r="X210" i="26"/>
  <c r="Y210" i="26"/>
  <c r="V210" i="26"/>
  <c r="Z210" i="26" s="1"/>
  <c r="U101" i="3"/>
  <c r="R101" i="3"/>
  <c r="M100" i="13"/>
  <c r="L100" i="13"/>
  <c r="B101" i="3"/>
  <c r="B101" i="10"/>
  <c r="U101" i="10"/>
  <c r="R101" i="10"/>
  <c r="U101" i="26"/>
  <c r="R101" i="26"/>
  <c r="B101" i="26"/>
  <c r="C101" i="26"/>
  <c r="H101" i="8" s="1"/>
  <c r="D101" i="26"/>
  <c r="I101" i="8" s="1"/>
  <c r="X101" i="26" l="1"/>
  <c r="V101" i="26"/>
  <c r="W101" i="26"/>
  <c r="Y101" i="26"/>
  <c r="W101" i="10"/>
  <c r="X101" i="10"/>
  <c r="Y101" i="10"/>
  <c r="V101" i="10"/>
  <c r="X101" i="3"/>
  <c r="W101" i="3"/>
  <c r="Y101" i="3"/>
  <c r="V101" i="3"/>
  <c r="O100" i="18"/>
  <c r="Z101" i="26" l="1"/>
  <c r="R212" i="26"/>
  <c r="R213" i="26"/>
  <c r="R214" i="26"/>
  <c r="R215" i="26"/>
  <c r="R216" i="26"/>
  <c r="R217" i="26"/>
  <c r="R218" i="26"/>
  <c r="R219" i="26"/>
  <c r="R220" i="26"/>
  <c r="R221" i="26"/>
  <c r="R222" i="26"/>
  <c r="R224" i="26"/>
  <c r="R225" i="26"/>
  <c r="R226" i="26"/>
  <c r="B172" i="26" l="1"/>
  <c r="C172" i="26"/>
  <c r="H174" i="8" s="1"/>
  <c r="D172" i="26"/>
  <c r="I174" i="8" s="1"/>
  <c r="U240" i="3" l="1"/>
  <c r="R240" i="3"/>
  <c r="M240" i="13"/>
  <c r="L240" i="13"/>
  <c r="B240" i="3"/>
  <c r="U239" i="10"/>
  <c r="B239" i="10"/>
  <c r="U239" i="26"/>
  <c r="R239" i="26"/>
  <c r="Y239" i="26" l="1"/>
  <c r="X239" i="26"/>
  <c r="V239" i="26"/>
  <c r="W239" i="26"/>
  <c r="V239" i="10"/>
  <c r="W239" i="10"/>
  <c r="X239" i="10"/>
  <c r="Y239" i="10"/>
  <c r="Y240" i="3"/>
  <c r="X240" i="3"/>
  <c r="W240" i="3"/>
  <c r="V240" i="3"/>
  <c r="O239" i="18"/>
  <c r="Z239" i="26" l="1"/>
  <c r="M211" i="13"/>
  <c r="L211" i="13"/>
  <c r="B211" i="3"/>
  <c r="M173" i="13"/>
  <c r="L173" i="13"/>
  <c r="B173" i="3"/>
  <c r="U211" i="3"/>
  <c r="U173" i="3"/>
  <c r="R173" i="3"/>
  <c r="R174" i="3"/>
  <c r="R211" i="3"/>
  <c r="R212" i="3"/>
  <c r="U210" i="10"/>
  <c r="Z172" i="10"/>
  <c r="B210" i="10"/>
  <c r="B172" i="10"/>
  <c r="V210" i="10" l="1"/>
  <c r="X210" i="10"/>
  <c r="W210" i="10"/>
  <c r="Y210" i="10"/>
  <c r="X173" i="3"/>
  <c r="Y173" i="3"/>
  <c r="V173" i="3"/>
  <c r="W173" i="3"/>
  <c r="Y211" i="3"/>
  <c r="X211" i="3"/>
  <c r="W211" i="3"/>
  <c r="V211" i="3"/>
  <c r="I172" i="10"/>
  <c r="O210" i="18" l="1"/>
  <c r="O111" i="18"/>
  <c r="O110" i="18"/>
  <c r="O109" i="18"/>
  <c r="O172" i="18"/>
  <c r="D210" i="26"/>
  <c r="I212" i="8" s="1"/>
  <c r="C210" i="26"/>
  <c r="H212" i="8" s="1"/>
  <c r="B210" i="26"/>
  <c r="M110" i="13" l="1"/>
  <c r="L110" i="13"/>
  <c r="B111" i="3"/>
  <c r="U111" i="3"/>
  <c r="R111" i="3"/>
  <c r="B111" i="10"/>
  <c r="U111" i="10"/>
  <c r="R111" i="10"/>
  <c r="V111" i="10" l="1"/>
  <c r="W111" i="10"/>
  <c r="X111" i="10"/>
  <c r="Y111" i="10"/>
  <c r="Y111" i="3"/>
  <c r="X111" i="3"/>
  <c r="W111" i="3"/>
  <c r="V111" i="3"/>
  <c r="R112" i="26"/>
  <c r="D111" i="26"/>
  <c r="I111" i="8" s="1"/>
  <c r="U111" i="26"/>
  <c r="B111" i="26"/>
  <c r="C111" i="26"/>
  <c r="H111" i="8" s="1"/>
  <c r="Y111" i="26" l="1"/>
  <c r="X111" i="26"/>
  <c r="V111" i="26"/>
  <c r="W111" i="26"/>
  <c r="R111" i="26"/>
  <c r="Z111" i="26" l="1"/>
  <c r="U255" i="3"/>
  <c r="U254" i="3"/>
  <c r="U253" i="3"/>
  <c r="U252" i="3"/>
  <c r="U251" i="3"/>
  <c r="U250" i="3"/>
  <c r="U249" i="3"/>
  <c r="U248" i="3"/>
  <c r="U247" i="3"/>
  <c r="U246" i="3"/>
  <c r="U245" i="3"/>
  <c r="U244" i="3"/>
  <c r="U243" i="3"/>
  <c r="U242" i="3"/>
  <c r="U241" i="3"/>
  <c r="U239" i="3"/>
  <c r="U238" i="3"/>
  <c r="U237" i="3"/>
  <c r="U236" i="3"/>
  <c r="U235" i="3"/>
  <c r="U234" i="3"/>
  <c r="U233" i="3"/>
  <c r="U232" i="3"/>
  <c r="U231" i="3"/>
  <c r="U230" i="3"/>
  <c r="U229" i="3"/>
  <c r="U228" i="3"/>
  <c r="U227" i="3"/>
  <c r="U226" i="3"/>
  <c r="U225" i="3"/>
  <c r="U223" i="3"/>
  <c r="U222" i="3"/>
  <c r="U221" i="3"/>
  <c r="U220" i="3"/>
  <c r="U219" i="3"/>
  <c r="U218" i="3"/>
  <c r="U217" i="3"/>
  <c r="U216" i="3"/>
  <c r="U215" i="3"/>
  <c r="U214" i="3"/>
  <c r="U213" i="3"/>
  <c r="U212" i="3"/>
  <c r="U210" i="3"/>
  <c r="U209" i="3"/>
  <c r="U208" i="3"/>
  <c r="U207" i="3"/>
  <c r="U206" i="3"/>
  <c r="U205" i="3"/>
  <c r="U204" i="3"/>
  <c r="U203" i="3"/>
  <c r="U202" i="3"/>
  <c r="U201" i="3"/>
  <c r="U200" i="3"/>
  <c r="U199" i="3"/>
  <c r="U198" i="3"/>
  <c r="U197" i="3"/>
  <c r="U196" i="3"/>
  <c r="U195" i="3"/>
  <c r="U194" i="3"/>
  <c r="U193" i="3"/>
  <c r="U192" i="3"/>
  <c r="U191" i="3"/>
  <c r="U190" i="3"/>
  <c r="U189" i="3"/>
  <c r="U188" i="3"/>
  <c r="U187" i="3"/>
  <c r="U186" i="3"/>
  <c r="U185" i="3"/>
  <c r="U184" i="3"/>
  <c r="U183" i="3"/>
  <c r="U182" i="3"/>
  <c r="U181" i="3"/>
  <c r="U180" i="3"/>
  <c r="U179" i="3"/>
  <c r="U178" i="3"/>
  <c r="U177" i="3"/>
  <c r="U176" i="3"/>
  <c r="U175" i="3"/>
  <c r="U174" i="3"/>
  <c r="U172" i="3"/>
  <c r="U171" i="3"/>
  <c r="U170" i="3"/>
  <c r="U169" i="3"/>
  <c r="U168" i="3"/>
  <c r="U167" i="3"/>
  <c r="U166" i="3"/>
  <c r="U165" i="3"/>
  <c r="U164" i="3"/>
  <c r="U163" i="3"/>
  <c r="U162" i="3"/>
  <c r="U161" i="3"/>
  <c r="U160" i="3"/>
  <c r="U159" i="3"/>
  <c r="U158" i="3"/>
  <c r="U157" i="3"/>
  <c r="U156" i="3"/>
  <c r="U155" i="3"/>
  <c r="U154" i="3"/>
  <c r="U153" i="3"/>
  <c r="U152" i="3"/>
  <c r="U151" i="3"/>
  <c r="U150" i="3"/>
  <c r="U149" i="3"/>
  <c r="U145" i="3"/>
  <c r="U144" i="3"/>
  <c r="U143" i="3"/>
  <c r="U142" i="3"/>
  <c r="U141" i="3"/>
  <c r="U140" i="3"/>
  <c r="U139" i="3"/>
  <c r="U138" i="3"/>
  <c r="U137" i="3"/>
  <c r="U136" i="3"/>
  <c r="U135" i="3"/>
  <c r="U134" i="3"/>
  <c r="U133" i="3"/>
  <c r="U131" i="3"/>
  <c r="U130" i="3"/>
  <c r="U129" i="3"/>
  <c r="U128" i="3"/>
  <c r="U127" i="3"/>
  <c r="U126" i="3"/>
  <c r="U125" i="3"/>
  <c r="U124" i="3"/>
  <c r="U123" i="3"/>
  <c r="U122" i="3"/>
  <c r="U121" i="3"/>
  <c r="U120" i="3"/>
  <c r="U119" i="3"/>
  <c r="U116" i="3"/>
  <c r="U114" i="3"/>
  <c r="U113" i="3"/>
  <c r="U112" i="3"/>
  <c r="U110" i="3"/>
  <c r="U109" i="3"/>
  <c r="U108" i="3"/>
  <c r="U107" i="3"/>
  <c r="U106" i="3"/>
  <c r="U105" i="3"/>
  <c r="U104" i="3"/>
  <c r="U103" i="3"/>
  <c r="U102" i="3"/>
  <c r="U100" i="3"/>
  <c r="U99" i="3"/>
  <c r="U98" i="3"/>
  <c r="U97" i="3"/>
  <c r="U96" i="3"/>
  <c r="U95" i="3"/>
  <c r="U94" i="3"/>
  <c r="U93" i="3"/>
  <c r="U92" i="3"/>
  <c r="U91" i="3"/>
  <c r="U90" i="3"/>
  <c r="U89" i="3"/>
  <c r="U88" i="3"/>
  <c r="U87" i="3"/>
  <c r="U86" i="3"/>
  <c r="U85" i="3"/>
  <c r="U84" i="3"/>
  <c r="U83" i="3"/>
  <c r="U82" i="3"/>
  <c r="U81" i="3"/>
  <c r="U80" i="3"/>
  <c r="U79" i="3"/>
  <c r="U78" i="3"/>
  <c r="U77" i="3"/>
  <c r="U76" i="3"/>
  <c r="U75" i="3"/>
  <c r="U74" i="3"/>
  <c r="U73" i="3"/>
  <c r="U72" i="3"/>
  <c r="U71" i="3"/>
  <c r="U70" i="3"/>
  <c r="U69" i="3"/>
  <c r="U68" i="3"/>
  <c r="U67" i="3"/>
  <c r="U66" i="3"/>
  <c r="U65" i="3"/>
  <c r="U64" i="3"/>
  <c r="U63" i="3"/>
  <c r="U62" i="3"/>
  <c r="U60" i="3"/>
  <c r="U59" i="3"/>
  <c r="U58" i="3"/>
  <c r="U57" i="3"/>
  <c r="U56" i="3"/>
  <c r="U55" i="3"/>
  <c r="U54" i="3"/>
  <c r="U53" i="3"/>
  <c r="U52" i="3"/>
  <c r="U51" i="3"/>
  <c r="U50" i="3"/>
  <c r="U49" i="3"/>
  <c r="U48" i="3"/>
  <c r="U47" i="3"/>
  <c r="U46" i="3"/>
  <c r="U45" i="3"/>
  <c r="U44" i="3"/>
  <c r="U43" i="3"/>
  <c r="U42" i="3"/>
  <c r="U41" i="3"/>
  <c r="U40" i="3"/>
  <c r="U39" i="3"/>
  <c r="U38" i="3"/>
  <c r="U37" i="3"/>
  <c r="U36" i="3"/>
  <c r="U35" i="3"/>
  <c r="U34" i="3"/>
  <c r="U33" i="3"/>
  <c r="U32" i="3"/>
  <c r="U31" i="3"/>
  <c r="U30" i="3"/>
  <c r="U29" i="3"/>
  <c r="U28" i="3"/>
  <c r="U27" i="3"/>
  <c r="U26" i="3"/>
  <c r="U25" i="3"/>
  <c r="U24" i="3"/>
  <c r="U22" i="3"/>
  <c r="U21" i="3"/>
  <c r="U20" i="3"/>
  <c r="U19" i="3"/>
  <c r="U18" i="3"/>
  <c r="U17" i="3"/>
  <c r="U16" i="3"/>
  <c r="U15" i="3"/>
  <c r="U14" i="3"/>
  <c r="U13" i="3"/>
  <c r="U12" i="3"/>
  <c r="U11" i="3"/>
  <c r="U10" i="3"/>
  <c r="U9" i="3"/>
  <c r="U8" i="3"/>
  <c r="U7" i="3"/>
  <c r="U6" i="3"/>
  <c r="U5" i="3"/>
  <c r="U4" i="3"/>
  <c r="U3" i="3"/>
  <c r="U2" i="3"/>
  <c r="U254" i="10"/>
  <c r="U253" i="10"/>
  <c r="U252" i="10"/>
  <c r="U251" i="10"/>
  <c r="U250" i="10"/>
  <c r="U249" i="10"/>
  <c r="U248" i="10"/>
  <c r="U247" i="10"/>
  <c r="U246" i="10"/>
  <c r="U245" i="10"/>
  <c r="U244" i="10"/>
  <c r="U243" i="10"/>
  <c r="U242" i="10"/>
  <c r="U241" i="10"/>
  <c r="U240" i="10"/>
  <c r="U238" i="10"/>
  <c r="U237" i="10"/>
  <c r="U236" i="10"/>
  <c r="U235" i="10"/>
  <c r="U234" i="10"/>
  <c r="U233" i="10"/>
  <c r="U232" i="10"/>
  <c r="U231" i="10"/>
  <c r="U230" i="10"/>
  <c r="U229" i="10"/>
  <c r="U228" i="10"/>
  <c r="U227" i="10"/>
  <c r="U226" i="10"/>
  <c r="U225" i="10"/>
  <c r="U224" i="10"/>
  <c r="U222" i="10"/>
  <c r="U221" i="10"/>
  <c r="U220" i="10"/>
  <c r="U219" i="10"/>
  <c r="U218" i="10"/>
  <c r="U217" i="10"/>
  <c r="U216" i="10"/>
  <c r="U215" i="10"/>
  <c r="U214" i="10"/>
  <c r="U213" i="10"/>
  <c r="U212" i="10"/>
  <c r="U211" i="10"/>
  <c r="U209" i="10"/>
  <c r="U208" i="10"/>
  <c r="U207" i="10"/>
  <c r="U206" i="10"/>
  <c r="U205" i="10"/>
  <c r="U204" i="10"/>
  <c r="U203" i="10"/>
  <c r="U202" i="10"/>
  <c r="U201" i="10"/>
  <c r="U200" i="10"/>
  <c r="U199" i="10"/>
  <c r="U198" i="10"/>
  <c r="U197" i="10"/>
  <c r="U196" i="10"/>
  <c r="U195" i="10"/>
  <c r="U194" i="10"/>
  <c r="U193" i="10"/>
  <c r="U192" i="10"/>
  <c r="U191" i="10"/>
  <c r="U190" i="10"/>
  <c r="U189" i="10"/>
  <c r="U188" i="10"/>
  <c r="U187" i="10"/>
  <c r="U186" i="10"/>
  <c r="U185" i="10"/>
  <c r="U184" i="10"/>
  <c r="U183" i="10"/>
  <c r="U182" i="10"/>
  <c r="U181" i="10"/>
  <c r="U180" i="10"/>
  <c r="U179" i="10"/>
  <c r="U178" i="10"/>
  <c r="U177" i="10"/>
  <c r="U176" i="10"/>
  <c r="U175" i="10"/>
  <c r="U174" i="10"/>
  <c r="U173" i="10"/>
  <c r="U171" i="10"/>
  <c r="U170" i="10"/>
  <c r="U169" i="10"/>
  <c r="U168" i="10"/>
  <c r="U167" i="10"/>
  <c r="U166" i="10"/>
  <c r="U165" i="10"/>
  <c r="U164" i="10"/>
  <c r="U163" i="10"/>
  <c r="U162" i="10"/>
  <c r="U161" i="10"/>
  <c r="U160" i="10"/>
  <c r="U159" i="10"/>
  <c r="U158" i="10"/>
  <c r="U157" i="10"/>
  <c r="U156" i="10"/>
  <c r="U155" i="10"/>
  <c r="U154" i="10"/>
  <c r="U153" i="10"/>
  <c r="U152" i="10"/>
  <c r="U151" i="10"/>
  <c r="U150" i="10"/>
  <c r="U149" i="10"/>
  <c r="U148" i="10"/>
  <c r="U130" i="10"/>
  <c r="U129" i="10"/>
  <c r="U128" i="10"/>
  <c r="U127" i="10"/>
  <c r="U126" i="10"/>
  <c r="U125" i="10"/>
  <c r="U124" i="10"/>
  <c r="U123" i="10"/>
  <c r="U122" i="10"/>
  <c r="U121" i="10"/>
  <c r="U120" i="10"/>
  <c r="U119" i="10"/>
  <c r="U118" i="10"/>
  <c r="U116" i="10"/>
  <c r="U114" i="10"/>
  <c r="U113" i="10"/>
  <c r="U112" i="10"/>
  <c r="U110" i="10"/>
  <c r="U109" i="10"/>
  <c r="U108" i="10"/>
  <c r="U107" i="10"/>
  <c r="U106" i="10"/>
  <c r="U105" i="10"/>
  <c r="U104" i="10"/>
  <c r="U103" i="10"/>
  <c r="U102" i="10"/>
  <c r="U100" i="10"/>
  <c r="U99" i="10"/>
  <c r="U98" i="10"/>
  <c r="U97" i="10"/>
  <c r="U96" i="10"/>
  <c r="U95" i="10"/>
  <c r="U94" i="10"/>
  <c r="U93" i="10"/>
  <c r="U92" i="10"/>
  <c r="U91" i="10"/>
  <c r="U90" i="10"/>
  <c r="U89" i="10"/>
  <c r="U88" i="10"/>
  <c r="U87" i="10"/>
  <c r="U86" i="10"/>
  <c r="U85" i="10"/>
  <c r="U84" i="10"/>
  <c r="U83" i="10"/>
  <c r="U82" i="10"/>
  <c r="U81" i="10"/>
  <c r="U80" i="10"/>
  <c r="U79" i="10"/>
  <c r="U78" i="10"/>
  <c r="U77" i="10"/>
  <c r="U76" i="10"/>
  <c r="U75" i="10"/>
  <c r="U74" i="10"/>
  <c r="U73" i="10"/>
  <c r="U72" i="10"/>
  <c r="U71" i="10"/>
  <c r="U70" i="10"/>
  <c r="U69" i="10"/>
  <c r="U68" i="10"/>
  <c r="U67" i="10"/>
  <c r="U66" i="10"/>
  <c r="U65" i="10"/>
  <c r="U64" i="10"/>
  <c r="U63" i="10"/>
  <c r="U62" i="10"/>
  <c r="U60" i="10"/>
  <c r="U59" i="10"/>
  <c r="U58" i="10"/>
  <c r="U57" i="10"/>
  <c r="U56" i="10"/>
  <c r="U55" i="10"/>
  <c r="U54" i="10"/>
  <c r="U53" i="10"/>
  <c r="U52" i="10"/>
  <c r="U51" i="10"/>
  <c r="U50" i="10"/>
  <c r="U49" i="10"/>
  <c r="U48" i="10"/>
  <c r="U47" i="10"/>
  <c r="U46" i="10"/>
  <c r="U45" i="10"/>
  <c r="U44" i="10"/>
  <c r="U43" i="10"/>
  <c r="U42" i="10"/>
  <c r="U41" i="10"/>
  <c r="U40" i="10"/>
  <c r="U39" i="10"/>
  <c r="U38" i="10"/>
  <c r="U37" i="10"/>
  <c r="U36" i="10"/>
  <c r="U35" i="10"/>
  <c r="U34" i="10"/>
  <c r="U33" i="10"/>
  <c r="U32" i="10"/>
  <c r="U31" i="10"/>
  <c r="U30" i="10"/>
  <c r="U29" i="10"/>
  <c r="U28" i="10"/>
  <c r="U27" i="10"/>
  <c r="U26" i="10"/>
  <c r="U25" i="10"/>
  <c r="U24" i="10"/>
  <c r="U22" i="10"/>
  <c r="U21" i="10"/>
  <c r="U20" i="10"/>
  <c r="U19" i="10"/>
  <c r="U18" i="10"/>
  <c r="U17" i="10"/>
  <c r="U16" i="10"/>
  <c r="U15" i="10"/>
  <c r="U14" i="10"/>
  <c r="U13" i="10"/>
  <c r="U12" i="10"/>
  <c r="U11" i="10"/>
  <c r="U10" i="10"/>
  <c r="U9" i="10"/>
  <c r="U8" i="10"/>
  <c r="U7" i="10"/>
  <c r="U6" i="10"/>
  <c r="U5" i="10"/>
  <c r="U4" i="10"/>
  <c r="U3" i="10"/>
  <c r="U2" i="10"/>
  <c r="U254" i="26"/>
  <c r="U253" i="26"/>
  <c r="U252" i="26"/>
  <c r="U251" i="26"/>
  <c r="U250" i="26"/>
  <c r="U249" i="26"/>
  <c r="U248" i="26"/>
  <c r="U247" i="26"/>
  <c r="U246" i="26"/>
  <c r="U245" i="26"/>
  <c r="U244" i="26"/>
  <c r="U243" i="26"/>
  <c r="U242" i="26"/>
  <c r="U241" i="26"/>
  <c r="U240" i="26"/>
  <c r="U238" i="26"/>
  <c r="U237" i="26"/>
  <c r="U236" i="26"/>
  <c r="U235" i="26"/>
  <c r="U234" i="26"/>
  <c r="U233" i="26"/>
  <c r="U232" i="26"/>
  <c r="U231" i="26"/>
  <c r="U230" i="26"/>
  <c r="U229" i="26"/>
  <c r="U228" i="26"/>
  <c r="U227" i="26"/>
  <c r="U226" i="26"/>
  <c r="U225" i="26"/>
  <c r="U224" i="26"/>
  <c r="U222" i="26"/>
  <c r="U221" i="26"/>
  <c r="U220" i="26"/>
  <c r="U219" i="26"/>
  <c r="U218" i="26"/>
  <c r="U217" i="26"/>
  <c r="U216" i="26"/>
  <c r="U215" i="26"/>
  <c r="U214" i="26"/>
  <c r="U213" i="26"/>
  <c r="U212" i="26"/>
  <c r="U211" i="26"/>
  <c r="U209" i="26"/>
  <c r="U208" i="26"/>
  <c r="U207" i="26"/>
  <c r="U206" i="26"/>
  <c r="U205" i="26"/>
  <c r="U204" i="26"/>
  <c r="U203" i="26"/>
  <c r="U202" i="26"/>
  <c r="U201" i="26"/>
  <c r="U200" i="26"/>
  <c r="U199" i="26"/>
  <c r="U198" i="26"/>
  <c r="U197" i="26"/>
  <c r="U196" i="26"/>
  <c r="U195" i="26"/>
  <c r="U194" i="26"/>
  <c r="U193" i="26"/>
  <c r="U192" i="26"/>
  <c r="U191" i="26"/>
  <c r="U190" i="26"/>
  <c r="U189" i="26"/>
  <c r="U188" i="26"/>
  <c r="U187" i="26"/>
  <c r="U186" i="26"/>
  <c r="U185" i="26"/>
  <c r="U184" i="26"/>
  <c r="U183" i="26"/>
  <c r="U182" i="26"/>
  <c r="U181" i="26"/>
  <c r="U180" i="26"/>
  <c r="U179" i="26"/>
  <c r="U178" i="26"/>
  <c r="U177" i="26"/>
  <c r="U176" i="26"/>
  <c r="U175" i="26"/>
  <c r="U174" i="26"/>
  <c r="U173" i="26"/>
  <c r="U171" i="26"/>
  <c r="U170" i="26"/>
  <c r="U169" i="26"/>
  <c r="U168" i="26"/>
  <c r="U167" i="26"/>
  <c r="U166" i="26"/>
  <c r="U165" i="26"/>
  <c r="U164" i="26"/>
  <c r="U163" i="26"/>
  <c r="U162" i="26"/>
  <c r="U161" i="26"/>
  <c r="U160" i="26"/>
  <c r="U159" i="26"/>
  <c r="U158" i="26"/>
  <c r="U157" i="26"/>
  <c r="U156" i="26"/>
  <c r="U155" i="26"/>
  <c r="U154" i="26"/>
  <c r="U153" i="26"/>
  <c r="U130" i="26"/>
  <c r="U129" i="26"/>
  <c r="U128" i="26"/>
  <c r="U127" i="26"/>
  <c r="U126" i="26"/>
  <c r="U125" i="26"/>
  <c r="U124" i="26"/>
  <c r="U123" i="26"/>
  <c r="U122" i="26"/>
  <c r="U121" i="26"/>
  <c r="U120" i="26"/>
  <c r="U119" i="26"/>
  <c r="U118" i="26"/>
  <c r="U116" i="26"/>
  <c r="U114" i="26"/>
  <c r="U113" i="26"/>
  <c r="U112" i="26"/>
  <c r="U110" i="26"/>
  <c r="U109" i="26"/>
  <c r="U108" i="26"/>
  <c r="U107" i="26"/>
  <c r="U106" i="26"/>
  <c r="U105" i="26"/>
  <c r="U104" i="26"/>
  <c r="U103" i="26"/>
  <c r="U102" i="26"/>
  <c r="U100" i="26"/>
  <c r="U99" i="26"/>
  <c r="U98" i="26"/>
  <c r="U97" i="26"/>
  <c r="U96" i="26"/>
  <c r="U95" i="26"/>
  <c r="U94" i="26"/>
  <c r="U93" i="26"/>
  <c r="U92" i="26"/>
  <c r="U91" i="26"/>
  <c r="U90" i="26"/>
  <c r="U89" i="26"/>
  <c r="U88" i="26"/>
  <c r="U87" i="26"/>
  <c r="U86" i="26"/>
  <c r="U85" i="26"/>
  <c r="U84" i="26"/>
  <c r="U83" i="26"/>
  <c r="U82" i="26"/>
  <c r="U81" i="26"/>
  <c r="U80" i="26"/>
  <c r="U79" i="26"/>
  <c r="U78" i="26"/>
  <c r="U77" i="26"/>
  <c r="U76" i="26"/>
  <c r="U75" i="26"/>
  <c r="U74" i="26"/>
  <c r="U73" i="26"/>
  <c r="U72" i="26"/>
  <c r="U71" i="26"/>
  <c r="U70" i="26"/>
  <c r="U69" i="26"/>
  <c r="U68" i="26"/>
  <c r="U67" i="26"/>
  <c r="U66" i="26"/>
  <c r="U65" i="26"/>
  <c r="U64" i="26"/>
  <c r="U63" i="26"/>
  <c r="U62" i="26"/>
  <c r="U60" i="26"/>
  <c r="U59" i="26"/>
  <c r="U58" i="26"/>
  <c r="U57" i="26"/>
  <c r="U56" i="26"/>
  <c r="U55" i="26"/>
  <c r="U54" i="26"/>
  <c r="U53" i="26"/>
  <c r="U52" i="26"/>
  <c r="U51" i="26"/>
  <c r="U50" i="26"/>
  <c r="U49" i="26"/>
  <c r="U48" i="26"/>
  <c r="U47" i="26"/>
  <c r="U46" i="26"/>
  <c r="U45" i="26"/>
  <c r="U44" i="26"/>
  <c r="U43" i="26"/>
  <c r="U42" i="26"/>
  <c r="U41" i="26"/>
  <c r="U40" i="26"/>
  <c r="U39" i="26"/>
  <c r="U38" i="26"/>
  <c r="U37" i="26"/>
  <c r="U36" i="26"/>
  <c r="U35" i="26"/>
  <c r="U34" i="26"/>
  <c r="U33" i="26"/>
  <c r="U32" i="26"/>
  <c r="U31" i="26"/>
  <c r="U30" i="26"/>
  <c r="U29" i="26"/>
  <c r="U28" i="26"/>
  <c r="U27" i="26"/>
  <c r="U26" i="26"/>
  <c r="U25" i="26"/>
  <c r="U24" i="26"/>
  <c r="U22" i="26"/>
  <c r="U21" i="26"/>
  <c r="U20" i="26"/>
  <c r="U19" i="26"/>
  <c r="U18" i="26"/>
  <c r="U17" i="26"/>
  <c r="U16" i="26"/>
  <c r="U15" i="26"/>
  <c r="U14" i="26"/>
  <c r="U13" i="26"/>
  <c r="U12" i="26"/>
  <c r="U11" i="26"/>
  <c r="U10" i="26"/>
  <c r="U9" i="26"/>
  <c r="U8" i="26"/>
  <c r="U7" i="26"/>
  <c r="U6" i="26"/>
  <c r="U5" i="26"/>
  <c r="U4" i="26"/>
  <c r="U3" i="26"/>
  <c r="W8" i="26" l="1"/>
  <c r="Y8" i="26"/>
  <c r="V8" i="26"/>
  <c r="X8" i="26"/>
  <c r="W16" i="26"/>
  <c r="Y16" i="26"/>
  <c r="X16" i="26"/>
  <c r="V16" i="26"/>
  <c r="W25" i="26"/>
  <c r="Y25" i="26"/>
  <c r="V25" i="26"/>
  <c r="X25" i="26"/>
  <c r="W33" i="26"/>
  <c r="Y33" i="26"/>
  <c r="X33" i="26"/>
  <c r="V33" i="26"/>
  <c r="W41" i="26"/>
  <c r="Y41" i="26"/>
  <c r="V41" i="26"/>
  <c r="X41" i="26"/>
  <c r="W49" i="26"/>
  <c r="Y49" i="26"/>
  <c r="X49" i="26"/>
  <c r="V49" i="26"/>
  <c r="W57" i="26"/>
  <c r="Y57" i="26"/>
  <c r="V57" i="26"/>
  <c r="X57" i="26"/>
  <c r="W66" i="26"/>
  <c r="X66" i="26"/>
  <c r="Y66" i="26"/>
  <c r="V66" i="26"/>
  <c r="W74" i="26"/>
  <c r="Y74" i="26"/>
  <c r="V74" i="26"/>
  <c r="X74" i="26"/>
  <c r="W82" i="26"/>
  <c r="X82" i="26"/>
  <c r="Y82" i="26"/>
  <c r="V82" i="26"/>
  <c r="W90" i="26"/>
  <c r="Y90" i="26"/>
  <c r="V90" i="26"/>
  <c r="X90" i="26"/>
  <c r="W98" i="26"/>
  <c r="X98" i="26"/>
  <c r="Y98" i="26"/>
  <c r="V98" i="26"/>
  <c r="X107" i="26"/>
  <c r="W107" i="26"/>
  <c r="Y107" i="26"/>
  <c r="V107" i="26"/>
  <c r="Y118" i="26"/>
  <c r="X118" i="26"/>
  <c r="V118" i="26"/>
  <c r="W118" i="26"/>
  <c r="Y126" i="26"/>
  <c r="X126" i="26"/>
  <c r="V126" i="26"/>
  <c r="W126" i="26"/>
  <c r="X156" i="26"/>
  <c r="Y156" i="26"/>
  <c r="W156" i="26"/>
  <c r="V156" i="26"/>
  <c r="X164" i="26"/>
  <c r="W164" i="26"/>
  <c r="Y164" i="26"/>
  <c r="V164" i="26"/>
  <c r="X173" i="26"/>
  <c r="V173" i="26"/>
  <c r="Y173" i="26"/>
  <c r="W173" i="26"/>
  <c r="X181" i="26"/>
  <c r="V181" i="26"/>
  <c r="W181" i="26"/>
  <c r="Y181" i="26"/>
  <c r="X189" i="26"/>
  <c r="V189" i="26"/>
  <c r="Y189" i="26"/>
  <c r="W189" i="26"/>
  <c r="X197" i="26"/>
  <c r="V197" i="26"/>
  <c r="W197" i="26"/>
  <c r="Y197" i="26"/>
  <c r="X205" i="26"/>
  <c r="V205" i="26"/>
  <c r="Y205" i="26"/>
  <c r="W205" i="26"/>
  <c r="Y214" i="26"/>
  <c r="X214" i="26"/>
  <c r="V214" i="26"/>
  <c r="W214" i="26"/>
  <c r="Y222" i="26"/>
  <c r="X222" i="26"/>
  <c r="V222" i="26"/>
  <c r="W222" i="26"/>
  <c r="Y231" i="26"/>
  <c r="V231" i="26"/>
  <c r="X231" i="26"/>
  <c r="W231" i="26"/>
  <c r="Y240" i="26"/>
  <c r="W240" i="26"/>
  <c r="X240" i="26"/>
  <c r="V240" i="26"/>
  <c r="Y248" i="26"/>
  <c r="W248" i="26"/>
  <c r="V248" i="26"/>
  <c r="X248" i="26"/>
  <c r="W9" i="26"/>
  <c r="Y9" i="26"/>
  <c r="V9" i="26"/>
  <c r="X9" i="26"/>
  <c r="W17" i="26"/>
  <c r="X17" i="26"/>
  <c r="Y17" i="26"/>
  <c r="V17" i="26"/>
  <c r="W26" i="26"/>
  <c r="Y26" i="26"/>
  <c r="V26" i="26"/>
  <c r="X26" i="26"/>
  <c r="W34" i="26"/>
  <c r="X34" i="26"/>
  <c r="Y34" i="26"/>
  <c r="V34" i="26"/>
  <c r="W42" i="26"/>
  <c r="Y42" i="26"/>
  <c r="V42" i="26"/>
  <c r="X42" i="26"/>
  <c r="W50" i="26"/>
  <c r="X50" i="26"/>
  <c r="Y50" i="26"/>
  <c r="V50" i="26"/>
  <c r="W58" i="26"/>
  <c r="Y58" i="26"/>
  <c r="V58" i="26"/>
  <c r="X58" i="26"/>
  <c r="X67" i="26"/>
  <c r="W67" i="26"/>
  <c r="Y67" i="26"/>
  <c r="V67" i="26"/>
  <c r="X75" i="26"/>
  <c r="W75" i="26"/>
  <c r="Y75" i="26"/>
  <c r="V75" i="26"/>
  <c r="X83" i="26"/>
  <c r="W83" i="26"/>
  <c r="Y83" i="26"/>
  <c r="V83" i="26"/>
  <c r="X91" i="26"/>
  <c r="W91" i="26"/>
  <c r="Y91" i="26"/>
  <c r="V91" i="26"/>
  <c r="X99" i="26"/>
  <c r="W99" i="26"/>
  <c r="Y99" i="26"/>
  <c r="V99" i="26"/>
  <c r="X108" i="26"/>
  <c r="Y108" i="26"/>
  <c r="W108" i="26"/>
  <c r="V108" i="26"/>
  <c r="Y119" i="26"/>
  <c r="V119" i="26"/>
  <c r="W119" i="26"/>
  <c r="X119" i="26"/>
  <c r="Y127" i="26"/>
  <c r="X127" i="26"/>
  <c r="V127" i="26"/>
  <c r="W127" i="26"/>
  <c r="X157" i="26"/>
  <c r="V157" i="26"/>
  <c r="Y157" i="26"/>
  <c r="W157" i="26"/>
  <c r="X165" i="26"/>
  <c r="V165" i="26"/>
  <c r="W165" i="26"/>
  <c r="Y165" i="26"/>
  <c r="Y174" i="26"/>
  <c r="X174" i="26"/>
  <c r="W174" i="26"/>
  <c r="V174" i="26"/>
  <c r="Y182" i="26"/>
  <c r="X182" i="26"/>
  <c r="V182" i="26"/>
  <c r="W182" i="26"/>
  <c r="Y190" i="26"/>
  <c r="X190" i="26"/>
  <c r="V190" i="26"/>
  <c r="W190" i="26"/>
  <c r="Y198" i="26"/>
  <c r="X198" i="26"/>
  <c r="V198" i="26"/>
  <c r="W198" i="26"/>
  <c r="Y206" i="26"/>
  <c r="X206" i="26"/>
  <c r="V206" i="26"/>
  <c r="W206" i="26"/>
  <c r="Y215" i="26"/>
  <c r="V215" i="26"/>
  <c r="X215" i="26"/>
  <c r="W215" i="26"/>
  <c r="Y224" i="26"/>
  <c r="W224" i="26"/>
  <c r="X224" i="26"/>
  <c r="V224" i="26"/>
  <c r="Y232" i="26"/>
  <c r="W232" i="26"/>
  <c r="V232" i="26"/>
  <c r="X232" i="26"/>
  <c r="Y241" i="26"/>
  <c r="W241" i="26"/>
  <c r="X241" i="26"/>
  <c r="V241" i="26"/>
  <c r="Y249" i="26"/>
  <c r="W249" i="26"/>
  <c r="X249" i="26"/>
  <c r="V249" i="26"/>
  <c r="X2" i="26"/>
  <c r="Y2" i="26"/>
  <c r="W2" i="26"/>
  <c r="X10" i="26"/>
  <c r="W10" i="26"/>
  <c r="Y10" i="26"/>
  <c r="V10" i="26"/>
  <c r="X18" i="26"/>
  <c r="W18" i="26"/>
  <c r="Y18" i="26"/>
  <c r="V18" i="26"/>
  <c r="X27" i="26"/>
  <c r="W27" i="26"/>
  <c r="Y27" i="26"/>
  <c r="V27" i="26"/>
  <c r="X35" i="26"/>
  <c r="W35" i="26"/>
  <c r="Y35" i="26"/>
  <c r="V35" i="26"/>
  <c r="X43" i="26"/>
  <c r="W43" i="26"/>
  <c r="Y43" i="26"/>
  <c r="V43" i="26"/>
  <c r="X51" i="26"/>
  <c r="W51" i="26"/>
  <c r="Y51" i="26"/>
  <c r="V51" i="26"/>
  <c r="X59" i="26"/>
  <c r="W59" i="26"/>
  <c r="Y59" i="26"/>
  <c r="V59" i="26"/>
  <c r="X68" i="26"/>
  <c r="W68" i="26"/>
  <c r="Y68" i="26"/>
  <c r="V68" i="26"/>
  <c r="X76" i="26"/>
  <c r="Y76" i="26"/>
  <c r="W76" i="26"/>
  <c r="V76" i="26"/>
  <c r="X84" i="26"/>
  <c r="W84" i="26"/>
  <c r="Y84" i="26"/>
  <c r="V84" i="26"/>
  <c r="X92" i="26"/>
  <c r="Y92" i="26"/>
  <c r="W92" i="26"/>
  <c r="V92" i="26"/>
  <c r="X100" i="26"/>
  <c r="W100" i="26"/>
  <c r="Y100" i="26"/>
  <c r="V100" i="26"/>
  <c r="X109" i="26"/>
  <c r="V109" i="26"/>
  <c r="Y109" i="26"/>
  <c r="W109" i="26"/>
  <c r="W120" i="26"/>
  <c r="Y120" i="26"/>
  <c r="V120" i="26"/>
  <c r="X120" i="26"/>
  <c r="W128" i="26"/>
  <c r="Y128" i="26"/>
  <c r="X128" i="26"/>
  <c r="V128" i="26"/>
  <c r="Y158" i="26"/>
  <c r="X158" i="26"/>
  <c r="V158" i="26"/>
  <c r="W158" i="26"/>
  <c r="Y166" i="26"/>
  <c r="X166" i="26"/>
  <c r="V166" i="26"/>
  <c r="W166" i="26"/>
  <c r="Y175" i="26"/>
  <c r="X175" i="26"/>
  <c r="W175" i="26"/>
  <c r="V175" i="26"/>
  <c r="Y183" i="26"/>
  <c r="V183" i="26"/>
  <c r="X183" i="26"/>
  <c r="W183" i="26"/>
  <c r="Y191" i="26"/>
  <c r="X191" i="26"/>
  <c r="V191" i="26"/>
  <c r="W191" i="26"/>
  <c r="Y199" i="26"/>
  <c r="V199" i="26"/>
  <c r="X199" i="26"/>
  <c r="W199" i="26"/>
  <c r="Y207" i="26"/>
  <c r="X207" i="26"/>
  <c r="V207" i="26"/>
  <c r="W207" i="26"/>
  <c r="Y216" i="26"/>
  <c r="W216" i="26"/>
  <c r="V216" i="26"/>
  <c r="X216" i="26"/>
  <c r="Y225" i="26"/>
  <c r="W225" i="26"/>
  <c r="X225" i="26"/>
  <c r="V225" i="26"/>
  <c r="Y233" i="26"/>
  <c r="W233" i="26"/>
  <c r="X233" i="26"/>
  <c r="V233" i="26"/>
  <c r="W242" i="26"/>
  <c r="X242" i="26"/>
  <c r="Y242" i="26"/>
  <c r="V242" i="26"/>
  <c r="Y250" i="26"/>
  <c r="W250" i="26"/>
  <c r="V250" i="26"/>
  <c r="X250" i="26"/>
  <c r="X3" i="26"/>
  <c r="W3" i="26"/>
  <c r="Y3" i="26"/>
  <c r="V3" i="26"/>
  <c r="X11" i="26"/>
  <c r="Y11" i="26"/>
  <c r="W11" i="26"/>
  <c r="V11" i="26"/>
  <c r="X19" i="26"/>
  <c r="W19" i="26"/>
  <c r="Y19" i="26"/>
  <c r="V19" i="26"/>
  <c r="X28" i="26"/>
  <c r="Y28" i="26"/>
  <c r="W28" i="26"/>
  <c r="V28" i="26"/>
  <c r="X36" i="26"/>
  <c r="W36" i="26"/>
  <c r="Y36" i="26"/>
  <c r="V36" i="26"/>
  <c r="X44" i="26"/>
  <c r="Y44" i="26"/>
  <c r="W44" i="26"/>
  <c r="V44" i="26"/>
  <c r="X52" i="26"/>
  <c r="W52" i="26"/>
  <c r="Y52" i="26"/>
  <c r="V52" i="26"/>
  <c r="X60" i="26"/>
  <c r="Y60" i="26"/>
  <c r="W60" i="26"/>
  <c r="V60" i="26"/>
  <c r="X69" i="26"/>
  <c r="V69" i="26"/>
  <c r="W69" i="26"/>
  <c r="Y69" i="26"/>
  <c r="X77" i="26"/>
  <c r="V77" i="26"/>
  <c r="Y77" i="26"/>
  <c r="W77" i="26"/>
  <c r="X85" i="26"/>
  <c r="V85" i="26"/>
  <c r="W85" i="26"/>
  <c r="Y85" i="26"/>
  <c r="X93" i="26"/>
  <c r="V93" i="26"/>
  <c r="Y93" i="26"/>
  <c r="W93" i="26"/>
  <c r="Y102" i="26"/>
  <c r="X102" i="26"/>
  <c r="V102" i="26"/>
  <c r="W102" i="26"/>
  <c r="Y110" i="26"/>
  <c r="X110" i="26"/>
  <c r="V110" i="26"/>
  <c r="W110" i="26"/>
  <c r="W121" i="26"/>
  <c r="Y121" i="26"/>
  <c r="V121" i="26"/>
  <c r="X121" i="26"/>
  <c r="W129" i="26"/>
  <c r="Y129" i="26"/>
  <c r="X129" i="26"/>
  <c r="V129" i="26"/>
  <c r="Y159" i="26"/>
  <c r="X159" i="26"/>
  <c r="V159" i="26"/>
  <c r="W159" i="26"/>
  <c r="Y167" i="26"/>
  <c r="V167" i="26"/>
  <c r="X167" i="26"/>
  <c r="W167" i="26"/>
  <c r="W176" i="26"/>
  <c r="Y176" i="26"/>
  <c r="X176" i="26"/>
  <c r="V176" i="26"/>
  <c r="Y184" i="26"/>
  <c r="W184" i="26"/>
  <c r="V184" i="26"/>
  <c r="X184" i="26"/>
  <c r="Y192" i="26"/>
  <c r="W192" i="26"/>
  <c r="X192" i="26"/>
  <c r="V192" i="26"/>
  <c r="Y200" i="26"/>
  <c r="W200" i="26"/>
  <c r="V200" i="26"/>
  <c r="X200" i="26"/>
  <c r="Y208" i="26"/>
  <c r="W208" i="26"/>
  <c r="X208" i="26"/>
  <c r="V208" i="26"/>
  <c r="Y217" i="26"/>
  <c r="W217" i="26"/>
  <c r="X217" i="26"/>
  <c r="V217" i="26"/>
  <c r="W226" i="26"/>
  <c r="X226" i="26"/>
  <c r="Y226" i="26"/>
  <c r="V226" i="26"/>
  <c r="Y234" i="26"/>
  <c r="W234" i="26"/>
  <c r="V234" i="26"/>
  <c r="X234" i="26"/>
  <c r="X243" i="26"/>
  <c r="W243" i="26"/>
  <c r="Y243" i="26"/>
  <c r="V243" i="26"/>
  <c r="X251" i="26"/>
  <c r="Y251" i="26"/>
  <c r="W251" i="26"/>
  <c r="V251" i="26"/>
  <c r="X4" i="26"/>
  <c r="V4" i="26"/>
  <c r="W4" i="26"/>
  <c r="Y4" i="26"/>
  <c r="X12" i="26"/>
  <c r="V12" i="26"/>
  <c r="Y12" i="26"/>
  <c r="W12" i="26"/>
  <c r="X20" i="26"/>
  <c r="V20" i="26"/>
  <c r="W20" i="26"/>
  <c r="Y20" i="26"/>
  <c r="X29" i="26"/>
  <c r="V29" i="26"/>
  <c r="Y29" i="26"/>
  <c r="W29" i="26"/>
  <c r="X37" i="26"/>
  <c r="V37" i="26"/>
  <c r="W37" i="26"/>
  <c r="Y37" i="26"/>
  <c r="X45" i="26"/>
  <c r="V45" i="26"/>
  <c r="Y45" i="26"/>
  <c r="W45" i="26"/>
  <c r="X53" i="26"/>
  <c r="V53" i="26"/>
  <c r="W53" i="26"/>
  <c r="Y53" i="26"/>
  <c r="Y62" i="26"/>
  <c r="X62" i="26"/>
  <c r="V62" i="26"/>
  <c r="W62" i="26"/>
  <c r="Y70" i="26"/>
  <c r="X70" i="26"/>
  <c r="V70" i="26"/>
  <c r="W70" i="26"/>
  <c r="Y78" i="26"/>
  <c r="X78" i="26"/>
  <c r="V78" i="26"/>
  <c r="W78" i="26"/>
  <c r="Y86" i="26"/>
  <c r="X86" i="26"/>
  <c r="V86" i="26"/>
  <c r="W86" i="26"/>
  <c r="Y94" i="26"/>
  <c r="X94" i="26"/>
  <c r="V94" i="26"/>
  <c r="W94" i="26"/>
  <c r="Y103" i="26"/>
  <c r="V103" i="26"/>
  <c r="W103" i="26"/>
  <c r="X103" i="26"/>
  <c r="W112" i="26"/>
  <c r="Y112" i="26"/>
  <c r="X112" i="26"/>
  <c r="V112" i="26"/>
  <c r="W122" i="26"/>
  <c r="Y122" i="26"/>
  <c r="V122" i="26"/>
  <c r="X122" i="26"/>
  <c r="W130" i="26"/>
  <c r="X130" i="26"/>
  <c r="Y130" i="26"/>
  <c r="V130" i="26"/>
  <c r="W160" i="26"/>
  <c r="Y160" i="26"/>
  <c r="X160" i="26"/>
  <c r="V160" i="26"/>
  <c r="W168" i="26"/>
  <c r="Y168" i="26"/>
  <c r="V168" i="26"/>
  <c r="X168" i="26"/>
  <c r="W177" i="26"/>
  <c r="Y177" i="26"/>
  <c r="X177" i="26"/>
  <c r="V177" i="26"/>
  <c r="Y185" i="26"/>
  <c r="W185" i="26"/>
  <c r="V185" i="26"/>
  <c r="X185" i="26"/>
  <c r="Y193" i="26"/>
  <c r="W193" i="26"/>
  <c r="X193" i="26"/>
  <c r="V193" i="26"/>
  <c r="Y201" i="26"/>
  <c r="W201" i="26"/>
  <c r="X201" i="26"/>
  <c r="V201" i="26"/>
  <c r="Y209" i="26"/>
  <c r="W209" i="26"/>
  <c r="X209" i="26"/>
  <c r="V209" i="26"/>
  <c r="Y218" i="26"/>
  <c r="W218" i="26"/>
  <c r="V218" i="26"/>
  <c r="X218" i="26"/>
  <c r="X227" i="26"/>
  <c r="W227" i="26"/>
  <c r="Y227" i="26"/>
  <c r="V227" i="26"/>
  <c r="X235" i="26"/>
  <c r="Y235" i="26"/>
  <c r="W235" i="26"/>
  <c r="V235" i="26"/>
  <c r="X244" i="26"/>
  <c r="W244" i="26"/>
  <c r="Y244" i="26"/>
  <c r="V244" i="26"/>
  <c r="X252" i="26"/>
  <c r="Y252" i="26"/>
  <c r="W252" i="26"/>
  <c r="V252" i="26"/>
  <c r="Y5" i="26"/>
  <c r="X5" i="26"/>
  <c r="V5" i="26"/>
  <c r="W5" i="26"/>
  <c r="Y13" i="26"/>
  <c r="X13" i="26"/>
  <c r="V13" i="26"/>
  <c r="W13" i="26"/>
  <c r="Y21" i="26"/>
  <c r="X21" i="26"/>
  <c r="V21" i="26"/>
  <c r="W21" i="26"/>
  <c r="Y30" i="26"/>
  <c r="X30" i="26"/>
  <c r="V30" i="26"/>
  <c r="W30" i="26"/>
  <c r="Y38" i="26"/>
  <c r="X38" i="26"/>
  <c r="V38" i="26"/>
  <c r="W38" i="26"/>
  <c r="Y46" i="26"/>
  <c r="X46" i="26"/>
  <c r="V46" i="26"/>
  <c r="W46" i="26"/>
  <c r="Y54" i="26"/>
  <c r="X54" i="26"/>
  <c r="V54" i="26"/>
  <c r="W54" i="26"/>
  <c r="Y63" i="26"/>
  <c r="X63" i="26"/>
  <c r="V63" i="26"/>
  <c r="W63" i="26"/>
  <c r="Y71" i="26"/>
  <c r="V71" i="26"/>
  <c r="W71" i="26"/>
  <c r="X71" i="26"/>
  <c r="Y79" i="26"/>
  <c r="X79" i="26"/>
  <c r="V79" i="26"/>
  <c r="W79" i="26"/>
  <c r="Y87" i="26"/>
  <c r="V87" i="26"/>
  <c r="W87" i="26"/>
  <c r="X87" i="26"/>
  <c r="Y95" i="26"/>
  <c r="X95" i="26"/>
  <c r="V95" i="26"/>
  <c r="W95" i="26"/>
  <c r="W104" i="26"/>
  <c r="Y104" i="26"/>
  <c r="V104" i="26"/>
  <c r="X104" i="26"/>
  <c r="W113" i="26"/>
  <c r="Y113" i="26"/>
  <c r="X113" i="26"/>
  <c r="V113" i="26"/>
  <c r="X123" i="26"/>
  <c r="W123" i="26"/>
  <c r="Y123" i="26"/>
  <c r="V123" i="26"/>
  <c r="W153" i="26"/>
  <c r="Y153" i="26"/>
  <c r="V153" i="26"/>
  <c r="X153" i="26"/>
  <c r="W161" i="26"/>
  <c r="Y161" i="26"/>
  <c r="X161" i="26"/>
  <c r="V161" i="26"/>
  <c r="W169" i="26"/>
  <c r="Y169" i="26"/>
  <c r="V169" i="26"/>
  <c r="X169" i="26"/>
  <c r="W178" i="26"/>
  <c r="X178" i="26"/>
  <c r="Y178" i="26"/>
  <c r="V178" i="26"/>
  <c r="Y186" i="26"/>
  <c r="W186" i="26"/>
  <c r="V186" i="26"/>
  <c r="X186" i="26"/>
  <c r="W194" i="26"/>
  <c r="X194" i="26"/>
  <c r="Y194" i="26"/>
  <c r="V194" i="26"/>
  <c r="Y202" i="26"/>
  <c r="W202" i="26"/>
  <c r="V202" i="26"/>
  <c r="X202" i="26"/>
  <c r="X211" i="26"/>
  <c r="W211" i="26"/>
  <c r="Y211" i="26"/>
  <c r="V211" i="26"/>
  <c r="X219" i="26"/>
  <c r="Y219" i="26"/>
  <c r="W219" i="26"/>
  <c r="V219" i="26"/>
  <c r="X228" i="26"/>
  <c r="W228" i="26"/>
  <c r="Y228" i="26"/>
  <c r="V228" i="26"/>
  <c r="X236" i="26"/>
  <c r="Y236" i="26"/>
  <c r="W236" i="26"/>
  <c r="V236" i="26"/>
  <c r="X245" i="26"/>
  <c r="V245" i="26"/>
  <c r="W245" i="26"/>
  <c r="Y245" i="26"/>
  <c r="X253" i="26"/>
  <c r="V253" i="26"/>
  <c r="Y253" i="26"/>
  <c r="W253" i="26"/>
  <c r="Y6" i="26"/>
  <c r="V6" i="26"/>
  <c r="W6" i="26"/>
  <c r="X6" i="26"/>
  <c r="Y14" i="26"/>
  <c r="X14" i="26"/>
  <c r="V14" i="26"/>
  <c r="W14" i="26"/>
  <c r="Y22" i="26"/>
  <c r="V22" i="26"/>
  <c r="W22" i="26"/>
  <c r="X22" i="26"/>
  <c r="Y31" i="26"/>
  <c r="X31" i="26"/>
  <c r="V31" i="26"/>
  <c r="W31" i="26"/>
  <c r="Y39" i="26"/>
  <c r="V39" i="26"/>
  <c r="W39" i="26"/>
  <c r="X39" i="26"/>
  <c r="Y47" i="26"/>
  <c r="X47" i="26"/>
  <c r="V47" i="26"/>
  <c r="W47" i="26"/>
  <c r="Y55" i="26"/>
  <c r="V55" i="26"/>
  <c r="W55" i="26"/>
  <c r="X55" i="26"/>
  <c r="W64" i="26"/>
  <c r="Y64" i="26"/>
  <c r="X64" i="26"/>
  <c r="V64" i="26"/>
  <c r="W72" i="26"/>
  <c r="Y72" i="26"/>
  <c r="V72" i="26"/>
  <c r="X72" i="26"/>
  <c r="W80" i="26"/>
  <c r="Y80" i="26"/>
  <c r="X80" i="26"/>
  <c r="V80" i="26"/>
  <c r="W88" i="26"/>
  <c r="Y88" i="26"/>
  <c r="V88" i="26"/>
  <c r="X88" i="26"/>
  <c r="W96" i="26"/>
  <c r="Y96" i="26"/>
  <c r="X96" i="26"/>
  <c r="V96" i="26"/>
  <c r="W105" i="26"/>
  <c r="Y105" i="26"/>
  <c r="V105" i="26"/>
  <c r="X105" i="26"/>
  <c r="W114" i="26"/>
  <c r="X114" i="26"/>
  <c r="Y114" i="26"/>
  <c r="V114" i="26"/>
  <c r="X124" i="26"/>
  <c r="Y124" i="26"/>
  <c r="W124" i="26"/>
  <c r="V124" i="26"/>
  <c r="W154" i="26"/>
  <c r="Y154" i="26"/>
  <c r="V154" i="26"/>
  <c r="X154" i="26"/>
  <c r="W162" i="26"/>
  <c r="X162" i="26"/>
  <c r="Y162" i="26"/>
  <c r="V162" i="26"/>
  <c r="Y170" i="26"/>
  <c r="W170" i="26"/>
  <c r="V170" i="26"/>
  <c r="X170" i="26"/>
  <c r="X179" i="26"/>
  <c r="W179" i="26"/>
  <c r="Y179" i="26"/>
  <c r="V179" i="26"/>
  <c r="X187" i="26"/>
  <c r="Y187" i="26"/>
  <c r="W187" i="26"/>
  <c r="V187" i="26"/>
  <c r="X195" i="26"/>
  <c r="W195" i="26"/>
  <c r="Y195" i="26"/>
  <c r="V195" i="26"/>
  <c r="X203" i="26"/>
  <c r="Y203" i="26"/>
  <c r="W203" i="26"/>
  <c r="V203" i="26"/>
  <c r="X212" i="26"/>
  <c r="W212" i="26"/>
  <c r="Y212" i="26"/>
  <c r="V212" i="26"/>
  <c r="X220" i="26"/>
  <c r="Y220" i="26"/>
  <c r="W220" i="26"/>
  <c r="V220" i="26"/>
  <c r="X229" i="26"/>
  <c r="V229" i="26"/>
  <c r="W229" i="26"/>
  <c r="Y229" i="26"/>
  <c r="X237" i="26"/>
  <c r="V237" i="26"/>
  <c r="Y237" i="26"/>
  <c r="W237" i="26"/>
  <c r="Y246" i="26"/>
  <c r="X246" i="26"/>
  <c r="V246" i="26"/>
  <c r="W246" i="26"/>
  <c r="Y254" i="26"/>
  <c r="X254" i="26"/>
  <c r="V254" i="26"/>
  <c r="W254" i="26"/>
  <c r="W7" i="26"/>
  <c r="Y7" i="26"/>
  <c r="V7" i="26"/>
  <c r="X7" i="26"/>
  <c r="W15" i="26"/>
  <c r="Y15" i="26"/>
  <c r="X15" i="26"/>
  <c r="V15" i="26"/>
  <c r="W24" i="26"/>
  <c r="Y24" i="26"/>
  <c r="V24" i="26"/>
  <c r="X24" i="26"/>
  <c r="W32" i="26"/>
  <c r="Y32" i="26"/>
  <c r="X32" i="26"/>
  <c r="V32" i="26"/>
  <c r="W40" i="26"/>
  <c r="Y40" i="26"/>
  <c r="V40" i="26"/>
  <c r="X40" i="26"/>
  <c r="W48" i="26"/>
  <c r="Y48" i="26"/>
  <c r="X48" i="26"/>
  <c r="V48" i="26"/>
  <c r="W56" i="26"/>
  <c r="Y56" i="26"/>
  <c r="V56" i="26"/>
  <c r="X56" i="26"/>
  <c r="W65" i="26"/>
  <c r="Y65" i="26"/>
  <c r="X65" i="26"/>
  <c r="V65" i="26"/>
  <c r="W73" i="26"/>
  <c r="Y73" i="26"/>
  <c r="V73" i="26"/>
  <c r="X73" i="26"/>
  <c r="W81" i="26"/>
  <c r="Y81" i="26"/>
  <c r="X81" i="26"/>
  <c r="V81" i="26"/>
  <c r="W89" i="26"/>
  <c r="Y89" i="26"/>
  <c r="V89" i="26"/>
  <c r="X89" i="26"/>
  <c r="W97" i="26"/>
  <c r="Y97" i="26"/>
  <c r="X97" i="26"/>
  <c r="V97" i="26"/>
  <c r="W106" i="26"/>
  <c r="Y106" i="26"/>
  <c r="V106" i="26"/>
  <c r="X106" i="26"/>
  <c r="X116" i="26"/>
  <c r="W116" i="26"/>
  <c r="Y116" i="26"/>
  <c r="V116" i="26"/>
  <c r="X125" i="26"/>
  <c r="V125" i="26"/>
  <c r="Y125" i="26"/>
  <c r="W125" i="26"/>
  <c r="X155" i="26"/>
  <c r="W155" i="26"/>
  <c r="Y155" i="26"/>
  <c r="V155" i="26"/>
  <c r="X163" i="26"/>
  <c r="W163" i="26"/>
  <c r="Y163" i="26"/>
  <c r="V163" i="26"/>
  <c r="X171" i="26"/>
  <c r="W171" i="26"/>
  <c r="Y171" i="26"/>
  <c r="V171" i="26"/>
  <c r="X180" i="26"/>
  <c r="W180" i="26"/>
  <c r="Y180" i="26"/>
  <c r="V180" i="26"/>
  <c r="X188" i="26"/>
  <c r="Y188" i="26"/>
  <c r="W188" i="26"/>
  <c r="V188" i="26"/>
  <c r="X196" i="26"/>
  <c r="W196" i="26"/>
  <c r="Y196" i="26"/>
  <c r="V196" i="26"/>
  <c r="X204" i="26"/>
  <c r="Y204" i="26"/>
  <c r="W204" i="26"/>
  <c r="V204" i="26"/>
  <c r="X213" i="26"/>
  <c r="V213" i="26"/>
  <c r="W213" i="26"/>
  <c r="Y213" i="26"/>
  <c r="X221" i="26"/>
  <c r="V221" i="26"/>
  <c r="Y221" i="26"/>
  <c r="W221" i="26"/>
  <c r="Y230" i="26"/>
  <c r="X230" i="26"/>
  <c r="V230" i="26"/>
  <c r="W230" i="26"/>
  <c r="Y238" i="26"/>
  <c r="X238" i="26"/>
  <c r="V238" i="26"/>
  <c r="W238" i="26"/>
  <c r="Y247" i="26"/>
  <c r="V247" i="26"/>
  <c r="X247" i="26"/>
  <c r="W247" i="26"/>
  <c r="W3" i="10"/>
  <c r="V3" i="10"/>
  <c r="Y3" i="10"/>
  <c r="X3" i="10"/>
  <c r="W11" i="10"/>
  <c r="V11" i="10"/>
  <c r="X11" i="10"/>
  <c r="Y11" i="10"/>
  <c r="W19" i="10"/>
  <c r="V19" i="10"/>
  <c r="Y19" i="10"/>
  <c r="X19" i="10"/>
  <c r="W28" i="10"/>
  <c r="V28" i="10"/>
  <c r="Y28" i="10"/>
  <c r="X28" i="10"/>
  <c r="W36" i="10"/>
  <c r="V36" i="10"/>
  <c r="X36" i="10"/>
  <c r="Y36" i="10"/>
  <c r="W44" i="10"/>
  <c r="V44" i="10"/>
  <c r="Y44" i="10"/>
  <c r="X44" i="10"/>
  <c r="W52" i="10"/>
  <c r="V52" i="10"/>
  <c r="X52" i="10"/>
  <c r="Y52" i="10"/>
  <c r="W60" i="10"/>
  <c r="V60" i="10"/>
  <c r="X60" i="10"/>
  <c r="Y60" i="10"/>
  <c r="W69" i="10"/>
  <c r="X69" i="10"/>
  <c r="Y69" i="10"/>
  <c r="V69" i="10"/>
  <c r="W77" i="10"/>
  <c r="X77" i="10"/>
  <c r="V77" i="10"/>
  <c r="Y77" i="10"/>
  <c r="W85" i="10"/>
  <c r="X85" i="10"/>
  <c r="Y85" i="10"/>
  <c r="V85" i="10"/>
  <c r="W93" i="10"/>
  <c r="X93" i="10"/>
  <c r="Y93" i="10"/>
  <c r="V93" i="10"/>
  <c r="V102" i="10"/>
  <c r="W102" i="10"/>
  <c r="X102" i="10"/>
  <c r="Y102" i="10"/>
  <c r="V110" i="10"/>
  <c r="W110" i="10"/>
  <c r="X110" i="10"/>
  <c r="Y110" i="10"/>
  <c r="X121" i="10"/>
  <c r="V121" i="10"/>
  <c r="W121" i="10"/>
  <c r="Y121" i="10"/>
  <c r="X129" i="10"/>
  <c r="V129" i="10"/>
  <c r="W129" i="10"/>
  <c r="Y129" i="10"/>
  <c r="W154" i="10"/>
  <c r="Y154" i="10"/>
  <c r="X154" i="10"/>
  <c r="V154" i="10"/>
  <c r="Y162" i="10"/>
  <c r="W162" i="10"/>
  <c r="V162" i="10"/>
  <c r="X162" i="10"/>
  <c r="Y170" i="10"/>
  <c r="X170" i="10"/>
  <c r="W170" i="10"/>
  <c r="V170" i="10"/>
  <c r="W179" i="10"/>
  <c r="V179" i="10"/>
  <c r="X179" i="10"/>
  <c r="Y179" i="10"/>
  <c r="W187" i="10"/>
  <c r="V187" i="10"/>
  <c r="X187" i="10"/>
  <c r="Y187" i="10"/>
  <c r="W195" i="10"/>
  <c r="V195" i="10"/>
  <c r="X195" i="10"/>
  <c r="Y195" i="10"/>
  <c r="W203" i="10"/>
  <c r="V203" i="10"/>
  <c r="X203" i="10"/>
  <c r="Y203" i="10"/>
  <c r="W212" i="10"/>
  <c r="V212" i="10"/>
  <c r="X212" i="10"/>
  <c r="Y212" i="10"/>
  <c r="W220" i="10"/>
  <c r="V220" i="10"/>
  <c r="X220" i="10"/>
  <c r="Y220" i="10"/>
  <c r="Y229" i="10"/>
  <c r="W229" i="10"/>
  <c r="V229" i="10"/>
  <c r="X229" i="10"/>
  <c r="V237" i="10"/>
  <c r="Y237" i="10"/>
  <c r="X237" i="10"/>
  <c r="W237" i="10"/>
  <c r="V246" i="10"/>
  <c r="W246" i="10"/>
  <c r="Y246" i="10"/>
  <c r="X246" i="10"/>
  <c r="V254" i="10"/>
  <c r="W254" i="10"/>
  <c r="Y254" i="10"/>
  <c r="X254" i="10"/>
  <c r="W4" i="10"/>
  <c r="X4" i="10"/>
  <c r="Y4" i="10"/>
  <c r="V4" i="10"/>
  <c r="W12" i="10"/>
  <c r="X12" i="10"/>
  <c r="V12" i="10"/>
  <c r="Y12" i="10"/>
  <c r="W20" i="10"/>
  <c r="X20" i="10"/>
  <c r="Y20" i="10"/>
  <c r="V20" i="10"/>
  <c r="W29" i="10"/>
  <c r="X29" i="10"/>
  <c r="Y29" i="10"/>
  <c r="V29" i="10"/>
  <c r="W37" i="10"/>
  <c r="X37" i="10"/>
  <c r="Y37" i="10"/>
  <c r="V37" i="10"/>
  <c r="W45" i="10"/>
  <c r="X45" i="10"/>
  <c r="V45" i="10"/>
  <c r="Y45" i="10"/>
  <c r="W53" i="10"/>
  <c r="X53" i="10"/>
  <c r="Y53" i="10"/>
  <c r="V53" i="10"/>
  <c r="V62" i="10"/>
  <c r="W62" i="10"/>
  <c r="X62" i="10"/>
  <c r="Y62" i="10"/>
  <c r="V70" i="10"/>
  <c r="W70" i="10"/>
  <c r="X70" i="10"/>
  <c r="Y70" i="10"/>
  <c r="V78" i="10"/>
  <c r="W78" i="10"/>
  <c r="X78" i="10"/>
  <c r="Y78" i="10"/>
  <c r="V86" i="10"/>
  <c r="W86" i="10"/>
  <c r="X86" i="10"/>
  <c r="Y86" i="10"/>
  <c r="V94" i="10"/>
  <c r="W94" i="10"/>
  <c r="X94" i="10"/>
  <c r="Y94" i="10"/>
  <c r="V103" i="10"/>
  <c r="X103" i="10"/>
  <c r="W103" i="10"/>
  <c r="Y103" i="10"/>
  <c r="X112" i="10"/>
  <c r="V112" i="10"/>
  <c r="W112" i="10"/>
  <c r="Y112" i="10"/>
  <c r="Y122" i="10"/>
  <c r="V122" i="10"/>
  <c r="W122" i="10"/>
  <c r="X122" i="10"/>
  <c r="Y130" i="10"/>
  <c r="X130" i="10"/>
  <c r="V130" i="10"/>
  <c r="W130" i="10"/>
  <c r="W155" i="10"/>
  <c r="V155" i="10"/>
  <c r="Y155" i="10"/>
  <c r="X155" i="10"/>
  <c r="W163" i="10"/>
  <c r="V163" i="10"/>
  <c r="X163" i="10"/>
  <c r="Y163" i="10"/>
  <c r="W171" i="10"/>
  <c r="V171" i="10"/>
  <c r="Y171" i="10"/>
  <c r="X171" i="10"/>
  <c r="W180" i="10"/>
  <c r="V180" i="10"/>
  <c r="X180" i="10"/>
  <c r="Y180" i="10"/>
  <c r="W188" i="10"/>
  <c r="V188" i="10"/>
  <c r="X188" i="10"/>
  <c r="Y188" i="10"/>
  <c r="W196" i="10"/>
  <c r="V196" i="10"/>
  <c r="X196" i="10"/>
  <c r="Y196" i="10"/>
  <c r="W204" i="10"/>
  <c r="V204" i="10"/>
  <c r="X204" i="10"/>
  <c r="Y204" i="10"/>
  <c r="Y213" i="10"/>
  <c r="V213" i="10"/>
  <c r="W213" i="10"/>
  <c r="X213" i="10"/>
  <c r="Y221" i="10"/>
  <c r="W221" i="10"/>
  <c r="V221" i="10"/>
  <c r="X221" i="10"/>
  <c r="V230" i="10"/>
  <c r="W230" i="10"/>
  <c r="Y230" i="10"/>
  <c r="X230" i="10"/>
  <c r="V238" i="10"/>
  <c r="W238" i="10"/>
  <c r="Y238" i="10"/>
  <c r="X238" i="10"/>
  <c r="V247" i="10"/>
  <c r="X247" i="10"/>
  <c r="Y247" i="10"/>
  <c r="W247" i="10"/>
  <c r="V5" i="10"/>
  <c r="W5" i="10"/>
  <c r="X5" i="10"/>
  <c r="Y5" i="10"/>
  <c r="V13" i="10"/>
  <c r="W13" i="10"/>
  <c r="X13" i="10"/>
  <c r="Y13" i="10"/>
  <c r="V21" i="10"/>
  <c r="W21" i="10"/>
  <c r="X21" i="10"/>
  <c r="Y21" i="10"/>
  <c r="V30" i="10"/>
  <c r="W30" i="10"/>
  <c r="X30" i="10"/>
  <c r="Y30" i="10"/>
  <c r="V38" i="10"/>
  <c r="W38" i="10"/>
  <c r="X38" i="10"/>
  <c r="Y38" i="10"/>
  <c r="V46" i="10"/>
  <c r="W46" i="10"/>
  <c r="X46" i="10"/>
  <c r="Y46" i="10"/>
  <c r="V54" i="10"/>
  <c r="W54" i="10"/>
  <c r="X54" i="10"/>
  <c r="Y54" i="10"/>
  <c r="V63" i="10"/>
  <c r="W63" i="10"/>
  <c r="X63" i="10"/>
  <c r="Y63" i="10"/>
  <c r="V71" i="10"/>
  <c r="W71" i="10"/>
  <c r="Y71" i="10"/>
  <c r="X71" i="10"/>
  <c r="V79" i="10"/>
  <c r="X79" i="10"/>
  <c r="Y79" i="10"/>
  <c r="W79" i="10"/>
  <c r="V87" i="10"/>
  <c r="W87" i="10"/>
  <c r="X87" i="10"/>
  <c r="Y87" i="10"/>
  <c r="V95" i="10"/>
  <c r="X95" i="10"/>
  <c r="W95" i="10"/>
  <c r="Y95" i="10"/>
  <c r="X104" i="10"/>
  <c r="V104" i="10"/>
  <c r="W104" i="10"/>
  <c r="Y104" i="10"/>
  <c r="X113" i="10"/>
  <c r="V113" i="10"/>
  <c r="W113" i="10"/>
  <c r="Y113" i="10"/>
  <c r="W123" i="10"/>
  <c r="V123" i="10"/>
  <c r="Y123" i="10"/>
  <c r="X123" i="10"/>
  <c r="W148" i="10"/>
  <c r="V148" i="10"/>
  <c r="Y148" i="10"/>
  <c r="X148" i="10"/>
  <c r="W156" i="10"/>
  <c r="V156" i="10"/>
  <c r="Y156" i="10"/>
  <c r="X156" i="10"/>
  <c r="W164" i="10"/>
  <c r="V164" i="10"/>
  <c r="X164" i="10"/>
  <c r="Y164" i="10"/>
  <c r="V173" i="10"/>
  <c r="X173" i="10"/>
  <c r="Y173" i="10"/>
  <c r="W173" i="10"/>
  <c r="Y181" i="10"/>
  <c r="V181" i="10"/>
  <c r="W181" i="10"/>
  <c r="X181" i="10"/>
  <c r="Y189" i="10"/>
  <c r="V189" i="10"/>
  <c r="W189" i="10"/>
  <c r="X189" i="10"/>
  <c r="W197" i="10"/>
  <c r="Y197" i="10"/>
  <c r="V197" i="10"/>
  <c r="X197" i="10"/>
  <c r="V205" i="10"/>
  <c r="Y205" i="10"/>
  <c r="W205" i="10"/>
  <c r="X205" i="10"/>
  <c r="V214" i="10"/>
  <c r="W214" i="10"/>
  <c r="Y214" i="10"/>
  <c r="X214" i="10"/>
  <c r="V222" i="10"/>
  <c r="W222" i="10"/>
  <c r="Y222" i="10"/>
  <c r="X222" i="10"/>
  <c r="V231" i="10"/>
  <c r="X231" i="10"/>
  <c r="Y231" i="10"/>
  <c r="W231" i="10"/>
  <c r="V240" i="10"/>
  <c r="W240" i="10"/>
  <c r="X240" i="10"/>
  <c r="Y240" i="10"/>
  <c r="V248" i="10"/>
  <c r="W248" i="10"/>
  <c r="X248" i="10"/>
  <c r="Y248" i="10"/>
  <c r="V6" i="10"/>
  <c r="W6" i="10"/>
  <c r="Y6" i="10"/>
  <c r="X6" i="10"/>
  <c r="V14" i="10"/>
  <c r="X14" i="10"/>
  <c r="Y14" i="10"/>
  <c r="W14" i="10"/>
  <c r="V22" i="10"/>
  <c r="W22" i="10"/>
  <c r="X22" i="10"/>
  <c r="Y22" i="10"/>
  <c r="V31" i="10"/>
  <c r="X31" i="10"/>
  <c r="W31" i="10"/>
  <c r="Y31" i="10"/>
  <c r="V39" i="10"/>
  <c r="X39" i="10"/>
  <c r="W39" i="10"/>
  <c r="Y39" i="10"/>
  <c r="V47" i="10"/>
  <c r="X47" i="10"/>
  <c r="Y47" i="10"/>
  <c r="W47" i="10"/>
  <c r="V55" i="10"/>
  <c r="W55" i="10"/>
  <c r="X55" i="10"/>
  <c r="Y55" i="10"/>
  <c r="X64" i="10"/>
  <c r="V64" i="10"/>
  <c r="W64" i="10"/>
  <c r="Y64" i="10"/>
  <c r="X72" i="10"/>
  <c r="V72" i="10"/>
  <c r="W72" i="10"/>
  <c r="Y72" i="10"/>
  <c r="X80" i="10"/>
  <c r="V80" i="10"/>
  <c r="W80" i="10"/>
  <c r="Y80" i="10"/>
  <c r="X88" i="10"/>
  <c r="V88" i="10"/>
  <c r="W88" i="10"/>
  <c r="Y88" i="10"/>
  <c r="X96" i="10"/>
  <c r="V96" i="10"/>
  <c r="W96" i="10"/>
  <c r="Y96" i="10"/>
  <c r="X105" i="10"/>
  <c r="V105" i="10"/>
  <c r="W105" i="10"/>
  <c r="Y105" i="10"/>
  <c r="V114" i="10"/>
  <c r="W114" i="10"/>
  <c r="X114" i="10"/>
  <c r="Y114" i="10"/>
  <c r="W124" i="10"/>
  <c r="V124" i="10"/>
  <c r="X124" i="10"/>
  <c r="Y124" i="10"/>
  <c r="X149" i="10"/>
  <c r="Y149" i="10"/>
  <c r="V149" i="10"/>
  <c r="W149" i="10"/>
  <c r="W157" i="10"/>
  <c r="Y157" i="10"/>
  <c r="V157" i="10"/>
  <c r="X157" i="10"/>
  <c r="X165" i="10"/>
  <c r="W165" i="10"/>
  <c r="V165" i="10"/>
  <c r="Y165" i="10"/>
  <c r="V174" i="10"/>
  <c r="W174" i="10"/>
  <c r="X174" i="10"/>
  <c r="Y174" i="10"/>
  <c r="V182" i="10"/>
  <c r="W182" i="10"/>
  <c r="Y182" i="10"/>
  <c r="X182" i="10"/>
  <c r="V190" i="10"/>
  <c r="W190" i="10"/>
  <c r="Y190" i="10"/>
  <c r="X190" i="10"/>
  <c r="V198" i="10"/>
  <c r="W198" i="10"/>
  <c r="Y198" i="10"/>
  <c r="X198" i="10"/>
  <c r="V206" i="10"/>
  <c r="W206" i="10"/>
  <c r="Y206" i="10"/>
  <c r="X206" i="10"/>
  <c r="V215" i="10"/>
  <c r="X215" i="10"/>
  <c r="Y215" i="10"/>
  <c r="W215" i="10"/>
  <c r="V224" i="10"/>
  <c r="W224" i="10"/>
  <c r="X224" i="10"/>
  <c r="Y224" i="10"/>
  <c r="V232" i="10"/>
  <c r="W232" i="10"/>
  <c r="X232" i="10"/>
  <c r="Y232" i="10"/>
  <c r="V241" i="10"/>
  <c r="W241" i="10"/>
  <c r="Y241" i="10"/>
  <c r="X241" i="10"/>
  <c r="V249" i="10"/>
  <c r="W249" i="10"/>
  <c r="X249" i="10"/>
  <c r="Y249" i="10"/>
  <c r="X7" i="10"/>
  <c r="V7" i="10"/>
  <c r="W7" i="10"/>
  <c r="Y7" i="10"/>
  <c r="X15" i="10"/>
  <c r="V15" i="10"/>
  <c r="W15" i="10"/>
  <c r="Y15" i="10"/>
  <c r="X24" i="10"/>
  <c r="V24" i="10"/>
  <c r="W24" i="10"/>
  <c r="Y24" i="10"/>
  <c r="X32" i="10"/>
  <c r="V32" i="10"/>
  <c r="W32" i="10"/>
  <c r="Y32" i="10"/>
  <c r="X40" i="10"/>
  <c r="V40" i="10"/>
  <c r="W40" i="10"/>
  <c r="Y40" i="10"/>
  <c r="X48" i="10"/>
  <c r="V48" i="10"/>
  <c r="W48" i="10"/>
  <c r="Y48" i="10"/>
  <c r="X56" i="10"/>
  <c r="V56" i="10"/>
  <c r="W56" i="10"/>
  <c r="Y56" i="10"/>
  <c r="X65" i="10"/>
  <c r="V65" i="10"/>
  <c r="W65" i="10"/>
  <c r="Y65" i="10"/>
  <c r="X73" i="10"/>
  <c r="V73" i="10"/>
  <c r="W73" i="10"/>
  <c r="Y73" i="10"/>
  <c r="X81" i="10"/>
  <c r="V81" i="10"/>
  <c r="W81" i="10"/>
  <c r="Y81" i="10"/>
  <c r="X89" i="10"/>
  <c r="V89" i="10"/>
  <c r="W89" i="10"/>
  <c r="Y89" i="10"/>
  <c r="X97" i="10"/>
  <c r="V97" i="10"/>
  <c r="W97" i="10"/>
  <c r="Y97" i="10"/>
  <c r="Y106" i="10"/>
  <c r="X106" i="10"/>
  <c r="W106" i="10"/>
  <c r="V106" i="10"/>
  <c r="W116" i="10"/>
  <c r="V116" i="10"/>
  <c r="Y116" i="10"/>
  <c r="X116" i="10"/>
  <c r="X125" i="10"/>
  <c r="Y125" i="10"/>
  <c r="V125" i="10"/>
  <c r="W125" i="10"/>
  <c r="V150" i="10"/>
  <c r="W150" i="10"/>
  <c r="X150" i="10"/>
  <c r="Y150" i="10"/>
  <c r="V158" i="10"/>
  <c r="W158" i="10"/>
  <c r="X158" i="10"/>
  <c r="Y158" i="10"/>
  <c r="V166" i="10"/>
  <c r="W166" i="10"/>
  <c r="X166" i="10"/>
  <c r="Y166" i="10"/>
  <c r="V175" i="10"/>
  <c r="W175" i="10"/>
  <c r="X175" i="10"/>
  <c r="Y175" i="10"/>
  <c r="V183" i="10"/>
  <c r="X183" i="10"/>
  <c r="Y183" i="10"/>
  <c r="W183" i="10"/>
  <c r="V191" i="10"/>
  <c r="X191" i="10"/>
  <c r="Y191" i="10"/>
  <c r="W191" i="10"/>
  <c r="V199" i="10"/>
  <c r="X199" i="10"/>
  <c r="W199" i="10"/>
  <c r="Y199" i="10"/>
  <c r="V207" i="10"/>
  <c r="X207" i="10"/>
  <c r="Y207" i="10"/>
  <c r="W207" i="10"/>
  <c r="V216" i="10"/>
  <c r="W216" i="10"/>
  <c r="X216" i="10"/>
  <c r="Y216" i="10"/>
  <c r="V225" i="10"/>
  <c r="W225" i="10"/>
  <c r="Y225" i="10"/>
  <c r="X225" i="10"/>
  <c r="V233" i="10"/>
  <c r="W233" i="10"/>
  <c r="X233" i="10"/>
  <c r="Y233" i="10"/>
  <c r="V242" i="10"/>
  <c r="W242" i="10"/>
  <c r="X242" i="10"/>
  <c r="Y242" i="10"/>
  <c r="V250" i="10"/>
  <c r="X250" i="10"/>
  <c r="W250" i="10"/>
  <c r="Y250" i="10"/>
  <c r="X8" i="10"/>
  <c r="V8" i="10"/>
  <c r="W8" i="10"/>
  <c r="Y8" i="10"/>
  <c r="X16" i="10"/>
  <c r="V16" i="10"/>
  <c r="W16" i="10"/>
  <c r="Y16" i="10"/>
  <c r="X25" i="10"/>
  <c r="V25" i="10"/>
  <c r="W25" i="10"/>
  <c r="Y25" i="10"/>
  <c r="X33" i="10"/>
  <c r="V33" i="10"/>
  <c r="W33" i="10"/>
  <c r="Y33" i="10"/>
  <c r="X41" i="10"/>
  <c r="V41" i="10"/>
  <c r="W41" i="10"/>
  <c r="Y41" i="10"/>
  <c r="X49" i="10"/>
  <c r="V49" i="10"/>
  <c r="W49" i="10"/>
  <c r="Y49" i="10"/>
  <c r="X57" i="10"/>
  <c r="V57" i="10"/>
  <c r="W57" i="10"/>
  <c r="Y57" i="10"/>
  <c r="Y66" i="10"/>
  <c r="W66" i="10"/>
  <c r="V66" i="10"/>
  <c r="X66" i="10"/>
  <c r="X74" i="10"/>
  <c r="Y74" i="10"/>
  <c r="W74" i="10"/>
  <c r="V74" i="10"/>
  <c r="W82" i="10"/>
  <c r="V82" i="10"/>
  <c r="Y82" i="10"/>
  <c r="X82" i="10"/>
  <c r="Y90" i="10"/>
  <c r="W90" i="10"/>
  <c r="V90" i="10"/>
  <c r="X90" i="10"/>
  <c r="X98" i="10"/>
  <c r="Y98" i="10"/>
  <c r="W98" i="10"/>
  <c r="V98" i="10"/>
  <c r="W107" i="10"/>
  <c r="V107" i="10"/>
  <c r="Y107" i="10"/>
  <c r="X107" i="10"/>
  <c r="V118" i="10"/>
  <c r="W118" i="10"/>
  <c r="X118" i="10"/>
  <c r="Y118" i="10"/>
  <c r="V126" i="10"/>
  <c r="W126" i="10"/>
  <c r="X126" i="10"/>
  <c r="Y126" i="10"/>
  <c r="V151" i="10"/>
  <c r="X151" i="10"/>
  <c r="Y151" i="10"/>
  <c r="W151" i="10"/>
  <c r="V159" i="10"/>
  <c r="W159" i="10"/>
  <c r="X159" i="10"/>
  <c r="Y159" i="10"/>
  <c r="V167" i="10"/>
  <c r="X167" i="10"/>
  <c r="W167" i="10"/>
  <c r="Y167" i="10"/>
  <c r="V176" i="10"/>
  <c r="W176" i="10"/>
  <c r="X176" i="10"/>
  <c r="Y176" i="10"/>
  <c r="V184" i="10"/>
  <c r="W184" i="10"/>
  <c r="X184" i="10"/>
  <c r="Y184" i="10"/>
  <c r="V192" i="10"/>
  <c r="W192" i="10"/>
  <c r="X192" i="10"/>
  <c r="Y192" i="10"/>
  <c r="V200" i="10"/>
  <c r="W200" i="10"/>
  <c r="X200" i="10"/>
  <c r="Y200" i="10"/>
  <c r="V208" i="10"/>
  <c r="W208" i="10"/>
  <c r="X208" i="10"/>
  <c r="Y208" i="10"/>
  <c r="V217" i="10"/>
  <c r="W217" i="10"/>
  <c r="X217" i="10"/>
  <c r="Y217" i="10"/>
  <c r="W226" i="10"/>
  <c r="X226" i="10"/>
  <c r="V226" i="10"/>
  <c r="Y226" i="10"/>
  <c r="X234" i="10"/>
  <c r="Y234" i="10"/>
  <c r="W234" i="10"/>
  <c r="V234" i="10"/>
  <c r="W243" i="10"/>
  <c r="V243" i="10"/>
  <c r="X243" i="10"/>
  <c r="Y243" i="10"/>
  <c r="W251" i="10"/>
  <c r="V251" i="10"/>
  <c r="X251" i="10"/>
  <c r="Y251" i="10"/>
  <c r="X9" i="10"/>
  <c r="Y9" i="10"/>
  <c r="W9" i="10"/>
  <c r="V9" i="10"/>
  <c r="W17" i="10"/>
  <c r="V17" i="10"/>
  <c r="Y17" i="10"/>
  <c r="X17" i="10"/>
  <c r="Y26" i="10"/>
  <c r="W26" i="10"/>
  <c r="V26" i="10"/>
  <c r="X26" i="10"/>
  <c r="X34" i="10"/>
  <c r="Y34" i="10"/>
  <c r="W34" i="10"/>
  <c r="V34" i="10"/>
  <c r="Y42" i="10"/>
  <c r="X42" i="10"/>
  <c r="W42" i="10"/>
  <c r="V42" i="10"/>
  <c r="W50" i="10"/>
  <c r="V50" i="10"/>
  <c r="Y50" i="10"/>
  <c r="X50" i="10"/>
  <c r="Y58" i="10"/>
  <c r="W58" i="10"/>
  <c r="X58" i="10"/>
  <c r="V58" i="10"/>
  <c r="W67" i="10"/>
  <c r="X67" i="10"/>
  <c r="V67" i="10"/>
  <c r="Y67" i="10"/>
  <c r="W75" i="10"/>
  <c r="X75" i="10"/>
  <c r="V75" i="10"/>
  <c r="Y75" i="10"/>
  <c r="W83" i="10"/>
  <c r="X83" i="10"/>
  <c r="V83" i="10"/>
  <c r="Y83" i="10"/>
  <c r="W91" i="10"/>
  <c r="X91" i="10"/>
  <c r="V91" i="10"/>
  <c r="Y91" i="10"/>
  <c r="W99" i="10"/>
  <c r="X99" i="10"/>
  <c r="V99" i="10"/>
  <c r="Y99" i="10"/>
  <c r="W108" i="10"/>
  <c r="V108" i="10"/>
  <c r="Y108" i="10"/>
  <c r="X108" i="10"/>
  <c r="V119" i="10"/>
  <c r="W119" i="10"/>
  <c r="X119" i="10"/>
  <c r="Y119" i="10"/>
  <c r="V127" i="10"/>
  <c r="X127" i="10"/>
  <c r="W127" i="10"/>
  <c r="Y127" i="10"/>
  <c r="X152" i="10"/>
  <c r="V152" i="10"/>
  <c r="W152" i="10"/>
  <c r="Y152" i="10"/>
  <c r="X160" i="10"/>
  <c r="V160" i="10"/>
  <c r="W160" i="10"/>
  <c r="Y160" i="10"/>
  <c r="V168" i="10"/>
  <c r="W168" i="10"/>
  <c r="X168" i="10"/>
  <c r="Y168" i="10"/>
  <c r="X177" i="10"/>
  <c r="V177" i="10"/>
  <c r="W177" i="10"/>
  <c r="Y177" i="10"/>
  <c r="V185" i="10"/>
  <c r="W185" i="10"/>
  <c r="Y185" i="10"/>
  <c r="X185" i="10"/>
  <c r="V193" i="10"/>
  <c r="W193" i="10"/>
  <c r="X193" i="10"/>
  <c r="Y193" i="10"/>
  <c r="V201" i="10"/>
  <c r="W201" i="10"/>
  <c r="Y201" i="10"/>
  <c r="X201" i="10"/>
  <c r="V209" i="10"/>
  <c r="W209" i="10"/>
  <c r="X209" i="10"/>
  <c r="Y209" i="10"/>
  <c r="W218" i="10"/>
  <c r="V218" i="10"/>
  <c r="X218" i="10"/>
  <c r="Y218" i="10"/>
  <c r="W227" i="10"/>
  <c r="V227" i="10"/>
  <c r="X227" i="10"/>
  <c r="Y227" i="10"/>
  <c r="W235" i="10"/>
  <c r="V235" i="10"/>
  <c r="X235" i="10"/>
  <c r="Y235" i="10"/>
  <c r="W244" i="10"/>
  <c r="V244" i="10"/>
  <c r="X244" i="10"/>
  <c r="Y244" i="10"/>
  <c r="W252" i="10"/>
  <c r="V252" i="10"/>
  <c r="X252" i="10"/>
  <c r="Y252" i="10"/>
  <c r="X2" i="10"/>
  <c r="Y2" i="10"/>
  <c r="W2" i="10"/>
  <c r="V2" i="10"/>
  <c r="W10" i="10"/>
  <c r="X10" i="10"/>
  <c r="V10" i="10"/>
  <c r="Y10" i="10"/>
  <c r="W18" i="10"/>
  <c r="X18" i="10"/>
  <c r="V18" i="10"/>
  <c r="Y18" i="10"/>
  <c r="W27" i="10"/>
  <c r="X27" i="10"/>
  <c r="V27" i="10"/>
  <c r="Y27" i="10"/>
  <c r="W35" i="10"/>
  <c r="X35" i="10"/>
  <c r="V35" i="10"/>
  <c r="Y35" i="10"/>
  <c r="W43" i="10"/>
  <c r="X43" i="10"/>
  <c r="V43" i="10"/>
  <c r="Y43" i="10"/>
  <c r="W51" i="10"/>
  <c r="X51" i="10"/>
  <c r="V51" i="10"/>
  <c r="Y51" i="10"/>
  <c r="W59" i="10"/>
  <c r="X59" i="10"/>
  <c r="V59" i="10"/>
  <c r="Y59" i="10"/>
  <c r="W68" i="10"/>
  <c r="V68" i="10"/>
  <c r="Y68" i="10"/>
  <c r="X68" i="10"/>
  <c r="W76" i="10"/>
  <c r="V76" i="10"/>
  <c r="X76" i="10"/>
  <c r="Y76" i="10"/>
  <c r="W84" i="10"/>
  <c r="V84" i="10"/>
  <c r="Y84" i="10"/>
  <c r="X84" i="10"/>
  <c r="W92" i="10"/>
  <c r="V92" i="10"/>
  <c r="Y92" i="10"/>
  <c r="X92" i="10"/>
  <c r="W100" i="10"/>
  <c r="V100" i="10"/>
  <c r="X100" i="10"/>
  <c r="Y100" i="10"/>
  <c r="V109" i="10"/>
  <c r="Y109" i="10"/>
  <c r="W109" i="10"/>
  <c r="X109" i="10"/>
  <c r="X120" i="10"/>
  <c r="V120" i="10"/>
  <c r="W120" i="10"/>
  <c r="Y120" i="10"/>
  <c r="X128" i="10"/>
  <c r="V128" i="10"/>
  <c r="W128" i="10"/>
  <c r="Y128" i="10"/>
  <c r="X153" i="10"/>
  <c r="V153" i="10"/>
  <c r="W153" i="10"/>
  <c r="Y153" i="10"/>
  <c r="X161" i="10"/>
  <c r="V161" i="10"/>
  <c r="W161" i="10"/>
  <c r="Y161" i="10"/>
  <c r="X169" i="10"/>
  <c r="V169" i="10"/>
  <c r="W169" i="10"/>
  <c r="Y169" i="10"/>
  <c r="V178" i="10"/>
  <c r="W178" i="10"/>
  <c r="X178" i="10"/>
  <c r="Y178" i="10"/>
  <c r="V186" i="10"/>
  <c r="X186" i="10"/>
  <c r="W186" i="10"/>
  <c r="Y186" i="10"/>
  <c r="X194" i="10"/>
  <c r="V194" i="10"/>
  <c r="Y194" i="10"/>
  <c r="W194" i="10"/>
  <c r="W202" i="10"/>
  <c r="X202" i="10"/>
  <c r="Y202" i="10"/>
  <c r="V202" i="10"/>
  <c r="W211" i="10"/>
  <c r="V211" i="10"/>
  <c r="X211" i="10"/>
  <c r="Y211" i="10"/>
  <c r="W219" i="10"/>
  <c r="V219" i="10"/>
  <c r="X219" i="10"/>
  <c r="Y219" i="10"/>
  <c r="W228" i="10"/>
  <c r="V228" i="10"/>
  <c r="X228" i="10"/>
  <c r="Y228" i="10"/>
  <c r="W236" i="10"/>
  <c r="V236" i="10"/>
  <c r="X236" i="10"/>
  <c r="Y236" i="10"/>
  <c r="Y245" i="10"/>
  <c r="V245" i="10"/>
  <c r="W245" i="10"/>
  <c r="X245" i="10"/>
  <c r="Y253" i="10"/>
  <c r="V253" i="10"/>
  <c r="W253" i="10"/>
  <c r="X253" i="10"/>
  <c r="W9" i="3"/>
  <c r="Y9" i="3"/>
  <c r="X9" i="3"/>
  <c r="V9" i="3"/>
  <c r="W17" i="3"/>
  <c r="Y17" i="3"/>
  <c r="X17" i="3"/>
  <c r="V17" i="3"/>
  <c r="W26" i="3"/>
  <c r="Y26" i="3"/>
  <c r="X26" i="3"/>
  <c r="V26" i="3"/>
  <c r="W34" i="3"/>
  <c r="Y34" i="3"/>
  <c r="X34" i="3"/>
  <c r="V34" i="3"/>
  <c r="W42" i="3"/>
  <c r="Y42" i="3"/>
  <c r="X42" i="3"/>
  <c r="V42" i="3"/>
  <c r="W50" i="3"/>
  <c r="Y50" i="3"/>
  <c r="X50" i="3"/>
  <c r="V50" i="3"/>
  <c r="W58" i="3"/>
  <c r="Y58" i="3"/>
  <c r="X58" i="3"/>
  <c r="V58" i="3"/>
  <c r="W67" i="3"/>
  <c r="Y67" i="3"/>
  <c r="V67" i="3"/>
  <c r="X67" i="3"/>
  <c r="W75" i="3"/>
  <c r="Y75" i="3"/>
  <c r="V75" i="3"/>
  <c r="X75" i="3"/>
  <c r="W83" i="3"/>
  <c r="Y83" i="3"/>
  <c r="V83" i="3"/>
  <c r="X83" i="3"/>
  <c r="W91" i="3"/>
  <c r="Y91" i="3"/>
  <c r="V91" i="3"/>
  <c r="X91" i="3"/>
  <c r="W99" i="3"/>
  <c r="Y99" i="3"/>
  <c r="V99" i="3"/>
  <c r="X99" i="3"/>
  <c r="X108" i="3"/>
  <c r="W108" i="3"/>
  <c r="Y108" i="3"/>
  <c r="V108" i="3"/>
  <c r="Y120" i="3"/>
  <c r="X120" i="3"/>
  <c r="W120" i="3"/>
  <c r="V120" i="3"/>
  <c r="Y128" i="3"/>
  <c r="X128" i="3"/>
  <c r="W128" i="3"/>
  <c r="V128" i="3"/>
  <c r="Y137" i="3"/>
  <c r="X137" i="3"/>
  <c r="W137" i="3"/>
  <c r="V137" i="3"/>
  <c r="Y145" i="3"/>
  <c r="X145" i="3"/>
  <c r="V145" i="3"/>
  <c r="W145" i="3"/>
  <c r="W156" i="3"/>
  <c r="Y156" i="3"/>
  <c r="V156" i="3"/>
  <c r="X156" i="3"/>
  <c r="W164" i="3"/>
  <c r="Y164" i="3"/>
  <c r="V164" i="3"/>
  <c r="X164" i="3"/>
  <c r="W172" i="3"/>
  <c r="Y172" i="3"/>
  <c r="V172" i="3"/>
  <c r="X172" i="3"/>
  <c r="X181" i="3"/>
  <c r="V181" i="3"/>
  <c r="Y181" i="3"/>
  <c r="W181" i="3"/>
  <c r="X189" i="3"/>
  <c r="V189" i="3"/>
  <c r="Y189" i="3"/>
  <c r="W189" i="3"/>
  <c r="X197" i="3"/>
  <c r="Y197" i="3"/>
  <c r="V197" i="3"/>
  <c r="W197" i="3"/>
  <c r="X205" i="3"/>
  <c r="Y205" i="3"/>
  <c r="V205" i="3"/>
  <c r="W205" i="3"/>
  <c r="X214" i="3"/>
  <c r="Y214" i="3"/>
  <c r="V214" i="3"/>
  <c r="W214" i="3"/>
  <c r="X222" i="3"/>
  <c r="Y222" i="3"/>
  <c r="V222" i="3"/>
  <c r="W222" i="3"/>
  <c r="X231" i="3"/>
  <c r="W231" i="3"/>
  <c r="V231" i="3"/>
  <c r="Y231" i="3"/>
  <c r="X239" i="3"/>
  <c r="W239" i="3"/>
  <c r="Y239" i="3"/>
  <c r="V239" i="3"/>
  <c r="Y248" i="3"/>
  <c r="X248" i="3"/>
  <c r="W248" i="3"/>
  <c r="V248" i="3"/>
  <c r="Y2" i="3"/>
  <c r="X2" i="3"/>
  <c r="V2" i="3"/>
  <c r="W2" i="3"/>
  <c r="W10" i="3"/>
  <c r="Y10" i="3"/>
  <c r="V10" i="3"/>
  <c r="X10" i="3"/>
  <c r="W18" i="3"/>
  <c r="Y18" i="3"/>
  <c r="V18" i="3"/>
  <c r="X18" i="3"/>
  <c r="W27" i="3"/>
  <c r="Y27" i="3"/>
  <c r="V27" i="3"/>
  <c r="X27" i="3"/>
  <c r="W35" i="3"/>
  <c r="Y35" i="3"/>
  <c r="V35" i="3"/>
  <c r="X35" i="3"/>
  <c r="W43" i="3"/>
  <c r="Y43" i="3"/>
  <c r="V43" i="3"/>
  <c r="X43" i="3"/>
  <c r="W51" i="3"/>
  <c r="Y51" i="3"/>
  <c r="V51" i="3"/>
  <c r="X51" i="3"/>
  <c r="W59" i="3"/>
  <c r="Y59" i="3"/>
  <c r="V59" i="3"/>
  <c r="X59" i="3"/>
  <c r="X68" i="3"/>
  <c r="W68" i="3"/>
  <c r="Y68" i="3"/>
  <c r="V68" i="3"/>
  <c r="X76" i="3"/>
  <c r="W76" i="3"/>
  <c r="Y76" i="3"/>
  <c r="V76" i="3"/>
  <c r="X84" i="3"/>
  <c r="W84" i="3"/>
  <c r="V84" i="3"/>
  <c r="Y84" i="3"/>
  <c r="X92" i="3"/>
  <c r="W92" i="3"/>
  <c r="V92" i="3"/>
  <c r="Y92" i="3"/>
  <c r="X100" i="3"/>
  <c r="W100" i="3"/>
  <c r="V100" i="3"/>
  <c r="Y100" i="3"/>
  <c r="X109" i="3"/>
  <c r="W109" i="3"/>
  <c r="Y109" i="3"/>
  <c r="V109" i="3"/>
  <c r="Y121" i="3"/>
  <c r="X121" i="3"/>
  <c r="W121" i="3"/>
  <c r="V121" i="3"/>
  <c r="Y129" i="3"/>
  <c r="X129" i="3"/>
  <c r="W129" i="3"/>
  <c r="V129" i="3"/>
  <c r="W138" i="3"/>
  <c r="Y138" i="3"/>
  <c r="X138" i="3"/>
  <c r="V138" i="3"/>
  <c r="X149" i="3"/>
  <c r="W149" i="3"/>
  <c r="V149" i="3"/>
  <c r="Y149" i="3"/>
  <c r="X157" i="3"/>
  <c r="V157" i="3"/>
  <c r="W157" i="3"/>
  <c r="Y157" i="3"/>
  <c r="X165" i="3"/>
  <c r="V165" i="3"/>
  <c r="Y165" i="3"/>
  <c r="W165" i="3"/>
  <c r="X174" i="3"/>
  <c r="W174" i="3"/>
  <c r="Y174" i="3"/>
  <c r="V174" i="3"/>
  <c r="X182" i="3"/>
  <c r="W182" i="3"/>
  <c r="Y182" i="3"/>
  <c r="V182" i="3"/>
  <c r="X190" i="3"/>
  <c r="Y190" i="3"/>
  <c r="V190" i="3"/>
  <c r="W190" i="3"/>
  <c r="X198" i="3"/>
  <c r="Y198" i="3"/>
  <c r="V198" i="3"/>
  <c r="W198" i="3"/>
  <c r="X206" i="3"/>
  <c r="Y206" i="3"/>
  <c r="V206" i="3"/>
  <c r="W206" i="3"/>
  <c r="X215" i="3"/>
  <c r="W215" i="3"/>
  <c r="Y215" i="3"/>
  <c r="V215" i="3"/>
  <c r="X223" i="3"/>
  <c r="W223" i="3"/>
  <c r="V223" i="3"/>
  <c r="Y223" i="3"/>
  <c r="Y232" i="3"/>
  <c r="X232" i="3"/>
  <c r="W232" i="3"/>
  <c r="V232" i="3"/>
  <c r="Y241" i="3"/>
  <c r="X241" i="3"/>
  <c r="W241" i="3"/>
  <c r="V241" i="3"/>
  <c r="Y249" i="3"/>
  <c r="X249" i="3"/>
  <c r="W249" i="3"/>
  <c r="V249" i="3"/>
  <c r="X3" i="3"/>
  <c r="W3" i="3"/>
  <c r="Y3" i="3"/>
  <c r="V3" i="3"/>
  <c r="X11" i="3"/>
  <c r="W11" i="3"/>
  <c r="Y11" i="3"/>
  <c r="V11" i="3"/>
  <c r="X19" i="3"/>
  <c r="W19" i="3"/>
  <c r="V19" i="3"/>
  <c r="Y19" i="3"/>
  <c r="X28" i="3"/>
  <c r="W28" i="3"/>
  <c r="V28" i="3"/>
  <c r="Y28" i="3"/>
  <c r="X36" i="3"/>
  <c r="W36" i="3"/>
  <c r="V36" i="3"/>
  <c r="Y36" i="3"/>
  <c r="X44" i="3"/>
  <c r="W44" i="3"/>
  <c r="Y44" i="3"/>
  <c r="V44" i="3"/>
  <c r="X52" i="3"/>
  <c r="W52" i="3"/>
  <c r="V52" i="3"/>
  <c r="Y52" i="3"/>
  <c r="X60" i="3"/>
  <c r="W60" i="3"/>
  <c r="V60" i="3"/>
  <c r="Y60" i="3"/>
  <c r="X69" i="3"/>
  <c r="W69" i="3"/>
  <c r="Y69" i="3"/>
  <c r="V69" i="3"/>
  <c r="X77" i="3"/>
  <c r="W77" i="3"/>
  <c r="Y77" i="3"/>
  <c r="V77" i="3"/>
  <c r="X85" i="3"/>
  <c r="W85" i="3"/>
  <c r="Y85" i="3"/>
  <c r="V85" i="3"/>
  <c r="X93" i="3"/>
  <c r="W93" i="3"/>
  <c r="Y93" i="3"/>
  <c r="V93" i="3"/>
  <c r="X102" i="3"/>
  <c r="V102" i="3"/>
  <c r="W102" i="3"/>
  <c r="Y102" i="3"/>
  <c r="X110" i="3"/>
  <c r="Y110" i="3"/>
  <c r="V110" i="3"/>
  <c r="W110" i="3"/>
  <c r="W122" i="3"/>
  <c r="Y122" i="3"/>
  <c r="X122" i="3"/>
  <c r="V122" i="3"/>
  <c r="W130" i="3"/>
  <c r="Y130" i="3"/>
  <c r="X130" i="3"/>
  <c r="V130" i="3"/>
  <c r="W139" i="3"/>
  <c r="Y139" i="3"/>
  <c r="X139" i="3"/>
  <c r="V139" i="3"/>
  <c r="X150" i="3"/>
  <c r="W150" i="3"/>
  <c r="Y150" i="3"/>
  <c r="V150" i="3"/>
  <c r="X158" i="3"/>
  <c r="W158" i="3"/>
  <c r="Y158" i="3"/>
  <c r="V158" i="3"/>
  <c r="X166" i="3"/>
  <c r="W166" i="3"/>
  <c r="Y166" i="3"/>
  <c r="V166" i="3"/>
  <c r="X175" i="3"/>
  <c r="Y175" i="3"/>
  <c r="W175" i="3"/>
  <c r="V175" i="3"/>
  <c r="X183" i="3"/>
  <c r="W183" i="3"/>
  <c r="Y183" i="3"/>
  <c r="V183" i="3"/>
  <c r="X191" i="3"/>
  <c r="W191" i="3"/>
  <c r="V191" i="3"/>
  <c r="Y191" i="3"/>
  <c r="X199" i="3"/>
  <c r="W199" i="3"/>
  <c r="V199" i="3"/>
  <c r="Y199" i="3"/>
  <c r="X207" i="3"/>
  <c r="W207" i="3"/>
  <c r="Y207" i="3"/>
  <c r="V207" i="3"/>
  <c r="Y216" i="3"/>
  <c r="X216" i="3"/>
  <c r="W216" i="3"/>
  <c r="V216" i="3"/>
  <c r="Y225" i="3"/>
  <c r="X225" i="3"/>
  <c r="W225" i="3"/>
  <c r="V225" i="3"/>
  <c r="Y233" i="3"/>
  <c r="X233" i="3"/>
  <c r="W233" i="3"/>
  <c r="V233" i="3"/>
  <c r="Y242" i="3"/>
  <c r="X242" i="3"/>
  <c r="W242" i="3"/>
  <c r="V242" i="3"/>
  <c r="Y250" i="3"/>
  <c r="X250" i="3"/>
  <c r="W250" i="3"/>
  <c r="V250" i="3"/>
  <c r="X4" i="3"/>
  <c r="W4" i="3"/>
  <c r="Y4" i="3"/>
  <c r="V4" i="3"/>
  <c r="X12" i="3"/>
  <c r="W12" i="3"/>
  <c r="Y12" i="3"/>
  <c r="V12" i="3"/>
  <c r="X20" i="3"/>
  <c r="W20" i="3"/>
  <c r="Y20" i="3"/>
  <c r="V20" i="3"/>
  <c r="X29" i="3"/>
  <c r="W29" i="3"/>
  <c r="Y29" i="3"/>
  <c r="V29" i="3"/>
  <c r="X37" i="3"/>
  <c r="W37" i="3"/>
  <c r="Y37" i="3"/>
  <c r="V37" i="3"/>
  <c r="X45" i="3"/>
  <c r="W45" i="3"/>
  <c r="Y45" i="3"/>
  <c r="V45" i="3"/>
  <c r="X53" i="3"/>
  <c r="W53" i="3"/>
  <c r="Y53" i="3"/>
  <c r="V53" i="3"/>
  <c r="X62" i="3"/>
  <c r="W62" i="3"/>
  <c r="V62" i="3"/>
  <c r="Y62" i="3"/>
  <c r="X70" i="3"/>
  <c r="V70" i="3"/>
  <c r="W70" i="3"/>
  <c r="Y70" i="3"/>
  <c r="X78" i="3"/>
  <c r="W78" i="3"/>
  <c r="Y78" i="3"/>
  <c r="V78" i="3"/>
  <c r="X86" i="3"/>
  <c r="W86" i="3"/>
  <c r="Y86" i="3"/>
  <c r="V86" i="3"/>
  <c r="X94" i="3"/>
  <c r="W94" i="3"/>
  <c r="V94" i="3"/>
  <c r="Y94" i="3"/>
  <c r="Y103" i="3"/>
  <c r="X103" i="3"/>
  <c r="W103" i="3"/>
  <c r="V103" i="3"/>
  <c r="Y112" i="3"/>
  <c r="X112" i="3"/>
  <c r="V112" i="3"/>
  <c r="W112" i="3"/>
  <c r="W123" i="3"/>
  <c r="Y123" i="3"/>
  <c r="X123" i="3"/>
  <c r="V123" i="3"/>
  <c r="W131" i="3"/>
  <c r="Y131" i="3"/>
  <c r="X131" i="3"/>
  <c r="V131" i="3"/>
  <c r="W140" i="3"/>
  <c r="Y140" i="3"/>
  <c r="V140" i="3"/>
  <c r="X140" i="3"/>
  <c r="X151" i="3"/>
  <c r="W151" i="3"/>
  <c r="Y151" i="3"/>
  <c r="V151" i="3"/>
  <c r="X159" i="3"/>
  <c r="V159" i="3"/>
  <c r="W159" i="3"/>
  <c r="Y159" i="3"/>
  <c r="X167" i="3"/>
  <c r="V167" i="3"/>
  <c r="Y167" i="3"/>
  <c r="W167" i="3"/>
  <c r="Y176" i="3"/>
  <c r="X176" i="3"/>
  <c r="W176" i="3"/>
  <c r="V176" i="3"/>
  <c r="Y184" i="3"/>
  <c r="X184" i="3"/>
  <c r="W184" i="3"/>
  <c r="V184" i="3"/>
  <c r="Y192" i="3"/>
  <c r="X192" i="3"/>
  <c r="W192" i="3"/>
  <c r="V192" i="3"/>
  <c r="Y200" i="3"/>
  <c r="X200" i="3"/>
  <c r="W200" i="3"/>
  <c r="V200" i="3"/>
  <c r="Y208" i="3"/>
  <c r="X208" i="3"/>
  <c r="W208" i="3"/>
  <c r="V208" i="3"/>
  <c r="Y217" i="3"/>
  <c r="X217" i="3"/>
  <c r="W217" i="3"/>
  <c r="V217" i="3"/>
  <c r="Y226" i="3"/>
  <c r="W226" i="3"/>
  <c r="X226" i="3"/>
  <c r="V226" i="3"/>
  <c r="Y234" i="3"/>
  <c r="W234" i="3"/>
  <c r="X234" i="3"/>
  <c r="V234" i="3"/>
  <c r="Y243" i="3"/>
  <c r="X243" i="3"/>
  <c r="W243" i="3"/>
  <c r="V243" i="3"/>
  <c r="Y251" i="3"/>
  <c r="X251" i="3"/>
  <c r="W251" i="3"/>
  <c r="V251" i="3"/>
  <c r="X5" i="3"/>
  <c r="V5" i="3"/>
  <c r="W5" i="3"/>
  <c r="Y5" i="3"/>
  <c r="X13" i="3"/>
  <c r="W13" i="3"/>
  <c r="Y13" i="3"/>
  <c r="V13" i="3"/>
  <c r="X21" i="3"/>
  <c r="W21" i="3"/>
  <c r="Y21" i="3"/>
  <c r="V21" i="3"/>
  <c r="X30" i="3"/>
  <c r="W30" i="3"/>
  <c r="V30" i="3"/>
  <c r="Y30" i="3"/>
  <c r="X38" i="3"/>
  <c r="V38" i="3"/>
  <c r="W38" i="3"/>
  <c r="Y38" i="3"/>
  <c r="X46" i="3"/>
  <c r="Y46" i="3"/>
  <c r="V46" i="3"/>
  <c r="W46" i="3"/>
  <c r="X54" i="3"/>
  <c r="W54" i="3"/>
  <c r="Y54" i="3"/>
  <c r="V54" i="3"/>
  <c r="Y63" i="3"/>
  <c r="X63" i="3"/>
  <c r="W63" i="3"/>
  <c r="V63" i="3"/>
  <c r="Y71" i="3"/>
  <c r="X71" i="3"/>
  <c r="W71" i="3"/>
  <c r="V71" i="3"/>
  <c r="Y79" i="3"/>
  <c r="X79" i="3"/>
  <c r="W79" i="3"/>
  <c r="V79" i="3"/>
  <c r="Y87" i="3"/>
  <c r="X87" i="3"/>
  <c r="W87" i="3"/>
  <c r="V87" i="3"/>
  <c r="Y95" i="3"/>
  <c r="X95" i="3"/>
  <c r="W95" i="3"/>
  <c r="V95" i="3"/>
  <c r="Y104" i="3"/>
  <c r="X104" i="3"/>
  <c r="W104" i="3"/>
  <c r="V104" i="3"/>
  <c r="W113" i="3"/>
  <c r="Y113" i="3"/>
  <c r="X113" i="3"/>
  <c r="V113" i="3"/>
  <c r="W124" i="3"/>
  <c r="Y124" i="3"/>
  <c r="V124" i="3"/>
  <c r="X124" i="3"/>
  <c r="X133" i="3"/>
  <c r="W133" i="3"/>
  <c r="Y133" i="3"/>
  <c r="V133" i="3"/>
  <c r="X141" i="3"/>
  <c r="W141" i="3"/>
  <c r="Y141" i="3"/>
  <c r="V141" i="3"/>
  <c r="Y152" i="3"/>
  <c r="X152" i="3"/>
  <c r="W152" i="3"/>
  <c r="V152" i="3"/>
  <c r="Y160" i="3"/>
  <c r="X160" i="3"/>
  <c r="W160" i="3"/>
  <c r="V160" i="3"/>
  <c r="Y168" i="3"/>
  <c r="X168" i="3"/>
  <c r="W168" i="3"/>
  <c r="V168" i="3"/>
  <c r="Y177" i="3"/>
  <c r="X177" i="3"/>
  <c r="W177" i="3"/>
  <c r="V177" i="3"/>
  <c r="Y185" i="3"/>
  <c r="X185" i="3"/>
  <c r="W185" i="3"/>
  <c r="V185" i="3"/>
  <c r="Y193" i="3"/>
  <c r="X193" i="3"/>
  <c r="W193" i="3"/>
  <c r="V193" i="3"/>
  <c r="Y201" i="3"/>
  <c r="X201" i="3"/>
  <c r="W201" i="3"/>
  <c r="V201" i="3"/>
  <c r="Y209" i="3"/>
  <c r="X209" i="3"/>
  <c r="W209" i="3"/>
  <c r="V209" i="3"/>
  <c r="Y218" i="3"/>
  <c r="X218" i="3"/>
  <c r="W218" i="3"/>
  <c r="V218" i="3"/>
  <c r="Y227" i="3"/>
  <c r="X227" i="3"/>
  <c r="W227" i="3"/>
  <c r="V227" i="3"/>
  <c r="Y235" i="3"/>
  <c r="X235" i="3"/>
  <c r="W235" i="3"/>
  <c r="V235" i="3"/>
  <c r="Y244" i="3"/>
  <c r="V244" i="3"/>
  <c r="X244" i="3"/>
  <c r="W244" i="3"/>
  <c r="Y252" i="3"/>
  <c r="V252" i="3"/>
  <c r="X252" i="3"/>
  <c r="W252" i="3"/>
  <c r="Y6" i="3"/>
  <c r="X6" i="3"/>
  <c r="W6" i="3"/>
  <c r="V6" i="3"/>
  <c r="Y14" i="3"/>
  <c r="X14" i="3"/>
  <c r="W14" i="3"/>
  <c r="V14" i="3"/>
  <c r="Y22" i="3"/>
  <c r="X22" i="3"/>
  <c r="W22" i="3"/>
  <c r="V22" i="3"/>
  <c r="Y31" i="3"/>
  <c r="X31" i="3"/>
  <c r="W31" i="3"/>
  <c r="V31" i="3"/>
  <c r="Y39" i="3"/>
  <c r="X39" i="3"/>
  <c r="W39" i="3"/>
  <c r="V39" i="3"/>
  <c r="Y47" i="3"/>
  <c r="X47" i="3"/>
  <c r="W47" i="3"/>
  <c r="V47" i="3"/>
  <c r="Y55" i="3"/>
  <c r="X55" i="3"/>
  <c r="W55" i="3"/>
  <c r="V55" i="3"/>
  <c r="Y64" i="3"/>
  <c r="X64" i="3"/>
  <c r="W64" i="3"/>
  <c r="V64" i="3"/>
  <c r="Y72" i="3"/>
  <c r="X72" i="3"/>
  <c r="W72" i="3"/>
  <c r="V72" i="3"/>
  <c r="Y80" i="3"/>
  <c r="X80" i="3"/>
  <c r="V80" i="3"/>
  <c r="W80" i="3"/>
  <c r="Y88" i="3"/>
  <c r="X88" i="3"/>
  <c r="W88" i="3"/>
  <c r="V88" i="3"/>
  <c r="Y96" i="3"/>
  <c r="X96" i="3"/>
  <c r="W96" i="3"/>
  <c r="V96" i="3"/>
  <c r="W105" i="3"/>
  <c r="Y105" i="3"/>
  <c r="X105" i="3"/>
  <c r="V105" i="3"/>
  <c r="W114" i="3"/>
  <c r="Y114" i="3"/>
  <c r="X114" i="3"/>
  <c r="V114" i="3"/>
  <c r="X125" i="3"/>
  <c r="W125" i="3"/>
  <c r="V125" i="3"/>
  <c r="Y125" i="3"/>
  <c r="X134" i="3"/>
  <c r="W134" i="3"/>
  <c r="Y134" i="3"/>
  <c r="V134" i="3"/>
  <c r="X142" i="3"/>
  <c r="W142" i="3"/>
  <c r="Y142" i="3"/>
  <c r="V142" i="3"/>
  <c r="Y153" i="3"/>
  <c r="X153" i="3"/>
  <c r="W153" i="3"/>
  <c r="V153" i="3"/>
  <c r="Y161" i="3"/>
  <c r="X161" i="3"/>
  <c r="W161" i="3"/>
  <c r="V161" i="3"/>
  <c r="Y169" i="3"/>
  <c r="X169" i="3"/>
  <c r="W169" i="3"/>
  <c r="V169" i="3"/>
  <c r="Y178" i="3"/>
  <c r="X178" i="3"/>
  <c r="W178" i="3"/>
  <c r="V178" i="3"/>
  <c r="Y186" i="3"/>
  <c r="X186" i="3"/>
  <c r="W186" i="3"/>
  <c r="V186" i="3"/>
  <c r="Y194" i="3"/>
  <c r="W194" i="3"/>
  <c r="X194" i="3"/>
  <c r="V194" i="3"/>
  <c r="Y202" i="3"/>
  <c r="X202" i="3"/>
  <c r="W202" i="3"/>
  <c r="V202" i="3"/>
  <c r="Y210" i="3"/>
  <c r="X210" i="3"/>
  <c r="W210" i="3"/>
  <c r="V210" i="3"/>
  <c r="Y219" i="3"/>
  <c r="X219" i="3"/>
  <c r="W219" i="3"/>
  <c r="V219" i="3"/>
  <c r="Y228" i="3"/>
  <c r="V228" i="3"/>
  <c r="X228" i="3"/>
  <c r="W228" i="3"/>
  <c r="Y236" i="3"/>
  <c r="V236" i="3"/>
  <c r="W236" i="3"/>
  <c r="X236" i="3"/>
  <c r="X245" i="3"/>
  <c r="V245" i="3"/>
  <c r="Y245" i="3"/>
  <c r="W245" i="3"/>
  <c r="X253" i="3"/>
  <c r="V253" i="3"/>
  <c r="Y253" i="3"/>
  <c r="W253" i="3"/>
  <c r="Y7" i="3"/>
  <c r="X7" i="3"/>
  <c r="W7" i="3"/>
  <c r="V7" i="3"/>
  <c r="Y15" i="3"/>
  <c r="X15" i="3"/>
  <c r="V15" i="3"/>
  <c r="W15" i="3"/>
  <c r="Y24" i="3"/>
  <c r="X24" i="3"/>
  <c r="W24" i="3"/>
  <c r="V24" i="3"/>
  <c r="Y32" i="3"/>
  <c r="X32" i="3"/>
  <c r="W32" i="3"/>
  <c r="V32" i="3"/>
  <c r="Y40" i="3"/>
  <c r="X40" i="3"/>
  <c r="W40" i="3"/>
  <c r="V40" i="3"/>
  <c r="Y48" i="3"/>
  <c r="X48" i="3"/>
  <c r="V48" i="3"/>
  <c r="W48" i="3"/>
  <c r="Y56" i="3"/>
  <c r="X56" i="3"/>
  <c r="W56" i="3"/>
  <c r="V56" i="3"/>
  <c r="W65" i="3"/>
  <c r="Y65" i="3"/>
  <c r="X65" i="3"/>
  <c r="V65" i="3"/>
  <c r="W73" i="3"/>
  <c r="Y73" i="3"/>
  <c r="X73" i="3"/>
  <c r="V73" i="3"/>
  <c r="W81" i="3"/>
  <c r="Y81" i="3"/>
  <c r="X81" i="3"/>
  <c r="V81" i="3"/>
  <c r="W89" i="3"/>
  <c r="Y89" i="3"/>
  <c r="X89" i="3"/>
  <c r="V89" i="3"/>
  <c r="W97" i="3"/>
  <c r="Y97" i="3"/>
  <c r="X97" i="3"/>
  <c r="V97" i="3"/>
  <c r="W106" i="3"/>
  <c r="Y106" i="3"/>
  <c r="X106" i="3"/>
  <c r="V106" i="3"/>
  <c r="X116" i="3"/>
  <c r="W116" i="3"/>
  <c r="V116" i="3"/>
  <c r="Y116" i="3"/>
  <c r="X126" i="3"/>
  <c r="W126" i="3"/>
  <c r="Y126" i="3"/>
  <c r="V126" i="3"/>
  <c r="X135" i="3"/>
  <c r="V135" i="3"/>
  <c r="W135" i="3"/>
  <c r="Y135" i="3"/>
  <c r="X143" i="3"/>
  <c r="W143" i="3"/>
  <c r="Y143" i="3"/>
  <c r="V143" i="3"/>
  <c r="W154" i="3"/>
  <c r="Y154" i="3"/>
  <c r="X154" i="3"/>
  <c r="V154" i="3"/>
  <c r="W162" i="3"/>
  <c r="Y162" i="3"/>
  <c r="X162" i="3"/>
  <c r="V162" i="3"/>
  <c r="W170" i="3"/>
  <c r="Y170" i="3"/>
  <c r="X170" i="3"/>
  <c r="V170" i="3"/>
  <c r="Y179" i="3"/>
  <c r="X179" i="3"/>
  <c r="W179" i="3"/>
  <c r="V179" i="3"/>
  <c r="Y187" i="3"/>
  <c r="X187" i="3"/>
  <c r="W187" i="3"/>
  <c r="V187" i="3"/>
  <c r="Y195" i="3"/>
  <c r="X195" i="3"/>
  <c r="W195" i="3"/>
  <c r="V195" i="3"/>
  <c r="Y203" i="3"/>
  <c r="X203" i="3"/>
  <c r="W203" i="3"/>
  <c r="V203" i="3"/>
  <c r="Y212" i="3"/>
  <c r="V212" i="3"/>
  <c r="X212" i="3"/>
  <c r="W212" i="3"/>
  <c r="Y220" i="3"/>
  <c r="V220" i="3"/>
  <c r="X220" i="3"/>
  <c r="W220" i="3"/>
  <c r="X229" i="3"/>
  <c r="V229" i="3"/>
  <c r="Y229" i="3"/>
  <c r="W229" i="3"/>
  <c r="X237" i="3"/>
  <c r="Y237" i="3"/>
  <c r="V237" i="3"/>
  <c r="W237" i="3"/>
  <c r="X246" i="3"/>
  <c r="Y246" i="3"/>
  <c r="V246" i="3"/>
  <c r="W246" i="3"/>
  <c r="X254" i="3"/>
  <c r="Y254" i="3"/>
  <c r="V254" i="3"/>
  <c r="W254" i="3"/>
  <c r="W8" i="3"/>
  <c r="Y8" i="3"/>
  <c r="X8" i="3"/>
  <c r="V8" i="3"/>
  <c r="W16" i="3"/>
  <c r="Y16" i="3"/>
  <c r="X16" i="3"/>
  <c r="V16" i="3"/>
  <c r="W25" i="3"/>
  <c r="Y25" i="3"/>
  <c r="X25" i="3"/>
  <c r="V25" i="3"/>
  <c r="W33" i="3"/>
  <c r="Y33" i="3"/>
  <c r="X33" i="3"/>
  <c r="V33" i="3"/>
  <c r="W41" i="3"/>
  <c r="Y41" i="3"/>
  <c r="X41" i="3"/>
  <c r="V41" i="3"/>
  <c r="W49" i="3"/>
  <c r="Y49" i="3"/>
  <c r="X49" i="3"/>
  <c r="V49" i="3"/>
  <c r="W57" i="3"/>
  <c r="Y57" i="3"/>
  <c r="X57" i="3"/>
  <c r="V57" i="3"/>
  <c r="W66" i="3"/>
  <c r="Y66" i="3"/>
  <c r="X66" i="3"/>
  <c r="V66" i="3"/>
  <c r="W74" i="3"/>
  <c r="Y74" i="3"/>
  <c r="X74" i="3"/>
  <c r="V74" i="3"/>
  <c r="W82" i="3"/>
  <c r="Y82" i="3"/>
  <c r="X82" i="3"/>
  <c r="V82" i="3"/>
  <c r="W90" i="3"/>
  <c r="Y90" i="3"/>
  <c r="X90" i="3"/>
  <c r="V90" i="3"/>
  <c r="W98" i="3"/>
  <c r="Y98" i="3"/>
  <c r="X98" i="3"/>
  <c r="V98" i="3"/>
  <c r="W107" i="3"/>
  <c r="Y107" i="3"/>
  <c r="V107" i="3"/>
  <c r="X107" i="3"/>
  <c r="X119" i="3"/>
  <c r="W119" i="3"/>
  <c r="Y119" i="3"/>
  <c r="V119" i="3"/>
  <c r="X127" i="3"/>
  <c r="W127" i="3"/>
  <c r="V127" i="3"/>
  <c r="Y127" i="3"/>
  <c r="Y136" i="3"/>
  <c r="X136" i="3"/>
  <c r="W136" i="3"/>
  <c r="V136" i="3"/>
  <c r="Y144" i="3"/>
  <c r="X144" i="3"/>
  <c r="W144" i="3"/>
  <c r="V144" i="3"/>
  <c r="W155" i="3"/>
  <c r="Y155" i="3"/>
  <c r="X155" i="3"/>
  <c r="V155" i="3"/>
  <c r="W163" i="3"/>
  <c r="Y163" i="3"/>
  <c r="X163" i="3"/>
  <c r="V163" i="3"/>
  <c r="Y171" i="3"/>
  <c r="X171" i="3"/>
  <c r="W171" i="3"/>
  <c r="V171" i="3"/>
  <c r="W180" i="3"/>
  <c r="Y180" i="3"/>
  <c r="V180" i="3"/>
  <c r="X180" i="3"/>
  <c r="Y188" i="3"/>
  <c r="V188" i="3"/>
  <c r="X188" i="3"/>
  <c r="W188" i="3"/>
  <c r="Y196" i="3"/>
  <c r="V196" i="3"/>
  <c r="X196" i="3"/>
  <c r="W196" i="3"/>
  <c r="Y204" i="3"/>
  <c r="V204" i="3"/>
  <c r="W204" i="3"/>
  <c r="X204" i="3"/>
  <c r="X213" i="3"/>
  <c r="W213" i="3"/>
  <c r="V213" i="3"/>
  <c r="Y213" i="3"/>
  <c r="X221" i="3"/>
  <c r="V221" i="3"/>
  <c r="Y221" i="3"/>
  <c r="W221" i="3"/>
  <c r="X230" i="3"/>
  <c r="Y230" i="3"/>
  <c r="V230" i="3"/>
  <c r="W230" i="3"/>
  <c r="X238" i="3"/>
  <c r="Y238" i="3"/>
  <c r="V238" i="3"/>
  <c r="W238" i="3"/>
  <c r="X247" i="3"/>
  <c r="W247" i="3"/>
  <c r="Y247" i="3"/>
  <c r="V247" i="3"/>
  <c r="X255" i="3"/>
  <c r="W255" i="3"/>
  <c r="V255" i="3"/>
  <c r="Y255" i="3"/>
  <c r="M111" i="13"/>
  <c r="L111" i="13"/>
  <c r="B112" i="3"/>
  <c r="M109" i="13"/>
  <c r="L109" i="13"/>
  <c r="B110" i="3"/>
  <c r="R110" i="3"/>
  <c r="R112" i="3"/>
  <c r="R113" i="3"/>
  <c r="B110" i="10"/>
  <c r="B112" i="10"/>
  <c r="R110" i="10"/>
  <c r="R112" i="10"/>
  <c r="R110" i="26"/>
  <c r="R113" i="26"/>
  <c r="D112" i="26"/>
  <c r="I112" i="8" s="1"/>
  <c r="C112" i="26"/>
  <c r="H112" i="8" s="1"/>
  <c r="B112" i="26"/>
  <c r="D110" i="26"/>
  <c r="I110" i="8" s="1"/>
  <c r="C110" i="26"/>
  <c r="H110" i="8" s="1"/>
  <c r="B110" i="26"/>
  <c r="Z249" i="26" l="1"/>
  <c r="Z49" i="26"/>
  <c r="Z162" i="26"/>
  <c r="Z91" i="26"/>
  <c r="Z240" i="26"/>
  <c r="Z82" i="26"/>
  <c r="Z16" i="26"/>
  <c r="Z254" i="26"/>
  <c r="Z154" i="26"/>
  <c r="Z31" i="26"/>
  <c r="Z186" i="26"/>
  <c r="Z153" i="26"/>
  <c r="Z95" i="26"/>
  <c r="Z63" i="26"/>
  <c r="Z30" i="26"/>
  <c r="Z218" i="26"/>
  <c r="Z185" i="26"/>
  <c r="Z94" i="26"/>
  <c r="Z62" i="26"/>
  <c r="Z184" i="26"/>
  <c r="Z250" i="26"/>
  <c r="Z216" i="26"/>
  <c r="Z56" i="26"/>
  <c r="Z24" i="26"/>
  <c r="Z246" i="26"/>
  <c r="Z21" i="26"/>
  <c r="Z122" i="26"/>
  <c r="Z86" i="26"/>
  <c r="Z121" i="26"/>
  <c r="Z207" i="26"/>
  <c r="Z119" i="26"/>
  <c r="Z231" i="26"/>
  <c r="Z197" i="26"/>
  <c r="Z120" i="26"/>
  <c r="Z238" i="26"/>
  <c r="Z170" i="26"/>
  <c r="Z47" i="26"/>
  <c r="Z14" i="26"/>
  <c r="Z202" i="26"/>
  <c r="Z169" i="26"/>
  <c r="Z79" i="26"/>
  <c r="Z46" i="26"/>
  <c r="Z13" i="26"/>
  <c r="Z168" i="26"/>
  <c r="Z78" i="26"/>
  <c r="Z234" i="26"/>
  <c r="Z200" i="26"/>
  <c r="Z110" i="26"/>
  <c r="Z166" i="26"/>
  <c r="Z165" i="26"/>
  <c r="Z189" i="26"/>
  <c r="Z88" i="26"/>
  <c r="Z224" i="26"/>
  <c r="Z190" i="26"/>
  <c r="Z99" i="26"/>
  <c r="Z89" i="26"/>
  <c r="Z54" i="26"/>
  <c r="Z221" i="26"/>
  <c r="Z253" i="26"/>
  <c r="Z29" i="26"/>
  <c r="Z93" i="26"/>
  <c r="Z215" i="26"/>
  <c r="Z205" i="26"/>
  <c r="Z173" i="26"/>
  <c r="Z241" i="26"/>
  <c r="Z174" i="26"/>
  <c r="Z83" i="26"/>
  <c r="Z50" i="26"/>
  <c r="Z17" i="26"/>
  <c r="Z164" i="26"/>
  <c r="Z107" i="26"/>
  <c r="Z180" i="26"/>
  <c r="Z212" i="26"/>
  <c r="Z179" i="26"/>
  <c r="Z124" i="26"/>
  <c r="Z211" i="26"/>
  <c r="Z178" i="26"/>
  <c r="Z123" i="26"/>
  <c r="Z244" i="26"/>
  <c r="Z209" i="26"/>
  <c r="Z177" i="26"/>
  <c r="Z243" i="26"/>
  <c r="Z208" i="26"/>
  <c r="Z176" i="26"/>
  <c r="Z52" i="26"/>
  <c r="Z19" i="26"/>
  <c r="Z242" i="26"/>
  <c r="Z175" i="26"/>
  <c r="Z84" i="26"/>
  <c r="Z51" i="26"/>
  <c r="Z18" i="26"/>
  <c r="Z206" i="26"/>
  <c r="Z74" i="26"/>
  <c r="Z41" i="26"/>
  <c r="Z8" i="26"/>
  <c r="Z247" i="26"/>
  <c r="Z213" i="26"/>
  <c r="Z125" i="26"/>
  <c r="Z55" i="26"/>
  <c r="Z22" i="26"/>
  <c r="Z245" i="26"/>
  <c r="Z87" i="26"/>
  <c r="Z53" i="26"/>
  <c r="Z20" i="26"/>
  <c r="Z85" i="26"/>
  <c r="Z108" i="26"/>
  <c r="Z75" i="26"/>
  <c r="Z156" i="26"/>
  <c r="Z98" i="26"/>
  <c r="Z66" i="26"/>
  <c r="Z33" i="26"/>
  <c r="Z204" i="26"/>
  <c r="Z171" i="26"/>
  <c r="Z116" i="26"/>
  <c r="Z81" i="26"/>
  <c r="Z48" i="26"/>
  <c r="Z15" i="26"/>
  <c r="Z203" i="26"/>
  <c r="Z114" i="26"/>
  <c r="Z80" i="26"/>
  <c r="Z236" i="26"/>
  <c r="Z113" i="26"/>
  <c r="Z235" i="26"/>
  <c r="Z201" i="26"/>
  <c r="Z112" i="26"/>
  <c r="Z167" i="26"/>
  <c r="Z44" i="26"/>
  <c r="Z11" i="26"/>
  <c r="Z233" i="26"/>
  <c r="Z199" i="26"/>
  <c r="Z109" i="26"/>
  <c r="Z76" i="26"/>
  <c r="Z43" i="26"/>
  <c r="Z10" i="26"/>
  <c r="Z232" i="26"/>
  <c r="Z198" i="26"/>
  <c r="Z42" i="26"/>
  <c r="Z9" i="26"/>
  <c r="Z222" i="26"/>
  <c r="Z237" i="26"/>
  <c r="Z45" i="26"/>
  <c r="Z12" i="26"/>
  <c r="Z77" i="26"/>
  <c r="Z196" i="26"/>
  <c r="Z163" i="26"/>
  <c r="Z195" i="26"/>
  <c r="Z228" i="26"/>
  <c r="Z194" i="26"/>
  <c r="Z161" i="26"/>
  <c r="Z193" i="26"/>
  <c r="Z160" i="26"/>
  <c r="Z226" i="26"/>
  <c r="Z192" i="26"/>
  <c r="Z36" i="26"/>
  <c r="Z3" i="26"/>
  <c r="Z225" i="26"/>
  <c r="Z100" i="26"/>
  <c r="Z68" i="26"/>
  <c r="Z126" i="26"/>
  <c r="Z90" i="26"/>
  <c r="Z25" i="26"/>
  <c r="Z230" i="26"/>
  <c r="Z106" i="26"/>
  <c r="Z73" i="26"/>
  <c r="Z40" i="26"/>
  <c r="Z7" i="26"/>
  <c r="Z105" i="26"/>
  <c r="Z72" i="26"/>
  <c r="Z104" i="26"/>
  <c r="Z38" i="26"/>
  <c r="Z5" i="26"/>
  <c r="Z70" i="26"/>
  <c r="Z159" i="26"/>
  <c r="Z102" i="26"/>
  <c r="Z191" i="26"/>
  <c r="Z158" i="26"/>
  <c r="Z157" i="26"/>
  <c r="Z67" i="26"/>
  <c r="Z248" i="26"/>
  <c r="Z214" i="26"/>
  <c r="Z181" i="26"/>
  <c r="Z229" i="26"/>
  <c r="Z39" i="26"/>
  <c r="Z6" i="26"/>
  <c r="Z71" i="26"/>
  <c r="Z227" i="26"/>
  <c r="Z103" i="26"/>
  <c r="Z37" i="26"/>
  <c r="Z4" i="26"/>
  <c r="Z69" i="26"/>
  <c r="Z35" i="26"/>
  <c r="Z34" i="26"/>
  <c r="Z57" i="26"/>
  <c r="Z188" i="26"/>
  <c r="Z155" i="26"/>
  <c r="Z97" i="26"/>
  <c r="Z65" i="26"/>
  <c r="Z32" i="26"/>
  <c r="Z220" i="26"/>
  <c r="Z187" i="26"/>
  <c r="Z96" i="26"/>
  <c r="Z64" i="26"/>
  <c r="Z219" i="26"/>
  <c r="Z252" i="26"/>
  <c r="Z130" i="26"/>
  <c r="Z251" i="26"/>
  <c r="Z217" i="26"/>
  <c r="Z129" i="26"/>
  <c r="Z60" i="26"/>
  <c r="Z28" i="26"/>
  <c r="Z183" i="26"/>
  <c r="Z128" i="26"/>
  <c r="Z92" i="26"/>
  <c r="Z59" i="26"/>
  <c r="Z27" i="26"/>
  <c r="Z182" i="26"/>
  <c r="Z127" i="26"/>
  <c r="Z58" i="26"/>
  <c r="Z26" i="26"/>
  <c r="Z118" i="26"/>
  <c r="E2" i="26"/>
  <c r="O112" i="18"/>
  <c r="F261" i="10" l="1"/>
  <c r="F264" i="10"/>
  <c r="R249" i="3" l="1"/>
  <c r="M249" i="13"/>
  <c r="L249" i="13"/>
  <c r="B249" i="3"/>
  <c r="R248" i="3"/>
  <c r="M248" i="13"/>
  <c r="L248" i="13"/>
  <c r="B248" i="3"/>
  <c r="B248" i="10"/>
  <c r="B247" i="10"/>
  <c r="R248" i="26"/>
  <c r="D248" i="26"/>
  <c r="I250" i="8" s="1"/>
  <c r="C248" i="26"/>
  <c r="H250" i="8" s="1"/>
  <c r="B248" i="26"/>
  <c r="R247" i="26"/>
  <c r="D247" i="26"/>
  <c r="I249" i="8" s="1"/>
  <c r="C247" i="26"/>
  <c r="H249" i="8" s="1"/>
  <c r="B247" i="26"/>
  <c r="O247" i="18" l="1"/>
  <c r="O248" i="18"/>
  <c r="E268" i="13" l="1"/>
  <c r="R22" i="3" l="1"/>
  <c r="M22" i="13"/>
  <c r="L22" i="13"/>
  <c r="B22" i="3"/>
  <c r="R22" i="10"/>
  <c r="B22" i="10"/>
  <c r="R22" i="26"/>
  <c r="D22" i="26"/>
  <c r="I22" i="8" s="1"/>
  <c r="C22" i="26"/>
  <c r="H22" i="8" s="1"/>
  <c r="B22" i="26"/>
  <c r="O22" i="18" l="1"/>
  <c r="O133" i="18" l="1"/>
  <c r="O132" i="18"/>
  <c r="O173" i="18" l="1"/>
  <c r="O214" i="18"/>
  <c r="O174" i="18"/>
  <c r="O215" i="18"/>
  <c r="O2" i="18"/>
  <c r="O113" i="18"/>
  <c r="O211" i="18"/>
  <c r="O212" i="18"/>
  <c r="O213" i="18"/>
  <c r="R38" i="3"/>
  <c r="R46" i="3"/>
  <c r="R54" i="3"/>
  <c r="R7" i="3"/>
  <c r="R15" i="3"/>
  <c r="R25" i="3"/>
  <c r="R33" i="3"/>
  <c r="R66" i="3"/>
  <c r="R58" i="3"/>
  <c r="R67" i="3"/>
  <c r="R75" i="3"/>
  <c r="R83" i="3"/>
  <c r="R91" i="3"/>
  <c r="R122" i="3"/>
  <c r="R130" i="3"/>
  <c r="R157" i="3"/>
  <c r="R165" i="3"/>
  <c r="R182" i="3"/>
  <c r="R190" i="3"/>
  <c r="R198" i="3"/>
  <c r="R206" i="3"/>
  <c r="R215" i="3"/>
  <c r="R223" i="3"/>
  <c r="R35" i="3"/>
  <c r="R43" i="3"/>
  <c r="R51" i="3"/>
  <c r="R68" i="3"/>
  <c r="R84" i="3"/>
  <c r="R92" i="3"/>
  <c r="R100" i="3"/>
  <c r="R109" i="3"/>
  <c r="R225" i="3"/>
  <c r="R233" i="3"/>
  <c r="R243" i="3"/>
  <c r="R253" i="3"/>
  <c r="R3" i="3"/>
  <c r="R4" i="3"/>
  <c r="R12" i="3"/>
  <c r="R20" i="3"/>
  <c r="R30" i="3"/>
  <c r="R63" i="3"/>
  <c r="R71" i="3"/>
  <c r="R79" i="3"/>
  <c r="R87" i="3"/>
  <c r="R95" i="3"/>
  <c r="R104" i="3"/>
  <c r="R116" i="3"/>
  <c r="R126" i="3"/>
  <c r="R153" i="3"/>
  <c r="R161" i="3"/>
  <c r="R169" i="3"/>
  <c r="R178" i="3"/>
  <c r="R186" i="3"/>
  <c r="R194" i="3"/>
  <c r="R202" i="3"/>
  <c r="R210" i="3"/>
  <c r="R219" i="3"/>
  <c r="R228" i="3"/>
  <c r="R237" i="3"/>
  <c r="R246" i="3"/>
  <c r="R5" i="3"/>
  <c r="R13" i="3"/>
  <c r="R21" i="3"/>
  <c r="R31" i="3"/>
  <c r="R39" i="3"/>
  <c r="R47" i="3"/>
  <c r="R55" i="3"/>
  <c r="R64" i="3"/>
  <c r="R72" i="3"/>
  <c r="R80" i="3"/>
  <c r="R88" i="3"/>
  <c r="R96" i="3"/>
  <c r="R105" i="3"/>
  <c r="R119" i="3"/>
  <c r="R127" i="3"/>
  <c r="R154" i="3"/>
  <c r="R162" i="3"/>
  <c r="R170" i="3"/>
  <c r="R179" i="3"/>
  <c r="R187" i="3"/>
  <c r="R195" i="3"/>
  <c r="R203" i="3"/>
  <c r="R220" i="3"/>
  <c r="R229" i="3"/>
  <c r="R238" i="3"/>
  <c r="R247" i="3"/>
  <c r="R6" i="3"/>
  <c r="R14" i="3"/>
  <c r="R24" i="3"/>
  <c r="R32" i="3"/>
  <c r="R40" i="3"/>
  <c r="R48" i="3"/>
  <c r="R56" i="3"/>
  <c r="R65" i="3"/>
  <c r="R73" i="3"/>
  <c r="R81" i="3"/>
  <c r="R89" i="3"/>
  <c r="R97" i="3"/>
  <c r="R106" i="3"/>
  <c r="R120" i="3"/>
  <c r="R128" i="3"/>
  <c r="R155" i="3"/>
  <c r="R163" i="3"/>
  <c r="R171" i="3"/>
  <c r="R180" i="3"/>
  <c r="R188" i="3"/>
  <c r="R196" i="3"/>
  <c r="R204" i="3"/>
  <c r="R213" i="3"/>
  <c r="R221" i="3"/>
  <c r="R230" i="3"/>
  <c r="R239" i="3"/>
  <c r="R250" i="3"/>
  <c r="R41" i="3"/>
  <c r="R49" i="3"/>
  <c r="R57" i="3"/>
  <c r="R74" i="3"/>
  <c r="R82" i="3"/>
  <c r="R90" i="3"/>
  <c r="R98" i="3"/>
  <c r="R107" i="3"/>
  <c r="R121" i="3"/>
  <c r="R129" i="3"/>
  <c r="R156" i="3"/>
  <c r="R164" i="3"/>
  <c r="R172" i="3"/>
  <c r="R181" i="3"/>
  <c r="R189" i="3"/>
  <c r="R197" i="3"/>
  <c r="R205" i="3"/>
  <c r="R214" i="3"/>
  <c r="R222" i="3"/>
  <c r="R231" i="3"/>
  <c r="R241" i="3"/>
  <c r="R251" i="3"/>
  <c r="R8" i="3"/>
  <c r="R16" i="3"/>
  <c r="R26" i="3"/>
  <c r="R34" i="3"/>
  <c r="R42" i="3"/>
  <c r="R50" i="3"/>
  <c r="R99" i="3"/>
  <c r="R108" i="3"/>
  <c r="R232" i="3"/>
  <c r="R242" i="3"/>
  <c r="R252" i="3"/>
  <c r="R9" i="3"/>
  <c r="R17" i="3"/>
  <c r="R27" i="3"/>
  <c r="R59" i="3"/>
  <c r="R76" i="3"/>
  <c r="R123" i="3"/>
  <c r="R158" i="3"/>
  <c r="R166" i="3"/>
  <c r="R175" i="3"/>
  <c r="R183" i="3"/>
  <c r="R191" i="3"/>
  <c r="R199" i="3"/>
  <c r="R207" i="3"/>
  <c r="R216" i="3"/>
  <c r="R2" i="3"/>
  <c r="R10" i="3"/>
  <c r="R18" i="3"/>
  <c r="R28" i="3"/>
  <c r="R36" i="3"/>
  <c r="R44" i="3"/>
  <c r="R52" i="3"/>
  <c r="R60" i="3"/>
  <c r="R69" i="3"/>
  <c r="R77" i="3"/>
  <c r="R85" i="3"/>
  <c r="R93" i="3"/>
  <c r="R102" i="3"/>
  <c r="R124" i="3"/>
  <c r="R11" i="3"/>
  <c r="R19" i="3"/>
  <c r="R29" i="3"/>
  <c r="R37" i="3"/>
  <c r="R45" i="3"/>
  <c r="R53" i="3"/>
  <c r="R62" i="3"/>
  <c r="R70" i="3"/>
  <c r="R78" i="3"/>
  <c r="R86" i="3"/>
  <c r="R94" i="3"/>
  <c r="R103" i="3"/>
  <c r="R114" i="3"/>
  <c r="R125" i="3"/>
  <c r="R159" i="3"/>
  <c r="R160" i="3"/>
  <c r="R167" i="3"/>
  <c r="R168" i="3"/>
  <c r="R176" i="3"/>
  <c r="R177" i="3"/>
  <c r="R184" i="3"/>
  <c r="R185" i="3"/>
  <c r="R192" i="3"/>
  <c r="R193" i="3"/>
  <c r="R200" i="3"/>
  <c r="R201" i="3"/>
  <c r="R208" i="3"/>
  <c r="R209" i="3"/>
  <c r="R217" i="3"/>
  <c r="R218" i="3"/>
  <c r="R226" i="3"/>
  <c r="R227" i="3"/>
  <c r="R234" i="3"/>
  <c r="R235" i="3"/>
  <c r="R244" i="3"/>
  <c r="R245" i="3"/>
  <c r="R254" i="3"/>
  <c r="R254" i="10"/>
  <c r="R253" i="10"/>
  <c r="R129" i="10"/>
  <c r="R128" i="10"/>
  <c r="R127" i="10"/>
  <c r="R126" i="10"/>
  <c r="R125" i="10"/>
  <c r="R124" i="10"/>
  <c r="R123" i="10"/>
  <c r="R122" i="10"/>
  <c r="R121" i="10"/>
  <c r="R120" i="10"/>
  <c r="R119" i="10"/>
  <c r="R118" i="10"/>
  <c r="R116" i="10"/>
  <c r="R114" i="10"/>
  <c r="R113" i="10"/>
  <c r="R109" i="10"/>
  <c r="R108" i="10"/>
  <c r="R107" i="10"/>
  <c r="R106" i="10"/>
  <c r="R105" i="10"/>
  <c r="R104" i="10"/>
  <c r="R103" i="10"/>
  <c r="R102" i="10"/>
  <c r="R100" i="10"/>
  <c r="R99" i="10"/>
  <c r="R98" i="10"/>
  <c r="R97" i="10"/>
  <c r="R96" i="10"/>
  <c r="R95" i="10"/>
  <c r="R94" i="10"/>
  <c r="R93" i="10"/>
  <c r="R92" i="10"/>
  <c r="R91" i="10"/>
  <c r="R90" i="10"/>
  <c r="R89" i="10"/>
  <c r="R88" i="10"/>
  <c r="R87" i="10"/>
  <c r="R86" i="10"/>
  <c r="R85" i="10"/>
  <c r="R84" i="10"/>
  <c r="R83" i="10"/>
  <c r="R82" i="10"/>
  <c r="R81" i="10"/>
  <c r="R80" i="10"/>
  <c r="R79" i="10"/>
  <c r="R78" i="10"/>
  <c r="R77" i="10"/>
  <c r="R76" i="10"/>
  <c r="R75" i="10"/>
  <c r="R74" i="10"/>
  <c r="R73" i="10"/>
  <c r="R72" i="10"/>
  <c r="R71" i="10"/>
  <c r="R70" i="10"/>
  <c r="R69" i="10"/>
  <c r="R68" i="10"/>
  <c r="R67" i="10"/>
  <c r="R66" i="10"/>
  <c r="R65" i="10"/>
  <c r="R64" i="10"/>
  <c r="R63" i="10"/>
  <c r="R62" i="10"/>
  <c r="R60" i="10"/>
  <c r="R59" i="10"/>
  <c r="R58" i="10"/>
  <c r="R57" i="10"/>
  <c r="R56" i="10"/>
  <c r="R55" i="10"/>
  <c r="R54" i="10"/>
  <c r="R53" i="10"/>
  <c r="R52" i="10"/>
  <c r="R51" i="10"/>
  <c r="R50" i="10"/>
  <c r="R49" i="10"/>
  <c r="R48" i="10"/>
  <c r="R47" i="10"/>
  <c r="R46" i="10"/>
  <c r="R45" i="10"/>
  <c r="R44" i="10"/>
  <c r="R43" i="10"/>
  <c r="R42" i="10"/>
  <c r="R41" i="10"/>
  <c r="R40" i="10"/>
  <c r="R39" i="10"/>
  <c r="R38" i="10"/>
  <c r="R37" i="10"/>
  <c r="R36" i="10"/>
  <c r="R35" i="10"/>
  <c r="R34" i="10"/>
  <c r="R33" i="10"/>
  <c r="R32" i="10"/>
  <c r="R31" i="10"/>
  <c r="R30" i="10"/>
  <c r="R29" i="10"/>
  <c r="R28" i="10"/>
  <c r="R27" i="10"/>
  <c r="R26" i="10"/>
  <c r="R25" i="10"/>
  <c r="R24" i="10"/>
  <c r="R21" i="10"/>
  <c r="R20" i="10"/>
  <c r="R19" i="10"/>
  <c r="R18" i="10"/>
  <c r="R17" i="10"/>
  <c r="R16" i="10"/>
  <c r="R15" i="10"/>
  <c r="R14" i="10"/>
  <c r="R13" i="10"/>
  <c r="R12" i="10"/>
  <c r="R11" i="10"/>
  <c r="R10" i="10"/>
  <c r="R9" i="10"/>
  <c r="R8" i="10"/>
  <c r="R7" i="10"/>
  <c r="R6" i="10"/>
  <c r="R5" i="10"/>
  <c r="R4" i="10"/>
  <c r="R3" i="10"/>
  <c r="R2" i="10"/>
  <c r="R255" i="3" l="1"/>
  <c r="R236" i="3"/>
  <c r="R103" i="26" l="1"/>
  <c r="R102" i="26"/>
  <c r="R98" i="26"/>
  <c r="R89" i="26"/>
  <c r="R71" i="26"/>
  <c r="R40" i="26"/>
  <c r="R38" i="26"/>
  <c r="R37" i="26"/>
  <c r="R123" i="26"/>
  <c r="R116" i="26"/>
  <c r="R80" i="26"/>
  <c r="R58" i="26"/>
  <c r="R254" i="26"/>
  <c r="R253" i="26"/>
  <c r="R252" i="26"/>
  <c r="R250" i="26"/>
  <c r="R249" i="26"/>
  <c r="R246" i="26"/>
  <c r="R245" i="26"/>
  <c r="R244" i="26"/>
  <c r="R243" i="26"/>
  <c r="R242" i="26"/>
  <c r="R240" i="26"/>
  <c r="R238" i="26"/>
  <c r="R237" i="26"/>
  <c r="R236" i="26"/>
  <c r="R234" i="26"/>
  <c r="R233" i="26"/>
  <c r="R231" i="26"/>
  <c r="R230" i="26"/>
  <c r="R229" i="26"/>
  <c r="R228" i="26"/>
  <c r="R227" i="26"/>
  <c r="R127" i="26"/>
  <c r="R72" i="26" l="1"/>
  <c r="R63" i="26"/>
  <c r="R3" i="26"/>
  <c r="R20" i="26"/>
  <c r="R30" i="26"/>
  <c r="R31" i="26"/>
  <c r="R45" i="26"/>
  <c r="R46" i="26"/>
  <c r="R47" i="26"/>
  <c r="R49" i="26"/>
  <c r="R54" i="26"/>
  <c r="R55" i="26"/>
  <c r="R56" i="26"/>
  <c r="R62" i="26"/>
  <c r="R64" i="26"/>
  <c r="R65" i="26"/>
  <c r="R66" i="26"/>
  <c r="R70" i="26"/>
  <c r="R73" i="26"/>
  <c r="R74" i="26"/>
  <c r="R78" i="26"/>
  <c r="R79" i="26"/>
  <c r="R81" i="26"/>
  <c r="R82" i="26"/>
  <c r="R83" i="26"/>
  <c r="R86" i="26"/>
  <c r="R87" i="26"/>
  <c r="R88" i="26"/>
  <c r="R90" i="26"/>
  <c r="R92" i="26"/>
  <c r="R94" i="26"/>
  <c r="R95" i="26"/>
  <c r="R96" i="26"/>
  <c r="R97" i="26"/>
  <c r="R104" i="26"/>
  <c r="R105" i="26"/>
  <c r="R106" i="26"/>
  <c r="R107" i="26"/>
  <c r="R108" i="26"/>
  <c r="R114" i="26"/>
  <c r="R118" i="26"/>
  <c r="R119" i="26"/>
  <c r="R120" i="26"/>
  <c r="R122" i="26"/>
  <c r="R124" i="26"/>
  <c r="R125" i="26"/>
  <c r="R126" i="26"/>
  <c r="R128" i="26"/>
  <c r="R10" i="26"/>
  <c r="R67" i="26"/>
  <c r="R68" i="26"/>
  <c r="R69" i="26"/>
  <c r="R75" i="26"/>
  <c r="R76" i="26"/>
  <c r="R77" i="26"/>
  <c r="R84" i="26"/>
  <c r="R85" i="26"/>
  <c r="R91" i="26"/>
  <c r="R93" i="26"/>
  <c r="R99" i="26"/>
  <c r="R100" i="26"/>
  <c r="R109" i="26"/>
  <c r="R121" i="26"/>
  <c r="R232" i="26"/>
  <c r="R241" i="26"/>
  <c r="R251" i="26"/>
  <c r="R4" i="26"/>
  <c r="R9" i="26"/>
  <c r="R12" i="26"/>
  <c r="R15" i="26"/>
  <c r="R18" i="26"/>
  <c r="R19" i="26"/>
  <c r="R25" i="26"/>
  <c r="R11" i="26"/>
  <c r="R6" i="26"/>
  <c r="R7" i="26"/>
  <c r="R8" i="26"/>
  <c r="R13" i="26"/>
  <c r="R14" i="26"/>
  <c r="R16" i="26"/>
  <c r="R17" i="26"/>
  <c r="R21" i="26"/>
  <c r="R24" i="26"/>
  <c r="R26" i="26"/>
  <c r="R27" i="26"/>
  <c r="R28" i="26"/>
  <c r="R29" i="26"/>
  <c r="R32" i="26"/>
  <c r="R33" i="26"/>
  <c r="R34" i="26"/>
  <c r="R35" i="26"/>
  <c r="R36" i="26"/>
  <c r="R39" i="26"/>
  <c r="R41" i="26"/>
  <c r="R42" i="26"/>
  <c r="R43" i="26"/>
  <c r="R44" i="26"/>
  <c r="R48" i="26"/>
  <c r="R50" i="26"/>
  <c r="R51" i="26"/>
  <c r="R52" i="26"/>
  <c r="R53" i="26"/>
  <c r="R57" i="26"/>
  <c r="R59" i="26"/>
  <c r="R60" i="26"/>
  <c r="R5" i="26"/>
  <c r="R2" i="26"/>
  <c r="S258" i="1" l="1"/>
  <c r="D253" i="26" l="1"/>
  <c r="I255" i="8" s="1"/>
  <c r="D252" i="26"/>
  <c r="I254" i="8" s="1"/>
  <c r="D251" i="26"/>
  <c r="I253" i="8" s="1"/>
  <c r="D250" i="26"/>
  <c r="I252" i="8" s="1"/>
  <c r="D249" i="26"/>
  <c r="I251" i="8" s="1"/>
  <c r="D246" i="26"/>
  <c r="I248" i="8" s="1"/>
  <c r="D245" i="26"/>
  <c r="I247" i="8" s="1"/>
  <c r="D244" i="26"/>
  <c r="I246" i="8" s="1"/>
  <c r="D243" i="26"/>
  <c r="I245" i="8" s="1"/>
  <c r="D242" i="26"/>
  <c r="I244" i="8" s="1"/>
  <c r="D241" i="26"/>
  <c r="I243" i="8" s="1"/>
  <c r="D240" i="26"/>
  <c r="I242" i="8" s="1"/>
  <c r="D238" i="26"/>
  <c r="I240" i="8" s="1"/>
  <c r="D237" i="26"/>
  <c r="I239" i="8" s="1"/>
  <c r="D236" i="26"/>
  <c r="I238" i="8" s="1"/>
  <c r="D234" i="26"/>
  <c r="I236" i="8" s="1"/>
  <c r="D233" i="26"/>
  <c r="I235" i="8" s="1"/>
  <c r="D232" i="26"/>
  <c r="I234" i="8" s="1"/>
  <c r="D231" i="26"/>
  <c r="I233" i="8" s="1"/>
  <c r="D230" i="26"/>
  <c r="I232" i="8" s="1"/>
  <c r="D229" i="26"/>
  <c r="I231" i="8" s="1"/>
  <c r="D228" i="26"/>
  <c r="I230" i="8" s="1"/>
  <c r="D227" i="26"/>
  <c r="I229" i="8" s="1"/>
  <c r="D226" i="26"/>
  <c r="I228" i="8" s="1"/>
  <c r="D225" i="26"/>
  <c r="I227" i="8" s="1"/>
  <c r="D224" i="26"/>
  <c r="I226" i="8" s="1"/>
  <c r="D222" i="26"/>
  <c r="I224" i="8" s="1"/>
  <c r="D221" i="26"/>
  <c r="I223" i="8" s="1"/>
  <c r="D220" i="26"/>
  <c r="I222" i="8" s="1"/>
  <c r="D219" i="26"/>
  <c r="I221" i="8" s="1"/>
  <c r="D218" i="26"/>
  <c r="I220" i="8" s="1"/>
  <c r="D217" i="26"/>
  <c r="I219" i="8" s="1"/>
  <c r="D216" i="26"/>
  <c r="I218" i="8" s="1"/>
  <c r="D215" i="26"/>
  <c r="I217" i="8" s="1"/>
  <c r="D214" i="26"/>
  <c r="I216" i="8" s="1"/>
  <c r="D213" i="26"/>
  <c r="I215" i="8" s="1"/>
  <c r="D212" i="26"/>
  <c r="I214" i="8" s="1"/>
  <c r="D211" i="26"/>
  <c r="I213" i="8" s="1"/>
  <c r="D209" i="26"/>
  <c r="I211" i="8" s="1"/>
  <c r="D208" i="26"/>
  <c r="I210" i="8" s="1"/>
  <c r="D207" i="26"/>
  <c r="I209" i="8" s="1"/>
  <c r="D206" i="26"/>
  <c r="I208" i="8" s="1"/>
  <c r="D205" i="26"/>
  <c r="I207" i="8" s="1"/>
  <c r="D204" i="26"/>
  <c r="I206" i="8" s="1"/>
  <c r="D203" i="26"/>
  <c r="I205" i="8" s="1"/>
  <c r="D202" i="26"/>
  <c r="I204" i="8" s="1"/>
  <c r="D201" i="26"/>
  <c r="I203" i="8" s="1"/>
  <c r="D200" i="26"/>
  <c r="I202" i="8" s="1"/>
  <c r="D199" i="26"/>
  <c r="I201" i="8" s="1"/>
  <c r="D198" i="26"/>
  <c r="I200" i="8" s="1"/>
  <c r="D197" i="26"/>
  <c r="I199" i="8" s="1"/>
  <c r="D196" i="26"/>
  <c r="I198" i="8" s="1"/>
  <c r="D195" i="26"/>
  <c r="I197" i="8" s="1"/>
  <c r="D194" i="26"/>
  <c r="I196" i="8" s="1"/>
  <c r="D193" i="26"/>
  <c r="I195" i="8" s="1"/>
  <c r="D192" i="26"/>
  <c r="I194" i="8" s="1"/>
  <c r="D191" i="26"/>
  <c r="I193" i="8" s="1"/>
  <c r="D190" i="26"/>
  <c r="I192" i="8" s="1"/>
  <c r="D189" i="26"/>
  <c r="I191" i="8" s="1"/>
  <c r="D188" i="26"/>
  <c r="I190" i="8" s="1"/>
  <c r="D187" i="26"/>
  <c r="I189" i="8" s="1"/>
  <c r="D186" i="26"/>
  <c r="I188" i="8" s="1"/>
  <c r="D185" i="26"/>
  <c r="I187" i="8" s="1"/>
  <c r="D184" i="26"/>
  <c r="I186" i="8" s="1"/>
  <c r="D183" i="26"/>
  <c r="I185" i="8" s="1"/>
  <c r="D182" i="26"/>
  <c r="I184" i="8" s="1"/>
  <c r="D181" i="26"/>
  <c r="I183" i="8" s="1"/>
  <c r="D180" i="26"/>
  <c r="I182" i="8" s="1"/>
  <c r="D179" i="26"/>
  <c r="I181" i="8" s="1"/>
  <c r="D178" i="26"/>
  <c r="I180" i="8" s="1"/>
  <c r="D177" i="26"/>
  <c r="I179" i="8" s="1"/>
  <c r="D176" i="26"/>
  <c r="I178" i="8" s="1"/>
  <c r="D175" i="26"/>
  <c r="I177" i="8" s="1"/>
  <c r="D174" i="26"/>
  <c r="I176" i="8" s="1"/>
  <c r="D173" i="26"/>
  <c r="I175" i="8" s="1"/>
  <c r="D171" i="26"/>
  <c r="I173" i="8" s="1"/>
  <c r="D170" i="26"/>
  <c r="I172" i="8" s="1"/>
  <c r="D169" i="26"/>
  <c r="I171" i="8" s="1"/>
  <c r="D168" i="26"/>
  <c r="I170" i="8" s="1"/>
  <c r="D167" i="26"/>
  <c r="I169" i="8" s="1"/>
  <c r="D166" i="26"/>
  <c r="I168" i="8" s="1"/>
  <c r="D165" i="26"/>
  <c r="I167" i="8" s="1"/>
  <c r="D164" i="26"/>
  <c r="I166" i="8" s="1"/>
  <c r="D163" i="26"/>
  <c r="I165" i="8" s="1"/>
  <c r="D162" i="26"/>
  <c r="I164" i="8" s="1"/>
  <c r="D161" i="26"/>
  <c r="I163" i="8" s="1"/>
  <c r="D160" i="26"/>
  <c r="I162" i="8" s="1"/>
  <c r="D159" i="26"/>
  <c r="I161" i="8" s="1"/>
  <c r="D158" i="26"/>
  <c r="I160" i="8" s="1"/>
  <c r="D157" i="26"/>
  <c r="I159" i="8" s="1"/>
  <c r="D156" i="26"/>
  <c r="I158" i="8" s="1"/>
  <c r="D155" i="26"/>
  <c r="I157" i="8" s="1"/>
  <c r="D154" i="26"/>
  <c r="I156" i="8" s="1"/>
  <c r="D153" i="26"/>
  <c r="I155" i="8" s="1"/>
  <c r="D152" i="26"/>
  <c r="I154" i="8" s="1"/>
  <c r="D151" i="26"/>
  <c r="I153" i="8" s="1"/>
  <c r="D150" i="26"/>
  <c r="I152" i="8" s="1"/>
  <c r="D149" i="26"/>
  <c r="I151" i="8" s="1"/>
  <c r="D148" i="26"/>
  <c r="I150" i="8" s="1"/>
  <c r="D130" i="26"/>
  <c r="I132" i="8" s="1"/>
  <c r="D129" i="26"/>
  <c r="I131" i="8" s="1"/>
  <c r="D128" i="26"/>
  <c r="I130" i="8" s="1"/>
  <c r="D127" i="26"/>
  <c r="I129" i="8" s="1"/>
  <c r="D126" i="26"/>
  <c r="I128" i="8" s="1"/>
  <c r="D125" i="26"/>
  <c r="I127" i="8" s="1"/>
  <c r="D124" i="26"/>
  <c r="I126" i="8" s="1"/>
  <c r="D123" i="26"/>
  <c r="I125" i="8" s="1"/>
  <c r="D122" i="26"/>
  <c r="I124" i="8" s="1"/>
  <c r="D121" i="26"/>
  <c r="I123" i="8" s="1"/>
  <c r="D120" i="26"/>
  <c r="I122" i="8" s="1"/>
  <c r="D119" i="26"/>
  <c r="I121" i="8" s="1"/>
  <c r="D118" i="26"/>
  <c r="I120" i="8" s="1"/>
  <c r="D116" i="26"/>
  <c r="I116" i="8" s="1"/>
  <c r="D114" i="26"/>
  <c r="I114" i="8" s="1"/>
  <c r="D113" i="26"/>
  <c r="I113" i="8" s="1"/>
  <c r="D109" i="26"/>
  <c r="I109" i="8" s="1"/>
  <c r="D108" i="26"/>
  <c r="I108" i="8" s="1"/>
  <c r="D107" i="26"/>
  <c r="I107" i="8" s="1"/>
  <c r="D106" i="26"/>
  <c r="I106" i="8" s="1"/>
  <c r="D105" i="26"/>
  <c r="I105" i="8" s="1"/>
  <c r="D104" i="26"/>
  <c r="I104" i="8" s="1"/>
  <c r="D103" i="26"/>
  <c r="I103" i="8" s="1"/>
  <c r="D102" i="26"/>
  <c r="I102" i="8" s="1"/>
  <c r="D100" i="26"/>
  <c r="I100" i="8" s="1"/>
  <c r="D99" i="26"/>
  <c r="I99" i="8" s="1"/>
  <c r="D98" i="26"/>
  <c r="I98" i="8" s="1"/>
  <c r="D97" i="26"/>
  <c r="I97" i="8" s="1"/>
  <c r="D96" i="26"/>
  <c r="I96" i="8" s="1"/>
  <c r="D95" i="26"/>
  <c r="I95" i="8" s="1"/>
  <c r="D94" i="26"/>
  <c r="I94" i="8" s="1"/>
  <c r="D93" i="26"/>
  <c r="I93" i="8" s="1"/>
  <c r="D92" i="26"/>
  <c r="I92" i="8" s="1"/>
  <c r="D91" i="26"/>
  <c r="I91" i="8" s="1"/>
  <c r="D90" i="26"/>
  <c r="I90" i="8" s="1"/>
  <c r="D89" i="26"/>
  <c r="I89" i="8" s="1"/>
  <c r="D88" i="26"/>
  <c r="I88" i="8" s="1"/>
  <c r="D87" i="26"/>
  <c r="I87" i="8" s="1"/>
  <c r="D86" i="26"/>
  <c r="I86" i="8" s="1"/>
  <c r="D85" i="26"/>
  <c r="I85" i="8" s="1"/>
  <c r="D84" i="26"/>
  <c r="I84" i="8" s="1"/>
  <c r="D83" i="26"/>
  <c r="I83" i="8" s="1"/>
  <c r="D82" i="26"/>
  <c r="I82" i="8" s="1"/>
  <c r="D81" i="26"/>
  <c r="I81" i="8" s="1"/>
  <c r="D80" i="26"/>
  <c r="I80" i="8" s="1"/>
  <c r="D79" i="26"/>
  <c r="I79" i="8" s="1"/>
  <c r="D78" i="26"/>
  <c r="I78" i="8" s="1"/>
  <c r="D77" i="26"/>
  <c r="I77" i="8" s="1"/>
  <c r="D76" i="26"/>
  <c r="I76" i="8" s="1"/>
  <c r="D75" i="26"/>
  <c r="I75" i="8" s="1"/>
  <c r="D74" i="26"/>
  <c r="I74" i="8" s="1"/>
  <c r="D73" i="26"/>
  <c r="I73" i="8" s="1"/>
  <c r="D72" i="26"/>
  <c r="I72" i="8" s="1"/>
  <c r="D71" i="26"/>
  <c r="I71" i="8" s="1"/>
  <c r="D70" i="26"/>
  <c r="I70" i="8" s="1"/>
  <c r="D69" i="26"/>
  <c r="I69" i="8" s="1"/>
  <c r="D68" i="26"/>
  <c r="I68" i="8" s="1"/>
  <c r="D67" i="26"/>
  <c r="I67" i="8" s="1"/>
  <c r="D66" i="26"/>
  <c r="I66" i="8" s="1"/>
  <c r="D65" i="26"/>
  <c r="I65" i="8" s="1"/>
  <c r="D64" i="26"/>
  <c r="I64" i="8" s="1"/>
  <c r="D63" i="26"/>
  <c r="I63" i="8" s="1"/>
  <c r="D62" i="26"/>
  <c r="I62" i="8" s="1"/>
  <c r="D60" i="26"/>
  <c r="I60" i="8" s="1"/>
  <c r="D59" i="26"/>
  <c r="I59" i="8" s="1"/>
  <c r="D58" i="26"/>
  <c r="I58" i="8" s="1"/>
  <c r="D57" i="26"/>
  <c r="I57" i="8" s="1"/>
  <c r="D56" i="26"/>
  <c r="I56" i="8" s="1"/>
  <c r="D55" i="26"/>
  <c r="I55" i="8" s="1"/>
  <c r="D54" i="26"/>
  <c r="I54" i="8" s="1"/>
  <c r="D53" i="26"/>
  <c r="I53" i="8" s="1"/>
  <c r="D52" i="26"/>
  <c r="I52" i="8" s="1"/>
  <c r="D51" i="26"/>
  <c r="I51" i="8" s="1"/>
  <c r="D50" i="26"/>
  <c r="I50" i="8" s="1"/>
  <c r="D49" i="26"/>
  <c r="I49" i="8" s="1"/>
  <c r="D48" i="26"/>
  <c r="I48" i="8" s="1"/>
  <c r="D47" i="26"/>
  <c r="I47" i="8" s="1"/>
  <c r="D46" i="26"/>
  <c r="I46" i="8" s="1"/>
  <c r="D45" i="26"/>
  <c r="I45" i="8" s="1"/>
  <c r="D44" i="26"/>
  <c r="I44" i="8" s="1"/>
  <c r="D43" i="26"/>
  <c r="I43" i="8" s="1"/>
  <c r="D42" i="26"/>
  <c r="I42" i="8" s="1"/>
  <c r="D41" i="26"/>
  <c r="I41" i="8" s="1"/>
  <c r="D40" i="26"/>
  <c r="I40" i="8" s="1"/>
  <c r="D39" i="26"/>
  <c r="I39" i="8" s="1"/>
  <c r="D38" i="26"/>
  <c r="I38" i="8" s="1"/>
  <c r="D37" i="26"/>
  <c r="I37" i="8" s="1"/>
  <c r="D36" i="26"/>
  <c r="I36" i="8" s="1"/>
  <c r="D35" i="26"/>
  <c r="I35" i="8" s="1"/>
  <c r="D34" i="26"/>
  <c r="I34" i="8" s="1"/>
  <c r="D33" i="26"/>
  <c r="I33" i="8" s="1"/>
  <c r="D32" i="26"/>
  <c r="I32" i="8" s="1"/>
  <c r="D31" i="26"/>
  <c r="I31" i="8" s="1"/>
  <c r="D30" i="26"/>
  <c r="I30" i="8" s="1"/>
  <c r="D29" i="26"/>
  <c r="I29" i="8" s="1"/>
  <c r="I259" i="8" s="1"/>
  <c r="D28" i="26"/>
  <c r="I28" i="8" s="1"/>
  <c r="D27" i="26"/>
  <c r="D26" i="26"/>
  <c r="D25" i="26"/>
  <c r="I25" i="8" s="1"/>
  <c r="D24" i="26"/>
  <c r="I24" i="8" s="1"/>
  <c r="D21" i="26"/>
  <c r="I21" i="8" s="1"/>
  <c r="D20" i="26"/>
  <c r="I20" i="8" s="1"/>
  <c r="D19" i="26"/>
  <c r="I19" i="8" s="1"/>
  <c r="D18" i="26"/>
  <c r="I18" i="8" s="1"/>
  <c r="D17" i="26"/>
  <c r="I17" i="8" s="1"/>
  <c r="D16" i="26"/>
  <c r="I16" i="8" s="1"/>
  <c r="D15" i="26"/>
  <c r="I15" i="8" s="1"/>
  <c r="D14" i="26"/>
  <c r="I14" i="8" s="1"/>
  <c r="D13" i="26"/>
  <c r="I13" i="8" s="1"/>
  <c r="D12" i="26"/>
  <c r="I12" i="8" s="1"/>
  <c r="D11" i="26"/>
  <c r="I11" i="8" s="1"/>
  <c r="D10" i="26"/>
  <c r="I10" i="8" s="1"/>
  <c r="D9" i="26"/>
  <c r="I9" i="8" s="1"/>
  <c r="D8" i="26"/>
  <c r="I8" i="8" s="1"/>
  <c r="D7" i="26"/>
  <c r="I7" i="8" s="1"/>
  <c r="D6" i="26"/>
  <c r="I6" i="8" s="1"/>
  <c r="D5" i="26"/>
  <c r="I5" i="8" s="1"/>
  <c r="D4" i="26"/>
  <c r="I4" i="8" s="1"/>
  <c r="D3" i="26"/>
  <c r="I3" i="8" s="1"/>
  <c r="D2" i="26"/>
  <c r="I2" i="8" s="1"/>
  <c r="O258" i="10"/>
  <c r="D262" i="26" l="1"/>
  <c r="I272" i="8"/>
  <c r="I27" i="8"/>
  <c r="I26" i="8"/>
  <c r="D235" i="26"/>
  <c r="D263" i="26" s="1"/>
  <c r="I289" i="8"/>
  <c r="F261" i="26"/>
  <c r="F263" i="26"/>
  <c r="F264" i="26"/>
  <c r="D264" i="10"/>
  <c r="D261" i="10"/>
  <c r="D263" i="10"/>
  <c r="D261" i="26"/>
  <c r="D254" i="26" l="1"/>
  <c r="I237" i="8"/>
  <c r="C242" i="26"/>
  <c r="H244" i="8" s="1"/>
  <c r="B242" i="26"/>
  <c r="B242" i="10"/>
  <c r="M243" i="13"/>
  <c r="L243" i="13"/>
  <c r="B243" i="3"/>
  <c r="O242" i="18"/>
  <c r="I257" i="8" l="1"/>
  <c r="D264" i="26"/>
  <c r="O83" i="18"/>
  <c r="M83" i="13" l="1"/>
  <c r="L83" i="13"/>
  <c r="B84" i="3"/>
  <c r="B84" i="10"/>
  <c r="C84" i="26"/>
  <c r="H84" i="8" s="1"/>
  <c r="B84" i="26"/>
  <c r="C14" i="26" l="1"/>
  <c r="H14" i="8" s="1"/>
  <c r="C18" i="26"/>
  <c r="H18" i="8" s="1"/>
  <c r="C27" i="26"/>
  <c r="C31" i="26"/>
  <c r="H31" i="8" s="1"/>
  <c r="C48" i="26"/>
  <c r="H48" i="8" s="1"/>
  <c r="C52" i="26"/>
  <c r="H52" i="8" s="1"/>
  <c r="C59" i="26"/>
  <c r="H59" i="8" s="1"/>
  <c r="C64" i="26"/>
  <c r="H64" i="8" s="1"/>
  <c r="C81" i="26"/>
  <c r="H81" i="8" s="1"/>
  <c r="C86" i="26"/>
  <c r="H86" i="8" s="1"/>
  <c r="C93" i="26"/>
  <c r="H93" i="8" s="1"/>
  <c r="C97" i="26"/>
  <c r="H97" i="8" s="1"/>
  <c r="C3" i="26"/>
  <c r="H3" i="8" s="1"/>
  <c r="C4" i="26"/>
  <c r="H4" i="8" s="1"/>
  <c r="C5" i="26"/>
  <c r="H5" i="8" s="1"/>
  <c r="C6" i="26"/>
  <c r="H6" i="8" s="1"/>
  <c r="C7" i="26"/>
  <c r="H7" i="8" s="1"/>
  <c r="C8" i="26"/>
  <c r="H8" i="8" s="1"/>
  <c r="C9" i="26"/>
  <c r="H9" i="8" s="1"/>
  <c r="C10" i="26"/>
  <c r="H10" i="8" s="1"/>
  <c r="C11" i="26"/>
  <c r="H11" i="8" s="1"/>
  <c r="C12" i="26"/>
  <c r="H12" i="8" s="1"/>
  <c r="C13" i="26"/>
  <c r="H13" i="8" s="1"/>
  <c r="C15" i="26"/>
  <c r="H15" i="8" s="1"/>
  <c r="C16" i="26"/>
  <c r="H16" i="8" s="1"/>
  <c r="C17" i="26"/>
  <c r="H17" i="8" s="1"/>
  <c r="C19" i="26"/>
  <c r="H19" i="8" s="1"/>
  <c r="C20" i="26"/>
  <c r="H20" i="8" s="1"/>
  <c r="C21" i="26"/>
  <c r="H21" i="8" s="1"/>
  <c r="C24" i="26"/>
  <c r="H24" i="8" s="1"/>
  <c r="C25" i="26"/>
  <c r="H25" i="8" s="1"/>
  <c r="C26" i="26"/>
  <c r="C28" i="26"/>
  <c r="H28" i="8" s="1"/>
  <c r="C29" i="26"/>
  <c r="H29" i="8" s="1"/>
  <c r="H259" i="8" s="1"/>
  <c r="C30" i="26"/>
  <c r="H30" i="8" s="1"/>
  <c r="C32" i="26"/>
  <c r="H32" i="8" s="1"/>
  <c r="C33" i="26"/>
  <c r="H33" i="8" s="1"/>
  <c r="C34" i="26"/>
  <c r="H34" i="8" s="1"/>
  <c r="C35" i="26"/>
  <c r="H35" i="8" s="1"/>
  <c r="C36" i="26"/>
  <c r="H36" i="8" s="1"/>
  <c r="C37" i="26"/>
  <c r="H37" i="8" s="1"/>
  <c r="C38" i="26"/>
  <c r="H38" i="8" s="1"/>
  <c r="C39" i="26"/>
  <c r="H39" i="8" s="1"/>
  <c r="C40" i="26"/>
  <c r="H40" i="8" s="1"/>
  <c r="C41" i="26"/>
  <c r="H41" i="8" s="1"/>
  <c r="C42" i="26"/>
  <c r="H42" i="8" s="1"/>
  <c r="C43" i="26"/>
  <c r="H43" i="8" s="1"/>
  <c r="C44" i="26"/>
  <c r="H44" i="8" s="1"/>
  <c r="C45" i="26"/>
  <c r="H45" i="8" s="1"/>
  <c r="C46" i="26"/>
  <c r="H46" i="8" s="1"/>
  <c r="C47" i="26"/>
  <c r="H47" i="8" s="1"/>
  <c r="C49" i="26"/>
  <c r="H49" i="8" s="1"/>
  <c r="C50" i="26"/>
  <c r="H50" i="8" s="1"/>
  <c r="C51" i="26"/>
  <c r="H51" i="8" s="1"/>
  <c r="C53" i="26"/>
  <c r="H53" i="8" s="1"/>
  <c r="C54" i="26"/>
  <c r="H54" i="8" s="1"/>
  <c r="C55" i="26"/>
  <c r="H55" i="8" s="1"/>
  <c r="C56" i="26"/>
  <c r="H56" i="8" s="1"/>
  <c r="C57" i="26"/>
  <c r="H57" i="8" s="1"/>
  <c r="C58" i="26"/>
  <c r="H58" i="8" s="1"/>
  <c r="C60" i="26"/>
  <c r="H60" i="8" s="1"/>
  <c r="C62" i="26"/>
  <c r="H62" i="8" s="1"/>
  <c r="C63" i="26"/>
  <c r="H63" i="8" s="1"/>
  <c r="C65" i="26"/>
  <c r="H65" i="8" s="1"/>
  <c r="C66" i="26"/>
  <c r="H66" i="8" s="1"/>
  <c r="C67" i="26"/>
  <c r="H67" i="8" s="1"/>
  <c r="C68" i="26"/>
  <c r="H68" i="8" s="1"/>
  <c r="C69" i="26"/>
  <c r="H69" i="8" s="1"/>
  <c r="C70" i="26"/>
  <c r="H70" i="8" s="1"/>
  <c r="C71" i="26"/>
  <c r="H71" i="8" s="1"/>
  <c r="C72" i="26"/>
  <c r="H72" i="8" s="1"/>
  <c r="C73" i="26"/>
  <c r="H73" i="8" s="1"/>
  <c r="C74" i="26"/>
  <c r="H74" i="8" s="1"/>
  <c r="C75" i="26"/>
  <c r="H75" i="8" s="1"/>
  <c r="C76" i="26"/>
  <c r="H76" i="8" s="1"/>
  <c r="C77" i="26"/>
  <c r="H77" i="8" s="1"/>
  <c r="C78" i="26"/>
  <c r="H78" i="8" s="1"/>
  <c r="C79" i="26"/>
  <c r="H79" i="8" s="1"/>
  <c r="C80" i="26"/>
  <c r="H80" i="8" s="1"/>
  <c r="C82" i="26"/>
  <c r="H82" i="8" s="1"/>
  <c r="C83" i="26"/>
  <c r="H83" i="8" s="1"/>
  <c r="C85" i="26"/>
  <c r="H85" i="8" s="1"/>
  <c r="C87" i="26"/>
  <c r="H87" i="8" s="1"/>
  <c r="C88" i="26"/>
  <c r="H88" i="8" s="1"/>
  <c r="C89" i="26"/>
  <c r="H89" i="8" s="1"/>
  <c r="C90" i="26"/>
  <c r="H90" i="8" s="1"/>
  <c r="C91" i="26"/>
  <c r="H91" i="8" s="1"/>
  <c r="C92" i="26"/>
  <c r="H92" i="8" s="1"/>
  <c r="C94" i="26"/>
  <c r="H94" i="8" s="1"/>
  <c r="C95" i="26"/>
  <c r="H95" i="8" s="1"/>
  <c r="C96" i="26"/>
  <c r="H96" i="8" s="1"/>
  <c r="C98" i="26"/>
  <c r="H98" i="8" s="1"/>
  <c r="C99" i="26"/>
  <c r="H99" i="8" s="1"/>
  <c r="C100" i="26"/>
  <c r="H100" i="8" s="1"/>
  <c r="C102" i="26"/>
  <c r="H102" i="8" s="1"/>
  <c r="C103" i="26"/>
  <c r="H103" i="8" s="1"/>
  <c r="C104" i="26"/>
  <c r="H104" i="8" s="1"/>
  <c r="C105" i="26"/>
  <c r="H105" i="8" s="1"/>
  <c r="C106" i="26"/>
  <c r="H106" i="8" s="1"/>
  <c r="C107" i="26"/>
  <c r="H107" i="8" s="1"/>
  <c r="C108" i="26"/>
  <c r="H108" i="8" s="1"/>
  <c r="C109" i="26"/>
  <c r="H109" i="8" s="1"/>
  <c r="C113" i="26"/>
  <c r="H113" i="8" s="1"/>
  <c r="C114" i="26"/>
  <c r="H114" i="8" s="1"/>
  <c r="C116" i="26"/>
  <c r="H116" i="8" s="1"/>
  <c r="C118" i="26"/>
  <c r="H120" i="8" s="1"/>
  <c r="C119" i="26"/>
  <c r="H121" i="8" s="1"/>
  <c r="C120" i="26"/>
  <c r="H122" i="8" s="1"/>
  <c r="C121" i="26"/>
  <c r="H123" i="8" s="1"/>
  <c r="C122" i="26"/>
  <c r="H124" i="8" s="1"/>
  <c r="C123" i="26"/>
  <c r="H125" i="8" s="1"/>
  <c r="C124" i="26"/>
  <c r="H126" i="8" s="1"/>
  <c r="C125" i="26"/>
  <c r="H127" i="8" s="1"/>
  <c r="C126" i="26"/>
  <c r="H128" i="8" s="1"/>
  <c r="C127" i="26"/>
  <c r="H129" i="8" s="1"/>
  <c r="C128" i="26"/>
  <c r="H130" i="8" s="1"/>
  <c r="C129" i="26"/>
  <c r="H131" i="8" s="1"/>
  <c r="C130" i="26"/>
  <c r="H132" i="8" s="1"/>
  <c r="C148" i="26"/>
  <c r="H150" i="8" s="1"/>
  <c r="C149" i="26"/>
  <c r="H151" i="8" s="1"/>
  <c r="C150" i="26"/>
  <c r="H152" i="8" s="1"/>
  <c r="C151" i="26"/>
  <c r="H153" i="8" s="1"/>
  <c r="C152" i="26"/>
  <c r="H154" i="8" s="1"/>
  <c r="C153" i="26"/>
  <c r="H155" i="8" s="1"/>
  <c r="C154" i="26"/>
  <c r="H156" i="8" s="1"/>
  <c r="C155" i="26"/>
  <c r="H157" i="8" s="1"/>
  <c r="C156" i="26"/>
  <c r="H158" i="8" s="1"/>
  <c r="C157" i="26"/>
  <c r="H159" i="8" s="1"/>
  <c r="C158" i="26"/>
  <c r="H160" i="8" s="1"/>
  <c r="C159" i="26"/>
  <c r="H161" i="8" s="1"/>
  <c r="C160" i="26"/>
  <c r="H162" i="8" s="1"/>
  <c r="C161" i="26"/>
  <c r="H163" i="8" s="1"/>
  <c r="C162" i="26"/>
  <c r="H164" i="8" s="1"/>
  <c r="C163" i="26"/>
  <c r="H165" i="8" s="1"/>
  <c r="C164" i="26"/>
  <c r="H166" i="8" s="1"/>
  <c r="C165" i="26"/>
  <c r="H167" i="8" s="1"/>
  <c r="C166" i="26"/>
  <c r="H168" i="8" s="1"/>
  <c r="C167" i="26"/>
  <c r="H169" i="8" s="1"/>
  <c r="C168" i="26"/>
  <c r="H170" i="8" s="1"/>
  <c r="C169" i="26"/>
  <c r="H171" i="8" s="1"/>
  <c r="C170" i="26"/>
  <c r="H172" i="8" s="1"/>
  <c r="C171" i="26"/>
  <c r="H173" i="8" s="1"/>
  <c r="C173" i="26"/>
  <c r="H175" i="8" s="1"/>
  <c r="C174" i="26"/>
  <c r="H176" i="8" s="1"/>
  <c r="C175" i="26"/>
  <c r="H177" i="8" s="1"/>
  <c r="C176" i="26"/>
  <c r="H178" i="8" s="1"/>
  <c r="C177" i="26"/>
  <c r="H179" i="8" s="1"/>
  <c r="C178" i="26"/>
  <c r="H180" i="8" s="1"/>
  <c r="C179" i="26"/>
  <c r="H181" i="8" s="1"/>
  <c r="C180" i="26"/>
  <c r="H182" i="8" s="1"/>
  <c r="C181" i="26"/>
  <c r="H183" i="8" s="1"/>
  <c r="C182" i="26"/>
  <c r="H184" i="8" s="1"/>
  <c r="C183" i="26"/>
  <c r="H185" i="8" s="1"/>
  <c r="C184" i="26"/>
  <c r="H186" i="8" s="1"/>
  <c r="C185" i="26"/>
  <c r="H187" i="8" s="1"/>
  <c r="C186" i="26"/>
  <c r="H188" i="8" s="1"/>
  <c r="C187" i="26"/>
  <c r="H189" i="8" s="1"/>
  <c r="C188" i="26"/>
  <c r="H190" i="8" s="1"/>
  <c r="C189" i="26"/>
  <c r="H191" i="8" s="1"/>
  <c r="C190" i="26"/>
  <c r="H192" i="8" s="1"/>
  <c r="C191" i="26"/>
  <c r="H193" i="8" s="1"/>
  <c r="C192" i="26"/>
  <c r="H194" i="8" s="1"/>
  <c r="C193" i="26"/>
  <c r="H195" i="8" s="1"/>
  <c r="C194" i="26"/>
  <c r="H196" i="8" s="1"/>
  <c r="C195" i="26"/>
  <c r="H197" i="8" s="1"/>
  <c r="C196" i="26"/>
  <c r="H198" i="8" s="1"/>
  <c r="C197" i="26"/>
  <c r="H199" i="8" s="1"/>
  <c r="C198" i="26"/>
  <c r="H200" i="8" s="1"/>
  <c r="C199" i="26"/>
  <c r="H201" i="8" s="1"/>
  <c r="C200" i="26"/>
  <c r="H202" i="8" s="1"/>
  <c r="C201" i="26"/>
  <c r="H203" i="8" s="1"/>
  <c r="C202" i="26"/>
  <c r="H204" i="8" s="1"/>
  <c r="C203" i="26"/>
  <c r="H205" i="8" s="1"/>
  <c r="C204" i="26"/>
  <c r="H206" i="8" s="1"/>
  <c r="C205" i="26"/>
  <c r="H207" i="8" s="1"/>
  <c r="C206" i="26"/>
  <c r="H208" i="8" s="1"/>
  <c r="C207" i="26"/>
  <c r="H209" i="8" s="1"/>
  <c r="C208" i="26"/>
  <c r="H210" i="8" s="1"/>
  <c r="C209" i="26"/>
  <c r="H211" i="8" s="1"/>
  <c r="C211" i="26"/>
  <c r="H213" i="8" s="1"/>
  <c r="C212" i="26"/>
  <c r="H214" i="8" s="1"/>
  <c r="C213" i="26"/>
  <c r="H215" i="8" s="1"/>
  <c r="C214" i="26"/>
  <c r="H216" i="8" s="1"/>
  <c r="C215" i="26"/>
  <c r="H217" i="8" s="1"/>
  <c r="C216" i="26"/>
  <c r="H218" i="8" s="1"/>
  <c r="C217" i="26"/>
  <c r="H219" i="8" s="1"/>
  <c r="C218" i="26"/>
  <c r="H220" i="8" s="1"/>
  <c r="C219" i="26"/>
  <c r="H221" i="8" s="1"/>
  <c r="C220" i="26"/>
  <c r="H222" i="8" s="1"/>
  <c r="C221" i="26"/>
  <c r="H223" i="8" s="1"/>
  <c r="C222" i="26"/>
  <c r="H224" i="8" s="1"/>
  <c r="C224" i="26"/>
  <c r="H226" i="8" s="1"/>
  <c r="C225" i="26"/>
  <c r="H227" i="8" s="1"/>
  <c r="C226" i="26"/>
  <c r="H228" i="8" s="1"/>
  <c r="C227" i="26"/>
  <c r="H229" i="8" s="1"/>
  <c r="C228" i="26"/>
  <c r="H230" i="8" s="1"/>
  <c r="C229" i="26"/>
  <c r="H231" i="8" s="1"/>
  <c r="C230" i="26"/>
  <c r="H232" i="8" s="1"/>
  <c r="C231" i="26"/>
  <c r="H233" i="8" s="1"/>
  <c r="C232" i="26"/>
  <c r="H234" i="8" s="1"/>
  <c r="C233" i="26"/>
  <c r="H235" i="8" s="1"/>
  <c r="C234" i="26"/>
  <c r="H236" i="8" s="1"/>
  <c r="C236" i="26"/>
  <c r="H238" i="8" s="1"/>
  <c r="C237" i="26"/>
  <c r="H239" i="8" s="1"/>
  <c r="C238" i="26"/>
  <c r="H240" i="8" s="1"/>
  <c r="C240" i="26"/>
  <c r="H242" i="8" s="1"/>
  <c r="C241" i="26"/>
  <c r="H243" i="8" s="1"/>
  <c r="C243" i="26"/>
  <c r="H245" i="8" s="1"/>
  <c r="C244" i="26"/>
  <c r="H246" i="8" s="1"/>
  <c r="C245" i="26"/>
  <c r="H247" i="8" s="1"/>
  <c r="C246" i="26"/>
  <c r="H248" i="8" s="1"/>
  <c r="C249" i="26"/>
  <c r="H251" i="8" s="1"/>
  <c r="C250" i="26"/>
  <c r="H252" i="8" s="1"/>
  <c r="C251" i="26"/>
  <c r="H253" i="8" s="1"/>
  <c r="C252" i="26"/>
  <c r="H254" i="8" s="1"/>
  <c r="C253" i="26"/>
  <c r="H255" i="8" s="1"/>
  <c r="C2" i="26"/>
  <c r="H2" i="8" s="1"/>
  <c r="C262" i="26" l="1"/>
  <c r="H272" i="8"/>
  <c r="H27" i="8"/>
  <c r="H271" i="8" s="1"/>
  <c r="H26" i="8"/>
  <c r="C235" i="26"/>
  <c r="H289" i="8"/>
  <c r="N284" i="8"/>
  <c r="H284" i="8"/>
  <c r="N271" i="8"/>
  <c r="N285" i="8"/>
  <c r="N274" i="8"/>
  <c r="N258" i="26"/>
  <c r="L258" i="26" s="1"/>
  <c r="B253" i="26"/>
  <c r="B252" i="26"/>
  <c r="B251" i="26"/>
  <c r="B250" i="26"/>
  <c r="B249" i="26"/>
  <c r="B246" i="26"/>
  <c r="B245" i="26"/>
  <c r="B244" i="26"/>
  <c r="B243" i="26"/>
  <c r="B241" i="26"/>
  <c r="B240" i="26"/>
  <c r="B238" i="26"/>
  <c r="B237" i="26"/>
  <c r="B236" i="26"/>
  <c r="B234" i="26"/>
  <c r="B233" i="26"/>
  <c r="B232" i="26"/>
  <c r="B231" i="26"/>
  <c r="B230" i="26"/>
  <c r="B229" i="26"/>
  <c r="B228" i="26"/>
  <c r="B227" i="26"/>
  <c r="B226" i="26"/>
  <c r="B225" i="26"/>
  <c r="B224" i="26"/>
  <c r="B222" i="26"/>
  <c r="B221" i="26"/>
  <c r="B220" i="26"/>
  <c r="B219" i="26"/>
  <c r="B218" i="26"/>
  <c r="B217" i="26"/>
  <c r="B216" i="26"/>
  <c r="B215" i="26"/>
  <c r="B214" i="26"/>
  <c r="B213" i="26"/>
  <c r="B212" i="26"/>
  <c r="B211" i="26"/>
  <c r="B209" i="26"/>
  <c r="B208" i="26"/>
  <c r="B207" i="26"/>
  <c r="B206" i="26"/>
  <c r="B205" i="26"/>
  <c r="B204" i="26"/>
  <c r="B203" i="26"/>
  <c r="B202" i="26"/>
  <c r="B201" i="26"/>
  <c r="B200" i="26"/>
  <c r="B199" i="26"/>
  <c r="B198" i="26"/>
  <c r="B197" i="26"/>
  <c r="B196" i="26"/>
  <c r="B195" i="26"/>
  <c r="B194" i="26"/>
  <c r="B193" i="26"/>
  <c r="B192" i="26"/>
  <c r="B191" i="26"/>
  <c r="B190" i="26"/>
  <c r="B189" i="26"/>
  <c r="B188" i="26"/>
  <c r="B187" i="26"/>
  <c r="B186" i="26"/>
  <c r="B185" i="26"/>
  <c r="B184" i="26"/>
  <c r="B183" i="26"/>
  <c r="B182" i="26"/>
  <c r="B181" i="26"/>
  <c r="B180" i="26"/>
  <c r="B179" i="26"/>
  <c r="B178" i="26"/>
  <c r="B177" i="26"/>
  <c r="B176" i="26"/>
  <c r="B175" i="26"/>
  <c r="B174" i="26"/>
  <c r="B173" i="26"/>
  <c r="B171" i="26"/>
  <c r="B170" i="26"/>
  <c r="B169" i="26"/>
  <c r="B168" i="26"/>
  <c r="B167" i="26"/>
  <c r="B166" i="26"/>
  <c r="B165" i="26"/>
  <c r="B164" i="26"/>
  <c r="B163" i="26"/>
  <c r="B162" i="26"/>
  <c r="B161" i="26"/>
  <c r="B160" i="26"/>
  <c r="B159" i="26"/>
  <c r="B158" i="26"/>
  <c r="B157" i="26"/>
  <c r="B156" i="26"/>
  <c r="B155" i="26"/>
  <c r="B154" i="26"/>
  <c r="B153" i="26"/>
  <c r="B152" i="26"/>
  <c r="B151" i="26"/>
  <c r="B150" i="26"/>
  <c r="B149" i="26"/>
  <c r="B148" i="26"/>
  <c r="B130" i="26"/>
  <c r="B129" i="26"/>
  <c r="B128" i="26"/>
  <c r="B127" i="26"/>
  <c r="B126" i="26"/>
  <c r="B125" i="26"/>
  <c r="B124" i="26"/>
  <c r="B123" i="26"/>
  <c r="B122" i="26"/>
  <c r="B121" i="26"/>
  <c r="B120" i="26"/>
  <c r="B119" i="26"/>
  <c r="B118" i="26"/>
  <c r="B116" i="26"/>
  <c r="B114" i="26"/>
  <c r="B113" i="26"/>
  <c r="B109" i="26"/>
  <c r="B108" i="26"/>
  <c r="B107" i="26"/>
  <c r="B106" i="26"/>
  <c r="B105" i="26"/>
  <c r="B104" i="26"/>
  <c r="B103" i="26"/>
  <c r="B102" i="26"/>
  <c r="B100" i="26"/>
  <c r="B99" i="26"/>
  <c r="B98" i="26"/>
  <c r="B97" i="26"/>
  <c r="B96" i="26"/>
  <c r="B95" i="26"/>
  <c r="B94" i="26"/>
  <c r="B93" i="26"/>
  <c r="B92" i="26"/>
  <c r="B91" i="26"/>
  <c r="B90" i="26"/>
  <c r="B89" i="26"/>
  <c r="B88" i="26"/>
  <c r="B87" i="26"/>
  <c r="B86" i="26"/>
  <c r="B85" i="26"/>
  <c r="B83" i="26"/>
  <c r="B82" i="26"/>
  <c r="B81" i="26"/>
  <c r="B80" i="26"/>
  <c r="B79" i="26"/>
  <c r="B78" i="26"/>
  <c r="B77" i="26"/>
  <c r="B76" i="26"/>
  <c r="B75" i="26"/>
  <c r="B74" i="26"/>
  <c r="B73" i="26"/>
  <c r="B72" i="26"/>
  <c r="B71" i="26"/>
  <c r="B70" i="26"/>
  <c r="B69" i="26"/>
  <c r="B68" i="26"/>
  <c r="B67" i="26"/>
  <c r="B66" i="26"/>
  <c r="B65" i="26"/>
  <c r="B64" i="26"/>
  <c r="B63" i="26"/>
  <c r="B62" i="26"/>
  <c r="B60" i="26"/>
  <c r="B59" i="26"/>
  <c r="B58" i="26"/>
  <c r="B57" i="26"/>
  <c r="B56" i="26"/>
  <c r="B55" i="26"/>
  <c r="B54" i="26"/>
  <c r="B53" i="26"/>
  <c r="B52" i="26"/>
  <c r="B51" i="26"/>
  <c r="B50" i="26"/>
  <c r="B49" i="26"/>
  <c r="B48" i="26"/>
  <c r="B47" i="26"/>
  <c r="B46" i="26"/>
  <c r="B45" i="26"/>
  <c r="B44" i="26"/>
  <c r="B43" i="26"/>
  <c r="B42" i="26"/>
  <c r="B41" i="26"/>
  <c r="B40" i="26"/>
  <c r="B39" i="26"/>
  <c r="B38" i="26"/>
  <c r="B37" i="26"/>
  <c r="B36" i="26"/>
  <c r="B35" i="26"/>
  <c r="B34" i="26"/>
  <c r="B33" i="26"/>
  <c r="B32" i="26"/>
  <c r="B31" i="26"/>
  <c r="B30" i="26"/>
  <c r="B29" i="26"/>
  <c r="B28" i="26"/>
  <c r="B27" i="26"/>
  <c r="B26" i="26"/>
  <c r="B25" i="26"/>
  <c r="B24" i="26"/>
  <c r="B21" i="26"/>
  <c r="B20" i="26"/>
  <c r="B19" i="26"/>
  <c r="B18" i="26"/>
  <c r="B17" i="26"/>
  <c r="B16" i="26"/>
  <c r="B15" i="26"/>
  <c r="B14" i="26"/>
  <c r="B13" i="26"/>
  <c r="B12" i="26"/>
  <c r="B11" i="26"/>
  <c r="B10" i="26"/>
  <c r="B9" i="26"/>
  <c r="B8" i="26"/>
  <c r="B7" i="26"/>
  <c r="B6" i="26"/>
  <c r="B5" i="26"/>
  <c r="B4" i="26"/>
  <c r="B3" i="26"/>
  <c r="B2" i="26"/>
  <c r="B262" i="26" l="1"/>
  <c r="B235" i="26"/>
  <c r="B254" i="26" s="1"/>
  <c r="C254" i="26"/>
  <c r="H257" i="8" s="1"/>
  <c r="H237" i="8"/>
  <c r="N273" i="8"/>
  <c r="N286" i="8"/>
  <c r="C263" i="26"/>
  <c r="B261" i="26"/>
  <c r="C261" i="26"/>
  <c r="B264" i="26" l="1"/>
  <c r="B263" i="26"/>
  <c r="C264" i="26"/>
  <c r="O254" i="18"/>
  <c r="O241" i="18" l="1"/>
  <c r="M242" i="13"/>
  <c r="L242" i="13"/>
  <c r="B242" i="3"/>
  <c r="B241" i="10"/>
  <c r="M256" i="13" l="1"/>
  <c r="L256" i="13"/>
  <c r="B255" i="3"/>
  <c r="M254" i="13"/>
  <c r="L254" i="13"/>
  <c r="B254" i="3"/>
  <c r="M253" i="13"/>
  <c r="L253" i="13"/>
  <c r="B253" i="3"/>
  <c r="M252" i="13"/>
  <c r="L252" i="13"/>
  <c r="B252" i="3"/>
  <c r="M251" i="13"/>
  <c r="L251" i="13"/>
  <c r="B251" i="3"/>
  <c r="M250" i="13"/>
  <c r="L250" i="13"/>
  <c r="B250" i="3"/>
  <c r="M247" i="13"/>
  <c r="L247" i="13"/>
  <c r="B247" i="3"/>
  <c r="M246" i="13"/>
  <c r="L246" i="13"/>
  <c r="B246" i="3"/>
  <c r="M245" i="13"/>
  <c r="L245" i="13"/>
  <c r="B245" i="3"/>
  <c r="M244" i="13"/>
  <c r="L244" i="13"/>
  <c r="B244" i="3"/>
  <c r="M241" i="13"/>
  <c r="L241" i="13"/>
  <c r="B241" i="3"/>
  <c r="M239" i="13"/>
  <c r="L239" i="13"/>
  <c r="B239" i="3"/>
  <c r="M238" i="13"/>
  <c r="L238" i="13"/>
  <c r="B238" i="3"/>
  <c r="M237" i="13"/>
  <c r="L237" i="13"/>
  <c r="B237" i="3"/>
  <c r="M235" i="13"/>
  <c r="L235" i="13"/>
  <c r="B235" i="3"/>
  <c r="M234" i="13"/>
  <c r="L234" i="13"/>
  <c r="B234" i="3"/>
  <c r="M233" i="13"/>
  <c r="L233" i="13"/>
  <c r="B233" i="3"/>
  <c r="M232" i="13"/>
  <c r="L232" i="13"/>
  <c r="B232" i="3"/>
  <c r="M231" i="13"/>
  <c r="L231" i="13"/>
  <c r="B231" i="3"/>
  <c r="M230" i="13"/>
  <c r="L230" i="13"/>
  <c r="B230" i="3"/>
  <c r="M229" i="13"/>
  <c r="L229" i="13"/>
  <c r="B229" i="3"/>
  <c r="M228" i="13"/>
  <c r="L228" i="13"/>
  <c r="B228" i="3"/>
  <c r="M227" i="13"/>
  <c r="L227" i="13"/>
  <c r="B227" i="3"/>
  <c r="M226" i="13"/>
  <c r="L226" i="13"/>
  <c r="B226" i="3"/>
  <c r="M225" i="13"/>
  <c r="L225" i="13"/>
  <c r="B225" i="3"/>
  <c r="M223" i="13"/>
  <c r="L223" i="13"/>
  <c r="B223" i="3"/>
  <c r="M222" i="13"/>
  <c r="L222" i="13"/>
  <c r="B222" i="3"/>
  <c r="M221" i="13"/>
  <c r="L221" i="13"/>
  <c r="B221" i="3"/>
  <c r="M220" i="13"/>
  <c r="L220" i="13"/>
  <c r="B220" i="3"/>
  <c r="M219" i="13"/>
  <c r="L219" i="13"/>
  <c r="B219" i="3"/>
  <c r="M218" i="13"/>
  <c r="L218" i="13"/>
  <c r="B218" i="3"/>
  <c r="M217" i="13"/>
  <c r="L217" i="13"/>
  <c r="B217" i="3"/>
  <c r="M216" i="13"/>
  <c r="L216" i="13"/>
  <c r="B216" i="3"/>
  <c r="M215" i="13"/>
  <c r="L215" i="13"/>
  <c r="B215" i="3"/>
  <c r="M214" i="13"/>
  <c r="L214" i="13"/>
  <c r="B214" i="3"/>
  <c r="M213" i="13"/>
  <c r="L213" i="13"/>
  <c r="B213" i="3"/>
  <c r="M212" i="13"/>
  <c r="L212" i="13"/>
  <c r="B212" i="3"/>
  <c r="M210" i="13"/>
  <c r="L210" i="13"/>
  <c r="B210" i="3"/>
  <c r="M209" i="13"/>
  <c r="L209" i="13"/>
  <c r="B209" i="3"/>
  <c r="M208" i="13"/>
  <c r="L208" i="13"/>
  <c r="B208" i="3"/>
  <c r="M207" i="13"/>
  <c r="L207" i="13"/>
  <c r="B207" i="3"/>
  <c r="M206" i="13"/>
  <c r="L206" i="13"/>
  <c r="B206" i="3"/>
  <c r="M205" i="13"/>
  <c r="L205" i="13"/>
  <c r="B205" i="3"/>
  <c r="M204" i="13"/>
  <c r="L204" i="13"/>
  <c r="B204" i="3"/>
  <c r="M203" i="13"/>
  <c r="L203" i="13"/>
  <c r="B203" i="3"/>
  <c r="M202" i="13"/>
  <c r="L202" i="13"/>
  <c r="B202" i="3"/>
  <c r="M201" i="13"/>
  <c r="L201" i="13"/>
  <c r="B201" i="3"/>
  <c r="M200" i="13"/>
  <c r="L200" i="13"/>
  <c r="B200" i="3"/>
  <c r="M199" i="13"/>
  <c r="L199" i="13"/>
  <c r="B199" i="3"/>
  <c r="M198" i="13"/>
  <c r="L198" i="13"/>
  <c r="B198" i="3"/>
  <c r="M197" i="13"/>
  <c r="L197" i="13"/>
  <c r="B197" i="3"/>
  <c r="M196" i="13"/>
  <c r="L196" i="13"/>
  <c r="B196" i="3"/>
  <c r="M195" i="13"/>
  <c r="L195" i="13"/>
  <c r="B195" i="3"/>
  <c r="M194" i="13"/>
  <c r="L194" i="13"/>
  <c r="B194" i="3"/>
  <c r="M193" i="13"/>
  <c r="L193" i="13"/>
  <c r="B193" i="3"/>
  <c r="M192" i="13"/>
  <c r="L192" i="13"/>
  <c r="B192" i="3"/>
  <c r="M191" i="13"/>
  <c r="L191" i="13"/>
  <c r="B191" i="3"/>
  <c r="M190" i="13"/>
  <c r="L190" i="13"/>
  <c r="B190" i="3"/>
  <c r="M189" i="13"/>
  <c r="L189" i="13"/>
  <c r="B189" i="3"/>
  <c r="M188" i="13"/>
  <c r="L188" i="13"/>
  <c r="B188" i="3"/>
  <c r="M187" i="13"/>
  <c r="L187" i="13"/>
  <c r="B187" i="3"/>
  <c r="M186" i="13"/>
  <c r="L186" i="13"/>
  <c r="B186" i="3"/>
  <c r="M185" i="13"/>
  <c r="L185" i="13"/>
  <c r="B185" i="3"/>
  <c r="M184" i="13"/>
  <c r="L184" i="13"/>
  <c r="B184" i="3"/>
  <c r="M183" i="13"/>
  <c r="L183" i="13"/>
  <c r="B183" i="3"/>
  <c r="M182" i="13"/>
  <c r="L182" i="13"/>
  <c r="B182" i="3"/>
  <c r="M181" i="13"/>
  <c r="L181" i="13"/>
  <c r="B181" i="3"/>
  <c r="M180" i="13"/>
  <c r="L180" i="13"/>
  <c r="B180" i="3"/>
  <c r="M179" i="13"/>
  <c r="L179" i="13"/>
  <c r="B179" i="3"/>
  <c r="M178" i="13"/>
  <c r="L178" i="13"/>
  <c r="B178" i="3"/>
  <c r="M177" i="13"/>
  <c r="L177" i="13"/>
  <c r="B177" i="3"/>
  <c r="M176" i="13"/>
  <c r="L176" i="13"/>
  <c r="B176" i="3"/>
  <c r="M175" i="13"/>
  <c r="L175" i="13"/>
  <c r="B175" i="3"/>
  <c r="M174" i="13"/>
  <c r="L174" i="13"/>
  <c r="B174" i="3"/>
  <c r="M172" i="13"/>
  <c r="L172" i="13"/>
  <c r="B172" i="3"/>
  <c r="M171" i="13"/>
  <c r="L171" i="13"/>
  <c r="B171" i="3"/>
  <c r="M170" i="13"/>
  <c r="L170" i="13"/>
  <c r="B170" i="3"/>
  <c r="M169" i="13"/>
  <c r="L169" i="13"/>
  <c r="B169" i="3"/>
  <c r="M168" i="13"/>
  <c r="L168" i="13"/>
  <c r="B168" i="3"/>
  <c r="M167" i="13"/>
  <c r="L167" i="13"/>
  <c r="B167" i="3"/>
  <c r="M166" i="13"/>
  <c r="L166" i="13"/>
  <c r="B166" i="3"/>
  <c r="M165" i="13"/>
  <c r="L165" i="13"/>
  <c r="B165" i="3"/>
  <c r="M164" i="13"/>
  <c r="L164" i="13"/>
  <c r="B164" i="3"/>
  <c r="M163" i="13"/>
  <c r="L163" i="13"/>
  <c r="B163" i="3"/>
  <c r="M162" i="13"/>
  <c r="L162" i="13"/>
  <c r="B162" i="3"/>
  <c r="M161" i="13"/>
  <c r="L161" i="13"/>
  <c r="B161" i="3"/>
  <c r="M160" i="13"/>
  <c r="L160" i="13"/>
  <c r="B160" i="3"/>
  <c r="M159" i="13"/>
  <c r="L159" i="13"/>
  <c r="B159" i="3"/>
  <c r="M158" i="13"/>
  <c r="L158" i="13"/>
  <c r="B158" i="3"/>
  <c r="M157" i="13"/>
  <c r="L157" i="13"/>
  <c r="B157" i="3"/>
  <c r="M156" i="13"/>
  <c r="L156" i="13"/>
  <c r="B156" i="3"/>
  <c r="M155" i="13"/>
  <c r="L155" i="13"/>
  <c r="B155" i="3"/>
  <c r="M154" i="13"/>
  <c r="L154" i="13"/>
  <c r="B154" i="3"/>
  <c r="M153" i="13"/>
  <c r="L153" i="13"/>
  <c r="B153" i="3"/>
  <c r="M152" i="13"/>
  <c r="L152" i="13"/>
  <c r="B152" i="3"/>
  <c r="M151" i="13"/>
  <c r="L151" i="13"/>
  <c r="B151" i="3"/>
  <c r="M150" i="13"/>
  <c r="L150" i="13"/>
  <c r="B150" i="3"/>
  <c r="M149" i="13"/>
  <c r="L149" i="13"/>
  <c r="B149" i="3"/>
  <c r="M148" i="13"/>
  <c r="L148" i="13"/>
  <c r="B148" i="3"/>
  <c r="M145" i="13"/>
  <c r="L145" i="13"/>
  <c r="M144" i="13"/>
  <c r="L144" i="13"/>
  <c r="M143" i="13"/>
  <c r="L143" i="13"/>
  <c r="B143" i="3"/>
  <c r="M142" i="13"/>
  <c r="L142" i="13"/>
  <c r="B142" i="3"/>
  <c r="M141" i="13"/>
  <c r="L141" i="13"/>
  <c r="B141" i="3"/>
  <c r="M140" i="13"/>
  <c r="L140" i="13"/>
  <c r="B140" i="3"/>
  <c r="M139" i="13"/>
  <c r="L139" i="13"/>
  <c r="B139" i="3"/>
  <c r="M138" i="13"/>
  <c r="L138" i="13"/>
  <c r="B138" i="3"/>
  <c r="M137" i="13"/>
  <c r="L137" i="13"/>
  <c r="B137" i="3"/>
  <c r="M136" i="13"/>
  <c r="L136" i="13"/>
  <c r="B136" i="3"/>
  <c r="M135" i="13"/>
  <c r="L135" i="13"/>
  <c r="B135" i="3"/>
  <c r="M134" i="13"/>
  <c r="L134" i="13"/>
  <c r="B134" i="3"/>
  <c r="M133" i="13"/>
  <c r="L133" i="13"/>
  <c r="B133" i="3"/>
  <c r="M131" i="13"/>
  <c r="L131" i="13"/>
  <c r="M130" i="13"/>
  <c r="L130" i="13"/>
  <c r="B130" i="3"/>
  <c r="M129" i="13"/>
  <c r="L129" i="13"/>
  <c r="B129" i="3"/>
  <c r="M128" i="13"/>
  <c r="L128" i="13"/>
  <c r="B128" i="3"/>
  <c r="M127" i="13"/>
  <c r="L127" i="13"/>
  <c r="B127" i="3"/>
  <c r="M126" i="13"/>
  <c r="L126" i="13"/>
  <c r="B126" i="3"/>
  <c r="M125" i="13"/>
  <c r="L125" i="13"/>
  <c r="B125" i="3"/>
  <c r="M124" i="13"/>
  <c r="L124" i="13"/>
  <c r="B124" i="3"/>
  <c r="M123" i="13"/>
  <c r="L123" i="13"/>
  <c r="B123" i="3"/>
  <c r="M122" i="13"/>
  <c r="L122" i="13"/>
  <c r="B122" i="3"/>
  <c r="M121" i="13"/>
  <c r="L121" i="13"/>
  <c r="B121" i="3"/>
  <c r="M120" i="13"/>
  <c r="L120" i="13"/>
  <c r="B120" i="3"/>
  <c r="M119" i="13"/>
  <c r="L119" i="13"/>
  <c r="B119" i="3"/>
  <c r="M115" i="13"/>
  <c r="L115" i="13"/>
  <c r="B116" i="3"/>
  <c r="M113" i="13"/>
  <c r="L113" i="13"/>
  <c r="B114" i="3"/>
  <c r="M112" i="13"/>
  <c r="L112" i="13"/>
  <c r="B113" i="3"/>
  <c r="M108" i="13"/>
  <c r="L108" i="13"/>
  <c r="B109" i="3"/>
  <c r="M107" i="13"/>
  <c r="L107" i="13"/>
  <c r="B108" i="3"/>
  <c r="M106" i="13"/>
  <c r="L106" i="13"/>
  <c r="B107" i="3"/>
  <c r="M105" i="13"/>
  <c r="L105" i="13"/>
  <c r="B106" i="3"/>
  <c r="M104" i="13"/>
  <c r="L104" i="13"/>
  <c r="B105" i="3"/>
  <c r="M103" i="13"/>
  <c r="L103" i="13"/>
  <c r="B104" i="3"/>
  <c r="M102" i="13"/>
  <c r="L102" i="13"/>
  <c r="B103" i="3"/>
  <c r="M101" i="13"/>
  <c r="L101" i="13"/>
  <c r="B102" i="3"/>
  <c r="M99" i="13"/>
  <c r="L99" i="13"/>
  <c r="B100" i="3"/>
  <c r="M98" i="13"/>
  <c r="L98" i="13"/>
  <c r="B99" i="3"/>
  <c r="M97" i="13"/>
  <c r="L97" i="13"/>
  <c r="B98" i="3"/>
  <c r="M96" i="13"/>
  <c r="L96" i="13"/>
  <c r="B97" i="3"/>
  <c r="M95" i="13"/>
  <c r="L95" i="13"/>
  <c r="B96" i="3"/>
  <c r="M94" i="13"/>
  <c r="L94" i="13"/>
  <c r="B95" i="3"/>
  <c r="M93" i="13"/>
  <c r="L93" i="13"/>
  <c r="B94" i="3"/>
  <c r="M92" i="13"/>
  <c r="L92" i="13"/>
  <c r="B93" i="3"/>
  <c r="M91" i="13"/>
  <c r="L91" i="13"/>
  <c r="B92" i="3"/>
  <c r="M90" i="13"/>
  <c r="L90" i="13"/>
  <c r="B91" i="3"/>
  <c r="M89" i="13"/>
  <c r="L89" i="13"/>
  <c r="B90" i="3"/>
  <c r="M88" i="13"/>
  <c r="L88" i="13"/>
  <c r="B89" i="3"/>
  <c r="M87" i="13"/>
  <c r="L87" i="13"/>
  <c r="B88" i="3"/>
  <c r="M86" i="13"/>
  <c r="L86" i="13"/>
  <c r="B87" i="3"/>
  <c r="M85" i="13"/>
  <c r="L85" i="13"/>
  <c r="B86" i="3"/>
  <c r="M84" i="13"/>
  <c r="L84" i="13"/>
  <c r="B85" i="3"/>
  <c r="M82" i="13"/>
  <c r="L82" i="13"/>
  <c r="B83" i="3"/>
  <c r="M81" i="13"/>
  <c r="L81" i="13"/>
  <c r="B82" i="3"/>
  <c r="M80" i="13"/>
  <c r="L80" i="13"/>
  <c r="B81" i="3"/>
  <c r="M79" i="13"/>
  <c r="L79" i="13"/>
  <c r="B80" i="3"/>
  <c r="M78" i="13"/>
  <c r="L78" i="13"/>
  <c r="B79" i="3"/>
  <c r="M77" i="13"/>
  <c r="L77" i="13"/>
  <c r="B78" i="3"/>
  <c r="M76" i="13"/>
  <c r="L76" i="13"/>
  <c r="B77" i="3"/>
  <c r="M75" i="13"/>
  <c r="L75" i="13"/>
  <c r="B76" i="3"/>
  <c r="M74" i="13"/>
  <c r="L74" i="13"/>
  <c r="B75" i="3"/>
  <c r="M73" i="13"/>
  <c r="L73" i="13"/>
  <c r="B74" i="3"/>
  <c r="M72" i="13"/>
  <c r="L72" i="13"/>
  <c r="B73" i="3"/>
  <c r="M71" i="13"/>
  <c r="L71" i="13"/>
  <c r="B72" i="3"/>
  <c r="M70" i="13"/>
  <c r="L70" i="13"/>
  <c r="B71" i="3"/>
  <c r="M69" i="13"/>
  <c r="L69" i="13"/>
  <c r="B70" i="3"/>
  <c r="M68" i="13"/>
  <c r="L68" i="13"/>
  <c r="B69" i="3"/>
  <c r="M67" i="13"/>
  <c r="L67" i="13"/>
  <c r="B68" i="3"/>
  <c r="M66" i="13"/>
  <c r="L66" i="13"/>
  <c r="B67" i="3"/>
  <c r="M65" i="13"/>
  <c r="L65" i="13"/>
  <c r="B66" i="3"/>
  <c r="M64" i="13"/>
  <c r="L64" i="13"/>
  <c r="B65" i="3"/>
  <c r="M63" i="13"/>
  <c r="L63" i="13"/>
  <c r="B64" i="3"/>
  <c r="M62" i="13"/>
  <c r="L62" i="13"/>
  <c r="B63" i="3"/>
  <c r="M61" i="13"/>
  <c r="L61" i="13"/>
  <c r="B62" i="3"/>
  <c r="M59" i="13"/>
  <c r="L59" i="13"/>
  <c r="B60" i="3"/>
  <c r="M58" i="13"/>
  <c r="L58" i="13"/>
  <c r="B59" i="3"/>
  <c r="M57" i="13"/>
  <c r="L57" i="13"/>
  <c r="B58" i="3"/>
  <c r="M56" i="13"/>
  <c r="L56" i="13"/>
  <c r="B57" i="3"/>
  <c r="M55" i="13"/>
  <c r="L55" i="13"/>
  <c r="B56" i="3"/>
  <c r="M54" i="13"/>
  <c r="L54" i="13"/>
  <c r="B55" i="3"/>
  <c r="M53" i="13"/>
  <c r="L53" i="13"/>
  <c r="B54" i="3"/>
  <c r="M52" i="13"/>
  <c r="L52" i="13"/>
  <c r="B53" i="3"/>
  <c r="M51" i="13"/>
  <c r="L51" i="13"/>
  <c r="B52" i="3"/>
  <c r="M50" i="13"/>
  <c r="L50" i="13"/>
  <c r="B51" i="3"/>
  <c r="M49" i="13"/>
  <c r="L49" i="13"/>
  <c r="B50" i="3"/>
  <c r="M48" i="13"/>
  <c r="L48" i="13"/>
  <c r="B49" i="3"/>
  <c r="M47" i="13"/>
  <c r="L47" i="13"/>
  <c r="B48" i="3"/>
  <c r="M46" i="13"/>
  <c r="L46" i="13"/>
  <c r="B47" i="3"/>
  <c r="M45" i="13"/>
  <c r="L45" i="13"/>
  <c r="B46" i="3"/>
  <c r="M44" i="13"/>
  <c r="L44" i="13"/>
  <c r="B45" i="3"/>
  <c r="M43" i="13"/>
  <c r="L43" i="13"/>
  <c r="B44" i="3"/>
  <c r="M42" i="13"/>
  <c r="L42" i="13"/>
  <c r="B43" i="3"/>
  <c r="M41" i="13"/>
  <c r="L41" i="13"/>
  <c r="B42" i="3"/>
  <c r="M40" i="13"/>
  <c r="L40" i="13"/>
  <c r="B41" i="3"/>
  <c r="M39" i="13"/>
  <c r="L39" i="13"/>
  <c r="B40" i="3"/>
  <c r="M38" i="13"/>
  <c r="L38" i="13"/>
  <c r="B39" i="3"/>
  <c r="M37" i="13"/>
  <c r="L37" i="13"/>
  <c r="B38" i="3"/>
  <c r="M36" i="13"/>
  <c r="L36" i="13"/>
  <c r="B37" i="3"/>
  <c r="M35" i="13"/>
  <c r="L35" i="13"/>
  <c r="B36" i="3"/>
  <c r="M34" i="13"/>
  <c r="L34" i="13"/>
  <c r="B35" i="3"/>
  <c r="M33" i="13"/>
  <c r="L33" i="13"/>
  <c r="B34" i="3"/>
  <c r="M32" i="13"/>
  <c r="L32" i="13"/>
  <c r="B33" i="3"/>
  <c r="M31" i="13"/>
  <c r="L31" i="13"/>
  <c r="B32" i="3"/>
  <c r="M30" i="13"/>
  <c r="L30" i="13"/>
  <c r="B31" i="3"/>
  <c r="M29" i="13"/>
  <c r="L29" i="13"/>
  <c r="B30" i="3"/>
  <c r="M28" i="13"/>
  <c r="L28" i="13"/>
  <c r="B29" i="3"/>
  <c r="M27" i="13"/>
  <c r="L27" i="13"/>
  <c r="B28" i="3"/>
  <c r="M26" i="13"/>
  <c r="L26" i="13"/>
  <c r="B27" i="3"/>
  <c r="M25" i="13"/>
  <c r="L25" i="13"/>
  <c r="B26" i="3"/>
  <c r="M24" i="13"/>
  <c r="L24" i="13"/>
  <c r="B25" i="3"/>
  <c r="M23" i="13"/>
  <c r="L23" i="13"/>
  <c r="B24" i="3"/>
  <c r="M21" i="13"/>
  <c r="L21" i="13"/>
  <c r="B21" i="3"/>
  <c r="M20" i="13"/>
  <c r="L20" i="13"/>
  <c r="B20" i="3"/>
  <c r="M19" i="13"/>
  <c r="L19" i="13"/>
  <c r="B19" i="3"/>
  <c r="M18" i="13"/>
  <c r="L18" i="13"/>
  <c r="B18" i="3"/>
  <c r="M17" i="13"/>
  <c r="L17" i="13"/>
  <c r="B17" i="3"/>
  <c r="M16" i="13"/>
  <c r="L16" i="13"/>
  <c r="B16" i="3"/>
  <c r="M15" i="13"/>
  <c r="L15" i="13"/>
  <c r="B15" i="3"/>
  <c r="M14" i="13"/>
  <c r="L14" i="13"/>
  <c r="B14" i="3"/>
  <c r="M13" i="13"/>
  <c r="L13" i="13"/>
  <c r="B13" i="3"/>
  <c r="M12" i="13"/>
  <c r="L12" i="13"/>
  <c r="B12" i="3"/>
  <c r="M11" i="13"/>
  <c r="L11" i="13"/>
  <c r="B11" i="3"/>
  <c r="M10" i="13"/>
  <c r="L10" i="13"/>
  <c r="B10" i="3"/>
  <c r="M9" i="13"/>
  <c r="L9" i="13"/>
  <c r="B9" i="3"/>
  <c r="M8" i="13"/>
  <c r="L8" i="13"/>
  <c r="B8" i="3"/>
  <c r="M7" i="13"/>
  <c r="L7" i="13"/>
  <c r="B7" i="3"/>
  <c r="M6" i="13"/>
  <c r="L6" i="13"/>
  <c r="B6" i="3"/>
  <c r="M5" i="13"/>
  <c r="L5" i="13"/>
  <c r="B5" i="3"/>
  <c r="M4" i="13"/>
  <c r="L4" i="13"/>
  <c r="B4" i="3"/>
  <c r="M3" i="13"/>
  <c r="L3" i="13"/>
  <c r="B3" i="3"/>
  <c r="M2" i="13"/>
  <c r="L2" i="13"/>
  <c r="B2" i="3"/>
  <c r="B254" i="10"/>
  <c r="B253" i="10"/>
  <c r="B252" i="10"/>
  <c r="B251" i="10"/>
  <c r="B250" i="10"/>
  <c r="B249" i="10"/>
  <c r="B246" i="10"/>
  <c r="B245" i="10"/>
  <c r="B244" i="10"/>
  <c r="B243" i="10"/>
  <c r="B240" i="10"/>
  <c r="B238" i="10"/>
  <c r="B237" i="10"/>
  <c r="B236" i="10"/>
  <c r="B234" i="10"/>
  <c r="B233" i="10"/>
  <c r="B232" i="10"/>
  <c r="B231" i="10"/>
  <c r="B230" i="10"/>
  <c r="B229" i="10"/>
  <c r="B228" i="10"/>
  <c r="B227" i="10"/>
  <c r="B226" i="10"/>
  <c r="B225" i="10"/>
  <c r="B224" i="10"/>
  <c r="B222" i="10"/>
  <c r="B221" i="10"/>
  <c r="B220" i="10"/>
  <c r="B219" i="10"/>
  <c r="B218" i="10"/>
  <c r="B217" i="10"/>
  <c r="B216" i="10"/>
  <c r="B215" i="10"/>
  <c r="B214" i="10"/>
  <c r="B213" i="10"/>
  <c r="B212" i="10"/>
  <c r="B211" i="10"/>
  <c r="B209" i="10"/>
  <c r="B208" i="10"/>
  <c r="B207" i="10"/>
  <c r="B206" i="10"/>
  <c r="B205" i="10"/>
  <c r="B204" i="10"/>
  <c r="B203" i="10"/>
  <c r="B202" i="10"/>
  <c r="B201" i="10"/>
  <c r="B200" i="10"/>
  <c r="B199" i="10"/>
  <c r="B198" i="10"/>
  <c r="B197" i="10"/>
  <c r="B196" i="10"/>
  <c r="B195" i="10"/>
  <c r="B194" i="10"/>
  <c r="B193" i="10"/>
  <c r="B192" i="10"/>
  <c r="B191" i="10"/>
  <c r="B190" i="10"/>
  <c r="B189" i="10"/>
  <c r="B188" i="10"/>
  <c r="B187" i="10"/>
  <c r="B186" i="10"/>
  <c r="B185" i="10"/>
  <c r="B184" i="10"/>
  <c r="B183" i="10"/>
  <c r="B182" i="10"/>
  <c r="B181" i="10"/>
  <c r="B180" i="10"/>
  <c r="B179" i="10"/>
  <c r="B178" i="10"/>
  <c r="B177" i="10"/>
  <c r="B176" i="10"/>
  <c r="B175" i="10"/>
  <c r="B174" i="10"/>
  <c r="B173" i="10"/>
  <c r="B171" i="10"/>
  <c r="B170" i="10"/>
  <c r="B169" i="10"/>
  <c r="B168" i="10"/>
  <c r="B167" i="10"/>
  <c r="B166" i="10"/>
  <c r="B165" i="10"/>
  <c r="B164" i="10"/>
  <c r="B163" i="10"/>
  <c r="B162" i="10"/>
  <c r="B161" i="10"/>
  <c r="B160" i="10"/>
  <c r="B159" i="10"/>
  <c r="B158" i="10"/>
  <c r="B157" i="10"/>
  <c r="B156" i="10"/>
  <c r="B155" i="10"/>
  <c r="B154" i="10"/>
  <c r="B153" i="10"/>
  <c r="B152" i="10"/>
  <c r="B151" i="10"/>
  <c r="B150" i="10"/>
  <c r="B149" i="10"/>
  <c r="B148" i="10"/>
  <c r="B147" i="10"/>
  <c r="B144" i="10"/>
  <c r="B143" i="10"/>
  <c r="B142" i="10"/>
  <c r="B141" i="10"/>
  <c r="B140" i="10"/>
  <c r="B139" i="10"/>
  <c r="B138" i="10"/>
  <c r="B137" i="10"/>
  <c r="B136" i="10"/>
  <c r="B135" i="10"/>
  <c r="B134" i="10"/>
  <c r="B133" i="10"/>
  <c r="B132" i="10"/>
  <c r="B130" i="10"/>
  <c r="B129" i="10"/>
  <c r="B128" i="10"/>
  <c r="B127" i="10"/>
  <c r="B126" i="10"/>
  <c r="B125" i="10"/>
  <c r="B124" i="10"/>
  <c r="B123" i="10"/>
  <c r="B122" i="10"/>
  <c r="B121" i="10"/>
  <c r="B120" i="10"/>
  <c r="B119" i="10"/>
  <c r="B118" i="10"/>
  <c r="B116" i="10"/>
  <c r="B114" i="10"/>
  <c r="B113" i="10"/>
  <c r="B109" i="10"/>
  <c r="B108" i="10"/>
  <c r="B107" i="10"/>
  <c r="B106" i="10"/>
  <c r="B105" i="10"/>
  <c r="B104" i="10"/>
  <c r="B103" i="10"/>
  <c r="B102" i="10"/>
  <c r="B100" i="10"/>
  <c r="B99" i="10"/>
  <c r="B98" i="10"/>
  <c r="B97" i="10"/>
  <c r="B96" i="10"/>
  <c r="B95" i="10"/>
  <c r="B94" i="10"/>
  <c r="B93" i="10"/>
  <c r="B92" i="10"/>
  <c r="B91" i="10"/>
  <c r="B90" i="10"/>
  <c r="B89" i="10"/>
  <c r="B88" i="10"/>
  <c r="B87" i="10"/>
  <c r="B86" i="10"/>
  <c r="B85" i="10"/>
  <c r="B83" i="10"/>
  <c r="B82" i="10"/>
  <c r="B81" i="10"/>
  <c r="B80" i="10"/>
  <c r="B79" i="10"/>
  <c r="B78" i="10"/>
  <c r="B77" i="10"/>
  <c r="B76" i="10"/>
  <c r="B75" i="10"/>
  <c r="B74" i="10"/>
  <c r="B73" i="10"/>
  <c r="B72" i="10"/>
  <c r="B71" i="10"/>
  <c r="B70" i="10"/>
  <c r="B69" i="10"/>
  <c r="B68" i="10"/>
  <c r="B67" i="10"/>
  <c r="B66" i="10"/>
  <c r="B65" i="10"/>
  <c r="B64" i="10"/>
  <c r="B63" i="10"/>
  <c r="B62" i="10"/>
  <c r="B60" i="10"/>
  <c r="B59" i="10"/>
  <c r="B58" i="10"/>
  <c r="B57" i="10"/>
  <c r="B56" i="10"/>
  <c r="B55" i="10"/>
  <c r="B54" i="10"/>
  <c r="B53" i="10"/>
  <c r="B52" i="10"/>
  <c r="B51" i="10"/>
  <c r="B50" i="10"/>
  <c r="B49" i="10"/>
  <c r="B48" i="10"/>
  <c r="B47" i="10"/>
  <c r="B46" i="10"/>
  <c r="B45" i="10"/>
  <c r="B44" i="10"/>
  <c r="B43" i="10"/>
  <c r="B42" i="10"/>
  <c r="B41" i="10"/>
  <c r="B40" i="10"/>
  <c r="B39" i="10"/>
  <c r="B38" i="10"/>
  <c r="B37" i="10"/>
  <c r="B36" i="10"/>
  <c r="B35" i="10"/>
  <c r="B34" i="10"/>
  <c r="B33" i="10"/>
  <c r="B32" i="10"/>
  <c r="B31" i="10"/>
  <c r="B30" i="10"/>
  <c r="B29" i="10"/>
  <c r="B28" i="10"/>
  <c r="B27" i="10"/>
  <c r="B26" i="10"/>
  <c r="B25" i="10"/>
  <c r="B24" i="10"/>
  <c r="B21" i="10"/>
  <c r="B20" i="10"/>
  <c r="B19" i="10"/>
  <c r="B18" i="10"/>
  <c r="B17" i="10"/>
  <c r="B16" i="10"/>
  <c r="B15" i="10"/>
  <c r="B14" i="10"/>
  <c r="B13" i="10"/>
  <c r="B12" i="10"/>
  <c r="B11" i="10"/>
  <c r="B10" i="10"/>
  <c r="B9" i="10"/>
  <c r="B8" i="10"/>
  <c r="B7" i="10"/>
  <c r="B6" i="10"/>
  <c r="B5" i="10"/>
  <c r="B4" i="10"/>
  <c r="B3" i="10"/>
  <c r="B2" i="10"/>
  <c r="Q258" i="10"/>
  <c r="P258" i="10"/>
  <c r="B263" i="3" l="1"/>
  <c r="L258" i="13"/>
  <c r="L269" i="13"/>
  <c r="M258" i="13"/>
  <c r="M269" i="13"/>
  <c r="L258" i="10"/>
  <c r="B262" i="10"/>
  <c r="Q284" i="8"/>
  <c r="P284" i="8"/>
  <c r="Q285" i="8"/>
  <c r="P285" i="8"/>
  <c r="G265" i="3"/>
  <c r="F265" i="3"/>
  <c r="C265" i="3"/>
  <c r="D265" i="3"/>
  <c r="B264" i="3"/>
  <c r="G264" i="3"/>
  <c r="P271" i="8"/>
  <c r="C262" i="3"/>
  <c r="Q271" i="8"/>
  <c r="D262" i="3"/>
  <c r="B265" i="3"/>
  <c r="D264" i="3"/>
  <c r="F262" i="3"/>
  <c r="F264" i="3"/>
  <c r="B262" i="3"/>
  <c r="G262" i="3"/>
  <c r="B263" i="10"/>
  <c r="G264" i="10"/>
  <c r="C263" i="10"/>
  <c r="C264" i="10"/>
  <c r="G263" i="10"/>
  <c r="B264" i="10"/>
  <c r="B261" i="10"/>
  <c r="C261" i="10"/>
  <c r="G261" i="10"/>
  <c r="Q286" i="8" l="1"/>
  <c r="P286" i="8"/>
  <c r="H117" i="3"/>
  <c r="T116" i="13" s="1"/>
  <c r="Q258" i="1"/>
  <c r="R258" i="1"/>
  <c r="T258" i="1"/>
  <c r="U258" i="1"/>
  <c r="P258" i="1"/>
  <c r="E117" i="3" l="1"/>
  <c r="Z117" i="3"/>
  <c r="M284" i="8"/>
  <c r="J284" i="8"/>
  <c r="K284" i="8"/>
  <c r="L284" i="8"/>
  <c r="J271" i="8"/>
  <c r="H264" i="1"/>
  <c r="I263" i="1"/>
  <c r="I264" i="1"/>
  <c r="L271" i="8"/>
  <c r="K271" i="8"/>
  <c r="H263" i="1"/>
  <c r="M271" i="8"/>
  <c r="H261" i="1"/>
  <c r="I261" i="1"/>
  <c r="M285" i="8"/>
  <c r="J285" i="8"/>
  <c r="K285" i="8"/>
  <c r="N258" i="1"/>
  <c r="Q259" i="1" s="1"/>
  <c r="C264" i="1"/>
  <c r="D264" i="1"/>
  <c r="K274" i="8"/>
  <c r="E264" i="1"/>
  <c r="L274" i="8"/>
  <c r="F264" i="1"/>
  <c r="M274" i="8"/>
  <c r="L285" i="8"/>
  <c r="H285" i="8"/>
  <c r="C263" i="1"/>
  <c r="H217" i="3"/>
  <c r="T217" i="13" s="1"/>
  <c r="H220" i="3"/>
  <c r="T220" i="13" s="1"/>
  <c r="H201" i="3"/>
  <c r="T201" i="13" s="1"/>
  <c r="H65" i="3"/>
  <c r="T64" i="13" s="1"/>
  <c r="H41" i="3"/>
  <c r="T40" i="13" s="1"/>
  <c r="H11" i="3"/>
  <c r="T11" i="13" s="1"/>
  <c r="H200" i="3"/>
  <c r="T200" i="13" s="1"/>
  <c r="H209" i="3"/>
  <c r="T209" i="13" s="1"/>
  <c r="H237" i="3"/>
  <c r="T237" i="13" s="1"/>
  <c r="H185" i="3"/>
  <c r="T185" i="13" s="1"/>
  <c r="H54" i="3"/>
  <c r="T53" i="13" s="1"/>
  <c r="H159" i="3"/>
  <c r="T159" i="13" s="1"/>
  <c r="H73" i="3"/>
  <c r="T72" i="13" s="1"/>
  <c r="H33" i="3"/>
  <c r="T32" i="13" s="1"/>
  <c r="H96" i="3"/>
  <c r="T95" i="13" s="1"/>
  <c r="H168" i="3"/>
  <c r="T168" i="13" s="1"/>
  <c r="H193" i="3"/>
  <c r="T193" i="13" s="1"/>
  <c r="H179" i="3"/>
  <c r="T179" i="13" s="1"/>
  <c r="H29" i="3"/>
  <c r="T28" i="13" s="1"/>
  <c r="H31" i="3"/>
  <c r="T30" i="13" s="1"/>
  <c r="H49" i="3"/>
  <c r="T48" i="13" s="1"/>
  <c r="H130" i="3"/>
  <c r="T130" i="13" s="1"/>
  <c r="H137" i="3"/>
  <c r="T137" i="13" s="1"/>
  <c r="H67" i="3"/>
  <c r="T66" i="13" s="1"/>
  <c r="H131" i="3"/>
  <c r="T131" i="13" s="1"/>
  <c r="H12" i="3"/>
  <c r="T12" i="13" s="1"/>
  <c r="H25" i="3"/>
  <c r="T24" i="13" s="1"/>
  <c r="H141" i="3"/>
  <c r="T141" i="13" s="1"/>
  <c r="H92" i="3"/>
  <c r="T91" i="13" s="1"/>
  <c r="H116" i="3"/>
  <c r="T115" i="13" s="1"/>
  <c r="H71" i="3"/>
  <c r="T70" i="13" s="1"/>
  <c r="H99" i="3"/>
  <c r="T98" i="13" s="1"/>
  <c r="H127" i="3"/>
  <c r="T127" i="13" s="1"/>
  <c r="H145" i="3"/>
  <c r="T145" i="13" s="1"/>
  <c r="H189" i="3"/>
  <c r="T189" i="13" s="1"/>
  <c r="H212" i="3"/>
  <c r="T212" i="13" s="1"/>
  <c r="H214" i="3"/>
  <c r="T214" i="13" s="1"/>
  <c r="H219" i="3"/>
  <c r="T219" i="13" s="1"/>
  <c r="H18" i="3"/>
  <c r="T18" i="13" s="1"/>
  <c r="H48" i="3"/>
  <c r="T47" i="13" s="1"/>
  <c r="H114" i="3"/>
  <c r="T113" i="13" s="1"/>
  <c r="H202" i="3"/>
  <c r="T202" i="13" s="1"/>
  <c r="H55" i="3"/>
  <c r="T54" i="13" s="1"/>
  <c r="H247" i="3"/>
  <c r="T247" i="13" s="1"/>
  <c r="H166" i="3"/>
  <c r="T166" i="13" s="1"/>
  <c r="H233" i="3"/>
  <c r="T233" i="13" s="1"/>
  <c r="H204" i="3"/>
  <c r="T204" i="13" s="1"/>
  <c r="H171" i="3"/>
  <c r="T171" i="13" s="1"/>
  <c r="H226" i="3"/>
  <c r="T226" i="13" s="1"/>
  <c r="H251" i="3"/>
  <c r="T251" i="13" s="1"/>
  <c r="H57" i="3"/>
  <c r="T56" i="13" s="1"/>
  <c r="H70" i="3"/>
  <c r="T69" i="13" s="1"/>
  <c r="H93" i="3"/>
  <c r="T92" i="13" s="1"/>
  <c r="H169" i="3"/>
  <c r="T169" i="13" s="1"/>
  <c r="H253" i="3"/>
  <c r="T253" i="13" s="1"/>
  <c r="H14" i="3"/>
  <c r="T14" i="13" s="1"/>
  <c r="H85" i="3"/>
  <c r="T84" i="13" s="1"/>
  <c r="H194" i="3"/>
  <c r="T194" i="13" s="1"/>
  <c r="H232" i="3"/>
  <c r="T232" i="13" s="1"/>
  <c r="H10" i="3"/>
  <c r="T10" i="13" s="1"/>
  <c r="H103" i="3"/>
  <c r="T102" i="13" s="1"/>
  <c r="H134" i="3"/>
  <c r="T134" i="13" s="1"/>
  <c r="H87" i="3"/>
  <c r="T86" i="13" s="1"/>
  <c r="H215" i="3"/>
  <c r="T215" i="13" s="1"/>
  <c r="H227" i="3"/>
  <c r="T227" i="13" s="1"/>
  <c r="H8" i="3"/>
  <c r="T8" i="13" s="1"/>
  <c r="H51" i="3"/>
  <c r="T50" i="13" s="1"/>
  <c r="H6" i="3"/>
  <c r="T6" i="13" s="1"/>
  <c r="H62" i="3"/>
  <c r="T61" i="13" s="1"/>
  <c r="H78" i="3"/>
  <c r="T77" i="13" s="1"/>
  <c r="H94" i="3"/>
  <c r="T93" i="13" s="1"/>
  <c r="H125" i="3"/>
  <c r="T125" i="13" s="1"/>
  <c r="H198" i="3"/>
  <c r="T198" i="13" s="1"/>
  <c r="D263" i="1"/>
  <c r="F261" i="1"/>
  <c r="E261" i="1"/>
  <c r="E263" i="1"/>
  <c r="C261" i="1"/>
  <c r="F263" i="1"/>
  <c r="D261" i="1"/>
  <c r="E61" i="3" l="1"/>
  <c r="X61" i="8" s="1"/>
  <c r="H236" i="3"/>
  <c r="H80" i="3"/>
  <c r="T79" i="13" s="1"/>
  <c r="E170" i="3"/>
  <c r="E128" i="3"/>
  <c r="X129" i="8" s="1"/>
  <c r="H115" i="3"/>
  <c r="T114" i="13" s="1"/>
  <c r="X117" i="8"/>
  <c r="I117" i="3"/>
  <c r="E95" i="3"/>
  <c r="X95" i="8" s="1"/>
  <c r="E184" i="3"/>
  <c r="X185" i="8" s="1"/>
  <c r="E228" i="3"/>
  <c r="X229" i="8" s="1"/>
  <c r="H243" i="3"/>
  <c r="T243" i="13" s="1"/>
  <c r="Z115" i="3"/>
  <c r="Z61" i="3"/>
  <c r="E115" i="3"/>
  <c r="X115" i="8" s="1"/>
  <c r="H61" i="3"/>
  <c r="T60" i="13" s="1"/>
  <c r="E251" i="3"/>
  <c r="X252" i="8" s="1"/>
  <c r="H35" i="3"/>
  <c r="T34" i="13" s="1"/>
  <c r="H231" i="3"/>
  <c r="T231" i="13" s="1"/>
  <c r="H32" i="3"/>
  <c r="T31" i="13" s="1"/>
  <c r="H241" i="3"/>
  <c r="T241" i="13" s="1"/>
  <c r="H210" i="3"/>
  <c r="T210" i="13" s="1"/>
  <c r="H228" i="3"/>
  <c r="T228" i="13" s="1"/>
  <c r="H180" i="3"/>
  <c r="T180" i="13" s="1"/>
  <c r="H88" i="3"/>
  <c r="T87" i="13" s="1"/>
  <c r="H144" i="3"/>
  <c r="T144" i="13" s="1"/>
  <c r="H218" i="3"/>
  <c r="T218" i="13" s="1"/>
  <c r="H244" i="3"/>
  <c r="T244" i="13" s="1"/>
  <c r="H165" i="3"/>
  <c r="T165" i="13" s="1"/>
  <c r="H86" i="3"/>
  <c r="T85" i="13" s="1"/>
  <c r="H7" i="3"/>
  <c r="T7" i="13" s="1"/>
  <c r="H83" i="3"/>
  <c r="T82" i="13" s="1"/>
  <c r="H74" i="3"/>
  <c r="T73" i="13" s="1"/>
  <c r="H174" i="3"/>
  <c r="T174" i="13" s="1"/>
  <c r="H216" i="3"/>
  <c r="T216" i="13" s="1"/>
  <c r="H176" i="3"/>
  <c r="T176" i="13" s="1"/>
  <c r="H186" i="3"/>
  <c r="T186" i="13" s="1"/>
  <c r="E236" i="3"/>
  <c r="X237" i="8" s="1"/>
  <c r="H107" i="3"/>
  <c r="T106" i="13" s="1"/>
  <c r="H190" i="3"/>
  <c r="T190" i="13" s="1"/>
  <c r="H138" i="3"/>
  <c r="T138" i="13" s="1"/>
  <c r="H68" i="3"/>
  <c r="T67" i="13" s="1"/>
  <c r="H252" i="3"/>
  <c r="T252" i="13" s="1"/>
  <c r="H40" i="3"/>
  <c r="T39" i="13" s="1"/>
  <c r="H139" i="3"/>
  <c r="T139" i="13" s="1"/>
  <c r="H82" i="3"/>
  <c r="T81" i="13" s="1"/>
  <c r="H52" i="3"/>
  <c r="T51" i="13" s="1"/>
  <c r="H53" i="3"/>
  <c r="T52" i="13" s="1"/>
  <c r="H44" i="3"/>
  <c r="T43" i="13" s="1"/>
  <c r="T236" i="13"/>
  <c r="H157" i="3"/>
  <c r="T157" i="13" s="1"/>
  <c r="H142" i="3"/>
  <c r="T142" i="13" s="1"/>
  <c r="H161" i="3"/>
  <c r="T161" i="13" s="1"/>
  <c r="H28" i="3"/>
  <c r="T27" i="13" s="1"/>
  <c r="H89" i="3"/>
  <c r="T88" i="13" s="1"/>
  <c r="H184" i="3"/>
  <c r="T184" i="13" s="1"/>
  <c r="H208" i="3"/>
  <c r="T208" i="13" s="1"/>
  <c r="H97" i="3"/>
  <c r="T96" i="13" s="1"/>
  <c r="H3" i="3"/>
  <c r="T3" i="13" s="1"/>
  <c r="H39" i="3"/>
  <c r="T38" i="13" s="1"/>
  <c r="H151" i="3"/>
  <c r="T151" i="13" s="1"/>
  <c r="H47" i="3"/>
  <c r="T46" i="13" s="1"/>
  <c r="H42" i="3"/>
  <c r="T41" i="13" s="1"/>
  <c r="H90" i="3"/>
  <c r="T89" i="13" s="1"/>
  <c r="H221" i="3"/>
  <c r="T221" i="13" s="1"/>
  <c r="E16" i="3"/>
  <c r="X16" i="8" s="1"/>
  <c r="E140" i="3"/>
  <c r="E139" i="3"/>
  <c r="E41" i="3"/>
  <c r="X41" i="8" s="1"/>
  <c r="H43" i="3"/>
  <c r="T42" i="13" s="1"/>
  <c r="H135" i="3"/>
  <c r="T135" i="13" s="1"/>
  <c r="H152" i="3"/>
  <c r="T152" i="13" s="1"/>
  <c r="H38" i="3"/>
  <c r="T37" i="13" s="1"/>
  <c r="H50" i="3"/>
  <c r="T49" i="13" s="1"/>
  <c r="H102" i="3"/>
  <c r="T101" i="13" s="1"/>
  <c r="H79" i="3"/>
  <c r="T78" i="13" s="1"/>
  <c r="H206" i="3"/>
  <c r="T206" i="13" s="1"/>
  <c r="H66" i="3"/>
  <c r="T65" i="13" s="1"/>
  <c r="H154" i="3"/>
  <c r="T154" i="13" s="1"/>
  <c r="H20" i="3"/>
  <c r="T20" i="13" s="1"/>
  <c r="H5" i="3"/>
  <c r="T5" i="13" s="1"/>
  <c r="H72" i="3"/>
  <c r="T71" i="13" s="1"/>
  <c r="H129" i="3"/>
  <c r="T129" i="13" s="1"/>
  <c r="H160" i="3"/>
  <c r="T160" i="13" s="1"/>
  <c r="H196" i="3"/>
  <c r="T196" i="13" s="1"/>
  <c r="H108" i="3"/>
  <c r="T107" i="13" s="1"/>
  <c r="H167" i="3"/>
  <c r="T167" i="13" s="1"/>
  <c r="H158" i="3"/>
  <c r="T158" i="13" s="1"/>
  <c r="H64" i="3"/>
  <c r="T63" i="13" s="1"/>
  <c r="H199" i="3"/>
  <c r="T199" i="13" s="1"/>
  <c r="H143" i="3"/>
  <c r="T143" i="13" s="1"/>
  <c r="H126" i="3"/>
  <c r="T126" i="13" s="1"/>
  <c r="H222" i="3"/>
  <c r="T222" i="13" s="1"/>
  <c r="H46" i="3"/>
  <c r="T45" i="13" s="1"/>
  <c r="H81" i="3"/>
  <c r="T80" i="13" s="1"/>
  <c r="H17" i="3"/>
  <c r="T17" i="13" s="1"/>
  <c r="H121" i="3"/>
  <c r="T121" i="13" s="1"/>
  <c r="H223" i="3"/>
  <c r="T223" i="13" s="1"/>
  <c r="H254" i="3"/>
  <c r="T254" i="13" s="1"/>
  <c r="H178" i="3"/>
  <c r="T178" i="13" s="1"/>
  <c r="H2" i="3"/>
  <c r="T2" i="13" s="1"/>
  <c r="H140" i="3"/>
  <c r="T140" i="13" s="1"/>
  <c r="H163" i="3"/>
  <c r="T163" i="13" s="1"/>
  <c r="H128" i="3"/>
  <c r="T128" i="13" s="1"/>
  <c r="H15" i="3"/>
  <c r="T15" i="13" s="1"/>
  <c r="H60" i="3"/>
  <c r="T59" i="13" s="1"/>
  <c r="H234" i="3"/>
  <c r="T234" i="13" s="1"/>
  <c r="H24" i="3"/>
  <c r="T23" i="13" s="1"/>
  <c r="H34" i="3"/>
  <c r="T33" i="13" s="1"/>
  <c r="H59" i="3"/>
  <c r="T58" i="13" s="1"/>
  <c r="H111" i="3"/>
  <c r="T110" i="13" s="1"/>
  <c r="H177" i="3"/>
  <c r="T177" i="13" s="1"/>
  <c r="H170" i="3"/>
  <c r="T170" i="13" s="1"/>
  <c r="H4" i="3"/>
  <c r="T4" i="13" s="1"/>
  <c r="H120" i="3"/>
  <c r="T120" i="13" s="1"/>
  <c r="H175" i="3"/>
  <c r="T175" i="13" s="1"/>
  <c r="H9" i="3"/>
  <c r="T9" i="13" s="1"/>
  <c r="H75" i="3"/>
  <c r="T74" i="13" s="1"/>
  <c r="H187" i="3"/>
  <c r="T187" i="13" s="1"/>
  <c r="H58" i="3"/>
  <c r="T57" i="13" s="1"/>
  <c r="H213" i="3"/>
  <c r="T213" i="13" s="1"/>
  <c r="H238" i="3"/>
  <c r="T238" i="13" s="1"/>
  <c r="H132" i="3"/>
  <c r="T132" i="13" s="1"/>
  <c r="H16" i="3"/>
  <c r="T16" i="13" s="1"/>
  <c r="H119" i="3"/>
  <c r="T119" i="13" s="1"/>
  <c r="H37" i="3"/>
  <c r="T36" i="13" s="1"/>
  <c r="H95" i="3"/>
  <c r="T94" i="13" s="1"/>
  <c r="H26" i="3"/>
  <c r="T25" i="13" s="1"/>
  <c r="H123" i="3"/>
  <c r="T123" i="13" s="1"/>
  <c r="H63" i="3"/>
  <c r="T62" i="13" s="1"/>
  <c r="H153" i="3"/>
  <c r="T153" i="13" s="1"/>
  <c r="H245" i="3"/>
  <c r="T245" i="13" s="1"/>
  <c r="H13" i="3"/>
  <c r="T13" i="13" s="1"/>
  <c r="H205" i="3"/>
  <c r="T205" i="13" s="1"/>
  <c r="H122" i="3"/>
  <c r="T122" i="13" s="1"/>
  <c r="H104" i="3"/>
  <c r="T103" i="13" s="1"/>
  <c r="H113" i="3"/>
  <c r="T112" i="13" s="1"/>
  <c r="H91" i="3"/>
  <c r="T90" i="13" s="1"/>
  <c r="H156" i="3"/>
  <c r="T156" i="13" s="1"/>
  <c r="H162" i="3"/>
  <c r="T162" i="13" s="1"/>
  <c r="H133" i="3"/>
  <c r="T133" i="13" s="1"/>
  <c r="H230" i="3"/>
  <c r="T230" i="13" s="1"/>
  <c r="H98" i="3"/>
  <c r="T97" i="13" s="1"/>
  <c r="H183" i="3"/>
  <c r="T183" i="13" s="1"/>
  <c r="H255" i="3"/>
  <c r="T256" i="13" s="1"/>
  <c r="H77" i="3"/>
  <c r="T76" i="13" s="1"/>
  <c r="H149" i="3"/>
  <c r="T149" i="13" s="1"/>
  <c r="H181" i="3"/>
  <c r="T181" i="13" s="1"/>
  <c r="H19" i="3"/>
  <c r="T19" i="13" s="1"/>
  <c r="H124" i="3"/>
  <c r="T124" i="13" s="1"/>
  <c r="H192" i="3"/>
  <c r="T192" i="13" s="1"/>
  <c r="H250" i="3"/>
  <c r="T250" i="13" s="1"/>
  <c r="H155" i="3"/>
  <c r="T155" i="13" s="1"/>
  <c r="E70" i="3"/>
  <c r="X70" i="8" s="1"/>
  <c r="E234" i="3"/>
  <c r="X235" i="8" s="1"/>
  <c r="H191" i="3"/>
  <c r="T191" i="13" s="1"/>
  <c r="H45" i="3"/>
  <c r="T44" i="13" s="1"/>
  <c r="H76" i="3"/>
  <c r="T75" i="13" s="1"/>
  <c r="H207" i="3"/>
  <c r="T207" i="13" s="1"/>
  <c r="H136" i="3"/>
  <c r="T136" i="13" s="1"/>
  <c r="H109" i="3"/>
  <c r="T108" i="13" s="1"/>
  <c r="H188" i="3"/>
  <c r="T188" i="13" s="1"/>
  <c r="H235" i="3"/>
  <c r="T235" i="13" s="1"/>
  <c r="H239" i="3"/>
  <c r="T239" i="13" s="1"/>
  <c r="H172" i="3"/>
  <c r="T172" i="13" s="1"/>
  <c r="H246" i="3"/>
  <c r="T246" i="13" s="1"/>
  <c r="H36" i="3"/>
  <c r="T35" i="13" s="1"/>
  <c r="H30" i="3"/>
  <c r="T29" i="13" s="1"/>
  <c r="H164" i="3"/>
  <c r="T164" i="13" s="1"/>
  <c r="H150" i="3"/>
  <c r="T150" i="13" s="1"/>
  <c r="H225" i="3"/>
  <c r="T225" i="13" s="1"/>
  <c r="H182" i="3"/>
  <c r="T182" i="13" s="1"/>
  <c r="H106" i="3"/>
  <c r="T105" i="13" s="1"/>
  <c r="H27" i="3"/>
  <c r="H100" i="3"/>
  <c r="T99" i="13" s="1"/>
  <c r="H56" i="3"/>
  <c r="T55" i="13" s="1"/>
  <c r="E8" i="3"/>
  <c r="X8" i="8" s="1"/>
  <c r="E179" i="3"/>
  <c r="X180" i="8" s="1"/>
  <c r="E219" i="3"/>
  <c r="X220" i="8" s="1"/>
  <c r="E25" i="3"/>
  <c r="X25" i="8" s="1"/>
  <c r="E32" i="3"/>
  <c r="X32" i="8" s="1"/>
  <c r="E113" i="3"/>
  <c r="X113" i="8" s="1"/>
  <c r="E28" i="3"/>
  <c r="X28" i="8" s="1"/>
  <c r="E56" i="3"/>
  <c r="X56" i="8" s="1"/>
  <c r="E83" i="3"/>
  <c r="X83" i="8" s="1"/>
  <c r="E182" i="3"/>
  <c r="X183" i="8" s="1"/>
  <c r="H229" i="3"/>
  <c r="T229" i="13" s="1"/>
  <c r="H21" i="3"/>
  <c r="T21" i="13" s="1"/>
  <c r="H197" i="3"/>
  <c r="T197" i="13" s="1"/>
  <c r="H105" i="3"/>
  <c r="T104" i="13" s="1"/>
  <c r="H195" i="3"/>
  <c r="T195" i="13" s="1"/>
  <c r="H148" i="3"/>
  <c r="T148" i="13" s="1"/>
  <c r="E114" i="3"/>
  <c r="X114" i="8" s="1"/>
  <c r="H84" i="3"/>
  <c r="T83" i="13" s="1"/>
  <c r="H146" i="3"/>
  <c r="T146" i="13" s="1"/>
  <c r="E144" i="3"/>
  <c r="E245" i="3"/>
  <c r="X246" i="8" s="1"/>
  <c r="E89" i="3"/>
  <c r="X89" i="8" s="1"/>
  <c r="E74" i="3"/>
  <c r="X74" i="8" s="1"/>
  <c r="E192" i="3"/>
  <c r="X193" i="8" s="1"/>
  <c r="E93" i="3"/>
  <c r="X93" i="8" s="1"/>
  <c r="E253" i="3"/>
  <c r="X254" i="8" s="1"/>
  <c r="E233" i="3"/>
  <c r="X234" i="8" s="1"/>
  <c r="E227" i="3"/>
  <c r="X228" i="8" s="1"/>
  <c r="E169" i="3"/>
  <c r="X170" i="8" s="1"/>
  <c r="E88" i="3"/>
  <c r="X88" i="8" s="1"/>
  <c r="E141" i="3"/>
  <c r="X142" i="8" s="1"/>
  <c r="E9" i="3"/>
  <c r="X9" i="8" s="1"/>
  <c r="E163" i="3"/>
  <c r="X164" i="8" s="1"/>
  <c r="E43" i="3"/>
  <c r="X43" i="8" s="1"/>
  <c r="E201" i="3"/>
  <c r="X202" i="8" s="1"/>
  <c r="E242" i="3"/>
  <c r="X243" i="8" s="1"/>
  <c r="E249" i="3"/>
  <c r="X250" i="8" s="1"/>
  <c r="E211" i="3"/>
  <c r="X212" i="8" s="1"/>
  <c r="H101" i="3"/>
  <c r="T100" i="13" s="1"/>
  <c r="E220" i="3"/>
  <c r="X221" i="8" s="1"/>
  <c r="E217" i="3"/>
  <c r="X218" i="8" s="1"/>
  <c r="E216" i="3"/>
  <c r="X217" i="8" s="1"/>
  <c r="E252" i="3"/>
  <c r="X253" i="8" s="1"/>
  <c r="E167" i="3"/>
  <c r="X168" i="8" s="1"/>
  <c r="E96" i="3"/>
  <c r="X96" i="8" s="1"/>
  <c r="E214" i="3"/>
  <c r="X215" i="8" s="1"/>
  <c r="E225" i="3"/>
  <c r="X226" i="8" s="1"/>
  <c r="E107" i="3"/>
  <c r="X107" i="8" s="1"/>
  <c r="E51" i="3"/>
  <c r="X51" i="8" s="1"/>
  <c r="E239" i="3"/>
  <c r="X240" i="8" s="1"/>
  <c r="E157" i="3"/>
  <c r="X158" i="8" s="1"/>
  <c r="E35" i="3"/>
  <c r="X35" i="8" s="1"/>
  <c r="E124" i="3"/>
  <c r="X125" i="8" s="1"/>
  <c r="E106" i="3"/>
  <c r="X106" i="8" s="1"/>
  <c r="E27" i="3"/>
  <c r="E165" i="3"/>
  <c r="X166" i="8" s="1"/>
  <c r="E177" i="3"/>
  <c r="X178" i="8" s="1"/>
  <c r="E22" i="3"/>
  <c r="E240" i="3"/>
  <c r="X241" i="8" s="1"/>
  <c r="E224" i="3"/>
  <c r="X225" i="8" s="1"/>
  <c r="E237" i="3"/>
  <c r="X238" i="8" s="1"/>
  <c r="E104" i="3"/>
  <c r="X104" i="8" s="1"/>
  <c r="E55" i="3"/>
  <c r="X55" i="8" s="1"/>
  <c r="E20" i="3"/>
  <c r="X20" i="8" s="1"/>
  <c r="E208" i="3"/>
  <c r="X209" i="8" s="1"/>
  <c r="E160" i="3"/>
  <c r="X161" i="8" s="1"/>
  <c r="E123" i="3"/>
  <c r="X124" i="8" s="1"/>
  <c r="E122" i="3"/>
  <c r="X123" i="8" s="1"/>
  <c r="E31" i="3"/>
  <c r="X31" i="8" s="1"/>
  <c r="E39" i="3"/>
  <c r="X39" i="8" s="1"/>
  <c r="E49" i="3"/>
  <c r="X49" i="8" s="1"/>
  <c r="E79" i="3"/>
  <c r="X79" i="8" s="1"/>
  <c r="H110" i="3"/>
  <c r="T109" i="13" s="1"/>
  <c r="H211" i="3"/>
  <c r="T211" i="13" s="1"/>
  <c r="E132" i="3"/>
  <c r="E210" i="3"/>
  <c r="X211" i="8" s="1"/>
  <c r="E38" i="3"/>
  <c r="X38" i="8" s="1"/>
  <c r="E85" i="3"/>
  <c r="X85" i="8" s="1"/>
  <c r="E10" i="3"/>
  <c r="X10" i="8" s="1"/>
  <c r="E15" i="3"/>
  <c r="X15" i="8" s="1"/>
  <c r="E168" i="3"/>
  <c r="X169" i="8" s="1"/>
  <c r="E120" i="3"/>
  <c r="X121" i="8" s="1"/>
  <c r="E180" i="3"/>
  <c r="X181" i="8" s="1"/>
  <c r="E229" i="3"/>
  <c r="X230" i="8" s="1"/>
  <c r="E161" i="3"/>
  <c r="X162" i="8" s="1"/>
  <c r="E99" i="3"/>
  <c r="X99" i="8" s="1"/>
  <c r="E138" i="3"/>
  <c r="X139" i="8" s="1"/>
  <c r="E105" i="3"/>
  <c r="X105" i="8" s="1"/>
  <c r="E162" i="3"/>
  <c r="X163" i="8" s="1"/>
  <c r="E52" i="3"/>
  <c r="X52" i="8" s="1"/>
  <c r="E137" i="3"/>
  <c r="X138" i="8" s="1"/>
  <c r="E159" i="3"/>
  <c r="X160" i="8" s="1"/>
  <c r="E77" i="3"/>
  <c r="X77" i="8" s="1"/>
  <c r="E11" i="3"/>
  <c r="X11" i="8" s="1"/>
  <c r="E205" i="3"/>
  <c r="X206" i="8" s="1"/>
  <c r="E119" i="3"/>
  <c r="X120" i="8" s="1"/>
  <c r="E156" i="3"/>
  <c r="X157" i="8" s="1"/>
  <c r="E72" i="3"/>
  <c r="X72" i="8" s="1"/>
  <c r="E87" i="3"/>
  <c r="X87" i="8" s="1"/>
  <c r="E158" i="3"/>
  <c r="X159" i="8" s="1"/>
  <c r="E30" i="3"/>
  <c r="X30" i="8" s="1"/>
  <c r="E155" i="3"/>
  <c r="X156" i="8" s="1"/>
  <c r="E71" i="3"/>
  <c r="X71" i="8" s="1"/>
  <c r="E48" i="3"/>
  <c r="X48" i="8" s="1"/>
  <c r="E65" i="3"/>
  <c r="X65" i="8" s="1"/>
  <c r="E231" i="3"/>
  <c r="X232" i="8" s="1"/>
  <c r="E247" i="3"/>
  <c r="X248" i="8" s="1"/>
  <c r="E103" i="3"/>
  <c r="X103" i="8" s="1"/>
  <c r="E196" i="3"/>
  <c r="X197" i="8" s="1"/>
  <c r="E207" i="3"/>
  <c r="X208" i="8" s="1"/>
  <c r="E135" i="3"/>
  <c r="X136" i="8" s="1"/>
  <c r="E154" i="3"/>
  <c r="X155" i="8" s="1"/>
  <c r="E197" i="3"/>
  <c r="X198" i="8" s="1"/>
  <c r="E187" i="3"/>
  <c r="X188" i="8" s="1"/>
  <c r="E59" i="3"/>
  <c r="X59" i="8" s="1"/>
  <c r="E68" i="3"/>
  <c r="X68" i="8" s="1"/>
  <c r="E255" i="3"/>
  <c r="X257" i="8" s="1"/>
  <c r="E212" i="3"/>
  <c r="X213" i="8" s="1"/>
  <c r="E82" i="3"/>
  <c r="X82" i="8" s="1"/>
  <c r="E46" i="3"/>
  <c r="X46" i="8" s="1"/>
  <c r="E223" i="3"/>
  <c r="X224" i="8" s="1"/>
  <c r="E153" i="3"/>
  <c r="X154" i="8" s="1"/>
  <c r="E134" i="3"/>
  <c r="X135" i="8" s="1"/>
  <c r="E80" i="3"/>
  <c r="X80" i="8" s="1"/>
  <c r="E97" i="3"/>
  <c r="X97" i="8" s="1"/>
  <c r="E189" i="3"/>
  <c r="X190" i="8" s="1"/>
  <c r="E19" i="3"/>
  <c r="X19" i="8" s="1"/>
  <c r="E75" i="3"/>
  <c r="X75" i="8" s="1"/>
  <c r="E73" i="3"/>
  <c r="X73" i="8" s="1"/>
  <c r="E45" i="3"/>
  <c r="X45" i="8" s="1"/>
  <c r="E17" i="3"/>
  <c r="X17" i="8" s="1"/>
  <c r="E86" i="3"/>
  <c r="X86" i="8" s="1"/>
  <c r="E172" i="3"/>
  <c r="X173" i="8" s="1"/>
  <c r="E206" i="3"/>
  <c r="X207" i="8" s="1"/>
  <c r="E232" i="3"/>
  <c r="X233" i="8" s="1"/>
  <c r="H248" i="3"/>
  <c r="T248" i="13" s="1"/>
  <c r="E111" i="3"/>
  <c r="X111" i="8" s="1"/>
  <c r="E101" i="3"/>
  <c r="X101" i="8" s="1"/>
  <c r="E147" i="3"/>
  <c r="E126" i="3"/>
  <c r="X127" i="8" s="1"/>
  <c r="E50" i="3"/>
  <c r="X50" i="8" s="1"/>
  <c r="E176" i="3"/>
  <c r="X177" i="8" s="1"/>
  <c r="E195" i="3"/>
  <c r="X196" i="8" s="1"/>
  <c r="E131" i="3"/>
  <c r="E142" i="3"/>
  <c r="X143" i="8" s="1"/>
  <c r="E215" i="3"/>
  <c r="X216" i="8" s="1"/>
  <c r="E178" i="3"/>
  <c r="X179" i="8" s="1"/>
  <c r="E186" i="3"/>
  <c r="X187" i="8" s="1"/>
  <c r="E42" i="3"/>
  <c r="X42" i="8" s="1"/>
  <c r="E230" i="3"/>
  <c r="X231" i="8" s="1"/>
  <c r="E199" i="3"/>
  <c r="X200" i="8" s="1"/>
  <c r="E202" i="3"/>
  <c r="X203" i="8" s="1"/>
  <c r="E34" i="3"/>
  <c r="X34" i="8" s="1"/>
  <c r="E238" i="3"/>
  <c r="X239" i="8" s="1"/>
  <c r="E129" i="3"/>
  <c r="X130" i="8" s="1"/>
  <c r="E127" i="3"/>
  <c r="X128" i="8" s="1"/>
  <c r="E64" i="3"/>
  <c r="X64" i="8" s="1"/>
  <c r="E133" i="3"/>
  <c r="X134" i="8" s="1"/>
  <c r="E102" i="3"/>
  <c r="X102" i="8" s="1"/>
  <c r="E92" i="3"/>
  <c r="X92" i="8" s="1"/>
  <c r="E24" i="3"/>
  <c r="X24" i="8" s="1"/>
  <c r="E63" i="3"/>
  <c r="X63" i="8" s="1"/>
  <c r="E47" i="3"/>
  <c r="X47" i="8" s="1"/>
  <c r="E181" i="3"/>
  <c r="X182" i="8" s="1"/>
  <c r="E3" i="3"/>
  <c r="X3" i="8" s="1"/>
  <c r="E69" i="3"/>
  <c r="X69" i="8" s="1"/>
  <c r="E198" i="3"/>
  <c r="X199" i="8" s="1"/>
  <c r="E235" i="3"/>
  <c r="X236" i="8" s="1"/>
  <c r="H249" i="3"/>
  <c r="T249" i="13" s="1"/>
  <c r="H112" i="3"/>
  <c r="T111" i="13" s="1"/>
  <c r="H173" i="3"/>
  <c r="T173" i="13" s="1"/>
  <c r="E148" i="3"/>
  <c r="X149" i="8" s="1"/>
  <c r="E121" i="3"/>
  <c r="X122" i="8" s="1"/>
  <c r="E26" i="3"/>
  <c r="X26" i="8" s="1"/>
  <c r="E183" i="3"/>
  <c r="X184" i="8" s="1"/>
  <c r="E164" i="3"/>
  <c r="X165" i="8" s="1"/>
  <c r="E143" i="3"/>
  <c r="X144" i="8" s="1"/>
  <c r="E191" i="3"/>
  <c r="X192" i="8" s="1"/>
  <c r="E12" i="3"/>
  <c r="X12" i="8" s="1"/>
  <c r="E221" i="3"/>
  <c r="X222" i="8" s="1"/>
  <c r="E151" i="3"/>
  <c r="X152" i="8" s="1"/>
  <c r="E33" i="3"/>
  <c r="X33" i="8" s="1"/>
  <c r="E7" i="3"/>
  <c r="X7" i="8" s="1"/>
  <c r="E18" i="3"/>
  <c r="X18" i="8" s="1"/>
  <c r="E13" i="3"/>
  <c r="X13" i="8" s="1"/>
  <c r="E246" i="3"/>
  <c r="X247" i="8" s="1"/>
  <c r="H22" i="3"/>
  <c r="T22" i="13" s="1"/>
  <c r="E146" i="3"/>
  <c r="E175" i="3"/>
  <c r="X176" i="8" s="1"/>
  <c r="E100" i="3"/>
  <c r="X100" i="8" s="1"/>
  <c r="E62" i="3"/>
  <c r="X62" i="8" s="1"/>
  <c r="E152" i="3"/>
  <c r="X153" i="8" s="1"/>
  <c r="E204" i="3"/>
  <c r="X205" i="8" s="1"/>
  <c r="E116" i="3"/>
  <c r="X116" i="8" s="1"/>
  <c r="E94" i="3"/>
  <c r="X94" i="8" s="1"/>
  <c r="E40" i="3"/>
  <c r="X40" i="8" s="1"/>
  <c r="E67" i="3"/>
  <c r="X67" i="8" s="1"/>
  <c r="E112" i="3"/>
  <c r="X112" i="8" s="1"/>
  <c r="H240" i="3"/>
  <c r="T240" i="13" s="1"/>
  <c r="E226" i="3"/>
  <c r="X227" i="8" s="1"/>
  <c r="E57" i="3"/>
  <c r="X57" i="8" s="1"/>
  <c r="E254" i="3"/>
  <c r="X255" i="8" s="1"/>
  <c r="E76" i="3"/>
  <c r="X76" i="8" s="1"/>
  <c r="E109" i="3"/>
  <c r="X109" i="8" s="1"/>
  <c r="E130" i="3"/>
  <c r="X131" i="8" s="1"/>
  <c r="E91" i="3"/>
  <c r="X91" i="8" s="1"/>
  <c r="E203" i="3"/>
  <c r="X204" i="8" s="1"/>
  <c r="E166" i="3"/>
  <c r="X167" i="8" s="1"/>
  <c r="E136" i="3"/>
  <c r="X137" i="8" s="1"/>
  <c r="E218" i="3"/>
  <c r="X219" i="8" s="1"/>
  <c r="E188" i="3"/>
  <c r="X189" i="8" s="1"/>
  <c r="E36" i="3"/>
  <c r="X36" i="8" s="1"/>
  <c r="E90" i="3"/>
  <c r="X90" i="8" s="1"/>
  <c r="E37" i="3"/>
  <c r="X37" i="8" s="1"/>
  <c r="E60" i="3"/>
  <c r="X60" i="8" s="1"/>
  <c r="E54" i="3"/>
  <c r="X54" i="8" s="1"/>
  <c r="E145" i="3"/>
  <c r="X146" i="8" s="1"/>
  <c r="E209" i="3"/>
  <c r="X210" i="8" s="1"/>
  <c r="E84" i="3"/>
  <c r="X84" i="8" s="1"/>
  <c r="H242" i="3"/>
  <c r="T242" i="13" s="1"/>
  <c r="E110" i="3"/>
  <c r="X110" i="8" s="1"/>
  <c r="H69" i="3"/>
  <c r="T68" i="13" s="1"/>
  <c r="H203" i="3"/>
  <c r="T203" i="13" s="1"/>
  <c r="E200" i="3"/>
  <c r="X201" i="8" s="1"/>
  <c r="E149" i="3"/>
  <c r="X150" i="8" s="1"/>
  <c r="E241" i="3"/>
  <c r="X242" i="8" s="1"/>
  <c r="E244" i="3"/>
  <c r="X245" i="8" s="1"/>
  <c r="E194" i="3"/>
  <c r="X195" i="8" s="1"/>
  <c r="E53" i="3"/>
  <c r="X53" i="8" s="1"/>
  <c r="E4" i="3"/>
  <c r="X4" i="8" s="1"/>
  <c r="E213" i="3"/>
  <c r="X214" i="8" s="1"/>
  <c r="E98" i="3"/>
  <c r="X98" i="8" s="1"/>
  <c r="E125" i="3"/>
  <c r="X126" i="8" s="1"/>
  <c r="E193" i="3"/>
  <c r="X194" i="8" s="1"/>
  <c r="E250" i="3"/>
  <c r="X251" i="8" s="1"/>
  <c r="E150" i="3"/>
  <c r="X151" i="8" s="1"/>
  <c r="E108" i="3"/>
  <c r="X108" i="8" s="1"/>
  <c r="E190" i="3"/>
  <c r="X191" i="8" s="1"/>
  <c r="E171" i="3"/>
  <c r="X172" i="8" s="1"/>
  <c r="E66" i="3"/>
  <c r="X66" i="8" s="1"/>
  <c r="E78" i="3"/>
  <c r="X78" i="8" s="1"/>
  <c r="E174" i="3"/>
  <c r="X175" i="8" s="1"/>
  <c r="E21" i="3"/>
  <c r="X21" i="8" s="1"/>
  <c r="E14" i="3"/>
  <c r="X14" i="8" s="1"/>
  <c r="E44" i="3"/>
  <c r="X44" i="8" s="1"/>
  <c r="E6" i="3"/>
  <c r="X6" i="8" s="1"/>
  <c r="E29" i="3"/>
  <c r="X29" i="8" s="1"/>
  <c r="E81" i="3"/>
  <c r="X81" i="8" s="1"/>
  <c r="E5" i="3"/>
  <c r="X5" i="8" s="1"/>
  <c r="E58" i="3"/>
  <c r="X58" i="8" s="1"/>
  <c r="E185" i="3"/>
  <c r="X186" i="8" s="1"/>
  <c r="E222" i="3"/>
  <c r="X223" i="8" s="1"/>
  <c r="E243" i="3"/>
  <c r="X244" i="8" s="1"/>
  <c r="E248" i="3"/>
  <c r="X249" i="8" s="1"/>
  <c r="E173" i="3"/>
  <c r="X174" i="8" s="1"/>
  <c r="H224" i="3"/>
  <c r="T224" i="13" s="1"/>
  <c r="H147" i="3"/>
  <c r="T147" i="13" s="1"/>
  <c r="E2" i="3"/>
  <c r="Z147" i="3"/>
  <c r="Z148" i="3"/>
  <c r="Z146" i="3"/>
  <c r="Z132" i="3"/>
  <c r="X171" i="8"/>
  <c r="X141" i="8"/>
  <c r="X140" i="8"/>
  <c r="Z101" i="3"/>
  <c r="Z224" i="3"/>
  <c r="Z111" i="3"/>
  <c r="Z173" i="3"/>
  <c r="Z211" i="3"/>
  <c r="Z240" i="3"/>
  <c r="Z112" i="3"/>
  <c r="Z110" i="3"/>
  <c r="G264" i="26"/>
  <c r="J274" i="8"/>
  <c r="Z248" i="3"/>
  <c r="Z249" i="3"/>
  <c r="Z22" i="3"/>
  <c r="M286" i="8"/>
  <c r="J286" i="8"/>
  <c r="K286" i="8"/>
  <c r="L286" i="8"/>
  <c r="L273" i="8"/>
  <c r="K273" i="8"/>
  <c r="J273" i="8"/>
  <c r="M273" i="8"/>
  <c r="Z26" i="3"/>
  <c r="Z183" i="3"/>
  <c r="Z104" i="3"/>
  <c r="Z114" i="3"/>
  <c r="Z164" i="3"/>
  <c r="Z143" i="3"/>
  <c r="Z55" i="3"/>
  <c r="Z208" i="3"/>
  <c r="Z191" i="3"/>
  <c r="Z12" i="3"/>
  <c r="Z221" i="3"/>
  <c r="Z123" i="3"/>
  <c r="Z122" i="3"/>
  <c r="Z151" i="3"/>
  <c r="Z2" i="3"/>
  <c r="Z33" i="3"/>
  <c r="Z31" i="3"/>
  <c r="Z7" i="3"/>
  <c r="Z18" i="3"/>
  <c r="Z39" i="3"/>
  <c r="Z49" i="3"/>
  <c r="Z79" i="3"/>
  <c r="Z246" i="3"/>
  <c r="Z160" i="3"/>
  <c r="Z13" i="3"/>
  <c r="Z226" i="3"/>
  <c r="Z95" i="3"/>
  <c r="Z16" i="3"/>
  <c r="Z170" i="3"/>
  <c r="Z175" i="3"/>
  <c r="Z100" i="3"/>
  <c r="Z62" i="3"/>
  <c r="Z228" i="3"/>
  <c r="Z140" i="3"/>
  <c r="Z152" i="3"/>
  <c r="Z8" i="3"/>
  <c r="Z184" i="3"/>
  <c r="Z179" i="3"/>
  <c r="Z139" i="3"/>
  <c r="Z219" i="3"/>
  <c r="Z204" i="3"/>
  <c r="Z116" i="3"/>
  <c r="Z94" i="3"/>
  <c r="Z40" i="3"/>
  <c r="Z128" i="3"/>
  <c r="Z25" i="3"/>
  <c r="Z32" i="3"/>
  <c r="Z113" i="3"/>
  <c r="Z67" i="3"/>
  <c r="Z28" i="3"/>
  <c r="Z56" i="3"/>
  <c r="Z41" i="3"/>
  <c r="Z83" i="3"/>
  <c r="Z182" i="3"/>
  <c r="Z237" i="3"/>
  <c r="Z200" i="3"/>
  <c r="Z70" i="3"/>
  <c r="Z57" i="3"/>
  <c r="Z254" i="3"/>
  <c r="Z210" i="3"/>
  <c r="Z76" i="3"/>
  <c r="Z38" i="3"/>
  <c r="Z234" i="3"/>
  <c r="Z109" i="3"/>
  <c r="Z130" i="3"/>
  <c r="Z91" i="3"/>
  <c r="Z203" i="3"/>
  <c r="Z166" i="3"/>
  <c r="Z136" i="3"/>
  <c r="Z218" i="3"/>
  <c r="Z188" i="3"/>
  <c r="Z236" i="3"/>
  <c r="Z85" i="3"/>
  <c r="Z10" i="3"/>
  <c r="Z36" i="3"/>
  <c r="Z15" i="3"/>
  <c r="Z90" i="3"/>
  <c r="Z37" i="3"/>
  <c r="Z168" i="3"/>
  <c r="Z120" i="3"/>
  <c r="Z60" i="3"/>
  <c r="Z54" i="3"/>
  <c r="Z145" i="3"/>
  <c r="Z209" i="3"/>
  <c r="Z180" i="3"/>
  <c r="Z149" i="3"/>
  <c r="Z241" i="3"/>
  <c r="Z244" i="3"/>
  <c r="Z194" i="3"/>
  <c r="Z53" i="3"/>
  <c r="Z4" i="3"/>
  <c r="Z213" i="3"/>
  <c r="Z98" i="3"/>
  <c r="Z125" i="3"/>
  <c r="Z193" i="3"/>
  <c r="Z250" i="3"/>
  <c r="Z150" i="3"/>
  <c r="Z108" i="3"/>
  <c r="Z190" i="3"/>
  <c r="Z171" i="3"/>
  <c r="Z66" i="3"/>
  <c r="Z78" i="3"/>
  <c r="Z174" i="3"/>
  <c r="Z21" i="3"/>
  <c r="Z14" i="3"/>
  <c r="Z44" i="3"/>
  <c r="Z6" i="3"/>
  <c r="Z29" i="3"/>
  <c r="Z81" i="3"/>
  <c r="Z5" i="3"/>
  <c r="Z58" i="3"/>
  <c r="Z185" i="3"/>
  <c r="Z222" i="3"/>
  <c r="Z121" i="3"/>
  <c r="Z220" i="3"/>
  <c r="Z144" i="3"/>
  <c r="Z245" i="3"/>
  <c r="Z229" i="3"/>
  <c r="Z161" i="3"/>
  <c r="Z89" i="3"/>
  <c r="Z74" i="3"/>
  <c r="Z192" i="3"/>
  <c r="Z93" i="3"/>
  <c r="Z99" i="3"/>
  <c r="Z253" i="3"/>
  <c r="Z233" i="3"/>
  <c r="Z138" i="3"/>
  <c r="Z105" i="3"/>
  <c r="Z227" i="3"/>
  <c r="Z169" i="3"/>
  <c r="Z162" i="3"/>
  <c r="Z52" i="3"/>
  <c r="Z137" i="3"/>
  <c r="Z88" i="3"/>
  <c r="Z141" i="3"/>
  <c r="Z9" i="3"/>
  <c r="Z159" i="3"/>
  <c r="Z163" i="3"/>
  <c r="Z77" i="3"/>
  <c r="Z43" i="3"/>
  <c r="Z11" i="3"/>
  <c r="Z201" i="3"/>
  <c r="Z205" i="3"/>
  <c r="Z84" i="3"/>
  <c r="Z247" i="3"/>
  <c r="Z119" i="3"/>
  <c r="Z217" i="3"/>
  <c r="Z216" i="3"/>
  <c r="Z156" i="3"/>
  <c r="Z72" i="3"/>
  <c r="Z252" i="3"/>
  <c r="Z167" i="3"/>
  <c r="Z87" i="3"/>
  <c r="Z96" i="3"/>
  <c r="Z214" i="3"/>
  <c r="Z225" i="3"/>
  <c r="Z107" i="3"/>
  <c r="Z51" i="3"/>
  <c r="Z239" i="3"/>
  <c r="Z158" i="3"/>
  <c r="Z157" i="3"/>
  <c r="Z30" i="3"/>
  <c r="Z155" i="3"/>
  <c r="Z35" i="3"/>
  <c r="Z71" i="3"/>
  <c r="Z124" i="3"/>
  <c r="Z106" i="3"/>
  <c r="Z48" i="3"/>
  <c r="Z27" i="3"/>
  <c r="Z65" i="3"/>
  <c r="Z165" i="3"/>
  <c r="Z177" i="3"/>
  <c r="Z231" i="3"/>
  <c r="Z243" i="3"/>
  <c r="Z251" i="3"/>
  <c r="Z20" i="3"/>
  <c r="Z103" i="3"/>
  <c r="Z196" i="3"/>
  <c r="Z207" i="3"/>
  <c r="Z135" i="3"/>
  <c r="Z154" i="3"/>
  <c r="Z197" i="3"/>
  <c r="Z187" i="3"/>
  <c r="Z59" i="3"/>
  <c r="Z68" i="3"/>
  <c r="Z255" i="3"/>
  <c r="Z212" i="3"/>
  <c r="Z82" i="3"/>
  <c r="Z46" i="3"/>
  <c r="Z223" i="3"/>
  <c r="Z153" i="3"/>
  <c r="Z134" i="3"/>
  <c r="Z80" i="3"/>
  <c r="Z97" i="3"/>
  <c r="Z189" i="3"/>
  <c r="Z19" i="3"/>
  <c r="Z75" i="3"/>
  <c r="Z73" i="3"/>
  <c r="Z45" i="3"/>
  <c r="Z17" i="3"/>
  <c r="Z86" i="3"/>
  <c r="Z172" i="3"/>
  <c r="Z206" i="3"/>
  <c r="Z232" i="3"/>
  <c r="Z242" i="3"/>
  <c r="Z126" i="3"/>
  <c r="Z50" i="3"/>
  <c r="Z176" i="3"/>
  <c r="Z195" i="3"/>
  <c r="Z131" i="3"/>
  <c r="Z142" i="3"/>
  <c r="Z215" i="3"/>
  <c r="Z178" i="3"/>
  <c r="Z186" i="3"/>
  <c r="Z42" i="3"/>
  <c r="Z230" i="3"/>
  <c r="Z199" i="3"/>
  <c r="Z202" i="3"/>
  <c r="Z34" i="3"/>
  <c r="Z238" i="3"/>
  <c r="Z129" i="3"/>
  <c r="Z127" i="3"/>
  <c r="Z64" i="3"/>
  <c r="Z133" i="3"/>
  <c r="Z102" i="3"/>
  <c r="Z92" i="3"/>
  <c r="Z24" i="3"/>
  <c r="Z63" i="3"/>
  <c r="Z47" i="3"/>
  <c r="Z181" i="3"/>
  <c r="Z3" i="3"/>
  <c r="Z69" i="3"/>
  <c r="Z198" i="3"/>
  <c r="Z235" i="3"/>
  <c r="H286" i="8"/>
  <c r="P259" i="1"/>
  <c r="T259" i="1"/>
  <c r="U259" i="1"/>
  <c r="R259" i="1"/>
  <c r="S259" i="1"/>
  <c r="X2" i="8" l="1"/>
  <c r="I2" i="3"/>
  <c r="H263" i="3"/>
  <c r="X27" i="8"/>
  <c r="E263" i="3"/>
  <c r="X22" i="8"/>
  <c r="I22" i="3"/>
  <c r="AE117" i="1"/>
  <c r="AE23" i="1"/>
  <c r="AD117" i="1"/>
  <c r="AD23" i="1"/>
  <c r="AF117" i="1"/>
  <c r="AF23" i="1"/>
  <c r="I115" i="3"/>
  <c r="T269" i="13"/>
  <c r="I144" i="3"/>
  <c r="I61" i="3"/>
  <c r="T26" i="13"/>
  <c r="V259" i="1"/>
  <c r="X145" i="8"/>
  <c r="I145" i="3"/>
  <c r="I131" i="3"/>
  <c r="X132" i="8"/>
  <c r="I147" i="3"/>
  <c r="I132" i="3"/>
  <c r="I146" i="3"/>
  <c r="I101" i="3"/>
  <c r="I224" i="3"/>
  <c r="I111" i="3"/>
  <c r="I211" i="3"/>
  <c r="I173" i="3"/>
  <c r="I240" i="3"/>
  <c r="E265" i="3"/>
  <c r="E264" i="3"/>
  <c r="E262" i="3"/>
  <c r="B277" i="13"/>
  <c r="I110" i="3"/>
  <c r="I112" i="3"/>
  <c r="G261" i="26"/>
  <c r="I248" i="3"/>
  <c r="I249" i="3"/>
  <c r="H264" i="3"/>
  <c r="I253" i="3"/>
  <c r="I163" i="3"/>
  <c r="I229" i="3"/>
  <c r="I204" i="3"/>
  <c r="I138" i="3"/>
  <c r="I239" i="3"/>
  <c r="I191" i="3"/>
  <c r="I220" i="3"/>
  <c r="I233" i="3"/>
  <c r="L282" i="13"/>
  <c r="I151" i="3"/>
  <c r="I242" i="3"/>
  <c r="I165" i="3"/>
  <c r="H265" i="3"/>
  <c r="I237" i="3"/>
  <c r="H262" i="3"/>
  <c r="I221" i="3"/>
  <c r="I84" i="3"/>
  <c r="I143" i="3"/>
  <c r="I243" i="3"/>
  <c r="I236" i="3"/>
  <c r="I219" i="3"/>
  <c r="I247" i="3"/>
  <c r="I141" i="3"/>
  <c r="I192" i="3"/>
  <c r="I255" i="3"/>
  <c r="I156" i="3"/>
  <c r="I225" i="3"/>
  <c r="I140" i="3"/>
  <c r="I208" i="3"/>
  <c r="I164" i="3"/>
  <c r="I216" i="3"/>
  <c r="I252" i="3"/>
  <c r="I182" i="3"/>
  <c r="I158" i="3"/>
  <c r="I227" i="3"/>
  <c r="I185" i="3"/>
  <c r="I190" i="3"/>
  <c r="I202" i="3"/>
  <c r="I230" i="3"/>
  <c r="I186" i="3"/>
  <c r="I215" i="3"/>
  <c r="I232" i="3"/>
  <c r="I172" i="3"/>
  <c r="I168" i="3"/>
  <c r="I153" i="3"/>
  <c r="I135" i="3"/>
  <c r="I254" i="3"/>
  <c r="I179" i="3"/>
  <c r="I214" i="3"/>
  <c r="I228" i="3"/>
  <c r="I170" i="3"/>
  <c r="I205" i="3"/>
  <c r="I137" i="3"/>
  <c r="I194" i="3"/>
  <c r="I241" i="3"/>
  <c r="I180" i="3"/>
  <c r="I209" i="3"/>
  <c r="I234" i="3"/>
  <c r="I154" i="3"/>
  <c r="I210" i="3"/>
  <c r="I196" i="3"/>
  <c r="I148" i="3"/>
  <c r="I231" i="3"/>
  <c r="I157" i="3"/>
  <c r="I201" i="3"/>
  <c r="I222" i="3"/>
  <c r="I181" i="3"/>
  <c r="I133" i="3"/>
  <c r="I171" i="3"/>
  <c r="I199" i="3"/>
  <c r="I178" i="3"/>
  <c r="I142" i="3"/>
  <c r="I195" i="3"/>
  <c r="I175" i="3"/>
  <c r="I159" i="3"/>
  <c r="I161" i="3"/>
  <c r="I206" i="3"/>
  <c r="I134" i="3"/>
  <c r="I223" i="3"/>
  <c r="I155" i="3"/>
  <c r="I169" i="3"/>
  <c r="I176" i="3"/>
  <c r="I226" i="3"/>
  <c r="I245" i="3"/>
  <c r="I177" i="3"/>
  <c r="I162" i="3"/>
  <c r="I235" i="3"/>
  <c r="I150" i="3"/>
  <c r="I193" i="3"/>
  <c r="I217" i="3"/>
  <c r="I246" i="3"/>
  <c r="I188" i="3"/>
  <c r="I136" i="3"/>
  <c r="I212" i="3"/>
  <c r="I198" i="3"/>
  <c r="I174" i="3"/>
  <c r="I238" i="3"/>
  <c r="I250" i="3"/>
  <c r="I213" i="3"/>
  <c r="I244" i="3"/>
  <c r="I149" i="3"/>
  <c r="I152" i="3"/>
  <c r="I160" i="3"/>
  <c r="I183" i="3"/>
  <c r="I251" i="3"/>
  <c r="I189" i="3"/>
  <c r="I218" i="3"/>
  <c r="I166" i="3"/>
  <c r="I203" i="3"/>
  <c r="I187" i="3"/>
  <c r="I197" i="3"/>
  <c r="I207" i="3"/>
  <c r="I200" i="3"/>
  <c r="I139" i="3"/>
  <c r="I184" i="3"/>
  <c r="I167" i="3"/>
  <c r="X272" i="8" l="1"/>
  <c r="M281" i="13"/>
  <c r="M282" i="13"/>
  <c r="L281" i="13"/>
  <c r="L283" i="13" s="1"/>
  <c r="M257" i="24"/>
  <c r="M283" i="13" l="1"/>
  <c r="O259" i="10"/>
  <c r="P259" i="10"/>
  <c r="N259" i="10"/>
  <c r="Q259" i="10"/>
  <c r="H117" i="10" l="1"/>
  <c r="S116" i="13" s="1"/>
  <c r="E117" i="10"/>
  <c r="Z117" i="10"/>
  <c r="H115" i="10"/>
  <c r="S114" i="13" s="1"/>
  <c r="H61" i="10"/>
  <c r="S60" i="13" s="1"/>
  <c r="R259" i="10"/>
  <c r="H133" i="10"/>
  <c r="S134" i="13" s="1"/>
  <c r="Q259" i="26"/>
  <c r="I282" i="13"/>
  <c r="I281" i="13"/>
  <c r="P259" i="26"/>
  <c r="E242" i="10"/>
  <c r="W244" i="8" s="1"/>
  <c r="E92" i="10"/>
  <c r="W92" i="8" s="1"/>
  <c r="E63" i="10"/>
  <c r="W63" i="8" s="1"/>
  <c r="E46" i="10"/>
  <c r="W46" i="8" s="1"/>
  <c r="E213" i="10"/>
  <c r="W215" i="8" s="1"/>
  <c r="E183" i="10"/>
  <c r="W185" i="8" s="1"/>
  <c r="E150" i="10"/>
  <c r="W152" i="8" s="1"/>
  <c r="E83" i="10"/>
  <c r="W83" i="8" s="1"/>
  <c r="E234" i="10"/>
  <c r="W236" i="8" s="1"/>
  <c r="E188" i="10"/>
  <c r="W190" i="8" s="1"/>
  <c r="E252" i="10"/>
  <c r="W254" i="8" s="1"/>
  <c r="E241" i="10"/>
  <c r="W243" i="8" s="1"/>
  <c r="E232" i="10"/>
  <c r="W234" i="8" s="1"/>
  <c r="E219" i="10"/>
  <c r="W221" i="8" s="1"/>
  <c r="E206" i="10"/>
  <c r="W208" i="8" s="1"/>
  <c r="E149" i="10"/>
  <c r="W151" i="8" s="1"/>
  <c r="E118" i="10"/>
  <c r="W120" i="8" s="1"/>
  <c r="E96" i="10"/>
  <c r="W96" i="8" s="1"/>
  <c r="E50" i="10"/>
  <c r="W50" i="8" s="1"/>
  <c r="E4" i="10"/>
  <c r="W4" i="8" s="1"/>
  <c r="E250" i="10"/>
  <c r="W252" i="8" s="1"/>
  <c r="E217" i="10"/>
  <c r="W219" i="8" s="1"/>
  <c r="E192" i="10"/>
  <c r="W194" i="8" s="1"/>
  <c r="E243" i="10"/>
  <c r="W245" i="8" s="1"/>
  <c r="E233" i="10"/>
  <c r="W235" i="8" s="1"/>
  <c r="E225" i="10"/>
  <c r="W227" i="8" s="1"/>
  <c r="E212" i="10"/>
  <c r="W214" i="8" s="1"/>
  <c r="E195" i="10"/>
  <c r="W197" i="8" s="1"/>
  <c r="E191" i="10"/>
  <c r="W193" i="8" s="1"/>
  <c r="E120" i="10"/>
  <c r="W122" i="8" s="1"/>
  <c r="E107" i="10"/>
  <c r="W107" i="8" s="1"/>
  <c r="E103" i="10"/>
  <c r="W103" i="8" s="1"/>
  <c r="E60" i="10"/>
  <c r="W60" i="8" s="1"/>
  <c r="E44" i="10"/>
  <c r="W44" i="8" s="1"/>
  <c r="E18" i="10"/>
  <c r="W18" i="8" s="1"/>
  <c r="E251" i="10"/>
  <c r="W253" i="8" s="1"/>
  <c r="E214" i="10"/>
  <c r="W216" i="8" s="1"/>
  <c r="E171" i="10"/>
  <c r="W173" i="8" s="1"/>
  <c r="E155" i="10"/>
  <c r="W157" i="8" s="1"/>
  <c r="E88" i="10"/>
  <c r="W88" i="8" s="1"/>
  <c r="E209" i="10"/>
  <c r="W211" i="8" s="1"/>
  <c r="E189" i="10"/>
  <c r="W191" i="8" s="1"/>
  <c r="E160" i="10"/>
  <c r="W162" i="8" s="1"/>
  <c r="E151" i="10"/>
  <c r="W153" i="8" s="1"/>
  <c r="E95" i="10"/>
  <c r="W95" i="8" s="1"/>
  <c r="E87" i="10"/>
  <c r="W87" i="8" s="1"/>
  <c r="E66" i="10"/>
  <c r="W66" i="8" s="1"/>
  <c r="E29" i="10"/>
  <c r="W29" i="8" s="1"/>
  <c r="E42" i="10"/>
  <c r="W42" i="8" s="1"/>
  <c r="E48" i="10"/>
  <c r="W48" i="8" s="1"/>
  <c r="E14" i="10"/>
  <c r="W14" i="8" s="1"/>
  <c r="E167" i="10"/>
  <c r="W169" i="8" s="1"/>
  <c r="E72" i="10"/>
  <c r="W72" i="8" s="1"/>
  <c r="E68" i="10"/>
  <c r="W68" i="8" s="1"/>
  <c r="E59" i="10"/>
  <c r="W59" i="8" s="1"/>
  <c r="E39" i="10"/>
  <c r="W39" i="8" s="1"/>
  <c r="E35" i="10"/>
  <c r="W35" i="8" s="1"/>
  <c r="E9" i="10"/>
  <c r="W9" i="8" s="1"/>
  <c r="E121" i="10"/>
  <c r="W123" i="8" s="1"/>
  <c r="E108" i="10"/>
  <c r="W108" i="8" s="1"/>
  <c r="E45" i="10"/>
  <c r="W45" i="8" s="1"/>
  <c r="E33" i="10"/>
  <c r="W33" i="8" s="1"/>
  <c r="E15" i="10"/>
  <c r="W15" i="8" s="1"/>
  <c r="E16" i="10"/>
  <c r="W16" i="8" s="1"/>
  <c r="E32" i="10"/>
  <c r="W32" i="8" s="1"/>
  <c r="E105" i="10"/>
  <c r="W105" i="8" s="1"/>
  <c r="E218" i="10"/>
  <c r="W220" i="8" s="1"/>
  <c r="E176" i="10"/>
  <c r="W178" i="8" s="1"/>
  <c r="E164" i="10"/>
  <c r="W166" i="8" s="1"/>
  <c r="E21" i="10"/>
  <c r="W21" i="8" s="1"/>
  <c r="E78" i="10"/>
  <c r="W78" i="8" s="1"/>
  <c r="E168" i="10"/>
  <c r="W170" i="8" s="1"/>
  <c r="E89" i="10"/>
  <c r="W89" i="8" s="1"/>
  <c r="E123" i="10"/>
  <c r="W125" i="8" s="1"/>
  <c r="E205" i="10"/>
  <c r="W207" i="8" s="1"/>
  <c r="E119" i="10"/>
  <c r="W121" i="8" s="1"/>
  <c r="E31" i="10"/>
  <c r="W31" i="8" s="1"/>
  <c r="E185" i="10"/>
  <c r="W187" i="8" s="1"/>
  <c r="E113" i="10"/>
  <c r="W113" i="8" s="1"/>
  <c r="E13" i="10"/>
  <c r="W13" i="8" s="1"/>
  <c r="E25" i="10"/>
  <c r="W25" i="8" s="1"/>
  <c r="E104" i="10"/>
  <c r="W104" i="8" s="1"/>
  <c r="H45" i="10"/>
  <c r="S44" i="13" s="1"/>
  <c r="H62" i="10"/>
  <c r="S61" i="13" s="1"/>
  <c r="H129" i="10"/>
  <c r="S130" i="13" s="1"/>
  <c r="H118" i="10"/>
  <c r="S119" i="13" s="1"/>
  <c r="H96" i="10"/>
  <c r="S95" i="13" s="1"/>
  <c r="H67" i="10"/>
  <c r="S66" i="13" s="1"/>
  <c r="H34" i="10"/>
  <c r="S33" i="13" s="1"/>
  <c r="H57" i="10"/>
  <c r="S56" i="13" s="1"/>
  <c r="H33" i="10"/>
  <c r="S32" i="13" s="1"/>
  <c r="H120" i="10"/>
  <c r="S121" i="13" s="1"/>
  <c r="H103" i="10"/>
  <c r="S102" i="13" s="1"/>
  <c r="H94" i="10"/>
  <c r="S93" i="13" s="1"/>
  <c r="H90" i="10"/>
  <c r="S89" i="13" s="1"/>
  <c r="H77" i="10"/>
  <c r="S76" i="13" s="1"/>
  <c r="H130" i="10"/>
  <c r="S131" i="13" s="1"/>
  <c r="H126" i="10"/>
  <c r="S127" i="13" s="1"/>
  <c r="H58" i="10"/>
  <c r="S57" i="13" s="1"/>
  <c r="H26" i="10"/>
  <c r="S25" i="13" s="1"/>
  <c r="H20" i="10"/>
  <c r="S20" i="13" s="1"/>
  <c r="H226" i="10"/>
  <c r="S227" i="13" s="1"/>
  <c r="H184" i="10"/>
  <c r="S185" i="13" s="1"/>
  <c r="H69" i="10"/>
  <c r="S68" i="13" s="1"/>
  <c r="H100" i="10"/>
  <c r="S99" i="13" s="1"/>
  <c r="H38" i="10"/>
  <c r="S37" i="13" s="1"/>
  <c r="H227" i="10"/>
  <c r="S228" i="13" s="1"/>
  <c r="H160" i="10"/>
  <c r="S161" i="13" s="1"/>
  <c r="H66" i="10"/>
  <c r="S65" i="13" s="1"/>
  <c r="H48" i="10"/>
  <c r="S47" i="13" s="1"/>
  <c r="H32" i="10"/>
  <c r="S31" i="13" s="1"/>
  <c r="H14" i="10"/>
  <c r="S14" i="13" s="1"/>
  <c r="H234" i="10"/>
  <c r="S235" i="13" s="1"/>
  <c r="H236" i="10"/>
  <c r="S237" i="13" s="1"/>
  <c r="H202" i="10"/>
  <c r="S203" i="13" s="1"/>
  <c r="H153" i="10"/>
  <c r="S154" i="13" s="1"/>
  <c r="H75" i="10"/>
  <c r="S74" i="13" s="1"/>
  <c r="H217" i="10"/>
  <c r="S218" i="13" s="1"/>
  <c r="H233" i="10"/>
  <c r="S234" i="13" s="1"/>
  <c r="H216" i="10"/>
  <c r="S217" i="13" s="1"/>
  <c r="H55" i="10"/>
  <c r="S54" i="13" s="1"/>
  <c r="H25" i="10"/>
  <c r="S24" i="13" s="1"/>
  <c r="H3" i="10"/>
  <c r="S3" i="13" s="1"/>
  <c r="H235" i="10"/>
  <c r="S236" i="13" s="1"/>
  <c r="H214" i="10"/>
  <c r="S215" i="13" s="1"/>
  <c r="H193" i="10"/>
  <c r="S194" i="13" s="1"/>
  <c r="H181" i="10"/>
  <c r="S182" i="13" s="1"/>
  <c r="H162" i="10"/>
  <c r="S163" i="13" s="1"/>
  <c r="H155" i="10"/>
  <c r="S156" i="13" s="1"/>
  <c r="H43" i="10"/>
  <c r="S42" i="13" s="1"/>
  <c r="H232" i="10"/>
  <c r="S233" i="13" s="1"/>
  <c r="H198" i="10"/>
  <c r="S199" i="13" s="1"/>
  <c r="H149" i="10"/>
  <c r="S150" i="13" s="1"/>
  <c r="H30" i="10"/>
  <c r="S29" i="13" s="1"/>
  <c r="H212" i="10"/>
  <c r="S213" i="13" s="1"/>
  <c r="H10" i="10"/>
  <c r="S10" i="13" s="1"/>
  <c r="H6" i="10"/>
  <c r="S6" i="13" s="1"/>
  <c r="H208" i="10"/>
  <c r="S209" i="13" s="1"/>
  <c r="H246" i="10"/>
  <c r="S247" i="13" s="1"/>
  <c r="H228" i="10"/>
  <c r="S229" i="13" s="1"/>
  <c r="H178" i="10"/>
  <c r="S179" i="13" s="1"/>
  <c r="H238" i="10"/>
  <c r="S239" i="13" s="1"/>
  <c r="H225" i="10"/>
  <c r="S226" i="13" s="1"/>
  <c r="H207" i="10"/>
  <c r="S208" i="13" s="1"/>
  <c r="H191" i="10"/>
  <c r="S192" i="13" s="1"/>
  <c r="H36" i="10"/>
  <c r="S35" i="13" s="1"/>
  <c r="H123" i="10"/>
  <c r="S124" i="13" s="1"/>
  <c r="H113" i="10"/>
  <c r="S112" i="13" s="1"/>
  <c r="H102" i="10"/>
  <c r="S101" i="13" s="1"/>
  <c r="H89" i="10"/>
  <c r="S88" i="13" s="1"/>
  <c r="H85" i="10"/>
  <c r="S84" i="13" s="1"/>
  <c r="H76" i="10"/>
  <c r="S75" i="13" s="1"/>
  <c r="H39" i="10"/>
  <c r="S38" i="13" s="1"/>
  <c r="H99" i="10"/>
  <c r="S98" i="13" s="1"/>
  <c r="H91" i="10"/>
  <c r="S90" i="13" s="1"/>
  <c r="H251" i="10"/>
  <c r="S252" i="13" s="1"/>
  <c r="H222" i="10"/>
  <c r="S223" i="13" s="1"/>
  <c r="H185" i="10"/>
  <c r="S186" i="13" s="1"/>
  <c r="H176" i="10"/>
  <c r="S177" i="13" s="1"/>
  <c r="H152" i="10"/>
  <c r="S153" i="13" s="1"/>
  <c r="H59" i="10"/>
  <c r="S58" i="13" s="1"/>
  <c r="H252" i="10"/>
  <c r="S253" i="13" s="1"/>
  <c r="H250" i="10"/>
  <c r="S251" i="13" s="1"/>
  <c r="H196" i="10"/>
  <c r="S197" i="13" s="1"/>
  <c r="H241" i="10"/>
  <c r="S242" i="13" s="1"/>
  <c r="H174" i="10"/>
  <c r="S175" i="13" s="1"/>
  <c r="H157" i="10"/>
  <c r="S158" i="13" s="1"/>
  <c r="H92" i="10"/>
  <c r="S91" i="13" s="1"/>
  <c r="H49" i="10"/>
  <c r="S48" i="13" s="1"/>
  <c r="H180" i="10"/>
  <c r="S181" i="13" s="1"/>
  <c r="H237" i="10"/>
  <c r="S238" i="13" s="1"/>
  <c r="H220" i="10"/>
  <c r="S221" i="13" s="1"/>
  <c r="H203" i="10"/>
  <c r="S204" i="13" s="1"/>
  <c r="H187" i="10"/>
  <c r="S188" i="13" s="1"/>
  <c r="H73" i="10"/>
  <c r="S72" i="13" s="1"/>
  <c r="H52" i="10"/>
  <c r="S51" i="13" s="1"/>
  <c r="H17" i="10"/>
  <c r="S17" i="13" s="1"/>
  <c r="H124" i="10"/>
  <c r="S125" i="13" s="1"/>
  <c r="H64" i="10"/>
  <c r="S63" i="13" s="1"/>
  <c r="H7" i="10"/>
  <c r="S7" i="13" s="1"/>
  <c r="H240" i="10"/>
  <c r="S241" i="13" s="1"/>
  <c r="H218" i="10"/>
  <c r="S219" i="13" s="1"/>
  <c r="H175" i="10"/>
  <c r="S176" i="13" s="1"/>
  <c r="H168" i="10"/>
  <c r="S169" i="13" s="1"/>
  <c r="H163" i="10"/>
  <c r="S164" i="13" s="1"/>
  <c r="H51" i="10"/>
  <c r="S50" i="13" s="1"/>
  <c r="H221" i="10"/>
  <c r="S222" i="13" s="1"/>
  <c r="H182" i="10"/>
  <c r="S183" i="13" s="1"/>
  <c r="H46" i="10"/>
  <c r="S45" i="13" s="1"/>
  <c r="H229" i="10"/>
  <c r="S230" i="13" s="1"/>
  <c r="H9" i="10"/>
  <c r="S9" i="13" s="1"/>
  <c r="H87" i="10"/>
  <c r="S86" i="13" s="1"/>
  <c r="H15" i="10"/>
  <c r="S15" i="13" s="1"/>
  <c r="H128" i="10"/>
  <c r="S129" i="13" s="1"/>
  <c r="H82" i="10"/>
  <c r="S81" i="13" s="1"/>
  <c r="H179" i="10"/>
  <c r="S180" i="13" s="1"/>
  <c r="H148" i="10"/>
  <c r="S149" i="13" s="1"/>
  <c r="H47" i="10"/>
  <c r="S46" i="13" s="1"/>
  <c r="H154" i="10"/>
  <c r="S155" i="13" s="1"/>
  <c r="H281" i="13"/>
  <c r="H282" i="13"/>
  <c r="O259" i="26"/>
  <c r="N259" i="26"/>
  <c r="H117" i="26" l="1"/>
  <c r="P116" i="13" s="1"/>
  <c r="H159" i="10"/>
  <c r="S160" i="13" s="1"/>
  <c r="H231" i="10"/>
  <c r="S232" i="13" s="1"/>
  <c r="H164" i="10"/>
  <c r="S165" i="13" s="1"/>
  <c r="H44" i="10"/>
  <c r="S43" i="13" s="1"/>
  <c r="H186" i="10"/>
  <c r="S187" i="13" s="1"/>
  <c r="E91" i="10"/>
  <c r="W91" i="8" s="1"/>
  <c r="E74" i="10"/>
  <c r="W74" i="8" s="1"/>
  <c r="E47" i="10"/>
  <c r="W47" i="8" s="1"/>
  <c r="E57" i="10"/>
  <c r="W57" i="8" s="1"/>
  <c r="E187" i="10"/>
  <c r="W189" i="8" s="1"/>
  <c r="H27" i="10"/>
  <c r="S26" i="13" s="1"/>
  <c r="H19" i="10"/>
  <c r="S19" i="13" s="1"/>
  <c r="E115" i="10"/>
  <c r="W115" i="8" s="1"/>
  <c r="W117" i="8"/>
  <c r="I117" i="10"/>
  <c r="H201" i="10"/>
  <c r="S202" i="13" s="1"/>
  <c r="H37" i="10"/>
  <c r="S36" i="13" s="1"/>
  <c r="E17" i="10"/>
  <c r="W17" i="8" s="1"/>
  <c r="E179" i="10"/>
  <c r="W181" i="8" s="1"/>
  <c r="E86" i="10"/>
  <c r="W86" i="8" s="1"/>
  <c r="H171" i="10"/>
  <c r="S172" i="13" s="1"/>
  <c r="H197" i="10"/>
  <c r="S198" i="13" s="1"/>
  <c r="E40" i="10"/>
  <c r="W40" i="8" s="1"/>
  <c r="E43" i="10"/>
  <c r="W43" i="8" s="1"/>
  <c r="E216" i="10"/>
  <c r="W218" i="8" s="1"/>
  <c r="Z115" i="10"/>
  <c r="E61" i="10"/>
  <c r="Z61" i="10"/>
  <c r="H61" i="26"/>
  <c r="P60" i="13" s="1"/>
  <c r="E211" i="10"/>
  <c r="W213" i="8" s="1"/>
  <c r="H190" i="10"/>
  <c r="S191" i="13" s="1"/>
  <c r="H65" i="10"/>
  <c r="S64" i="13" s="1"/>
  <c r="H42" i="10"/>
  <c r="S41" i="13" s="1"/>
  <c r="E80" i="10"/>
  <c r="W80" i="8" s="1"/>
  <c r="E58" i="10"/>
  <c r="W58" i="8" s="1"/>
  <c r="E98" i="10"/>
  <c r="W98" i="8" s="1"/>
  <c r="E65" i="10"/>
  <c r="W65" i="8" s="1"/>
  <c r="E100" i="10"/>
  <c r="W100" i="8" s="1"/>
  <c r="E200" i="10"/>
  <c r="W202" i="8" s="1"/>
  <c r="E140" i="10"/>
  <c r="W142" i="8" s="1"/>
  <c r="H54" i="10"/>
  <c r="S53" i="13" s="1"/>
  <c r="E106" i="10"/>
  <c r="W106" i="8" s="1"/>
  <c r="E55" i="10"/>
  <c r="W55" i="8" s="1"/>
  <c r="E70" i="10"/>
  <c r="W70" i="8" s="1"/>
  <c r="E34" i="10"/>
  <c r="W34" i="8" s="1"/>
  <c r="H31" i="10"/>
  <c r="S30" i="13" s="1"/>
  <c r="H98" i="10"/>
  <c r="S97" i="13" s="1"/>
  <c r="E85" i="10"/>
  <c r="W85" i="8" s="1"/>
  <c r="E152" i="10"/>
  <c r="W154" i="8" s="1"/>
  <c r="E125" i="10"/>
  <c r="W127" i="8" s="1"/>
  <c r="E81" i="10"/>
  <c r="W81" i="8" s="1"/>
  <c r="H244" i="10"/>
  <c r="S245" i="13" s="1"/>
  <c r="H50" i="10"/>
  <c r="S49" i="13" s="1"/>
  <c r="H53" i="10"/>
  <c r="S52" i="13" s="1"/>
  <c r="E165" i="10"/>
  <c r="W167" i="8" s="1"/>
  <c r="H158" i="10"/>
  <c r="S159" i="13" s="1"/>
  <c r="H11" i="10"/>
  <c r="S11" i="13" s="1"/>
  <c r="H21" i="10"/>
  <c r="S21" i="13" s="1"/>
  <c r="H106" i="10"/>
  <c r="S105" i="13" s="1"/>
  <c r="H40" i="10"/>
  <c r="S39" i="13" s="1"/>
  <c r="H169" i="10"/>
  <c r="S170" i="13" s="1"/>
  <c r="E159" i="10"/>
  <c r="W161" i="8" s="1"/>
  <c r="E2" i="10"/>
  <c r="W2" i="8" s="1"/>
  <c r="H16" i="10"/>
  <c r="S16" i="13" s="1"/>
  <c r="H41" i="10"/>
  <c r="S40" i="13" s="1"/>
  <c r="H114" i="10"/>
  <c r="S113" i="13" s="1"/>
  <c r="E53" i="10"/>
  <c r="W53" i="8" s="1"/>
  <c r="E193" i="10"/>
  <c r="W195" i="8" s="1"/>
  <c r="E180" i="10"/>
  <c r="W182" i="8" s="1"/>
  <c r="E126" i="10"/>
  <c r="W128" i="8" s="1"/>
  <c r="H86" i="10"/>
  <c r="S85" i="13" s="1"/>
  <c r="E99" i="10"/>
  <c r="W99" i="8" s="1"/>
  <c r="E129" i="10"/>
  <c r="W131" i="8" s="1"/>
  <c r="E163" i="10"/>
  <c r="W165" i="8" s="1"/>
  <c r="E204" i="10"/>
  <c r="W206" i="8" s="1"/>
  <c r="H206" i="10"/>
  <c r="S207" i="13" s="1"/>
  <c r="H194" i="10"/>
  <c r="S195" i="13" s="1"/>
  <c r="H205" i="10"/>
  <c r="S206" i="13" s="1"/>
  <c r="H167" i="10"/>
  <c r="S168" i="13" s="1"/>
  <c r="E5" i="10"/>
  <c r="W5" i="8" s="1"/>
  <c r="E222" i="10"/>
  <c r="W224" i="8" s="1"/>
  <c r="E153" i="10"/>
  <c r="W155" i="8" s="1"/>
  <c r="E186" i="10"/>
  <c r="W188" i="8" s="1"/>
  <c r="H166" i="10"/>
  <c r="S167" i="13" s="1"/>
  <c r="H68" i="10"/>
  <c r="S67" i="13" s="1"/>
  <c r="H230" i="10"/>
  <c r="S231" i="13" s="1"/>
  <c r="H215" i="10"/>
  <c r="S216" i="13" s="1"/>
  <c r="H200" i="10"/>
  <c r="S201" i="13" s="1"/>
  <c r="H125" i="10"/>
  <c r="S126" i="13" s="1"/>
  <c r="H24" i="10"/>
  <c r="S23" i="13" s="1"/>
  <c r="H173" i="10"/>
  <c r="S174" i="13" s="1"/>
  <c r="H13" i="10"/>
  <c r="S13" i="13" s="1"/>
  <c r="H188" i="10"/>
  <c r="S189" i="13" s="1"/>
  <c r="E148" i="10"/>
  <c r="W150" i="8" s="1"/>
  <c r="E76" i="10"/>
  <c r="W76" i="8" s="1"/>
  <c r="E3" i="10"/>
  <c r="W3" i="8" s="1"/>
  <c r="H116" i="10"/>
  <c r="S115" i="13" s="1"/>
  <c r="H8" i="10"/>
  <c r="S8" i="13" s="1"/>
  <c r="H97" i="10"/>
  <c r="S96" i="13" s="1"/>
  <c r="H28" i="10"/>
  <c r="S27" i="13" s="1"/>
  <c r="H192" i="10"/>
  <c r="S193" i="13" s="1"/>
  <c r="E93" i="10"/>
  <c r="W93" i="8" s="1"/>
  <c r="E69" i="10"/>
  <c r="W69" i="8" s="1"/>
  <c r="E207" i="10"/>
  <c r="W209" i="8" s="1"/>
  <c r="E79" i="10"/>
  <c r="W79" i="8" s="1"/>
  <c r="E38" i="10"/>
  <c r="W38" i="8" s="1"/>
  <c r="H5" i="10"/>
  <c r="S5" i="13" s="1"/>
  <c r="E37" i="10"/>
  <c r="W37" i="8" s="1"/>
  <c r="E154" i="10"/>
  <c r="W156" i="8" s="1"/>
  <c r="E249" i="10"/>
  <c r="W251" i="8" s="1"/>
  <c r="H195" i="10"/>
  <c r="S196" i="13" s="1"/>
  <c r="H60" i="10"/>
  <c r="S59" i="13" s="1"/>
  <c r="E49" i="10"/>
  <c r="W49" i="8" s="1"/>
  <c r="E231" i="10"/>
  <c r="W233" i="8" s="1"/>
  <c r="E253" i="10"/>
  <c r="W255" i="8" s="1"/>
  <c r="E202" i="10"/>
  <c r="W204" i="8" s="1"/>
  <c r="E71" i="10"/>
  <c r="W71" i="8" s="1"/>
  <c r="H142" i="10"/>
  <c r="S143" i="13" s="1"/>
  <c r="H132" i="10"/>
  <c r="S133" i="13" s="1"/>
  <c r="E134" i="10"/>
  <c r="W136" i="8" s="1"/>
  <c r="H84" i="10"/>
  <c r="S83" i="13" s="1"/>
  <c r="H141" i="10"/>
  <c r="S142" i="13" s="1"/>
  <c r="E194" i="10"/>
  <c r="W196" i="8" s="1"/>
  <c r="E208" i="10"/>
  <c r="W210" i="8" s="1"/>
  <c r="H248" i="10"/>
  <c r="S249" i="13" s="1"/>
  <c r="H112" i="10"/>
  <c r="S111" i="13" s="1"/>
  <c r="H146" i="10"/>
  <c r="S147" i="13" s="1"/>
  <c r="H170" i="10"/>
  <c r="S171" i="13" s="1"/>
  <c r="H95" i="10"/>
  <c r="S94" i="13" s="1"/>
  <c r="H81" i="10"/>
  <c r="S80" i="13" s="1"/>
  <c r="E52" i="10"/>
  <c r="W52" i="8" s="1"/>
  <c r="E173" i="10"/>
  <c r="W175" i="8" s="1"/>
  <c r="E178" i="10"/>
  <c r="W180" i="8" s="1"/>
  <c r="H204" i="10"/>
  <c r="S205" i="13" s="1"/>
  <c r="H219" i="10"/>
  <c r="S220" i="13" s="1"/>
  <c r="E116" i="10"/>
  <c r="W116" i="8" s="1"/>
  <c r="E240" i="10"/>
  <c r="W242" i="8" s="1"/>
  <c r="E127" i="10"/>
  <c r="W129" i="8" s="1"/>
  <c r="E201" i="10"/>
  <c r="W203" i="8" s="1"/>
  <c r="E56" i="10"/>
  <c r="W56" i="8" s="1"/>
  <c r="H29" i="10"/>
  <c r="S28" i="13" s="1"/>
  <c r="H224" i="10"/>
  <c r="S225" i="13" s="1"/>
  <c r="H18" i="10"/>
  <c r="S18" i="13" s="1"/>
  <c r="H4" i="10"/>
  <c r="S4" i="13" s="1"/>
  <c r="E97" i="10"/>
  <c r="W97" i="8" s="1"/>
  <c r="E24" i="10"/>
  <c r="W24" i="8" s="1"/>
  <c r="E82" i="10"/>
  <c r="W82" i="8" s="1"/>
  <c r="E109" i="10"/>
  <c r="W109" i="8" s="1"/>
  <c r="H104" i="10"/>
  <c r="S103" i="13" s="1"/>
  <c r="H211" i="10"/>
  <c r="S212" i="13" s="1"/>
  <c r="H71" i="10"/>
  <c r="S70" i="13" s="1"/>
  <c r="H35" i="10"/>
  <c r="S34" i="13" s="1"/>
  <c r="H93" i="10"/>
  <c r="S92" i="13" s="1"/>
  <c r="H177" i="10"/>
  <c r="S178" i="13" s="1"/>
  <c r="H127" i="10"/>
  <c r="S128" i="13" s="1"/>
  <c r="H72" i="10"/>
  <c r="S71" i="13" s="1"/>
  <c r="H209" i="10"/>
  <c r="S210" i="13" s="1"/>
  <c r="E11" i="10"/>
  <c r="W11" i="8" s="1"/>
  <c r="E6" i="10"/>
  <c r="W6" i="8" s="1"/>
  <c r="E197" i="10"/>
  <c r="W199" i="8" s="1"/>
  <c r="E238" i="10"/>
  <c r="W240" i="8" s="1"/>
  <c r="E161" i="10"/>
  <c r="W163" i="8" s="1"/>
  <c r="H121" i="10"/>
  <c r="S122" i="13" s="1"/>
  <c r="H254" i="10"/>
  <c r="S256" i="13" s="1"/>
  <c r="H122" i="10"/>
  <c r="S123" i="13" s="1"/>
  <c r="E41" i="10"/>
  <c r="W41" i="8" s="1"/>
  <c r="E7" i="10"/>
  <c r="W7" i="8" s="1"/>
  <c r="E198" i="10"/>
  <c r="W200" i="8" s="1"/>
  <c r="H109" i="10"/>
  <c r="S108" i="13" s="1"/>
  <c r="H245" i="10"/>
  <c r="S246" i="13" s="1"/>
  <c r="E227" i="10"/>
  <c r="W229" i="8" s="1"/>
  <c r="E90" i="10"/>
  <c r="W90" i="8" s="1"/>
  <c r="E170" i="10"/>
  <c r="W172" i="8" s="1"/>
  <c r="E236" i="10"/>
  <c r="W238" i="8" s="1"/>
  <c r="E131" i="10"/>
  <c r="W133" i="8" s="1"/>
  <c r="E36" i="10"/>
  <c r="W36" i="8" s="1"/>
  <c r="E64" i="10"/>
  <c r="W64" i="8" s="1"/>
  <c r="E245" i="10"/>
  <c r="W247" i="8" s="1"/>
  <c r="H147" i="10"/>
  <c r="S148" i="13" s="1"/>
  <c r="E144" i="10"/>
  <c r="W146" i="8" s="1"/>
  <c r="E166" i="10"/>
  <c r="W168" i="8" s="1"/>
  <c r="E26" i="10"/>
  <c r="W26" i="8" s="1"/>
  <c r="E239" i="10"/>
  <c r="W241" i="8" s="1"/>
  <c r="H101" i="10"/>
  <c r="S100" i="13" s="1"/>
  <c r="H137" i="10"/>
  <c r="S138" i="13" s="1"/>
  <c r="H135" i="10"/>
  <c r="S136" i="13" s="1"/>
  <c r="E142" i="10"/>
  <c r="W144" i="8" s="1"/>
  <c r="E110" i="10"/>
  <c r="W110" i="8" s="1"/>
  <c r="H136" i="10"/>
  <c r="S137" i="13" s="1"/>
  <c r="H143" i="10"/>
  <c r="S144" i="13" s="1"/>
  <c r="E141" i="10"/>
  <c r="W143" i="8" s="1"/>
  <c r="E146" i="10"/>
  <c r="W148" i="8" s="1"/>
  <c r="E94" i="10"/>
  <c r="W94" i="8" s="1"/>
  <c r="E228" i="10"/>
  <c r="W230" i="8" s="1"/>
  <c r="E20" i="10"/>
  <c r="W20" i="8" s="1"/>
  <c r="E143" i="10"/>
  <c r="W145" i="8" s="1"/>
  <c r="E174" i="10"/>
  <c r="W176" i="8" s="1"/>
  <c r="H144" i="10"/>
  <c r="S145" i="13" s="1"/>
  <c r="E30" i="10"/>
  <c r="W30" i="8" s="1"/>
  <c r="H131" i="10"/>
  <c r="S132" i="13" s="1"/>
  <c r="E229" i="10"/>
  <c r="W231" i="8" s="1"/>
  <c r="E182" i="10"/>
  <c r="W184" i="8" s="1"/>
  <c r="H138" i="10"/>
  <c r="S139" i="13" s="1"/>
  <c r="E147" i="10"/>
  <c r="W149" i="8" s="1"/>
  <c r="E175" i="10"/>
  <c r="W177" i="8" s="1"/>
  <c r="H213" i="10"/>
  <c r="S214" i="13" s="1"/>
  <c r="H105" i="10"/>
  <c r="S104" i="13" s="1"/>
  <c r="H12" i="10"/>
  <c r="S12" i="13" s="1"/>
  <c r="E28" i="10"/>
  <c r="W28" i="8" s="1"/>
  <c r="E19" i="10"/>
  <c r="W19" i="8" s="1"/>
  <c r="E27" i="10"/>
  <c r="E162" i="10"/>
  <c r="W164" i="8" s="1"/>
  <c r="E181" i="10"/>
  <c r="W183" i="8" s="1"/>
  <c r="E203" i="10"/>
  <c r="W205" i="8" s="1"/>
  <c r="E12" i="10"/>
  <c r="W12" i="8" s="1"/>
  <c r="H140" i="10"/>
  <c r="S141" i="13" s="1"/>
  <c r="H145" i="10"/>
  <c r="S146" i="13" s="1"/>
  <c r="H199" i="10"/>
  <c r="S200" i="13" s="1"/>
  <c r="E102" i="10"/>
  <c r="W102" i="8" s="1"/>
  <c r="E10" i="10"/>
  <c r="W10" i="8" s="1"/>
  <c r="E221" i="10"/>
  <c r="W223" i="8" s="1"/>
  <c r="E135" i="10"/>
  <c r="W137" i="8" s="1"/>
  <c r="H107" i="10"/>
  <c r="S106" i="13" s="1"/>
  <c r="E156" i="10"/>
  <c r="W158" i="8" s="1"/>
  <c r="E169" i="10"/>
  <c r="W171" i="8" s="1"/>
  <c r="H22" i="10"/>
  <c r="S22" i="13" s="1"/>
  <c r="E111" i="10"/>
  <c r="W111" i="8" s="1"/>
  <c r="H139" i="10"/>
  <c r="S140" i="13" s="1"/>
  <c r="E139" i="10"/>
  <c r="W141" i="8" s="1"/>
  <c r="H78" i="10"/>
  <c r="S77" i="13" s="1"/>
  <c r="H249" i="10"/>
  <c r="S250" i="13" s="1"/>
  <c r="H161" i="10"/>
  <c r="S162" i="13" s="1"/>
  <c r="H150" i="10"/>
  <c r="S151" i="13" s="1"/>
  <c r="H79" i="10"/>
  <c r="S78" i="13" s="1"/>
  <c r="E220" i="10"/>
  <c r="W222" i="8" s="1"/>
  <c r="E8" i="10"/>
  <c r="W8" i="8" s="1"/>
  <c r="H189" i="10"/>
  <c r="S190" i="13" s="1"/>
  <c r="H151" i="10"/>
  <c r="S152" i="13" s="1"/>
  <c r="H80" i="10"/>
  <c r="S79" i="13" s="1"/>
  <c r="H119" i="10"/>
  <c r="S120" i="13" s="1"/>
  <c r="H253" i="10"/>
  <c r="S254" i="13" s="1"/>
  <c r="H74" i="10"/>
  <c r="S73" i="13" s="1"/>
  <c r="E62" i="10"/>
  <c r="W62" i="8" s="1"/>
  <c r="E51" i="10"/>
  <c r="W51" i="8" s="1"/>
  <c r="E177" i="10"/>
  <c r="W179" i="8" s="1"/>
  <c r="E130" i="10"/>
  <c r="W132" i="8" s="1"/>
  <c r="H134" i="10"/>
  <c r="S135" i="13" s="1"/>
  <c r="H183" i="10"/>
  <c r="S184" i="13" s="1"/>
  <c r="H2" i="10"/>
  <c r="S2" i="13" s="1"/>
  <c r="H56" i="10"/>
  <c r="S55" i="13" s="1"/>
  <c r="H88" i="10"/>
  <c r="S87" i="13" s="1"/>
  <c r="E199" i="10"/>
  <c r="W201" i="8" s="1"/>
  <c r="E73" i="10"/>
  <c r="W73" i="8" s="1"/>
  <c r="E226" i="10"/>
  <c r="W228" i="8" s="1"/>
  <c r="H156" i="10"/>
  <c r="S157" i="13" s="1"/>
  <c r="H165" i="10"/>
  <c r="S166" i="13" s="1"/>
  <c r="H108" i="10"/>
  <c r="S107" i="13" s="1"/>
  <c r="H243" i="10"/>
  <c r="S244" i="13" s="1"/>
  <c r="H63" i="10"/>
  <c r="S62" i="13" s="1"/>
  <c r="H83" i="10"/>
  <c r="S82" i="13" s="1"/>
  <c r="H70" i="10"/>
  <c r="S69" i="13" s="1"/>
  <c r="E235" i="10"/>
  <c r="E254" i="10"/>
  <c r="W257" i="8" s="1"/>
  <c r="E184" i="10"/>
  <c r="W186" i="8" s="1"/>
  <c r="E246" i="10"/>
  <c r="W248" i="8" s="1"/>
  <c r="E247" i="10"/>
  <c r="W249" i="8" s="1"/>
  <c r="H239" i="10"/>
  <c r="S240" i="13" s="1"/>
  <c r="E132" i="10"/>
  <c r="W134" i="8" s="1"/>
  <c r="E215" i="10"/>
  <c r="W217" i="8" s="1"/>
  <c r="E122" i="10"/>
  <c r="W124" i="8" s="1"/>
  <c r="E145" i="10"/>
  <c r="W147" i="8" s="1"/>
  <c r="E137" i="10"/>
  <c r="W139" i="8" s="1"/>
  <c r="E75" i="10"/>
  <c r="W75" i="8" s="1"/>
  <c r="H242" i="10"/>
  <c r="S243" i="13" s="1"/>
  <c r="E223" i="10"/>
  <c r="W225" i="8" s="1"/>
  <c r="E158" i="10"/>
  <c r="W160" i="8" s="1"/>
  <c r="E84" i="10"/>
  <c r="W84" i="8" s="1"/>
  <c r="E248" i="10"/>
  <c r="W250" i="8" s="1"/>
  <c r="E112" i="10"/>
  <c r="W112" i="8" s="1"/>
  <c r="H210" i="10"/>
  <c r="S211" i="13" s="1"/>
  <c r="E101" i="10"/>
  <c r="W101" i="8" s="1"/>
  <c r="E22" i="10"/>
  <c r="W22" i="8" s="1"/>
  <c r="E77" i="10"/>
  <c r="W77" i="8" s="1"/>
  <c r="E114" i="10"/>
  <c r="W114" i="8" s="1"/>
  <c r="E237" i="10"/>
  <c r="W239" i="8" s="1"/>
  <c r="E230" i="10"/>
  <c r="W232" i="8" s="1"/>
  <c r="E67" i="10"/>
  <c r="W67" i="8" s="1"/>
  <c r="E157" i="10"/>
  <c r="W159" i="8" s="1"/>
  <c r="E190" i="10"/>
  <c r="W192" i="8" s="1"/>
  <c r="E224" i="10"/>
  <c r="W226" i="8" s="1"/>
  <c r="E196" i="10"/>
  <c r="W198" i="8" s="1"/>
  <c r="E124" i="10"/>
  <c r="W126" i="8" s="1"/>
  <c r="E244" i="10"/>
  <c r="W246" i="8" s="1"/>
  <c r="E128" i="10"/>
  <c r="W130" i="8" s="1"/>
  <c r="H111" i="10"/>
  <c r="S110" i="13" s="1"/>
  <c r="E136" i="10"/>
  <c r="W138" i="8" s="1"/>
  <c r="E54" i="10"/>
  <c r="W54" i="8" s="1"/>
  <c r="H247" i="10"/>
  <c r="S248" i="13" s="1"/>
  <c r="H110" i="10"/>
  <c r="S109" i="13" s="1"/>
  <c r="E210" i="10"/>
  <c r="W212" i="8" s="1"/>
  <c r="H223" i="10"/>
  <c r="S224" i="13" s="1"/>
  <c r="E138" i="10"/>
  <c r="W140" i="8" s="1"/>
  <c r="E133" i="10"/>
  <c r="W135" i="8" s="1"/>
  <c r="Z147" i="10"/>
  <c r="Z142" i="10"/>
  <c r="Z140" i="10"/>
  <c r="Z145" i="10"/>
  <c r="Z146" i="10"/>
  <c r="Z137" i="10"/>
  <c r="Z136" i="10"/>
  <c r="Z135" i="10"/>
  <c r="Z144" i="10"/>
  <c r="Z143" i="10"/>
  <c r="Z134" i="10"/>
  <c r="Z132" i="10"/>
  <c r="Z139" i="10"/>
  <c r="Z133" i="10"/>
  <c r="Z141" i="10"/>
  <c r="Z131" i="10"/>
  <c r="Z138" i="10"/>
  <c r="Z101" i="10"/>
  <c r="Z223" i="10"/>
  <c r="Z111" i="10"/>
  <c r="Z239" i="10"/>
  <c r="Z210" i="10"/>
  <c r="Z185" i="10"/>
  <c r="Z164" i="10"/>
  <c r="Z222" i="10"/>
  <c r="Z170" i="10"/>
  <c r="Z216" i="10"/>
  <c r="Z190" i="10"/>
  <c r="Z224" i="10"/>
  <c r="Z196" i="10"/>
  <c r="Z175" i="10"/>
  <c r="Z176" i="10"/>
  <c r="Z173" i="10"/>
  <c r="Z187" i="10"/>
  <c r="Z220" i="10"/>
  <c r="Z180" i="10"/>
  <c r="Z194" i="10"/>
  <c r="Z208" i="10"/>
  <c r="Z193" i="10"/>
  <c r="Z162" i="10"/>
  <c r="Z189" i="10"/>
  <c r="Z191" i="10"/>
  <c r="Z192" i="10"/>
  <c r="Z165" i="10"/>
  <c r="Z198" i="10"/>
  <c r="Z221" i="10"/>
  <c r="Z218" i="10"/>
  <c r="Z209" i="10"/>
  <c r="Z163" i="10"/>
  <c r="Z195" i="10"/>
  <c r="Z204" i="10"/>
  <c r="Z169" i="10"/>
  <c r="Z202" i="10"/>
  <c r="Z166" i="10"/>
  <c r="Z205" i="10"/>
  <c r="Z168" i="10"/>
  <c r="Z171" i="10"/>
  <c r="Z199" i="10"/>
  <c r="Z217" i="10"/>
  <c r="Z174" i="10"/>
  <c r="Z206" i="10"/>
  <c r="Z183" i="10"/>
  <c r="Z167" i="10"/>
  <c r="Z181" i="10"/>
  <c r="Z203" i="10"/>
  <c r="Z178" i="10"/>
  <c r="Z211" i="10"/>
  <c r="Z184" i="10"/>
  <c r="Z177" i="10"/>
  <c r="Z179" i="10"/>
  <c r="Z197" i="10"/>
  <c r="Z207" i="10"/>
  <c r="Z182" i="10"/>
  <c r="Z215" i="10"/>
  <c r="Z200" i="10"/>
  <c r="Z201" i="10"/>
  <c r="Z214" i="10"/>
  <c r="Z212" i="10"/>
  <c r="Z186" i="10"/>
  <c r="Z219" i="10"/>
  <c r="Z188" i="10"/>
  <c r="Z213" i="10"/>
  <c r="I283" i="13"/>
  <c r="Z112" i="10"/>
  <c r="Z110" i="10"/>
  <c r="Z247" i="10"/>
  <c r="Z248" i="10"/>
  <c r="Z22" i="10"/>
  <c r="Z242" i="10"/>
  <c r="Z102" i="10"/>
  <c r="Z113" i="10"/>
  <c r="Z123" i="10"/>
  <c r="Z41" i="10"/>
  <c r="Z152" i="10"/>
  <c r="Z105" i="10"/>
  <c r="Z19" i="10"/>
  <c r="Z9" i="10"/>
  <c r="Z59" i="10"/>
  <c r="Z56" i="10"/>
  <c r="Z57" i="10"/>
  <c r="Z151" i="10"/>
  <c r="Z2" i="10"/>
  <c r="Z86" i="10"/>
  <c r="Z154" i="10"/>
  <c r="Z249" i="10"/>
  <c r="Z250" i="10"/>
  <c r="Z96" i="10"/>
  <c r="Z153" i="10"/>
  <c r="Z158" i="10"/>
  <c r="Z122" i="10"/>
  <c r="Z92" i="10"/>
  <c r="Z227" i="10"/>
  <c r="Z159" i="10"/>
  <c r="Z49" i="10"/>
  <c r="Z32" i="10"/>
  <c r="Z33" i="10"/>
  <c r="Z27" i="10"/>
  <c r="Z64" i="10"/>
  <c r="Z66" i="10"/>
  <c r="Z160" i="10"/>
  <c r="Z88" i="10"/>
  <c r="Z231" i="10"/>
  <c r="Z90" i="10"/>
  <c r="Z253" i="10"/>
  <c r="Z4" i="10"/>
  <c r="Z118" i="10"/>
  <c r="Z157" i="10"/>
  <c r="Z73" i="10"/>
  <c r="Z226" i="10"/>
  <c r="Z109" i="10"/>
  <c r="Z91" i="10"/>
  <c r="Z31" i="10"/>
  <c r="Z74" i="10"/>
  <c r="Z53" i="10"/>
  <c r="Z40" i="10"/>
  <c r="Z37" i="10"/>
  <c r="Z35" i="10"/>
  <c r="Z68" i="10"/>
  <c r="Z245" i="10"/>
  <c r="Z42" i="10"/>
  <c r="Z70" i="10"/>
  <c r="Z251" i="10"/>
  <c r="Z94" i="10"/>
  <c r="Z8" i="10"/>
  <c r="Z126" i="10"/>
  <c r="Z161" i="10"/>
  <c r="Z228" i="10"/>
  <c r="Z12" i="10"/>
  <c r="Z124" i="10"/>
  <c r="Z244" i="10"/>
  <c r="Z25" i="10"/>
  <c r="Z80" i="10"/>
  <c r="Z89" i="10"/>
  <c r="Z62" i="10"/>
  <c r="Z16" i="10"/>
  <c r="Z45" i="10"/>
  <c r="Z39" i="10"/>
  <c r="Z72" i="10"/>
  <c r="Z6" i="10"/>
  <c r="Z82" i="10"/>
  <c r="Z155" i="10"/>
  <c r="Z18" i="10"/>
  <c r="Z98" i="10"/>
  <c r="Z225" i="10"/>
  <c r="Z30" i="10"/>
  <c r="Z130" i="10"/>
  <c r="Z232" i="10"/>
  <c r="Z38" i="10"/>
  <c r="Z150" i="10"/>
  <c r="Z20" i="10"/>
  <c r="Z128" i="10"/>
  <c r="Z99" i="10"/>
  <c r="Z116" i="10"/>
  <c r="Z119" i="10"/>
  <c r="Z106" i="10"/>
  <c r="Z78" i="10"/>
  <c r="Z58" i="10"/>
  <c r="Z108" i="10"/>
  <c r="Z43" i="10"/>
  <c r="Z10" i="10"/>
  <c r="Z125" i="10"/>
  <c r="Z87" i="10"/>
  <c r="Z44" i="10"/>
  <c r="Z103" i="10"/>
  <c r="Z229" i="10"/>
  <c r="Z34" i="10"/>
  <c r="Z236" i="10"/>
  <c r="Z234" i="10"/>
  <c r="Z54" i="10"/>
  <c r="Z26" i="10"/>
  <c r="Z97" i="10"/>
  <c r="Z13" i="10"/>
  <c r="Z5" i="10"/>
  <c r="Z240" i="10"/>
  <c r="Z129" i="10"/>
  <c r="Z121" i="10"/>
  <c r="Z47" i="10"/>
  <c r="Z156" i="10"/>
  <c r="Z14" i="10"/>
  <c r="Z95" i="10"/>
  <c r="Z235" i="10"/>
  <c r="Z60" i="10"/>
  <c r="Z107" i="10"/>
  <c r="Z233" i="10"/>
  <c r="Z50" i="10"/>
  <c r="Z241" i="10"/>
  <c r="Z254" i="10"/>
  <c r="Z71" i="10"/>
  <c r="Z46" i="10"/>
  <c r="Z84" i="10"/>
  <c r="Z148" i="10"/>
  <c r="Z76" i="10"/>
  <c r="Z3" i="10"/>
  <c r="Z36" i="10"/>
  <c r="Z21" i="10"/>
  <c r="Z24" i="10"/>
  <c r="Z127" i="10"/>
  <c r="Z51" i="10"/>
  <c r="Z48" i="10"/>
  <c r="Z7" i="10"/>
  <c r="Z69" i="10"/>
  <c r="Z77" i="10"/>
  <c r="Z114" i="10"/>
  <c r="Z237" i="10"/>
  <c r="Z230" i="10"/>
  <c r="Z67" i="10"/>
  <c r="Z246" i="10"/>
  <c r="Z65" i="10"/>
  <c r="Z83" i="10"/>
  <c r="Z63" i="10"/>
  <c r="Z104" i="10"/>
  <c r="Z93" i="10"/>
  <c r="Z85" i="10"/>
  <c r="Z11" i="10"/>
  <c r="Z28" i="10"/>
  <c r="Z15" i="10"/>
  <c r="Z55" i="10"/>
  <c r="Z52" i="10"/>
  <c r="Z29" i="10"/>
  <c r="Z17" i="10"/>
  <c r="Z81" i="10"/>
  <c r="Z120" i="10"/>
  <c r="Z243" i="10"/>
  <c r="Z238" i="10"/>
  <c r="Z79" i="10"/>
  <c r="Z149" i="10"/>
  <c r="Z252" i="10"/>
  <c r="Z100" i="10"/>
  <c r="Z75" i="10"/>
  <c r="H227" i="26"/>
  <c r="P228" i="13" s="1"/>
  <c r="H164" i="26"/>
  <c r="P165" i="13" s="1"/>
  <c r="H83" i="26"/>
  <c r="P82" i="13" s="1"/>
  <c r="H67" i="26"/>
  <c r="P66" i="13" s="1"/>
  <c r="H63" i="26"/>
  <c r="P62" i="13" s="1"/>
  <c r="H50" i="26"/>
  <c r="P49" i="13" s="1"/>
  <c r="H46" i="26"/>
  <c r="P45" i="13" s="1"/>
  <c r="H38" i="26"/>
  <c r="P37" i="13" s="1"/>
  <c r="H30" i="26"/>
  <c r="P29" i="13" s="1"/>
  <c r="H16" i="26"/>
  <c r="P16" i="13" s="1"/>
  <c r="H4" i="26"/>
  <c r="P4" i="13" s="1"/>
  <c r="H234" i="26"/>
  <c r="P235" i="13" s="1"/>
  <c r="H221" i="26"/>
  <c r="P222" i="13" s="1"/>
  <c r="H200" i="26"/>
  <c r="P201" i="13" s="1"/>
  <c r="H196" i="26"/>
  <c r="P197" i="13" s="1"/>
  <c r="H176" i="26"/>
  <c r="P177" i="13" s="1"/>
  <c r="H167" i="26"/>
  <c r="P168" i="13" s="1"/>
  <c r="H163" i="26"/>
  <c r="P164" i="13" s="1"/>
  <c r="H155" i="26"/>
  <c r="P156" i="13" s="1"/>
  <c r="H242" i="26"/>
  <c r="P243" i="13" s="1"/>
  <c r="H216" i="26"/>
  <c r="P217" i="13" s="1"/>
  <c r="H166" i="26"/>
  <c r="P167" i="13" s="1"/>
  <c r="H119" i="26"/>
  <c r="P120" i="13" s="1"/>
  <c r="H92" i="26"/>
  <c r="P91" i="13" s="1"/>
  <c r="H86" i="26"/>
  <c r="P85" i="13" s="1"/>
  <c r="H70" i="26"/>
  <c r="P69" i="13" s="1"/>
  <c r="H65" i="26"/>
  <c r="P64" i="13" s="1"/>
  <c r="H53" i="26"/>
  <c r="P52" i="13" s="1"/>
  <c r="H43" i="26"/>
  <c r="P42" i="13" s="1"/>
  <c r="H37" i="26"/>
  <c r="P36" i="13" s="1"/>
  <c r="H19" i="26"/>
  <c r="P19" i="13" s="1"/>
  <c r="H51" i="26"/>
  <c r="P50" i="13" s="1"/>
  <c r="H35" i="26"/>
  <c r="P34" i="13" s="1"/>
  <c r="H17" i="26"/>
  <c r="P17" i="13" s="1"/>
  <c r="H251" i="26"/>
  <c r="P252" i="13" s="1"/>
  <c r="H232" i="26"/>
  <c r="P233" i="13" s="1"/>
  <c r="H215" i="26"/>
  <c r="P216" i="13" s="1"/>
  <c r="H206" i="26"/>
  <c r="P207" i="13" s="1"/>
  <c r="H174" i="26"/>
  <c r="P175" i="13" s="1"/>
  <c r="H128" i="26"/>
  <c r="P129" i="13" s="1"/>
  <c r="H107" i="26"/>
  <c r="P106" i="13" s="1"/>
  <c r="H102" i="26"/>
  <c r="P101" i="13" s="1"/>
  <c r="H80" i="26"/>
  <c r="P79" i="13" s="1"/>
  <c r="H69" i="26"/>
  <c r="P68" i="13" s="1"/>
  <c r="H52" i="26"/>
  <c r="P51" i="13" s="1"/>
  <c r="H41" i="26"/>
  <c r="P40" i="13" s="1"/>
  <c r="H36" i="26"/>
  <c r="P35" i="13" s="1"/>
  <c r="H31" i="26"/>
  <c r="P30" i="13" s="1"/>
  <c r="H13" i="26"/>
  <c r="P13" i="13" s="1"/>
  <c r="H2" i="26"/>
  <c r="I2" i="26" s="1"/>
  <c r="H68" i="26"/>
  <c r="P67" i="13" s="1"/>
  <c r="H29" i="26"/>
  <c r="P28" i="13" s="1"/>
  <c r="H246" i="26"/>
  <c r="P247" i="13" s="1"/>
  <c r="H203" i="26"/>
  <c r="P204" i="13" s="1"/>
  <c r="H187" i="26"/>
  <c r="P188" i="13" s="1"/>
  <c r="H127" i="26"/>
  <c r="P128" i="13" s="1"/>
  <c r="H100" i="26"/>
  <c r="P99" i="13" s="1"/>
  <c r="H78" i="26"/>
  <c r="P77" i="13" s="1"/>
  <c r="H56" i="26"/>
  <c r="P55" i="13" s="1"/>
  <c r="H45" i="26"/>
  <c r="P44" i="13" s="1"/>
  <c r="H236" i="26"/>
  <c r="P237" i="13" s="1"/>
  <c r="H228" i="26"/>
  <c r="P229" i="13" s="1"/>
  <c r="H202" i="26"/>
  <c r="P203" i="13" s="1"/>
  <c r="H194" i="26"/>
  <c r="P195" i="13" s="1"/>
  <c r="H169" i="26"/>
  <c r="P170" i="13" s="1"/>
  <c r="H161" i="26"/>
  <c r="P162" i="13" s="1"/>
  <c r="H126" i="26"/>
  <c r="P127" i="13" s="1"/>
  <c r="H113" i="26"/>
  <c r="P112" i="13" s="1"/>
  <c r="H105" i="26"/>
  <c r="P104" i="13" s="1"/>
  <c r="H98" i="26"/>
  <c r="P97" i="13" s="1"/>
  <c r="H77" i="26"/>
  <c r="P76" i="13" s="1"/>
  <c r="H55" i="26"/>
  <c r="P54" i="13" s="1"/>
  <c r="H44" i="26"/>
  <c r="P43" i="13" s="1"/>
  <c r="H10" i="26"/>
  <c r="P10" i="13" s="1"/>
  <c r="H283" i="13"/>
  <c r="E167" i="26"/>
  <c r="E99" i="26"/>
  <c r="E52" i="26"/>
  <c r="E36" i="26"/>
  <c r="E18" i="26"/>
  <c r="E168" i="26"/>
  <c r="E42" i="26"/>
  <c r="E68" i="26"/>
  <c r="E200" i="26"/>
  <c r="E205" i="26"/>
  <c r="E244" i="26"/>
  <c r="E15" i="26"/>
  <c r="E13" i="26"/>
  <c r="E153" i="26"/>
  <c r="E5" i="26"/>
  <c r="E214" i="26"/>
  <c r="E240" i="26"/>
  <c r="E91" i="26"/>
  <c r="E107" i="26"/>
  <c r="E90" i="26"/>
  <c r="E45" i="26"/>
  <c r="E29" i="26"/>
  <c r="E30" i="26"/>
  <c r="E35" i="26"/>
  <c r="E80" i="26"/>
  <c r="E169" i="26"/>
  <c r="E4" i="26"/>
  <c r="E128" i="26"/>
  <c r="E184" i="26"/>
  <c r="E246" i="26"/>
  <c r="E201" i="26"/>
  <c r="E211" i="26"/>
  <c r="E25" i="26"/>
  <c r="E54" i="26"/>
  <c r="E56" i="26"/>
  <c r="E185" i="26"/>
  <c r="E243" i="26"/>
  <c r="E57" i="26"/>
  <c r="E71" i="26"/>
  <c r="E87" i="26"/>
  <c r="T71" i="8" l="1"/>
  <c r="T30" i="8"/>
  <c r="I30" i="26"/>
  <c r="T42" i="8"/>
  <c r="P2" i="13"/>
  <c r="T68" i="8"/>
  <c r="I68" i="26"/>
  <c r="T57" i="8"/>
  <c r="T29" i="8"/>
  <c r="I29" i="26"/>
  <c r="T170" i="8"/>
  <c r="T245" i="8"/>
  <c r="T45" i="8"/>
  <c r="I45" i="26"/>
  <c r="T18" i="8"/>
  <c r="T130" i="8"/>
  <c r="I128" i="26"/>
  <c r="T171" i="8"/>
  <c r="I169" i="26"/>
  <c r="T207" i="8"/>
  <c r="T80" i="8"/>
  <c r="I80" i="26"/>
  <c r="T202" i="8"/>
  <c r="I200" i="26"/>
  <c r="T35" i="8"/>
  <c r="I35" i="26"/>
  <c r="T87" i="8"/>
  <c r="T187" i="8"/>
  <c r="T90" i="8"/>
  <c r="T36" i="8"/>
  <c r="I36" i="26"/>
  <c r="T56" i="8"/>
  <c r="I56" i="26"/>
  <c r="T107" i="8"/>
  <c r="I107" i="26"/>
  <c r="T52" i="8"/>
  <c r="I52" i="26"/>
  <c r="T54" i="8"/>
  <c r="T91" i="8"/>
  <c r="T99" i="8"/>
  <c r="T25" i="8"/>
  <c r="T169" i="8"/>
  <c r="I167" i="26"/>
  <c r="T213" i="8"/>
  <c r="T216" i="8"/>
  <c r="T203" i="8"/>
  <c r="T5" i="8"/>
  <c r="T15" i="8"/>
  <c r="T4" i="8"/>
  <c r="I4" i="26"/>
  <c r="T246" i="8"/>
  <c r="T242" i="8"/>
  <c r="T248" i="8"/>
  <c r="I246" i="26"/>
  <c r="T155" i="8"/>
  <c r="T186" i="8"/>
  <c r="T13" i="8"/>
  <c r="I13" i="26"/>
  <c r="I115" i="10"/>
  <c r="H262" i="10"/>
  <c r="E262" i="10"/>
  <c r="H11" i="26"/>
  <c r="P11" i="13" s="1"/>
  <c r="H198" i="26"/>
  <c r="P199" i="13" s="1"/>
  <c r="H199" i="26"/>
  <c r="P200" i="13" s="1"/>
  <c r="H21" i="26"/>
  <c r="P21" i="13" s="1"/>
  <c r="H66" i="26"/>
  <c r="P65" i="13" s="1"/>
  <c r="H207" i="26"/>
  <c r="P208" i="13" s="1"/>
  <c r="H121" i="26"/>
  <c r="P122" i="13" s="1"/>
  <c r="H244" i="26"/>
  <c r="P245" i="13" s="1"/>
  <c r="E126" i="26"/>
  <c r="E39" i="26"/>
  <c r="H165" i="26"/>
  <c r="P166" i="13" s="1"/>
  <c r="E117" i="26"/>
  <c r="I117" i="26" s="1"/>
  <c r="T2" i="8"/>
  <c r="H243" i="26"/>
  <c r="P244" i="13" s="1"/>
  <c r="H58" i="26"/>
  <c r="P57" i="13" s="1"/>
  <c r="H95" i="26"/>
  <c r="P94" i="13" s="1"/>
  <c r="H197" i="26"/>
  <c r="P198" i="13" s="1"/>
  <c r="H239" i="26"/>
  <c r="P240" i="13" s="1"/>
  <c r="H226" i="26"/>
  <c r="P227" i="13" s="1"/>
  <c r="H122" i="26"/>
  <c r="P123" i="13" s="1"/>
  <c r="H115" i="26"/>
  <c r="P114" i="13" s="1"/>
  <c r="S269" i="13"/>
  <c r="W61" i="8"/>
  <c r="W272" i="8" s="1"/>
  <c r="I61" i="10"/>
  <c r="E61" i="26"/>
  <c r="I61" i="26" s="1"/>
  <c r="W237" i="8"/>
  <c r="I235" i="10"/>
  <c r="E70" i="26"/>
  <c r="E213" i="26"/>
  <c r="E49" i="26"/>
  <c r="E34" i="26"/>
  <c r="H24" i="26"/>
  <c r="P23" i="13" s="1"/>
  <c r="E86" i="26"/>
  <c r="H28" i="26"/>
  <c r="P27" i="13" s="1"/>
  <c r="H72" i="26"/>
  <c r="P71" i="13" s="1"/>
  <c r="E161" i="26"/>
  <c r="E224" i="26"/>
  <c r="E64" i="26"/>
  <c r="E63" i="26"/>
  <c r="E122" i="26"/>
  <c r="H88" i="26"/>
  <c r="P87" i="13" s="1"/>
  <c r="H84" i="26"/>
  <c r="P83" i="13" s="1"/>
  <c r="H154" i="26"/>
  <c r="P155" i="13" s="1"/>
  <c r="H220" i="26"/>
  <c r="P221" i="13" s="1"/>
  <c r="H48" i="26"/>
  <c r="P47" i="13" s="1"/>
  <c r="H233" i="26"/>
  <c r="P234" i="13" s="1"/>
  <c r="H26" i="26"/>
  <c r="E233" i="26"/>
  <c r="H7" i="26"/>
  <c r="P7" i="13" s="1"/>
  <c r="E43" i="26"/>
  <c r="E85" i="26"/>
  <c r="E58" i="26"/>
  <c r="E127" i="26"/>
  <c r="H49" i="26"/>
  <c r="P48" i="13" s="1"/>
  <c r="H93" i="26"/>
  <c r="P92" i="13" s="1"/>
  <c r="E181" i="26"/>
  <c r="H178" i="26"/>
  <c r="P179" i="13" s="1"/>
  <c r="H182" i="26"/>
  <c r="P183" i="13" s="1"/>
  <c r="H14" i="26"/>
  <c r="P14" i="13" s="1"/>
  <c r="H59" i="26"/>
  <c r="P58" i="13" s="1"/>
  <c r="E196" i="26"/>
  <c r="E183" i="26"/>
  <c r="E230" i="26"/>
  <c r="H15" i="26"/>
  <c r="P15" i="13" s="1"/>
  <c r="H60" i="26"/>
  <c r="P59" i="13" s="1"/>
  <c r="H190" i="26"/>
  <c r="P191" i="13" s="1"/>
  <c r="H109" i="26"/>
  <c r="P108" i="13" s="1"/>
  <c r="H27" i="26"/>
  <c r="H159" i="26"/>
  <c r="P160" i="13" s="1"/>
  <c r="H192" i="26"/>
  <c r="P193" i="13" s="1"/>
  <c r="H211" i="26"/>
  <c r="P212" i="13" s="1"/>
  <c r="H62" i="26"/>
  <c r="P61" i="13" s="1"/>
  <c r="H81" i="26"/>
  <c r="P80" i="13" s="1"/>
  <c r="H209" i="26"/>
  <c r="P210" i="13" s="1"/>
  <c r="E228" i="26"/>
  <c r="H39" i="26"/>
  <c r="P38" i="13" s="1"/>
  <c r="H85" i="26"/>
  <c r="P84" i="13" s="1"/>
  <c r="H157" i="26"/>
  <c r="P158" i="13" s="1"/>
  <c r="H73" i="26"/>
  <c r="P72" i="13" s="1"/>
  <c r="H208" i="26"/>
  <c r="P209" i="13" s="1"/>
  <c r="H91" i="26"/>
  <c r="P90" i="13" s="1"/>
  <c r="H129" i="26"/>
  <c r="P130" i="13" s="1"/>
  <c r="H9" i="26"/>
  <c r="P9" i="13" s="1"/>
  <c r="H97" i="26"/>
  <c r="P96" i="13" s="1"/>
  <c r="H156" i="26"/>
  <c r="P157" i="13" s="1"/>
  <c r="H245" i="26"/>
  <c r="P246" i="13" s="1"/>
  <c r="H34" i="26"/>
  <c r="P33" i="13" s="1"/>
  <c r="H74" i="26"/>
  <c r="P73" i="13" s="1"/>
  <c r="H79" i="26"/>
  <c r="P78" i="13" s="1"/>
  <c r="H116" i="26"/>
  <c r="P115" i="13" s="1"/>
  <c r="H210" i="26"/>
  <c r="P211" i="13" s="1"/>
  <c r="E115" i="26"/>
  <c r="I115" i="26" s="1"/>
  <c r="W27" i="8"/>
  <c r="E41" i="26"/>
  <c r="E212" i="26"/>
  <c r="H111" i="26"/>
  <c r="P110" i="13" s="1"/>
  <c r="H22" i="26"/>
  <c r="P22" i="13" s="1"/>
  <c r="H204" i="26"/>
  <c r="P205" i="13" s="1"/>
  <c r="H87" i="26"/>
  <c r="P86" i="13" s="1"/>
  <c r="H125" i="26"/>
  <c r="P126" i="13" s="1"/>
  <c r="H120" i="26"/>
  <c r="P121" i="13" s="1"/>
  <c r="H123" i="26"/>
  <c r="P124" i="13" s="1"/>
  <c r="H124" i="26"/>
  <c r="P125" i="13" s="1"/>
  <c r="H33" i="26"/>
  <c r="P32" i="13" s="1"/>
  <c r="H40" i="26"/>
  <c r="P39" i="13" s="1"/>
  <c r="H177" i="26"/>
  <c r="P178" i="13" s="1"/>
  <c r="H101" i="26"/>
  <c r="P100" i="13" s="1"/>
  <c r="H219" i="26"/>
  <c r="P220" i="13" s="1"/>
  <c r="H225" i="26"/>
  <c r="P226" i="13" s="1"/>
  <c r="H54" i="26"/>
  <c r="P53" i="13" s="1"/>
  <c r="E195" i="26"/>
  <c r="H47" i="26"/>
  <c r="P46" i="13" s="1"/>
  <c r="H90" i="26"/>
  <c r="P89" i="13" s="1"/>
  <c r="E94" i="26"/>
  <c r="E180" i="26"/>
  <c r="H5" i="26"/>
  <c r="P5" i="13" s="1"/>
  <c r="H94" i="26"/>
  <c r="P93" i="13" s="1"/>
  <c r="H237" i="26"/>
  <c r="P238" i="13" s="1"/>
  <c r="H184" i="26"/>
  <c r="P185" i="13" s="1"/>
  <c r="H217" i="26"/>
  <c r="P218" i="13" s="1"/>
  <c r="H253" i="26"/>
  <c r="P254" i="13" s="1"/>
  <c r="H160" i="26"/>
  <c r="P161" i="13" s="1"/>
  <c r="E31" i="26"/>
  <c r="E192" i="26"/>
  <c r="E37" i="26"/>
  <c r="H179" i="26"/>
  <c r="P180" i="13" s="1"/>
  <c r="H18" i="26"/>
  <c r="P18" i="13" s="1"/>
  <c r="H64" i="26"/>
  <c r="P63" i="13" s="1"/>
  <c r="H6" i="26"/>
  <c r="P6" i="13" s="1"/>
  <c r="E108" i="26"/>
  <c r="E187" i="26"/>
  <c r="E104" i="26"/>
  <c r="E3" i="26"/>
  <c r="E208" i="26"/>
  <c r="E103" i="26"/>
  <c r="E165" i="26"/>
  <c r="E28" i="26"/>
  <c r="E66" i="26"/>
  <c r="E110" i="26"/>
  <c r="E16" i="26"/>
  <c r="E234" i="26"/>
  <c r="H106" i="26"/>
  <c r="P105" i="13" s="1"/>
  <c r="H25" i="26"/>
  <c r="P24" i="13" s="1"/>
  <c r="H118" i="26"/>
  <c r="P119" i="13" s="1"/>
  <c r="H108" i="26"/>
  <c r="P107" i="13" s="1"/>
  <c r="H247" i="26"/>
  <c r="P248" i="13" s="1"/>
  <c r="H130" i="26"/>
  <c r="P131" i="13" s="1"/>
  <c r="H133" i="26"/>
  <c r="P134" i="13" s="1"/>
  <c r="E148" i="26"/>
  <c r="E236" i="26"/>
  <c r="E194" i="26"/>
  <c r="E124" i="26"/>
  <c r="E123" i="26"/>
  <c r="H153" i="26"/>
  <c r="P154" i="13" s="1"/>
  <c r="H212" i="26"/>
  <c r="P213" i="13" s="1"/>
  <c r="E186" i="26"/>
  <c r="E82" i="26"/>
  <c r="H3" i="26"/>
  <c r="P3" i="13" s="1"/>
  <c r="H218" i="26"/>
  <c r="P219" i="13" s="1"/>
  <c r="H151" i="26"/>
  <c r="P152" i="13" s="1"/>
  <c r="E38" i="26"/>
  <c r="E10" i="26"/>
  <c r="E231" i="26"/>
  <c r="E116" i="26"/>
  <c r="E113" i="26"/>
  <c r="E193" i="26"/>
  <c r="E121" i="26"/>
  <c r="E8" i="26"/>
  <c r="E154" i="26"/>
  <c r="E198" i="26"/>
  <c r="H89" i="26"/>
  <c r="P88" i="13" s="1"/>
  <c r="H229" i="26"/>
  <c r="P230" i="13" s="1"/>
  <c r="H96" i="26"/>
  <c r="P95" i="13" s="1"/>
  <c r="H241" i="26"/>
  <c r="P242" i="13" s="1"/>
  <c r="H175" i="26"/>
  <c r="P176" i="13" s="1"/>
  <c r="H213" i="26"/>
  <c r="P214" i="13" s="1"/>
  <c r="H189" i="26"/>
  <c r="P190" i="13" s="1"/>
  <c r="E247" i="26"/>
  <c r="H148" i="26"/>
  <c r="P149" i="13" s="1"/>
  <c r="H145" i="26"/>
  <c r="P146" i="13" s="1"/>
  <c r="E191" i="26"/>
  <c r="E24" i="26"/>
  <c r="E109" i="26"/>
  <c r="E89" i="26"/>
  <c r="H170" i="26"/>
  <c r="P171" i="13" s="1"/>
  <c r="H57" i="26"/>
  <c r="P56" i="13" s="1"/>
  <c r="H252" i="26"/>
  <c r="P253" i="13" s="1"/>
  <c r="E47" i="26"/>
  <c r="E44" i="26"/>
  <c r="H186" i="26"/>
  <c r="P187" i="13" s="1"/>
  <c r="H188" i="26"/>
  <c r="P189" i="13" s="1"/>
  <c r="H71" i="26"/>
  <c r="P70" i="13" s="1"/>
  <c r="H104" i="26"/>
  <c r="P103" i="13" s="1"/>
  <c r="H248" i="26"/>
  <c r="P249" i="13" s="1"/>
  <c r="E83" i="26"/>
  <c r="E40" i="26"/>
  <c r="E69" i="26"/>
  <c r="H82" i="26"/>
  <c r="P81" i="13" s="1"/>
  <c r="E251" i="26"/>
  <c r="H162" i="26"/>
  <c r="P163" i="13" s="1"/>
  <c r="E232" i="26"/>
  <c r="H112" i="26"/>
  <c r="P111" i="13" s="1"/>
  <c r="H191" i="26"/>
  <c r="P192" i="13" s="1"/>
  <c r="E9" i="26"/>
  <c r="E190" i="26"/>
  <c r="E162" i="26"/>
  <c r="E189" i="26"/>
  <c r="E125" i="26"/>
  <c r="E166" i="26"/>
  <c r="H114" i="26"/>
  <c r="P113" i="13" s="1"/>
  <c r="H195" i="26"/>
  <c r="P196" i="13" s="1"/>
  <c r="H32" i="26"/>
  <c r="P31" i="13" s="1"/>
  <c r="H76" i="26"/>
  <c r="P75" i="13" s="1"/>
  <c r="H224" i="26"/>
  <c r="P225" i="13" s="1"/>
  <c r="E84" i="26"/>
  <c r="H185" i="26"/>
  <c r="P186" i="13" s="1"/>
  <c r="E111" i="26"/>
  <c r="H149" i="26"/>
  <c r="P150" i="13" s="1"/>
  <c r="E145" i="26"/>
  <c r="E141" i="26"/>
  <c r="H180" i="26"/>
  <c r="P181" i="13" s="1"/>
  <c r="H249" i="26"/>
  <c r="P250" i="13" s="1"/>
  <c r="H222" i="26"/>
  <c r="P223" i="13" s="1"/>
  <c r="E112" i="26"/>
  <c r="E138" i="26"/>
  <c r="E146" i="26"/>
  <c r="E151" i="26"/>
  <c r="E177" i="26"/>
  <c r="E19" i="26"/>
  <c r="H103" i="26"/>
  <c r="P102" i="13" s="1"/>
  <c r="H183" i="26"/>
  <c r="P184" i="13" s="1"/>
  <c r="E159" i="26"/>
  <c r="E182" i="26"/>
  <c r="H42" i="26"/>
  <c r="P41" i="13" s="1"/>
  <c r="H75" i="26"/>
  <c r="P74" i="13" s="1"/>
  <c r="E72" i="26"/>
  <c r="E55" i="26"/>
  <c r="E76" i="26"/>
  <c r="E157" i="26"/>
  <c r="E171" i="26"/>
  <c r="E129" i="26"/>
  <c r="E241" i="26"/>
  <c r="E65" i="26"/>
  <c r="E215" i="26"/>
  <c r="E229" i="26"/>
  <c r="E20" i="26"/>
  <c r="E46" i="26"/>
  <c r="E27" i="26"/>
  <c r="I27" i="26" s="1"/>
  <c r="E202" i="26"/>
  <c r="E225" i="26"/>
  <c r="E105" i="26"/>
  <c r="E12" i="26"/>
  <c r="E62" i="26"/>
  <c r="E207" i="26"/>
  <c r="E79" i="26"/>
  <c r="E100" i="26"/>
  <c r="E33" i="26"/>
  <c r="E77" i="26"/>
  <c r="E179" i="26"/>
  <c r="E252" i="26"/>
  <c r="E51" i="26"/>
  <c r="E163" i="26"/>
  <c r="E216" i="26"/>
  <c r="E242" i="26"/>
  <c r="H158" i="26"/>
  <c r="P159" i="13" s="1"/>
  <c r="H171" i="26"/>
  <c r="P172" i="13" s="1"/>
  <c r="H181" i="26"/>
  <c r="P182" i="13" s="1"/>
  <c r="E239" i="26"/>
  <c r="E144" i="26"/>
  <c r="H150" i="26"/>
  <c r="P151" i="13" s="1"/>
  <c r="E137" i="26"/>
  <c r="E93" i="26"/>
  <c r="E204" i="26"/>
  <c r="E74" i="26"/>
  <c r="E221" i="26"/>
  <c r="E199" i="26"/>
  <c r="H147" i="26"/>
  <c r="P148" i="13" s="1"/>
  <c r="H223" i="26"/>
  <c r="P224" i="13" s="1"/>
  <c r="E133" i="26"/>
  <c r="E132" i="26"/>
  <c r="E160" i="26"/>
  <c r="E21" i="26"/>
  <c r="H238" i="26"/>
  <c r="P239" i="13" s="1"/>
  <c r="H20" i="26"/>
  <c r="P20" i="13" s="1"/>
  <c r="H214" i="26"/>
  <c r="P215" i="13" s="1"/>
  <c r="H250" i="26"/>
  <c r="P251" i="13" s="1"/>
  <c r="H139" i="26"/>
  <c r="P140" i="13" s="1"/>
  <c r="H144" i="26"/>
  <c r="P145" i="13" s="1"/>
  <c r="E131" i="26"/>
  <c r="E150" i="26"/>
  <c r="H132" i="26"/>
  <c r="P133" i="13" s="1"/>
  <c r="E67" i="26"/>
  <c r="E155" i="26"/>
  <c r="E238" i="26"/>
  <c r="E92" i="26"/>
  <c r="E75" i="26"/>
  <c r="E95" i="26"/>
  <c r="E250" i="26"/>
  <c r="E197" i="26"/>
  <c r="E120" i="26"/>
  <c r="E119" i="26"/>
  <c r="E203" i="26"/>
  <c r="E114" i="26"/>
  <c r="E217" i="26"/>
  <c r="H99" i="26"/>
  <c r="P98" i="13" s="1"/>
  <c r="H193" i="26"/>
  <c r="P194" i="13" s="1"/>
  <c r="E248" i="26"/>
  <c r="E172" i="26"/>
  <c r="H146" i="26"/>
  <c r="P147" i="13" s="1"/>
  <c r="H141" i="26"/>
  <c r="P142" i="13" s="1"/>
  <c r="H135" i="26"/>
  <c r="P136" i="13" s="1"/>
  <c r="E152" i="26"/>
  <c r="E149" i="26"/>
  <c r="E143" i="26"/>
  <c r="E81" i="26"/>
  <c r="H231" i="26"/>
  <c r="P232" i="13" s="1"/>
  <c r="E22" i="26"/>
  <c r="H110" i="26"/>
  <c r="P109" i="13" s="1"/>
  <c r="E210" i="26"/>
  <c r="H142" i="26"/>
  <c r="P143" i="13" s="1"/>
  <c r="H140" i="26"/>
  <c r="P141" i="13" s="1"/>
  <c r="H143" i="26"/>
  <c r="P144" i="13" s="1"/>
  <c r="E147" i="26"/>
  <c r="E139" i="26"/>
  <c r="E136" i="26"/>
  <c r="E88" i="26"/>
  <c r="E102" i="26"/>
  <c r="E209" i="26"/>
  <c r="E6" i="26"/>
  <c r="E96" i="26"/>
  <c r="E97" i="26"/>
  <c r="E7" i="26"/>
  <c r="E60" i="26"/>
  <c r="E130" i="26"/>
  <c r="E222" i="26"/>
  <c r="E32" i="26"/>
  <c r="E175" i="26"/>
  <c r="E245" i="26"/>
  <c r="E176" i="26"/>
  <c r="E50" i="26"/>
  <c r="E53" i="26"/>
  <c r="E98" i="26"/>
  <c r="E226" i="26"/>
  <c r="E118" i="26"/>
  <c r="H8" i="26"/>
  <c r="P8" i="13" s="1"/>
  <c r="H168" i="26"/>
  <c r="P169" i="13" s="1"/>
  <c r="H201" i="26"/>
  <c r="P202" i="13" s="1"/>
  <c r="H172" i="26"/>
  <c r="P173" i="13" s="1"/>
  <c r="E101" i="26"/>
  <c r="H138" i="26"/>
  <c r="P139" i="13" s="1"/>
  <c r="H131" i="26"/>
  <c r="P132" i="13" s="1"/>
  <c r="H136" i="26"/>
  <c r="P137" i="13" s="1"/>
  <c r="E135" i="26"/>
  <c r="E134" i="26"/>
  <c r="E223" i="26"/>
  <c r="E170" i="26"/>
  <c r="E218" i="26"/>
  <c r="E174" i="26"/>
  <c r="E59" i="26"/>
  <c r="E14" i="26"/>
  <c r="E206" i="26"/>
  <c r="E237" i="26"/>
  <c r="E188" i="26"/>
  <c r="E227" i="26"/>
  <c r="E219" i="26"/>
  <c r="E173" i="26"/>
  <c r="E17" i="26"/>
  <c r="E73" i="26"/>
  <c r="E164" i="26"/>
  <c r="E26" i="26"/>
  <c r="E48" i="26"/>
  <c r="E178" i="26"/>
  <c r="E156" i="26"/>
  <c r="E249" i="26"/>
  <c r="E106" i="26"/>
  <c r="E11" i="26"/>
  <c r="E78" i="26"/>
  <c r="E220" i="26"/>
  <c r="E158" i="26"/>
  <c r="E253" i="26"/>
  <c r="H230" i="26"/>
  <c r="P231" i="13" s="1"/>
  <c r="H12" i="26"/>
  <c r="P12" i="13" s="1"/>
  <c r="H173" i="26"/>
  <c r="P174" i="13" s="1"/>
  <c r="H205" i="26"/>
  <c r="P206" i="13" s="1"/>
  <c r="H240" i="26"/>
  <c r="P241" i="13" s="1"/>
  <c r="H134" i="26"/>
  <c r="P135" i="13" s="1"/>
  <c r="H152" i="26"/>
  <c r="P153" i="13" s="1"/>
  <c r="H137" i="26"/>
  <c r="P138" i="13" s="1"/>
  <c r="E140" i="26"/>
  <c r="E142" i="26"/>
  <c r="I145" i="10"/>
  <c r="I146" i="10"/>
  <c r="I131" i="10"/>
  <c r="I101" i="10"/>
  <c r="I223" i="10"/>
  <c r="I239" i="10"/>
  <c r="I111" i="10"/>
  <c r="I210" i="10"/>
  <c r="I178" i="10"/>
  <c r="I179" i="10"/>
  <c r="I176" i="10"/>
  <c r="I177" i="10"/>
  <c r="I180" i="10"/>
  <c r="I174" i="10"/>
  <c r="I181" i="10"/>
  <c r="I175" i="10"/>
  <c r="I173" i="10"/>
  <c r="I170" i="10"/>
  <c r="I171" i="10"/>
  <c r="I110" i="10"/>
  <c r="I112" i="10"/>
  <c r="E264" i="10"/>
  <c r="E261" i="10"/>
  <c r="E263" i="10"/>
  <c r="I22" i="10"/>
  <c r="I247" i="10"/>
  <c r="I248" i="10"/>
  <c r="I242" i="10"/>
  <c r="I84" i="10"/>
  <c r="I241" i="10"/>
  <c r="I197" i="10"/>
  <c r="I230" i="10"/>
  <c r="I206" i="10"/>
  <c r="I67" i="10"/>
  <c r="I18" i="10"/>
  <c r="I94" i="10"/>
  <c r="I98" i="10"/>
  <c r="I186" i="10"/>
  <c r="I35" i="10"/>
  <c r="I159" i="10"/>
  <c r="I133" i="10"/>
  <c r="I254" i="10"/>
  <c r="I188" i="10"/>
  <c r="I125" i="10"/>
  <c r="I229" i="10"/>
  <c r="I221" i="10"/>
  <c r="I104" i="10"/>
  <c r="I116" i="10"/>
  <c r="I224" i="10"/>
  <c r="I182" i="10"/>
  <c r="I129" i="10"/>
  <c r="I250" i="10"/>
  <c r="I231" i="10"/>
  <c r="I66" i="10"/>
  <c r="I134" i="10"/>
  <c r="I40" i="10"/>
  <c r="I205" i="10"/>
  <c r="I218" i="10"/>
  <c r="I91" i="10"/>
  <c r="I100" i="10"/>
  <c r="I92" i="10"/>
  <c r="I12" i="10"/>
  <c r="I49" i="10"/>
  <c r="I249" i="10"/>
  <c r="I55" i="10"/>
  <c r="I143" i="10"/>
  <c r="I87" i="10"/>
  <c r="I183" i="10"/>
  <c r="I140" i="10"/>
  <c r="I4" i="10"/>
  <c r="I60" i="10"/>
  <c r="I165" i="10"/>
  <c r="I25" i="10"/>
  <c r="I96" i="10"/>
  <c r="I226" i="10"/>
  <c r="I72" i="10"/>
  <c r="I8" i="10"/>
  <c r="I187" i="10"/>
  <c r="I237" i="10"/>
  <c r="I31" i="10"/>
  <c r="I11" i="10"/>
  <c r="I54" i="10"/>
  <c r="I240" i="10"/>
  <c r="I193" i="10"/>
  <c r="I234" i="10"/>
  <c r="I192" i="10"/>
  <c r="I41" i="10"/>
  <c r="I21" i="10"/>
  <c r="I244" i="10"/>
  <c r="I118" i="10"/>
  <c r="I52" i="10"/>
  <c r="I39" i="10"/>
  <c r="I128" i="10"/>
  <c r="I168" i="10"/>
  <c r="I163" i="10"/>
  <c r="I151" i="10"/>
  <c r="I225" i="10"/>
  <c r="I9" i="10"/>
  <c r="I7" i="10"/>
  <c r="I78" i="10"/>
  <c r="I253" i="10"/>
  <c r="I195" i="10"/>
  <c r="I161" i="10"/>
  <c r="I154" i="10"/>
  <c r="I202" i="10"/>
  <c r="I97" i="10"/>
  <c r="I85" i="10"/>
  <c r="I169" i="10"/>
  <c r="I32" i="10"/>
  <c r="I142" i="10"/>
  <c r="H263" i="10"/>
  <c r="I58" i="10"/>
  <c r="I17" i="10"/>
  <c r="I57" i="10"/>
  <c r="I89" i="10"/>
  <c r="I124" i="10"/>
  <c r="I199" i="10"/>
  <c r="I149" i="10"/>
  <c r="I95" i="10"/>
  <c r="I227" i="10"/>
  <c r="H261" i="10"/>
  <c r="I126" i="10"/>
  <c r="I150" i="10"/>
  <c r="I24" i="10"/>
  <c r="I160" i="10"/>
  <c r="I232" i="10"/>
  <c r="I236" i="10"/>
  <c r="I155" i="10"/>
  <c r="I196" i="10"/>
  <c r="I43" i="10"/>
  <c r="I246" i="10"/>
  <c r="I6" i="10"/>
  <c r="I189" i="10"/>
  <c r="I16" i="10"/>
  <c r="I29" i="10"/>
  <c r="I81" i="10"/>
  <c r="I69" i="10"/>
  <c r="I76" i="10"/>
  <c r="I119" i="10"/>
  <c r="I82" i="10"/>
  <c r="I158" i="10"/>
  <c r="I204" i="10"/>
  <c r="I164" i="10"/>
  <c r="I215" i="10"/>
  <c r="I63" i="10"/>
  <c r="I13" i="10"/>
  <c r="I79" i="10"/>
  <c r="I105" i="10"/>
  <c r="I99" i="10"/>
  <c r="I222" i="10"/>
  <c r="I144" i="10"/>
  <c r="I209" i="10"/>
  <c r="I26" i="10"/>
  <c r="I36" i="10"/>
  <c r="I184" i="10"/>
  <c r="I44" i="10"/>
  <c r="I157" i="10"/>
  <c r="I103" i="10"/>
  <c r="I5" i="10"/>
  <c r="I233" i="10"/>
  <c r="I153" i="10"/>
  <c r="I102" i="10"/>
  <c r="I136" i="10"/>
  <c r="I203" i="10"/>
  <c r="I80" i="10"/>
  <c r="I20" i="10"/>
  <c r="I86" i="10"/>
  <c r="I141" i="10"/>
  <c r="I109" i="10"/>
  <c r="I51" i="10"/>
  <c r="I62" i="10"/>
  <c r="I83" i="10"/>
  <c r="I28" i="10"/>
  <c r="I123" i="10"/>
  <c r="I200" i="10"/>
  <c r="I70" i="10"/>
  <c r="I217" i="10"/>
  <c r="I108" i="10"/>
  <c r="I152" i="10"/>
  <c r="I47" i="10"/>
  <c r="I201" i="10"/>
  <c r="I75" i="10"/>
  <c r="I14" i="10"/>
  <c r="I214" i="10"/>
  <c r="I243" i="10"/>
  <c r="I34" i="10"/>
  <c r="I216" i="10"/>
  <c r="I73" i="10"/>
  <c r="I15" i="10"/>
  <c r="I148" i="10"/>
  <c r="I68" i="10"/>
  <c r="I30" i="10"/>
  <c r="I93" i="10"/>
  <c r="I137" i="10"/>
  <c r="I50" i="10"/>
  <c r="I207" i="10"/>
  <c r="I220" i="10"/>
  <c r="I56" i="10"/>
  <c r="I74" i="10"/>
  <c r="I10" i="10"/>
  <c r="I147" i="10"/>
  <c r="I71" i="10"/>
  <c r="I139" i="10"/>
  <c r="I245" i="10"/>
  <c r="I77" i="10"/>
  <c r="I219" i="10"/>
  <c r="I130" i="10"/>
  <c r="I3" i="10"/>
  <c r="I46" i="10"/>
  <c r="I138" i="10"/>
  <c r="I238" i="10"/>
  <c r="I45" i="10"/>
  <c r="I64" i="10"/>
  <c r="I53" i="10"/>
  <c r="I156" i="10"/>
  <c r="I213" i="10"/>
  <c r="I185" i="10"/>
  <c r="I190" i="10"/>
  <c r="I162" i="10"/>
  <c r="I107" i="10"/>
  <c r="I88" i="10"/>
  <c r="I106" i="10"/>
  <c r="I198" i="10"/>
  <c r="I42" i="10"/>
  <c r="I127" i="10"/>
  <c r="I90" i="10"/>
  <c r="H264" i="10"/>
  <c r="I194" i="10"/>
  <c r="I38" i="10"/>
  <c r="I252" i="10"/>
  <c r="I135" i="10"/>
  <c r="I19" i="10"/>
  <c r="I167" i="10"/>
  <c r="I212" i="10"/>
  <c r="I251" i="10"/>
  <c r="I37" i="10"/>
  <c r="I208" i="10"/>
  <c r="I211" i="10"/>
  <c r="I48" i="10"/>
  <c r="I27" i="10"/>
  <c r="I228" i="10"/>
  <c r="I33" i="10"/>
  <c r="I132" i="10"/>
  <c r="I114" i="10"/>
  <c r="I113" i="10"/>
  <c r="I122" i="10"/>
  <c r="I120" i="10"/>
  <c r="I191" i="10"/>
  <c r="I65" i="10"/>
  <c r="I59" i="10"/>
  <c r="I166" i="10"/>
  <c r="I121" i="10"/>
  <c r="O203" i="18"/>
  <c r="O220" i="18"/>
  <c r="O229" i="18"/>
  <c r="O237" i="18"/>
  <c r="O240" i="18"/>
  <c r="O250" i="18"/>
  <c r="O252" i="18"/>
  <c r="O255" i="18"/>
  <c r="O21" i="18"/>
  <c r="O30" i="18"/>
  <c r="O34" i="18"/>
  <c r="O38" i="18"/>
  <c r="O42" i="18"/>
  <c r="O46" i="18"/>
  <c r="O50" i="18"/>
  <c r="O54" i="18"/>
  <c r="O58" i="18"/>
  <c r="O63" i="18"/>
  <c r="O67" i="18"/>
  <c r="O71" i="18"/>
  <c r="O75" i="18"/>
  <c r="O79" i="18"/>
  <c r="O84" i="18"/>
  <c r="O88" i="18"/>
  <c r="O92" i="18"/>
  <c r="O96" i="18"/>
  <c r="O101" i="18"/>
  <c r="O105" i="18"/>
  <c r="O119" i="18"/>
  <c r="O123" i="18"/>
  <c r="O127" i="18"/>
  <c r="O136" i="18"/>
  <c r="O140" i="18"/>
  <c r="O144" i="18"/>
  <c r="O150" i="18"/>
  <c r="O154" i="18"/>
  <c r="O158" i="18"/>
  <c r="O162" i="18"/>
  <c r="O166" i="18"/>
  <c r="O170" i="18"/>
  <c r="O175" i="18"/>
  <c r="O179" i="18"/>
  <c r="O183" i="18"/>
  <c r="O187" i="18"/>
  <c r="O191" i="18"/>
  <c r="O195" i="18"/>
  <c r="O199" i="18"/>
  <c r="O207" i="18"/>
  <c r="O216" i="18"/>
  <c r="O225" i="18"/>
  <c r="O233" i="18"/>
  <c r="O244" i="18"/>
  <c r="N257" i="24"/>
  <c r="M257" i="18"/>
  <c r="N257" i="18"/>
  <c r="L257" i="18"/>
  <c r="O128" i="18"/>
  <c r="O130" i="18"/>
  <c r="O134" i="18"/>
  <c r="O135" i="18"/>
  <c r="O137" i="18"/>
  <c r="O138" i="18"/>
  <c r="O139" i="18"/>
  <c r="O141" i="18"/>
  <c r="O142" i="18"/>
  <c r="O143" i="18"/>
  <c r="O148" i="18"/>
  <c r="O149" i="18"/>
  <c r="O151" i="18"/>
  <c r="O152" i="18"/>
  <c r="O153" i="18"/>
  <c r="O155" i="18"/>
  <c r="O156" i="18"/>
  <c r="O157" i="18"/>
  <c r="O159" i="18"/>
  <c r="O160" i="18"/>
  <c r="O161" i="18"/>
  <c r="O163" i="18"/>
  <c r="O164" i="18"/>
  <c r="O165" i="18"/>
  <c r="O167" i="18"/>
  <c r="O168" i="18"/>
  <c r="O169" i="18"/>
  <c r="O171" i="18"/>
  <c r="O176" i="18"/>
  <c r="O177" i="18"/>
  <c r="O178" i="18"/>
  <c r="O180" i="18"/>
  <c r="O181" i="18"/>
  <c r="O182" i="18"/>
  <c r="O184" i="18"/>
  <c r="O185" i="18"/>
  <c r="O186" i="18"/>
  <c r="O188" i="18"/>
  <c r="O189" i="18"/>
  <c r="O190" i="18"/>
  <c r="O192" i="18"/>
  <c r="O193" i="18"/>
  <c r="O194" i="18"/>
  <c r="O196" i="18"/>
  <c r="O197" i="18"/>
  <c r="O198" i="18"/>
  <c r="O200" i="18"/>
  <c r="O201" i="18"/>
  <c r="O202" i="18"/>
  <c r="O204" i="18"/>
  <c r="O205" i="18"/>
  <c r="O206" i="18"/>
  <c r="O208" i="18"/>
  <c r="O209" i="18"/>
  <c r="O217" i="18"/>
  <c r="O218" i="18"/>
  <c r="O219" i="18"/>
  <c r="O221" i="18"/>
  <c r="O222" i="18"/>
  <c r="O224" i="18"/>
  <c r="O226" i="18"/>
  <c r="O227" i="18"/>
  <c r="O228" i="18"/>
  <c r="O230" i="18"/>
  <c r="O231" i="18"/>
  <c r="O232" i="18"/>
  <c r="O234" i="18"/>
  <c r="O235" i="18"/>
  <c r="O236" i="18"/>
  <c r="O238" i="18"/>
  <c r="O243" i="18"/>
  <c r="O245" i="18"/>
  <c r="O246" i="18"/>
  <c r="O249" i="18"/>
  <c r="O251" i="18"/>
  <c r="O253" i="18"/>
  <c r="O10" i="18"/>
  <c r="O11" i="18"/>
  <c r="O12" i="18"/>
  <c r="O13" i="18"/>
  <c r="O14" i="18"/>
  <c r="O15" i="18"/>
  <c r="O16" i="18"/>
  <c r="O17" i="18"/>
  <c r="O18" i="18"/>
  <c r="O19" i="18"/>
  <c r="O20" i="18"/>
  <c r="O23" i="18"/>
  <c r="O24" i="18"/>
  <c r="O25" i="18"/>
  <c r="O27" i="18"/>
  <c r="O28" i="18"/>
  <c r="O29" i="18"/>
  <c r="O31" i="18"/>
  <c r="O32" i="18"/>
  <c r="O33" i="18"/>
  <c r="O35" i="18"/>
  <c r="O36" i="18"/>
  <c r="O37" i="18"/>
  <c r="O39" i="18"/>
  <c r="O40" i="18"/>
  <c r="O41" i="18"/>
  <c r="O43" i="18"/>
  <c r="O44" i="18"/>
  <c r="O45" i="18"/>
  <c r="O47" i="18"/>
  <c r="O48" i="18"/>
  <c r="O49" i="18"/>
  <c r="O51" i="18"/>
  <c r="O52" i="18"/>
  <c r="O53" i="18"/>
  <c r="O55" i="18"/>
  <c r="O56" i="18"/>
  <c r="O57" i="18"/>
  <c r="O59" i="18"/>
  <c r="O61" i="18"/>
  <c r="O62" i="18"/>
  <c r="O64" i="18"/>
  <c r="O65" i="18"/>
  <c r="O66" i="18"/>
  <c r="O68" i="18"/>
  <c r="O69" i="18"/>
  <c r="O70" i="18"/>
  <c r="O72" i="18"/>
  <c r="O73" i="18"/>
  <c r="O74" i="18"/>
  <c r="O76" i="18"/>
  <c r="O77" i="18"/>
  <c r="O78" i="18"/>
  <c r="O80" i="18"/>
  <c r="O81" i="18"/>
  <c r="O82" i="18"/>
  <c r="O85" i="18"/>
  <c r="O86" i="18"/>
  <c r="O87" i="18"/>
  <c r="O89" i="18"/>
  <c r="O90" i="18"/>
  <c r="O91" i="18"/>
  <c r="O93" i="18"/>
  <c r="O94" i="18"/>
  <c r="O95" i="18"/>
  <c r="O97" i="18"/>
  <c r="O98" i="18"/>
  <c r="O99" i="18"/>
  <c r="O102" i="18"/>
  <c r="O103" i="18"/>
  <c r="O104" i="18"/>
  <c r="O106" i="18"/>
  <c r="O107" i="18"/>
  <c r="O108" i="18"/>
  <c r="O115" i="18"/>
  <c r="O118" i="18"/>
  <c r="O120" i="18"/>
  <c r="O121" i="18"/>
  <c r="O122" i="18"/>
  <c r="O124" i="18"/>
  <c r="O125" i="18"/>
  <c r="O126" i="18"/>
  <c r="I26" i="26" l="1"/>
  <c r="T97" i="8"/>
  <c r="I97" i="26"/>
  <c r="T81" i="8"/>
  <c r="I81" i="26"/>
  <c r="T199" i="8"/>
  <c r="I197" i="26"/>
  <c r="T105" i="8"/>
  <c r="I105" i="26"/>
  <c r="T147" i="8"/>
  <c r="I145" i="26"/>
  <c r="T110" i="8"/>
  <c r="I110" i="26"/>
  <c r="T31" i="8"/>
  <c r="I31" i="26"/>
  <c r="T230" i="8"/>
  <c r="I228" i="26"/>
  <c r="I184" i="26"/>
  <c r="I201" i="26"/>
  <c r="I168" i="26"/>
  <c r="T243" i="8"/>
  <c r="I241" i="26"/>
  <c r="T160" i="8"/>
  <c r="I158" i="26"/>
  <c r="T222" i="8"/>
  <c r="I220" i="26"/>
  <c r="T239" i="8"/>
  <c r="I237" i="26"/>
  <c r="T96" i="8"/>
  <c r="I96" i="26"/>
  <c r="T21" i="8"/>
  <c r="I21" i="26"/>
  <c r="T66" i="8"/>
  <c r="I66" i="26"/>
  <c r="T39" i="8"/>
  <c r="I39" i="26"/>
  <c r="T77" i="8"/>
  <c r="I77" i="26"/>
  <c r="T190" i="8"/>
  <c r="I188" i="26"/>
  <c r="T78" i="8"/>
  <c r="I78" i="26"/>
  <c r="T208" i="8"/>
  <c r="I206" i="26"/>
  <c r="T6" i="8"/>
  <c r="I6" i="26"/>
  <c r="T151" i="8"/>
  <c r="I149" i="26"/>
  <c r="T95" i="8"/>
  <c r="I95" i="26"/>
  <c r="T162" i="8"/>
  <c r="I160" i="26"/>
  <c r="T204" i="8"/>
  <c r="I202" i="26"/>
  <c r="T184" i="8"/>
  <c r="I182" i="26"/>
  <c r="T111" i="8"/>
  <c r="I111" i="26"/>
  <c r="T234" i="8"/>
  <c r="I232" i="26"/>
  <c r="T156" i="8"/>
  <c r="I154" i="26"/>
  <c r="T125" i="8"/>
  <c r="I123" i="26"/>
  <c r="T28" i="8"/>
  <c r="I28" i="26"/>
  <c r="T128" i="8"/>
  <c r="I126" i="26"/>
  <c r="I153" i="26"/>
  <c r="I214" i="26"/>
  <c r="T89" i="8"/>
  <c r="I89" i="26"/>
  <c r="T8" i="8"/>
  <c r="I8" i="26"/>
  <c r="T126" i="8"/>
  <c r="I124" i="26"/>
  <c r="T167" i="8"/>
  <c r="I165" i="26"/>
  <c r="T183" i="8"/>
  <c r="I181" i="26"/>
  <c r="T124" i="8"/>
  <c r="I122" i="26"/>
  <c r="T145" i="8"/>
  <c r="I143" i="26"/>
  <c r="T252" i="8"/>
  <c r="I250" i="26"/>
  <c r="T200" i="8"/>
  <c r="I198" i="26"/>
  <c r="T11" i="8"/>
  <c r="I11" i="26"/>
  <c r="T14" i="8"/>
  <c r="I14" i="26"/>
  <c r="T120" i="8"/>
  <c r="I118" i="26"/>
  <c r="T211" i="8"/>
  <c r="I209" i="26"/>
  <c r="T154" i="8"/>
  <c r="I152" i="26"/>
  <c r="T75" i="8"/>
  <c r="I75" i="26"/>
  <c r="T134" i="8"/>
  <c r="I132" i="26"/>
  <c r="T244" i="8"/>
  <c r="I242" i="26"/>
  <c r="T161" i="8"/>
  <c r="I159" i="26"/>
  <c r="T106" i="8"/>
  <c r="I106" i="26"/>
  <c r="T59" i="8"/>
  <c r="I59" i="26"/>
  <c r="T228" i="8"/>
  <c r="I226" i="26"/>
  <c r="T102" i="8"/>
  <c r="I102" i="26"/>
  <c r="T92" i="8"/>
  <c r="I92" i="26"/>
  <c r="T135" i="8"/>
  <c r="I133" i="26"/>
  <c r="T218" i="8"/>
  <c r="I216" i="26"/>
  <c r="T46" i="8"/>
  <c r="I46" i="26"/>
  <c r="T84" i="8"/>
  <c r="I84" i="26"/>
  <c r="T253" i="8"/>
  <c r="I251" i="26"/>
  <c r="T109" i="8"/>
  <c r="I109" i="26"/>
  <c r="T123" i="8"/>
  <c r="I121" i="26"/>
  <c r="T196" i="8"/>
  <c r="I194" i="26"/>
  <c r="T103" i="8"/>
  <c r="I103" i="26"/>
  <c r="T63" i="8"/>
  <c r="I63" i="26"/>
  <c r="I211" i="26"/>
  <c r="I205" i="26"/>
  <c r="I57" i="26"/>
  <c r="T165" i="8"/>
  <c r="I163" i="26"/>
  <c r="T20" i="8"/>
  <c r="I20" i="26"/>
  <c r="T64" i="8"/>
  <c r="I64" i="26"/>
  <c r="T227" i="8"/>
  <c r="I225" i="26"/>
  <c r="T144" i="8"/>
  <c r="I142" i="26"/>
  <c r="T251" i="8"/>
  <c r="I249" i="26"/>
  <c r="T176" i="8"/>
  <c r="I174" i="26"/>
  <c r="T98" i="8"/>
  <c r="I98" i="26"/>
  <c r="T88" i="8"/>
  <c r="I88" i="26"/>
  <c r="T240" i="8"/>
  <c r="I238" i="26"/>
  <c r="T24" i="8"/>
  <c r="I24" i="26"/>
  <c r="T195" i="8"/>
  <c r="I193" i="26"/>
  <c r="T238" i="8"/>
  <c r="I236" i="26"/>
  <c r="T210" i="8"/>
  <c r="I208" i="26"/>
  <c r="T142" i="8"/>
  <c r="I140" i="26"/>
  <c r="T158" i="8"/>
  <c r="I156" i="26"/>
  <c r="T220" i="8"/>
  <c r="I218" i="26"/>
  <c r="T53" i="8"/>
  <c r="I53" i="26"/>
  <c r="T138" i="8"/>
  <c r="I136" i="26"/>
  <c r="T157" i="8"/>
  <c r="I155" i="26"/>
  <c r="T51" i="8"/>
  <c r="I51" i="26"/>
  <c r="T231" i="8"/>
  <c r="I229" i="26"/>
  <c r="T19" i="8"/>
  <c r="I19" i="26"/>
  <c r="T69" i="8"/>
  <c r="I69" i="26"/>
  <c r="T193" i="8"/>
  <c r="I191" i="26"/>
  <c r="T113" i="8"/>
  <c r="I113" i="26"/>
  <c r="T150" i="8"/>
  <c r="I148" i="26"/>
  <c r="T3" i="8"/>
  <c r="I3" i="26"/>
  <c r="T129" i="8"/>
  <c r="I127" i="26"/>
  <c r="T226" i="8"/>
  <c r="I224" i="26"/>
  <c r="I240" i="26"/>
  <c r="T148" i="8"/>
  <c r="I146" i="26"/>
  <c r="T180" i="8"/>
  <c r="I178" i="26"/>
  <c r="T172" i="8"/>
  <c r="I170" i="26"/>
  <c r="T50" i="8"/>
  <c r="I50" i="26"/>
  <c r="T141" i="8"/>
  <c r="I139" i="26"/>
  <c r="T174" i="8"/>
  <c r="I172" i="26"/>
  <c r="T67" i="8"/>
  <c r="I67" i="26"/>
  <c r="T201" i="8"/>
  <c r="I199" i="26"/>
  <c r="T254" i="8"/>
  <c r="I252" i="26"/>
  <c r="T217" i="8"/>
  <c r="I215" i="26"/>
  <c r="T179" i="8"/>
  <c r="I177" i="26"/>
  <c r="T40" i="8"/>
  <c r="I40" i="26"/>
  <c r="T116" i="8"/>
  <c r="I116" i="26"/>
  <c r="T104" i="8"/>
  <c r="I104" i="26"/>
  <c r="T58" i="8"/>
  <c r="I58" i="26"/>
  <c r="T163" i="8"/>
  <c r="I161" i="26"/>
  <c r="T152" i="8"/>
  <c r="I150" i="26"/>
  <c r="T48" i="8"/>
  <c r="I48" i="26"/>
  <c r="T225" i="8"/>
  <c r="I223" i="26"/>
  <c r="T178" i="8"/>
  <c r="I176" i="26"/>
  <c r="T149" i="8"/>
  <c r="I147" i="26"/>
  <c r="T250" i="8"/>
  <c r="I248" i="26"/>
  <c r="T223" i="8"/>
  <c r="I221" i="26"/>
  <c r="T181" i="8"/>
  <c r="I179" i="26"/>
  <c r="T65" i="8"/>
  <c r="I65" i="26"/>
  <c r="T153" i="8"/>
  <c r="I151" i="26"/>
  <c r="T83" i="8"/>
  <c r="I83" i="26"/>
  <c r="T233" i="8"/>
  <c r="I231" i="26"/>
  <c r="T189" i="8"/>
  <c r="I187" i="26"/>
  <c r="T182" i="8"/>
  <c r="I180" i="26"/>
  <c r="T85" i="8"/>
  <c r="I85" i="26"/>
  <c r="I244" i="26"/>
  <c r="I25" i="26"/>
  <c r="I90" i="26"/>
  <c r="T249" i="8"/>
  <c r="I247" i="26"/>
  <c r="T10" i="8"/>
  <c r="I10" i="26"/>
  <c r="T108" i="8"/>
  <c r="I108" i="26"/>
  <c r="T94" i="8"/>
  <c r="I94" i="26"/>
  <c r="T43" i="8"/>
  <c r="I43" i="26"/>
  <c r="T166" i="8"/>
  <c r="I164" i="26"/>
  <c r="T137" i="8"/>
  <c r="I135" i="26"/>
  <c r="T177" i="8"/>
  <c r="I175" i="26"/>
  <c r="T133" i="8"/>
  <c r="I131" i="26"/>
  <c r="T206" i="8"/>
  <c r="I204" i="26"/>
  <c r="T33" i="8"/>
  <c r="I33" i="26"/>
  <c r="T131" i="8"/>
  <c r="I129" i="26"/>
  <c r="T140" i="8"/>
  <c r="I138" i="26"/>
  <c r="T168" i="8"/>
  <c r="I166" i="26"/>
  <c r="T38" i="8"/>
  <c r="I38" i="26"/>
  <c r="T86" i="8"/>
  <c r="I86" i="26"/>
  <c r="I99" i="26"/>
  <c r="I185" i="26"/>
  <c r="I18" i="26"/>
  <c r="I42" i="26"/>
  <c r="T73" i="8"/>
  <c r="I73" i="26"/>
  <c r="T32" i="8"/>
  <c r="I32" i="26"/>
  <c r="T219" i="8"/>
  <c r="I217" i="26"/>
  <c r="T93" i="8"/>
  <c r="I93" i="26"/>
  <c r="T100" i="8"/>
  <c r="I100" i="26"/>
  <c r="T173" i="8"/>
  <c r="I171" i="26"/>
  <c r="T112" i="8"/>
  <c r="I112" i="26"/>
  <c r="T127" i="8"/>
  <c r="I125" i="26"/>
  <c r="T235" i="8"/>
  <c r="I233" i="26"/>
  <c r="T17" i="8"/>
  <c r="I17" i="26"/>
  <c r="T224" i="8"/>
  <c r="I222" i="26"/>
  <c r="T212" i="8"/>
  <c r="I210" i="26"/>
  <c r="T114" i="8"/>
  <c r="I114" i="26"/>
  <c r="T139" i="8"/>
  <c r="I137" i="26"/>
  <c r="T79" i="8"/>
  <c r="I79" i="26"/>
  <c r="T159" i="8"/>
  <c r="I157" i="26"/>
  <c r="T191" i="8"/>
  <c r="I189" i="26"/>
  <c r="T197" i="8"/>
  <c r="I195" i="26"/>
  <c r="T214" i="8"/>
  <c r="I212" i="26"/>
  <c r="T232" i="8"/>
  <c r="I230" i="26"/>
  <c r="T34" i="8"/>
  <c r="I34" i="26"/>
  <c r="I15" i="26"/>
  <c r="I91" i="26"/>
  <c r="I87" i="26"/>
  <c r="T247" i="8"/>
  <c r="I245" i="26"/>
  <c r="T205" i="8"/>
  <c r="I203" i="26"/>
  <c r="T164" i="8"/>
  <c r="I162" i="26"/>
  <c r="T41" i="8"/>
  <c r="I41" i="26"/>
  <c r="T185" i="8"/>
  <c r="I183" i="26"/>
  <c r="T49" i="8"/>
  <c r="I49" i="26"/>
  <c r="T136" i="8"/>
  <c r="I134" i="26"/>
  <c r="T209" i="8"/>
  <c r="I207" i="26"/>
  <c r="T76" i="8"/>
  <c r="I76" i="26"/>
  <c r="T221" i="8"/>
  <c r="I219" i="26"/>
  <c r="T101" i="8"/>
  <c r="I101" i="26"/>
  <c r="T60" i="8"/>
  <c r="I60" i="26"/>
  <c r="T22" i="8"/>
  <c r="I22" i="26"/>
  <c r="T121" i="8"/>
  <c r="I119" i="26"/>
  <c r="T146" i="8"/>
  <c r="I144" i="26"/>
  <c r="T62" i="8"/>
  <c r="I62" i="26"/>
  <c r="T55" i="8"/>
  <c r="I55" i="26"/>
  <c r="T192" i="8"/>
  <c r="I190" i="26"/>
  <c r="T44" i="8"/>
  <c r="I44" i="26"/>
  <c r="T82" i="8"/>
  <c r="I82" i="26"/>
  <c r="T236" i="8"/>
  <c r="I234" i="26"/>
  <c r="T37" i="8"/>
  <c r="I37" i="26"/>
  <c r="T198" i="8"/>
  <c r="I196" i="26"/>
  <c r="T215" i="8"/>
  <c r="I213" i="26"/>
  <c r="I5" i="26"/>
  <c r="I54" i="26"/>
  <c r="I243" i="26"/>
  <c r="I71" i="26"/>
  <c r="T74" i="8"/>
  <c r="I74" i="26"/>
  <c r="T175" i="8"/>
  <c r="I173" i="26"/>
  <c r="T132" i="8"/>
  <c r="I130" i="26"/>
  <c r="T255" i="8"/>
  <c r="I253" i="26"/>
  <c r="T229" i="8"/>
  <c r="I227" i="26"/>
  <c r="T7" i="8"/>
  <c r="I7" i="26"/>
  <c r="T122" i="8"/>
  <c r="I120" i="26"/>
  <c r="T241" i="8"/>
  <c r="I239" i="26"/>
  <c r="T12" i="8"/>
  <c r="I12" i="26"/>
  <c r="T72" i="8"/>
  <c r="I72" i="26"/>
  <c r="T143" i="8"/>
  <c r="I141" i="26"/>
  <c r="T9" i="8"/>
  <c r="I9" i="26"/>
  <c r="T47" i="8"/>
  <c r="I47" i="26"/>
  <c r="T188" i="8"/>
  <c r="I186" i="26"/>
  <c r="T16" i="8"/>
  <c r="I16" i="26"/>
  <c r="T194" i="8"/>
  <c r="I192" i="26"/>
  <c r="T70" i="8"/>
  <c r="I70" i="26"/>
  <c r="K257" i="24"/>
  <c r="P258" i="24" s="1"/>
  <c r="N258" i="18"/>
  <c r="M258" i="18"/>
  <c r="O258" i="18" s="1"/>
  <c r="E262" i="26"/>
  <c r="T117" i="8"/>
  <c r="P26" i="13"/>
  <c r="H262" i="26"/>
  <c r="T27" i="8"/>
  <c r="P269" i="13"/>
  <c r="T61" i="8"/>
  <c r="T26" i="8"/>
  <c r="E235" i="26"/>
  <c r="E263" i="26" s="1"/>
  <c r="P25" i="13"/>
  <c r="H235" i="26"/>
  <c r="T115" i="8"/>
  <c r="O271" i="8"/>
  <c r="O284" i="8"/>
  <c r="O274" i="8"/>
  <c r="O285" i="8"/>
  <c r="O273" i="8"/>
  <c r="B276" i="13"/>
  <c r="B279" i="8"/>
  <c r="J281" i="13"/>
  <c r="H261" i="26"/>
  <c r="E261" i="26"/>
  <c r="J282" i="13"/>
  <c r="K282" i="13"/>
  <c r="K281" i="13"/>
  <c r="N258" i="24"/>
  <c r="M258" i="24"/>
  <c r="O26" i="18"/>
  <c r="I235" i="26" l="1"/>
  <c r="L258" i="24"/>
  <c r="S27" i="5" s="1"/>
  <c r="W117" i="5"/>
  <c r="G117" i="24" s="1"/>
  <c r="W116" i="5"/>
  <c r="G116" i="24" s="1"/>
  <c r="W235" i="5"/>
  <c r="W60" i="5"/>
  <c r="G60" i="24" s="1"/>
  <c r="W114" i="5"/>
  <c r="G114" i="24" s="1"/>
  <c r="W115" i="5"/>
  <c r="G115" i="24" s="1"/>
  <c r="W255" i="5"/>
  <c r="G255" i="24" s="1"/>
  <c r="W243" i="5"/>
  <c r="G243" i="24" s="1"/>
  <c r="W242" i="5"/>
  <c r="G242" i="24" s="1"/>
  <c r="W254" i="5"/>
  <c r="G254" i="24" s="1"/>
  <c r="W101" i="5"/>
  <c r="G101" i="24" s="1"/>
  <c r="W225" i="5"/>
  <c r="G225" i="24" s="1"/>
  <c r="W91" i="5"/>
  <c r="G91" i="24" s="1"/>
  <c r="W208" i="5"/>
  <c r="G208" i="24" s="1"/>
  <c r="W192" i="5"/>
  <c r="G192" i="24" s="1"/>
  <c r="W69" i="5"/>
  <c r="G69" i="24" s="1"/>
  <c r="W200" i="5"/>
  <c r="G200" i="24" s="1"/>
  <c r="W157" i="5"/>
  <c r="G157" i="24" s="1"/>
  <c r="W15" i="5"/>
  <c r="G15" i="24" s="1"/>
  <c r="W49" i="5"/>
  <c r="G49" i="24" s="1"/>
  <c r="W118" i="5"/>
  <c r="G118" i="24" s="1"/>
  <c r="W70" i="5"/>
  <c r="G70" i="24" s="1"/>
  <c r="W205" i="5"/>
  <c r="G205" i="24" s="1"/>
  <c r="W142" i="5"/>
  <c r="G142" i="24" s="1"/>
  <c r="W113" i="5"/>
  <c r="G113" i="24" s="1"/>
  <c r="W137" i="5"/>
  <c r="G137" i="24" s="1"/>
  <c r="W83" i="5"/>
  <c r="G83" i="24" s="1"/>
  <c r="W57" i="5"/>
  <c r="G57" i="24" s="1"/>
  <c r="W227" i="5"/>
  <c r="G227" i="24" s="1"/>
  <c r="W172" i="5"/>
  <c r="G172" i="24" s="1"/>
  <c r="W169" i="5"/>
  <c r="G169" i="24" s="1"/>
  <c r="W141" i="5"/>
  <c r="G141" i="24" s="1"/>
  <c r="W59" i="5"/>
  <c r="G59" i="24" s="1"/>
  <c r="W103" i="5"/>
  <c r="G103" i="24" s="1"/>
  <c r="W241" i="5"/>
  <c r="G241" i="24" s="1"/>
  <c r="W109" i="5"/>
  <c r="G109" i="24" s="1"/>
  <c r="W161" i="5"/>
  <c r="G161" i="24" s="1"/>
  <c r="W31" i="5"/>
  <c r="G31" i="24" s="1"/>
  <c r="W82" i="5"/>
  <c r="G82" i="24" s="1"/>
  <c r="W219" i="5"/>
  <c r="G219" i="24" s="1"/>
  <c r="W198" i="5"/>
  <c r="G198" i="24" s="1"/>
  <c r="W218" i="5"/>
  <c r="G218" i="24" s="1"/>
  <c r="W226" i="5"/>
  <c r="G226" i="24" s="1"/>
  <c r="W33" i="5"/>
  <c r="G33" i="24" s="1"/>
  <c r="W35" i="5"/>
  <c r="G35" i="24" s="1"/>
  <c r="W89" i="5"/>
  <c r="G89" i="24" s="1"/>
  <c r="W105" i="5"/>
  <c r="G105" i="24" s="1"/>
  <c r="W126" i="5"/>
  <c r="G126" i="24" s="1"/>
  <c r="W42" i="5"/>
  <c r="G42" i="24" s="1"/>
  <c r="W133" i="5"/>
  <c r="G133" i="24" s="1"/>
  <c r="W167" i="5"/>
  <c r="G167" i="24" s="1"/>
  <c r="W191" i="5"/>
  <c r="G191" i="24" s="1"/>
  <c r="W237" i="5"/>
  <c r="G237" i="24" s="1"/>
  <c r="W80" i="5"/>
  <c r="G80" i="24" s="1"/>
  <c r="W119" i="5"/>
  <c r="G119" i="24" s="1"/>
  <c r="W174" i="5"/>
  <c r="G174" i="24" s="1"/>
  <c r="W55" i="5"/>
  <c r="G55" i="24" s="1"/>
  <c r="W27" i="5"/>
  <c r="G27" i="24" s="1"/>
  <c r="W5" i="5"/>
  <c r="G5" i="24" s="1"/>
  <c r="W86" i="5"/>
  <c r="G86" i="24" s="1"/>
  <c r="W184" i="5"/>
  <c r="G184" i="24" s="1"/>
  <c r="W244" i="5"/>
  <c r="G244" i="24" s="1"/>
  <c r="W222" i="5"/>
  <c r="G222" i="24" s="1"/>
  <c r="W158" i="5"/>
  <c r="G158" i="24" s="1"/>
  <c r="W234" i="5"/>
  <c r="G234" i="24" s="1"/>
  <c r="W210" i="5"/>
  <c r="G210" i="24" s="1"/>
  <c r="W65" i="5"/>
  <c r="G65" i="24" s="1"/>
  <c r="W90" i="5"/>
  <c r="G90" i="24" s="1"/>
  <c r="W25" i="5"/>
  <c r="G25" i="24" s="1"/>
  <c r="W206" i="5"/>
  <c r="G206" i="24" s="1"/>
  <c r="W134" i="5"/>
  <c r="G134" i="24" s="1"/>
  <c r="W138" i="5"/>
  <c r="G138" i="24" s="1"/>
  <c r="W149" i="5"/>
  <c r="G149" i="24" s="1"/>
  <c r="W183" i="5"/>
  <c r="G183" i="24" s="1"/>
  <c r="W144" i="5"/>
  <c r="G144" i="24" s="1"/>
  <c r="W34" i="5"/>
  <c r="G34" i="24" s="1"/>
  <c r="W164" i="5"/>
  <c r="G164" i="24" s="1"/>
  <c r="W177" i="5"/>
  <c r="G177" i="24" s="1"/>
  <c r="W23" i="5"/>
  <c r="G23" i="24" s="1"/>
  <c r="W112" i="5"/>
  <c r="G112" i="24" s="1"/>
  <c r="W106" i="5"/>
  <c r="G106" i="24" s="1"/>
  <c r="W46" i="5"/>
  <c r="G46" i="24" s="1"/>
  <c r="W223" i="5"/>
  <c r="G223" i="24" s="1"/>
  <c r="W252" i="5"/>
  <c r="G252" i="24" s="1"/>
  <c r="W44" i="5"/>
  <c r="G44" i="24" s="1"/>
  <c r="W139" i="5"/>
  <c r="G139" i="24" s="1"/>
  <c r="W166" i="5"/>
  <c r="G166" i="24" s="1"/>
  <c r="W3" i="5"/>
  <c r="G3" i="24" s="1"/>
  <c r="W229" i="5"/>
  <c r="G229" i="24" s="1"/>
  <c r="W8" i="5"/>
  <c r="G8" i="24" s="1"/>
  <c r="W51" i="5"/>
  <c r="G51" i="24" s="1"/>
  <c r="W150" i="5"/>
  <c r="G150" i="24" s="1"/>
  <c r="W170" i="5"/>
  <c r="G170" i="24" s="1"/>
  <c r="W127" i="5"/>
  <c r="G127" i="24" s="1"/>
  <c r="W207" i="5"/>
  <c r="G207" i="24" s="1"/>
  <c r="W209" i="5"/>
  <c r="G209" i="24" s="1"/>
  <c r="W50" i="5"/>
  <c r="G50" i="24" s="1"/>
  <c r="W180" i="5"/>
  <c r="G180" i="24" s="1"/>
  <c r="W257" i="5"/>
  <c r="W45" i="5"/>
  <c r="G45" i="24" s="1"/>
  <c r="W28" i="5"/>
  <c r="G28" i="24" s="1"/>
  <c r="W228" i="5"/>
  <c r="G228" i="24" s="1"/>
  <c r="W54" i="5"/>
  <c r="G54" i="24" s="1"/>
  <c r="W175" i="5"/>
  <c r="G175" i="24" s="1"/>
  <c r="W71" i="5"/>
  <c r="G71" i="24" s="1"/>
  <c r="W6" i="5"/>
  <c r="G6" i="24" s="1"/>
  <c r="W4" i="5"/>
  <c r="G4" i="24" s="1"/>
  <c r="W153" i="5"/>
  <c r="G153" i="24" s="1"/>
  <c r="W236" i="5"/>
  <c r="G236" i="24" s="1"/>
  <c r="W40" i="5"/>
  <c r="G40" i="24" s="1"/>
  <c r="W88" i="5"/>
  <c r="G88" i="24" s="1"/>
  <c r="W43" i="5"/>
  <c r="G43" i="24" s="1"/>
  <c r="W160" i="5"/>
  <c r="G160" i="24" s="1"/>
  <c r="W221" i="5"/>
  <c r="G221" i="24" s="1"/>
  <c r="W97" i="5"/>
  <c r="G97" i="24" s="1"/>
  <c r="W135" i="5"/>
  <c r="G135" i="24" s="1"/>
  <c r="W107" i="5"/>
  <c r="G107" i="24" s="1"/>
  <c r="W11" i="5"/>
  <c r="G11" i="24" s="1"/>
  <c r="W224" i="5"/>
  <c r="G224" i="24" s="1"/>
  <c r="W165" i="5"/>
  <c r="G165" i="24" s="1"/>
  <c r="W199" i="5"/>
  <c r="G199" i="24" s="1"/>
  <c r="W196" i="5"/>
  <c r="G196" i="24" s="1"/>
  <c r="W26" i="5"/>
  <c r="W146" i="5"/>
  <c r="G146" i="24" s="1"/>
  <c r="W124" i="5"/>
  <c r="G124" i="24" s="1"/>
  <c r="W246" i="5"/>
  <c r="G246" i="24" s="1"/>
  <c r="W247" i="5"/>
  <c r="G247" i="24" s="1"/>
  <c r="W147" i="5"/>
  <c r="G147" i="24" s="1"/>
  <c r="W104" i="5"/>
  <c r="G104" i="24" s="1"/>
  <c r="W96" i="5"/>
  <c r="G96" i="24" s="1"/>
  <c r="W63" i="5"/>
  <c r="G63" i="24" s="1"/>
  <c r="W68" i="5"/>
  <c r="G68" i="24" s="1"/>
  <c r="W92" i="5"/>
  <c r="G92" i="24" s="1"/>
  <c r="W203" i="5"/>
  <c r="G203" i="24" s="1"/>
  <c r="W24" i="5"/>
  <c r="G24" i="24" s="1"/>
  <c r="W202" i="5"/>
  <c r="G202" i="24" s="1"/>
  <c r="W197" i="5"/>
  <c r="G197" i="24" s="1"/>
  <c r="W151" i="5"/>
  <c r="G151" i="24" s="1"/>
  <c r="W41" i="5"/>
  <c r="G41" i="24" s="1"/>
  <c r="W220" i="5"/>
  <c r="G220" i="24" s="1"/>
  <c r="W186" i="5"/>
  <c r="G186" i="24" s="1"/>
  <c r="W181" i="5"/>
  <c r="G181" i="24" s="1"/>
  <c r="W108" i="5"/>
  <c r="G108" i="24" s="1"/>
  <c r="W62" i="5"/>
  <c r="G62" i="24" s="1"/>
  <c r="W67" i="5"/>
  <c r="G67" i="24" s="1"/>
  <c r="W64" i="5"/>
  <c r="G64" i="24" s="1"/>
  <c r="W140" i="5"/>
  <c r="G140" i="24" s="1"/>
  <c r="W189" i="5"/>
  <c r="G189" i="24" s="1"/>
  <c r="W187" i="5"/>
  <c r="G187" i="24" s="1"/>
  <c r="W111" i="5"/>
  <c r="G111" i="24" s="1"/>
  <c r="W250" i="5"/>
  <c r="G250" i="24" s="1"/>
  <c r="W239" i="5"/>
  <c r="G239" i="24" s="1"/>
  <c r="W232" i="5"/>
  <c r="G232" i="24" s="1"/>
  <c r="W110" i="5"/>
  <c r="G110" i="24" s="1"/>
  <c r="W238" i="5"/>
  <c r="G238" i="24" s="1"/>
  <c r="W132" i="5"/>
  <c r="G132" i="24" s="1"/>
  <c r="W93" i="5"/>
  <c r="G93" i="24" s="1"/>
  <c r="W249" i="5"/>
  <c r="G249" i="24" s="1"/>
  <c r="W178" i="5"/>
  <c r="G178" i="24" s="1"/>
  <c r="W245" i="5"/>
  <c r="G245" i="24" s="1"/>
  <c r="W48" i="5"/>
  <c r="G48" i="24" s="1"/>
  <c r="W18" i="5"/>
  <c r="G18" i="24" s="1"/>
  <c r="W148" i="5"/>
  <c r="G148" i="24" s="1"/>
  <c r="W155" i="5"/>
  <c r="G155" i="24" s="1"/>
  <c r="W77" i="5"/>
  <c r="G77" i="24" s="1"/>
  <c r="W130" i="5"/>
  <c r="G130" i="24" s="1"/>
  <c r="W215" i="5"/>
  <c r="G215" i="24" s="1"/>
  <c r="W212" i="5"/>
  <c r="G212" i="24" s="1"/>
  <c r="W156" i="5"/>
  <c r="G156" i="24" s="1"/>
  <c r="W9" i="5"/>
  <c r="G9" i="24" s="1"/>
  <c r="W7" i="5"/>
  <c r="G7" i="24" s="1"/>
  <c r="W131" i="5"/>
  <c r="G131" i="24" s="1"/>
  <c r="W38" i="5"/>
  <c r="G38" i="24" s="1"/>
  <c r="W29" i="5"/>
  <c r="G29" i="24" s="1"/>
  <c r="W94" i="5"/>
  <c r="G94" i="24" s="1"/>
  <c r="W78" i="5"/>
  <c r="G78" i="24" s="1"/>
  <c r="W231" i="5"/>
  <c r="G231" i="24" s="1"/>
  <c r="W75" i="5"/>
  <c r="G75" i="24" s="1"/>
  <c r="W213" i="5"/>
  <c r="G213" i="24" s="1"/>
  <c r="W190" i="5"/>
  <c r="G190" i="24" s="1"/>
  <c r="W176" i="5"/>
  <c r="G176" i="24" s="1"/>
  <c r="W143" i="5"/>
  <c r="G143" i="24" s="1"/>
  <c r="W73" i="5"/>
  <c r="G73" i="24" s="1"/>
  <c r="W248" i="5"/>
  <c r="G248" i="24" s="1"/>
  <c r="W145" i="5"/>
  <c r="G145" i="24" s="1"/>
  <c r="W204" i="5"/>
  <c r="G204" i="24" s="1"/>
  <c r="W76" i="5"/>
  <c r="G76" i="24" s="1"/>
  <c r="W171" i="5"/>
  <c r="G171" i="24" s="1"/>
  <c r="W95" i="5"/>
  <c r="G95" i="24" s="1"/>
  <c r="W2" i="5"/>
  <c r="G2" i="24" s="1"/>
  <c r="W99" i="5"/>
  <c r="G99" i="24" s="1"/>
  <c r="W240" i="5"/>
  <c r="G240" i="24" s="1"/>
  <c r="W39" i="5"/>
  <c r="G39" i="24" s="1"/>
  <c r="W163" i="5"/>
  <c r="G163" i="24" s="1"/>
  <c r="W58" i="5"/>
  <c r="G58" i="24" s="1"/>
  <c r="W159" i="5"/>
  <c r="G159" i="24" s="1"/>
  <c r="W185" i="5"/>
  <c r="G185" i="24" s="1"/>
  <c r="W37" i="5"/>
  <c r="G37" i="24" s="1"/>
  <c r="W17" i="5"/>
  <c r="G17" i="24" s="1"/>
  <c r="W81" i="5"/>
  <c r="G81" i="24" s="1"/>
  <c r="W72" i="5"/>
  <c r="G72" i="24" s="1"/>
  <c r="W195" i="5"/>
  <c r="G195" i="24" s="1"/>
  <c r="W22" i="5"/>
  <c r="G22" i="24" s="1"/>
  <c r="W74" i="5"/>
  <c r="G74" i="24" s="1"/>
  <c r="W182" i="5"/>
  <c r="G182" i="24" s="1"/>
  <c r="W188" i="5"/>
  <c r="G188" i="24" s="1"/>
  <c r="W179" i="5"/>
  <c r="G179" i="24" s="1"/>
  <c r="W87" i="5"/>
  <c r="G87" i="24" s="1"/>
  <c r="W30" i="5"/>
  <c r="G30" i="24" s="1"/>
  <c r="W201" i="5"/>
  <c r="G201" i="24" s="1"/>
  <c r="W53" i="5"/>
  <c r="G53" i="24" s="1"/>
  <c r="W19" i="5"/>
  <c r="G19" i="24" s="1"/>
  <c r="W152" i="5"/>
  <c r="G152" i="24" s="1"/>
  <c r="W125" i="5"/>
  <c r="G125" i="24" s="1"/>
  <c r="W123" i="5"/>
  <c r="G123" i="24" s="1"/>
  <c r="W120" i="5"/>
  <c r="G120" i="24" s="1"/>
  <c r="W12" i="5"/>
  <c r="G12" i="24" s="1"/>
  <c r="W217" i="5"/>
  <c r="G217" i="24" s="1"/>
  <c r="W136" i="5"/>
  <c r="G136" i="24" s="1"/>
  <c r="W14" i="5"/>
  <c r="G14" i="24" s="1"/>
  <c r="W98" i="5"/>
  <c r="G98" i="24" s="1"/>
  <c r="W79" i="5"/>
  <c r="G79" i="24" s="1"/>
  <c r="W121" i="5"/>
  <c r="G121" i="24" s="1"/>
  <c r="W56" i="5"/>
  <c r="G56" i="24" s="1"/>
  <c r="W47" i="5"/>
  <c r="G47" i="24" s="1"/>
  <c r="W16" i="5"/>
  <c r="G16" i="24" s="1"/>
  <c r="W211" i="5"/>
  <c r="G211" i="24" s="1"/>
  <c r="W233" i="5"/>
  <c r="G233" i="24" s="1"/>
  <c r="W102" i="5"/>
  <c r="G102" i="24" s="1"/>
  <c r="W36" i="5"/>
  <c r="G36" i="24" s="1"/>
  <c r="W20" i="5"/>
  <c r="G20" i="24" s="1"/>
  <c r="W168" i="5"/>
  <c r="G168" i="24" s="1"/>
  <c r="W256" i="5"/>
  <c r="W13" i="5"/>
  <c r="G13" i="24" s="1"/>
  <c r="W194" i="5"/>
  <c r="G194" i="24" s="1"/>
  <c r="W214" i="5"/>
  <c r="G214" i="24" s="1"/>
  <c r="W173" i="5"/>
  <c r="G173" i="24" s="1"/>
  <c r="W193" i="5"/>
  <c r="G193" i="24" s="1"/>
  <c r="W21" i="5"/>
  <c r="G21" i="24" s="1"/>
  <c r="W251" i="5"/>
  <c r="G251" i="24" s="1"/>
  <c r="W10" i="5"/>
  <c r="G10" i="24" s="1"/>
  <c r="W129" i="5"/>
  <c r="G129" i="24" s="1"/>
  <c r="W85" i="5"/>
  <c r="G85" i="24" s="1"/>
  <c r="W52" i="5"/>
  <c r="G52" i="24" s="1"/>
  <c r="W128" i="5"/>
  <c r="G128" i="24" s="1"/>
  <c r="W61" i="5"/>
  <c r="G61" i="24" s="1"/>
  <c r="W162" i="5"/>
  <c r="G162" i="24" s="1"/>
  <c r="W32" i="5"/>
  <c r="G32" i="24" s="1"/>
  <c r="W230" i="5"/>
  <c r="G230" i="24" s="1"/>
  <c r="W253" i="5"/>
  <c r="G253" i="24" s="1"/>
  <c r="W66" i="5"/>
  <c r="G66" i="24" s="1"/>
  <c r="W154" i="5"/>
  <c r="G154" i="24" s="1"/>
  <c r="W216" i="5"/>
  <c r="G216" i="24" s="1"/>
  <c r="W84" i="5"/>
  <c r="G84" i="24" s="1"/>
  <c r="W122" i="5"/>
  <c r="G122" i="24" s="1"/>
  <c r="W100" i="5"/>
  <c r="G100" i="24" s="1"/>
  <c r="O258" i="24"/>
  <c r="T117" i="5"/>
  <c r="T2" i="5"/>
  <c r="U117" i="5"/>
  <c r="U2" i="5"/>
  <c r="L2" i="5"/>
  <c r="P2" i="5" s="1"/>
  <c r="H263" i="26"/>
  <c r="T272" i="8"/>
  <c r="H254" i="26"/>
  <c r="P236" i="13"/>
  <c r="E254" i="26"/>
  <c r="T237" i="8"/>
  <c r="B276" i="8" s="1"/>
  <c r="O286" i="8"/>
  <c r="I271" i="8"/>
  <c r="I285" i="8"/>
  <c r="I284" i="8"/>
  <c r="J283" i="13"/>
  <c r="G281" i="13"/>
  <c r="G282" i="13"/>
  <c r="T271" i="8"/>
  <c r="F282" i="13"/>
  <c r="F281" i="13"/>
  <c r="K283" i="13"/>
  <c r="I254" i="26" l="1"/>
  <c r="S117" i="5"/>
  <c r="S2" i="5"/>
  <c r="G26" i="24"/>
  <c r="G235" i="24" s="1"/>
  <c r="W262" i="5"/>
  <c r="V107" i="5"/>
  <c r="F107" i="24" s="1"/>
  <c r="V195" i="5"/>
  <c r="F195" i="24" s="1"/>
  <c r="V244" i="5"/>
  <c r="F244" i="24" s="1"/>
  <c r="V141" i="5"/>
  <c r="F141" i="24" s="1"/>
  <c r="V84" i="5"/>
  <c r="F84" i="24" s="1"/>
  <c r="V125" i="5"/>
  <c r="F125" i="24" s="1"/>
  <c r="V236" i="5"/>
  <c r="F236" i="24" s="1"/>
  <c r="V93" i="5"/>
  <c r="F93" i="24" s="1"/>
  <c r="V69" i="5"/>
  <c r="F69" i="24" s="1"/>
  <c r="V9" i="5"/>
  <c r="F9" i="24" s="1"/>
  <c r="V147" i="5"/>
  <c r="F147" i="24" s="1"/>
  <c r="V71" i="5"/>
  <c r="F71" i="24" s="1"/>
  <c r="V108" i="5"/>
  <c r="F108" i="24" s="1"/>
  <c r="V215" i="5"/>
  <c r="F215" i="24" s="1"/>
  <c r="V247" i="5"/>
  <c r="F247" i="24" s="1"/>
  <c r="V250" i="5"/>
  <c r="F250" i="24" s="1"/>
  <c r="V150" i="5"/>
  <c r="F150" i="24" s="1"/>
  <c r="V202" i="5"/>
  <c r="F202" i="24" s="1"/>
  <c r="V12" i="5"/>
  <c r="F12" i="24" s="1"/>
  <c r="V246" i="5"/>
  <c r="F246" i="24" s="1"/>
  <c r="V204" i="5"/>
  <c r="F204" i="24" s="1"/>
  <c r="V4" i="5"/>
  <c r="F4" i="24" s="1"/>
  <c r="V254" i="5"/>
  <c r="F254" i="24" s="1"/>
  <c r="V156" i="5"/>
  <c r="F156" i="24" s="1"/>
  <c r="V28" i="5"/>
  <c r="F28" i="24" s="1"/>
  <c r="V63" i="5"/>
  <c r="F63" i="24" s="1"/>
  <c r="V88" i="5"/>
  <c r="F88" i="24" s="1"/>
  <c r="V74" i="5"/>
  <c r="F74" i="24" s="1"/>
  <c r="V153" i="5"/>
  <c r="F153" i="24" s="1"/>
  <c r="V91" i="5"/>
  <c r="F91" i="24" s="1"/>
  <c r="V68" i="5"/>
  <c r="F68" i="24" s="1"/>
  <c r="V161" i="5"/>
  <c r="F161" i="24" s="1"/>
  <c r="V98" i="5"/>
  <c r="F98" i="24" s="1"/>
  <c r="V90" i="5"/>
  <c r="F90" i="24" s="1"/>
  <c r="V77" i="5"/>
  <c r="F77" i="24" s="1"/>
  <c r="V110" i="5"/>
  <c r="F110" i="24" s="1"/>
  <c r="V184" i="5"/>
  <c r="F184" i="24" s="1"/>
  <c r="V15" i="5"/>
  <c r="F15" i="24" s="1"/>
  <c r="V186" i="5"/>
  <c r="F186" i="24" s="1"/>
  <c r="V48" i="5"/>
  <c r="F48" i="24" s="1"/>
  <c r="V220" i="5"/>
  <c r="F220" i="24" s="1"/>
  <c r="V57" i="5"/>
  <c r="F57" i="24" s="1"/>
  <c r="V245" i="5"/>
  <c r="F245" i="24" s="1"/>
  <c r="V239" i="5"/>
  <c r="F239" i="24" s="1"/>
  <c r="V86" i="5"/>
  <c r="F86" i="24" s="1"/>
  <c r="V76" i="5"/>
  <c r="F76" i="24" s="1"/>
  <c r="V194" i="5"/>
  <c r="F194" i="24" s="1"/>
  <c r="V81" i="5"/>
  <c r="F81" i="24" s="1"/>
  <c r="V165" i="5"/>
  <c r="F165" i="24" s="1"/>
  <c r="V139" i="5"/>
  <c r="F139" i="24" s="1"/>
  <c r="V211" i="5"/>
  <c r="F211" i="24" s="1"/>
  <c r="V155" i="5"/>
  <c r="F155" i="24" s="1"/>
  <c r="V11" i="5"/>
  <c r="F11" i="24" s="1"/>
  <c r="V47" i="5"/>
  <c r="F47" i="24" s="1"/>
  <c r="V219" i="5"/>
  <c r="F219" i="24" s="1"/>
  <c r="V14" i="5"/>
  <c r="F14" i="24" s="1"/>
  <c r="V253" i="5"/>
  <c r="F253" i="24" s="1"/>
  <c r="V205" i="5"/>
  <c r="F205" i="24" s="1"/>
  <c r="V133" i="5"/>
  <c r="F133" i="24" s="1"/>
  <c r="V55" i="5"/>
  <c r="F55" i="24" s="1"/>
  <c r="V61" i="5"/>
  <c r="F61" i="24" s="1"/>
  <c r="V73" i="5"/>
  <c r="F73" i="24" s="1"/>
  <c r="V132" i="5"/>
  <c r="F132" i="24" s="1"/>
  <c r="V177" i="5"/>
  <c r="F177" i="24" s="1"/>
  <c r="V206" i="5"/>
  <c r="F206" i="24" s="1"/>
  <c r="V213" i="5"/>
  <c r="F213" i="24" s="1"/>
  <c r="V37" i="5"/>
  <c r="F37" i="24" s="1"/>
  <c r="V169" i="5"/>
  <c r="F169" i="24" s="1"/>
  <c r="V46" i="5"/>
  <c r="F46" i="24" s="1"/>
  <c r="V135" i="5"/>
  <c r="F135" i="24" s="1"/>
  <c r="V22" i="5"/>
  <c r="F22" i="24" s="1"/>
  <c r="V238" i="5"/>
  <c r="F238" i="24" s="1"/>
  <c r="V207" i="5"/>
  <c r="F207" i="24" s="1"/>
  <c r="V7" i="5"/>
  <c r="F7" i="24" s="1"/>
  <c r="V72" i="5"/>
  <c r="F72" i="24" s="1"/>
  <c r="V79" i="5"/>
  <c r="F79" i="24" s="1"/>
  <c r="V24" i="5"/>
  <c r="F24" i="24" s="1"/>
  <c r="V6" i="5"/>
  <c r="F6" i="24" s="1"/>
  <c r="V251" i="5"/>
  <c r="F251" i="24" s="1"/>
  <c r="V16" i="5"/>
  <c r="F16" i="24" s="1"/>
  <c r="V214" i="5"/>
  <c r="F214" i="24" s="1"/>
  <c r="V100" i="5"/>
  <c r="F100" i="24" s="1"/>
  <c r="V142" i="5"/>
  <c r="F142" i="24" s="1"/>
  <c r="V144" i="5"/>
  <c r="F144" i="24" s="1"/>
  <c r="V58" i="5"/>
  <c r="F58" i="24" s="1"/>
  <c r="V201" i="5"/>
  <c r="F201" i="24" s="1"/>
  <c r="V83" i="5"/>
  <c r="F83" i="24" s="1"/>
  <c r="V138" i="5"/>
  <c r="F138" i="24" s="1"/>
  <c r="V188" i="5"/>
  <c r="F188" i="24" s="1"/>
  <c r="V223" i="5"/>
  <c r="F223" i="24" s="1"/>
  <c r="V136" i="5"/>
  <c r="F136" i="24" s="1"/>
  <c r="V181" i="5"/>
  <c r="F181" i="24" s="1"/>
  <c r="V162" i="5"/>
  <c r="F162" i="24" s="1"/>
  <c r="V227" i="5"/>
  <c r="F227" i="24" s="1"/>
  <c r="V99" i="5"/>
  <c r="F99" i="24" s="1"/>
  <c r="V123" i="5"/>
  <c r="F123" i="24" s="1"/>
  <c r="V129" i="5"/>
  <c r="F129" i="24" s="1"/>
  <c r="V137" i="5"/>
  <c r="F137" i="24" s="1"/>
  <c r="V178" i="5"/>
  <c r="F178" i="24" s="1"/>
  <c r="V232" i="5"/>
  <c r="F232" i="24" s="1"/>
  <c r="V234" i="5"/>
  <c r="F234" i="24" s="1"/>
  <c r="V66" i="5"/>
  <c r="F66" i="24" s="1"/>
  <c r="V248" i="5"/>
  <c r="F248" i="24" s="1"/>
  <c r="V167" i="5"/>
  <c r="F167" i="24" s="1"/>
  <c r="V159" i="5"/>
  <c r="F159" i="24" s="1"/>
  <c r="V96" i="5"/>
  <c r="F96" i="24" s="1"/>
  <c r="V89" i="5"/>
  <c r="F89" i="24" s="1"/>
  <c r="V111" i="5"/>
  <c r="F111" i="24" s="1"/>
  <c r="V149" i="5"/>
  <c r="F149" i="24" s="1"/>
  <c r="V217" i="5"/>
  <c r="F217" i="24" s="1"/>
  <c r="V230" i="5"/>
  <c r="F230" i="24" s="1"/>
  <c r="V33" i="5"/>
  <c r="F33" i="24" s="1"/>
  <c r="V5" i="5"/>
  <c r="F5" i="24" s="1"/>
  <c r="V256" i="5"/>
  <c r="V233" i="5"/>
  <c r="F233" i="24" s="1"/>
  <c r="V168" i="5"/>
  <c r="F168" i="24" s="1"/>
  <c r="V124" i="5"/>
  <c r="F124" i="24" s="1"/>
  <c r="V252" i="5"/>
  <c r="F252" i="24" s="1"/>
  <c r="V173" i="5"/>
  <c r="F173" i="24" s="1"/>
  <c r="V154" i="5"/>
  <c r="F154" i="24" s="1"/>
  <c r="V101" i="5"/>
  <c r="F101" i="24" s="1"/>
  <c r="V208" i="5"/>
  <c r="F208" i="24" s="1"/>
  <c r="V3" i="5"/>
  <c r="F3" i="24" s="1"/>
  <c r="V221" i="5"/>
  <c r="F221" i="24" s="1"/>
  <c r="V113" i="5"/>
  <c r="F113" i="24" s="1"/>
  <c r="V44" i="5"/>
  <c r="F44" i="24" s="1"/>
  <c r="V228" i="5"/>
  <c r="F228" i="24" s="1"/>
  <c r="V49" i="5"/>
  <c r="F49" i="24" s="1"/>
  <c r="V70" i="5"/>
  <c r="F70" i="24" s="1"/>
  <c r="V36" i="5"/>
  <c r="F36" i="24" s="1"/>
  <c r="V152" i="5"/>
  <c r="F152" i="24" s="1"/>
  <c r="V235" i="5"/>
  <c r="V174" i="5"/>
  <c r="F174" i="24" s="1"/>
  <c r="V103" i="5"/>
  <c r="F103" i="24" s="1"/>
  <c r="V92" i="5"/>
  <c r="F92" i="24" s="1"/>
  <c r="V187" i="5"/>
  <c r="F187" i="24" s="1"/>
  <c r="V176" i="5"/>
  <c r="F176" i="24" s="1"/>
  <c r="V121" i="5"/>
  <c r="F121" i="24" s="1"/>
  <c r="V193" i="5"/>
  <c r="F193" i="24" s="1"/>
  <c r="V216" i="5"/>
  <c r="F216" i="24" s="1"/>
  <c r="V10" i="5"/>
  <c r="F10" i="24" s="1"/>
  <c r="V198" i="5"/>
  <c r="F198" i="24" s="1"/>
  <c r="V210" i="5"/>
  <c r="F210" i="24" s="1"/>
  <c r="V151" i="5"/>
  <c r="F151" i="24" s="1"/>
  <c r="V180" i="5"/>
  <c r="F180" i="24" s="1"/>
  <c r="V146" i="5"/>
  <c r="F146" i="24" s="1"/>
  <c r="V120" i="5"/>
  <c r="F120" i="24" s="1"/>
  <c r="V170" i="5"/>
  <c r="F170" i="24" s="1"/>
  <c r="V190" i="5"/>
  <c r="F190" i="24" s="1"/>
  <c r="V17" i="5"/>
  <c r="F17" i="24" s="1"/>
  <c r="V60" i="5"/>
  <c r="F60" i="24" s="1"/>
  <c r="V75" i="5"/>
  <c r="F75" i="24" s="1"/>
  <c r="V62" i="5"/>
  <c r="F62" i="24" s="1"/>
  <c r="V200" i="5"/>
  <c r="F200" i="24" s="1"/>
  <c r="V102" i="5"/>
  <c r="F102" i="24" s="1"/>
  <c r="V134" i="5"/>
  <c r="F134" i="24" s="1"/>
  <c r="V56" i="5"/>
  <c r="F56" i="24" s="1"/>
  <c r="V105" i="5"/>
  <c r="F105" i="24" s="1"/>
  <c r="V26" i="5"/>
  <c r="V94" i="5"/>
  <c r="F94" i="24" s="1"/>
  <c r="V203" i="5"/>
  <c r="F203" i="24" s="1"/>
  <c r="V192" i="5"/>
  <c r="F192" i="24" s="1"/>
  <c r="V229" i="5"/>
  <c r="F229" i="24" s="1"/>
  <c r="V34" i="5"/>
  <c r="F34" i="24" s="1"/>
  <c r="V25" i="5"/>
  <c r="F25" i="24" s="1"/>
  <c r="V53" i="5"/>
  <c r="F53" i="24" s="1"/>
  <c r="V19" i="5"/>
  <c r="F19" i="24" s="1"/>
  <c r="V224" i="5"/>
  <c r="F224" i="24" s="1"/>
  <c r="V183" i="5"/>
  <c r="F183" i="24" s="1"/>
  <c r="V23" i="5"/>
  <c r="F23" i="24" s="1"/>
  <c r="V117" i="5"/>
  <c r="F117" i="24" s="1"/>
  <c r="V38" i="5"/>
  <c r="F38" i="24" s="1"/>
  <c r="V199" i="5"/>
  <c r="F199" i="24" s="1"/>
  <c r="V212" i="5"/>
  <c r="F212" i="24" s="1"/>
  <c r="V240" i="5"/>
  <c r="F240" i="24" s="1"/>
  <c r="V52" i="5"/>
  <c r="F52" i="24" s="1"/>
  <c r="V143" i="5"/>
  <c r="F143" i="24" s="1"/>
  <c r="V157" i="5"/>
  <c r="F157" i="24" s="1"/>
  <c r="V237" i="5"/>
  <c r="F237" i="24" s="1"/>
  <c r="V31" i="5"/>
  <c r="F31" i="24" s="1"/>
  <c r="V2" i="5"/>
  <c r="F2" i="24" s="1"/>
  <c r="V175" i="5"/>
  <c r="F175" i="24" s="1"/>
  <c r="V218" i="5"/>
  <c r="F218" i="24" s="1"/>
  <c r="V191" i="5"/>
  <c r="F191" i="24" s="1"/>
  <c r="V164" i="5"/>
  <c r="F164" i="24" s="1"/>
  <c r="V140" i="5"/>
  <c r="F140" i="24" s="1"/>
  <c r="V104" i="5"/>
  <c r="F104" i="24" s="1"/>
  <c r="V130" i="5"/>
  <c r="F130" i="24" s="1"/>
  <c r="V209" i="5"/>
  <c r="F209" i="24" s="1"/>
  <c r="V179" i="5"/>
  <c r="F179" i="24" s="1"/>
  <c r="V20" i="5"/>
  <c r="F20" i="24" s="1"/>
  <c r="V116" i="5"/>
  <c r="F116" i="24" s="1"/>
  <c r="V29" i="5"/>
  <c r="F29" i="24" s="1"/>
  <c r="V249" i="5"/>
  <c r="F249" i="24" s="1"/>
  <c r="V67" i="5"/>
  <c r="F67" i="24" s="1"/>
  <c r="V80" i="5"/>
  <c r="F80" i="24" s="1"/>
  <c r="V172" i="5"/>
  <c r="F172" i="24" s="1"/>
  <c r="V109" i="5"/>
  <c r="F109" i="24" s="1"/>
  <c r="V87" i="5"/>
  <c r="F87" i="24" s="1"/>
  <c r="V241" i="5"/>
  <c r="F241" i="24" s="1"/>
  <c r="V225" i="5"/>
  <c r="F225" i="24" s="1"/>
  <c r="V222" i="5"/>
  <c r="F222" i="24" s="1"/>
  <c r="V158" i="5"/>
  <c r="F158" i="24" s="1"/>
  <c r="V182" i="5"/>
  <c r="F182" i="24" s="1"/>
  <c r="V18" i="5"/>
  <c r="F18" i="24" s="1"/>
  <c r="V231" i="5"/>
  <c r="F231" i="24" s="1"/>
  <c r="V189" i="5"/>
  <c r="F189" i="24" s="1"/>
  <c r="V27" i="5"/>
  <c r="F27" i="24" s="1"/>
  <c r="V42" i="5"/>
  <c r="F42" i="24" s="1"/>
  <c r="V197" i="5"/>
  <c r="F197" i="24" s="1"/>
  <c r="V59" i="5"/>
  <c r="F59" i="24" s="1"/>
  <c r="V114" i="5"/>
  <c r="F114" i="24" s="1"/>
  <c r="V171" i="5"/>
  <c r="F171" i="24" s="1"/>
  <c r="V32" i="5"/>
  <c r="F32" i="24" s="1"/>
  <c r="V118" i="5"/>
  <c r="F118" i="24" s="1"/>
  <c r="V122" i="5"/>
  <c r="F122" i="24" s="1"/>
  <c r="V106" i="5"/>
  <c r="F106" i="24" s="1"/>
  <c r="V39" i="5"/>
  <c r="F39" i="24" s="1"/>
  <c r="V30" i="5"/>
  <c r="F30" i="24" s="1"/>
  <c r="V112" i="5"/>
  <c r="F112" i="24" s="1"/>
  <c r="V131" i="5"/>
  <c r="F131" i="24" s="1"/>
  <c r="V82" i="5"/>
  <c r="F82" i="24" s="1"/>
  <c r="V119" i="5"/>
  <c r="F119" i="24" s="1"/>
  <c r="V43" i="5"/>
  <c r="F43" i="24" s="1"/>
  <c r="V97" i="5"/>
  <c r="F97" i="24" s="1"/>
  <c r="V41" i="5"/>
  <c r="F41" i="24" s="1"/>
  <c r="V257" i="5"/>
  <c r="V196" i="5"/>
  <c r="F196" i="24" s="1"/>
  <c r="V50" i="5"/>
  <c r="F50" i="24" s="1"/>
  <c r="V54" i="5"/>
  <c r="F54" i="24" s="1"/>
  <c r="V13" i="5"/>
  <c r="F13" i="24" s="1"/>
  <c r="V115" i="5"/>
  <c r="F115" i="24" s="1"/>
  <c r="V95" i="5"/>
  <c r="F95" i="24" s="1"/>
  <c r="V185" i="5"/>
  <c r="F185" i="24" s="1"/>
  <c r="V40" i="5"/>
  <c r="F40" i="24" s="1"/>
  <c r="V126" i="5"/>
  <c r="F126" i="24" s="1"/>
  <c r="V51" i="5"/>
  <c r="F51" i="24" s="1"/>
  <c r="V163" i="5"/>
  <c r="F163" i="24" s="1"/>
  <c r="V85" i="5"/>
  <c r="F85" i="24" s="1"/>
  <c r="V35" i="5"/>
  <c r="F35" i="24" s="1"/>
  <c r="V78" i="5"/>
  <c r="F78" i="24" s="1"/>
  <c r="V226" i="5"/>
  <c r="F226" i="24" s="1"/>
  <c r="V127" i="5"/>
  <c r="F127" i="24" s="1"/>
  <c r="V166" i="5"/>
  <c r="F166" i="24" s="1"/>
  <c r="V65" i="5"/>
  <c r="F65" i="24" s="1"/>
  <c r="V8" i="5"/>
  <c r="F8" i="24" s="1"/>
  <c r="V45" i="5"/>
  <c r="F45" i="24" s="1"/>
  <c r="V255" i="5"/>
  <c r="V145" i="5"/>
  <c r="F145" i="24" s="1"/>
  <c r="V242" i="5"/>
  <c r="F242" i="24" s="1"/>
  <c r="V160" i="5"/>
  <c r="F160" i="24" s="1"/>
  <c r="V148" i="5"/>
  <c r="F148" i="24" s="1"/>
  <c r="V243" i="5"/>
  <c r="F243" i="24" s="1"/>
  <c r="V128" i="5"/>
  <c r="F128" i="24" s="1"/>
  <c r="V21" i="5"/>
  <c r="F21" i="24" s="1"/>
  <c r="V64" i="5"/>
  <c r="F64" i="24" s="1"/>
  <c r="D2" i="24"/>
  <c r="M116" i="5"/>
  <c r="B118" i="50" s="1"/>
  <c r="L119" i="16" s="1"/>
  <c r="M117" i="5"/>
  <c r="B119" i="50" s="1"/>
  <c r="L121" i="16" s="1"/>
  <c r="L116" i="5"/>
  <c r="L117" i="5"/>
  <c r="B273" i="13"/>
  <c r="M60" i="5"/>
  <c r="B62" i="50" s="1"/>
  <c r="L62" i="16" s="1"/>
  <c r="M115" i="5"/>
  <c r="B117" i="50" s="1"/>
  <c r="M114" i="5"/>
  <c r="B116" i="50" s="1"/>
  <c r="L117" i="16" s="1"/>
  <c r="M255" i="5"/>
  <c r="B256" i="50" s="1"/>
  <c r="L259" i="16" s="1"/>
  <c r="M254" i="5"/>
  <c r="M243" i="5"/>
  <c r="B245" i="50" s="1"/>
  <c r="L247" i="16" s="1"/>
  <c r="M242" i="5"/>
  <c r="M42" i="5"/>
  <c r="B44" i="50" s="1"/>
  <c r="L44" i="16" s="1"/>
  <c r="M35" i="5"/>
  <c r="B37" i="50" s="1"/>
  <c r="L37" i="16" s="1"/>
  <c r="M100" i="5"/>
  <c r="B102" i="50" s="1"/>
  <c r="L102" i="16" s="1"/>
  <c r="M168" i="5"/>
  <c r="B171" i="50" s="1"/>
  <c r="L172" i="16" s="1"/>
  <c r="M232" i="5"/>
  <c r="B235" i="50" s="1"/>
  <c r="L236" i="16" s="1"/>
  <c r="M4" i="5"/>
  <c r="B5" i="50" s="1"/>
  <c r="L5" i="16" s="1"/>
  <c r="M77" i="5"/>
  <c r="B79" i="50" s="1"/>
  <c r="L79" i="16" s="1"/>
  <c r="M145" i="5"/>
  <c r="B148" i="50" s="1"/>
  <c r="L149" i="16" s="1"/>
  <c r="M209" i="5"/>
  <c r="B212" i="50" s="1"/>
  <c r="L213" i="16" s="1"/>
  <c r="M167" i="5"/>
  <c r="B170" i="50" s="1"/>
  <c r="L171" i="16" s="1"/>
  <c r="M53" i="5"/>
  <c r="B55" i="50" s="1"/>
  <c r="L55" i="16" s="1"/>
  <c r="M122" i="5"/>
  <c r="B125" i="50" s="1"/>
  <c r="L126" i="16" s="1"/>
  <c r="M186" i="5"/>
  <c r="B189" i="50" s="1"/>
  <c r="L190" i="16" s="1"/>
  <c r="M252" i="5"/>
  <c r="B254" i="50" s="1"/>
  <c r="L256" i="16" s="1"/>
  <c r="M14" i="5"/>
  <c r="B15" i="50" s="1"/>
  <c r="L15" i="16" s="1"/>
  <c r="M79" i="5"/>
  <c r="B81" i="50" s="1"/>
  <c r="L81" i="16" s="1"/>
  <c r="M147" i="5"/>
  <c r="B150" i="50" s="1"/>
  <c r="L151" i="16" s="1"/>
  <c r="M211" i="5"/>
  <c r="B214" i="50" s="1"/>
  <c r="L215" i="16" s="1"/>
  <c r="M143" i="5"/>
  <c r="B146" i="50" s="1"/>
  <c r="L147" i="16" s="1"/>
  <c r="M55" i="5"/>
  <c r="B57" i="50" s="1"/>
  <c r="L57" i="16" s="1"/>
  <c r="M124" i="5"/>
  <c r="B127" i="50" s="1"/>
  <c r="L128" i="16" s="1"/>
  <c r="M188" i="5"/>
  <c r="B191" i="50" s="1"/>
  <c r="L192" i="16" s="1"/>
  <c r="M256" i="5"/>
  <c r="B257" i="50" s="1"/>
  <c r="L260" i="16" s="1"/>
  <c r="M24" i="5"/>
  <c r="B26" i="50" s="1"/>
  <c r="L26" i="16" s="1"/>
  <c r="M89" i="5"/>
  <c r="B91" i="50" s="1"/>
  <c r="L91" i="16" s="1"/>
  <c r="M157" i="5"/>
  <c r="B160" i="50" s="1"/>
  <c r="L161" i="16" s="1"/>
  <c r="M221" i="5"/>
  <c r="B224" i="50" s="1"/>
  <c r="L225" i="16" s="1"/>
  <c r="M15" i="5"/>
  <c r="B16" i="50" s="1"/>
  <c r="L16" i="16" s="1"/>
  <c r="M66" i="5"/>
  <c r="B68" i="50" s="1"/>
  <c r="L68" i="16" s="1"/>
  <c r="M134" i="5"/>
  <c r="B137" i="50" s="1"/>
  <c r="L138" i="16" s="1"/>
  <c r="M198" i="5"/>
  <c r="B201" i="50" s="1"/>
  <c r="L202" i="16" s="1"/>
  <c r="M91" i="5"/>
  <c r="B93" i="50" s="1"/>
  <c r="L93" i="16" s="1"/>
  <c r="M43" i="5"/>
  <c r="B45" i="50" s="1"/>
  <c r="L45" i="16" s="1"/>
  <c r="M108" i="5"/>
  <c r="B110" i="50" s="1"/>
  <c r="L110" i="16" s="1"/>
  <c r="M176" i="5"/>
  <c r="B179" i="50" s="1"/>
  <c r="L180" i="16" s="1"/>
  <c r="M240" i="5"/>
  <c r="B243" i="50" s="1"/>
  <c r="L244" i="16" s="1"/>
  <c r="M20" i="5"/>
  <c r="B21" i="50" s="1"/>
  <c r="L21" i="16" s="1"/>
  <c r="M85" i="5"/>
  <c r="B87" i="50" s="1"/>
  <c r="L87" i="16" s="1"/>
  <c r="M153" i="5"/>
  <c r="B156" i="50" s="1"/>
  <c r="L157" i="16" s="1"/>
  <c r="M217" i="5"/>
  <c r="B220" i="50" s="1"/>
  <c r="L221" i="16" s="1"/>
  <c r="M215" i="5"/>
  <c r="B218" i="50" s="1"/>
  <c r="L219" i="16" s="1"/>
  <c r="M62" i="5"/>
  <c r="B64" i="50" s="1"/>
  <c r="L64" i="16" s="1"/>
  <c r="M130" i="5"/>
  <c r="B133" i="50" s="1"/>
  <c r="L134" i="16" s="1"/>
  <c r="M194" i="5"/>
  <c r="B197" i="50" s="1"/>
  <c r="L198" i="16" s="1"/>
  <c r="M34" i="5"/>
  <c r="B36" i="50" s="1"/>
  <c r="L36" i="16" s="1"/>
  <c r="M22" i="5"/>
  <c r="B23" i="50" s="1"/>
  <c r="L23" i="16" s="1"/>
  <c r="M87" i="5"/>
  <c r="B89" i="50" s="1"/>
  <c r="L89" i="16" s="1"/>
  <c r="M155" i="5"/>
  <c r="B158" i="50" s="1"/>
  <c r="L159" i="16" s="1"/>
  <c r="M219" i="5"/>
  <c r="B222" i="50" s="1"/>
  <c r="L223" i="16" s="1"/>
  <c r="M175" i="5"/>
  <c r="B178" i="50" s="1"/>
  <c r="L179" i="16" s="1"/>
  <c r="M64" i="5"/>
  <c r="B66" i="50" s="1"/>
  <c r="L66" i="16" s="1"/>
  <c r="M132" i="5"/>
  <c r="B135" i="50" s="1"/>
  <c r="L136" i="16" s="1"/>
  <c r="M196" i="5"/>
  <c r="B199" i="50" s="1"/>
  <c r="L200" i="16" s="1"/>
  <c r="M32" i="5"/>
  <c r="B34" i="50" s="1"/>
  <c r="L34" i="16" s="1"/>
  <c r="M97" i="5"/>
  <c r="B99" i="50" s="1"/>
  <c r="L99" i="16" s="1"/>
  <c r="M165" i="5"/>
  <c r="B168" i="50" s="1"/>
  <c r="L169" i="16" s="1"/>
  <c r="M229" i="5"/>
  <c r="B232" i="50" s="1"/>
  <c r="L233" i="16" s="1"/>
  <c r="M9" i="5"/>
  <c r="B10" i="50" s="1"/>
  <c r="L10" i="16" s="1"/>
  <c r="M74" i="5"/>
  <c r="B76" i="50" s="1"/>
  <c r="L76" i="16" s="1"/>
  <c r="M142" i="5"/>
  <c r="B145" i="50" s="1"/>
  <c r="L146" i="16" s="1"/>
  <c r="M206" i="5"/>
  <c r="B209" i="50" s="1"/>
  <c r="L210" i="16" s="1"/>
  <c r="M159" i="5"/>
  <c r="B162" i="50" s="1"/>
  <c r="L163" i="16" s="1"/>
  <c r="M51" i="5"/>
  <c r="B53" i="50" s="1"/>
  <c r="L53" i="16" s="1"/>
  <c r="M120" i="5"/>
  <c r="B123" i="50" s="1"/>
  <c r="L124" i="16" s="1"/>
  <c r="M184" i="5"/>
  <c r="B187" i="50" s="1"/>
  <c r="L188" i="16" s="1"/>
  <c r="M250" i="5"/>
  <c r="B252" i="50" s="1"/>
  <c r="L254" i="16" s="1"/>
  <c r="M28" i="5"/>
  <c r="M93" i="5"/>
  <c r="B95" i="50" s="1"/>
  <c r="L95" i="16" s="1"/>
  <c r="M161" i="5"/>
  <c r="B164" i="50" s="1"/>
  <c r="L165" i="16" s="1"/>
  <c r="M225" i="5"/>
  <c r="B228" i="50" s="1"/>
  <c r="L229" i="16" s="1"/>
  <c r="M12" i="5"/>
  <c r="B13" i="50" s="1"/>
  <c r="L13" i="16" s="1"/>
  <c r="M70" i="5"/>
  <c r="B72" i="50" s="1"/>
  <c r="L72" i="16" s="1"/>
  <c r="M138" i="5"/>
  <c r="B141" i="50" s="1"/>
  <c r="L142" i="16" s="1"/>
  <c r="M202" i="5"/>
  <c r="B205" i="50" s="1"/>
  <c r="L206" i="16" s="1"/>
  <c r="M83" i="5"/>
  <c r="B85" i="50" s="1"/>
  <c r="L85" i="16" s="1"/>
  <c r="M30" i="5"/>
  <c r="B32" i="50" s="1"/>
  <c r="L32" i="16" s="1"/>
  <c r="M95" i="5"/>
  <c r="B97" i="50" s="1"/>
  <c r="L97" i="16" s="1"/>
  <c r="M163" i="5"/>
  <c r="B166" i="50" s="1"/>
  <c r="L167" i="16" s="1"/>
  <c r="M227" i="5"/>
  <c r="B230" i="50" s="1"/>
  <c r="L231" i="16" s="1"/>
  <c r="M199" i="5"/>
  <c r="B202" i="50" s="1"/>
  <c r="L203" i="16" s="1"/>
  <c r="M72" i="5"/>
  <c r="B74" i="50" s="1"/>
  <c r="L74" i="16" s="1"/>
  <c r="M140" i="5"/>
  <c r="B143" i="50" s="1"/>
  <c r="L144" i="16" s="1"/>
  <c r="M204" i="5"/>
  <c r="B207" i="50" s="1"/>
  <c r="L208" i="16" s="1"/>
  <c r="M58" i="5"/>
  <c r="B60" i="50" s="1"/>
  <c r="L60" i="16" s="1"/>
  <c r="M40" i="5"/>
  <c r="B42" i="50" s="1"/>
  <c r="L42" i="16" s="1"/>
  <c r="M105" i="5"/>
  <c r="B107" i="50" s="1"/>
  <c r="L107" i="16" s="1"/>
  <c r="M173" i="5"/>
  <c r="B176" i="50" s="1"/>
  <c r="L177" i="16" s="1"/>
  <c r="M237" i="5"/>
  <c r="B240" i="50" s="1"/>
  <c r="L241" i="16" s="1"/>
  <c r="M17" i="5"/>
  <c r="B18" i="50" s="1"/>
  <c r="L18" i="16" s="1"/>
  <c r="M82" i="5"/>
  <c r="B84" i="50" s="1"/>
  <c r="L84" i="16" s="1"/>
  <c r="M150" i="5"/>
  <c r="B153" i="50" s="1"/>
  <c r="L154" i="16" s="1"/>
  <c r="M214" i="5"/>
  <c r="B217" i="50" s="1"/>
  <c r="L218" i="16" s="1"/>
  <c r="M249" i="5"/>
  <c r="B251" i="50" s="1"/>
  <c r="L253" i="16" s="1"/>
  <c r="M59" i="5"/>
  <c r="B61" i="50" s="1"/>
  <c r="L61" i="16" s="1"/>
  <c r="M128" i="5"/>
  <c r="B131" i="50" s="1"/>
  <c r="L132" i="16" s="1"/>
  <c r="M192" i="5"/>
  <c r="B195" i="50" s="1"/>
  <c r="L196" i="16" s="1"/>
  <c r="M10" i="5"/>
  <c r="B11" i="50" s="1"/>
  <c r="L11" i="16" s="1"/>
  <c r="M36" i="5"/>
  <c r="B38" i="50" s="1"/>
  <c r="L38" i="16" s="1"/>
  <c r="M101" i="5"/>
  <c r="B103" i="50" s="1"/>
  <c r="L103" i="16" s="1"/>
  <c r="M169" i="5"/>
  <c r="B172" i="50" s="1"/>
  <c r="L173" i="16" s="1"/>
  <c r="M233" i="5"/>
  <c r="B236" i="50" s="1"/>
  <c r="L237" i="16" s="1"/>
  <c r="M13" i="5"/>
  <c r="B14" i="50" s="1"/>
  <c r="L14" i="16" s="1"/>
  <c r="M78" i="5"/>
  <c r="B80" i="50" s="1"/>
  <c r="L80" i="16" s="1"/>
  <c r="M146" i="5"/>
  <c r="B149" i="50" s="1"/>
  <c r="L150" i="16" s="1"/>
  <c r="M210" i="5"/>
  <c r="B213" i="50" s="1"/>
  <c r="L214" i="16" s="1"/>
  <c r="M135" i="5"/>
  <c r="B138" i="50" s="1"/>
  <c r="L139" i="16" s="1"/>
  <c r="M38" i="5"/>
  <c r="B40" i="50" s="1"/>
  <c r="L40" i="16" s="1"/>
  <c r="M103" i="5"/>
  <c r="B105" i="50" s="1"/>
  <c r="L105" i="16" s="1"/>
  <c r="M171" i="5"/>
  <c r="B174" i="50" s="1"/>
  <c r="L175" i="16" s="1"/>
  <c r="M235" i="5"/>
  <c r="M7" i="5"/>
  <c r="B8" i="50" s="1"/>
  <c r="L8" i="16" s="1"/>
  <c r="M80" i="5"/>
  <c r="B82" i="50" s="1"/>
  <c r="L82" i="16" s="1"/>
  <c r="M148" i="5"/>
  <c r="B151" i="50" s="1"/>
  <c r="L152" i="16" s="1"/>
  <c r="M212" i="5"/>
  <c r="B215" i="50" s="1"/>
  <c r="L216" i="16" s="1"/>
  <c r="M99" i="5"/>
  <c r="B101" i="50" s="1"/>
  <c r="L101" i="16" s="1"/>
  <c r="M48" i="5"/>
  <c r="B50" i="50" s="1"/>
  <c r="L50" i="16" s="1"/>
  <c r="M113" i="5"/>
  <c r="B115" i="50" s="1"/>
  <c r="L116" i="16" s="1"/>
  <c r="M181" i="5"/>
  <c r="B184" i="50" s="1"/>
  <c r="L185" i="16" s="1"/>
  <c r="M247" i="5"/>
  <c r="B249" i="50" s="1"/>
  <c r="L251" i="16" s="1"/>
  <c r="M25" i="5"/>
  <c r="B27" i="50" s="1"/>
  <c r="L27" i="16" s="1"/>
  <c r="M90" i="5"/>
  <c r="B92" i="50" s="1"/>
  <c r="L92" i="16" s="1"/>
  <c r="M158" i="5"/>
  <c r="B161" i="50" s="1"/>
  <c r="L162" i="16" s="1"/>
  <c r="M222" i="5"/>
  <c r="B225" i="50" s="1"/>
  <c r="L226" i="16" s="1"/>
  <c r="M3" i="5"/>
  <c r="B4" i="50" s="1"/>
  <c r="L4" i="16" s="1"/>
  <c r="M68" i="5"/>
  <c r="B70" i="50" s="1"/>
  <c r="L70" i="16" s="1"/>
  <c r="M136" i="5"/>
  <c r="B139" i="50" s="1"/>
  <c r="L140" i="16" s="1"/>
  <c r="M200" i="5"/>
  <c r="B203" i="50" s="1"/>
  <c r="L204" i="16" s="1"/>
  <c r="M67" i="5"/>
  <c r="B69" i="50" s="1"/>
  <c r="L69" i="16" s="1"/>
  <c r="M44" i="5"/>
  <c r="B46" i="50" s="1"/>
  <c r="L46" i="16" s="1"/>
  <c r="M109" i="5"/>
  <c r="B111" i="50" s="1"/>
  <c r="L111" i="16" s="1"/>
  <c r="M177" i="5"/>
  <c r="B180" i="50" s="1"/>
  <c r="L181" i="16" s="1"/>
  <c r="M241" i="5"/>
  <c r="B244" i="50" s="1"/>
  <c r="L245" i="16" s="1"/>
  <c r="M21" i="5"/>
  <c r="B22" i="50" s="1"/>
  <c r="L22" i="16" s="1"/>
  <c r="M86" i="5"/>
  <c r="B88" i="50" s="1"/>
  <c r="L88" i="16" s="1"/>
  <c r="M154" i="5"/>
  <c r="B157" i="50" s="1"/>
  <c r="L158" i="16" s="1"/>
  <c r="M218" i="5"/>
  <c r="B221" i="50" s="1"/>
  <c r="L222" i="16" s="1"/>
  <c r="M191" i="5"/>
  <c r="B194" i="50" s="1"/>
  <c r="L195" i="16" s="1"/>
  <c r="M46" i="5"/>
  <c r="B48" i="50" s="1"/>
  <c r="L48" i="16" s="1"/>
  <c r="M111" i="5"/>
  <c r="B113" i="50" s="1"/>
  <c r="L113" i="16" s="1"/>
  <c r="M179" i="5"/>
  <c r="B182" i="50" s="1"/>
  <c r="L183" i="16" s="1"/>
  <c r="M245" i="5"/>
  <c r="B247" i="50" s="1"/>
  <c r="L249" i="16" s="1"/>
  <c r="M23" i="5"/>
  <c r="M88" i="5"/>
  <c r="B90" i="50" s="1"/>
  <c r="L90" i="16" s="1"/>
  <c r="M156" i="5"/>
  <c r="B159" i="50" s="1"/>
  <c r="L160" i="16" s="1"/>
  <c r="M220" i="5"/>
  <c r="B223" i="50" s="1"/>
  <c r="L224" i="16" s="1"/>
  <c r="M151" i="5"/>
  <c r="B154" i="50" s="1"/>
  <c r="L155" i="16" s="1"/>
  <c r="M56" i="5"/>
  <c r="B58" i="50" s="1"/>
  <c r="L58" i="16" s="1"/>
  <c r="M125" i="5"/>
  <c r="B128" i="50" s="1"/>
  <c r="L129" i="16" s="1"/>
  <c r="M189" i="5"/>
  <c r="B192" i="50" s="1"/>
  <c r="L193" i="16" s="1"/>
  <c r="M257" i="5"/>
  <c r="B258" i="50" s="1"/>
  <c r="L261" i="16" s="1"/>
  <c r="M33" i="5"/>
  <c r="B35" i="50" s="1"/>
  <c r="L35" i="16" s="1"/>
  <c r="M98" i="5"/>
  <c r="B100" i="50" s="1"/>
  <c r="L100" i="16" s="1"/>
  <c r="M166" i="5"/>
  <c r="B169" i="50" s="1"/>
  <c r="L170" i="16" s="1"/>
  <c r="M230" i="5"/>
  <c r="B233" i="50" s="1"/>
  <c r="L234" i="16" s="1"/>
  <c r="M11" i="5"/>
  <c r="B12" i="50" s="1"/>
  <c r="L12" i="16" s="1"/>
  <c r="M76" i="5"/>
  <c r="B78" i="50" s="1"/>
  <c r="L78" i="16" s="1"/>
  <c r="M144" i="5"/>
  <c r="B147" i="50" s="1"/>
  <c r="L148" i="16" s="1"/>
  <c r="M208" i="5"/>
  <c r="B211" i="50" s="1"/>
  <c r="L212" i="16" s="1"/>
  <c r="M127" i="5"/>
  <c r="B130" i="50" s="1"/>
  <c r="L131" i="16" s="1"/>
  <c r="M52" i="5"/>
  <c r="B54" i="50" s="1"/>
  <c r="L54" i="16" s="1"/>
  <c r="M121" i="5"/>
  <c r="B124" i="50" s="1"/>
  <c r="L125" i="16" s="1"/>
  <c r="M185" i="5"/>
  <c r="B188" i="50" s="1"/>
  <c r="L189" i="16" s="1"/>
  <c r="M251" i="5"/>
  <c r="B253" i="50" s="1"/>
  <c r="L255" i="16" s="1"/>
  <c r="M29" i="5"/>
  <c r="B31" i="50" s="1"/>
  <c r="L31" i="16" s="1"/>
  <c r="M94" i="5"/>
  <c r="B96" i="50" s="1"/>
  <c r="L96" i="16" s="1"/>
  <c r="M162" i="5"/>
  <c r="B165" i="50" s="1"/>
  <c r="L166" i="16" s="1"/>
  <c r="M226" i="5"/>
  <c r="B229" i="50" s="1"/>
  <c r="L230" i="16" s="1"/>
  <c r="M239" i="5"/>
  <c r="B242" i="50" s="1"/>
  <c r="L243" i="16" s="1"/>
  <c r="M54" i="5"/>
  <c r="B56" i="50" s="1"/>
  <c r="L56" i="16" s="1"/>
  <c r="M123" i="5"/>
  <c r="B126" i="50" s="1"/>
  <c r="L127" i="16" s="1"/>
  <c r="M187" i="5"/>
  <c r="B190" i="50" s="1"/>
  <c r="L191" i="16" s="1"/>
  <c r="M253" i="5"/>
  <c r="B255" i="50" s="1"/>
  <c r="L257" i="16" s="1"/>
  <c r="M31" i="5"/>
  <c r="B33" i="50" s="1"/>
  <c r="L33" i="16" s="1"/>
  <c r="M96" i="5"/>
  <c r="B98" i="50" s="1"/>
  <c r="L98" i="16" s="1"/>
  <c r="M164" i="5"/>
  <c r="B167" i="50" s="1"/>
  <c r="L168" i="16" s="1"/>
  <c r="M228" i="5"/>
  <c r="B231" i="50" s="1"/>
  <c r="L232" i="16" s="1"/>
  <c r="M231" i="5"/>
  <c r="B234" i="50" s="1"/>
  <c r="L235" i="16" s="1"/>
  <c r="M65" i="5"/>
  <c r="B67" i="50" s="1"/>
  <c r="L67" i="16" s="1"/>
  <c r="M133" i="5"/>
  <c r="B136" i="50" s="1"/>
  <c r="L137" i="16" s="1"/>
  <c r="M197" i="5"/>
  <c r="B200" i="50" s="1"/>
  <c r="L201" i="16" s="1"/>
  <c r="M18" i="5"/>
  <c r="B19" i="50" s="1"/>
  <c r="L19" i="16" s="1"/>
  <c r="M41" i="5"/>
  <c r="B43" i="50" s="1"/>
  <c r="L43" i="16" s="1"/>
  <c r="M106" i="5"/>
  <c r="B108" i="50" s="1"/>
  <c r="L108" i="16" s="1"/>
  <c r="M174" i="5"/>
  <c r="B177" i="50" s="1"/>
  <c r="L178" i="16" s="1"/>
  <c r="M238" i="5"/>
  <c r="B241" i="50" s="1"/>
  <c r="L242" i="16" s="1"/>
  <c r="M19" i="5"/>
  <c r="B20" i="50" s="1"/>
  <c r="L20" i="16" s="1"/>
  <c r="M84" i="5"/>
  <c r="B86" i="50" s="1"/>
  <c r="L86" i="16" s="1"/>
  <c r="M152" i="5"/>
  <c r="B155" i="50" s="1"/>
  <c r="L156" i="16" s="1"/>
  <c r="M216" i="5"/>
  <c r="B219" i="50" s="1"/>
  <c r="L220" i="16" s="1"/>
  <c r="M183" i="5"/>
  <c r="B186" i="50" s="1"/>
  <c r="L187" i="16" s="1"/>
  <c r="M61" i="5"/>
  <c r="B63" i="50" s="1"/>
  <c r="L63" i="16" s="1"/>
  <c r="M129" i="5"/>
  <c r="B132" i="50" s="1"/>
  <c r="L133" i="16" s="1"/>
  <c r="M193" i="5"/>
  <c r="B196" i="50" s="1"/>
  <c r="L197" i="16" s="1"/>
  <c r="M50" i="5"/>
  <c r="B52" i="50" s="1"/>
  <c r="L52" i="16" s="1"/>
  <c r="M37" i="5"/>
  <c r="B39" i="50" s="1"/>
  <c r="L39" i="16" s="1"/>
  <c r="M102" i="5"/>
  <c r="B104" i="50" s="1"/>
  <c r="L104" i="16" s="1"/>
  <c r="M170" i="5"/>
  <c r="B173" i="50" s="1"/>
  <c r="L174" i="16" s="1"/>
  <c r="M234" i="5"/>
  <c r="B237" i="50" s="1"/>
  <c r="L238" i="16" s="1"/>
  <c r="M5" i="5"/>
  <c r="B6" i="50" s="1"/>
  <c r="L6" i="16" s="1"/>
  <c r="M63" i="5"/>
  <c r="B65" i="50" s="1"/>
  <c r="L65" i="16" s="1"/>
  <c r="M131" i="5"/>
  <c r="B134" i="50" s="1"/>
  <c r="L135" i="16" s="1"/>
  <c r="M195" i="5"/>
  <c r="B198" i="50" s="1"/>
  <c r="L199" i="16" s="1"/>
  <c r="M26" i="5"/>
  <c r="M39" i="5"/>
  <c r="B41" i="50" s="1"/>
  <c r="L41" i="16" s="1"/>
  <c r="M104" i="5"/>
  <c r="B106" i="50" s="1"/>
  <c r="L106" i="16" s="1"/>
  <c r="M172" i="5"/>
  <c r="B175" i="50" s="1"/>
  <c r="L176" i="16" s="1"/>
  <c r="M236" i="5"/>
  <c r="B239" i="50" s="1"/>
  <c r="L240" i="16" s="1"/>
  <c r="M8" i="5"/>
  <c r="B9" i="50" s="1"/>
  <c r="L9" i="16" s="1"/>
  <c r="M73" i="5"/>
  <c r="B75" i="50" s="1"/>
  <c r="L75" i="16" s="1"/>
  <c r="M141" i="5"/>
  <c r="B144" i="50" s="1"/>
  <c r="L145" i="16" s="1"/>
  <c r="M205" i="5"/>
  <c r="B208" i="50" s="1"/>
  <c r="L209" i="16" s="1"/>
  <c r="M107" i="5"/>
  <c r="B109" i="50" s="1"/>
  <c r="L109" i="16" s="1"/>
  <c r="M49" i="5"/>
  <c r="B51" i="50" s="1"/>
  <c r="L51" i="16" s="1"/>
  <c r="M118" i="5"/>
  <c r="B121" i="50" s="1"/>
  <c r="L122" i="16" s="1"/>
  <c r="M182" i="5"/>
  <c r="B185" i="50" s="1"/>
  <c r="L186" i="16" s="1"/>
  <c r="M248" i="5"/>
  <c r="B250" i="50" s="1"/>
  <c r="L252" i="16" s="1"/>
  <c r="M27" i="5"/>
  <c r="B29" i="50" s="1"/>
  <c r="L29" i="16" s="1"/>
  <c r="M92" i="5"/>
  <c r="B94" i="50" s="1"/>
  <c r="L94" i="16" s="1"/>
  <c r="M160" i="5"/>
  <c r="B163" i="50" s="1"/>
  <c r="L164" i="16" s="1"/>
  <c r="M224" i="5"/>
  <c r="B227" i="50" s="1"/>
  <c r="L228" i="16" s="1"/>
  <c r="M207" i="5"/>
  <c r="B210" i="50" s="1"/>
  <c r="L211" i="16" s="1"/>
  <c r="M69" i="5"/>
  <c r="B71" i="50" s="1"/>
  <c r="L71" i="16" s="1"/>
  <c r="M137" i="5"/>
  <c r="B140" i="50" s="1"/>
  <c r="L141" i="16" s="1"/>
  <c r="M201" i="5"/>
  <c r="B204" i="50" s="1"/>
  <c r="L205" i="16" s="1"/>
  <c r="M119" i="5"/>
  <c r="B122" i="50" s="1"/>
  <c r="L123" i="16" s="1"/>
  <c r="M45" i="5"/>
  <c r="B47" i="50" s="1"/>
  <c r="L47" i="16" s="1"/>
  <c r="M110" i="5"/>
  <c r="B112" i="50" s="1"/>
  <c r="L112" i="16" s="1"/>
  <c r="M178" i="5"/>
  <c r="B181" i="50" s="1"/>
  <c r="L182" i="16" s="1"/>
  <c r="M244" i="5"/>
  <c r="B246" i="50" s="1"/>
  <c r="L248" i="16" s="1"/>
  <c r="M6" i="5"/>
  <c r="B7" i="50" s="1"/>
  <c r="L7" i="16" s="1"/>
  <c r="M71" i="5"/>
  <c r="B73" i="50" s="1"/>
  <c r="L73" i="16" s="1"/>
  <c r="M139" i="5"/>
  <c r="B142" i="50" s="1"/>
  <c r="L143" i="16" s="1"/>
  <c r="M203" i="5"/>
  <c r="B206" i="50" s="1"/>
  <c r="L207" i="16" s="1"/>
  <c r="M75" i="5"/>
  <c r="B77" i="50" s="1"/>
  <c r="L77" i="16" s="1"/>
  <c r="M47" i="5"/>
  <c r="B49" i="50" s="1"/>
  <c r="L49" i="16" s="1"/>
  <c r="M112" i="5"/>
  <c r="B114" i="50" s="1"/>
  <c r="L115" i="16" s="1"/>
  <c r="M180" i="5"/>
  <c r="B183" i="50" s="1"/>
  <c r="L184" i="16" s="1"/>
  <c r="M246" i="5"/>
  <c r="B248" i="50" s="1"/>
  <c r="L250" i="16" s="1"/>
  <c r="M16" i="5"/>
  <c r="B17" i="50" s="1"/>
  <c r="L17" i="16" s="1"/>
  <c r="M81" i="5"/>
  <c r="B83" i="50" s="1"/>
  <c r="L83" i="16" s="1"/>
  <c r="M149" i="5"/>
  <c r="B152" i="50" s="1"/>
  <c r="L153" i="16" s="1"/>
  <c r="M213" i="5"/>
  <c r="B216" i="50" s="1"/>
  <c r="L217" i="16" s="1"/>
  <c r="M223" i="5"/>
  <c r="B226" i="50" s="1"/>
  <c r="L227" i="16" s="1"/>
  <c r="M57" i="5"/>
  <c r="B59" i="50" s="1"/>
  <c r="L59" i="16" s="1"/>
  <c r="M126" i="5"/>
  <c r="B129" i="50" s="1"/>
  <c r="L130" i="16" s="1"/>
  <c r="M190" i="5"/>
  <c r="B193" i="50" s="1"/>
  <c r="L194" i="16" s="1"/>
  <c r="L60" i="5"/>
  <c r="L114" i="5"/>
  <c r="L115" i="5"/>
  <c r="L255" i="5"/>
  <c r="L254" i="5"/>
  <c r="L242" i="5"/>
  <c r="L243" i="5"/>
  <c r="L3" i="5"/>
  <c r="L47" i="5"/>
  <c r="L26" i="5"/>
  <c r="L58" i="5"/>
  <c r="L91" i="5"/>
  <c r="L127" i="5"/>
  <c r="L159" i="5"/>
  <c r="L191" i="5"/>
  <c r="L223" i="5"/>
  <c r="L19" i="5"/>
  <c r="L59" i="5"/>
  <c r="L92" i="5"/>
  <c r="L128" i="5"/>
  <c r="L160" i="5"/>
  <c r="L192" i="5"/>
  <c r="L224" i="5"/>
  <c r="L4" i="5"/>
  <c r="L77" i="5"/>
  <c r="L121" i="5"/>
  <c r="L153" i="5"/>
  <c r="P153" i="5" s="1"/>
  <c r="L185" i="5"/>
  <c r="L217" i="5"/>
  <c r="L251" i="5"/>
  <c r="L85" i="5"/>
  <c r="L29" i="5"/>
  <c r="L62" i="5"/>
  <c r="L94" i="5"/>
  <c r="L130" i="5"/>
  <c r="L162" i="5"/>
  <c r="L194" i="5"/>
  <c r="L226" i="5"/>
  <c r="L27" i="5"/>
  <c r="P27" i="5" s="1"/>
  <c r="L63" i="5"/>
  <c r="L95" i="5"/>
  <c r="L131" i="5"/>
  <c r="L163" i="5"/>
  <c r="L195" i="5"/>
  <c r="L227" i="5"/>
  <c r="L20" i="5"/>
  <c r="L88" i="5"/>
  <c r="L140" i="5"/>
  <c r="L172" i="5"/>
  <c r="L204" i="5"/>
  <c r="L236" i="5"/>
  <c r="L22" i="5"/>
  <c r="L8" i="5"/>
  <c r="L40" i="5"/>
  <c r="L73" i="5"/>
  <c r="L105" i="5"/>
  <c r="L141" i="5"/>
  <c r="L173" i="5"/>
  <c r="L205" i="5"/>
  <c r="L237" i="5"/>
  <c r="L14" i="5"/>
  <c r="L112" i="5"/>
  <c r="L33" i="5"/>
  <c r="L66" i="5"/>
  <c r="L98" i="5"/>
  <c r="L134" i="5"/>
  <c r="L166" i="5"/>
  <c r="P166" i="5" s="1"/>
  <c r="L198" i="5"/>
  <c r="L230" i="5"/>
  <c r="L6" i="5"/>
  <c r="L34" i="5"/>
  <c r="P34" i="5" s="1"/>
  <c r="L67" i="5"/>
  <c r="L99" i="5"/>
  <c r="L135" i="5"/>
  <c r="L167" i="5"/>
  <c r="L199" i="5"/>
  <c r="L231" i="5"/>
  <c r="L35" i="5"/>
  <c r="L68" i="5"/>
  <c r="L100" i="5"/>
  <c r="L136" i="5"/>
  <c r="L168" i="5"/>
  <c r="L200" i="5"/>
  <c r="L232" i="5"/>
  <c r="P232" i="5" s="1"/>
  <c r="L36" i="5"/>
  <c r="L93" i="5"/>
  <c r="L129" i="5"/>
  <c r="L161" i="5"/>
  <c r="L193" i="5"/>
  <c r="L225" i="5"/>
  <c r="P225" i="5" s="1"/>
  <c r="L28" i="5"/>
  <c r="L5" i="5"/>
  <c r="L37" i="5"/>
  <c r="L70" i="5"/>
  <c r="L102" i="5"/>
  <c r="L138" i="5"/>
  <c r="L170" i="5"/>
  <c r="L202" i="5"/>
  <c r="L234" i="5"/>
  <c r="L30" i="5"/>
  <c r="L71" i="5"/>
  <c r="L103" i="5"/>
  <c r="L139" i="5"/>
  <c r="L171" i="5"/>
  <c r="L203" i="5"/>
  <c r="L235" i="5"/>
  <c r="P235" i="5" s="1"/>
  <c r="L23" i="5"/>
  <c r="L96" i="5"/>
  <c r="L148" i="5"/>
  <c r="L180" i="5"/>
  <c r="L212" i="5"/>
  <c r="L246" i="5"/>
  <c r="L39" i="5"/>
  <c r="L16" i="5"/>
  <c r="L48" i="5"/>
  <c r="L81" i="5"/>
  <c r="L113" i="5"/>
  <c r="L149" i="5"/>
  <c r="L181" i="5"/>
  <c r="L213" i="5"/>
  <c r="L247" i="5"/>
  <c r="L7" i="5"/>
  <c r="L9" i="5"/>
  <c r="L41" i="5"/>
  <c r="L74" i="5"/>
  <c r="L106" i="5"/>
  <c r="L142" i="5"/>
  <c r="L174" i="5"/>
  <c r="L206" i="5"/>
  <c r="L238" i="5"/>
  <c r="L38" i="5"/>
  <c r="L10" i="5"/>
  <c r="L42" i="5"/>
  <c r="L75" i="5"/>
  <c r="L107" i="5"/>
  <c r="L143" i="5"/>
  <c r="L175" i="5"/>
  <c r="L207" i="5"/>
  <c r="L239" i="5"/>
  <c r="L43" i="5"/>
  <c r="L76" i="5"/>
  <c r="L108" i="5"/>
  <c r="L144" i="5"/>
  <c r="L176" i="5"/>
  <c r="L208" i="5"/>
  <c r="L240" i="5"/>
  <c r="L52" i="5"/>
  <c r="L101" i="5"/>
  <c r="L137" i="5"/>
  <c r="L169" i="5"/>
  <c r="L201" i="5"/>
  <c r="L233" i="5"/>
  <c r="L44" i="5"/>
  <c r="L13" i="5"/>
  <c r="L45" i="5"/>
  <c r="L78" i="5"/>
  <c r="L110" i="5"/>
  <c r="L146" i="5"/>
  <c r="L178" i="5"/>
  <c r="L210" i="5"/>
  <c r="L244" i="5"/>
  <c r="L46" i="5"/>
  <c r="L79" i="5"/>
  <c r="P79" i="5" s="1"/>
  <c r="L111" i="5"/>
  <c r="L147" i="5"/>
  <c r="L179" i="5"/>
  <c r="L211" i="5"/>
  <c r="L245" i="5"/>
  <c r="L55" i="5"/>
  <c r="L124" i="5"/>
  <c r="P124" i="5" s="1"/>
  <c r="L156" i="5"/>
  <c r="L188" i="5"/>
  <c r="L220" i="5"/>
  <c r="L256" i="5"/>
  <c r="L72" i="5"/>
  <c r="P72" i="5" s="1"/>
  <c r="L24" i="5"/>
  <c r="L56" i="5"/>
  <c r="L89" i="5"/>
  <c r="L125" i="5"/>
  <c r="L157" i="5"/>
  <c r="L189" i="5"/>
  <c r="L221" i="5"/>
  <c r="L257" i="5"/>
  <c r="L31" i="5"/>
  <c r="L17" i="5"/>
  <c r="L49" i="5"/>
  <c r="L82" i="5"/>
  <c r="L118" i="5"/>
  <c r="L150" i="5"/>
  <c r="L182" i="5"/>
  <c r="L214" i="5"/>
  <c r="L248" i="5"/>
  <c r="L15" i="5"/>
  <c r="L18" i="5"/>
  <c r="L50" i="5"/>
  <c r="L83" i="5"/>
  <c r="L119" i="5"/>
  <c r="L151" i="5"/>
  <c r="L183" i="5"/>
  <c r="L215" i="5"/>
  <c r="L249" i="5"/>
  <c r="L51" i="5"/>
  <c r="L84" i="5"/>
  <c r="L120" i="5"/>
  <c r="L152" i="5"/>
  <c r="L184" i="5"/>
  <c r="P184" i="5" s="1"/>
  <c r="L216" i="5"/>
  <c r="L250" i="5"/>
  <c r="L69" i="5"/>
  <c r="L109" i="5"/>
  <c r="L145" i="5"/>
  <c r="L177" i="5"/>
  <c r="L209" i="5"/>
  <c r="L241" i="5"/>
  <c r="L61" i="5"/>
  <c r="L21" i="5"/>
  <c r="L53" i="5"/>
  <c r="L86" i="5"/>
  <c r="L122" i="5"/>
  <c r="L154" i="5"/>
  <c r="L186" i="5"/>
  <c r="L218" i="5"/>
  <c r="L252" i="5"/>
  <c r="L54" i="5"/>
  <c r="L87" i="5"/>
  <c r="L123" i="5"/>
  <c r="L155" i="5"/>
  <c r="L187" i="5"/>
  <c r="L219" i="5"/>
  <c r="L253" i="5"/>
  <c r="L80" i="5"/>
  <c r="L132" i="5"/>
  <c r="L164" i="5"/>
  <c r="L196" i="5"/>
  <c r="P196" i="5" s="1"/>
  <c r="L228" i="5"/>
  <c r="L11" i="5"/>
  <c r="L104" i="5"/>
  <c r="L32" i="5"/>
  <c r="L65" i="5"/>
  <c r="L97" i="5"/>
  <c r="L133" i="5"/>
  <c r="L165" i="5"/>
  <c r="P165" i="5" s="1"/>
  <c r="L197" i="5"/>
  <c r="L229" i="5"/>
  <c r="L12" i="5"/>
  <c r="L64" i="5"/>
  <c r="L25" i="5"/>
  <c r="L57" i="5"/>
  <c r="L90" i="5"/>
  <c r="L126" i="5"/>
  <c r="L158" i="5"/>
  <c r="L190" i="5"/>
  <c r="L222" i="5"/>
  <c r="T257" i="8"/>
  <c r="T274" i="8" s="1"/>
  <c r="E264" i="26"/>
  <c r="P256" i="13"/>
  <c r="H264" i="26"/>
  <c r="I286" i="8"/>
  <c r="G283" i="13"/>
  <c r="F283" i="13"/>
  <c r="P40" i="5" l="1"/>
  <c r="P233" i="5"/>
  <c r="P77" i="5"/>
  <c r="P138" i="5"/>
  <c r="P41" i="5"/>
  <c r="P86" i="5"/>
  <c r="P13" i="5"/>
  <c r="P257" i="5"/>
  <c r="P28" i="5"/>
  <c r="P177" i="5"/>
  <c r="P102" i="5"/>
  <c r="P180" i="5"/>
  <c r="P116" i="5"/>
  <c r="P139" i="5"/>
  <c r="P152" i="5"/>
  <c r="P76" i="5"/>
  <c r="P84" i="5"/>
  <c r="P26" i="5"/>
  <c r="P74" i="5"/>
  <c r="P30" i="5"/>
  <c r="P29" i="5"/>
  <c r="P70" i="5"/>
  <c r="P112" i="5"/>
  <c r="P154" i="5"/>
  <c r="P75" i="5"/>
  <c r="L279" i="16"/>
  <c r="L278" i="16"/>
  <c r="P81" i="5"/>
  <c r="P69" i="5"/>
  <c r="P21" i="5"/>
  <c r="P241" i="5"/>
  <c r="P169" i="5"/>
  <c r="P93" i="5"/>
  <c r="P58" i="5"/>
  <c r="X2" i="5"/>
  <c r="X117" i="5"/>
  <c r="F26" i="24"/>
  <c r="V262" i="5"/>
  <c r="P97" i="5"/>
  <c r="P238" i="5"/>
  <c r="P45" i="5"/>
  <c r="P145" i="5"/>
  <c r="P48" i="5"/>
  <c r="P187" i="5"/>
  <c r="P111" i="5"/>
  <c r="P113" i="5"/>
  <c r="P189" i="5"/>
  <c r="P197" i="5"/>
  <c r="P125" i="5"/>
  <c r="P234" i="5"/>
  <c r="P162" i="5"/>
  <c r="P18" i="5"/>
  <c r="P94" i="5"/>
  <c r="P107" i="5"/>
  <c r="B25" i="50"/>
  <c r="C262" i="50"/>
  <c r="B238" i="50"/>
  <c r="C263" i="50"/>
  <c r="B28" i="50"/>
  <c r="C260" i="50"/>
  <c r="P126" i="5"/>
  <c r="P49" i="5"/>
  <c r="P57" i="5"/>
  <c r="P244" i="5"/>
  <c r="P170" i="5"/>
  <c r="P178" i="5"/>
  <c r="B30" i="50"/>
  <c r="C261" i="50"/>
  <c r="P160" i="5"/>
  <c r="P89" i="5"/>
  <c r="P173" i="5"/>
  <c r="P161" i="5"/>
  <c r="P135" i="5"/>
  <c r="P247" i="5"/>
  <c r="P25" i="5"/>
  <c r="P181" i="5"/>
  <c r="P105" i="5"/>
  <c r="P63" i="5"/>
  <c r="P4" i="5"/>
  <c r="P183" i="5"/>
  <c r="P12" i="5"/>
  <c r="P71" i="5"/>
  <c r="P6" i="5"/>
  <c r="P226" i="5"/>
  <c r="P20" i="5"/>
  <c r="P24" i="5"/>
  <c r="P218" i="5"/>
  <c r="P85" i="5"/>
  <c r="P188" i="5"/>
  <c r="P32" i="5"/>
  <c r="P146" i="5"/>
  <c r="P237" i="5"/>
  <c r="P174" i="5"/>
  <c r="P53" i="5"/>
  <c r="P249" i="5"/>
  <c r="P83" i="5"/>
  <c r="P157" i="5"/>
  <c r="P230" i="5"/>
  <c r="P202" i="5"/>
  <c r="P98" i="5"/>
  <c r="P62" i="5"/>
  <c r="P60" i="5"/>
  <c r="P123" i="5"/>
  <c r="P158" i="5"/>
  <c r="P82" i="5"/>
  <c r="P9" i="5"/>
  <c r="P167" i="5"/>
  <c r="P256" i="5"/>
  <c r="P78" i="5"/>
  <c r="P122" i="5"/>
  <c r="P239" i="5"/>
  <c r="P221" i="5"/>
  <c r="P38" i="5"/>
  <c r="P130" i="5"/>
  <c r="P115" i="5"/>
  <c r="P222" i="5"/>
  <c r="P150" i="5"/>
  <c r="P11" i="5"/>
  <c r="P90" i="5"/>
  <c r="P17" i="5"/>
  <c r="P203" i="5"/>
  <c r="P131" i="5"/>
  <c r="P215" i="5"/>
  <c r="P209" i="5"/>
  <c r="P229" i="5"/>
  <c r="P54" i="5"/>
  <c r="P210" i="5"/>
  <c r="P195" i="5"/>
  <c r="P248" i="5"/>
  <c r="P190" i="5"/>
  <c r="P118" i="5"/>
  <c r="P5" i="5"/>
  <c r="P217" i="5"/>
  <c r="P117" i="5"/>
  <c r="P120" i="5"/>
  <c r="P43" i="5"/>
  <c r="P96" i="5"/>
  <c r="P199" i="5"/>
  <c r="P14" i="5"/>
  <c r="P227" i="5"/>
  <c r="P127" i="5"/>
  <c r="P46" i="5"/>
  <c r="P3" i="5"/>
  <c r="P253" i="5"/>
  <c r="P179" i="5"/>
  <c r="P103" i="5"/>
  <c r="P31" i="5"/>
  <c r="P245" i="5"/>
  <c r="P171" i="5"/>
  <c r="P95" i="5"/>
  <c r="P228" i="5"/>
  <c r="P23" i="5"/>
  <c r="P194" i="5"/>
  <c r="P15" i="5"/>
  <c r="P114" i="5"/>
  <c r="P47" i="5"/>
  <c r="P182" i="5"/>
  <c r="P106" i="5"/>
  <c r="P33" i="5"/>
  <c r="P156" i="5"/>
  <c r="P91" i="5"/>
  <c r="P51" i="5"/>
  <c r="P207" i="5"/>
  <c r="P7" i="5"/>
  <c r="P163" i="5"/>
  <c r="P191" i="5"/>
  <c r="P224" i="5"/>
  <c r="P92" i="5"/>
  <c r="P19" i="5"/>
  <c r="P185" i="5"/>
  <c r="P164" i="5"/>
  <c r="P255" i="5"/>
  <c r="P39" i="5"/>
  <c r="P214" i="5"/>
  <c r="P142" i="5"/>
  <c r="P66" i="5"/>
  <c r="P186" i="5"/>
  <c r="P219" i="5"/>
  <c r="P119" i="5"/>
  <c r="P147" i="5"/>
  <c r="P137" i="5"/>
  <c r="P42" i="5"/>
  <c r="P36" i="5"/>
  <c r="P192" i="5"/>
  <c r="P242" i="5"/>
  <c r="P205" i="5"/>
  <c r="P99" i="5"/>
  <c r="P141" i="5"/>
  <c r="P211" i="5"/>
  <c r="P149" i="5"/>
  <c r="P101" i="5"/>
  <c r="P10" i="5"/>
  <c r="P8" i="5"/>
  <c r="P254" i="5"/>
  <c r="P155" i="5"/>
  <c r="P50" i="5"/>
  <c r="P52" i="5"/>
  <c r="P200" i="5"/>
  <c r="P198" i="5"/>
  <c r="P22" i="5"/>
  <c r="P128" i="5"/>
  <c r="P193" i="5"/>
  <c r="P143" i="5"/>
  <c r="P64" i="5"/>
  <c r="P73" i="5"/>
  <c r="P109" i="5"/>
  <c r="P240" i="5"/>
  <c r="P16" i="5"/>
  <c r="P168" i="5"/>
  <c r="P236" i="5"/>
  <c r="P44" i="5"/>
  <c r="P80" i="5"/>
  <c r="P133" i="5"/>
  <c r="P56" i="5"/>
  <c r="P208" i="5"/>
  <c r="P206" i="5"/>
  <c r="P136" i="5"/>
  <c r="P134" i="5"/>
  <c r="P204" i="5"/>
  <c r="P59" i="5"/>
  <c r="P175" i="5"/>
  <c r="P61" i="5"/>
  <c r="P129" i="5"/>
  <c r="P151" i="5"/>
  <c r="P250" i="5"/>
  <c r="P176" i="5"/>
  <c r="P246" i="5"/>
  <c r="P100" i="5"/>
  <c r="P172" i="5"/>
  <c r="P67" i="5"/>
  <c r="P144" i="5"/>
  <c r="P212" i="5"/>
  <c r="P68" i="5"/>
  <c r="P140" i="5"/>
  <c r="P223" i="5"/>
  <c r="P108" i="5"/>
  <c r="P35" i="5"/>
  <c r="P88" i="5"/>
  <c r="P55" i="5"/>
  <c r="P121" i="5"/>
  <c r="P132" i="5"/>
  <c r="P213" i="5"/>
  <c r="P201" i="5"/>
  <c r="P243" i="5"/>
  <c r="P87" i="5"/>
  <c r="P65" i="5"/>
  <c r="P252" i="5"/>
  <c r="P216" i="5"/>
  <c r="P104" i="5"/>
  <c r="P220" i="5"/>
  <c r="P110" i="5"/>
  <c r="P148" i="5"/>
  <c r="P37" i="5"/>
  <c r="P231" i="5"/>
  <c r="P251" i="5"/>
  <c r="P159" i="5"/>
  <c r="M262" i="5"/>
  <c r="L262" i="5"/>
  <c r="S116" i="5"/>
  <c r="C116" i="24" s="1"/>
  <c r="T116" i="5"/>
  <c r="U116" i="5"/>
  <c r="E116" i="24" s="1"/>
  <c r="S133" i="5"/>
  <c r="C133" i="24" s="1"/>
  <c r="S39" i="5"/>
  <c r="C39" i="24" s="1"/>
  <c r="S99" i="5"/>
  <c r="C99" i="24" s="1"/>
  <c r="S204" i="5"/>
  <c r="C204" i="24" s="1"/>
  <c r="S114" i="5"/>
  <c r="C114" i="24" s="1"/>
  <c r="B114" i="24" s="1"/>
  <c r="S174" i="5"/>
  <c r="C174" i="24" s="1"/>
  <c r="S172" i="5"/>
  <c r="C172" i="24" s="1"/>
  <c r="S95" i="5"/>
  <c r="C95" i="24" s="1"/>
  <c r="S257" i="5"/>
  <c r="S178" i="5"/>
  <c r="C178" i="24" s="1"/>
  <c r="S142" i="5"/>
  <c r="C142" i="24" s="1"/>
  <c r="S223" i="5"/>
  <c r="C223" i="24" s="1"/>
  <c r="S218" i="5"/>
  <c r="C218" i="24" s="1"/>
  <c r="S241" i="5"/>
  <c r="C241" i="24" s="1"/>
  <c r="S182" i="5"/>
  <c r="C182" i="24" s="1"/>
  <c r="S256" i="5"/>
  <c r="S108" i="5"/>
  <c r="C108" i="24" s="1"/>
  <c r="S75" i="5"/>
  <c r="C75" i="24" s="1"/>
  <c r="S149" i="5"/>
  <c r="C149" i="24" s="1"/>
  <c r="S103" i="5"/>
  <c r="C103" i="24" s="1"/>
  <c r="S70" i="5"/>
  <c r="C70" i="24" s="1"/>
  <c r="C2" i="24"/>
  <c r="C27" i="24"/>
  <c r="S243" i="5"/>
  <c r="C243" i="24" s="1"/>
  <c r="S222" i="5"/>
  <c r="C222" i="24" s="1"/>
  <c r="S12" i="5"/>
  <c r="C12" i="24" s="1"/>
  <c r="S104" i="5"/>
  <c r="C104" i="24" s="1"/>
  <c r="S219" i="5"/>
  <c r="C219" i="24" s="1"/>
  <c r="S186" i="5"/>
  <c r="C186" i="24" s="1"/>
  <c r="S209" i="5"/>
  <c r="C209" i="24" s="1"/>
  <c r="S152" i="5"/>
  <c r="C152" i="24" s="1"/>
  <c r="S119" i="5"/>
  <c r="S150" i="5"/>
  <c r="C150" i="24" s="1"/>
  <c r="S189" i="5"/>
  <c r="C189" i="24" s="1"/>
  <c r="S220" i="5"/>
  <c r="C220" i="24" s="1"/>
  <c r="S147" i="5"/>
  <c r="C147" i="24" s="1"/>
  <c r="S110" i="5"/>
  <c r="C110" i="24" s="1"/>
  <c r="S137" i="5"/>
  <c r="C137" i="24" s="1"/>
  <c r="S76" i="5"/>
  <c r="C76" i="24" s="1"/>
  <c r="S42" i="5"/>
  <c r="C42" i="24" s="1"/>
  <c r="S74" i="5"/>
  <c r="C74" i="24" s="1"/>
  <c r="S113" i="5"/>
  <c r="C113" i="24" s="1"/>
  <c r="S148" i="5"/>
  <c r="C148" i="24" s="1"/>
  <c r="S71" i="5"/>
  <c r="C71" i="24" s="1"/>
  <c r="S37" i="5"/>
  <c r="C37" i="24" s="1"/>
  <c r="S36" i="5"/>
  <c r="C36" i="24" s="1"/>
  <c r="S231" i="5"/>
  <c r="C231" i="24" s="1"/>
  <c r="S6" i="5"/>
  <c r="C6" i="24" s="1"/>
  <c r="S112" i="5"/>
  <c r="C112" i="24" s="1"/>
  <c r="S40" i="5"/>
  <c r="C40" i="24" s="1"/>
  <c r="S20" i="5"/>
  <c r="C20" i="24" s="1"/>
  <c r="S226" i="5"/>
  <c r="C226" i="24" s="1"/>
  <c r="S251" i="5"/>
  <c r="C251" i="24" s="1"/>
  <c r="S192" i="5"/>
  <c r="C192" i="24" s="1"/>
  <c r="S159" i="5"/>
  <c r="C159" i="24" s="1"/>
  <c r="S242" i="5"/>
  <c r="C242" i="24" s="1"/>
  <c r="S43" i="5"/>
  <c r="C43" i="24" s="1"/>
  <c r="S10" i="5"/>
  <c r="C10" i="24" s="1"/>
  <c r="S81" i="5"/>
  <c r="C81" i="24" s="1"/>
  <c r="S96" i="5"/>
  <c r="C96" i="24" s="1"/>
  <c r="S5" i="5"/>
  <c r="C5" i="24" s="1"/>
  <c r="S254" i="5"/>
  <c r="C254" i="24" s="1"/>
  <c r="S158" i="5"/>
  <c r="C158" i="24" s="1"/>
  <c r="S228" i="5"/>
  <c r="C228" i="24" s="1"/>
  <c r="S155" i="5"/>
  <c r="C155" i="24" s="1"/>
  <c r="S145" i="5"/>
  <c r="C145" i="24" s="1"/>
  <c r="S84" i="5"/>
  <c r="C84" i="24" s="1"/>
  <c r="S50" i="5"/>
  <c r="C50" i="24" s="1"/>
  <c r="S156" i="5"/>
  <c r="C156" i="24" s="1"/>
  <c r="S52" i="5"/>
  <c r="C52" i="24" s="1"/>
  <c r="S239" i="5"/>
  <c r="C239" i="24" s="1"/>
  <c r="S38" i="5"/>
  <c r="C38" i="24" s="1"/>
  <c r="S48" i="5"/>
  <c r="C48" i="24" s="1"/>
  <c r="S23" i="5"/>
  <c r="C23" i="24" s="1"/>
  <c r="S234" i="5"/>
  <c r="C234" i="24" s="1"/>
  <c r="S200" i="5"/>
  <c r="C200" i="24" s="1"/>
  <c r="S167" i="5"/>
  <c r="C167" i="24" s="1"/>
  <c r="S198" i="5"/>
  <c r="C198" i="24" s="1"/>
  <c r="S237" i="5"/>
  <c r="C237" i="24" s="1"/>
  <c r="S22" i="5"/>
  <c r="C22" i="24" s="1"/>
  <c r="S195" i="5"/>
  <c r="C195" i="24" s="1"/>
  <c r="S162" i="5"/>
  <c r="C162" i="24" s="1"/>
  <c r="S185" i="5"/>
  <c r="C185" i="24" s="1"/>
  <c r="S128" i="5"/>
  <c r="C128" i="24" s="1"/>
  <c r="S91" i="5"/>
  <c r="C91" i="24" s="1"/>
  <c r="S255" i="5"/>
  <c r="S126" i="5"/>
  <c r="C126" i="24" s="1"/>
  <c r="S196" i="5"/>
  <c r="C196" i="24" s="1"/>
  <c r="S123" i="5"/>
  <c r="C123" i="24" s="1"/>
  <c r="S86" i="5"/>
  <c r="C86" i="24" s="1"/>
  <c r="S109" i="5"/>
  <c r="C109" i="24" s="1"/>
  <c r="S51" i="5"/>
  <c r="C51" i="24" s="1"/>
  <c r="S18" i="5"/>
  <c r="C18" i="24" s="1"/>
  <c r="S89" i="5"/>
  <c r="C89" i="24" s="1"/>
  <c r="S124" i="5"/>
  <c r="C124" i="24" s="1"/>
  <c r="S46" i="5"/>
  <c r="C46" i="24" s="1"/>
  <c r="S13" i="5"/>
  <c r="C13" i="24" s="1"/>
  <c r="S240" i="5"/>
  <c r="C240" i="24" s="1"/>
  <c r="S207" i="5"/>
  <c r="C207" i="24" s="1"/>
  <c r="S238" i="5"/>
  <c r="C238" i="24" s="1"/>
  <c r="S7" i="5"/>
  <c r="C7" i="24" s="1"/>
  <c r="S16" i="5"/>
  <c r="C16" i="24" s="1"/>
  <c r="S235" i="5"/>
  <c r="S202" i="5"/>
  <c r="C202" i="24" s="1"/>
  <c r="S225" i="5"/>
  <c r="C225" i="24" s="1"/>
  <c r="S168" i="5"/>
  <c r="C168" i="24" s="1"/>
  <c r="S135" i="5"/>
  <c r="C135" i="24" s="1"/>
  <c r="S166" i="5"/>
  <c r="C166" i="24" s="1"/>
  <c r="S205" i="5"/>
  <c r="C205" i="24" s="1"/>
  <c r="S236" i="5"/>
  <c r="C236" i="24" s="1"/>
  <c r="S163" i="5"/>
  <c r="C163" i="24" s="1"/>
  <c r="S130" i="5"/>
  <c r="C130" i="24" s="1"/>
  <c r="S153" i="5"/>
  <c r="C153" i="24" s="1"/>
  <c r="S92" i="5"/>
  <c r="C92" i="24" s="1"/>
  <c r="S58" i="5"/>
  <c r="C58" i="24" s="1"/>
  <c r="U90" i="5"/>
  <c r="E90" i="24" s="1"/>
  <c r="J92" i="16" s="1"/>
  <c r="T164" i="5"/>
  <c r="U53" i="5"/>
  <c r="E53" i="24" s="1"/>
  <c r="J55" i="16" s="1"/>
  <c r="U249" i="5"/>
  <c r="U15" i="5"/>
  <c r="E15" i="24" s="1"/>
  <c r="J16" i="16" s="1"/>
  <c r="T17" i="5"/>
  <c r="U56" i="5"/>
  <c r="E56" i="24" s="1"/>
  <c r="J58" i="16" s="1"/>
  <c r="T55" i="5"/>
  <c r="U244" i="5"/>
  <c r="T208" i="5"/>
  <c r="U175" i="5"/>
  <c r="E175" i="24" s="1"/>
  <c r="J179" i="16" s="1"/>
  <c r="T206" i="5"/>
  <c r="T247" i="5"/>
  <c r="U203" i="5"/>
  <c r="E203" i="24" s="1"/>
  <c r="J207" i="16" s="1"/>
  <c r="T170" i="5"/>
  <c r="T134" i="5"/>
  <c r="U173" i="5"/>
  <c r="E173" i="24" s="1"/>
  <c r="J177" i="16" s="1"/>
  <c r="T131" i="5"/>
  <c r="T94" i="5"/>
  <c r="T121" i="5"/>
  <c r="T59" i="5"/>
  <c r="U26" i="5"/>
  <c r="U97" i="5"/>
  <c r="E97" i="24" s="1"/>
  <c r="J99" i="16" s="1"/>
  <c r="T132" i="5"/>
  <c r="U54" i="5"/>
  <c r="E54" i="24" s="1"/>
  <c r="J56" i="16" s="1"/>
  <c r="T21" i="5"/>
  <c r="U250" i="5"/>
  <c r="T215" i="5"/>
  <c r="U24" i="5"/>
  <c r="E24" i="24" s="1"/>
  <c r="J26" i="16" s="1"/>
  <c r="U245" i="5"/>
  <c r="T176" i="5"/>
  <c r="U143" i="5"/>
  <c r="E143" i="24" s="1"/>
  <c r="J147" i="16" s="1"/>
  <c r="U213" i="5"/>
  <c r="E213" i="24" s="1"/>
  <c r="J217" i="16" s="1"/>
  <c r="U171" i="5"/>
  <c r="E171" i="24" s="1"/>
  <c r="J175" i="16" s="1"/>
  <c r="U138" i="5"/>
  <c r="E138" i="24" s="1"/>
  <c r="J142" i="16" s="1"/>
  <c r="U161" i="5"/>
  <c r="E161" i="24" s="1"/>
  <c r="J165" i="16" s="1"/>
  <c r="T100" i="5"/>
  <c r="U67" i="5"/>
  <c r="U98" i="5"/>
  <c r="E98" i="24" s="1"/>
  <c r="J100" i="16" s="1"/>
  <c r="T77" i="5"/>
  <c r="U19" i="5"/>
  <c r="E19" i="24" s="1"/>
  <c r="J20" i="16" s="1"/>
  <c r="T47" i="5"/>
  <c r="T60" i="5"/>
  <c r="U25" i="5"/>
  <c r="E25" i="24" s="1"/>
  <c r="U65" i="5"/>
  <c r="E65" i="24" s="1"/>
  <c r="J67" i="16" s="1"/>
  <c r="U252" i="5"/>
  <c r="T61" i="5"/>
  <c r="T216" i="5"/>
  <c r="U183" i="5"/>
  <c r="E183" i="24" s="1"/>
  <c r="J187" i="16" s="1"/>
  <c r="T214" i="5"/>
  <c r="T72" i="5"/>
  <c r="U211" i="5"/>
  <c r="E211" i="24" s="1"/>
  <c r="J215" i="16" s="1"/>
  <c r="T144" i="5"/>
  <c r="U107" i="5"/>
  <c r="E107" i="24" s="1"/>
  <c r="J109" i="16" s="1"/>
  <c r="U181" i="5"/>
  <c r="E181" i="24" s="1"/>
  <c r="J185" i="16" s="1"/>
  <c r="T212" i="5"/>
  <c r="T102" i="5"/>
  <c r="U129" i="5"/>
  <c r="E129" i="24" s="1"/>
  <c r="J133" i="16" s="1"/>
  <c r="T68" i="5"/>
  <c r="U66" i="5"/>
  <c r="E66" i="24" s="1"/>
  <c r="J68" i="16" s="1"/>
  <c r="T105" i="5"/>
  <c r="U140" i="5"/>
  <c r="E140" i="24" s="1"/>
  <c r="J144" i="16" s="1"/>
  <c r="T63" i="5"/>
  <c r="T29" i="5"/>
  <c r="T4" i="5"/>
  <c r="U64" i="5"/>
  <c r="E64" i="24" s="1"/>
  <c r="J66" i="16" s="1"/>
  <c r="U32" i="5"/>
  <c r="E32" i="24" s="1"/>
  <c r="J34" i="16" s="1"/>
  <c r="U253" i="5"/>
  <c r="U184" i="5"/>
  <c r="E184" i="24" s="1"/>
  <c r="J188" i="16" s="1"/>
  <c r="U151" i="5"/>
  <c r="E151" i="24" s="1"/>
  <c r="J155" i="16" s="1"/>
  <c r="U221" i="5"/>
  <c r="E221" i="24" s="1"/>
  <c r="J225" i="16" s="1"/>
  <c r="T179" i="5"/>
  <c r="U146" i="5"/>
  <c r="E146" i="24" s="1"/>
  <c r="J150" i="16" s="1"/>
  <c r="U169" i="5"/>
  <c r="E169" i="24" s="1"/>
  <c r="J173" i="16" s="1"/>
  <c r="U106" i="5"/>
  <c r="E106" i="24" s="1"/>
  <c r="J108" i="16" s="1"/>
  <c r="U180" i="5"/>
  <c r="E180" i="24" s="1"/>
  <c r="J184" i="16" s="1"/>
  <c r="U93" i="5"/>
  <c r="E93" i="24" s="1"/>
  <c r="J95" i="16" s="1"/>
  <c r="T35" i="5"/>
  <c r="T33" i="5"/>
  <c r="U85" i="5"/>
  <c r="U224" i="5"/>
  <c r="E224" i="24" s="1"/>
  <c r="J228" i="16" s="1"/>
  <c r="U191" i="5"/>
  <c r="E191" i="24" s="1"/>
  <c r="J195" i="16" s="1"/>
  <c r="U190" i="5"/>
  <c r="E190" i="24" s="1"/>
  <c r="J194" i="16" s="1"/>
  <c r="U229" i="5"/>
  <c r="E229" i="24" s="1"/>
  <c r="J233" i="16" s="1"/>
  <c r="T11" i="5"/>
  <c r="U187" i="5"/>
  <c r="E187" i="24" s="1"/>
  <c r="J191" i="16" s="1"/>
  <c r="U177" i="5"/>
  <c r="E177" i="24" s="1"/>
  <c r="J181" i="16" s="1"/>
  <c r="U120" i="5"/>
  <c r="E120" i="24" s="1"/>
  <c r="J124" i="16" s="1"/>
  <c r="U83" i="5"/>
  <c r="E83" i="24" s="1"/>
  <c r="J85" i="16" s="1"/>
  <c r="U118" i="5"/>
  <c r="T157" i="5"/>
  <c r="U188" i="5"/>
  <c r="E188" i="24" s="1"/>
  <c r="J192" i="16" s="1"/>
  <c r="U111" i="5"/>
  <c r="E111" i="24" s="1"/>
  <c r="J113" i="16" s="1"/>
  <c r="T101" i="5"/>
  <c r="U41" i="5"/>
  <c r="E41" i="24" s="1"/>
  <c r="J43" i="16" s="1"/>
  <c r="U30" i="5"/>
  <c r="E30" i="24" s="1"/>
  <c r="J32" i="16" s="1"/>
  <c r="U232" i="5"/>
  <c r="E232" i="24" s="1"/>
  <c r="J236" i="16" s="1"/>
  <c r="U199" i="5"/>
  <c r="E199" i="24" s="1"/>
  <c r="J203" i="16" s="1"/>
  <c r="U230" i="5"/>
  <c r="E230" i="24" s="1"/>
  <c r="J234" i="16" s="1"/>
  <c r="U14" i="5"/>
  <c r="E14" i="24" s="1"/>
  <c r="J15" i="16" s="1"/>
  <c r="U8" i="5"/>
  <c r="E8" i="24" s="1"/>
  <c r="J9" i="16" s="1"/>
  <c r="U227" i="5"/>
  <c r="E227" i="24" s="1"/>
  <c r="J231" i="16" s="1"/>
  <c r="U194" i="5"/>
  <c r="E194" i="24" s="1"/>
  <c r="J198" i="16" s="1"/>
  <c r="U217" i="5"/>
  <c r="E217" i="24" s="1"/>
  <c r="J221" i="16" s="1"/>
  <c r="T160" i="5"/>
  <c r="U127" i="5"/>
  <c r="E127" i="24" s="1"/>
  <c r="J131" i="16" s="1"/>
  <c r="T197" i="5"/>
  <c r="U125" i="5"/>
  <c r="E125" i="24" s="1"/>
  <c r="J129" i="16" s="1"/>
  <c r="U79" i="5"/>
  <c r="E79" i="24" s="1"/>
  <c r="J81" i="16" s="1"/>
  <c r="U45" i="5"/>
  <c r="E45" i="24" s="1"/>
  <c r="J47" i="16" s="1"/>
  <c r="U9" i="5"/>
  <c r="E9" i="24" s="1"/>
  <c r="J10" i="16" s="1"/>
  <c r="U28" i="5"/>
  <c r="E28" i="24" s="1"/>
  <c r="J30" i="16" s="1"/>
  <c r="T165" i="5"/>
  <c r="U49" i="5"/>
  <c r="E49" i="24" s="1"/>
  <c r="J51" i="16" s="1"/>
  <c r="U115" i="5"/>
  <c r="E115" i="24" s="1"/>
  <c r="T118" i="5"/>
  <c r="U119" i="5"/>
  <c r="T119" i="5"/>
  <c r="U243" i="5"/>
  <c r="T243" i="5"/>
  <c r="U242" i="5"/>
  <c r="T242" i="5"/>
  <c r="E2" i="24"/>
  <c r="J3" i="16" s="1"/>
  <c r="T111" i="5"/>
  <c r="U36" i="5"/>
  <c r="E36" i="24" s="1"/>
  <c r="J38" i="16" s="1"/>
  <c r="T36" i="5"/>
  <c r="U159" i="5"/>
  <c r="E159" i="24" s="1"/>
  <c r="J163" i="16" s="1"/>
  <c r="T159" i="5"/>
  <c r="U185" i="5"/>
  <c r="E185" i="24" s="1"/>
  <c r="J189" i="16" s="1"/>
  <c r="T185" i="5"/>
  <c r="U168" i="5"/>
  <c r="E168" i="24" s="1"/>
  <c r="J172" i="16" s="1"/>
  <c r="T168" i="5"/>
  <c r="U136" i="5"/>
  <c r="E136" i="24" s="1"/>
  <c r="J140" i="16" s="1"/>
  <c r="T136" i="5"/>
  <c r="U40" i="5"/>
  <c r="E40" i="24" s="1"/>
  <c r="J42" i="16" s="1"/>
  <c r="T40" i="5"/>
  <c r="U109" i="5"/>
  <c r="E109" i="24" s="1"/>
  <c r="J111" i="16" s="1"/>
  <c r="T109" i="5"/>
  <c r="U145" i="5"/>
  <c r="E145" i="24" s="1"/>
  <c r="J149" i="16" s="1"/>
  <c r="T145" i="5"/>
  <c r="T183" i="5"/>
  <c r="U95" i="5"/>
  <c r="E95" i="24" s="1"/>
  <c r="J97" i="16" s="1"/>
  <c r="T95" i="5"/>
  <c r="U18" i="5"/>
  <c r="E18" i="24" s="1"/>
  <c r="J19" i="16" s="1"/>
  <c r="T18" i="5"/>
  <c r="U142" i="5"/>
  <c r="E142" i="24" s="1"/>
  <c r="J146" i="16" s="1"/>
  <c r="T142" i="5"/>
  <c r="U174" i="5"/>
  <c r="T174" i="5"/>
  <c r="U195" i="5"/>
  <c r="E195" i="24" s="1"/>
  <c r="J199" i="16" s="1"/>
  <c r="T195" i="5"/>
  <c r="U255" i="5"/>
  <c r="T255" i="5"/>
  <c r="U128" i="5"/>
  <c r="E128" i="24" s="1"/>
  <c r="J132" i="16" s="1"/>
  <c r="T128" i="5"/>
  <c r="U13" i="5"/>
  <c r="E13" i="24" s="1"/>
  <c r="J14" i="16" s="1"/>
  <c r="T13" i="5"/>
  <c r="U167" i="5"/>
  <c r="E167" i="24" s="1"/>
  <c r="J171" i="16" s="1"/>
  <c r="T167" i="5"/>
  <c r="U92" i="5"/>
  <c r="T92" i="5"/>
  <c r="U257" i="5"/>
  <c r="T257" i="5"/>
  <c r="U135" i="5"/>
  <c r="T135" i="5"/>
  <c r="U20" i="5"/>
  <c r="E20" i="24" s="1"/>
  <c r="J21" i="16" s="1"/>
  <c r="T20" i="5"/>
  <c r="U205" i="5"/>
  <c r="E205" i="24" s="1"/>
  <c r="J209" i="16" s="1"/>
  <c r="T205" i="5"/>
  <c r="U84" i="5"/>
  <c r="T84" i="5"/>
  <c r="U10" i="5"/>
  <c r="E10" i="24" s="1"/>
  <c r="J11" i="16" s="1"/>
  <c r="T10" i="5"/>
  <c r="U222" i="5"/>
  <c r="E222" i="24" s="1"/>
  <c r="J226" i="16" s="1"/>
  <c r="T222" i="5"/>
  <c r="U207" i="5"/>
  <c r="E207" i="24" s="1"/>
  <c r="J211" i="16" s="1"/>
  <c r="T207" i="5"/>
  <c r="U76" i="5"/>
  <c r="E76" i="24" s="1"/>
  <c r="J78" i="16" s="1"/>
  <c r="T76" i="5"/>
  <c r="U228" i="5"/>
  <c r="E228" i="24" s="1"/>
  <c r="J232" i="16" s="1"/>
  <c r="T228" i="5"/>
  <c r="U51" i="5"/>
  <c r="E51" i="24" s="1"/>
  <c r="J53" i="16" s="1"/>
  <c r="T51" i="5"/>
  <c r="U57" i="5"/>
  <c r="E57" i="24" s="1"/>
  <c r="J59" i="16" s="1"/>
  <c r="T57" i="5"/>
  <c r="U189" i="5"/>
  <c r="E189" i="24" s="1"/>
  <c r="J193" i="16" s="1"/>
  <c r="T189" i="5"/>
  <c r="U87" i="5"/>
  <c r="E87" i="24" s="1"/>
  <c r="J89" i="16" s="1"/>
  <c r="T87" i="5"/>
  <c r="U74" i="5"/>
  <c r="E74" i="24" s="1"/>
  <c r="J76" i="16" s="1"/>
  <c r="T74" i="5"/>
  <c r="U237" i="5"/>
  <c r="T237" i="5"/>
  <c r="U218" i="5"/>
  <c r="E218" i="24" s="1"/>
  <c r="J222" i="16" s="1"/>
  <c r="T218" i="5"/>
  <c r="U223" i="5"/>
  <c r="E223" i="24" s="1"/>
  <c r="J227" i="16" s="1"/>
  <c r="T223" i="5"/>
  <c r="U43" i="5"/>
  <c r="E43" i="24" s="1"/>
  <c r="J45" i="16" s="1"/>
  <c r="T43" i="5"/>
  <c r="U141" i="5"/>
  <c r="E141" i="24" s="1"/>
  <c r="J145" i="16" s="1"/>
  <c r="T141" i="5"/>
  <c r="U91" i="5"/>
  <c r="E91" i="24" s="1"/>
  <c r="J93" i="16" s="1"/>
  <c r="T91" i="5"/>
  <c r="U23" i="5"/>
  <c r="T23" i="5"/>
  <c r="U31" i="5"/>
  <c r="E31" i="24" s="1"/>
  <c r="J33" i="16" s="1"/>
  <c r="T31" i="5"/>
  <c r="U99" i="5"/>
  <c r="E99" i="24" s="1"/>
  <c r="J101" i="16" s="1"/>
  <c r="T99" i="5"/>
  <c r="U7" i="5"/>
  <c r="E7" i="24" s="1"/>
  <c r="J8" i="16" s="1"/>
  <c r="T7" i="5"/>
  <c r="U238" i="5"/>
  <c r="T238" i="5"/>
  <c r="U80" i="5"/>
  <c r="E80" i="24" s="1"/>
  <c r="J82" i="16" s="1"/>
  <c r="T80" i="5"/>
  <c r="U147" i="5"/>
  <c r="E147" i="24" s="1"/>
  <c r="J151" i="16" s="1"/>
  <c r="T147" i="5"/>
  <c r="U251" i="5"/>
  <c r="T251" i="5"/>
  <c r="U149" i="5"/>
  <c r="E149" i="24" s="1"/>
  <c r="J153" i="16" s="1"/>
  <c r="T149" i="5"/>
  <c r="U193" i="5"/>
  <c r="E193" i="24" s="1"/>
  <c r="J197" i="16" s="1"/>
  <c r="T193" i="5"/>
  <c r="U82" i="5"/>
  <c r="E82" i="24" s="1"/>
  <c r="J84" i="16" s="1"/>
  <c r="T82" i="5"/>
  <c r="U81" i="5"/>
  <c r="E81" i="24" s="1"/>
  <c r="J83" i="16" s="1"/>
  <c r="T81" i="5"/>
  <c r="T253" i="5"/>
  <c r="T181" i="5"/>
  <c r="U209" i="5"/>
  <c r="E209" i="24" s="1"/>
  <c r="J213" i="16" s="1"/>
  <c r="T209" i="5"/>
  <c r="U234" i="5"/>
  <c r="E234" i="24" s="1"/>
  <c r="J238" i="16" s="1"/>
  <c r="T234" i="5"/>
  <c r="U122" i="5"/>
  <c r="E122" i="24" s="1"/>
  <c r="J126" i="16" s="1"/>
  <c r="T122" i="5"/>
  <c r="U6" i="5"/>
  <c r="E6" i="24" s="1"/>
  <c r="J7" i="16" s="1"/>
  <c r="T6" i="5"/>
  <c r="U12" i="5"/>
  <c r="E12" i="24" s="1"/>
  <c r="J13" i="16" s="1"/>
  <c r="T12" i="5"/>
  <c r="T190" i="5"/>
  <c r="U42" i="5"/>
  <c r="E42" i="24" s="1"/>
  <c r="J44" i="16" s="1"/>
  <c r="T42" i="5"/>
  <c r="U50" i="5"/>
  <c r="E50" i="24" s="1"/>
  <c r="J52" i="16" s="1"/>
  <c r="T50" i="5"/>
  <c r="U75" i="5"/>
  <c r="E75" i="24" s="1"/>
  <c r="J77" i="16" s="1"/>
  <c r="T75" i="5"/>
  <c r="U158" i="5"/>
  <c r="E158" i="24" s="1"/>
  <c r="J162" i="16" s="1"/>
  <c r="T158" i="5"/>
  <c r="U88" i="5"/>
  <c r="E88" i="24" s="1"/>
  <c r="J90" i="16" s="1"/>
  <c r="T88" i="5"/>
  <c r="U155" i="5"/>
  <c r="E155" i="24" s="1"/>
  <c r="J159" i="16" s="1"/>
  <c r="T155" i="5"/>
  <c r="U219" i="5"/>
  <c r="E219" i="24" s="1"/>
  <c r="J223" i="16" s="1"/>
  <c r="T219" i="5"/>
  <c r="U16" i="5"/>
  <c r="E16" i="24" s="1"/>
  <c r="J17" i="16" s="1"/>
  <c r="T16" i="5"/>
  <c r="U37" i="5"/>
  <c r="E37" i="24" s="1"/>
  <c r="J39" i="16" s="1"/>
  <c r="T37" i="5"/>
  <c r="U52" i="5"/>
  <c r="E52" i="24" s="1"/>
  <c r="J54" i="16" s="1"/>
  <c r="T52" i="5"/>
  <c r="U248" i="5"/>
  <c r="T248" i="5"/>
  <c r="U3" i="5"/>
  <c r="T3" i="5"/>
  <c r="U202" i="5"/>
  <c r="E202" i="24" s="1"/>
  <c r="J206" i="16" s="1"/>
  <c r="T202" i="5"/>
  <c r="U233" i="5"/>
  <c r="E233" i="24" s="1"/>
  <c r="J237" i="16" s="1"/>
  <c r="T233" i="5"/>
  <c r="U137" i="5"/>
  <c r="E137" i="24" s="1"/>
  <c r="J141" i="16" s="1"/>
  <c r="T137" i="5"/>
  <c r="U236" i="5"/>
  <c r="T236" i="5"/>
  <c r="U133" i="5"/>
  <c r="E133" i="24" s="1"/>
  <c r="J137" i="16" s="1"/>
  <c r="T133" i="5"/>
  <c r="U150" i="5"/>
  <c r="E150" i="24" s="1"/>
  <c r="J154" i="16" s="1"/>
  <c r="T150" i="5"/>
  <c r="U22" i="5"/>
  <c r="E22" i="24" s="1"/>
  <c r="J23" i="16" s="1"/>
  <c r="T22" i="5"/>
  <c r="U38" i="5"/>
  <c r="E38" i="24" s="1"/>
  <c r="J40" i="16" s="1"/>
  <c r="T38" i="5"/>
  <c r="U256" i="5"/>
  <c r="E254" i="24" s="1"/>
  <c r="T256" i="5"/>
  <c r="U96" i="5"/>
  <c r="E96" i="24" s="1"/>
  <c r="J98" i="16" s="1"/>
  <c r="T96" i="5"/>
  <c r="U163" i="5"/>
  <c r="E163" i="24" s="1"/>
  <c r="J167" i="16" s="1"/>
  <c r="T163" i="5"/>
  <c r="U70" i="5"/>
  <c r="E70" i="24" s="1"/>
  <c r="J72" i="16" s="1"/>
  <c r="T70" i="5"/>
  <c r="U220" i="5"/>
  <c r="E220" i="24" s="1"/>
  <c r="J224" i="16" s="1"/>
  <c r="T220" i="5"/>
  <c r="U200" i="5"/>
  <c r="E200" i="24" s="1"/>
  <c r="J204" i="16" s="1"/>
  <c r="T200" i="5"/>
  <c r="U164" i="5"/>
  <c r="E164" i="24" s="1"/>
  <c r="J168" i="16" s="1"/>
  <c r="U148" i="5"/>
  <c r="E148" i="24" s="1"/>
  <c r="J152" i="16" s="1"/>
  <c r="T148" i="5"/>
  <c r="T138" i="5"/>
  <c r="U240" i="5"/>
  <c r="T240" i="5"/>
  <c r="U78" i="5"/>
  <c r="E78" i="24" s="1"/>
  <c r="J80" i="16" s="1"/>
  <c r="T78" i="5"/>
  <c r="U110" i="5"/>
  <c r="E110" i="24" s="1"/>
  <c r="J112" i="16" s="1"/>
  <c r="T110" i="5"/>
  <c r="U172" i="5"/>
  <c r="E172" i="24" s="1"/>
  <c r="J176" i="16" s="1"/>
  <c r="T172" i="5"/>
  <c r="U130" i="5"/>
  <c r="E130" i="24" s="1"/>
  <c r="J134" i="16" s="1"/>
  <c r="T130" i="5"/>
  <c r="U182" i="5"/>
  <c r="E182" i="24" s="1"/>
  <c r="J186" i="16" s="1"/>
  <c r="T182" i="5"/>
  <c r="U71" i="5"/>
  <c r="E71" i="24" s="1"/>
  <c r="J73" i="16" s="1"/>
  <c r="T71" i="5"/>
  <c r="U39" i="5"/>
  <c r="E39" i="24" s="1"/>
  <c r="J41" i="16" s="1"/>
  <c r="T39" i="5"/>
  <c r="U104" i="5"/>
  <c r="E104" i="24" s="1"/>
  <c r="J106" i="16" s="1"/>
  <c r="T104" i="5"/>
  <c r="U235" i="5"/>
  <c r="T235" i="5"/>
  <c r="U196" i="5"/>
  <c r="E196" i="24" s="1"/>
  <c r="J200" i="16" s="1"/>
  <c r="T196" i="5"/>
  <c r="U108" i="5"/>
  <c r="E108" i="24" s="1"/>
  <c r="J110" i="16" s="1"/>
  <c r="T108" i="5"/>
  <c r="U186" i="5"/>
  <c r="E186" i="24" s="1"/>
  <c r="J190" i="16" s="1"/>
  <c r="T186" i="5"/>
  <c r="U231" i="5"/>
  <c r="E231" i="24" s="1"/>
  <c r="J235" i="16" s="1"/>
  <c r="T231" i="5"/>
  <c r="U113" i="5"/>
  <c r="E113" i="24" s="1"/>
  <c r="J116" i="16" s="1"/>
  <c r="T113" i="5"/>
  <c r="U156" i="5"/>
  <c r="E156" i="24" s="1"/>
  <c r="J160" i="16" s="1"/>
  <c r="T156" i="5"/>
  <c r="U124" i="5"/>
  <c r="E124" i="24" s="1"/>
  <c r="J128" i="16" s="1"/>
  <c r="T124" i="5"/>
  <c r="U225" i="5"/>
  <c r="E225" i="24" s="1"/>
  <c r="J229" i="16" s="1"/>
  <c r="T225" i="5"/>
  <c r="U69" i="5"/>
  <c r="E69" i="24" s="1"/>
  <c r="J71" i="16" s="1"/>
  <c r="T69" i="5"/>
  <c r="U46" i="5"/>
  <c r="E46" i="24" s="1"/>
  <c r="J48" i="16" s="1"/>
  <c r="T46" i="5"/>
  <c r="U44" i="5"/>
  <c r="E44" i="24" s="1"/>
  <c r="J46" i="16" s="1"/>
  <c r="T44" i="5"/>
  <c r="U62" i="5"/>
  <c r="E62" i="24" s="1"/>
  <c r="J64" i="16" s="1"/>
  <c r="T62" i="5"/>
  <c r="U94" i="5"/>
  <c r="E94" i="24" s="1"/>
  <c r="J96" i="16" s="1"/>
  <c r="U162" i="5"/>
  <c r="E162" i="24" s="1"/>
  <c r="J166" i="16" s="1"/>
  <c r="T162" i="5"/>
  <c r="U166" i="5"/>
  <c r="E166" i="24" s="1"/>
  <c r="J170" i="16" s="1"/>
  <c r="T166" i="5"/>
  <c r="U178" i="5"/>
  <c r="E178" i="24" s="1"/>
  <c r="J182" i="16" s="1"/>
  <c r="T178" i="5"/>
  <c r="U198" i="5"/>
  <c r="E198" i="24" s="1"/>
  <c r="J202" i="16" s="1"/>
  <c r="T198" i="5"/>
  <c r="U58" i="5"/>
  <c r="E58" i="24" s="1"/>
  <c r="J60" i="16" s="1"/>
  <c r="T58" i="5"/>
  <c r="U103" i="5"/>
  <c r="E103" i="24" s="1"/>
  <c r="J105" i="16" s="1"/>
  <c r="T103" i="5"/>
  <c r="X103" i="5" s="1"/>
  <c r="U47" i="5"/>
  <c r="E47" i="24" s="1"/>
  <c r="J49" i="16" s="1"/>
  <c r="U112" i="5"/>
  <c r="E112" i="24" s="1"/>
  <c r="J115" i="16" s="1"/>
  <c r="T112" i="5"/>
  <c r="U5" i="5"/>
  <c r="E5" i="24" s="1"/>
  <c r="J6" i="16" s="1"/>
  <c r="T5" i="5"/>
  <c r="U192" i="5"/>
  <c r="E192" i="24" s="1"/>
  <c r="J196" i="16" s="1"/>
  <c r="T192" i="5"/>
  <c r="U246" i="5"/>
  <c r="T246" i="5"/>
  <c r="U239" i="5"/>
  <c r="T239" i="5"/>
  <c r="U241" i="5"/>
  <c r="T241" i="5"/>
  <c r="U48" i="5"/>
  <c r="E48" i="24" s="1"/>
  <c r="J50" i="16" s="1"/>
  <c r="T48" i="5"/>
  <c r="U4" i="5"/>
  <c r="E4" i="24" s="1"/>
  <c r="J5" i="16" s="1"/>
  <c r="U89" i="5"/>
  <c r="E89" i="24" s="1"/>
  <c r="J91" i="16" s="1"/>
  <c r="T89" i="5"/>
  <c r="U86" i="5"/>
  <c r="E86" i="24" s="1"/>
  <c r="J88" i="16" s="1"/>
  <c r="T86" i="5"/>
  <c r="U201" i="5"/>
  <c r="E201" i="24" s="1"/>
  <c r="J205" i="16" s="1"/>
  <c r="T201" i="5"/>
  <c r="U204" i="5"/>
  <c r="E204" i="24" s="1"/>
  <c r="J208" i="16" s="1"/>
  <c r="T204" i="5"/>
  <c r="U153" i="5"/>
  <c r="E153" i="24" s="1"/>
  <c r="J157" i="16" s="1"/>
  <c r="T153" i="5"/>
  <c r="U73" i="5"/>
  <c r="E73" i="24" s="1"/>
  <c r="J75" i="16" s="1"/>
  <c r="T73" i="5"/>
  <c r="T184" i="5"/>
  <c r="U176" i="5"/>
  <c r="E176" i="24" s="1"/>
  <c r="J180" i="16" s="1"/>
  <c r="U17" i="5"/>
  <c r="E17" i="24" s="1"/>
  <c r="J18" i="16" s="1"/>
  <c r="U154" i="5"/>
  <c r="E154" i="24" s="1"/>
  <c r="J158" i="16" s="1"/>
  <c r="T154" i="5"/>
  <c r="U152" i="5"/>
  <c r="E152" i="24" s="1"/>
  <c r="J156" i="16" s="1"/>
  <c r="T152" i="5"/>
  <c r="U210" i="5"/>
  <c r="E210" i="24" s="1"/>
  <c r="J214" i="16" s="1"/>
  <c r="T210" i="5"/>
  <c r="U214" i="5"/>
  <c r="E214" i="24" s="1"/>
  <c r="J218" i="16" s="1"/>
  <c r="U226" i="5"/>
  <c r="E226" i="24" s="1"/>
  <c r="J230" i="16" s="1"/>
  <c r="T226" i="5"/>
  <c r="U126" i="5"/>
  <c r="E126" i="24" s="1"/>
  <c r="J130" i="16" s="1"/>
  <c r="T126" i="5"/>
  <c r="U27" i="5"/>
  <c r="E27" i="24" s="1"/>
  <c r="J29" i="16" s="1"/>
  <c r="T27" i="5"/>
  <c r="U123" i="5"/>
  <c r="E123" i="24" s="1"/>
  <c r="J127" i="16" s="1"/>
  <c r="T123" i="5"/>
  <c r="X137" i="5" l="1"/>
  <c r="X255" i="5"/>
  <c r="X196" i="5"/>
  <c r="X110" i="5"/>
  <c r="X86" i="5"/>
  <c r="X71" i="5"/>
  <c r="X113" i="5"/>
  <c r="X192" i="5"/>
  <c r="X156" i="5"/>
  <c r="X38" i="5"/>
  <c r="X5" i="5"/>
  <c r="X89" i="5"/>
  <c r="X163" i="5"/>
  <c r="X219" i="5"/>
  <c r="F262" i="24"/>
  <c r="F235" i="24"/>
  <c r="F255" i="24" s="1"/>
  <c r="X241" i="5"/>
  <c r="X158" i="5"/>
  <c r="X22" i="5"/>
  <c r="X48" i="5"/>
  <c r="X46" i="5"/>
  <c r="X108" i="5"/>
  <c r="X172" i="5"/>
  <c r="X70" i="5"/>
  <c r="X236" i="5"/>
  <c r="X16" i="5"/>
  <c r="X159" i="5"/>
  <c r="B2" i="24"/>
  <c r="H2" i="24" s="1"/>
  <c r="X99" i="5"/>
  <c r="X237" i="5"/>
  <c r="X207" i="5"/>
  <c r="X92" i="5"/>
  <c r="X18" i="5"/>
  <c r="X123" i="5"/>
  <c r="X12" i="5"/>
  <c r="X74" i="5"/>
  <c r="X222" i="5"/>
  <c r="X167" i="5"/>
  <c r="X95" i="5"/>
  <c r="X126" i="5"/>
  <c r="X153" i="5"/>
  <c r="X178" i="5"/>
  <c r="X104" i="5"/>
  <c r="X256" i="5"/>
  <c r="X202" i="5"/>
  <c r="X109" i="5"/>
  <c r="X242" i="5"/>
  <c r="X135" i="5"/>
  <c r="X36" i="5"/>
  <c r="X166" i="5"/>
  <c r="X205" i="5"/>
  <c r="X39" i="5"/>
  <c r="X243" i="5"/>
  <c r="X162" i="5"/>
  <c r="X195" i="5"/>
  <c r="X240" i="5"/>
  <c r="X119" i="5"/>
  <c r="X223" i="5"/>
  <c r="X228" i="5"/>
  <c r="X174" i="5"/>
  <c r="X182" i="5"/>
  <c r="X200" i="5"/>
  <c r="X150" i="5"/>
  <c r="X52" i="5"/>
  <c r="X168" i="5"/>
  <c r="X7" i="5"/>
  <c r="X76" i="5"/>
  <c r="X257" i="5"/>
  <c r="X58" i="5"/>
  <c r="X27" i="5"/>
  <c r="X198" i="5"/>
  <c r="X6" i="5"/>
  <c r="X149" i="5"/>
  <c r="X23" i="5"/>
  <c r="X10" i="5"/>
  <c r="X13" i="5"/>
  <c r="X239" i="5"/>
  <c r="X225" i="5"/>
  <c r="X235" i="5"/>
  <c r="X96" i="5"/>
  <c r="X155" i="5"/>
  <c r="X145" i="5"/>
  <c r="D116" i="24"/>
  <c r="B116" i="24" s="1"/>
  <c r="X116" i="5"/>
  <c r="X251" i="5"/>
  <c r="X91" i="5"/>
  <c r="X189" i="5"/>
  <c r="X84" i="5"/>
  <c r="X128" i="5"/>
  <c r="X124" i="5"/>
  <c r="X226" i="5"/>
  <c r="X204" i="5"/>
  <c r="X234" i="5"/>
  <c r="X147" i="5"/>
  <c r="X40" i="5"/>
  <c r="X148" i="5"/>
  <c r="X209" i="5"/>
  <c r="X43" i="5"/>
  <c r="X51" i="5"/>
  <c r="X20" i="5"/>
  <c r="X238" i="5"/>
  <c r="X75" i="5"/>
  <c r="X152" i="5"/>
  <c r="X112" i="5"/>
  <c r="X231" i="5"/>
  <c r="X50" i="5"/>
  <c r="X81" i="5"/>
  <c r="X218" i="5"/>
  <c r="X142" i="5"/>
  <c r="X186" i="5"/>
  <c r="X130" i="5"/>
  <c r="X220" i="5"/>
  <c r="X133" i="5"/>
  <c r="X37" i="5"/>
  <c r="X42" i="5"/>
  <c r="X185" i="5"/>
  <c r="B260" i="50"/>
  <c r="L28" i="16"/>
  <c r="L239" i="16"/>
  <c r="L277" i="16" s="1"/>
  <c r="B263" i="50"/>
  <c r="L30" i="16"/>
  <c r="B261" i="50"/>
  <c r="L25" i="16"/>
  <c r="B262" i="50"/>
  <c r="E85" i="24"/>
  <c r="J87" i="16" s="1"/>
  <c r="D5" i="24"/>
  <c r="I6" i="16" s="1"/>
  <c r="D6" i="24"/>
  <c r="I7" i="16" s="1"/>
  <c r="D149" i="24"/>
  <c r="I153" i="16" s="1"/>
  <c r="D23" i="24"/>
  <c r="I25" i="16" s="1"/>
  <c r="D87" i="24"/>
  <c r="I89" i="16" s="1"/>
  <c r="D10" i="24"/>
  <c r="I11" i="16" s="1"/>
  <c r="D13" i="24"/>
  <c r="I14" i="16" s="1"/>
  <c r="D183" i="24"/>
  <c r="I187" i="16" s="1"/>
  <c r="D35" i="24"/>
  <c r="I37" i="16" s="1"/>
  <c r="D225" i="24"/>
  <c r="I229" i="16" s="1"/>
  <c r="D78" i="24"/>
  <c r="I80" i="16" s="1"/>
  <c r="D96" i="24"/>
  <c r="I98" i="16" s="1"/>
  <c r="D233" i="24"/>
  <c r="I237" i="16" s="1"/>
  <c r="D155" i="24"/>
  <c r="I159" i="16" s="1"/>
  <c r="D145" i="24"/>
  <c r="I149" i="16" s="1"/>
  <c r="D111" i="24"/>
  <c r="I113" i="16" s="1"/>
  <c r="D108" i="24"/>
  <c r="I110" i="16" s="1"/>
  <c r="D70" i="24"/>
  <c r="I72" i="16" s="1"/>
  <c r="D236" i="24"/>
  <c r="D190" i="24"/>
  <c r="I194" i="16" s="1"/>
  <c r="D122" i="24"/>
  <c r="I126" i="16" s="1"/>
  <c r="D91" i="24"/>
  <c r="I93" i="16" s="1"/>
  <c r="D189" i="24"/>
  <c r="I193" i="16" s="1"/>
  <c r="D84" i="24"/>
  <c r="I86" i="16" s="1"/>
  <c r="D215" i="24"/>
  <c r="I219" i="16" s="1"/>
  <c r="D206" i="24"/>
  <c r="I210" i="16" s="1"/>
  <c r="D33" i="24"/>
  <c r="I35" i="16" s="1"/>
  <c r="D63" i="24"/>
  <c r="I65" i="16" s="1"/>
  <c r="D170" i="24"/>
  <c r="I174" i="16" s="1"/>
  <c r="D27" i="24"/>
  <c r="I29" i="16" s="1"/>
  <c r="D126" i="24"/>
  <c r="I130" i="16" s="1"/>
  <c r="D104" i="24"/>
  <c r="I106" i="16" s="1"/>
  <c r="D240" i="24"/>
  <c r="D202" i="24"/>
  <c r="I206" i="16" s="1"/>
  <c r="D88" i="24"/>
  <c r="I90" i="16" s="1"/>
  <c r="D197" i="24"/>
  <c r="I201" i="16" s="1"/>
  <c r="D157" i="24"/>
  <c r="I161" i="16" s="1"/>
  <c r="D68" i="24"/>
  <c r="I70" i="16" s="1"/>
  <c r="D60" i="24"/>
  <c r="I62" i="16" s="1"/>
  <c r="D110" i="24"/>
  <c r="I112" i="16" s="1"/>
  <c r="D137" i="24"/>
  <c r="I141" i="16" s="1"/>
  <c r="D219" i="24"/>
  <c r="I223" i="16" s="1"/>
  <c r="D198" i="24"/>
  <c r="I202" i="16" s="1"/>
  <c r="D178" i="24"/>
  <c r="I182" i="16" s="1"/>
  <c r="D166" i="24"/>
  <c r="I170" i="16" s="1"/>
  <c r="D234" i="24"/>
  <c r="I238" i="16" s="1"/>
  <c r="D147" i="24"/>
  <c r="I151" i="16" s="1"/>
  <c r="D141" i="24"/>
  <c r="I145" i="16" s="1"/>
  <c r="D57" i="24"/>
  <c r="I59" i="16" s="1"/>
  <c r="D205" i="24"/>
  <c r="I209" i="16" s="1"/>
  <c r="D47" i="24"/>
  <c r="I49" i="16" s="1"/>
  <c r="D39" i="24"/>
  <c r="I41" i="16" s="1"/>
  <c r="D138" i="24"/>
  <c r="I142" i="16" s="1"/>
  <c r="D38" i="24"/>
  <c r="I40" i="16" s="1"/>
  <c r="D3" i="24"/>
  <c r="I4" i="16" s="1"/>
  <c r="D158" i="24"/>
  <c r="I162" i="16" s="1"/>
  <c r="D242" i="24"/>
  <c r="D160" i="24"/>
  <c r="I164" i="16" s="1"/>
  <c r="D102" i="24"/>
  <c r="I104" i="16" s="1"/>
  <c r="D209" i="24"/>
  <c r="I213" i="16" s="1"/>
  <c r="D51" i="24"/>
  <c r="I53" i="16" s="1"/>
  <c r="D195" i="24"/>
  <c r="I199" i="16" s="1"/>
  <c r="D179" i="24"/>
  <c r="I183" i="16" s="1"/>
  <c r="D55" i="24"/>
  <c r="I57" i="16" s="1"/>
  <c r="D162" i="24"/>
  <c r="I166" i="16" s="1"/>
  <c r="D22" i="24"/>
  <c r="I23" i="16" s="1"/>
  <c r="D75" i="24"/>
  <c r="I77" i="16" s="1"/>
  <c r="D117" i="24"/>
  <c r="I121" i="16" s="1"/>
  <c r="D181" i="24"/>
  <c r="I185" i="16" s="1"/>
  <c r="D135" i="24"/>
  <c r="I139" i="16" s="1"/>
  <c r="D174" i="24"/>
  <c r="I178" i="16" s="1"/>
  <c r="D17" i="24"/>
  <c r="I18" i="16" s="1"/>
  <c r="D113" i="24"/>
  <c r="I116" i="16" s="1"/>
  <c r="D71" i="24"/>
  <c r="I73" i="16" s="1"/>
  <c r="D86" i="24"/>
  <c r="I88" i="16" s="1"/>
  <c r="D223" i="24"/>
  <c r="I227" i="16" s="1"/>
  <c r="D112" i="24"/>
  <c r="I115" i="16" s="1"/>
  <c r="D62" i="24"/>
  <c r="I64" i="16" s="1"/>
  <c r="D231" i="24"/>
  <c r="I235" i="16" s="1"/>
  <c r="D182" i="24"/>
  <c r="I186" i="16" s="1"/>
  <c r="D150" i="24"/>
  <c r="I154" i="16" s="1"/>
  <c r="D50" i="24"/>
  <c r="I52" i="16" s="1"/>
  <c r="D252" i="24"/>
  <c r="I257" i="16" s="1"/>
  <c r="D11" i="24"/>
  <c r="I12" i="16" s="1"/>
  <c r="D100" i="24"/>
  <c r="I102" i="16" s="1"/>
  <c r="D59" i="24"/>
  <c r="I61" i="16" s="1"/>
  <c r="D201" i="24"/>
  <c r="I205" i="16" s="1"/>
  <c r="D210" i="24"/>
  <c r="I214" i="16" s="1"/>
  <c r="D7" i="24"/>
  <c r="I8" i="16" s="1"/>
  <c r="D76" i="24"/>
  <c r="I78" i="16" s="1"/>
  <c r="D142" i="24"/>
  <c r="I146" i="16" s="1"/>
  <c r="D121" i="24"/>
  <c r="I125" i="16" s="1"/>
  <c r="D154" i="24"/>
  <c r="I158" i="16" s="1"/>
  <c r="D186" i="24"/>
  <c r="I190" i="16" s="1"/>
  <c r="D130" i="24"/>
  <c r="I134" i="16" s="1"/>
  <c r="D133" i="24"/>
  <c r="I137" i="16" s="1"/>
  <c r="D37" i="24"/>
  <c r="I39" i="16" s="1"/>
  <c r="D42" i="24"/>
  <c r="I44" i="16" s="1"/>
  <c r="D185" i="24"/>
  <c r="I189" i="16" s="1"/>
  <c r="D72" i="24"/>
  <c r="I74" i="16" s="1"/>
  <c r="D94" i="24"/>
  <c r="I96" i="16" s="1"/>
  <c r="D103" i="24"/>
  <c r="I105" i="16" s="1"/>
  <c r="D99" i="24"/>
  <c r="I101" i="16" s="1"/>
  <c r="D207" i="24"/>
  <c r="I211" i="16" s="1"/>
  <c r="D92" i="24"/>
  <c r="I94" i="16" s="1"/>
  <c r="D18" i="24"/>
  <c r="I19" i="16" s="1"/>
  <c r="D214" i="24"/>
  <c r="I218" i="16" s="1"/>
  <c r="D131" i="24"/>
  <c r="I135" i="16" s="1"/>
  <c r="D48" i="24"/>
  <c r="I50" i="16" s="1"/>
  <c r="D159" i="24"/>
  <c r="I163" i="16" s="1"/>
  <c r="D165" i="24"/>
  <c r="I169" i="16" s="1"/>
  <c r="D58" i="24"/>
  <c r="I60" i="16" s="1"/>
  <c r="D193" i="24"/>
  <c r="I197" i="16" s="1"/>
  <c r="D31" i="24"/>
  <c r="I33" i="16" s="1"/>
  <c r="D74" i="24"/>
  <c r="I76" i="16" s="1"/>
  <c r="D222" i="24"/>
  <c r="I226" i="16" s="1"/>
  <c r="D167" i="24"/>
  <c r="I171" i="16" s="1"/>
  <c r="D95" i="24"/>
  <c r="I97" i="16" s="1"/>
  <c r="D29" i="24"/>
  <c r="I31" i="16" s="1"/>
  <c r="D134" i="24"/>
  <c r="I138" i="16" s="1"/>
  <c r="D241" i="24"/>
  <c r="I245" i="16" s="1"/>
  <c r="E241" i="24"/>
  <c r="J245" i="16" s="1"/>
  <c r="D239" i="24"/>
  <c r="I243" i="16" s="1"/>
  <c r="E239" i="24"/>
  <c r="J243" i="16" s="1"/>
  <c r="D247" i="24"/>
  <c r="I252" i="16" s="1"/>
  <c r="D238" i="24"/>
  <c r="I242" i="16" s="1"/>
  <c r="D245" i="24"/>
  <c r="I250" i="16" s="1"/>
  <c r="E245" i="24"/>
  <c r="J250" i="16" s="1"/>
  <c r="E247" i="24"/>
  <c r="J252" i="16" s="1"/>
  <c r="E238" i="24"/>
  <c r="J242" i="16" s="1"/>
  <c r="E252" i="24"/>
  <c r="J257" i="16" s="1"/>
  <c r="E248" i="24"/>
  <c r="J253" i="16" s="1"/>
  <c r="D237" i="24"/>
  <c r="E237" i="24"/>
  <c r="J241" i="16" s="1"/>
  <c r="E236" i="24"/>
  <c r="J240" i="16" s="1"/>
  <c r="E251" i="24"/>
  <c r="J256" i="16" s="1"/>
  <c r="E244" i="24"/>
  <c r="J249" i="16" s="1"/>
  <c r="D246" i="24"/>
  <c r="I251" i="16" s="1"/>
  <c r="D250" i="24"/>
  <c r="I255" i="16" s="1"/>
  <c r="D254" i="24"/>
  <c r="I260" i="16" s="1"/>
  <c r="E250" i="24"/>
  <c r="J255" i="16" s="1"/>
  <c r="E249" i="24"/>
  <c r="J254" i="16" s="1"/>
  <c r="E240" i="24"/>
  <c r="D253" i="24"/>
  <c r="I259" i="16" s="1"/>
  <c r="E253" i="24"/>
  <c r="J259" i="16" s="1"/>
  <c r="E243" i="24"/>
  <c r="J248" i="16" s="1"/>
  <c r="E242" i="24"/>
  <c r="J247" i="16" s="1"/>
  <c r="K172" i="16"/>
  <c r="K25" i="16"/>
  <c r="K229" i="16"/>
  <c r="K127" i="16"/>
  <c r="K50" i="16"/>
  <c r="K45" i="16"/>
  <c r="K76" i="16"/>
  <c r="K226" i="16"/>
  <c r="K88" i="16"/>
  <c r="K11" i="16"/>
  <c r="K116" i="16"/>
  <c r="K13" i="16"/>
  <c r="K182" i="16"/>
  <c r="K206" i="16"/>
  <c r="K200" i="16"/>
  <c r="K40" i="16"/>
  <c r="K247" i="16"/>
  <c r="K44" i="16"/>
  <c r="K248" i="16"/>
  <c r="K97" i="16"/>
  <c r="K130" i="16"/>
  <c r="K243" i="16"/>
  <c r="K163" i="16"/>
  <c r="K78" i="16"/>
  <c r="K29" i="16"/>
  <c r="K176" i="16"/>
  <c r="K17" i="16"/>
  <c r="K54" i="16"/>
  <c r="K196" i="16"/>
  <c r="K141" i="16"/>
  <c r="K3" i="16"/>
  <c r="K178" i="16"/>
  <c r="K8" i="16"/>
  <c r="K93" i="16"/>
  <c r="K160" i="16"/>
  <c r="K256" i="16"/>
  <c r="K112" i="16"/>
  <c r="K72" i="16"/>
  <c r="K117" i="16"/>
  <c r="K242" i="16"/>
  <c r="K132" i="16"/>
  <c r="K52" i="16"/>
  <c r="K230" i="16"/>
  <c r="K151" i="16"/>
  <c r="K105" i="16"/>
  <c r="K208" i="16"/>
  <c r="K60" i="16"/>
  <c r="K211" i="16"/>
  <c r="K189" i="16"/>
  <c r="K86" i="16"/>
  <c r="K21" i="16"/>
  <c r="K224" i="16"/>
  <c r="K153" i="16"/>
  <c r="K101" i="16"/>
  <c r="K94" i="16"/>
  <c r="K244" i="16"/>
  <c r="K166" i="16"/>
  <c r="K149" i="16"/>
  <c r="K42" i="16"/>
  <c r="K193" i="16"/>
  <c r="K77" i="16"/>
  <c r="K41" i="16"/>
  <c r="K157" i="16"/>
  <c r="K14" i="16"/>
  <c r="K199" i="16"/>
  <c r="K159" i="16"/>
  <c r="K115" i="16"/>
  <c r="K154" i="16"/>
  <c r="K110" i="16"/>
  <c r="K137" i="16"/>
  <c r="K134" i="16"/>
  <c r="K48" i="16"/>
  <c r="K23" i="16"/>
  <c r="K232" i="16"/>
  <c r="K7" i="16"/>
  <c r="J27" i="16"/>
  <c r="K167" i="16"/>
  <c r="K128" i="16"/>
  <c r="K241" i="16"/>
  <c r="K162" i="16"/>
  <c r="K235" i="16"/>
  <c r="K156" i="16"/>
  <c r="K186" i="16"/>
  <c r="K240" i="16"/>
  <c r="K91" i="16"/>
  <c r="K202" i="16"/>
  <c r="K260" i="16"/>
  <c r="K38" i="16"/>
  <c r="K213" i="16"/>
  <c r="K245" i="16"/>
  <c r="K209" i="16"/>
  <c r="K19" i="16"/>
  <c r="K171" i="16"/>
  <c r="K6" i="16"/>
  <c r="K39" i="16"/>
  <c r="K190" i="16"/>
  <c r="K222" i="16"/>
  <c r="K170" i="16"/>
  <c r="K53" i="16"/>
  <c r="K204" i="16"/>
  <c r="K98" i="16"/>
  <c r="K73" i="16"/>
  <c r="K223" i="16"/>
  <c r="K227" i="16"/>
  <c r="K139" i="16"/>
  <c r="K111" i="16"/>
  <c r="K238" i="16"/>
  <c r="K83" i="16"/>
  <c r="K152" i="16"/>
  <c r="K106" i="16"/>
  <c r="K146" i="16"/>
  <c r="E3" i="24"/>
  <c r="J4" i="16" s="1"/>
  <c r="E119" i="24"/>
  <c r="J123" i="16" s="1"/>
  <c r="E117" i="24"/>
  <c r="J121" i="16" s="1"/>
  <c r="C119" i="24"/>
  <c r="C117" i="24"/>
  <c r="T93" i="5"/>
  <c r="U247" i="5"/>
  <c r="T211" i="5"/>
  <c r="U21" i="5"/>
  <c r="E21" i="24" s="1"/>
  <c r="J22" i="16" s="1"/>
  <c r="U157" i="5"/>
  <c r="E157" i="24" s="1"/>
  <c r="J161" i="16" s="1"/>
  <c r="T229" i="5"/>
  <c r="T83" i="5"/>
  <c r="T180" i="5"/>
  <c r="T161" i="5"/>
  <c r="U100" i="5"/>
  <c r="E100" i="24" s="1"/>
  <c r="J102" i="16" s="1"/>
  <c r="U105" i="5"/>
  <c r="E105" i="24" s="1"/>
  <c r="J107" i="16" s="1"/>
  <c r="T8" i="5"/>
  <c r="T146" i="5"/>
  <c r="T30" i="5"/>
  <c r="T15" i="5"/>
  <c r="U68" i="5"/>
  <c r="E68" i="24" s="1"/>
  <c r="J70" i="16" s="1"/>
  <c r="U212" i="5"/>
  <c r="E212" i="24" s="1"/>
  <c r="J216" i="16" s="1"/>
  <c r="U179" i="5"/>
  <c r="E179" i="24" s="1"/>
  <c r="J183" i="16" s="1"/>
  <c r="T26" i="5"/>
  <c r="T14" i="5"/>
  <c r="T49" i="5"/>
  <c r="T129" i="5"/>
  <c r="T187" i="5"/>
  <c r="T213" i="5"/>
  <c r="T244" i="5"/>
  <c r="T65" i="5"/>
  <c r="U102" i="5"/>
  <c r="E102" i="24" s="1"/>
  <c r="J104" i="16" s="1"/>
  <c r="U170" i="5"/>
  <c r="E170" i="24" s="1"/>
  <c r="J174" i="16" s="1"/>
  <c r="U55" i="5"/>
  <c r="E55" i="24" s="1"/>
  <c r="J57" i="16" s="1"/>
  <c r="T45" i="5"/>
  <c r="D118" i="24"/>
  <c r="I122" i="16" s="1"/>
  <c r="E118" i="24"/>
  <c r="J122" i="16" s="1"/>
  <c r="J119" i="16"/>
  <c r="U132" i="5"/>
  <c r="E132" i="24" s="1"/>
  <c r="J136" i="16" s="1"/>
  <c r="T217" i="5"/>
  <c r="T9" i="5"/>
  <c r="T224" i="5"/>
  <c r="T194" i="5"/>
  <c r="T107" i="5"/>
  <c r="T66" i="5"/>
  <c r="U61" i="5"/>
  <c r="E61" i="24" s="1"/>
  <c r="J63" i="16" s="1"/>
  <c r="T175" i="5"/>
  <c r="T79" i="5"/>
  <c r="U208" i="5"/>
  <c r="E208" i="24" s="1"/>
  <c r="J212" i="16" s="1"/>
  <c r="T41" i="5"/>
  <c r="U160" i="5"/>
  <c r="E160" i="24" s="1"/>
  <c r="J164" i="16" s="1"/>
  <c r="T151" i="5"/>
  <c r="U35" i="5"/>
  <c r="E35" i="24" s="1"/>
  <c r="J37" i="16" s="1"/>
  <c r="U101" i="5"/>
  <c r="E101" i="24" s="1"/>
  <c r="J103" i="16" s="1"/>
  <c r="U206" i="5"/>
  <c r="E206" i="24" s="1"/>
  <c r="J210" i="16" s="1"/>
  <c r="U134" i="5"/>
  <c r="E134" i="24" s="1"/>
  <c r="J138" i="16" s="1"/>
  <c r="T177" i="5"/>
  <c r="T169" i="5"/>
  <c r="T97" i="5"/>
  <c r="T106" i="5"/>
  <c r="U144" i="5"/>
  <c r="E144" i="24" s="1"/>
  <c r="J148" i="16" s="1"/>
  <c r="T171" i="5"/>
  <c r="T227" i="5"/>
  <c r="T252" i="5"/>
  <c r="T85" i="5"/>
  <c r="T25" i="5"/>
  <c r="T143" i="5"/>
  <c r="T19" i="5"/>
  <c r="U131" i="5"/>
  <c r="E131" i="24" s="1"/>
  <c r="J135" i="16" s="1"/>
  <c r="T32" i="5"/>
  <c r="T249" i="5"/>
  <c r="T245" i="5"/>
  <c r="U59" i="5"/>
  <c r="E59" i="24" s="1"/>
  <c r="J61" i="16" s="1"/>
  <c r="T173" i="5"/>
  <c r="U77" i="5"/>
  <c r="E77" i="24" s="1"/>
  <c r="J79" i="16" s="1"/>
  <c r="U11" i="5"/>
  <c r="E11" i="24" s="1"/>
  <c r="J12" i="16" s="1"/>
  <c r="T115" i="5"/>
  <c r="T221" i="5"/>
  <c r="T125" i="5"/>
  <c r="U197" i="5"/>
  <c r="E197" i="24" s="1"/>
  <c r="J201" i="16" s="1"/>
  <c r="T127" i="5"/>
  <c r="T98" i="5"/>
  <c r="T188" i="5"/>
  <c r="T203" i="5"/>
  <c r="U216" i="5"/>
  <c r="E216" i="24" s="1"/>
  <c r="J220" i="16" s="1"/>
  <c r="U33" i="5"/>
  <c r="E33" i="24" s="1"/>
  <c r="J35" i="16" s="1"/>
  <c r="T199" i="5"/>
  <c r="T230" i="5"/>
  <c r="T28" i="5"/>
  <c r="T67" i="5"/>
  <c r="U215" i="5"/>
  <c r="E215" i="24" s="1"/>
  <c r="J219" i="16" s="1"/>
  <c r="U60" i="5"/>
  <c r="E60" i="24" s="1"/>
  <c r="J62" i="16" s="1"/>
  <c r="U72" i="5"/>
  <c r="E72" i="24" s="1"/>
  <c r="J74" i="16" s="1"/>
  <c r="U165" i="5"/>
  <c r="E165" i="24" s="1"/>
  <c r="J169" i="16" s="1"/>
  <c r="T56" i="5"/>
  <c r="U29" i="5"/>
  <c r="E29" i="24" s="1"/>
  <c r="J31" i="16" s="1"/>
  <c r="U121" i="5"/>
  <c r="E121" i="24" s="1"/>
  <c r="J125" i="16" s="1"/>
  <c r="T232" i="5"/>
  <c r="T24" i="5"/>
  <c r="T191" i="5"/>
  <c r="T64" i="5"/>
  <c r="T140" i="5"/>
  <c r="T54" i="5"/>
  <c r="T53" i="5"/>
  <c r="T250" i="5"/>
  <c r="T90" i="5"/>
  <c r="I3" i="16"/>
  <c r="S115" i="5"/>
  <c r="C115" i="24" s="1"/>
  <c r="S9" i="5"/>
  <c r="C9" i="24" s="1"/>
  <c r="S82" i="5"/>
  <c r="C82" i="24" s="1"/>
  <c r="S194" i="5"/>
  <c r="C194" i="24" s="1"/>
  <c r="S230" i="5"/>
  <c r="C230" i="24" s="1"/>
  <c r="S41" i="5"/>
  <c r="C41" i="24" s="1"/>
  <c r="S188" i="5"/>
  <c r="C188" i="24" s="1"/>
  <c r="S120" i="5"/>
  <c r="C120" i="24" s="1"/>
  <c r="S11" i="5"/>
  <c r="C11" i="24" s="1"/>
  <c r="S224" i="5"/>
  <c r="C224" i="24" s="1"/>
  <c r="S33" i="5"/>
  <c r="C33" i="24" s="1"/>
  <c r="S106" i="5"/>
  <c r="C106" i="24" s="1"/>
  <c r="S221" i="5"/>
  <c r="C221" i="24" s="1"/>
  <c r="S32" i="5"/>
  <c r="C32" i="24" s="1"/>
  <c r="S29" i="5"/>
  <c r="C29" i="24" s="1"/>
  <c r="S66" i="5"/>
  <c r="C66" i="24" s="1"/>
  <c r="S102" i="5"/>
  <c r="C102" i="24" s="1"/>
  <c r="S107" i="5"/>
  <c r="C107" i="24" s="1"/>
  <c r="S72" i="5"/>
  <c r="C72" i="24" s="1"/>
  <c r="S61" i="5"/>
  <c r="C61" i="24" s="1"/>
  <c r="S25" i="5"/>
  <c r="C25" i="24" s="1"/>
  <c r="S121" i="5"/>
  <c r="C121" i="24" s="1"/>
  <c r="S134" i="5"/>
  <c r="C134" i="24" s="1"/>
  <c r="S203" i="5"/>
  <c r="C203" i="24" s="1"/>
  <c r="S208" i="5"/>
  <c r="C208" i="24" s="1"/>
  <c r="S56" i="5"/>
  <c r="C56" i="24" s="1"/>
  <c r="S69" i="5"/>
  <c r="C69" i="24" s="1"/>
  <c r="S90" i="5"/>
  <c r="C90" i="24" s="1"/>
  <c r="S60" i="5"/>
  <c r="C60" i="24" s="1"/>
  <c r="S62" i="5"/>
  <c r="C62" i="24" s="1"/>
  <c r="S100" i="5"/>
  <c r="C100" i="24" s="1"/>
  <c r="S246" i="5"/>
  <c r="C246" i="24" s="1"/>
  <c r="S233" i="5"/>
  <c r="C233" i="24" s="1"/>
  <c r="B233" i="24" s="1"/>
  <c r="S31" i="5"/>
  <c r="C31" i="24" s="1"/>
  <c r="S21" i="5"/>
  <c r="C21" i="24" s="1"/>
  <c r="S57" i="5"/>
  <c r="C57" i="24" s="1"/>
  <c r="S49" i="5"/>
  <c r="C49" i="24" s="1"/>
  <c r="S45" i="5"/>
  <c r="C45" i="24" s="1"/>
  <c r="S122" i="5"/>
  <c r="C122" i="24" s="1"/>
  <c r="S127" i="5"/>
  <c r="C127" i="24" s="1"/>
  <c r="S227" i="5"/>
  <c r="C227" i="24" s="1"/>
  <c r="S199" i="5"/>
  <c r="C199" i="24" s="1"/>
  <c r="S101" i="5"/>
  <c r="C101" i="24" s="1"/>
  <c r="S157" i="5"/>
  <c r="C157" i="24" s="1"/>
  <c r="S177" i="5"/>
  <c r="C177" i="24" s="1"/>
  <c r="S229" i="5"/>
  <c r="C229" i="24" s="1"/>
  <c r="S85" i="5"/>
  <c r="C85" i="24" s="1"/>
  <c r="S35" i="5"/>
  <c r="C35" i="24" s="1"/>
  <c r="S169" i="5"/>
  <c r="C169" i="24" s="1"/>
  <c r="S151" i="5"/>
  <c r="C151" i="24" s="1"/>
  <c r="S64" i="5"/>
  <c r="C64" i="24" s="1"/>
  <c r="S63" i="5"/>
  <c r="C63" i="24" s="1"/>
  <c r="S34" i="5"/>
  <c r="C34" i="24" s="1"/>
  <c r="S139" i="5"/>
  <c r="C139" i="24" s="1"/>
  <c r="S144" i="5"/>
  <c r="C144" i="24" s="1"/>
  <c r="S214" i="5"/>
  <c r="C214" i="24" s="1"/>
  <c r="S252" i="5"/>
  <c r="C252" i="24" s="1"/>
  <c r="S94" i="5"/>
  <c r="C94" i="24" s="1"/>
  <c r="S136" i="5"/>
  <c r="C136" i="24" s="1"/>
  <c r="S247" i="5"/>
  <c r="C247" i="24" s="1"/>
  <c r="S44" i="5"/>
  <c r="C44" i="24" s="1"/>
  <c r="S17" i="5"/>
  <c r="C17" i="24" s="1"/>
  <c r="S53" i="5"/>
  <c r="C53" i="24" s="1"/>
  <c r="T139" i="5"/>
  <c r="S47" i="5"/>
  <c r="C47" i="24" s="1"/>
  <c r="S141" i="5"/>
  <c r="C141" i="24" s="1"/>
  <c r="S161" i="5"/>
  <c r="C161" i="24" s="1"/>
  <c r="S213" i="5"/>
  <c r="C213" i="24" s="1"/>
  <c r="S210" i="5"/>
  <c r="C210" i="24" s="1"/>
  <c r="S248" i="5"/>
  <c r="C248" i="24" s="1"/>
  <c r="S54" i="5"/>
  <c r="C54" i="24" s="1"/>
  <c r="U139" i="5"/>
  <c r="E139" i="24" s="1"/>
  <c r="J143" i="16" s="1"/>
  <c r="S165" i="5"/>
  <c r="C165" i="24" s="1"/>
  <c r="S79" i="5"/>
  <c r="C79" i="24" s="1"/>
  <c r="S197" i="5"/>
  <c r="C197" i="24" s="1"/>
  <c r="S160" i="5"/>
  <c r="C160" i="24" s="1"/>
  <c r="S8" i="5"/>
  <c r="C8" i="24" s="1"/>
  <c r="S232" i="5"/>
  <c r="C232" i="24" s="1"/>
  <c r="S78" i="5"/>
  <c r="C78" i="24" s="1"/>
  <c r="B78" i="24" s="1"/>
  <c r="S118" i="5"/>
  <c r="X118" i="5" s="1"/>
  <c r="S154" i="5"/>
  <c r="C154" i="24" s="1"/>
  <c r="S190" i="5"/>
  <c r="C190" i="24" s="1"/>
  <c r="S88" i="5"/>
  <c r="C88" i="24" s="1"/>
  <c r="S93" i="5"/>
  <c r="C93" i="24" s="1"/>
  <c r="S146" i="5"/>
  <c r="C146" i="24" s="1"/>
  <c r="S184" i="5"/>
  <c r="C184" i="24" s="1"/>
  <c r="S3" i="5"/>
  <c r="C3" i="24" s="1"/>
  <c r="S140" i="5"/>
  <c r="C140" i="24" s="1"/>
  <c r="S68" i="5"/>
  <c r="C68" i="24" s="1"/>
  <c r="S212" i="5"/>
  <c r="C212" i="24" s="1"/>
  <c r="S201" i="5"/>
  <c r="C201" i="24" s="1"/>
  <c r="S183" i="5"/>
  <c r="C183" i="24" s="1"/>
  <c r="B183" i="24" s="1"/>
  <c r="S80" i="5"/>
  <c r="C80" i="24" s="1"/>
  <c r="S26" i="5"/>
  <c r="S131" i="5"/>
  <c r="C131" i="24" s="1"/>
  <c r="S193" i="5"/>
  <c r="C193" i="24" s="1"/>
  <c r="S206" i="5"/>
  <c r="C206" i="24" s="1"/>
  <c r="S244" i="5"/>
  <c r="C244" i="24" s="1"/>
  <c r="S15" i="5"/>
  <c r="C15" i="24" s="1"/>
  <c r="S87" i="5"/>
  <c r="C87" i="24" s="1"/>
  <c r="S19" i="5"/>
  <c r="C19" i="24" s="1"/>
  <c r="S98" i="5"/>
  <c r="C98" i="24" s="1"/>
  <c r="S138" i="5"/>
  <c r="C138" i="24" s="1"/>
  <c r="S143" i="5"/>
  <c r="C143" i="24" s="1"/>
  <c r="S245" i="5"/>
  <c r="C245" i="24" s="1"/>
  <c r="S215" i="5"/>
  <c r="C215" i="24" s="1"/>
  <c r="S132" i="5"/>
  <c r="C132" i="24" s="1"/>
  <c r="U63" i="5"/>
  <c r="E63" i="24" s="1"/>
  <c r="J65" i="16" s="1"/>
  <c r="S28" i="5"/>
  <c r="C28" i="24" s="1"/>
  <c r="S125" i="5"/>
  <c r="C125" i="24" s="1"/>
  <c r="S217" i="5"/>
  <c r="C217" i="24" s="1"/>
  <c r="S14" i="5"/>
  <c r="C14" i="24" s="1"/>
  <c r="S30" i="5"/>
  <c r="C30" i="24" s="1"/>
  <c r="S111" i="5"/>
  <c r="C111" i="24" s="1"/>
  <c r="S83" i="5"/>
  <c r="C83" i="24" s="1"/>
  <c r="S187" i="5"/>
  <c r="C187" i="24" s="1"/>
  <c r="S191" i="5"/>
  <c r="C191" i="24" s="1"/>
  <c r="S73" i="5"/>
  <c r="C73" i="24" s="1"/>
  <c r="S180" i="5"/>
  <c r="C180" i="24" s="1"/>
  <c r="S179" i="5"/>
  <c r="C179" i="24" s="1"/>
  <c r="S253" i="5"/>
  <c r="C253" i="24" s="1"/>
  <c r="S4" i="5"/>
  <c r="C4" i="24" s="1"/>
  <c r="S105" i="5"/>
  <c r="C105" i="24" s="1"/>
  <c r="S129" i="5"/>
  <c r="C129" i="24" s="1"/>
  <c r="S181" i="5"/>
  <c r="C181" i="24" s="1"/>
  <c r="S211" i="5"/>
  <c r="C211" i="24" s="1"/>
  <c r="S216" i="5"/>
  <c r="C216" i="24" s="1"/>
  <c r="S65" i="5"/>
  <c r="C65" i="24" s="1"/>
  <c r="S59" i="5"/>
  <c r="C59" i="24" s="1"/>
  <c r="S173" i="5"/>
  <c r="C173" i="24" s="1"/>
  <c r="S170" i="5"/>
  <c r="C170" i="24" s="1"/>
  <c r="S175" i="5"/>
  <c r="C175" i="24" s="1"/>
  <c r="S55" i="5"/>
  <c r="C55" i="24" s="1"/>
  <c r="S249" i="5"/>
  <c r="C249" i="24" s="1"/>
  <c r="S164" i="5"/>
  <c r="C164" i="24" s="1"/>
  <c r="T120" i="5"/>
  <c r="X120" i="5" s="1"/>
  <c r="S77" i="5"/>
  <c r="C77" i="24" s="1"/>
  <c r="S67" i="5"/>
  <c r="C67" i="24" s="1"/>
  <c r="S171" i="5"/>
  <c r="C171" i="24" s="1"/>
  <c r="S176" i="5"/>
  <c r="C176" i="24" s="1"/>
  <c r="S24" i="5"/>
  <c r="C24" i="24" s="1"/>
  <c r="S250" i="5"/>
  <c r="C250" i="24" s="1"/>
  <c r="S97" i="5"/>
  <c r="C97" i="24" s="1"/>
  <c r="U34" i="5"/>
  <c r="E34" i="24" s="1"/>
  <c r="J36" i="16" s="1"/>
  <c r="T34" i="5"/>
  <c r="T114" i="5"/>
  <c r="U114" i="5"/>
  <c r="D226" i="24"/>
  <c r="I230" i="16" s="1"/>
  <c r="D46" i="24"/>
  <c r="I48" i="16" s="1"/>
  <c r="D123" i="24"/>
  <c r="I127" i="16" s="1"/>
  <c r="D163" i="24"/>
  <c r="I167" i="16" s="1"/>
  <c r="D21" i="24"/>
  <c r="I22" i="16" s="1"/>
  <c r="D80" i="24"/>
  <c r="I82" i="16" s="1"/>
  <c r="D119" i="24"/>
  <c r="I123" i="16" s="1"/>
  <c r="U254" i="5"/>
  <c r="T254" i="5"/>
  <c r="D218" i="24"/>
  <c r="I222" i="16" s="1"/>
  <c r="D43" i="24"/>
  <c r="I45" i="16" s="1"/>
  <c r="D82" i="24"/>
  <c r="I84" i="16" s="1"/>
  <c r="E23" i="24"/>
  <c r="J25" i="16" s="1"/>
  <c r="D153" i="24"/>
  <c r="I157" i="16" s="1"/>
  <c r="E67" i="24"/>
  <c r="J69" i="16" s="1"/>
  <c r="E135" i="24"/>
  <c r="J139" i="16" s="1"/>
  <c r="E84" i="24"/>
  <c r="J86" i="16" s="1"/>
  <c r="E174" i="24"/>
  <c r="J178" i="16" s="1"/>
  <c r="E92" i="24"/>
  <c r="J94" i="16" s="1"/>
  <c r="E26" i="24"/>
  <c r="D4" i="24"/>
  <c r="I5" i="16" s="1"/>
  <c r="D44" i="24"/>
  <c r="I46" i="16" s="1"/>
  <c r="D172" i="24"/>
  <c r="I176" i="16" s="1"/>
  <c r="D81" i="24"/>
  <c r="I83" i="16" s="1"/>
  <c r="D228" i="24"/>
  <c r="I232" i="16" s="1"/>
  <c r="D128" i="24"/>
  <c r="I132" i="16" s="1"/>
  <c r="D36" i="24"/>
  <c r="I38" i="16" s="1"/>
  <c r="D208" i="24"/>
  <c r="I212" i="16" s="1"/>
  <c r="D148" i="24"/>
  <c r="I152" i="16" s="1"/>
  <c r="D200" i="24"/>
  <c r="I204" i="16" s="1"/>
  <c r="D212" i="24"/>
  <c r="I216" i="16" s="1"/>
  <c r="D136" i="24"/>
  <c r="I140" i="16" s="1"/>
  <c r="D216" i="24"/>
  <c r="I220" i="16" s="1"/>
  <c r="D152" i="24"/>
  <c r="I156" i="16" s="1"/>
  <c r="D61" i="24"/>
  <c r="I63" i="16" s="1"/>
  <c r="D132" i="24"/>
  <c r="I136" i="16" s="1"/>
  <c r="D109" i="24"/>
  <c r="I111" i="16" s="1"/>
  <c r="D176" i="24"/>
  <c r="I180" i="16" s="1"/>
  <c r="D144" i="24"/>
  <c r="I148" i="16" s="1"/>
  <c r="D196" i="24"/>
  <c r="I200" i="16" s="1"/>
  <c r="D77" i="24"/>
  <c r="I79" i="16" s="1"/>
  <c r="D168" i="24"/>
  <c r="I172" i="16" s="1"/>
  <c r="D184" i="24"/>
  <c r="I188" i="16" s="1"/>
  <c r="D124" i="24"/>
  <c r="I128" i="16" s="1"/>
  <c r="D220" i="24"/>
  <c r="I224" i="16" s="1"/>
  <c r="D192" i="24"/>
  <c r="I196" i="16" s="1"/>
  <c r="D52" i="24"/>
  <c r="I54" i="16" s="1"/>
  <c r="D20" i="24"/>
  <c r="I21" i="16" s="1"/>
  <c r="D73" i="24"/>
  <c r="I75" i="16" s="1"/>
  <c r="D204" i="24"/>
  <c r="I208" i="16" s="1"/>
  <c r="D89" i="24"/>
  <c r="I91" i="16" s="1"/>
  <c r="D105" i="24"/>
  <c r="I107" i="16" s="1"/>
  <c r="D156" i="24"/>
  <c r="I160" i="16" s="1"/>
  <c r="D164" i="24"/>
  <c r="I168" i="16" s="1"/>
  <c r="D69" i="24"/>
  <c r="I71" i="16" s="1"/>
  <c r="D16" i="24"/>
  <c r="I17" i="16" s="1"/>
  <c r="D12" i="24"/>
  <c r="I13" i="16" s="1"/>
  <c r="D101" i="24"/>
  <c r="I103" i="16" s="1"/>
  <c r="D40" i="24"/>
  <c r="I42" i="16" s="1"/>
  <c r="L276" i="16" l="1"/>
  <c r="L274" i="16"/>
  <c r="L275" i="16"/>
  <c r="B17" i="24"/>
  <c r="B154" i="24"/>
  <c r="B206" i="24"/>
  <c r="B35" i="24"/>
  <c r="B131" i="24"/>
  <c r="B138" i="24"/>
  <c r="B122" i="24"/>
  <c r="B47" i="24"/>
  <c r="B88" i="24"/>
  <c r="X90" i="5"/>
  <c r="B190" i="24"/>
  <c r="B31" i="24"/>
  <c r="I119" i="16"/>
  <c r="B42" i="24"/>
  <c r="H42" i="24" s="1"/>
  <c r="B202" i="24"/>
  <c r="H202" i="24" s="1"/>
  <c r="B96" i="24"/>
  <c r="H96" i="24" s="1"/>
  <c r="B6" i="24"/>
  <c r="H6" i="24" s="1"/>
  <c r="B102" i="24"/>
  <c r="B33" i="24"/>
  <c r="B22" i="24"/>
  <c r="H22" i="24" s="1"/>
  <c r="B252" i="24"/>
  <c r="X188" i="5"/>
  <c r="B3" i="24"/>
  <c r="X98" i="5"/>
  <c r="X25" i="5"/>
  <c r="X41" i="5"/>
  <c r="X45" i="5"/>
  <c r="B73" i="24"/>
  <c r="B121" i="24"/>
  <c r="B250" i="24"/>
  <c r="B196" i="24"/>
  <c r="H196" i="24" s="1"/>
  <c r="B142" i="24"/>
  <c r="H142" i="24" s="1"/>
  <c r="B158" i="24"/>
  <c r="H158" i="24" s="1"/>
  <c r="B214" i="24"/>
  <c r="X15" i="5"/>
  <c r="B193" i="24"/>
  <c r="B222" i="24"/>
  <c r="H222" i="24" s="1"/>
  <c r="B236" i="24"/>
  <c r="H236" i="24" s="1"/>
  <c r="B226" i="24"/>
  <c r="H226" i="24" s="1"/>
  <c r="B74" i="24"/>
  <c r="H74" i="24" s="1"/>
  <c r="B155" i="24"/>
  <c r="H155" i="24" s="1"/>
  <c r="B87" i="24"/>
  <c r="B50" i="24"/>
  <c r="H50" i="24" s="1"/>
  <c r="B178" i="24"/>
  <c r="H178" i="24" s="1"/>
  <c r="B195" i="24"/>
  <c r="H195" i="24" s="1"/>
  <c r="B240" i="24"/>
  <c r="H240" i="24" s="1"/>
  <c r="B128" i="24"/>
  <c r="H128" i="24" s="1"/>
  <c r="B40" i="24"/>
  <c r="H40" i="24" s="1"/>
  <c r="B13" i="24"/>
  <c r="H13" i="24" s="1"/>
  <c r="B223" i="24"/>
  <c r="H223" i="24" s="1"/>
  <c r="B59" i="24"/>
  <c r="B216" i="24"/>
  <c r="B100" i="24"/>
  <c r="B29" i="24"/>
  <c r="X67" i="5"/>
  <c r="X224" i="5"/>
  <c r="X129" i="5"/>
  <c r="X229" i="5"/>
  <c r="B218" i="24"/>
  <c r="H218" i="24" s="1"/>
  <c r="B186" i="24"/>
  <c r="H186" i="24" s="1"/>
  <c r="B181" i="24"/>
  <c r="B70" i="24"/>
  <c r="H70" i="24" s="1"/>
  <c r="B37" i="24"/>
  <c r="H37" i="24" s="1"/>
  <c r="B237" i="24"/>
  <c r="H237" i="24" s="1"/>
  <c r="B176" i="24"/>
  <c r="B160" i="24"/>
  <c r="B5" i="24"/>
  <c r="H5" i="24" s="1"/>
  <c r="B105" i="24"/>
  <c r="B132" i="24"/>
  <c r="B201" i="24"/>
  <c r="B197" i="24"/>
  <c r="B136" i="24"/>
  <c r="B101" i="24"/>
  <c r="B69" i="24"/>
  <c r="B242" i="24"/>
  <c r="H242" i="24" s="1"/>
  <c r="B137" i="24"/>
  <c r="H137" i="24" s="1"/>
  <c r="B205" i="24"/>
  <c r="H205" i="24" s="1"/>
  <c r="B4" i="24"/>
  <c r="B212" i="24"/>
  <c r="B94" i="24"/>
  <c r="B52" i="24"/>
  <c r="H52" i="24" s="1"/>
  <c r="B209" i="24"/>
  <c r="H209" i="24" s="1"/>
  <c r="B68" i="24"/>
  <c r="B117" i="24"/>
  <c r="H117" i="24" s="1"/>
  <c r="B152" i="24"/>
  <c r="H152" i="24" s="1"/>
  <c r="B153" i="24"/>
  <c r="H153" i="24" s="1"/>
  <c r="B80" i="24"/>
  <c r="B44" i="24"/>
  <c r="B60" i="24"/>
  <c r="X245" i="5"/>
  <c r="B16" i="24"/>
  <c r="H16" i="24" s="1"/>
  <c r="B43" i="24"/>
  <c r="H43" i="24" s="1"/>
  <c r="B81" i="24"/>
  <c r="H81" i="24" s="1"/>
  <c r="B167" i="24"/>
  <c r="H167" i="24" s="1"/>
  <c r="B39" i="24"/>
  <c r="H39" i="24" s="1"/>
  <c r="B104" i="24"/>
  <c r="H104" i="24" s="1"/>
  <c r="B247" i="24"/>
  <c r="B157" i="24"/>
  <c r="B172" i="24"/>
  <c r="H172" i="24" s="1"/>
  <c r="B48" i="24"/>
  <c r="H48" i="24" s="1"/>
  <c r="B234" i="24"/>
  <c r="H234" i="24" s="1"/>
  <c r="B18" i="24"/>
  <c r="H18" i="24" s="1"/>
  <c r="B124" i="24"/>
  <c r="H124" i="24" s="1"/>
  <c r="B75" i="24"/>
  <c r="H75" i="24" s="1"/>
  <c r="B27" i="24"/>
  <c r="H27" i="24" s="1"/>
  <c r="B123" i="24"/>
  <c r="H123" i="24" s="1"/>
  <c r="B109" i="24"/>
  <c r="H109" i="24" s="1"/>
  <c r="B163" i="24"/>
  <c r="H163" i="24" s="1"/>
  <c r="B145" i="24"/>
  <c r="H145" i="24" s="1"/>
  <c r="B76" i="24"/>
  <c r="H76" i="24" s="1"/>
  <c r="B225" i="24"/>
  <c r="H225" i="24" s="1"/>
  <c r="B135" i="24"/>
  <c r="H135" i="24" s="1"/>
  <c r="B162" i="24"/>
  <c r="H162" i="24" s="1"/>
  <c r="B159" i="24"/>
  <c r="H159" i="24" s="1"/>
  <c r="B185" i="24"/>
  <c r="H185" i="24" s="1"/>
  <c r="B241" i="24"/>
  <c r="H241" i="24" s="1"/>
  <c r="B228" i="24"/>
  <c r="H228" i="24" s="1"/>
  <c r="B92" i="24"/>
  <c r="H92" i="24" s="1"/>
  <c r="B192" i="24"/>
  <c r="H192" i="24" s="1"/>
  <c r="B11" i="24"/>
  <c r="B239" i="24"/>
  <c r="H239" i="24" s="1"/>
  <c r="B219" i="24"/>
  <c r="H219" i="24" s="1"/>
  <c r="B99" i="24"/>
  <c r="H99" i="24" s="1"/>
  <c r="B148" i="24"/>
  <c r="H148" i="24" s="1"/>
  <c r="X30" i="5"/>
  <c r="B110" i="24"/>
  <c r="H110" i="24" s="1"/>
  <c r="B126" i="24"/>
  <c r="H126" i="24" s="1"/>
  <c r="B12" i="24"/>
  <c r="H12" i="24" s="1"/>
  <c r="B71" i="24"/>
  <c r="H71" i="24" s="1"/>
  <c r="B36" i="24"/>
  <c r="H36" i="24" s="1"/>
  <c r="B46" i="24"/>
  <c r="H46" i="24" s="1"/>
  <c r="B149" i="24"/>
  <c r="H149" i="24" s="1"/>
  <c r="B208" i="24"/>
  <c r="B95" i="24"/>
  <c r="H95" i="24" s="1"/>
  <c r="B113" i="24"/>
  <c r="H113" i="24" s="1"/>
  <c r="B254" i="24"/>
  <c r="B130" i="24"/>
  <c r="H130" i="24" s="1"/>
  <c r="B220" i="24"/>
  <c r="H220" i="24" s="1"/>
  <c r="B62" i="24"/>
  <c r="B164" i="24"/>
  <c r="B156" i="24"/>
  <c r="H156" i="24" s="1"/>
  <c r="B10" i="24"/>
  <c r="H10" i="24" s="1"/>
  <c r="B200" i="24"/>
  <c r="H200" i="24" s="1"/>
  <c r="B198" i="24"/>
  <c r="H198" i="24" s="1"/>
  <c r="B133" i="24"/>
  <c r="H133" i="24" s="1"/>
  <c r="B20" i="24"/>
  <c r="H20" i="24" s="1"/>
  <c r="B182" i="24"/>
  <c r="H182" i="24" s="1"/>
  <c r="B215" i="24"/>
  <c r="B179" i="24"/>
  <c r="B144" i="24"/>
  <c r="B57" i="24"/>
  <c r="B204" i="24"/>
  <c r="H204" i="24" s="1"/>
  <c r="B91" i="24"/>
  <c r="H91" i="24" s="1"/>
  <c r="B23" i="24"/>
  <c r="H23" i="24" s="1"/>
  <c r="B51" i="24"/>
  <c r="H51" i="24" s="1"/>
  <c r="B89" i="24"/>
  <c r="H89" i="24" s="1"/>
  <c r="B108" i="24"/>
  <c r="H108" i="24" s="1"/>
  <c r="B84" i="24"/>
  <c r="H84" i="24" s="1"/>
  <c r="B231" i="24"/>
  <c r="H231" i="24" s="1"/>
  <c r="B77" i="24"/>
  <c r="B245" i="24"/>
  <c r="B165" i="24"/>
  <c r="B119" i="24"/>
  <c r="H119" i="24" s="1"/>
  <c r="B134" i="24"/>
  <c r="B184" i="24"/>
  <c r="B55" i="24"/>
  <c r="B210" i="24"/>
  <c r="B63" i="24"/>
  <c r="B61" i="24"/>
  <c r="B170" i="24"/>
  <c r="B21" i="24"/>
  <c r="B72" i="24"/>
  <c r="B82" i="24"/>
  <c r="B103" i="24"/>
  <c r="H103" i="24" s="1"/>
  <c r="B7" i="24"/>
  <c r="H7" i="24" s="1"/>
  <c r="B86" i="24"/>
  <c r="H86" i="24" s="1"/>
  <c r="B166" i="24"/>
  <c r="H166" i="24" s="1"/>
  <c r="B150" i="24"/>
  <c r="H150" i="24" s="1"/>
  <c r="B207" i="24"/>
  <c r="H207" i="24" s="1"/>
  <c r="B238" i="24"/>
  <c r="H238" i="24" s="1"/>
  <c r="K259" i="16"/>
  <c r="B253" i="24"/>
  <c r="B111" i="24"/>
  <c r="B141" i="24"/>
  <c r="B147" i="24"/>
  <c r="H147" i="24" s="1"/>
  <c r="B174" i="24"/>
  <c r="H174" i="24" s="1"/>
  <c r="B38" i="24"/>
  <c r="H38" i="24" s="1"/>
  <c r="B168" i="24"/>
  <c r="H168" i="24" s="1"/>
  <c r="B189" i="24"/>
  <c r="H189" i="24" s="1"/>
  <c r="B112" i="24"/>
  <c r="H112" i="24" s="1"/>
  <c r="B58" i="24"/>
  <c r="H58" i="24" s="1"/>
  <c r="X61" i="5"/>
  <c r="X169" i="5"/>
  <c r="X28" i="5"/>
  <c r="X177" i="5"/>
  <c r="X9" i="5"/>
  <c r="X49" i="5"/>
  <c r="X248" i="5"/>
  <c r="X230" i="5"/>
  <c r="X173" i="5"/>
  <c r="X140" i="5"/>
  <c r="X64" i="5"/>
  <c r="X93" i="5"/>
  <c r="X54" i="5"/>
  <c r="X249" i="5"/>
  <c r="X191" i="5"/>
  <c r="X203" i="5"/>
  <c r="X19" i="5"/>
  <c r="X151" i="5"/>
  <c r="X101" i="5"/>
  <c r="X247" i="5"/>
  <c r="X170" i="5"/>
  <c r="X80" i="5"/>
  <c r="X139" i="5"/>
  <c r="X97" i="5"/>
  <c r="X194" i="5"/>
  <c r="X187" i="5"/>
  <c r="X83" i="5"/>
  <c r="X14" i="5"/>
  <c r="X216" i="5"/>
  <c r="X254" i="5"/>
  <c r="X199" i="5"/>
  <c r="X26" i="5"/>
  <c r="X211" i="5"/>
  <c r="X154" i="5"/>
  <c r="X59" i="5"/>
  <c r="X55" i="5"/>
  <c r="X208" i="5"/>
  <c r="X122" i="5"/>
  <c r="X29" i="5"/>
  <c r="X176" i="5"/>
  <c r="X94" i="5"/>
  <c r="X100" i="5"/>
  <c r="X132" i="5"/>
  <c r="X21" i="5"/>
  <c r="X63" i="5"/>
  <c r="X35" i="5"/>
  <c r="X44" i="5"/>
  <c r="X72" i="5"/>
  <c r="X144" i="5"/>
  <c r="X77" i="5"/>
  <c r="X47" i="5"/>
  <c r="X105" i="5"/>
  <c r="X11" i="5"/>
  <c r="X212" i="5"/>
  <c r="X88" i="5"/>
  <c r="X206" i="5"/>
  <c r="X183" i="5"/>
  <c r="X134" i="5"/>
  <c r="X179" i="5"/>
  <c r="X215" i="5"/>
  <c r="X82" i="5"/>
  <c r="X164" i="5"/>
  <c r="X181" i="5"/>
  <c r="X246" i="5"/>
  <c r="X111" i="5"/>
  <c r="X69" i="5"/>
  <c r="X250" i="5"/>
  <c r="X53" i="5"/>
  <c r="X24" i="5"/>
  <c r="X127" i="5"/>
  <c r="D85" i="24"/>
  <c r="B85" i="24" s="1"/>
  <c r="X85" i="5"/>
  <c r="X146" i="5"/>
  <c r="X131" i="5"/>
  <c r="X121" i="5"/>
  <c r="X210" i="5"/>
  <c r="X3" i="5"/>
  <c r="X190" i="5"/>
  <c r="X87" i="5"/>
  <c r="X184" i="5"/>
  <c r="X252" i="5"/>
  <c r="X79" i="5"/>
  <c r="X8" i="5"/>
  <c r="X214" i="5"/>
  <c r="X201" i="5"/>
  <c r="X138" i="5"/>
  <c r="X60" i="5"/>
  <c r="X33" i="5"/>
  <c r="X56" i="5"/>
  <c r="X125" i="5"/>
  <c r="X227" i="5"/>
  <c r="X175" i="5"/>
  <c r="X253" i="5"/>
  <c r="X17" i="5"/>
  <c r="X102" i="5"/>
  <c r="X68" i="5"/>
  <c r="X233" i="5"/>
  <c r="X31" i="5"/>
  <c r="X32" i="5"/>
  <c r="X143" i="5"/>
  <c r="X221" i="5"/>
  <c r="X171" i="5"/>
  <c r="X65" i="5"/>
  <c r="X136" i="5"/>
  <c r="X160" i="5"/>
  <c r="X157" i="5"/>
  <c r="X193" i="5"/>
  <c r="X114" i="5"/>
  <c r="H114" i="24" s="1"/>
  <c r="X115" i="5"/>
  <c r="X66" i="5"/>
  <c r="X244" i="5"/>
  <c r="X161" i="5"/>
  <c r="X57" i="5"/>
  <c r="X197" i="5"/>
  <c r="X78" i="5"/>
  <c r="X4" i="5"/>
  <c r="X217" i="5"/>
  <c r="X232" i="5"/>
  <c r="X34" i="5"/>
  <c r="X106" i="5"/>
  <c r="X107" i="5"/>
  <c r="X213" i="5"/>
  <c r="X180" i="5"/>
  <c r="X62" i="5"/>
  <c r="X141" i="5"/>
  <c r="X73" i="5"/>
  <c r="X165" i="5"/>
  <c r="L266" i="16"/>
  <c r="E235" i="24"/>
  <c r="E262" i="24"/>
  <c r="D8" i="24"/>
  <c r="I9" i="16" s="1"/>
  <c r="D41" i="24"/>
  <c r="I43" i="16" s="1"/>
  <c r="D127" i="24"/>
  <c r="I131" i="16" s="1"/>
  <c r="D53" i="24"/>
  <c r="I55" i="16" s="1"/>
  <c r="D230" i="24"/>
  <c r="I234" i="16" s="1"/>
  <c r="D217" i="24"/>
  <c r="I221" i="16" s="1"/>
  <c r="D14" i="24"/>
  <c r="I15" i="16" s="1"/>
  <c r="D54" i="24"/>
  <c r="I56" i="16" s="1"/>
  <c r="D199" i="24"/>
  <c r="I203" i="16" s="1"/>
  <c r="D211" i="24"/>
  <c r="I215" i="16" s="1"/>
  <c r="D140" i="24"/>
  <c r="I144" i="16" s="1"/>
  <c r="D32" i="24"/>
  <c r="I34" i="16" s="1"/>
  <c r="D64" i="24"/>
  <c r="I66" i="16" s="1"/>
  <c r="D93" i="24"/>
  <c r="I95" i="16" s="1"/>
  <c r="D191" i="24"/>
  <c r="I195" i="16" s="1"/>
  <c r="D203" i="24"/>
  <c r="I207" i="16" s="1"/>
  <c r="D19" i="24"/>
  <c r="I20" i="16" s="1"/>
  <c r="D151" i="24"/>
  <c r="I155" i="16" s="1"/>
  <c r="D24" i="24"/>
  <c r="I26" i="16" s="1"/>
  <c r="D188" i="24"/>
  <c r="I192" i="16" s="1"/>
  <c r="D143" i="24"/>
  <c r="I147" i="16" s="1"/>
  <c r="D15" i="24"/>
  <c r="I16" i="16" s="1"/>
  <c r="D232" i="24"/>
  <c r="I236" i="16" s="1"/>
  <c r="D25" i="24"/>
  <c r="I27" i="16" s="1"/>
  <c r="D30" i="24"/>
  <c r="I32" i="16" s="1"/>
  <c r="D56" i="24"/>
  <c r="I58" i="16" s="1"/>
  <c r="D125" i="24"/>
  <c r="I129" i="16" s="1"/>
  <c r="D227" i="24"/>
  <c r="I231" i="16" s="1"/>
  <c r="D175" i="24"/>
  <c r="I179" i="16" s="1"/>
  <c r="D221" i="24"/>
  <c r="I225" i="16" s="1"/>
  <c r="D171" i="24"/>
  <c r="I175" i="16" s="1"/>
  <c r="D65" i="24"/>
  <c r="I67" i="16" s="1"/>
  <c r="D34" i="24"/>
  <c r="I36" i="16" s="1"/>
  <c r="D115" i="24"/>
  <c r="B115" i="24" s="1"/>
  <c r="D66" i="24"/>
  <c r="I68" i="16" s="1"/>
  <c r="D161" i="24"/>
  <c r="I165" i="16" s="1"/>
  <c r="D98" i="24"/>
  <c r="I100" i="16" s="1"/>
  <c r="D45" i="24"/>
  <c r="I47" i="16" s="1"/>
  <c r="D146" i="24"/>
  <c r="I150" i="16" s="1"/>
  <c r="D79" i="24"/>
  <c r="I81" i="16" s="1"/>
  <c r="D139" i="24"/>
  <c r="I143" i="16" s="1"/>
  <c r="D106" i="24"/>
  <c r="I108" i="16" s="1"/>
  <c r="D107" i="24"/>
  <c r="I109" i="16" s="1"/>
  <c r="D213" i="24"/>
  <c r="I217" i="16" s="1"/>
  <c r="D180" i="24"/>
  <c r="I184" i="16" s="1"/>
  <c r="D97" i="24"/>
  <c r="I99" i="16" s="1"/>
  <c r="D194" i="24"/>
  <c r="I198" i="16" s="1"/>
  <c r="D187" i="24"/>
  <c r="I191" i="16" s="1"/>
  <c r="D83" i="24"/>
  <c r="I85" i="16" s="1"/>
  <c r="I241" i="16"/>
  <c r="D90" i="24"/>
  <c r="I92" i="16" s="1"/>
  <c r="D67" i="24"/>
  <c r="I69" i="16" s="1"/>
  <c r="D173" i="24"/>
  <c r="I177" i="16" s="1"/>
  <c r="D169" i="24"/>
  <c r="I173" i="16" s="1"/>
  <c r="D224" i="24"/>
  <c r="I228" i="16" s="1"/>
  <c r="D129" i="24"/>
  <c r="I133" i="16" s="1"/>
  <c r="D229" i="24"/>
  <c r="I233" i="16" s="1"/>
  <c r="D28" i="24"/>
  <c r="I30" i="16" s="1"/>
  <c r="D177" i="24"/>
  <c r="I181" i="16" s="1"/>
  <c r="D9" i="24"/>
  <c r="I10" i="16" s="1"/>
  <c r="D49" i="24"/>
  <c r="I51" i="16" s="1"/>
  <c r="J244" i="16"/>
  <c r="J278" i="16" s="1"/>
  <c r="D251" i="24"/>
  <c r="D243" i="24"/>
  <c r="D249" i="24"/>
  <c r="I254" i="16" s="1"/>
  <c r="D244" i="24"/>
  <c r="B244" i="24" s="1"/>
  <c r="D248" i="24"/>
  <c r="I253" i="16" s="1"/>
  <c r="E246" i="24"/>
  <c r="B246" i="24" s="1"/>
  <c r="K69" i="16"/>
  <c r="K220" i="16"/>
  <c r="K221" i="16"/>
  <c r="K249" i="16"/>
  <c r="K278" i="16" s="1"/>
  <c r="K194" i="16"/>
  <c r="K145" i="16"/>
  <c r="K36" i="16"/>
  <c r="K51" i="16"/>
  <c r="K33" i="16"/>
  <c r="K207" i="16"/>
  <c r="K124" i="16"/>
  <c r="K138" i="16"/>
  <c r="K175" i="16"/>
  <c r="K185" i="16"/>
  <c r="K30" i="16"/>
  <c r="K219" i="16"/>
  <c r="K197" i="16"/>
  <c r="K66" i="16"/>
  <c r="K251" i="16"/>
  <c r="K125" i="16"/>
  <c r="K43" i="16"/>
  <c r="K215" i="16"/>
  <c r="K49" i="16"/>
  <c r="K133" i="16"/>
  <c r="K180" i="16"/>
  <c r="K212" i="16"/>
  <c r="K136" i="16"/>
  <c r="K192" i="16"/>
  <c r="K64" i="16"/>
  <c r="K142" i="16"/>
  <c r="K74" i="16"/>
  <c r="K15" i="16"/>
  <c r="K12" i="16"/>
  <c r="K198" i="16"/>
  <c r="K82" i="16"/>
  <c r="K100" i="16"/>
  <c r="K187" i="16"/>
  <c r="K164" i="16"/>
  <c r="K55" i="16"/>
  <c r="K87" i="16"/>
  <c r="K109" i="16"/>
  <c r="K10" i="16"/>
  <c r="K228" i="16"/>
  <c r="K143" i="16"/>
  <c r="K79" i="16"/>
  <c r="K205" i="16"/>
  <c r="K89" i="16"/>
  <c r="K126" i="16"/>
  <c r="K16" i="16"/>
  <c r="K158" i="16"/>
  <c r="K135" i="16"/>
  <c r="K234" i="16"/>
  <c r="K107" i="16"/>
  <c r="K84" i="16"/>
  <c r="K18" i="16"/>
  <c r="K168" i="16"/>
  <c r="K184" i="16"/>
  <c r="K216" i="16"/>
  <c r="K81" i="16"/>
  <c r="K46" i="16"/>
  <c r="K181" i="16"/>
  <c r="K68" i="16"/>
  <c r="K121" i="16"/>
  <c r="K148" i="16"/>
  <c r="K47" i="16"/>
  <c r="K75" i="16"/>
  <c r="K161" i="16"/>
  <c r="K123" i="16"/>
  <c r="K61" i="16"/>
  <c r="K58" i="16"/>
  <c r="K90" i="16"/>
  <c r="K22" i="16"/>
  <c r="K147" i="16"/>
  <c r="K37" i="16"/>
  <c r="K104" i="16"/>
  <c r="K169" i="16"/>
  <c r="K144" i="16"/>
  <c r="K34" i="16"/>
  <c r="K67" i="16"/>
  <c r="K237" i="16"/>
  <c r="K236" i="16"/>
  <c r="K5" i="16"/>
  <c r="K57" i="16"/>
  <c r="K99" i="16"/>
  <c r="K203" i="16"/>
  <c r="K32" i="16"/>
  <c r="K95" i="16"/>
  <c r="K217" i="16"/>
  <c r="K59" i="16"/>
  <c r="K165" i="16"/>
  <c r="K210" i="16"/>
  <c r="K65" i="16"/>
  <c r="K250" i="16"/>
  <c r="K80" i="16"/>
  <c r="K155" i="16"/>
  <c r="K27" i="16"/>
  <c r="K173" i="16"/>
  <c r="K63" i="16"/>
  <c r="K9" i="16"/>
  <c r="K62" i="16"/>
  <c r="K20" i="16"/>
  <c r="K201" i="16"/>
  <c r="K233" i="16"/>
  <c r="K254" i="16"/>
  <c r="K70" i="16"/>
  <c r="K252" i="16"/>
  <c r="K31" i="16"/>
  <c r="K103" i="16"/>
  <c r="K179" i="16"/>
  <c r="K4" i="16"/>
  <c r="K56" i="16"/>
  <c r="K96" i="16"/>
  <c r="K225" i="16"/>
  <c r="K255" i="16"/>
  <c r="K174" i="16"/>
  <c r="K85" i="16"/>
  <c r="K188" i="16"/>
  <c r="K253" i="16"/>
  <c r="K257" i="16"/>
  <c r="K231" i="16"/>
  <c r="K92" i="16"/>
  <c r="K108" i="16"/>
  <c r="K129" i="16"/>
  <c r="K102" i="16"/>
  <c r="K183" i="16"/>
  <c r="K195" i="16"/>
  <c r="K140" i="16"/>
  <c r="K191" i="16"/>
  <c r="K26" i="16"/>
  <c r="K177" i="16"/>
  <c r="K113" i="16"/>
  <c r="K150" i="16"/>
  <c r="K214" i="16"/>
  <c r="K218" i="16"/>
  <c r="K131" i="16"/>
  <c r="K71" i="16"/>
  <c r="K35" i="16"/>
  <c r="C26" i="24"/>
  <c r="S262" i="5"/>
  <c r="D26" i="24"/>
  <c r="I28" i="16" s="1"/>
  <c r="T262" i="5"/>
  <c r="U262" i="5"/>
  <c r="J28" i="16"/>
  <c r="J260" i="16"/>
  <c r="I247" i="16"/>
  <c r="I244" i="16"/>
  <c r="I240" i="16"/>
  <c r="C118" i="24"/>
  <c r="B118" i="24" s="1"/>
  <c r="D120" i="24"/>
  <c r="B120" i="24" s="1"/>
  <c r="E255" i="24" l="1"/>
  <c r="J239" i="16"/>
  <c r="J274" i="16"/>
  <c r="J275" i="16"/>
  <c r="K279" i="16"/>
  <c r="I274" i="16"/>
  <c r="B83" i="24"/>
  <c r="H83" i="24" s="1"/>
  <c r="B161" i="24"/>
  <c r="H161" i="24" s="1"/>
  <c r="B15" i="24"/>
  <c r="H15" i="24" s="1"/>
  <c r="B173" i="24"/>
  <c r="H173" i="24" s="1"/>
  <c r="B188" i="24"/>
  <c r="H188" i="24" s="1"/>
  <c r="B54" i="24"/>
  <c r="H54" i="24" s="1"/>
  <c r="B230" i="24"/>
  <c r="H230" i="24" s="1"/>
  <c r="B180" i="24"/>
  <c r="H180" i="24" s="1"/>
  <c r="I87" i="16"/>
  <c r="B97" i="24"/>
  <c r="H97" i="24" s="1"/>
  <c r="B65" i="24"/>
  <c r="H65" i="24" s="1"/>
  <c r="B194" i="24"/>
  <c r="H194" i="24" s="1"/>
  <c r="B227" i="24"/>
  <c r="H227" i="24" s="1"/>
  <c r="B49" i="24"/>
  <c r="H49" i="24" s="1"/>
  <c r="B127" i="24"/>
  <c r="H127" i="24" s="1"/>
  <c r="B221" i="24"/>
  <c r="H221" i="24" s="1"/>
  <c r="C262" i="24"/>
  <c r="B26" i="24"/>
  <c r="H26" i="24" s="1"/>
  <c r="B125" i="24"/>
  <c r="H125" i="24" s="1"/>
  <c r="B34" i="24"/>
  <c r="H34" i="24" s="1"/>
  <c r="B41" i="24"/>
  <c r="H41" i="24" s="1"/>
  <c r="B199" i="24"/>
  <c r="H199" i="24" s="1"/>
  <c r="B106" i="24"/>
  <c r="H106" i="24" s="1"/>
  <c r="B243" i="24"/>
  <c r="H243" i="24" s="1"/>
  <c r="B146" i="24"/>
  <c r="H146" i="24" s="1"/>
  <c r="B143" i="24"/>
  <c r="H143" i="24" s="1"/>
  <c r="B67" i="24"/>
  <c r="H67" i="24" s="1"/>
  <c r="B90" i="24"/>
  <c r="H90" i="24" s="1"/>
  <c r="B177" i="24"/>
  <c r="H177" i="24" s="1"/>
  <c r="I256" i="16"/>
  <c r="I279" i="16" s="1"/>
  <c r="B251" i="24"/>
  <c r="H251" i="24" s="1"/>
  <c r="B213" i="24"/>
  <c r="H213" i="24" s="1"/>
  <c r="B191" i="24"/>
  <c r="H191" i="24" s="1"/>
  <c r="B53" i="24"/>
  <c r="H53" i="24" s="1"/>
  <c r="B93" i="24"/>
  <c r="H93" i="24" s="1"/>
  <c r="B224" i="24"/>
  <c r="H224" i="24" s="1"/>
  <c r="B139" i="24"/>
  <c r="H139" i="24" s="1"/>
  <c r="B56" i="24"/>
  <c r="H56" i="24" s="1"/>
  <c r="B217" i="24"/>
  <c r="H217" i="24" s="1"/>
  <c r="B8" i="24"/>
  <c r="H8" i="24" s="1"/>
  <c r="B187" i="24"/>
  <c r="H187" i="24" s="1"/>
  <c r="B79" i="24"/>
  <c r="H79" i="24" s="1"/>
  <c r="B98" i="24"/>
  <c r="H98" i="24" s="1"/>
  <c r="B129" i="24"/>
  <c r="H129" i="24" s="1"/>
  <c r="B175" i="24"/>
  <c r="H175" i="24" s="1"/>
  <c r="B229" i="24"/>
  <c r="H229" i="24" s="1"/>
  <c r="B28" i="24"/>
  <c r="H28" i="24" s="1"/>
  <c r="B9" i="24"/>
  <c r="H9" i="24" s="1"/>
  <c r="B203" i="24"/>
  <c r="H203" i="24" s="1"/>
  <c r="B25" i="24"/>
  <c r="H25" i="24" s="1"/>
  <c r="B24" i="24"/>
  <c r="H24" i="24" s="1"/>
  <c r="B107" i="24"/>
  <c r="H107" i="24" s="1"/>
  <c r="B19" i="24"/>
  <c r="H19" i="24" s="1"/>
  <c r="B140" i="24"/>
  <c r="H140" i="24" s="1"/>
  <c r="B248" i="24"/>
  <c r="H248" i="24" s="1"/>
  <c r="B66" i="24"/>
  <c r="H66" i="24" s="1"/>
  <c r="B151" i="24"/>
  <c r="H151" i="24" s="1"/>
  <c r="B249" i="24"/>
  <c r="H249" i="24" s="1"/>
  <c r="B171" i="24"/>
  <c r="H171" i="24" s="1"/>
  <c r="B169" i="24"/>
  <c r="H169" i="24" s="1"/>
  <c r="B32" i="24"/>
  <c r="H32" i="24" s="1"/>
  <c r="B45" i="24"/>
  <c r="H45" i="24" s="1"/>
  <c r="B211" i="24"/>
  <c r="H211" i="24" s="1"/>
  <c r="B14" i="24"/>
  <c r="H14" i="24" s="1"/>
  <c r="B64" i="24"/>
  <c r="H64" i="24" s="1"/>
  <c r="B232" i="24"/>
  <c r="H232" i="24" s="1"/>
  <c r="B30" i="24"/>
  <c r="H30" i="24" s="1"/>
  <c r="H102" i="24"/>
  <c r="H179" i="24"/>
  <c r="H212" i="24"/>
  <c r="H100" i="24"/>
  <c r="H164" i="24"/>
  <c r="H115" i="24"/>
  <c r="H105" i="24"/>
  <c r="H60" i="24"/>
  <c r="H4" i="24"/>
  <c r="H144" i="24"/>
  <c r="H138" i="24"/>
  <c r="H101" i="24"/>
  <c r="H131" i="24"/>
  <c r="H134" i="24"/>
  <c r="H165" i="24"/>
  <c r="H141" i="24"/>
  <c r="H208" i="24"/>
  <c r="H11" i="24"/>
  <c r="H250" i="24"/>
  <c r="H246" i="24"/>
  <c r="H122" i="24"/>
  <c r="H244" i="24"/>
  <c r="H82" i="24"/>
  <c r="H157" i="24"/>
  <c r="H183" i="24"/>
  <c r="H17" i="24"/>
  <c r="H132" i="24"/>
  <c r="H154" i="24"/>
  <c r="H73" i="24"/>
  <c r="H78" i="24"/>
  <c r="H69" i="24"/>
  <c r="H176" i="24"/>
  <c r="H72" i="24"/>
  <c r="H57" i="24"/>
  <c r="H68" i="24"/>
  <c r="H121" i="24"/>
  <c r="H88" i="24"/>
  <c r="H59" i="24"/>
  <c r="H214" i="24"/>
  <c r="H21" i="24"/>
  <c r="H245" i="24"/>
  <c r="H247" i="24"/>
  <c r="H233" i="24"/>
  <c r="H254" i="24"/>
  <c r="H181" i="24"/>
  <c r="H61" i="24"/>
  <c r="H170" i="24"/>
  <c r="H190" i="24"/>
  <c r="H252" i="24"/>
  <c r="H3" i="24"/>
  <c r="H63" i="24"/>
  <c r="H193" i="24"/>
  <c r="H201" i="24"/>
  <c r="H87" i="24"/>
  <c r="H33" i="24"/>
  <c r="H47" i="24"/>
  <c r="H94" i="24"/>
  <c r="H35" i="24"/>
  <c r="H206" i="24"/>
  <c r="H62" i="24"/>
  <c r="H77" i="24"/>
  <c r="H80" i="24"/>
  <c r="H111" i="24"/>
  <c r="H55" i="24"/>
  <c r="H215" i="24"/>
  <c r="H31" i="24"/>
  <c r="H197" i="24"/>
  <c r="H160" i="24"/>
  <c r="H216" i="24"/>
  <c r="H136" i="24"/>
  <c r="H184" i="24"/>
  <c r="H44" i="24"/>
  <c r="H210" i="24"/>
  <c r="H29" i="24"/>
  <c r="H253" i="24"/>
  <c r="G262" i="24"/>
  <c r="H120" i="24"/>
  <c r="C235" i="24"/>
  <c r="I248" i="16"/>
  <c r="H85" i="24"/>
  <c r="I249" i="16"/>
  <c r="J251" i="16"/>
  <c r="J279" i="16" s="1"/>
  <c r="D235" i="24"/>
  <c r="K119" i="16"/>
  <c r="H116" i="24"/>
  <c r="K28" i="16"/>
  <c r="K122" i="16"/>
  <c r="H118" i="24"/>
  <c r="D262" i="24"/>
  <c r="I124" i="16"/>
  <c r="I17" i="3"/>
  <c r="I16" i="3"/>
  <c r="I55" i="3"/>
  <c r="I15" i="3"/>
  <c r="I19" i="3"/>
  <c r="I18" i="3"/>
  <c r="I70" i="3"/>
  <c r="I69" i="3"/>
  <c r="D255" i="24" l="1"/>
  <c r="I261" i="16" s="1"/>
  <c r="I239" i="16"/>
  <c r="I275" i="16"/>
  <c r="I278" i="16"/>
  <c r="K274" i="16"/>
  <c r="K275" i="16"/>
  <c r="C255" i="24"/>
  <c r="B235" i="24"/>
  <c r="H235" i="24" s="1"/>
  <c r="K239" i="16"/>
  <c r="B262" i="24"/>
  <c r="O9" i="18"/>
  <c r="O8" i="18"/>
  <c r="O7" i="18"/>
  <c r="O6" i="18"/>
  <c r="O5" i="18"/>
  <c r="O4" i="18"/>
  <c r="O3" i="18"/>
  <c r="B255" i="24" l="1"/>
  <c r="I277" i="16"/>
  <c r="I276" i="16"/>
  <c r="K276" i="16"/>
  <c r="K261" i="16"/>
  <c r="K277" i="16" s="1"/>
  <c r="K266" i="16"/>
  <c r="O129" i="18"/>
  <c r="M271" i="13"/>
  <c r="M268" i="13"/>
  <c r="L268" i="13"/>
  <c r="J271" i="13"/>
  <c r="J268" i="13"/>
  <c r="G271" i="13"/>
  <c r="G268" i="13"/>
  <c r="G259" i="8"/>
  <c r="F268" i="13"/>
  <c r="H268" i="13"/>
  <c r="K260" i="8" l="1"/>
  <c r="B280" i="8"/>
  <c r="P273" i="8"/>
  <c r="Q273" i="8"/>
  <c r="L271" i="13"/>
  <c r="I271" i="13"/>
  <c r="P274" i="8"/>
  <c r="Q274" i="8"/>
  <c r="H271" i="13"/>
  <c r="F271" i="13"/>
  <c r="H274" i="8"/>
  <c r="I274" i="8"/>
  <c r="J260" i="8" l="1"/>
  <c r="I260" i="8"/>
  <c r="N260" i="8"/>
  <c r="P260" i="8"/>
  <c r="O260" i="8"/>
  <c r="M260" i="8"/>
  <c r="L260" i="8"/>
  <c r="Q260" i="8"/>
  <c r="B282" i="16" l="1"/>
  <c r="B283" i="16" l="1"/>
  <c r="M270" i="13"/>
  <c r="L270" i="13"/>
  <c r="I270" i="13"/>
  <c r="H270" i="13"/>
  <c r="H273" i="8"/>
  <c r="I130" i="3" l="1"/>
  <c r="I114" i="3"/>
  <c r="I108" i="3"/>
  <c r="I106" i="3"/>
  <c r="I86" i="3"/>
  <c r="I85" i="3"/>
  <c r="I81" i="3"/>
  <c r="I80" i="3"/>
  <c r="I78" i="3"/>
  <c r="I77" i="3"/>
  <c r="I76" i="3"/>
  <c r="I75" i="3"/>
  <c r="I73" i="3"/>
  <c r="I71" i="3"/>
  <c r="I67" i="3"/>
  <c r="I63" i="3"/>
  <c r="I62" i="3"/>
  <c r="I59" i="3"/>
  <c r="I58" i="3"/>
  <c r="I57" i="3"/>
  <c r="I53" i="3"/>
  <c r="I50" i="3"/>
  <c r="I49" i="3"/>
  <c r="I48" i="3"/>
  <c r="I47" i="3"/>
  <c r="I42" i="3"/>
  <c r="I35" i="3"/>
  <c r="I34" i="3"/>
  <c r="I32" i="3"/>
  <c r="I31" i="3"/>
  <c r="I30" i="3"/>
  <c r="I29" i="3"/>
  <c r="I28" i="3"/>
  <c r="I27" i="3"/>
  <c r="I26" i="3"/>
  <c r="I124" i="3"/>
  <c r="I105" i="3"/>
  <c r="I11" i="3"/>
  <c r="I7" i="3"/>
  <c r="I14" i="3"/>
  <c r="I10" i="3"/>
  <c r="I13" i="3"/>
  <c r="I9" i="3"/>
  <c r="I12" i="3"/>
  <c r="I8" i="3"/>
  <c r="I3" i="3"/>
  <c r="I6" i="3"/>
  <c r="I5" i="3"/>
  <c r="I4" i="3"/>
  <c r="F270" i="13" l="1"/>
  <c r="G270" i="13"/>
  <c r="G263" i="26"/>
  <c r="J270" i="13"/>
  <c r="I2" i="10"/>
  <c r="I95" i="3"/>
  <c r="I102" i="3"/>
  <c r="I21" i="3"/>
  <c r="I39" i="3"/>
  <c r="I43" i="3"/>
  <c r="I51" i="3"/>
  <c r="I56" i="3"/>
  <c r="I60" i="3"/>
  <c r="I65" i="3"/>
  <c r="I79" i="3"/>
  <c r="I122" i="3"/>
  <c r="I24" i="3"/>
  <c r="I36" i="3"/>
  <c r="I40" i="3"/>
  <c r="I44" i="3"/>
  <c r="I52" i="3"/>
  <c r="I66" i="3"/>
  <c r="I72" i="3"/>
  <c r="I97" i="3"/>
  <c r="I126" i="3"/>
  <c r="I116" i="3"/>
  <c r="I25" i="3"/>
  <c r="I33" i="3"/>
  <c r="I37" i="3"/>
  <c r="I41" i="3"/>
  <c r="I45" i="3"/>
  <c r="I128" i="3"/>
  <c r="I119" i="3"/>
  <c r="I38" i="3"/>
  <c r="I46" i="3"/>
  <c r="I54" i="3"/>
  <c r="I64" i="3"/>
  <c r="I68" i="3"/>
  <c r="I74" i="3"/>
  <c r="I82" i="3"/>
  <c r="I87" i="3"/>
  <c r="I90" i="3"/>
  <c r="I99" i="3"/>
  <c r="I103" i="3"/>
  <c r="I109" i="3"/>
  <c r="I121" i="3"/>
  <c r="I127" i="3"/>
  <c r="I94" i="3"/>
  <c r="I98" i="3"/>
  <c r="I100" i="3"/>
  <c r="I107" i="3"/>
  <c r="I125" i="3"/>
  <c r="I120" i="3"/>
  <c r="I96" i="3"/>
  <c r="I104" i="3"/>
  <c r="I113" i="3"/>
  <c r="I129" i="3"/>
  <c r="I123" i="3"/>
  <c r="I83" i="3"/>
  <c r="I92" i="3"/>
  <c r="I88" i="3"/>
  <c r="I91" i="3"/>
  <c r="I93" i="3"/>
  <c r="I89" i="3"/>
  <c r="I20" i="3"/>
  <c r="X271" i="8" l="1"/>
  <c r="T268" i="13"/>
  <c r="T273" i="8" l="1"/>
  <c r="T270" i="13"/>
  <c r="X274" i="8"/>
  <c r="X273" i="8"/>
  <c r="T271" i="13"/>
  <c r="I273" i="8" l="1"/>
  <c r="E258" i="13"/>
  <c r="K259" i="13" l="1"/>
  <c r="I259" i="13"/>
  <c r="H259" i="13"/>
  <c r="M259" i="13"/>
  <c r="F259" i="13"/>
  <c r="G259" i="13"/>
  <c r="L259" i="13"/>
  <c r="J259" i="13"/>
  <c r="H260" i="8" l="1"/>
  <c r="K268" i="13"/>
  <c r="K271" i="13" l="1"/>
  <c r="K270" i="13"/>
  <c r="W273" i="8" l="1"/>
  <c r="W271" i="8"/>
  <c r="S270" i="13"/>
  <c r="S268" i="13"/>
  <c r="W274" i="8" l="1"/>
  <c r="S271" i="13"/>
  <c r="P270" i="13" l="1"/>
  <c r="P268" i="13"/>
  <c r="P271" i="13" l="1"/>
  <c r="Z146" i="1" l="1"/>
  <c r="Z150" i="1"/>
  <c r="Z218" i="1"/>
  <c r="N169" i="1"/>
  <c r="V169" i="1" s="1"/>
  <c r="Z169" i="1"/>
  <c r="Z248" i="1"/>
  <c r="Z174" i="1"/>
  <c r="Z121" i="1"/>
  <c r="Z130" i="1"/>
  <c r="N146" i="1"/>
  <c r="N173" i="1"/>
  <c r="V173" i="1" s="1"/>
  <c r="Z173" i="1"/>
  <c r="Z164" i="1"/>
  <c r="Z219" i="1"/>
  <c r="N162" i="1"/>
  <c r="Z162" i="1"/>
  <c r="N5" i="1"/>
  <c r="Z5" i="1"/>
  <c r="N218" i="1"/>
  <c r="N244" i="1"/>
  <c r="Z244" i="1"/>
  <c r="Z177" i="1"/>
  <c r="Z141" i="1"/>
  <c r="Z201" i="1"/>
  <c r="N144" i="1"/>
  <c r="Z144" i="1"/>
  <c r="N125" i="1"/>
  <c r="V125" i="1" s="1"/>
  <c r="Z125" i="1"/>
  <c r="Z229" i="1"/>
  <c r="N221" i="1"/>
  <c r="Z221" i="1"/>
  <c r="Z26" i="1"/>
  <c r="N131" i="1"/>
  <c r="Z131" i="1"/>
  <c r="Z178" i="1"/>
  <c r="Z246" i="1"/>
  <c r="Z160" i="1"/>
  <c r="Z136" i="1"/>
  <c r="N150" i="1"/>
  <c r="V150" i="1" s="1"/>
  <c r="Z161" i="1"/>
  <c r="Z114" i="1"/>
  <c r="Z157" i="1"/>
  <c r="Z191" i="1"/>
  <c r="N243" i="1"/>
  <c r="V243" i="1" s="1"/>
  <c r="Z243" i="1"/>
  <c r="Z231" i="1"/>
  <c r="Z232" i="1"/>
  <c r="Z220" i="1"/>
  <c r="N151" i="1"/>
  <c r="Z151" i="1"/>
  <c r="Z213" i="1"/>
  <c r="N127" i="1"/>
  <c r="V127" i="1" s="1"/>
  <c r="Z127" i="1"/>
  <c r="Z238" i="1"/>
  <c r="N217" i="1"/>
  <c r="Z217" i="1"/>
  <c r="Z17" i="1"/>
  <c r="Z254" i="1"/>
  <c r="N161" i="1"/>
  <c r="V161" i="1" s="1"/>
  <c r="Z198" i="1"/>
  <c r="Z8" i="1"/>
  <c r="Z203" i="1"/>
  <c r="N156" i="1"/>
  <c r="Z156" i="1"/>
  <c r="Z249" i="1"/>
  <c r="Z230" i="1"/>
  <c r="Z192" i="1"/>
  <c r="N242" i="1"/>
  <c r="Z242" i="1"/>
  <c r="Z176" i="1"/>
  <c r="N179" i="1"/>
  <c r="Z179" i="1"/>
  <c r="N193" i="1"/>
  <c r="Z193" i="1"/>
  <c r="N187" i="1"/>
  <c r="Z187" i="1"/>
  <c r="Z152" i="1"/>
  <c r="Z225" i="1"/>
  <c r="N177" i="1"/>
  <c r="V177" i="1" s="1"/>
  <c r="Z236" i="1"/>
  <c r="Z25" i="1"/>
  <c r="N141" i="1"/>
  <c r="V141" i="1" s="1"/>
  <c r="Z196" i="1"/>
  <c r="N17" i="1"/>
  <c r="V17" i="1" s="1"/>
  <c r="N114" i="1"/>
  <c r="V114" i="1" s="1"/>
  <c r="Z212" i="1"/>
  <c r="N229" i="1"/>
  <c r="V229" i="1" s="1"/>
  <c r="Z15" i="1"/>
  <c r="Z202" i="1"/>
  <c r="N152" i="1"/>
  <c r="V152" i="1" s="1"/>
  <c r="Z207" i="1"/>
  <c r="N121" i="1"/>
  <c r="V121" i="1" s="1"/>
  <c r="N138" i="1"/>
  <c r="V138" i="1" s="1"/>
  <c r="Z138" i="1"/>
  <c r="N176" i="1"/>
  <c r="V176" i="1" s="1"/>
  <c r="N136" i="1"/>
  <c r="V136" i="1" s="1"/>
  <c r="N143" i="1"/>
  <c r="V143" i="1" s="1"/>
  <c r="Z143" i="1"/>
  <c r="Z171" i="1"/>
  <c r="Z115" i="1"/>
  <c r="N10" i="1"/>
  <c r="V10" i="1" s="1"/>
  <c r="Z10" i="1"/>
  <c r="N186" i="1"/>
  <c r="Z186" i="1"/>
  <c r="N240" i="1"/>
  <c r="V240" i="1" s="1"/>
  <c r="Z240" i="1"/>
  <c r="N191" i="1"/>
  <c r="V191" i="1" s="1"/>
  <c r="N3" i="1"/>
  <c r="Z3" i="1"/>
  <c r="Z170" i="1"/>
  <c r="N12" i="1"/>
  <c r="V12" i="1" s="1"/>
  <c r="Z12" i="1"/>
  <c r="AF12" i="1" s="1"/>
  <c r="N159" i="1"/>
  <c r="Z159" i="1"/>
  <c r="N245" i="1"/>
  <c r="Z245" i="1"/>
  <c r="N225" i="1"/>
  <c r="V225" i="1" s="1"/>
  <c r="N248" i="1"/>
  <c r="V248" i="1" s="1"/>
  <c r="Z172" i="1"/>
  <c r="N252" i="1"/>
  <c r="Z252" i="1"/>
  <c r="N174" i="1"/>
  <c r="V174" i="1" s="1"/>
  <c r="Z147" i="1"/>
  <c r="N19" i="1"/>
  <c r="Z19" i="1"/>
  <c r="N158" i="1"/>
  <c r="V158" i="1" s="1"/>
  <c r="Z158" i="1"/>
  <c r="N122" i="1"/>
  <c r="Z122" i="1"/>
  <c r="N209" i="1"/>
  <c r="V209" i="1" s="1"/>
  <c r="Z209" i="1"/>
  <c r="Z120" i="1"/>
  <c r="N180" i="1"/>
  <c r="V180" i="1" s="1"/>
  <c r="Z180" i="1"/>
  <c r="N219" i="1"/>
  <c r="Z154" i="1"/>
  <c r="Z204" i="1"/>
  <c r="N212" i="1"/>
  <c r="V212" i="1" s="1"/>
  <c r="Z194" i="1"/>
  <c r="Z20" i="1"/>
  <c r="Z134" i="1"/>
  <c r="N211" i="1"/>
  <c r="Z211" i="1"/>
  <c r="N133" i="1"/>
  <c r="Z133" i="1"/>
  <c r="Z208" i="1"/>
  <c r="N230" i="1"/>
  <c r="V230" i="1" s="1"/>
  <c r="N134" i="1"/>
  <c r="V134" i="1" s="1"/>
  <c r="N157" i="1"/>
  <c r="N115" i="1"/>
  <c r="V115" i="1" s="1"/>
  <c r="N160" i="1"/>
  <c r="V160" i="1" s="1"/>
  <c r="N170" i="1"/>
  <c r="V170" i="1" s="1"/>
  <c r="N4" i="1"/>
  <c r="Z4" i="1"/>
  <c r="Z123" i="1"/>
  <c r="Z206" i="1"/>
  <c r="N185" i="1"/>
  <c r="Z185" i="1"/>
  <c r="Z239" i="1"/>
  <c r="Z182" i="1"/>
  <c r="N188" i="1"/>
  <c r="Z188" i="1"/>
  <c r="N129" i="1"/>
  <c r="V129" i="1" s="1"/>
  <c r="Z129" i="1"/>
  <c r="N190" i="1"/>
  <c r="Z190" i="1"/>
  <c r="Z189" i="1"/>
  <c r="N145" i="1"/>
  <c r="Z145" i="1"/>
  <c r="Z181" i="1"/>
  <c r="Z16" i="1"/>
  <c r="Z116" i="1"/>
  <c r="Z14" i="1"/>
  <c r="N220" i="1"/>
  <c r="Z199" i="1"/>
  <c r="N130" i="1"/>
  <c r="V130" i="1" s="1"/>
  <c r="N8" i="1"/>
  <c r="V8" i="1" s="1"/>
  <c r="Z195" i="1"/>
  <c r="N9" i="1"/>
  <c r="Z9" i="1"/>
  <c r="Z24" i="1"/>
  <c r="N241" i="1"/>
  <c r="V241" i="1" s="1"/>
  <c r="Z241" i="1"/>
  <c r="Z139" i="1"/>
  <c r="N166" i="1"/>
  <c r="Z166" i="1"/>
  <c r="Z128" i="1"/>
  <c r="N126" i="1"/>
  <c r="V126" i="1" s="1"/>
  <c r="Z126" i="1"/>
  <c r="Z13" i="1"/>
  <c r="N200" i="1"/>
  <c r="Z200" i="1"/>
  <c r="N113" i="1"/>
  <c r="Z113" i="1"/>
  <c r="Z168" i="1"/>
  <c r="Z167" i="1"/>
  <c r="Z237" i="1"/>
  <c r="N236" i="1"/>
  <c r="V236" i="1" s="1"/>
  <c r="N205" i="1"/>
  <c r="Z205" i="1"/>
  <c r="Z197" i="1"/>
  <c r="N228" i="1"/>
  <c r="Z228" i="1"/>
  <c r="N253" i="1"/>
  <c r="Z253" i="1"/>
  <c r="Z224" i="1"/>
  <c r="Z132" i="1"/>
  <c r="Z184" i="1"/>
  <c r="N250" i="1"/>
  <c r="Z250" i="1"/>
  <c r="Z216" i="1"/>
  <c r="N251" i="1"/>
  <c r="Z251" i="1"/>
  <c r="N137" i="1"/>
  <c r="Z137" i="1"/>
  <c r="Z247" i="1"/>
  <c r="Z223" i="1"/>
  <c r="Z6" i="1"/>
  <c r="N13" i="1"/>
  <c r="V13" i="1" s="1"/>
  <c r="Z215" i="1"/>
  <c r="N167" i="1"/>
  <c r="V167" i="1" s="1"/>
  <c r="N120" i="1"/>
  <c r="V120" i="1" s="1"/>
  <c r="N224" i="1"/>
  <c r="Z165" i="1"/>
  <c r="N165" i="1"/>
  <c r="V165" i="1" s="1"/>
  <c r="N232" i="1"/>
  <c r="V232" i="1" s="1"/>
  <c r="N239" i="1"/>
  <c r="V239" i="1" s="1"/>
  <c r="N24" i="1"/>
  <c r="V24" i="1" s="1"/>
  <c r="N155" i="1"/>
  <c r="Z155" i="1"/>
  <c r="N22" i="1"/>
  <c r="V22" i="1" s="1"/>
  <c r="Z22" i="1"/>
  <c r="N203" i="1"/>
  <c r="V203" i="1" s="1"/>
  <c r="N132" i="1"/>
  <c r="N195" i="1"/>
  <c r="V195" i="1" s="1"/>
  <c r="N216" i="1"/>
  <c r="V216" i="1" s="1"/>
  <c r="N139" i="1"/>
  <c r="N223" i="1"/>
  <c r="V223" i="1" s="1"/>
  <c r="N234" i="1"/>
  <c r="Z234" i="1"/>
  <c r="Z135" i="1"/>
  <c r="N15" i="1"/>
  <c r="V15" i="1" s="1"/>
  <c r="N182" i="1"/>
  <c r="N171" i="1"/>
  <c r="V171" i="1" s="1"/>
  <c r="N123" i="1"/>
  <c r="N20" i="1"/>
  <c r="V20" i="1" s="1"/>
  <c r="N222" i="1"/>
  <c r="Z222" i="1"/>
  <c r="Z148" i="1"/>
  <c r="N119" i="1"/>
  <c r="Z119" i="1"/>
  <c r="N14" i="1"/>
  <c r="V14" i="1" s="1"/>
  <c r="Z175" i="1"/>
  <c r="Z142" i="1"/>
  <c r="N207" i="1"/>
  <c r="V207" i="1" s="1"/>
  <c r="N154" i="1"/>
  <c r="V154" i="1" s="1"/>
  <c r="N226" i="1"/>
  <c r="Z226" i="1"/>
  <c r="N6" i="1"/>
  <c r="N199" i="1"/>
  <c r="V199" i="1" s="1"/>
  <c r="N231" i="1"/>
  <c r="V231" i="1" s="1"/>
  <c r="N194" i="1"/>
  <c r="V194" i="1" s="1"/>
  <c r="N16" i="1"/>
  <c r="V16" i="1" s="1"/>
  <c r="N192" i="1"/>
  <c r="V192" i="1" s="1"/>
  <c r="N175" i="1"/>
  <c r="V175" i="1" s="1"/>
  <c r="N153" i="1"/>
  <c r="Z153" i="1"/>
  <c r="N118" i="1"/>
  <c r="Z118" i="1"/>
  <c r="N148" i="1"/>
  <c r="V148" i="1" s="1"/>
  <c r="N135" i="1"/>
  <c r="N210" i="1"/>
  <c r="Z210" i="1"/>
  <c r="N237" i="1"/>
  <c r="V237" i="1" s="1"/>
  <c r="N181" i="1"/>
  <c r="V181" i="1" s="1"/>
  <c r="N247" i="1"/>
  <c r="N184" i="1"/>
  <c r="V184" i="1" s="1"/>
  <c r="N128" i="1"/>
  <c r="V128" i="1" s="1"/>
  <c r="N164" i="1"/>
  <c r="V164" i="1" s="1"/>
  <c r="N246" i="1"/>
  <c r="V246" i="1" s="1"/>
  <c r="N149" i="1"/>
  <c r="V149" i="1" s="1"/>
  <c r="Z149" i="1"/>
  <c r="N142" i="1"/>
  <c r="N25" i="1"/>
  <c r="V25" i="1" s="1"/>
  <c r="N208" i="1"/>
  <c r="V208" i="1" s="1"/>
  <c r="N168" i="1"/>
  <c r="V168" i="1" s="1"/>
  <c r="N198" i="1"/>
  <c r="V198" i="1" s="1"/>
  <c r="N201" i="1"/>
  <c r="V201" i="1" s="1"/>
  <c r="N147" i="1"/>
  <c r="V147" i="1" s="1"/>
  <c r="N202" i="1"/>
  <c r="V202" i="1" s="1"/>
  <c r="N178" i="1"/>
  <c r="V178" i="1" s="1"/>
  <c r="N163" i="1"/>
  <c r="V163" i="1" s="1"/>
  <c r="Z163" i="1"/>
  <c r="N183" i="1"/>
  <c r="Z183" i="1"/>
  <c r="N206" i="1"/>
  <c r="V206" i="1" s="1"/>
  <c r="N7" i="1"/>
  <c r="V7" i="1" s="1"/>
  <c r="Z7" i="1"/>
  <c r="N116" i="1"/>
  <c r="V116" i="1" s="1"/>
  <c r="N233" i="1"/>
  <c r="Z233" i="1"/>
  <c r="N18" i="1"/>
  <c r="Z18" i="1"/>
  <c r="N11" i="1"/>
  <c r="V11" i="1" s="1"/>
  <c r="Z11" i="1"/>
  <c r="N204" i="1"/>
  <c r="V204" i="1" s="1"/>
  <c r="N196" i="1"/>
  <c r="V196" i="1" s="1"/>
  <c r="N172" i="1"/>
  <c r="V172" i="1" s="1"/>
  <c r="N249" i="1"/>
  <c r="V249" i="1" s="1"/>
  <c r="N21" i="1"/>
  <c r="V21" i="1" s="1"/>
  <c r="Z21" i="1"/>
  <c r="N214" i="1"/>
  <c r="V214" i="1" s="1"/>
  <c r="Z214" i="1"/>
  <c r="N124" i="1"/>
  <c r="Z124" i="1"/>
  <c r="N140" i="1"/>
  <c r="Z140" i="1"/>
  <c r="N189" i="1"/>
  <c r="V189" i="1" s="1"/>
  <c r="N197" i="1"/>
  <c r="V197" i="1" s="1"/>
  <c r="N2" i="1"/>
  <c r="Z2" i="1"/>
  <c r="N215" i="1"/>
  <c r="V215" i="1" s="1"/>
  <c r="N238" i="1"/>
  <c r="V238" i="1" s="1"/>
  <c r="N227" i="1"/>
  <c r="Z227" i="1"/>
  <c r="N213" i="1"/>
  <c r="N26" i="1"/>
  <c r="Z235" i="1"/>
  <c r="J276" i="16" l="1"/>
  <c r="J261" i="16"/>
  <c r="J277" i="16" s="1"/>
  <c r="H255" i="24"/>
  <c r="AE237" i="1"/>
  <c r="AE126" i="1"/>
  <c r="AE127" i="1"/>
  <c r="AE243" i="1"/>
  <c r="AE160" i="1"/>
  <c r="AE115" i="1"/>
  <c r="AE228" i="1"/>
  <c r="AE209" i="1"/>
  <c r="AE171" i="1"/>
  <c r="AE196" i="1"/>
  <c r="AE213" i="1"/>
  <c r="AE178" i="1"/>
  <c r="AE181" i="1"/>
  <c r="AE159" i="1"/>
  <c r="AE143" i="1"/>
  <c r="AE5" i="1"/>
  <c r="AE135" i="1"/>
  <c r="AE204" i="1"/>
  <c r="AE130" i="1"/>
  <c r="R262" i="1"/>
  <c r="AC234" i="1" s="1"/>
  <c r="J234" i="1" s="1"/>
  <c r="Q262" i="1"/>
  <c r="AB137" i="1" s="1"/>
  <c r="P262" i="1"/>
  <c r="AA236" i="1" s="1"/>
  <c r="AE184" i="1"/>
  <c r="AE205" i="1"/>
  <c r="AC205" i="1"/>
  <c r="J205" i="1" s="1"/>
  <c r="AE200" i="1"/>
  <c r="AE179" i="1"/>
  <c r="AE217" i="1"/>
  <c r="AE220" i="1"/>
  <c r="AE183" i="1"/>
  <c r="AE132" i="1"/>
  <c r="AE172" i="1"/>
  <c r="AE232" i="1"/>
  <c r="AE221" i="1"/>
  <c r="AE141" i="1"/>
  <c r="AE155" i="1"/>
  <c r="AE180" i="1"/>
  <c r="AE10" i="1"/>
  <c r="AE231" i="1"/>
  <c r="AE235" i="1"/>
  <c r="AE145" i="1"/>
  <c r="B176" i="1"/>
  <c r="B160" i="1"/>
  <c r="B24" i="1"/>
  <c r="B229" i="1"/>
  <c r="B236" i="1"/>
  <c r="B223" i="1"/>
  <c r="B17" i="1"/>
  <c r="B192" i="1"/>
  <c r="B207" i="1"/>
  <c r="AE166" i="1"/>
  <c r="B20" i="1"/>
  <c r="B121" i="1"/>
  <c r="B177" i="1"/>
  <c r="B215" i="1"/>
  <c r="B147" i="1"/>
  <c r="B203" i="1"/>
  <c r="B7" i="1"/>
  <c r="B168" i="1"/>
  <c r="B181" i="1"/>
  <c r="B239" i="1"/>
  <c r="B13" i="1"/>
  <c r="B248" i="1"/>
  <c r="B231" i="1"/>
  <c r="B128" i="1"/>
  <c r="B237" i="1"/>
  <c r="B14" i="1"/>
  <c r="B216" i="1"/>
  <c r="B120" i="1"/>
  <c r="B154" i="1"/>
  <c r="B171" i="1"/>
  <c r="AE207" i="1"/>
  <c r="B238" i="1"/>
  <c r="B196" i="1"/>
  <c r="B208" i="1"/>
  <c r="B15" i="1"/>
  <c r="B134" i="1"/>
  <c r="B197" i="1"/>
  <c r="B21" i="1"/>
  <c r="B165" i="1"/>
  <c r="B8" i="1"/>
  <c r="B170" i="1"/>
  <c r="B152" i="1"/>
  <c r="B230" i="1"/>
  <c r="B212" i="1"/>
  <c r="B174" i="1"/>
  <c r="B240" i="1"/>
  <c r="AD235" i="1"/>
  <c r="AF235" i="1"/>
  <c r="V26" i="1"/>
  <c r="B26" i="1"/>
  <c r="V213" i="1"/>
  <c r="B213" i="1"/>
  <c r="V140" i="1"/>
  <c r="B140" i="1"/>
  <c r="AF163" i="1"/>
  <c r="AD163" i="1"/>
  <c r="B189" i="1"/>
  <c r="B249" i="1"/>
  <c r="B204" i="1"/>
  <c r="B116" i="1"/>
  <c r="B206" i="1"/>
  <c r="B246" i="1"/>
  <c r="V118" i="1"/>
  <c r="B118" i="1"/>
  <c r="AF153" i="1"/>
  <c r="AD153" i="1"/>
  <c r="AE153" i="1"/>
  <c r="B11" i="1"/>
  <c r="V226" i="1"/>
  <c r="B226" i="1"/>
  <c r="V222" i="1"/>
  <c r="B222" i="1"/>
  <c r="V142" i="1"/>
  <c r="B142" i="1"/>
  <c r="V135" i="1"/>
  <c r="B135" i="1"/>
  <c r="V153" i="1"/>
  <c r="B153" i="1"/>
  <c r="V6" i="1"/>
  <c r="B6" i="1"/>
  <c r="B149" i="1"/>
  <c r="AF142" i="1"/>
  <c r="AD142" i="1"/>
  <c r="AE142" i="1"/>
  <c r="AF2" i="1"/>
  <c r="AD2" i="1"/>
  <c r="AD124" i="1"/>
  <c r="AF124" i="1"/>
  <c r="AE124" i="1"/>
  <c r="AD233" i="1"/>
  <c r="AF233" i="1"/>
  <c r="AE233" i="1"/>
  <c r="B175" i="1"/>
  <c r="B163" i="1"/>
  <c r="V224" i="1"/>
  <c r="B224" i="1"/>
  <c r="V2" i="1"/>
  <c r="B2" i="1"/>
  <c r="V124" i="1"/>
  <c r="B124" i="1"/>
  <c r="V233" i="1"/>
  <c r="B233" i="1"/>
  <c r="B178" i="1"/>
  <c r="B198" i="1"/>
  <c r="V247" i="1"/>
  <c r="B247" i="1"/>
  <c r="AD210" i="1"/>
  <c r="AF210" i="1"/>
  <c r="AE210" i="1"/>
  <c r="B16" i="1"/>
  <c r="V123" i="1"/>
  <c r="B123" i="1"/>
  <c r="V234" i="1"/>
  <c r="B234" i="1"/>
  <c r="AE2" i="1"/>
  <c r="AD18" i="1"/>
  <c r="AF18" i="1"/>
  <c r="AE18" i="1"/>
  <c r="V210" i="1"/>
  <c r="B210" i="1"/>
  <c r="AD148" i="1"/>
  <c r="AF148" i="1"/>
  <c r="AE148" i="1"/>
  <c r="B195" i="1"/>
  <c r="AF227" i="1"/>
  <c r="AD227" i="1"/>
  <c r="AE227" i="1"/>
  <c r="AF21" i="1"/>
  <c r="AD21" i="1"/>
  <c r="AE21" i="1"/>
  <c r="V18" i="1"/>
  <c r="B18" i="1"/>
  <c r="AF7" i="1"/>
  <c r="AD7" i="1"/>
  <c r="AE7" i="1"/>
  <c r="AF183" i="1"/>
  <c r="AD183" i="1"/>
  <c r="V139" i="1"/>
  <c r="B139" i="1"/>
  <c r="AF22" i="1"/>
  <c r="AD22" i="1"/>
  <c r="AE22" i="1"/>
  <c r="V227" i="1"/>
  <c r="B227" i="1"/>
  <c r="AD140" i="1"/>
  <c r="AF140" i="1"/>
  <c r="AE140" i="1"/>
  <c r="AD214" i="1"/>
  <c r="AF214" i="1"/>
  <c r="AE214" i="1"/>
  <c r="B172" i="1"/>
  <c r="AD11" i="1"/>
  <c r="AF11" i="1"/>
  <c r="AE11" i="1"/>
  <c r="V183" i="1"/>
  <c r="B183" i="1"/>
  <c r="AE163" i="1"/>
  <c r="B202" i="1"/>
  <c r="B201" i="1"/>
  <c r="B25" i="1"/>
  <c r="AD149" i="1"/>
  <c r="AF149" i="1"/>
  <c r="AE149" i="1"/>
  <c r="B164" i="1"/>
  <c r="B184" i="1"/>
  <c r="B148" i="1"/>
  <c r="B194" i="1"/>
  <c r="B199" i="1"/>
  <c r="V119" i="1"/>
  <c r="B119" i="1"/>
  <c r="V182" i="1"/>
  <c r="B182" i="1"/>
  <c r="B214" i="1"/>
  <c r="V132" i="1"/>
  <c r="B132" i="1"/>
  <c r="AF118" i="1"/>
  <c r="AD118" i="1"/>
  <c r="AE118" i="1"/>
  <c r="AD226" i="1"/>
  <c r="AF226" i="1"/>
  <c r="AE226" i="1"/>
  <c r="AD222" i="1"/>
  <c r="AF222" i="1"/>
  <c r="AE222" i="1"/>
  <c r="AF234" i="1"/>
  <c r="AD234" i="1"/>
  <c r="AE234" i="1"/>
  <c r="B232" i="1"/>
  <c r="AD165" i="1"/>
  <c r="AF165" i="1"/>
  <c r="AE165" i="1"/>
  <c r="AD6" i="1"/>
  <c r="AF6" i="1"/>
  <c r="AE6" i="1"/>
  <c r="AD200" i="1"/>
  <c r="AF200" i="1"/>
  <c r="AD126" i="1"/>
  <c r="AF126" i="1"/>
  <c r="AF128" i="1"/>
  <c r="AD128" i="1"/>
  <c r="AE128" i="1"/>
  <c r="AD9" i="1"/>
  <c r="AF9" i="1"/>
  <c r="AE9" i="1"/>
  <c r="AD16" i="1"/>
  <c r="AF16" i="1"/>
  <c r="AE16" i="1"/>
  <c r="V145" i="1"/>
  <c r="B145" i="1"/>
  <c r="AF129" i="1"/>
  <c r="AE129" i="1"/>
  <c r="AD129" i="1"/>
  <c r="AD182" i="1"/>
  <c r="AF182" i="1"/>
  <c r="B22" i="1"/>
  <c r="V211" i="1"/>
  <c r="B211" i="1"/>
  <c r="AF122" i="1"/>
  <c r="AD122" i="1"/>
  <c r="AE122" i="1"/>
  <c r="AF223" i="1"/>
  <c r="AD223" i="1"/>
  <c r="AD137" i="1"/>
  <c r="AE137" i="1"/>
  <c r="AF137" i="1"/>
  <c r="AD216" i="1"/>
  <c r="AF216" i="1"/>
  <c r="AE216" i="1"/>
  <c r="AD167" i="1"/>
  <c r="AF167" i="1"/>
  <c r="AE167" i="1"/>
  <c r="V200" i="1"/>
  <c r="B200" i="1"/>
  <c r="V166" i="1"/>
  <c r="B166" i="1"/>
  <c r="V9" i="1"/>
  <c r="B9" i="1"/>
  <c r="AD14" i="1"/>
  <c r="AF14" i="1"/>
  <c r="AE14" i="1"/>
  <c r="AF189" i="1"/>
  <c r="AD189" i="1"/>
  <c r="AE189" i="1"/>
  <c r="AF154" i="1"/>
  <c r="AD154" i="1"/>
  <c r="AE154" i="1"/>
  <c r="AF147" i="1"/>
  <c r="AD147" i="1"/>
  <c r="AE147" i="1"/>
  <c r="AF155" i="1"/>
  <c r="AD155" i="1"/>
  <c r="B167" i="1"/>
  <c r="V137" i="1"/>
  <c r="B137" i="1"/>
  <c r="AF228" i="1"/>
  <c r="AD228" i="1"/>
  <c r="AD237" i="1"/>
  <c r="AF237" i="1"/>
  <c r="AD24" i="1"/>
  <c r="AF24" i="1"/>
  <c r="AE24" i="1"/>
  <c r="AF199" i="1"/>
  <c r="AD199" i="1"/>
  <c r="AE199" i="1"/>
  <c r="AD181" i="1"/>
  <c r="AF181" i="1"/>
  <c r="AE239" i="1"/>
  <c r="AF239" i="1"/>
  <c r="AD239" i="1"/>
  <c r="AF206" i="1"/>
  <c r="AD206" i="1"/>
  <c r="AE206" i="1"/>
  <c r="AF158" i="1"/>
  <c r="AD158" i="1"/>
  <c r="AE158" i="1"/>
  <c r="V155" i="1"/>
  <c r="B155" i="1"/>
  <c r="AD251" i="1"/>
  <c r="AF251" i="1"/>
  <c r="AE251" i="1"/>
  <c r="V228" i="1"/>
  <c r="B228" i="1"/>
  <c r="V113" i="1"/>
  <c r="B113" i="1"/>
  <c r="AF13" i="1"/>
  <c r="AD13" i="1"/>
  <c r="AE13" i="1"/>
  <c r="V4" i="1"/>
  <c r="B4" i="1"/>
  <c r="AF120" i="1"/>
  <c r="AD120" i="1"/>
  <c r="AE120" i="1"/>
  <c r="AD119" i="1"/>
  <c r="AF119" i="1"/>
  <c r="AF247" i="1"/>
  <c r="AD247" i="1"/>
  <c r="AE247" i="1"/>
  <c r="V251" i="1"/>
  <c r="B251" i="1"/>
  <c r="AD184" i="1"/>
  <c r="AF184" i="1"/>
  <c r="AD253" i="1"/>
  <c r="AF253" i="1"/>
  <c r="AE253" i="1"/>
  <c r="AF205" i="1"/>
  <c r="AD205" i="1"/>
  <c r="AF139" i="1"/>
  <c r="AD139" i="1"/>
  <c r="AE139" i="1"/>
  <c r="V220" i="1"/>
  <c r="B220" i="1"/>
  <c r="AD190" i="1"/>
  <c r="AF190" i="1"/>
  <c r="AE190" i="1"/>
  <c r="B115" i="1"/>
  <c r="AD133" i="1"/>
  <c r="AF133" i="1"/>
  <c r="AE133" i="1"/>
  <c r="V219" i="1"/>
  <c r="B219" i="1"/>
  <c r="V245" i="1"/>
  <c r="B245" i="1"/>
  <c r="AD132" i="1"/>
  <c r="AF132" i="1"/>
  <c r="AD224" i="1"/>
  <c r="AF224" i="1"/>
  <c r="AE224" i="1"/>
  <c r="V253" i="1"/>
  <c r="B253" i="1"/>
  <c r="V205" i="1"/>
  <c r="B205" i="1"/>
  <c r="AD168" i="1"/>
  <c r="AF168" i="1"/>
  <c r="AF241" i="1"/>
  <c r="AD241" i="1"/>
  <c r="AE241" i="1"/>
  <c r="B130" i="1"/>
  <c r="AF116" i="1"/>
  <c r="AD116" i="1"/>
  <c r="AE116" i="1"/>
  <c r="V185" i="1"/>
  <c r="B185" i="1"/>
  <c r="AD123" i="1"/>
  <c r="AF123" i="1"/>
  <c r="AE123" i="1"/>
  <c r="V133" i="1"/>
  <c r="B133" i="1"/>
  <c r="AF20" i="1"/>
  <c r="AD20" i="1"/>
  <c r="AE20" i="1"/>
  <c r="AF250" i="1"/>
  <c r="AD250" i="1"/>
  <c r="AE250" i="1"/>
  <c r="AF195" i="1"/>
  <c r="AD195" i="1"/>
  <c r="AE195" i="1"/>
  <c r="B241" i="1"/>
  <c r="AE168" i="1"/>
  <c r="AE223" i="1"/>
  <c r="V252" i="1"/>
  <c r="B252" i="1"/>
  <c r="AF175" i="1"/>
  <c r="AD175" i="1"/>
  <c r="AE175" i="1"/>
  <c r="AD135" i="1"/>
  <c r="AF135" i="1"/>
  <c r="AD215" i="1"/>
  <c r="AE215" i="1"/>
  <c r="AF215" i="1"/>
  <c r="V250" i="1"/>
  <c r="B250" i="1"/>
  <c r="AF197" i="1"/>
  <c r="AD197" i="1"/>
  <c r="AE197" i="1"/>
  <c r="AF188" i="1"/>
  <c r="AD188" i="1"/>
  <c r="AE188" i="1"/>
  <c r="AE182" i="1"/>
  <c r="V157" i="1"/>
  <c r="B157" i="1"/>
  <c r="AF208" i="1"/>
  <c r="AD208" i="1"/>
  <c r="AE208" i="1"/>
  <c r="AF211" i="1"/>
  <c r="AD211" i="1"/>
  <c r="AE211" i="1"/>
  <c r="AE119" i="1"/>
  <c r="AD240" i="1"/>
  <c r="AF240" i="1"/>
  <c r="AE240" i="1"/>
  <c r="B143" i="1"/>
  <c r="AF152" i="1"/>
  <c r="AD152" i="1"/>
  <c r="V179" i="1"/>
  <c r="B179" i="1"/>
  <c r="AD242" i="1"/>
  <c r="AF242" i="1"/>
  <c r="AE242" i="1"/>
  <c r="AD230" i="1"/>
  <c r="AE230" i="1"/>
  <c r="AF230" i="1"/>
  <c r="AF198" i="1"/>
  <c r="AD198" i="1"/>
  <c r="AE198" i="1"/>
  <c r="V122" i="1"/>
  <c r="B122" i="1"/>
  <c r="AD172" i="1"/>
  <c r="AF172" i="1"/>
  <c r="B225" i="1"/>
  <c r="AD170" i="1"/>
  <c r="AF170" i="1"/>
  <c r="AE170" i="1"/>
  <c r="B12" i="1"/>
  <c r="V242" i="1"/>
  <c r="B242" i="1"/>
  <c r="AD217" i="1"/>
  <c r="AF217" i="1"/>
  <c r="AD151" i="1"/>
  <c r="AF151" i="1"/>
  <c r="AE151" i="1"/>
  <c r="AF232" i="1"/>
  <c r="AD232" i="1"/>
  <c r="AD180" i="1"/>
  <c r="AF180" i="1"/>
  <c r="AF186" i="1"/>
  <c r="AD186" i="1"/>
  <c r="AE186" i="1"/>
  <c r="AD15" i="1"/>
  <c r="AF15" i="1"/>
  <c r="AE15" i="1"/>
  <c r="B129" i="1"/>
  <c r="AD196" i="1"/>
  <c r="AF196" i="1"/>
  <c r="AD25" i="1"/>
  <c r="AF25" i="1"/>
  <c r="AE25" i="1"/>
  <c r="AE194" i="1"/>
  <c r="AD203" i="1"/>
  <c r="AF203" i="1"/>
  <c r="AE203" i="1"/>
  <c r="B158" i="1"/>
  <c r="V217" i="1"/>
  <c r="B217" i="1"/>
  <c r="V151" i="1"/>
  <c r="B151" i="1"/>
  <c r="AE17" i="1"/>
  <c r="AD113" i="1"/>
  <c r="AF113" i="1"/>
  <c r="AE113" i="1"/>
  <c r="AD166" i="1"/>
  <c r="AF166" i="1"/>
  <c r="B126" i="1"/>
  <c r="AD204" i="1"/>
  <c r="AF204" i="1"/>
  <c r="AD209" i="1"/>
  <c r="AF209" i="1"/>
  <c r="AF19" i="1"/>
  <c r="AD19" i="1"/>
  <c r="AE19" i="1"/>
  <c r="AD159" i="1"/>
  <c r="AF159" i="1"/>
  <c r="V186" i="1"/>
  <c r="B186" i="1"/>
  <c r="AF115" i="1"/>
  <c r="AD115" i="1"/>
  <c r="B209" i="1"/>
  <c r="B180" i="1"/>
  <c r="B141" i="1"/>
  <c r="B161" i="1"/>
  <c r="V19" i="1"/>
  <c r="B19" i="1"/>
  <c r="V159" i="1"/>
  <c r="B159" i="1"/>
  <c r="AD12" i="1"/>
  <c r="AE12" i="1"/>
  <c r="B136" i="1"/>
  <c r="AD225" i="1"/>
  <c r="AF225" i="1"/>
  <c r="AE225" i="1"/>
  <c r="AD193" i="1"/>
  <c r="AF193" i="1"/>
  <c r="AE193" i="1"/>
  <c r="AF156" i="1"/>
  <c r="AD156" i="1"/>
  <c r="AE156" i="1"/>
  <c r="AD220" i="1"/>
  <c r="AF220" i="1"/>
  <c r="AD157" i="1"/>
  <c r="AF157" i="1"/>
  <c r="AE157" i="1"/>
  <c r="AD136" i="1"/>
  <c r="AF136" i="1"/>
  <c r="AE136" i="1"/>
  <c r="AD145" i="1"/>
  <c r="AF145" i="1"/>
  <c r="V190" i="1"/>
  <c r="B190" i="1"/>
  <c r="V188" i="1"/>
  <c r="B188" i="1"/>
  <c r="AD185" i="1"/>
  <c r="AF185" i="1"/>
  <c r="AF4" i="1"/>
  <c r="AD4" i="1"/>
  <c r="AE4" i="1"/>
  <c r="AD134" i="1"/>
  <c r="AF134" i="1"/>
  <c r="AE134" i="1"/>
  <c r="AF194" i="1"/>
  <c r="AD194" i="1"/>
  <c r="AE3" i="1"/>
  <c r="AF3" i="1"/>
  <c r="AD3" i="1"/>
  <c r="B191" i="1"/>
  <c r="AF207" i="1"/>
  <c r="AD207" i="1"/>
  <c r="AF212" i="1"/>
  <c r="AD212" i="1"/>
  <c r="AE212" i="1"/>
  <c r="B10" i="1"/>
  <c r="V187" i="1"/>
  <c r="B187" i="1"/>
  <c r="V193" i="1"/>
  <c r="B193" i="1"/>
  <c r="AF176" i="1"/>
  <c r="AD176" i="1"/>
  <c r="AE176" i="1"/>
  <c r="V156" i="1"/>
  <c r="B156" i="1"/>
  <c r="AD17" i="1"/>
  <c r="AF17" i="1"/>
  <c r="AF127" i="1"/>
  <c r="AD127" i="1"/>
  <c r="V3" i="1"/>
  <c r="B3" i="1"/>
  <c r="AF143" i="1"/>
  <c r="AD143" i="1"/>
  <c r="AF202" i="1"/>
  <c r="AD202" i="1"/>
  <c r="AE202" i="1"/>
  <c r="AF231" i="1"/>
  <c r="AD231" i="1"/>
  <c r="B138" i="1"/>
  <c r="AF114" i="1"/>
  <c r="AD114" i="1"/>
  <c r="AE114" i="1"/>
  <c r="AD252" i="1"/>
  <c r="AF252" i="1"/>
  <c r="AE252" i="1"/>
  <c r="AF245" i="1"/>
  <c r="AD245" i="1"/>
  <c r="AD10" i="1"/>
  <c r="AF10" i="1"/>
  <c r="AD171" i="1"/>
  <c r="AF171" i="1"/>
  <c r="AF138" i="1"/>
  <c r="AD138" i="1"/>
  <c r="AE138" i="1"/>
  <c r="B114" i="1"/>
  <c r="AE185" i="1"/>
  <c r="AF236" i="1"/>
  <c r="AD236" i="1"/>
  <c r="AE236" i="1"/>
  <c r="AE152" i="1"/>
  <c r="AF179" i="1"/>
  <c r="AD179" i="1"/>
  <c r="AE245" i="1"/>
  <c r="AF213" i="1"/>
  <c r="AD213" i="1"/>
  <c r="AF229" i="1"/>
  <c r="AD229" i="1"/>
  <c r="AE229" i="1"/>
  <c r="AF144" i="1"/>
  <c r="AE144" i="1"/>
  <c r="AD144" i="1"/>
  <c r="V131" i="1"/>
  <c r="B131" i="1"/>
  <c r="V162" i="1"/>
  <c r="B162" i="1"/>
  <c r="B125" i="1"/>
  <c r="AD243" i="1"/>
  <c r="AF243" i="1"/>
  <c r="AD191" i="1"/>
  <c r="AF191" i="1"/>
  <c r="AE191" i="1"/>
  <c r="AD246" i="1"/>
  <c r="AF246" i="1"/>
  <c r="V144" i="1"/>
  <c r="B144" i="1"/>
  <c r="AE219" i="1"/>
  <c r="AF219" i="1"/>
  <c r="AD219" i="1"/>
  <c r="B243" i="1"/>
  <c r="B127" i="1"/>
  <c r="AF187" i="1"/>
  <c r="AE187" i="1"/>
  <c r="AD187" i="1"/>
  <c r="AE192" i="1"/>
  <c r="AF192" i="1"/>
  <c r="AD192" i="1"/>
  <c r="AD249" i="1"/>
  <c r="AF249" i="1"/>
  <c r="AE249" i="1"/>
  <c r="AF8" i="1"/>
  <c r="AE8" i="1"/>
  <c r="AD8" i="1"/>
  <c r="AF254" i="1"/>
  <c r="AD254" i="1"/>
  <c r="AE254" i="1"/>
  <c r="AD238" i="1"/>
  <c r="AF238" i="1"/>
  <c r="AE238" i="1"/>
  <c r="B150" i="1"/>
  <c r="AF26" i="1"/>
  <c r="AD26" i="1"/>
  <c r="AE26" i="1"/>
  <c r="AF221" i="1"/>
  <c r="AD221" i="1"/>
  <c r="AE246" i="1"/>
  <c r="AD125" i="1"/>
  <c r="AF125" i="1"/>
  <c r="AE125" i="1"/>
  <c r="AD141" i="1"/>
  <c r="AF141" i="1"/>
  <c r="V218" i="1"/>
  <c r="B218" i="1"/>
  <c r="AF161" i="1"/>
  <c r="AD161" i="1"/>
  <c r="AE161" i="1"/>
  <c r="V221" i="1"/>
  <c r="B221" i="1"/>
  <c r="AF201" i="1"/>
  <c r="AD201" i="1"/>
  <c r="AE201" i="1"/>
  <c r="AD244" i="1"/>
  <c r="AE244" i="1"/>
  <c r="AF244" i="1"/>
  <c r="V5" i="1"/>
  <c r="B5" i="1"/>
  <c r="V146" i="1"/>
  <c r="B146" i="1"/>
  <c r="AF160" i="1"/>
  <c r="AD160" i="1"/>
  <c r="V244" i="1"/>
  <c r="B244" i="1"/>
  <c r="AF164" i="1"/>
  <c r="AD164" i="1"/>
  <c r="AE164" i="1"/>
  <c r="AD121" i="1"/>
  <c r="AF121" i="1"/>
  <c r="AE121" i="1"/>
  <c r="AF178" i="1"/>
  <c r="AD178" i="1"/>
  <c r="AD131" i="1"/>
  <c r="AE131" i="1"/>
  <c r="AF131" i="1"/>
  <c r="AF162" i="1"/>
  <c r="AD162" i="1"/>
  <c r="AE162" i="1"/>
  <c r="AD173" i="1"/>
  <c r="AF173" i="1"/>
  <c r="AE173" i="1"/>
  <c r="AD248" i="1"/>
  <c r="AF248" i="1"/>
  <c r="AE248" i="1"/>
  <c r="AF218" i="1"/>
  <c r="AD218" i="1"/>
  <c r="AD150" i="1"/>
  <c r="AF150" i="1"/>
  <c r="AE150" i="1"/>
  <c r="B169" i="1"/>
  <c r="AF174" i="1"/>
  <c r="AD174" i="1"/>
  <c r="AE174" i="1"/>
  <c r="AF5" i="1"/>
  <c r="AD5" i="1"/>
  <c r="AE218" i="1"/>
  <c r="AD169" i="1"/>
  <c r="AF169" i="1"/>
  <c r="AE169" i="1"/>
  <c r="B173" i="1"/>
  <c r="AD177" i="1"/>
  <c r="AE177" i="1"/>
  <c r="AF177" i="1"/>
  <c r="AD130" i="1"/>
  <c r="AF130" i="1"/>
  <c r="AD146" i="1"/>
  <c r="AF146" i="1"/>
  <c r="AE146" i="1"/>
  <c r="AC247" i="1" l="1"/>
  <c r="J247" i="1" s="1"/>
  <c r="AC165" i="1"/>
  <c r="J165" i="1" s="1"/>
  <c r="AA22" i="1"/>
  <c r="AA165" i="1"/>
  <c r="AC137" i="1"/>
  <c r="J137" i="1" s="1"/>
  <c r="AA183" i="1"/>
  <c r="AB121" i="1"/>
  <c r="AC121" i="1"/>
  <c r="J121" i="1" s="1"/>
  <c r="AC238" i="1"/>
  <c r="J238" i="1" s="1"/>
  <c r="AC176" i="1"/>
  <c r="J176" i="1" s="1"/>
  <c r="Q177" i="13" s="1"/>
  <c r="D177" i="13" s="1"/>
  <c r="AC212" i="1"/>
  <c r="J212" i="1" s="1"/>
  <c r="Q213" i="13" s="1"/>
  <c r="D213" i="13" s="1"/>
  <c r="AA121" i="1"/>
  <c r="AA10" i="1"/>
  <c r="AB162" i="1"/>
  <c r="AC162" i="1"/>
  <c r="J162" i="1" s="1"/>
  <c r="Q163" i="13" s="1"/>
  <c r="D163" i="13" s="1"/>
  <c r="AB185" i="1"/>
  <c r="AC22" i="1"/>
  <c r="J22" i="1" s="1"/>
  <c r="Q22" i="13" s="1"/>
  <c r="D22" i="13" s="1"/>
  <c r="AB161" i="1"/>
  <c r="AC13" i="1"/>
  <c r="J13" i="1" s="1"/>
  <c r="Q13" i="13" s="1"/>
  <c r="D13" i="13" s="1"/>
  <c r="AC161" i="1"/>
  <c r="J161" i="1" s="1"/>
  <c r="Q162" i="13" s="1"/>
  <c r="D162" i="13" s="1"/>
  <c r="AA176" i="1"/>
  <c r="AB155" i="1"/>
  <c r="AB177" i="1"/>
  <c r="AB136" i="1"/>
  <c r="AA205" i="1"/>
  <c r="AB248" i="1"/>
  <c r="AB219" i="1"/>
  <c r="AB142" i="1"/>
  <c r="AC177" i="1"/>
  <c r="J177" i="1" s="1"/>
  <c r="Q178" i="13" s="1"/>
  <c r="D178" i="13" s="1"/>
  <c r="AC142" i="1"/>
  <c r="J142" i="1" s="1"/>
  <c r="Q143" i="13" s="1"/>
  <c r="D143" i="13" s="1"/>
  <c r="AA136" i="1"/>
  <c r="AA231" i="1"/>
  <c r="AC231" i="1"/>
  <c r="J231" i="1" s="1"/>
  <c r="Q232" i="13" s="1"/>
  <c r="D232" i="13" s="1"/>
  <c r="AB174" i="1"/>
  <c r="AC174" i="1"/>
  <c r="J174" i="1" s="1"/>
  <c r="Q175" i="13" s="1"/>
  <c r="D175" i="13" s="1"/>
  <c r="AB203" i="1"/>
  <c r="AB176" i="1"/>
  <c r="AA141" i="1"/>
  <c r="AA225" i="1"/>
  <c r="AA219" i="1"/>
  <c r="AB225" i="1"/>
  <c r="AC221" i="1"/>
  <c r="J221" i="1" s="1"/>
  <c r="Q222" i="13" s="1"/>
  <c r="D222" i="13" s="1"/>
  <c r="AC219" i="1"/>
  <c r="J219" i="1" s="1"/>
  <c r="Q220" i="13" s="1"/>
  <c r="D220" i="13" s="1"/>
  <c r="AC225" i="1"/>
  <c r="J225" i="1" s="1"/>
  <c r="Q226" i="13" s="1"/>
  <c r="D226" i="13" s="1"/>
  <c r="AB141" i="1"/>
  <c r="AB212" i="1"/>
  <c r="AB138" i="1"/>
  <c r="AC136" i="1"/>
  <c r="J136" i="1" s="1"/>
  <c r="Q137" i="13" s="1"/>
  <c r="D137" i="13" s="1"/>
  <c r="AC10" i="1"/>
  <c r="J10" i="1" s="1"/>
  <c r="Q10" i="13" s="1"/>
  <c r="D10" i="13" s="1"/>
  <c r="AB220" i="1"/>
  <c r="AB231" i="1"/>
  <c r="AB221" i="1"/>
  <c r="AC170" i="1"/>
  <c r="J170" i="1" s="1"/>
  <c r="Q171" i="13" s="1"/>
  <c r="D171" i="13" s="1"/>
  <c r="AC180" i="1"/>
  <c r="J180" i="1" s="1"/>
  <c r="Q181" i="13" s="1"/>
  <c r="D181" i="13" s="1"/>
  <c r="AA170" i="1"/>
  <c r="AA180" i="1"/>
  <c r="AB180" i="1"/>
  <c r="AC220" i="1"/>
  <c r="J220" i="1" s="1"/>
  <c r="Q221" i="13" s="1"/>
  <c r="D221" i="13" s="1"/>
  <c r="AA185" i="1"/>
  <c r="AC232" i="1"/>
  <c r="J232" i="1" s="1"/>
  <c r="Q233" i="13" s="1"/>
  <c r="D233" i="13" s="1"/>
  <c r="AC185" i="1"/>
  <c r="J185" i="1" s="1"/>
  <c r="Q186" i="13" s="1"/>
  <c r="D186" i="13" s="1"/>
  <c r="AA177" i="1"/>
  <c r="AA212" i="1"/>
  <c r="AB190" i="1"/>
  <c r="AA13" i="1"/>
  <c r="AB13" i="1"/>
  <c r="AB238" i="1"/>
  <c r="AB10" i="1"/>
  <c r="AA224" i="1"/>
  <c r="AC224" i="1"/>
  <c r="J224" i="1" s="1"/>
  <c r="Q225" i="13" s="1"/>
  <c r="D225" i="13" s="1"/>
  <c r="AB172" i="1"/>
  <c r="AC248" i="1"/>
  <c r="J248" i="1" s="1"/>
  <c r="Q249" i="13" s="1"/>
  <c r="D249" i="13" s="1"/>
  <c r="AC203" i="1"/>
  <c r="J203" i="1" s="1"/>
  <c r="Q204" i="13" s="1"/>
  <c r="D204" i="13" s="1"/>
  <c r="AB170" i="1"/>
  <c r="AC155" i="1"/>
  <c r="J155" i="1" s="1"/>
  <c r="Q156" i="13" s="1"/>
  <c r="D156" i="13" s="1"/>
  <c r="AA155" i="1"/>
  <c r="AB158" i="1"/>
  <c r="AC158" i="1"/>
  <c r="J158" i="1" s="1"/>
  <c r="Q159" i="13" s="1"/>
  <c r="D159" i="13" s="1"/>
  <c r="AB211" i="1"/>
  <c r="AA239" i="1"/>
  <c r="AB239" i="1"/>
  <c r="AC239" i="1"/>
  <c r="J239" i="1" s="1"/>
  <c r="Q240" i="13" s="1"/>
  <c r="D240" i="13" s="1"/>
  <c r="AC189" i="1"/>
  <c r="J189" i="1" s="1"/>
  <c r="Q190" i="13" s="1"/>
  <c r="D190" i="13" s="1"/>
  <c r="AB189" i="1"/>
  <c r="AC199" i="1"/>
  <c r="J199" i="1" s="1"/>
  <c r="Q200" i="13" s="1"/>
  <c r="D200" i="13" s="1"/>
  <c r="AB241" i="1"/>
  <c r="AA241" i="1"/>
  <c r="AA203" i="1"/>
  <c r="AB224" i="1"/>
  <c r="AB232" i="1"/>
  <c r="AC241" i="1"/>
  <c r="J241" i="1" s="1"/>
  <c r="Q242" i="13" s="1"/>
  <c r="D242" i="13" s="1"/>
  <c r="AC217" i="1"/>
  <c r="J217" i="1" s="1"/>
  <c r="Q218" i="13" s="1"/>
  <c r="D218" i="13" s="1"/>
  <c r="AC132" i="1"/>
  <c r="J132" i="1" s="1"/>
  <c r="Q133" i="13" s="1"/>
  <c r="D133" i="13" s="1"/>
  <c r="AA172" i="1"/>
  <c r="AA132" i="1"/>
  <c r="AA142" i="1"/>
  <c r="AB132" i="1"/>
  <c r="AA158" i="1"/>
  <c r="AA179" i="1"/>
  <c r="AA248" i="1"/>
  <c r="AA238" i="1"/>
  <c r="AA138" i="1"/>
  <c r="AC190" i="1"/>
  <c r="J190" i="1" s="1"/>
  <c r="Q191" i="13" s="1"/>
  <c r="D191" i="13" s="1"/>
  <c r="AC141" i="1"/>
  <c r="J141" i="1" s="1"/>
  <c r="Q142" i="13" s="1"/>
  <c r="D142" i="13" s="1"/>
  <c r="AC211" i="1"/>
  <c r="J211" i="1" s="1"/>
  <c r="Q212" i="13" s="1"/>
  <c r="D212" i="13" s="1"/>
  <c r="AA137" i="1"/>
  <c r="G137" i="1" s="1"/>
  <c r="U139" i="8" s="1"/>
  <c r="D139" i="8" s="1"/>
  <c r="AA18" i="1"/>
  <c r="AA189" i="1"/>
  <c r="AB18" i="1"/>
  <c r="AC236" i="1"/>
  <c r="J236" i="1" s="1"/>
  <c r="Q237" i="13" s="1"/>
  <c r="D237" i="13" s="1"/>
  <c r="AA232" i="1"/>
  <c r="AC21" i="1"/>
  <c r="J21" i="1" s="1"/>
  <c r="Q21" i="13" s="1"/>
  <c r="D21" i="13" s="1"/>
  <c r="AB236" i="1"/>
  <c r="G236" i="1" s="1"/>
  <c r="U238" i="8" s="1"/>
  <c r="D238" i="8" s="1"/>
  <c r="AB15" i="1"/>
  <c r="AC15" i="1"/>
  <c r="J15" i="1" s="1"/>
  <c r="Q15" i="13" s="1"/>
  <c r="D15" i="13" s="1"/>
  <c r="AA15" i="1"/>
  <c r="AA186" i="1"/>
  <c r="AA26" i="1"/>
  <c r="AC186" i="1"/>
  <c r="J186" i="1" s="1"/>
  <c r="Q187" i="13" s="1"/>
  <c r="D187" i="13" s="1"/>
  <c r="AA161" i="1"/>
  <c r="AC12" i="1"/>
  <c r="J12" i="1" s="1"/>
  <c r="Q12" i="13" s="1"/>
  <c r="D12" i="13" s="1"/>
  <c r="AA220" i="1"/>
  <c r="AC182" i="1"/>
  <c r="J182" i="1" s="1"/>
  <c r="Q183" i="13" s="1"/>
  <c r="D183" i="13" s="1"/>
  <c r="AA182" i="1"/>
  <c r="AA21" i="1"/>
  <c r="AB217" i="1"/>
  <c r="AC139" i="1"/>
  <c r="J139" i="1" s="1"/>
  <c r="Q140" i="13" s="1"/>
  <c r="D140" i="13" s="1"/>
  <c r="AA199" i="1"/>
  <c r="AB21" i="1"/>
  <c r="AA217" i="1"/>
  <c r="AB139" i="1"/>
  <c r="AA234" i="1"/>
  <c r="AA139" i="1"/>
  <c r="AA211" i="1"/>
  <c r="AB179" i="1"/>
  <c r="AA200" i="1"/>
  <c r="AA162" i="1"/>
  <c r="AC200" i="1"/>
  <c r="J200" i="1" s="1"/>
  <c r="Q201" i="13" s="1"/>
  <c r="D201" i="13" s="1"/>
  <c r="AA221" i="1"/>
  <c r="AA201" i="1"/>
  <c r="AA175" i="1"/>
  <c r="AA23" i="1"/>
  <c r="AB117" i="1"/>
  <c r="AB23" i="1"/>
  <c r="AC117" i="1"/>
  <c r="J117" i="1" s="1"/>
  <c r="Q116" i="13" s="1"/>
  <c r="D116" i="13" s="1"/>
  <c r="AC23" i="1"/>
  <c r="J23" i="1" s="1"/>
  <c r="AC235" i="1"/>
  <c r="J235" i="1" s="1"/>
  <c r="Q236" i="13" s="1"/>
  <c r="D236" i="13" s="1"/>
  <c r="AA184" i="1"/>
  <c r="AB183" i="1"/>
  <c r="AB201" i="1"/>
  <c r="AC156" i="1"/>
  <c r="J156" i="1" s="1"/>
  <c r="Q157" i="13" s="1"/>
  <c r="D157" i="13" s="1"/>
  <c r="AA12" i="1"/>
  <c r="AC184" i="1"/>
  <c r="J184" i="1" s="1"/>
  <c r="Q185" i="13" s="1"/>
  <c r="D185" i="13" s="1"/>
  <c r="AC17" i="1"/>
  <c r="J17" i="1" s="1"/>
  <c r="Q17" i="13" s="1"/>
  <c r="D17" i="13" s="1"/>
  <c r="AC183" i="1"/>
  <c r="J183" i="1" s="1"/>
  <c r="Q184" i="13" s="1"/>
  <c r="D184" i="13" s="1"/>
  <c r="AC201" i="1"/>
  <c r="J201" i="1" s="1"/>
  <c r="Q202" i="13" s="1"/>
  <c r="D202" i="13" s="1"/>
  <c r="AA156" i="1"/>
  <c r="AB154" i="1"/>
  <c r="AA249" i="1"/>
  <c r="AB26" i="1"/>
  <c r="AB156" i="1"/>
  <c r="AC154" i="1"/>
  <c r="J154" i="1" s="1"/>
  <c r="Q155" i="13" s="1"/>
  <c r="D155" i="13" s="1"/>
  <c r="AA247" i="1"/>
  <c r="AC138" i="1"/>
  <c r="J138" i="1" s="1"/>
  <c r="Q139" i="13" s="1"/>
  <c r="D139" i="13" s="1"/>
  <c r="AA190" i="1"/>
  <c r="AA174" i="1"/>
  <c r="AC172" i="1"/>
  <c r="J172" i="1" s="1"/>
  <c r="Q173" i="13" s="1"/>
  <c r="D173" i="13" s="1"/>
  <c r="AB199" i="1"/>
  <c r="AC18" i="1"/>
  <c r="J18" i="1" s="1"/>
  <c r="Q18" i="13" s="1"/>
  <c r="D18" i="13" s="1"/>
  <c r="AC26" i="1"/>
  <c r="J26" i="1" s="1"/>
  <c r="Q25" i="13" s="1"/>
  <c r="D25" i="13" s="1"/>
  <c r="AC179" i="1"/>
  <c r="J179" i="1" s="1"/>
  <c r="Q180" i="13" s="1"/>
  <c r="D180" i="13" s="1"/>
  <c r="AA154" i="1"/>
  <c r="AB247" i="1"/>
  <c r="AA222" i="1"/>
  <c r="AA202" i="1"/>
  <c r="AA252" i="1"/>
  <c r="AB130" i="1"/>
  <c r="AA122" i="1"/>
  <c r="AB145" i="1"/>
  <c r="AC223" i="1"/>
  <c r="J223" i="1" s="1"/>
  <c r="Q224" i="13" s="1"/>
  <c r="D224" i="13" s="1"/>
  <c r="AB210" i="1"/>
  <c r="AC214" i="1"/>
  <c r="J214" i="1" s="1"/>
  <c r="Q215" i="13" s="1"/>
  <c r="D215" i="13" s="1"/>
  <c r="AB5" i="1"/>
  <c r="AB131" i="1"/>
  <c r="AB254" i="1"/>
  <c r="AA143" i="1"/>
  <c r="AB159" i="1"/>
  <c r="AB4" i="1"/>
  <c r="AA195" i="1"/>
  <c r="AA113" i="1"/>
  <c r="AB226" i="1"/>
  <c r="AB218" i="1"/>
  <c r="AB191" i="1"/>
  <c r="AC192" i="1"/>
  <c r="J192" i="1" s="1"/>
  <c r="Q193" i="13" s="1"/>
  <c r="D193" i="13" s="1"/>
  <c r="AC171" i="1"/>
  <c r="J171" i="1" s="1"/>
  <c r="Q172" i="13" s="1"/>
  <c r="D172" i="13" s="1"/>
  <c r="AA209" i="1"/>
  <c r="AB123" i="1"/>
  <c r="AC168" i="1"/>
  <c r="J168" i="1" s="1"/>
  <c r="Q169" i="13" s="1"/>
  <c r="D169" i="13" s="1"/>
  <c r="AC216" i="1"/>
  <c r="J216" i="1" s="1"/>
  <c r="Q217" i="13" s="1"/>
  <c r="D217" i="13" s="1"/>
  <c r="AA124" i="1"/>
  <c r="AA246" i="1"/>
  <c r="AB187" i="1"/>
  <c r="AB120" i="1"/>
  <c r="AC206" i="1"/>
  <c r="J206" i="1" s="1"/>
  <c r="Q207" i="13" s="1"/>
  <c r="D207" i="13" s="1"/>
  <c r="AC9" i="1"/>
  <c r="J9" i="1" s="1"/>
  <c r="Q9" i="13" s="1"/>
  <c r="D9" i="13" s="1"/>
  <c r="AB169" i="1"/>
  <c r="AB244" i="1"/>
  <c r="AA243" i="1"/>
  <c r="AB8" i="1"/>
  <c r="AA152" i="1"/>
  <c r="AB134" i="1"/>
  <c r="AA126" i="1"/>
  <c r="AA253" i="1"/>
  <c r="AC175" i="1"/>
  <c r="J175" i="1" s="1"/>
  <c r="Q176" i="13" s="1"/>
  <c r="D176" i="13" s="1"/>
  <c r="AB233" i="1"/>
  <c r="AC130" i="1"/>
  <c r="J130" i="1" s="1"/>
  <c r="Q131" i="13" s="1"/>
  <c r="D131" i="13" s="1"/>
  <c r="AA17" i="1"/>
  <c r="AB202" i="1"/>
  <c r="AA204" i="1"/>
  <c r="AC145" i="1"/>
  <c r="J145" i="1" s="1"/>
  <c r="Q146" i="13" s="1"/>
  <c r="D146" i="13" s="1"/>
  <c r="AA135" i="1"/>
  <c r="AA210" i="1"/>
  <c r="AA2" i="1"/>
  <c r="AC5" i="1"/>
  <c r="J5" i="1" s="1"/>
  <c r="Q5" i="13" s="1"/>
  <c r="D5" i="13" s="1"/>
  <c r="AC157" i="1"/>
  <c r="J157" i="1" s="1"/>
  <c r="Q158" i="13" s="1"/>
  <c r="D158" i="13" s="1"/>
  <c r="AC254" i="1"/>
  <c r="J254" i="1" s="1"/>
  <c r="Q256" i="13" s="1"/>
  <c r="D256" i="13" s="1"/>
  <c r="AB143" i="1"/>
  <c r="AC159" i="1"/>
  <c r="J159" i="1" s="1"/>
  <c r="Q160" i="13" s="1"/>
  <c r="D160" i="13" s="1"/>
  <c r="AA188" i="1"/>
  <c r="AC195" i="1"/>
  <c r="J195" i="1" s="1"/>
  <c r="Q196" i="13" s="1"/>
  <c r="D196" i="13" s="1"/>
  <c r="AB250" i="1"/>
  <c r="AC226" i="1"/>
  <c r="J226" i="1" s="1"/>
  <c r="Q227" i="13" s="1"/>
  <c r="D227" i="13" s="1"/>
  <c r="AA218" i="1"/>
  <c r="AC191" i="1"/>
  <c r="J191" i="1" s="1"/>
  <c r="Q192" i="13" s="1"/>
  <c r="D192" i="13" s="1"/>
  <c r="AA196" i="1"/>
  <c r="AA171" i="1"/>
  <c r="AC209" i="1"/>
  <c r="J209" i="1" s="1"/>
  <c r="Q210" i="13" s="1"/>
  <c r="D210" i="13" s="1"/>
  <c r="AB16" i="1"/>
  <c r="AA168" i="1"/>
  <c r="AA119" i="1"/>
  <c r="AB124" i="1"/>
  <c r="AB246" i="1"/>
  <c r="AC115" i="1"/>
  <c r="J115" i="1" s="1"/>
  <c r="Q114" i="13" s="1"/>
  <c r="D114" i="13" s="1"/>
  <c r="AC120" i="1"/>
  <c r="J120" i="1" s="1"/>
  <c r="Q121" i="13" s="1"/>
  <c r="D121" i="13" s="1"/>
  <c r="AB129" i="1"/>
  <c r="AA9" i="1"/>
  <c r="AC169" i="1"/>
  <c r="J169" i="1" s="1"/>
  <c r="Q170" i="13" s="1"/>
  <c r="D170" i="13" s="1"/>
  <c r="AA229" i="1"/>
  <c r="AC243" i="1"/>
  <c r="J243" i="1" s="1"/>
  <c r="Q244" i="13" s="1"/>
  <c r="D244" i="13" s="1"/>
  <c r="AC8" i="1"/>
  <c r="J8" i="1" s="1"/>
  <c r="Q8" i="13" s="1"/>
  <c r="D8" i="13" s="1"/>
  <c r="AC3" i="1"/>
  <c r="J3" i="1" s="1"/>
  <c r="Q3" i="13" s="1"/>
  <c r="D3" i="13" s="1"/>
  <c r="AC134" i="1"/>
  <c r="J134" i="1" s="1"/>
  <c r="Q135" i="13" s="1"/>
  <c r="D135" i="13" s="1"/>
  <c r="AB126" i="1"/>
  <c r="AC253" i="1"/>
  <c r="J253" i="1" s="1"/>
  <c r="Q254" i="13" s="1"/>
  <c r="D254" i="13" s="1"/>
  <c r="AA118" i="1"/>
  <c r="AC233" i="1"/>
  <c r="J233" i="1" s="1"/>
  <c r="Q234" i="13" s="1"/>
  <c r="D234" i="13" s="1"/>
  <c r="AB12" i="1"/>
  <c r="AB205" i="1"/>
  <c r="AB234" i="1"/>
  <c r="AA235" i="1"/>
  <c r="AA130" i="1"/>
  <c r="AB249" i="1"/>
  <c r="AC202" i="1"/>
  <c r="J202" i="1" s="1"/>
  <c r="Q203" i="13" s="1"/>
  <c r="D203" i="13" s="1"/>
  <c r="AC204" i="1"/>
  <c r="J204" i="1" s="1"/>
  <c r="Q205" i="13" s="1"/>
  <c r="D205" i="13" s="1"/>
  <c r="AA145" i="1"/>
  <c r="AB135" i="1"/>
  <c r="AC210" i="1"/>
  <c r="J210" i="1" s="1"/>
  <c r="Q211" i="13" s="1"/>
  <c r="D211" i="13" s="1"/>
  <c r="AB2" i="1"/>
  <c r="AA157" i="1"/>
  <c r="AA230" i="1"/>
  <c r="AC143" i="1"/>
  <c r="J143" i="1" s="1"/>
  <c r="Q144" i="13" s="1"/>
  <c r="D144" i="13" s="1"/>
  <c r="AC188" i="1"/>
  <c r="J188" i="1" s="1"/>
  <c r="Q189" i="13" s="1"/>
  <c r="D189" i="13" s="1"/>
  <c r="AB195" i="1"/>
  <c r="AA250" i="1"/>
  <c r="AC149" i="1"/>
  <c r="J149" i="1" s="1"/>
  <c r="Q150" i="13" s="1"/>
  <c r="D150" i="13" s="1"/>
  <c r="AC218" i="1"/>
  <c r="J218" i="1" s="1"/>
  <c r="Q219" i="13" s="1"/>
  <c r="D219" i="13" s="1"/>
  <c r="AA213" i="1"/>
  <c r="AC196" i="1"/>
  <c r="J196" i="1" s="1"/>
  <c r="Q197" i="13" s="1"/>
  <c r="D197" i="13" s="1"/>
  <c r="AB171" i="1"/>
  <c r="AC16" i="1"/>
  <c r="J16" i="1" s="1"/>
  <c r="Q16" i="13" s="1"/>
  <c r="D16" i="13" s="1"/>
  <c r="AA228" i="1"/>
  <c r="AB119" i="1"/>
  <c r="AC173" i="1"/>
  <c r="J173" i="1" s="1"/>
  <c r="Q174" i="13" s="1"/>
  <c r="D174" i="13" s="1"/>
  <c r="AC246" i="1"/>
  <c r="J246" i="1" s="1"/>
  <c r="Q247" i="13" s="1"/>
  <c r="D247" i="13" s="1"/>
  <c r="AA115" i="1"/>
  <c r="AA120" i="1"/>
  <c r="AC129" i="1"/>
  <c r="J129" i="1" s="1"/>
  <c r="Q130" i="13" s="1"/>
  <c r="D130" i="13" s="1"/>
  <c r="AA167" i="1"/>
  <c r="AA169" i="1"/>
  <c r="AC229" i="1"/>
  <c r="J229" i="1" s="1"/>
  <c r="Q230" i="13" s="1"/>
  <c r="D230" i="13" s="1"/>
  <c r="AB243" i="1"/>
  <c r="AA8" i="1"/>
  <c r="AA3" i="1"/>
  <c r="AA14" i="1"/>
  <c r="AC126" i="1"/>
  <c r="J126" i="1" s="1"/>
  <c r="Q127" i="13" s="1"/>
  <c r="D127" i="13" s="1"/>
  <c r="AB253" i="1"/>
  <c r="AB118" i="1"/>
  <c r="AC140" i="1"/>
  <c r="J140" i="1" s="1"/>
  <c r="Q141" i="13" s="1"/>
  <c r="D141" i="13" s="1"/>
  <c r="AB204" i="1"/>
  <c r="AA197" i="1"/>
  <c r="AC135" i="1"/>
  <c r="J135" i="1" s="1"/>
  <c r="Q136" i="13" s="1"/>
  <c r="D136" i="13" s="1"/>
  <c r="AC11" i="1"/>
  <c r="J11" i="1" s="1"/>
  <c r="Q11" i="13" s="1"/>
  <c r="D11" i="13" s="1"/>
  <c r="AC2" i="1"/>
  <c r="J2" i="1" s="1"/>
  <c r="AB144" i="1"/>
  <c r="AB157" i="1"/>
  <c r="AB230" i="1"/>
  <c r="AA208" i="1"/>
  <c r="AB188" i="1"/>
  <c r="AA166" i="1"/>
  <c r="AC250" i="1"/>
  <c r="J250" i="1" s="1"/>
  <c r="Q251" i="13" s="1"/>
  <c r="D251" i="13" s="1"/>
  <c r="AA149" i="1"/>
  <c r="AB178" i="1"/>
  <c r="AC213" i="1"/>
  <c r="J213" i="1" s="1"/>
  <c r="Q214" i="13" s="1"/>
  <c r="D214" i="13" s="1"/>
  <c r="AB196" i="1"/>
  <c r="AA194" i="1"/>
  <c r="AA16" i="1"/>
  <c r="AC228" i="1"/>
  <c r="J228" i="1" s="1"/>
  <c r="Q229" i="13" s="1"/>
  <c r="D229" i="13" s="1"/>
  <c r="AC119" i="1"/>
  <c r="J119" i="1" s="1"/>
  <c r="Q120" i="13" s="1"/>
  <c r="D120" i="13" s="1"/>
  <c r="AA173" i="1"/>
  <c r="AA198" i="1"/>
  <c r="AB115" i="1"/>
  <c r="AC20" i="1"/>
  <c r="J20" i="1" s="1"/>
  <c r="Q20" i="13" s="1"/>
  <c r="D20" i="13" s="1"/>
  <c r="AA129" i="1"/>
  <c r="AB167" i="1"/>
  <c r="AA164" i="1"/>
  <c r="AB229" i="1"/>
  <c r="AB242" i="1"/>
  <c r="AB3" i="1"/>
  <c r="AB14" i="1"/>
  <c r="AA251" i="1"/>
  <c r="AC118" i="1"/>
  <c r="J118" i="1" s="1"/>
  <c r="Q119" i="13" s="1"/>
  <c r="D119" i="13" s="1"/>
  <c r="AA140" i="1"/>
  <c r="AB235" i="1"/>
  <c r="AB114" i="1"/>
  <c r="AC249" i="1"/>
  <c r="J249" i="1" s="1"/>
  <c r="Q250" i="13" s="1"/>
  <c r="D250" i="13" s="1"/>
  <c r="AC252" i="1"/>
  <c r="J252" i="1" s="1"/>
  <c r="Q253" i="13" s="1"/>
  <c r="D253" i="13" s="1"/>
  <c r="AC197" i="1"/>
  <c r="J197" i="1" s="1"/>
  <c r="Q198" i="13" s="1"/>
  <c r="D198" i="13" s="1"/>
  <c r="AA11" i="1"/>
  <c r="AA150" i="1"/>
  <c r="AC144" i="1"/>
  <c r="J144" i="1" s="1"/>
  <c r="Q145" i="13" s="1"/>
  <c r="D145" i="13" s="1"/>
  <c r="AA151" i="1"/>
  <c r="AC230" i="1"/>
  <c r="J230" i="1" s="1"/>
  <c r="Q231" i="13" s="1"/>
  <c r="D231" i="13" s="1"/>
  <c r="AA240" i="1"/>
  <c r="AB208" i="1"/>
  <c r="AC181" i="1"/>
  <c r="J181" i="1" s="1"/>
  <c r="Q182" i="13" s="1"/>
  <c r="D182" i="13" s="1"/>
  <c r="AB166" i="1"/>
  <c r="AA6" i="1"/>
  <c r="AB149" i="1"/>
  <c r="AC178" i="1"/>
  <c r="J178" i="1" s="1"/>
  <c r="Q179" i="13" s="1"/>
  <c r="D179" i="13" s="1"/>
  <c r="AB213" i="1"/>
  <c r="AC147" i="1"/>
  <c r="J147" i="1" s="1"/>
  <c r="Q148" i="13" s="1"/>
  <c r="D148" i="13" s="1"/>
  <c r="AB194" i="1"/>
  <c r="AB128" i="1"/>
  <c r="AB228" i="1"/>
  <c r="AB153" i="1"/>
  <c r="AB173" i="1"/>
  <c r="AB198" i="1"/>
  <c r="AA20" i="1"/>
  <c r="AC116" i="1"/>
  <c r="J116" i="1" s="1"/>
  <c r="Q115" i="13" s="1"/>
  <c r="D115" i="13" s="1"/>
  <c r="AC167" i="1"/>
  <c r="J167" i="1" s="1"/>
  <c r="Q168" i="13" s="1"/>
  <c r="D168" i="13" s="1"/>
  <c r="AC164" i="1"/>
  <c r="J164" i="1" s="1"/>
  <c r="Q165" i="13" s="1"/>
  <c r="D165" i="13" s="1"/>
  <c r="AB160" i="1"/>
  <c r="AA127" i="1"/>
  <c r="AA242" i="1"/>
  <c r="AC19" i="1"/>
  <c r="J19" i="1" s="1"/>
  <c r="Q19" i="13" s="1"/>
  <c r="D19" i="13" s="1"/>
  <c r="AC14" i="1"/>
  <c r="J14" i="1" s="1"/>
  <c r="Q14" i="13" s="1"/>
  <c r="D14" i="13" s="1"/>
  <c r="AA237" i="1"/>
  <c r="AC251" i="1"/>
  <c r="J251" i="1" s="1"/>
  <c r="Q252" i="13" s="1"/>
  <c r="D252" i="13" s="1"/>
  <c r="AC163" i="1"/>
  <c r="J163" i="1" s="1"/>
  <c r="Q164" i="13" s="1"/>
  <c r="D164" i="13" s="1"/>
  <c r="AB140" i="1"/>
  <c r="AB186" i="1"/>
  <c r="AB200" i="1"/>
  <c r="AB184" i="1"/>
  <c r="AB165" i="1"/>
  <c r="G165" i="1" s="1"/>
  <c r="AB222" i="1"/>
  <c r="AB146" i="1"/>
  <c r="AC114" i="1"/>
  <c r="J114" i="1" s="1"/>
  <c r="Q113" i="13" s="1"/>
  <c r="D113" i="13" s="1"/>
  <c r="AB25" i="1"/>
  <c r="AB252" i="1"/>
  <c r="AC133" i="1"/>
  <c r="J133" i="1" s="1"/>
  <c r="Q134" i="13" s="1"/>
  <c r="D134" i="13" s="1"/>
  <c r="AB197" i="1"/>
  <c r="AC148" i="1"/>
  <c r="J148" i="1" s="1"/>
  <c r="Q149" i="13" s="1"/>
  <c r="D149" i="13" s="1"/>
  <c r="AB11" i="1"/>
  <c r="AB150" i="1"/>
  <c r="AA144" i="1"/>
  <c r="AB151" i="1"/>
  <c r="AA193" i="1"/>
  <c r="AB240" i="1"/>
  <c r="AC208" i="1"/>
  <c r="J208" i="1" s="1"/>
  <c r="Q209" i="13" s="1"/>
  <c r="D209" i="13" s="1"/>
  <c r="AA181" i="1"/>
  <c r="AC166" i="1"/>
  <c r="J166" i="1" s="1"/>
  <c r="Q167" i="13" s="1"/>
  <c r="D167" i="13" s="1"/>
  <c r="AB6" i="1"/>
  <c r="AB7" i="1"/>
  <c r="AA178" i="1"/>
  <c r="AA207" i="1"/>
  <c r="AA147" i="1"/>
  <c r="AC194" i="1"/>
  <c r="J194" i="1" s="1"/>
  <c r="Q195" i="13" s="1"/>
  <c r="D195" i="13" s="1"/>
  <c r="AC128" i="1"/>
  <c r="J128" i="1" s="1"/>
  <c r="Q129" i="13" s="1"/>
  <c r="D129" i="13" s="1"/>
  <c r="AC153" i="1"/>
  <c r="J153" i="1" s="1"/>
  <c r="Q154" i="13" s="1"/>
  <c r="D154" i="13" s="1"/>
  <c r="AC125" i="1"/>
  <c r="J125" i="1" s="1"/>
  <c r="Q126" i="13" s="1"/>
  <c r="D126" i="13" s="1"/>
  <c r="AC198" i="1"/>
  <c r="J198" i="1" s="1"/>
  <c r="Q199" i="13" s="1"/>
  <c r="D199" i="13" s="1"/>
  <c r="AA245" i="1"/>
  <c r="AB20" i="1"/>
  <c r="AA116" i="1"/>
  <c r="AA215" i="1"/>
  <c r="AB164" i="1"/>
  <c r="AC160" i="1"/>
  <c r="J160" i="1" s="1"/>
  <c r="Q161" i="13" s="1"/>
  <c r="D161" i="13" s="1"/>
  <c r="AB127" i="1"/>
  <c r="AC242" i="1"/>
  <c r="J242" i="1" s="1"/>
  <c r="Q243" i="13" s="1"/>
  <c r="D243" i="13" s="1"/>
  <c r="AA19" i="1"/>
  <c r="AB24" i="1"/>
  <c r="AC237" i="1"/>
  <c r="J237" i="1" s="1"/>
  <c r="Q238" i="13" s="1"/>
  <c r="D238" i="13" s="1"/>
  <c r="AB251" i="1"/>
  <c r="AA163" i="1"/>
  <c r="AA227" i="1"/>
  <c r="AC222" i="1"/>
  <c r="J222" i="1" s="1"/>
  <c r="Q223" i="13" s="1"/>
  <c r="D223" i="13" s="1"/>
  <c r="AC146" i="1"/>
  <c r="J146" i="1" s="1"/>
  <c r="Q147" i="13" s="1"/>
  <c r="D147" i="13" s="1"/>
  <c r="AA114" i="1"/>
  <c r="AC25" i="1"/>
  <c r="J25" i="1" s="1"/>
  <c r="Q24" i="13" s="1"/>
  <c r="D24" i="13" s="1"/>
  <c r="AB122" i="1"/>
  <c r="AA133" i="1"/>
  <c r="AA223" i="1"/>
  <c r="AA148" i="1"/>
  <c r="AA214" i="1"/>
  <c r="AC150" i="1"/>
  <c r="J150" i="1" s="1"/>
  <c r="Q151" i="13" s="1"/>
  <c r="D151" i="13" s="1"/>
  <c r="AC131" i="1"/>
  <c r="J131" i="1" s="1"/>
  <c r="Q132" i="13" s="1"/>
  <c r="D132" i="13" s="1"/>
  <c r="AC151" i="1"/>
  <c r="J151" i="1" s="1"/>
  <c r="Q152" i="13" s="1"/>
  <c r="D152" i="13" s="1"/>
  <c r="AB193" i="1"/>
  <c r="AC240" i="1"/>
  <c r="J240" i="1" s="1"/>
  <c r="Q241" i="13" s="1"/>
  <c r="D241" i="13" s="1"/>
  <c r="AC4" i="1"/>
  <c r="J4" i="1" s="1"/>
  <c r="Q4" i="13" s="1"/>
  <c r="D4" i="13" s="1"/>
  <c r="AB181" i="1"/>
  <c r="AB113" i="1"/>
  <c r="AC6" i="1"/>
  <c r="J6" i="1" s="1"/>
  <c r="Q6" i="13" s="1"/>
  <c r="D6" i="13" s="1"/>
  <c r="AC7" i="1"/>
  <c r="J7" i="1" s="1"/>
  <c r="Q7" i="13" s="1"/>
  <c r="D7" i="13" s="1"/>
  <c r="AA192" i="1"/>
  <c r="AB207" i="1"/>
  <c r="AB147" i="1"/>
  <c r="AC123" i="1"/>
  <c r="J123" i="1" s="1"/>
  <c r="Q124" i="13" s="1"/>
  <c r="D124" i="13" s="1"/>
  <c r="AA128" i="1"/>
  <c r="AA216" i="1"/>
  <c r="AA153" i="1"/>
  <c r="AA125" i="1"/>
  <c r="AA187" i="1"/>
  <c r="AC245" i="1"/>
  <c r="J245" i="1" s="1"/>
  <c r="Q246" i="13" s="1"/>
  <c r="D246" i="13" s="1"/>
  <c r="AA206" i="1"/>
  <c r="AB116" i="1"/>
  <c r="AB215" i="1"/>
  <c r="AA244" i="1"/>
  <c r="AA160" i="1"/>
  <c r="AC127" i="1"/>
  <c r="J127" i="1" s="1"/>
  <c r="Q128" i="13" s="1"/>
  <c r="D128" i="13" s="1"/>
  <c r="AB152" i="1"/>
  <c r="AB19" i="1"/>
  <c r="AC24" i="1"/>
  <c r="J24" i="1" s="1"/>
  <c r="Q23" i="13" s="1"/>
  <c r="D23" i="13" s="1"/>
  <c r="AB237" i="1"/>
  <c r="AB163" i="1"/>
  <c r="AC227" i="1"/>
  <c r="J227" i="1" s="1"/>
  <c r="Q228" i="13" s="1"/>
  <c r="D228" i="13" s="1"/>
  <c r="AB182" i="1"/>
  <c r="AB22" i="1"/>
  <c r="G22" i="1" s="1"/>
  <c r="U22" i="8" s="1"/>
  <c r="D22" i="8" s="1"/>
  <c r="V262" i="1"/>
  <c r="AA117" i="1"/>
  <c r="AA146" i="1"/>
  <c r="AB17" i="1"/>
  <c r="AA25" i="1"/>
  <c r="AC122" i="1"/>
  <c r="J122" i="1" s="1"/>
  <c r="Q123" i="13" s="1"/>
  <c r="D123" i="13" s="1"/>
  <c r="AB133" i="1"/>
  <c r="AB223" i="1"/>
  <c r="AB148" i="1"/>
  <c r="AB214" i="1"/>
  <c r="AA5" i="1"/>
  <c r="AA131" i="1"/>
  <c r="AA254" i="1"/>
  <c r="AC193" i="1"/>
  <c r="J193" i="1" s="1"/>
  <c r="Q194" i="13" s="1"/>
  <c r="D194" i="13" s="1"/>
  <c r="AA159" i="1"/>
  <c r="AA4" i="1"/>
  <c r="AC113" i="1"/>
  <c r="J113" i="1" s="1"/>
  <c r="Q112" i="13" s="1"/>
  <c r="D112" i="13" s="1"/>
  <c r="AA226" i="1"/>
  <c r="AA7" i="1"/>
  <c r="AA191" i="1"/>
  <c r="AB192" i="1"/>
  <c r="AC207" i="1"/>
  <c r="J207" i="1" s="1"/>
  <c r="AB209" i="1"/>
  <c r="AA123" i="1"/>
  <c r="AB168" i="1"/>
  <c r="AB216" i="1"/>
  <c r="AC124" i="1"/>
  <c r="J124" i="1" s="1"/>
  <c r="Q125" i="13" s="1"/>
  <c r="D125" i="13" s="1"/>
  <c r="AB125" i="1"/>
  <c r="AC187" i="1"/>
  <c r="J187" i="1" s="1"/>
  <c r="Q188" i="13" s="1"/>
  <c r="D188" i="13" s="1"/>
  <c r="AB245" i="1"/>
  <c r="AB206" i="1"/>
  <c r="AB9" i="1"/>
  <c r="AC215" i="1"/>
  <c r="J215" i="1" s="1"/>
  <c r="Q216" i="13" s="1"/>
  <c r="D216" i="13" s="1"/>
  <c r="AC244" i="1"/>
  <c r="J244" i="1" s="1"/>
  <c r="Q245" i="13" s="1"/>
  <c r="D245" i="13" s="1"/>
  <c r="AC152" i="1"/>
  <c r="J152" i="1" s="1"/>
  <c r="Q153" i="13" s="1"/>
  <c r="D153" i="13" s="1"/>
  <c r="AA134" i="1"/>
  <c r="AA24" i="1"/>
  <c r="AB175" i="1"/>
  <c r="AA233" i="1"/>
  <c r="AB227" i="1"/>
  <c r="Q138" i="13"/>
  <c r="D138" i="13" s="1"/>
  <c r="Q206" i="13"/>
  <c r="D206" i="13" s="1"/>
  <c r="Q235" i="13"/>
  <c r="D235" i="13" s="1"/>
  <c r="Q166" i="13"/>
  <c r="D166" i="13" s="1"/>
  <c r="Q248" i="13"/>
  <c r="D248" i="13" s="1"/>
  <c r="Q122" i="13"/>
  <c r="D122" i="13" s="1"/>
  <c r="Q239" i="13"/>
  <c r="D239" i="13" s="1"/>
  <c r="G183" i="1" l="1"/>
  <c r="U185" i="8" s="1"/>
  <c r="D185" i="8" s="1"/>
  <c r="G142" i="1"/>
  <c r="U144" i="8" s="1"/>
  <c r="D144" i="8" s="1"/>
  <c r="G176" i="1"/>
  <c r="AG121" i="1"/>
  <c r="G121" i="1"/>
  <c r="G212" i="1"/>
  <c r="U214" i="8" s="1"/>
  <c r="D214" i="8" s="1"/>
  <c r="G10" i="1"/>
  <c r="U10" i="8" s="1"/>
  <c r="D10" i="8" s="1"/>
  <c r="G162" i="1"/>
  <c r="U164" i="8" s="1"/>
  <c r="D164" i="8" s="1"/>
  <c r="G185" i="1"/>
  <c r="U187" i="8" s="1"/>
  <c r="D187" i="8" s="1"/>
  <c r="G161" i="1"/>
  <c r="U163" i="8" s="1"/>
  <c r="D163" i="8" s="1"/>
  <c r="G205" i="1"/>
  <c r="U207" i="8" s="1"/>
  <c r="D207" i="8" s="1"/>
  <c r="G136" i="1"/>
  <c r="U138" i="8" s="1"/>
  <c r="D138" i="8" s="1"/>
  <c r="AG177" i="1"/>
  <c r="G180" i="1"/>
  <c r="U182" i="8" s="1"/>
  <c r="D182" i="8" s="1"/>
  <c r="G248" i="1"/>
  <c r="U250" i="8" s="1"/>
  <c r="D250" i="8" s="1"/>
  <c r="AG231" i="1"/>
  <c r="G219" i="1"/>
  <c r="K219" i="1" s="1"/>
  <c r="G174" i="1"/>
  <c r="K174" i="1" s="1"/>
  <c r="G241" i="1"/>
  <c r="U243" i="8" s="1"/>
  <c r="D243" i="8" s="1"/>
  <c r="G170" i="1"/>
  <c r="K170" i="1" s="1"/>
  <c r="AG176" i="1"/>
  <c r="G225" i="1"/>
  <c r="K225" i="1" s="1"/>
  <c r="AG203" i="1"/>
  <c r="G141" i="1"/>
  <c r="U143" i="8" s="1"/>
  <c r="D143" i="8" s="1"/>
  <c r="AG225" i="1"/>
  <c r="G177" i="1"/>
  <c r="U179" i="8" s="1"/>
  <c r="D179" i="8" s="1"/>
  <c r="AG219" i="1"/>
  <c r="AG221" i="1"/>
  <c r="AG136" i="1"/>
  <c r="G179" i="1"/>
  <c r="K179" i="1" s="1"/>
  <c r="G211" i="1"/>
  <c r="U213" i="8" s="1"/>
  <c r="D213" i="8" s="1"/>
  <c r="G190" i="1"/>
  <c r="U192" i="8" s="1"/>
  <c r="D192" i="8" s="1"/>
  <c r="AG170" i="1"/>
  <c r="AG10" i="1"/>
  <c r="G231" i="1"/>
  <c r="U233" i="8" s="1"/>
  <c r="D233" i="8" s="1"/>
  <c r="AG180" i="1"/>
  <c r="G138" i="1"/>
  <c r="U140" i="8" s="1"/>
  <c r="D140" i="8" s="1"/>
  <c r="G238" i="1"/>
  <c r="K238" i="1" s="1"/>
  <c r="AG220" i="1"/>
  <c r="AG155" i="1"/>
  <c r="AG212" i="1"/>
  <c r="G13" i="1"/>
  <c r="U13" i="8" s="1"/>
  <c r="D13" i="8" s="1"/>
  <c r="AG185" i="1"/>
  <c r="AG13" i="1"/>
  <c r="G200" i="1"/>
  <c r="U202" i="8" s="1"/>
  <c r="D202" i="8" s="1"/>
  <c r="AG162" i="1"/>
  <c r="G172" i="1"/>
  <c r="U174" i="8" s="1"/>
  <c r="D174" i="8" s="1"/>
  <c r="AG224" i="1"/>
  <c r="G155" i="1"/>
  <c r="K155" i="1" s="1"/>
  <c r="G239" i="1"/>
  <c r="U241" i="8" s="1"/>
  <c r="D241" i="8" s="1"/>
  <c r="AG239" i="1"/>
  <c r="AG15" i="1"/>
  <c r="AG204" i="1"/>
  <c r="AG248" i="1"/>
  <c r="G220" i="1"/>
  <c r="U222" i="8" s="1"/>
  <c r="D222" i="8" s="1"/>
  <c r="AG158" i="1"/>
  <c r="G224" i="1"/>
  <c r="U226" i="8" s="1"/>
  <c r="D226" i="8" s="1"/>
  <c r="G204" i="1"/>
  <c r="U206" i="8" s="1"/>
  <c r="D206" i="8" s="1"/>
  <c r="G203" i="1"/>
  <c r="U205" i="8" s="1"/>
  <c r="D205" i="8" s="1"/>
  <c r="AG190" i="1"/>
  <c r="G216" i="1"/>
  <c r="U218" i="8" s="1"/>
  <c r="D218" i="8" s="1"/>
  <c r="AG151" i="1"/>
  <c r="G131" i="1"/>
  <c r="U133" i="8" s="1"/>
  <c r="D133" i="8" s="1"/>
  <c r="AG164" i="1"/>
  <c r="AG141" i="1"/>
  <c r="AG137" i="1"/>
  <c r="AG17" i="1"/>
  <c r="AG16" i="1"/>
  <c r="G254" i="1"/>
  <c r="U257" i="8" s="1"/>
  <c r="D257" i="8" s="1"/>
  <c r="AG206" i="1"/>
  <c r="G217" i="1"/>
  <c r="U219" i="8" s="1"/>
  <c r="D219" i="8" s="1"/>
  <c r="AG241" i="1"/>
  <c r="G4" i="1"/>
  <c r="U4" i="8" s="1"/>
  <c r="D4" i="8" s="1"/>
  <c r="G178" i="1"/>
  <c r="U180" i="8" s="1"/>
  <c r="D180" i="8" s="1"/>
  <c r="G196" i="1"/>
  <c r="U198" i="8" s="1"/>
  <c r="D198" i="8" s="1"/>
  <c r="G242" i="1"/>
  <c r="U244" i="8" s="1"/>
  <c r="D244" i="8" s="1"/>
  <c r="G171" i="1"/>
  <c r="K171" i="1" s="1"/>
  <c r="G235" i="1"/>
  <c r="U237" i="8" s="1"/>
  <c r="B277" i="8" s="1"/>
  <c r="AG193" i="1"/>
  <c r="G186" i="1"/>
  <c r="U188" i="8" s="1"/>
  <c r="D188" i="8" s="1"/>
  <c r="AG145" i="1"/>
  <c r="AG246" i="1"/>
  <c r="AG245" i="1"/>
  <c r="AG144" i="1"/>
  <c r="AG156" i="1"/>
  <c r="G189" i="1"/>
  <c r="U191" i="8" s="1"/>
  <c r="D191" i="8" s="1"/>
  <c r="AG132" i="1"/>
  <c r="AG194" i="1"/>
  <c r="AG218" i="1"/>
  <c r="AG215" i="1"/>
  <c r="G127" i="1"/>
  <c r="U129" i="8" s="1"/>
  <c r="D129" i="8" s="1"/>
  <c r="G6" i="1"/>
  <c r="U6" i="8" s="1"/>
  <c r="D6" i="8" s="1"/>
  <c r="G135" i="1"/>
  <c r="U137" i="8" s="1"/>
  <c r="D137" i="8" s="1"/>
  <c r="AG217" i="1"/>
  <c r="AG150" i="1"/>
  <c r="AG247" i="1"/>
  <c r="G132" i="1"/>
  <c r="U134" i="8" s="1"/>
  <c r="D134" i="8" s="1"/>
  <c r="AG228" i="1"/>
  <c r="AG122" i="1"/>
  <c r="AG18" i="1"/>
  <c r="G120" i="1"/>
  <c r="U122" i="8" s="1"/>
  <c r="D122" i="8" s="1"/>
  <c r="AG161" i="1"/>
  <c r="G159" i="1"/>
  <c r="U161" i="8" s="1"/>
  <c r="D161" i="8" s="1"/>
  <c r="AG189" i="1"/>
  <c r="AG243" i="1"/>
  <c r="AG252" i="1"/>
  <c r="AG179" i="1"/>
  <c r="AG152" i="1"/>
  <c r="G232" i="1"/>
  <c r="U234" i="8" s="1"/>
  <c r="D234" i="8" s="1"/>
  <c r="AG11" i="1"/>
  <c r="G158" i="1"/>
  <c r="U160" i="8" s="1"/>
  <c r="D160" i="8" s="1"/>
  <c r="AG134" i="1"/>
  <c r="AG142" i="1"/>
  <c r="G18" i="1"/>
  <c r="U18" i="8" s="1"/>
  <c r="D18" i="8" s="1"/>
  <c r="AG186" i="1"/>
  <c r="AG192" i="1"/>
  <c r="AG227" i="1"/>
  <c r="G252" i="1"/>
  <c r="U254" i="8" s="1"/>
  <c r="D254" i="8" s="1"/>
  <c r="AG127" i="1"/>
  <c r="AG251" i="1"/>
  <c r="G143" i="1"/>
  <c r="K143" i="1" s="1"/>
  <c r="AG236" i="1"/>
  <c r="AG6" i="1"/>
  <c r="AG21" i="1"/>
  <c r="AG149" i="1"/>
  <c r="G20" i="1"/>
  <c r="K20" i="1" s="1"/>
  <c r="AG229" i="1"/>
  <c r="AG7" i="1"/>
  <c r="AG205" i="1"/>
  <c r="AG148" i="1"/>
  <c r="AG183" i="1"/>
  <c r="AG207" i="1"/>
  <c r="AG167" i="1"/>
  <c r="AG201" i="1"/>
  <c r="AG200" i="1"/>
  <c r="AG235" i="1"/>
  <c r="G123" i="1"/>
  <c r="U125" i="8" s="1"/>
  <c r="D125" i="8" s="1"/>
  <c r="AG209" i="1"/>
  <c r="AG138" i="1"/>
  <c r="AG173" i="1"/>
  <c r="G146" i="1"/>
  <c r="U148" i="8" s="1"/>
  <c r="D148" i="8" s="1"/>
  <c r="AG238" i="1"/>
  <c r="AG19" i="1"/>
  <c r="AG159" i="1"/>
  <c r="AG240" i="1"/>
  <c r="AG223" i="1"/>
  <c r="AG242" i="1"/>
  <c r="G194" i="1"/>
  <c r="G184" i="1"/>
  <c r="U186" i="8" s="1"/>
  <c r="D186" i="8" s="1"/>
  <c r="G122" i="1"/>
  <c r="U124" i="8" s="1"/>
  <c r="D124" i="8" s="1"/>
  <c r="AG115" i="1"/>
  <c r="AG157" i="1"/>
  <c r="AG114" i="1"/>
  <c r="AG210" i="1"/>
  <c r="AG154" i="1"/>
  <c r="AG182" i="1"/>
  <c r="AG199" i="1"/>
  <c r="AG211" i="1"/>
  <c r="AG232" i="1"/>
  <c r="AG195" i="1"/>
  <c r="G175" i="1"/>
  <c r="U177" i="8" s="1"/>
  <c r="D177" i="8" s="1"/>
  <c r="G26" i="1"/>
  <c r="U26" i="8" s="1"/>
  <c r="D26" i="8" s="1"/>
  <c r="AG216" i="1"/>
  <c r="AG126" i="1"/>
  <c r="AG233" i="1"/>
  <c r="G221" i="1"/>
  <c r="U223" i="8" s="1"/>
  <c r="D223" i="8" s="1"/>
  <c r="AG254" i="1"/>
  <c r="AG171" i="1"/>
  <c r="G182" i="1"/>
  <c r="U184" i="8" s="1"/>
  <c r="D184" i="8" s="1"/>
  <c r="G199" i="1"/>
  <c r="U201" i="8" s="1"/>
  <c r="D201" i="8" s="1"/>
  <c r="G15" i="1"/>
  <c r="U15" i="8" s="1"/>
  <c r="D15" i="8" s="1"/>
  <c r="AG197" i="1"/>
  <c r="G191" i="1"/>
  <c r="U193" i="8" s="1"/>
  <c r="D193" i="8" s="1"/>
  <c r="G16" i="1"/>
  <c r="U16" i="8" s="1"/>
  <c r="D16" i="8" s="1"/>
  <c r="G115" i="1"/>
  <c r="U115" i="8" s="1"/>
  <c r="D115" i="8" s="1"/>
  <c r="AG128" i="1"/>
  <c r="AG163" i="1"/>
  <c r="AG133" i="1"/>
  <c r="AG146" i="1"/>
  <c r="G8" i="1"/>
  <c r="K8" i="1" s="1"/>
  <c r="G193" i="1"/>
  <c r="U195" i="8" s="1"/>
  <c r="D195" i="8" s="1"/>
  <c r="AG244" i="1"/>
  <c r="AG226" i="1"/>
  <c r="AG160" i="1"/>
  <c r="AG187" i="1"/>
  <c r="AG139" i="1"/>
  <c r="G228" i="1"/>
  <c r="U230" i="8" s="1"/>
  <c r="D230" i="8" s="1"/>
  <c r="AG26" i="1"/>
  <c r="AG125" i="1"/>
  <c r="AG9" i="1"/>
  <c r="G150" i="1"/>
  <c r="U152" i="8" s="1"/>
  <c r="D152" i="8" s="1"/>
  <c r="G208" i="1"/>
  <c r="U210" i="8" s="1"/>
  <c r="D210" i="8" s="1"/>
  <c r="G243" i="1"/>
  <c r="U245" i="8" s="1"/>
  <c r="D245" i="8" s="1"/>
  <c r="AG178" i="1"/>
  <c r="AG135" i="1"/>
  <c r="AG8" i="1"/>
  <c r="AG25" i="1"/>
  <c r="AG118" i="1"/>
  <c r="AG2" i="1"/>
  <c r="AG202" i="1"/>
  <c r="AG234" i="1"/>
  <c r="AG22" i="1"/>
  <c r="AG116" i="1"/>
  <c r="AG169" i="1"/>
  <c r="AG113" i="1"/>
  <c r="AG222" i="1"/>
  <c r="AG140" i="1"/>
  <c r="G187" i="1"/>
  <c r="U189" i="8" s="1"/>
  <c r="D189" i="8" s="1"/>
  <c r="AG120" i="1"/>
  <c r="AG191" i="1"/>
  <c r="AG4" i="1"/>
  <c r="G154" i="1"/>
  <c r="U156" i="8" s="1"/>
  <c r="D156" i="8" s="1"/>
  <c r="G202" i="1"/>
  <c r="U204" i="8" s="1"/>
  <c r="D204" i="8" s="1"/>
  <c r="AG237" i="1"/>
  <c r="G181" i="1"/>
  <c r="K181" i="1" s="1"/>
  <c r="AG14" i="1"/>
  <c r="G249" i="1"/>
  <c r="U251" i="8" s="1"/>
  <c r="D251" i="8" s="1"/>
  <c r="AG147" i="1"/>
  <c r="G21" i="1"/>
  <c r="U21" i="8" s="1"/>
  <c r="D21" i="8" s="1"/>
  <c r="G192" i="1"/>
  <c r="U194" i="8" s="1"/>
  <c r="D194" i="8" s="1"/>
  <c r="G234" i="1"/>
  <c r="U236" i="8" s="1"/>
  <c r="D236" i="8" s="1"/>
  <c r="G247" i="1"/>
  <c r="U249" i="8" s="1"/>
  <c r="D249" i="8" s="1"/>
  <c r="AG153" i="1"/>
  <c r="AG119" i="1"/>
  <c r="G114" i="1"/>
  <c r="U114" i="8" s="1"/>
  <c r="D114" i="8" s="1"/>
  <c r="AG143" i="1"/>
  <c r="AG253" i="1"/>
  <c r="G139" i="1"/>
  <c r="U141" i="8" s="1"/>
  <c r="D141" i="8" s="1"/>
  <c r="G198" i="1"/>
  <c r="U200" i="8" s="1"/>
  <c r="D200" i="8" s="1"/>
  <c r="AG12" i="1"/>
  <c r="G5" i="1"/>
  <c r="U5" i="8" s="1"/>
  <c r="D5" i="8" s="1"/>
  <c r="AG198" i="1"/>
  <c r="G164" i="1"/>
  <c r="U166" i="8" s="1"/>
  <c r="D166" i="8" s="1"/>
  <c r="AG166" i="1"/>
  <c r="AG3" i="1"/>
  <c r="AG213" i="1"/>
  <c r="AG130" i="1"/>
  <c r="AG129" i="1"/>
  <c r="AG188" i="1"/>
  <c r="AG123" i="1"/>
  <c r="G173" i="1"/>
  <c r="U175" i="8" s="1"/>
  <c r="D175" i="8" s="1"/>
  <c r="G201" i="1"/>
  <c r="U203" i="8" s="1"/>
  <c r="D203" i="8" s="1"/>
  <c r="G11" i="1"/>
  <c r="U11" i="8" s="1"/>
  <c r="D11" i="8" s="1"/>
  <c r="G250" i="1"/>
  <c r="U252" i="8" s="1"/>
  <c r="D252" i="8" s="1"/>
  <c r="G233" i="1"/>
  <c r="U235" i="8" s="1"/>
  <c r="D235" i="8" s="1"/>
  <c r="G160" i="1"/>
  <c r="U162" i="8" s="1"/>
  <c r="D162" i="8" s="1"/>
  <c r="G144" i="1"/>
  <c r="U146" i="8" s="1"/>
  <c r="D146" i="8" s="1"/>
  <c r="G244" i="1"/>
  <c r="U246" i="8" s="1"/>
  <c r="D246" i="8" s="1"/>
  <c r="G134" i="1"/>
  <c r="U136" i="8" s="1"/>
  <c r="D136" i="8" s="1"/>
  <c r="G163" i="1"/>
  <c r="U165" i="8" s="1"/>
  <c r="D165" i="8" s="1"/>
  <c r="G226" i="1"/>
  <c r="U228" i="8" s="1"/>
  <c r="D228" i="8" s="1"/>
  <c r="AG168" i="1"/>
  <c r="AG230" i="1"/>
  <c r="G213" i="1"/>
  <c r="U215" i="8" s="1"/>
  <c r="D215" i="8" s="1"/>
  <c r="G116" i="1"/>
  <c r="U116" i="8" s="1"/>
  <c r="D116" i="8" s="1"/>
  <c r="AG208" i="1"/>
  <c r="G129" i="1"/>
  <c r="U131" i="8" s="1"/>
  <c r="D131" i="8" s="1"/>
  <c r="AG250" i="1"/>
  <c r="AG20" i="1"/>
  <c r="G130" i="1"/>
  <c r="AG196" i="1"/>
  <c r="G169" i="1"/>
  <c r="U171" i="8" s="1"/>
  <c r="D171" i="8" s="1"/>
  <c r="G12" i="1"/>
  <c r="U12" i="8" s="1"/>
  <c r="D12" i="8" s="1"/>
  <c r="G237" i="1"/>
  <c r="K237" i="1" s="1"/>
  <c r="AG181" i="1"/>
  <c r="AG24" i="1"/>
  <c r="AG184" i="1"/>
  <c r="AG175" i="1"/>
  <c r="AG5" i="1"/>
  <c r="G147" i="1"/>
  <c r="U149" i="8" s="1"/>
  <c r="D149" i="8" s="1"/>
  <c r="G156" i="1"/>
  <c r="U158" i="8" s="1"/>
  <c r="D158" i="8" s="1"/>
  <c r="AG124" i="1"/>
  <c r="G23" i="1"/>
  <c r="K23" i="1" s="1"/>
  <c r="AG23" i="1"/>
  <c r="AG172" i="1"/>
  <c r="AG165" i="1"/>
  <c r="G125" i="1"/>
  <c r="U127" i="8" s="1"/>
  <c r="D127" i="8" s="1"/>
  <c r="AG214" i="1"/>
  <c r="AG249" i="1"/>
  <c r="G206" i="1"/>
  <c r="U208" i="8" s="1"/>
  <c r="D208" i="8" s="1"/>
  <c r="G145" i="1"/>
  <c r="U147" i="8" s="1"/>
  <c r="D147" i="8" s="1"/>
  <c r="G218" i="1"/>
  <c r="U220" i="8" s="1"/>
  <c r="D220" i="8" s="1"/>
  <c r="AG174" i="1"/>
  <c r="AG131" i="1"/>
  <c r="G222" i="1"/>
  <c r="U224" i="8" s="1"/>
  <c r="D224" i="8" s="1"/>
  <c r="G153" i="1"/>
  <c r="U155" i="8" s="1"/>
  <c r="D155" i="8" s="1"/>
  <c r="G24" i="1"/>
  <c r="U24" i="8" s="1"/>
  <c r="D24" i="8" s="1"/>
  <c r="G25" i="1"/>
  <c r="G128" i="1"/>
  <c r="U130" i="8" s="1"/>
  <c r="D130" i="8" s="1"/>
  <c r="G7" i="1"/>
  <c r="U7" i="8" s="1"/>
  <c r="D7" i="8" s="1"/>
  <c r="G215" i="1"/>
  <c r="U217" i="8" s="1"/>
  <c r="D217" i="8" s="1"/>
  <c r="G3" i="1"/>
  <c r="U3" i="8" s="1"/>
  <c r="D3" i="8" s="1"/>
  <c r="G157" i="1"/>
  <c r="U159" i="8" s="1"/>
  <c r="D159" i="8" s="1"/>
  <c r="G133" i="1"/>
  <c r="G151" i="1"/>
  <c r="U153" i="8" s="1"/>
  <c r="D153" i="8" s="1"/>
  <c r="G166" i="1"/>
  <c r="K166" i="1" s="1"/>
  <c r="G188" i="1"/>
  <c r="U190" i="8" s="1"/>
  <c r="D190" i="8" s="1"/>
  <c r="G253" i="1"/>
  <c r="U255" i="8" s="1"/>
  <c r="D255" i="8" s="1"/>
  <c r="G195" i="1"/>
  <c r="U197" i="8" s="1"/>
  <c r="D197" i="8" s="1"/>
  <c r="G117" i="1"/>
  <c r="AG117" i="1"/>
  <c r="G140" i="1"/>
  <c r="U142" i="8" s="1"/>
  <c r="D142" i="8" s="1"/>
  <c r="G197" i="1"/>
  <c r="U199" i="8" s="1"/>
  <c r="D199" i="8" s="1"/>
  <c r="G126" i="1"/>
  <c r="U128" i="8" s="1"/>
  <c r="D128" i="8" s="1"/>
  <c r="G209" i="1"/>
  <c r="U211" i="8" s="1"/>
  <c r="D211" i="8" s="1"/>
  <c r="G207" i="1"/>
  <c r="G19" i="1"/>
  <c r="U19" i="8" s="1"/>
  <c r="D19" i="8" s="1"/>
  <c r="G245" i="1"/>
  <c r="U247" i="8" s="1"/>
  <c r="D247" i="8" s="1"/>
  <c r="G251" i="1"/>
  <c r="U253" i="8" s="1"/>
  <c r="D253" i="8" s="1"/>
  <c r="G152" i="1"/>
  <c r="U154" i="8" s="1"/>
  <c r="D154" i="8" s="1"/>
  <c r="G17" i="1"/>
  <c r="U17" i="8" s="1"/>
  <c r="D17" i="8" s="1"/>
  <c r="G246" i="1"/>
  <c r="U248" i="8" s="1"/>
  <c r="D248" i="8" s="1"/>
  <c r="G214" i="1"/>
  <c r="G167" i="1"/>
  <c r="U169" i="8" s="1"/>
  <c r="D169" i="8" s="1"/>
  <c r="G229" i="1"/>
  <c r="U231" i="8" s="1"/>
  <c r="D231" i="8" s="1"/>
  <c r="G119" i="1"/>
  <c r="U121" i="8" s="1"/>
  <c r="D121" i="8" s="1"/>
  <c r="G124" i="1"/>
  <c r="U126" i="8" s="1"/>
  <c r="D126" i="8" s="1"/>
  <c r="G148" i="1"/>
  <c r="U150" i="8" s="1"/>
  <c r="D150" i="8" s="1"/>
  <c r="G227" i="1"/>
  <c r="U229" i="8" s="1"/>
  <c r="D229" i="8" s="1"/>
  <c r="G240" i="1"/>
  <c r="K240" i="1" s="1"/>
  <c r="G149" i="1"/>
  <c r="U151" i="8" s="1"/>
  <c r="D151" i="8" s="1"/>
  <c r="G118" i="1"/>
  <c r="U120" i="8" s="1"/>
  <c r="D120" i="8" s="1"/>
  <c r="G168" i="1"/>
  <c r="G2" i="1"/>
  <c r="G223" i="1"/>
  <c r="G14" i="1"/>
  <c r="U14" i="8" s="1"/>
  <c r="D14" i="8" s="1"/>
  <c r="G230" i="1"/>
  <c r="K230" i="1" s="1"/>
  <c r="G9" i="1"/>
  <c r="U9" i="8" s="1"/>
  <c r="D9" i="8" s="1"/>
  <c r="G210" i="1"/>
  <c r="U212" i="8" s="1"/>
  <c r="D212" i="8" s="1"/>
  <c r="G113" i="1"/>
  <c r="U113" i="8" s="1"/>
  <c r="D113" i="8" s="1"/>
  <c r="B278" i="13"/>
  <c r="B274" i="13"/>
  <c r="Q208" i="13"/>
  <c r="D208" i="13" s="1"/>
  <c r="K180" i="1"/>
  <c r="K137" i="1"/>
  <c r="J264" i="1"/>
  <c r="K236" i="1"/>
  <c r="K22" i="1"/>
  <c r="Q271" i="13"/>
  <c r="U167" i="8"/>
  <c r="D167" i="8" s="1"/>
  <c r="K165" i="1"/>
  <c r="U123" i="8"/>
  <c r="D123" i="8" s="1"/>
  <c r="K121" i="1"/>
  <c r="K176" i="1"/>
  <c r="U178" i="8"/>
  <c r="D178" i="8" s="1"/>
  <c r="K183" i="1"/>
  <c r="Q2" i="13"/>
  <c r="D2" i="13" s="1"/>
  <c r="K161" i="1"/>
  <c r="K10" i="1"/>
  <c r="K142" i="1"/>
  <c r="K212" i="1"/>
  <c r="K162" i="1" l="1"/>
  <c r="K185" i="1"/>
  <c r="K205" i="1"/>
  <c r="K248" i="1"/>
  <c r="K136" i="1"/>
  <c r="K241" i="1"/>
  <c r="U176" i="8"/>
  <c r="D176" i="8" s="1"/>
  <c r="U221" i="8"/>
  <c r="D221" i="8" s="1"/>
  <c r="U172" i="8"/>
  <c r="D172" i="8" s="1"/>
  <c r="U227" i="8"/>
  <c r="D227" i="8" s="1"/>
  <c r="K141" i="1"/>
  <c r="K177" i="1"/>
  <c r="U181" i="8"/>
  <c r="D181" i="8" s="1"/>
  <c r="K192" i="1"/>
  <c r="K135" i="1"/>
  <c r="U173" i="8"/>
  <c r="D173" i="8" s="1"/>
  <c r="K200" i="1"/>
  <c r="K172" i="1"/>
  <c r="K131" i="1"/>
  <c r="K211" i="1"/>
  <c r="K190" i="1"/>
  <c r="K231" i="1"/>
  <c r="K138" i="1"/>
  <c r="K239" i="1"/>
  <c r="K13" i="1"/>
  <c r="U240" i="8"/>
  <c r="D240" i="8" s="1"/>
  <c r="K220" i="1"/>
  <c r="U157" i="8"/>
  <c r="D157" i="8" s="1"/>
  <c r="K175" i="1"/>
  <c r="K128" i="1"/>
  <c r="K224" i="1"/>
  <c r="K204" i="1"/>
  <c r="K6" i="1"/>
  <c r="K242" i="1"/>
  <c r="K216" i="1"/>
  <c r="K203" i="1"/>
  <c r="K186" i="1"/>
  <c r="K126" i="1"/>
  <c r="U20" i="8"/>
  <c r="D20" i="8" s="1"/>
  <c r="K232" i="1"/>
  <c r="K16" i="1"/>
  <c r="K158" i="1"/>
  <c r="K253" i="1"/>
  <c r="K167" i="1"/>
  <c r="K139" i="1"/>
  <c r="K113" i="1"/>
  <c r="K189" i="1"/>
  <c r="K132" i="1"/>
  <c r="K209" i="1"/>
  <c r="K201" i="1"/>
  <c r="K218" i="1"/>
  <c r="U242" i="8"/>
  <c r="D242" i="8" s="1"/>
  <c r="K154" i="1"/>
  <c r="K178" i="1"/>
  <c r="K4" i="1"/>
  <c r="K127" i="1"/>
  <c r="K217" i="1"/>
  <c r="U183" i="8"/>
  <c r="D183" i="8" s="1"/>
  <c r="K123" i="1"/>
  <c r="K196" i="1"/>
  <c r="K252" i="1"/>
  <c r="K245" i="1"/>
  <c r="K120" i="1"/>
  <c r="U8" i="8"/>
  <c r="D8" i="8" s="1"/>
  <c r="K193" i="1"/>
  <c r="K229" i="1"/>
  <c r="K119" i="1"/>
  <c r="K184" i="1"/>
  <c r="K122" i="1"/>
  <c r="K169" i="1"/>
  <c r="K221" i="1"/>
  <c r="K11" i="1"/>
  <c r="K159" i="1"/>
  <c r="K5" i="1"/>
  <c r="U145" i="8"/>
  <c r="D145" i="8" s="1"/>
  <c r="G264" i="1"/>
  <c r="K144" i="1"/>
  <c r="K160" i="1"/>
  <c r="K3" i="1"/>
  <c r="K182" i="1"/>
  <c r="K173" i="1"/>
  <c r="K18" i="1"/>
  <c r="K26" i="1"/>
  <c r="K234" i="1"/>
  <c r="K247" i="1"/>
  <c r="K213" i="1"/>
  <c r="K187" i="1"/>
  <c r="K150" i="1"/>
  <c r="K222" i="1"/>
  <c r="K114" i="1"/>
  <c r="K115" i="1"/>
  <c r="K243" i="1"/>
  <c r="K146" i="1"/>
  <c r="K246" i="1"/>
  <c r="K163" i="1"/>
  <c r="K228" i="1"/>
  <c r="K206" i="1"/>
  <c r="K21" i="1"/>
  <c r="K125" i="1"/>
  <c r="K9" i="1"/>
  <c r="K145" i="1"/>
  <c r="U168" i="8"/>
  <c r="D168" i="8" s="1"/>
  <c r="K226" i="1"/>
  <c r="K199" i="1"/>
  <c r="K149" i="1"/>
  <c r="K191" i="1"/>
  <c r="K24" i="1"/>
  <c r="K198" i="1"/>
  <c r="K202" i="1"/>
  <c r="K195" i="1"/>
  <c r="U196" i="8"/>
  <c r="D196" i="8" s="1"/>
  <c r="K194" i="1"/>
  <c r="K249" i="1"/>
  <c r="K15" i="1"/>
  <c r="K118" i="1"/>
  <c r="K157" i="1"/>
  <c r="K164" i="1"/>
  <c r="K140" i="1"/>
  <c r="K208" i="1"/>
  <c r="K210" i="1"/>
  <c r="K250" i="1"/>
  <c r="K134" i="1"/>
  <c r="U232" i="8"/>
  <c r="D232" i="8" s="1"/>
  <c r="K151" i="1"/>
  <c r="K17" i="1"/>
  <c r="K129" i="1"/>
  <c r="K197" i="1"/>
  <c r="K152" i="1"/>
  <c r="K244" i="1"/>
  <c r="U239" i="8"/>
  <c r="D239" i="8" s="1"/>
  <c r="K14" i="1"/>
  <c r="K156" i="1"/>
  <c r="K153" i="1"/>
  <c r="K116" i="1"/>
  <c r="K227" i="1"/>
  <c r="K148" i="1"/>
  <c r="K147" i="1"/>
  <c r="B261" i="13"/>
  <c r="G261" i="13" s="1"/>
  <c r="K12" i="1"/>
  <c r="K7" i="1"/>
  <c r="K19" i="1"/>
  <c r="K124" i="1"/>
  <c r="K233" i="1"/>
  <c r="K215" i="1"/>
  <c r="K251" i="1"/>
  <c r="U132" i="8"/>
  <c r="D132" i="8" s="1"/>
  <c r="K130" i="1"/>
  <c r="K188" i="1"/>
  <c r="U25" i="8"/>
  <c r="D25" i="8" s="1"/>
  <c r="K25" i="1"/>
  <c r="U225" i="8"/>
  <c r="D225" i="8" s="1"/>
  <c r="K223" i="1"/>
  <c r="K2" i="1"/>
  <c r="U2" i="8"/>
  <c r="D2" i="8" s="1"/>
  <c r="U117" i="8"/>
  <c r="D117" i="8" s="1"/>
  <c r="K117" i="1"/>
  <c r="U170" i="8"/>
  <c r="D170" i="8" s="1"/>
  <c r="K168" i="1"/>
  <c r="K207" i="1"/>
  <c r="U209" i="8"/>
  <c r="D209" i="8" s="1"/>
  <c r="U216" i="8"/>
  <c r="D216" i="8" s="1"/>
  <c r="K214" i="1"/>
  <c r="K133" i="1"/>
  <c r="U135" i="8"/>
  <c r="D135" i="8" s="1"/>
  <c r="D237" i="8"/>
  <c r="B262" i="8" s="1"/>
  <c r="U274" i="8"/>
  <c r="D271" i="13"/>
  <c r="B281" i="8" l="1"/>
  <c r="K261" i="13"/>
  <c r="H261" i="13"/>
  <c r="J261" i="13"/>
  <c r="M261" i="13"/>
  <c r="L261" i="13"/>
  <c r="I261" i="13"/>
  <c r="F261" i="13"/>
  <c r="D274" i="8"/>
  <c r="Z92" i="1"/>
  <c r="Z30" i="1"/>
  <c r="Z59" i="1"/>
  <c r="Z83" i="1"/>
  <c r="N30" i="1"/>
  <c r="V30" i="1" s="1"/>
  <c r="N59" i="1"/>
  <c r="V59" i="1" s="1"/>
  <c r="Z55" i="1"/>
  <c r="Z50" i="1"/>
  <c r="N33" i="1"/>
  <c r="V33" i="1" s="1"/>
  <c r="Z33" i="1"/>
  <c r="N92" i="1"/>
  <c r="V92" i="1" s="1"/>
  <c r="Z73" i="1"/>
  <c r="Z93" i="1"/>
  <c r="Z94" i="1"/>
  <c r="Z71" i="1"/>
  <c r="Z63" i="1"/>
  <c r="N103" i="1"/>
  <c r="V103" i="1" s="1"/>
  <c r="Z103" i="1"/>
  <c r="N70" i="1"/>
  <c r="Z70" i="1"/>
  <c r="Z97" i="1"/>
  <c r="Z44" i="1"/>
  <c r="N28" i="1"/>
  <c r="V28" i="1" s="1"/>
  <c r="Z28" i="1"/>
  <c r="Z49" i="1"/>
  <c r="N88" i="1"/>
  <c r="V88" i="1" s="1"/>
  <c r="Z88" i="1"/>
  <c r="Z101" i="1"/>
  <c r="Z111" i="1"/>
  <c r="Z79" i="1"/>
  <c r="N82" i="1"/>
  <c r="Z82" i="1"/>
  <c r="Z112" i="1"/>
  <c r="N73" i="1"/>
  <c r="V73" i="1" s="1"/>
  <c r="N61" i="1"/>
  <c r="V61" i="1" s="1"/>
  <c r="Z61" i="1"/>
  <c r="N43" i="1"/>
  <c r="Z43" i="1"/>
  <c r="Z77" i="1"/>
  <c r="Z95" i="1"/>
  <c r="N93" i="1"/>
  <c r="Z56" i="1"/>
  <c r="N77" i="1"/>
  <c r="N97" i="1"/>
  <c r="V97" i="1" s="1"/>
  <c r="N37" i="1"/>
  <c r="Z37" i="1"/>
  <c r="Z39" i="1"/>
  <c r="Z34" i="1"/>
  <c r="N90" i="1"/>
  <c r="V90" i="1" s="1"/>
  <c r="Z90" i="1"/>
  <c r="N49" i="1"/>
  <c r="V49" i="1" s="1"/>
  <c r="N55" i="1"/>
  <c r="V55" i="1" s="1"/>
  <c r="N111" i="1"/>
  <c r="V111" i="1" s="1"/>
  <c r="N89" i="1"/>
  <c r="V89" i="1" s="1"/>
  <c r="Z89" i="1"/>
  <c r="N104" i="1"/>
  <c r="V104" i="1" s="1"/>
  <c r="Z104" i="1"/>
  <c r="N41" i="1"/>
  <c r="Z41" i="1"/>
  <c r="Z38" i="1"/>
  <c r="N48" i="1"/>
  <c r="V48" i="1" s="1"/>
  <c r="Z48" i="1"/>
  <c r="N57" i="1"/>
  <c r="Z57" i="1"/>
  <c r="N101" i="1"/>
  <c r="V101" i="1" s="1"/>
  <c r="N56" i="1"/>
  <c r="V56" i="1" s="1"/>
  <c r="Z85" i="1"/>
  <c r="N36" i="1"/>
  <c r="V36" i="1" s="1"/>
  <c r="Z36" i="1"/>
  <c r="N62" i="1"/>
  <c r="V62" i="1" s="1"/>
  <c r="Z62" i="1"/>
  <c r="N110" i="1"/>
  <c r="V110" i="1" s="1"/>
  <c r="Z110" i="1"/>
  <c r="N112" i="1"/>
  <c r="V112" i="1" s="1"/>
  <c r="N75" i="1"/>
  <c r="Z75" i="1"/>
  <c r="Z74" i="1"/>
  <c r="N44" i="1"/>
  <c r="V44" i="1" s="1"/>
  <c r="N79" i="1"/>
  <c r="V79" i="1" s="1"/>
  <c r="N38" i="1"/>
  <c r="V38" i="1" s="1"/>
  <c r="Z100" i="1"/>
  <c r="N100" i="1"/>
  <c r="V100" i="1" s="1"/>
  <c r="Z91" i="1"/>
  <c r="N63" i="1"/>
  <c r="V63" i="1" s="1"/>
  <c r="N91" i="1"/>
  <c r="V91" i="1" s="1"/>
  <c r="N32" i="1"/>
  <c r="V32" i="1" s="1"/>
  <c r="Z32" i="1"/>
  <c r="N106" i="1"/>
  <c r="V106" i="1" s="1"/>
  <c r="Z106" i="1"/>
  <c r="N54" i="1"/>
  <c r="Z54" i="1"/>
  <c r="N78" i="1"/>
  <c r="Z78" i="1"/>
  <c r="Z31" i="1"/>
  <c r="Z76" i="1"/>
  <c r="N84" i="1"/>
  <c r="Z84" i="1"/>
  <c r="N105" i="1"/>
  <c r="Z105" i="1"/>
  <c r="N35" i="1"/>
  <c r="V35" i="1" s="1"/>
  <c r="Z35" i="1"/>
  <c r="N74" i="1"/>
  <c r="V74" i="1" s="1"/>
  <c r="N108" i="1"/>
  <c r="V108" i="1" s="1"/>
  <c r="Z108" i="1"/>
  <c r="N31" i="1"/>
  <c r="V31" i="1" s="1"/>
  <c r="N94" i="1"/>
  <c r="V94" i="1" s="1"/>
  <c r="N40" i="1"/>
  <c r="V40" i="1" s="1"/>
  <c r="Z40" i="1"/>
  <c r="N95" i="1"/>
  <c r="V95" i="1" s="1"/>
  <c r="N68" i="1"/>
  <c r="V68" i="1" s="1"/>
  <c r="Z68" i="1"/>
  <c r="N81" i="1"/>
  <c r="Z81" i="1"/>
  <c r="N51" i="1"/>
  <c r="Z51" i="1"/>
  <c r="N109" i="1"/>
  <c r="V109" i="1" s="1"/>
  <c r="Z109" i="1"/>
  <c r="N58" i="1"/>
  <c r="Z58" i="1"/>
  <c r="N67" i="1"/>
  <c r="Z67" i="1"/>
  <c r="N72" i="1"/>
  <c r="Z72" i="1"/>
  <c r="N102" i="1"/>
  <c r="Z102" i="1"/>
  <c r="N53" i="1"/>
  <c r="V53" i="1" s="1"/>
  <c r="Z53" i="1"/>
  <c r="N46" i="1"/>
  <c r="V46" i="1" s="1"/>
  <c r="Z46" i="1"/>
  <c r="N45" i="1"/>
  <c r="V45" i="1" s="1"/>
  <c r="Z45" i="1"/>
  <c r="N86" i="1"/>
  <c r="V86" i="1" s="1"/>
  <c r="Z86" i="1"/>
  <c r="N50" i="1"/>
  <c r="V50" i="1" s="1"/>
  <c r="Z65" i="1"/>
  <c r="N83" i="1"/>
  <c r="V83" i="1" s="1"/>
  <c r="N34" i="1"/>
  <c r="V34" i="1" s="1"/>
  <c r="N71" i="1"/>
  <c r="V71" i="1" s="1"/>
  <c r="N76" i="1"/>
  <c r="V76" i="1" s="1"/>
  <c r="N60" i="1"/>
  <c r="V60" i="1" s="1"/>
  <c r="Z60" i="1"/>
  <c r="N52" i="1"/>
  <c r="Z52" i="1"/>
  <c r="N64" i="1"/>
  <c r="Z64" i="1"/>
  <c r="N66" i="1"/>
  <c r="V66" i="1" s="1"/>
  <c r="Z66" i="1"/>
  <c r="N65" i="1"/>
  <c r="V65" i="1" s="1"/>
  <c r="N87" i="1"/>
  <c r="Z87" i="1"/>
  <c r="N107" i="1"/>
  <c r="V107" i="1" s="1"/>
  <c r="Z107" i="1"/>
  <c r="N27" i="1"/>
  <c r="N235" i="1" s="1"/>
  <c r="N254" i="1" s="1"/>
  <c r="Z27" i="1"/>
  <c r="N69" i="1"/>
  <c r="V69" i="1" s="1"/>
  <c r="Z69" i="1"/>
  <c r="N99" i="1"/>
  <c r="Z99" i="1"/>
  <c r="N96" i="1"/>
  <c r="Z96" i="1"/>
  <c r="N98" i="1"/>
  <c r="Z98" i="1"/>
  <c r="N80" i="1"/>
  <c r="V80" i="1" s="1"/>
  <c r="Z80" i="1"/>
  <c r="N85" i="1"/>
  <c r="V85" i="1" s="1"/>
  <c r="N47" i="1"/>
  <c r="V47" i="1" s="1"/>
  <c r="Z47" i="1"/>
  <c r="N39" i="1"/>
  <c r="V39" i="1" s="1"/>
  <c r="N42" i="1"/>
  <c r="Z42" i="1"/>
  <c r="N29" i="1"/>
  <c r="Z29" i="1"/>
  <c r="J262" i="8" l="1"/>
  <c r="H262" i="8"/>
  <c r="N261" i="13"/>
  <c r="AE29" i="1"/>
  <c r="AB29" i="1"/>
  <c r="AA29" i="1"/>
  <c r="AC29" i="1"/>
  <c r="AE80" i="1"/>
  <c r="AA80" i="1"/>
  <c r="AC80" i="1"/>
  <c r="J80" i="1" s="1"/>
  <c r="AB80" i="1"/>
  <c r="AB69" i="1"/>
  <c r="AA69" i="1"/>
  <c r="AC69" i="1"/>
  <c r="J69" i="1" s="1"/>
  <c r="AA40" i="1"/>
  <c r="AC40" i="1"/>
  <c r="J40" i="1" s="1"/>
  <c r="AB40" i="1"/>
  <c r="AE75" i="1"/>
  <c r="AB75" i="1"/>
  <c r="AA75" i="1"/>
  <c r="AC75" i="1"/>
  <c r="AE38" i="1"/>
  <c r="AC38" i="1"/>
  <c r="J38" i="1" s="1"/>
  <c r="AB38" i="1"/>
  <c r="AA38" i="1"/>
  <c r="AB61" i="1"/>
  <c r="AA61" i="1"/>
  <c r="AC61" i="1"/>
  <c r="J61" i="1" s="1"/>
  <c r="AB101" i="1"/>
  <c r="AA101" i="1"/>
  <c r="AC101" i="1"/>
  <c r="J101" i="1" s="1"/>
  <c r="AC70" i="1"/>
  <c r="J70" i="1" s="1"/>
  <c r="AB70" i="1"/>
  <c r="AA70" i="1"/>
  <c r="AA73" i="1"/>
  <c r="AC73" i="1"/>
  <c r="J73" i="1" s="1"/>
  <c r="AB73" i="1"/>
  <c r="AB83" i="1"/>
  <c r="AA83" i="1"/>
  <c r="AC83" i="1"/>
  <c r="J83" i="1" s="1"/>
  <c r="AE66" i="1"/>
  <c r="AA66" i="1"/>
  <c r="AC66" i="1"/>
  <c r="J66" i="1" s="1"/>
  <c r="AB66" i="1"/>
  <c r="AB45" i="1"/>
  <c r="AA45" i="1"/>
  <c r="AC45" i="1"/>
  <c r="J45" i="1" s="1"/>
  <c r="AE72" i="1"/>
  <c r="AA72" i="1"/>
  <c r="AC72" i="1"/>
  <c r="J72" i="1" s="1"/>
  <c r="AB72" i="1"/>
  <c r="AB51" i="1"/>
  <c r="AA51" i="1"/>
  <c r="AC51" i="1"/>
  <c r="J51" i="1" s="1"/>
  <c r="AE105" i="1"/>
  <c r="AA105" i="1"/>
  <c r="AC105" i="1"/>
  <c r="J105" i="1" s="1"/>
  <c r="AB105" i="1"/>
  <c r="AC54" i="1"/>
  <c r="J54" i="1" s="1"/>
  <c r="AB54" i="1"/>
  <c r="AA54" i="1"/>
  <c r="AB91" i="1"/>
  <c r="AA91" i="1"/>
  <c r="AC91" i="1"/>
  <c r="J91" i="1" s="1"/>
  <c r="AB85" i="1"/>
  <c r="AA85" i="1"/>
  <c r="AC85" i="1"/>
  <c r="J85" i="1" s="1"/>
  <c r="AA41" i="1"/>
  <c r="AC41" i="1"/>
  <c r="J41" i="1" s="1"/>
  <c r="AB41" i="1"/>
  <c r="AA88" i="1"/>
  <c r="AC88" i="1"/>
  <c r="J88" i="1" s="1"/>
  <c r="AB88" i="1"/>
  <c r="AB59" i="1"/>
  <c r="AA59" i="1"/>
  <c r="AC59" i="1"/>
  <c r="J59" i="1" s="1"/>
  <c r="AA42" i="1"/>
  <c r="AC42" i="1"/>
  <c r="J42" i="1" s="1"/>
  <c r="AB42" i="1"/>
  <c r="AE98" i="1"/>
  <c r="AA98" i="1"/>
  <c r="AC98" i="1"/>
  <c r="J98" i="1" s="1"/>
  <c r="AB98" i="1"/>
  <c r="AE27" i="1"/>
  <c r="AB27" i="1"/>
  <c r="AA27" i="1"/>
  <c r="AC27" i="1"/>
  <c r="J27" i="1" s="1"/>
  <c r="AA90" i="1"/>
  <c r="AC90" i="1"/>
  <c r="J90" i="1" s="1"/>
  <c r="AB90" i="1"/>
  <c r="AA56" i="1"/>
  <c r="AC56" i="1"/>
  <c r="J56" i="1" s="1"/>
  <c r="AB56" i="1"/>
  <c r="AC103" i="1"/>
  <c r="J103" i="1" s="1"/>
  <c r="AB103" i="1"/>
  <c r="AA103" i="1"/>
  <c r="AA33" i="1"/>
  <c r="AC33" i="1"/>
  <c r="J33" i="1" s="1"/>
  <c r="AB33" i="1"/>
  <c r="AC30" i="1"/>
  <c r="AB30" i="1"/>
  <c r="AA30" i="1"/>
  <c r="AE64" i="1"/>
  <c r="AA64" i="1"/>
  <c r="AC64" i="1"/>
  <c r="J64" i="1" s="1"/>
  <c r="AB64" i="1"/>
  <c r="AC46" i="1"/>
  <c r="J46" i="1" s="1"/>
  <c r="AB46" i="1"/>
  <c r="AA46" i="1"/>
  <c r="AB67" i="1"/>
  <c r="AA67" i="1"/>
  <c r="AC67" i="1"/>
  <c r="J67" i="1" s="1"/>
  <c r="AA81" i="1"/>
  <c r="AC81" i="1"/>
  <c r="J81" i="1" s="1"/>
  <c r="AB81" i="1"/>
  <c r="AB84" i="1"/>
  <c r="AA84" i="1"/>
  <c r="AC84" i="1"/>
  <c r="J84" i="1" s="1"/>
  <c r="AE106" i="1"/>
  <c r="AA106" i="1"/>
  <c r="AC106" i="1"/>
  <c r="J106" i="1" s="1"/>
  <c r="AB106" i="1"/>
  <c r="AB100" i="1"/>
  <c r="AA100" i="1"/>
  <c r="AC100" i="1"/>
  <c r="J100" i="1" s="1"/>
  <c r="AC110" i="1"/>
  <c r="J110" i="1" s="1"/>
  <c r="AB110" i="1"/>
  <c r="AA110" i="1"/>
  <c r="AA104" i="1"/>
  <c r="AC104" i="1"/>
  <c r="J104" i="1" s="1"/>
  <c r="AB104" i="1"/>
  <c r="AA112" i="1"/>
  <c r="AC112" i="1"/>
  <c r="AB112" i="1"/>
  <c r="AE49" i="1"/>
  <c r="AA49" i="1"/>
  <c r="AC49" i="1"/>
  <c r="J49" i="1" s="1"/>
  <c r="AB49" i="1"/>
  <c r="AB92" i="1"/>
  <c r="AA92" i="1"/>
  <c r="AC92" i="1"/>
  <c r="J92" i="1" s="1"/>
  <c r="AA96" i="1"/>
  <c r="AC96" i="1"/>
  <c r="J96" i="1" s="1"/>
  <c r="AB96" i="1"/>
  <c r="AB107" i="1"/>
  <c r="AA107" i="1"/>
  <c r="AC107" i="1"/>
  <c r="J107" i="1" s="1"/>
  <c r="AB108" i="1"/>
  <c r="AA108" i="1"/>
  <c r="AC108" i="1"/>
  <c r="J108" i="1" s="1"/>
  <c r="AE57" i="1"/>
  <c r="AA57" i="1"/>
  <c r="AC57" i="1"/>
  <c r="J57" i="1" s="1"/>
  <c r="AB57" i="1"/>
  <c r="AA34" i="1"/>
  <c r="AC34" i="1"/>
  <c r="J34" i="1" s="1"/>
  <c r="AB34" i="1"/>
  <c r="AC95" i="1"/>
  <c r="J95" i="1" s="1"/>
  <c r="AB95" i="1"/>
  <c r="AA95" i="1"/>
  <c r="AA82" i="1"/>
  <c r="AC82" i="1"/>
  <c r="J82" i="1" s="1"/>
  <c r="AB82" i="1"/>
  <c r="AB28" i="1"/>
  <c r="AA28" i="1"/>
  <c r="AC28" i="1"/>
  <c r="J28" i="1" s="1"/>
  <c r="AC63" i="1"/>
  <c r="J63" i="1" s="1"/>
  <c r="AB63" i="1"/>
  <c r="AA63" i="1"/>
  <c r="AA50" i="1"/>
  <c r="AC50" i="1"/>
  <c r="J50" i="1" s="1"/>
  <c r="AB50" i="1"/>
  <c r="AC47" i="1"/>
  <c r="J47" i="1" s="1"/>
  <c r="AB47" i="1"/>
  <c r="AA47" i="1"/>
  <c r="AB52" i="1"/>
  <c r="AA52" i="1"/>
  <c r="AC52" i="1"/>
  <c r="J52" i="1" s="1"/>
  <c r="AA65" i="1"/>
  <c r="AC65" i="1"/>
  <c r="J65" i="1" s="1"/>
  <c r="AB65" i="1"/>
  <c r="AB53" i="1"/>
  <c r="AA53" i="1"/>
  <c r="AC53" i="1"/>
  <c r="J53" i="1" s="1"/>
  <c r="AE58" i="1"/>
  <c r="AA58" i="1"/>
  <c r="AC58" i="1"/>
  <c r="J58" i="1" s="1"/>
  <c r="AB58" i="1"/>
  <c r="AB68" i="1"/>
  <c r="AA68" i="1"/>
  <c r="AC68" i="1"/>
  <c r="J68" i="1" s="1"/>
  <c r="AE76" i="1"/>
  <c r="AB76" i="1"/>
  <c r="AA76" i="1"/>
  <c r="AC76" i="1"/>
  <c r="J76" i="1" s="1"/>
  <c r="AA32" i="1"/>
  <c r="AC32" i="1"/>
  <c r="AB32" i="1"/>
  <c r="AE62" i="1"/>
  <c r="AC62" i="1"/>
  <c r="J62" i="1" s="1"/>
  <c r="AB62" i="1"/>
  <c r="AA62" i="1"/>
  <c r="AE89" i="1"/>
  <c r="AA89" i="1"/>
  <c r="AC89" i="1"/>
  <c r="J89" i="1" s="1"/>
  <c r="AB89" i="1"/>
  <c r="AC39" i="1"/>
  <c r="J39" i="1" s="1"/>
  <c r="AB39" i="1"/>
  <c r="AA39" i="1"/>
  <c r="AB77" i="1"/>
  <c r="AA77" i="1"/>
  <c r="AC77" i="1"/>
  <c r="AC71" i="1"/>
  <c r="AB71" i="1"/>
  <c r="AA71" i="1"/>
  <c r="AE55" i="1"/>
  <c r="AC55" i="1"/>
  <c r="J55" i="1" s="1"/>
  <c r="AB55" i="1"/>
  <c r="AA55" i="1"/>
  <c r="AE99" i="1"/>
  <c r="AB99" i="1"/>
  <c r="AA99" i="1"/>
  <c r="AC99" i="1"/>
  <c r="J99" i="1" s="1"/>
  <c r="AC87" i="1"/>
  <c r="J87" i="1" s="1"/>
  <c r="AB87" i="1"/>
  <c r="AA87" i="1"/>
  <c r="AC31" i="1"/>
  <c r="J31" i="1" s="1"/>
  <c r="AB31" i="1"/>
  <c r="AA31" i="1"/>
  <c r="AE48" i="1"/>
  <c r="AA48" i="1"/>
  <c r="AC48" i="1"/>
  <c r="J48" i="1" s="1"/>
  <c r="AB48" i="1"/>
  <c r="AB37" i="1"/>
  <c r="AA37" i="1"/>
  <c r="AC37" i="1"/>
  <c r="J37" i="1" s="1"/>
  <c r="AB43" i="1"/>
  <c r="AA43" i="1"/>
  <c r="AC43" i="1"/>
  <c r="J43" i="1" s="1"/>
  <c r="AE79" i="1"/>
  <c r="AC79" i="1"/>
  <c r="J79" i="1" s="1"/>
  <c r="AB79" i="1"/>
  <c r="AA79" i="1"/>
  <c r="AB44" i="1"/>
  <c r="AA44" i="1"/>
  <c r="AC44" i="1"/>
  <c r="J44" i="1" s="1"/>
  <c r="AE94" i="1"/>
  <c r="AC94" i="1"/>
  <c r="J94" i="1" s="1"/>
  <c r="AB94" i="1"/>
  <c r="AA94" i="1"/>
  <c r="AB60" i="1"/>
  <c r="AA60" i="1"/>
  <c r="AC60" i="1"/>
  <c r="J60" i="1" s="1"/>
  <c r="AC86" i="1"/>
  <c r="J86" i="1" s="1"/>
  <c r="AB86" i="1"/>
  <c r="AA86" i="1"/>
  <c r="AC102" i="1"/>
  <c r="J102" i="1" s="1"/>
  <c r="AB102" i="1"/>
  <c r="AA102" i="1"/>
  <c r="AB109" i="1"/>
  <c r="AA109" i="1"/>
  <c r="AC109" i="1"/>
  <c r="J109" i="1" s="1"/>
  <c r="AE35" i="1"/>
  <c r="AB35" i="1"/>
  <c r="AA35" i="1"/>
  <c r="AC35" i="1"/>
  <c r="J35" i="1" s="1"/>
  <c r="AC78" i="1"/>
  <c r="J78" i="1" s="1"/>
  <c r="AB78" i="1"/>
  <c r="AA78" i="1"/>
  <c r="AA74" i="1"/>
  <c r="AC74" i="1"/>
  <c r="J74" i="1" s="1"/>
  <c r="AB74" i="1"/>
  <c r="AE36" i="1"/>
  <c r="AB36" i="1"/>
  <c r="AA36" i="1"/>
  <c r="AC36" i="1"/>
  <c r="J36" i="1" s="1"/>
  <c r="AE111" i="1"/>
  <c r="AC111" i="1"/>
  <c r="J111" i="1" s="1"/>
  <c r="AB111" i="1"/>
  <c r="AA111" i="1"/>
  <c r="AA97" i="1"/>
  <c r="AC97" i="1"/>
  <c r="J97" i="1" s="1"/>
  <c r="AB97" i="1"/>
  <c r="AB93" i="1"/>
  <c r="AA93" i="1"/>
  <c r="AC93" i="1"/>
  <c r="J93" i="1" s="1"/>
  <c r="K262" i="8"/>
  <c r="M262" i="8"/>
  <c r="N262" i="8"/>
  <c r="O262" i="8"/>
  <c r="I262" i="8"/>
  <c r="Q262" i="8"/>
  <c r="L262" i="8"/>
  <c r="P262" i="8"/>
  <c r="B50" i="1"/>
  <c r="AE50" i="1"/>
  <c r="B63" i="1"/>
  <c r="B89" i="1"/>
  <c r="B38" i="1"/>
  <c r="B62" i="1"/>
  <c r="B85" i="1"/>
  <c r="B106" i="1"/>
  <c r="B86" i="1"/>
  <c r="B97" i="1"/>
  <c r="B104" i="1"/>
  <c r="B28" i="1"/>
  <c r="B76" i="1"/>
  <c r="B60" i="1"/>
  <c r="B94" i="1"/>
  <c r="AE43" i="1"/>
  <c r="B92" i="1"/>
  <c r="B103" i="1"/>
  <c r="B56" i="1"/>
  <c r="B65" i="1"/>
  <c r="B83" i="1"/>
  <c r="B44" i="1"/>
  <c r="B29" i="1"/>
  <c r="V29" i="1"/>
  <c r="AF29" i="1"/>
  <c r="J29" i="1"/>
  <c r="AD29" i="1"/>
  <c r="AF42" i="1"/>
  <c r="AD42" i="1"/>
  <c r="V98" i="1"/>
  <c r="B98" i="1"/>
  <c r="V42" i="1"/>
  <c r="B42" i="1"/>
  <c r="AF96" i="1"/>
  <c r="AD96" i="1"/>
  <c r="AE96" i="1"/>
  <c r="B39" i="1"/>
  <c r="V87" i="1"/>
  <c r="B87" i="1"/>
  <c r="V99" i="1"/>
  <c r="B99" i="1"/>
  <c r="AD47" i="1"/>
  <c r="AF47" i="1"/>
  <c r="AE47" i="1"/>
  <c r="AE69" i="1"/>
  <c r="AD69" i="1"/>
  <c r="AF69" i="1"/>
  <c r="AE42" i="1"/>
  <c r="AF98" i="1"/>
  <c r="AD98" i="1"/>
  <c r="V27" i="1"/>
  <c r="B27" i="1"/>
  <c r="AF52" i="1"/>
  <c r="AE52" i="1"/>
  <c r="AD52" i="1"/>
  <c r="AD81" i="1"/>
  <c r="AF81" i="1"/>
  <c r="AE81" i="1"/>
  <c r="B31" i="1"/>
  <c r="B74" i="1"/>
  <c r="AD54" i="1"/>
  <c r="AF54" i="1"/>
  <c r="AE54" i="1"/>
  <c r="B91" i="1"/>
  <c r="AD91" i="1"/>
  <c r="AF91" i="1"/>
  <c r="AE91" i="1"/>
  <c r="B108" i="1"/>
  <c r="AD62" i="1"/>
  <c r="AF62" i="1"/>
  <c r="B101" i="1"/>
  <c r="AD48" i="1"/>
  <c r="AF48" i="1"/>
  <c r="AF90" i="1"/>
  <c r="AD90" i="1"/>
  <c r="AE90" i="1"/>
  <c r="B46" i="1"/>
  <c r="AD56" i="1"/>
  <c r="AF56" i="1"/>
  <c r="AE56" i="1"/>
  <c r="AD61" i="1"/>
  <c r="AF61" i="1"/>
  <c r="AE61" i="1"/>
  <c r="AF111" i="1"/>
  <c r="AD111" i="1"/>
  <c r="G28" i="1"/>
  <c r="AE28" i="1"/>
  <c r="AF28" i="1"/>
  <c r="AD28" i="1"/>
  <c r="AF103" i="1"/>
  <c r="AE103" i="1"/>
  <c r="AD103" i="1"/>
  <c r="B80" i="1"/>
  <c r="AD87" i="1"/>
  <c r="AF87" i="1"/>
  <c r="V52" i="1"/>
  <c r="B52" i="1"/>
  <c r="B71" i="1"/>
  <c r="AD45" i="1"/>
  <c r="AF45" i="1"/>
  <c r="AE45" i="1"/>
  <c r="AD53" i="1"/>
  <c r="AF53" i="1"/>
  <c r="AE53" i="1"/>
  <c r="AD67" i="1"/>
  <c r="AF67" i="1"/>
  <c r="AE67" i="1"/>
  <c r="B69" i="1"/>
  <c r="V81" i="1"/>
  <c r="B81" i="1"/>
  <c r="B95" i="1"/>
  <c r="B109" i="1"/>
  <c r="G84" i="1"/>
  <c r="AD84" i="1"/>
  <c r="AF84" i="1"/>
  <c r="V54" i="1"/>
  <c r="B54" i="1"/>
  <c r="AD100" i="1"/>
  <c r="AF100" i="1"/>
  <c r="AE100" i="1"/>
  <c r="AE74" i="1"/>
  <c r="B112" i="1"/>
  <c r="AF110" i="1"/>
  <c r="AD110" i="1"/>
  <c r="AE110" i="1"/>
  <c r="AF36" i="1"/>
  <c r="AD36" i="1"/>
  <c r="B55" i="1"/>
  <c r="B49" i="1"/>
  <c r="AD39" i="1"/>
  <c r="AE39" i="1"/>
  <c r="AF39" i="1"/>
  <c r="AF37" i="1"/>
  <c r="AD37" i="1"/>
  <c r="AE37" i="1"/>
  <c r="B48" i="1"/>
  <c r="B73" i="1"/>
  <c r="AD97" i="1"/>
  <c r="AF97" i="1"/>
  <c r="AE97" i="1"/>
  <c r="AF63" i="1"/>
  <c r="AE63" i="1"/>
  <c r="AD63" i="1"/>
  <c r="B67" i="1"/>
  <c r="V67" i="1"/>
  <c r="AD51" i="1"/>
  <c r="G51" i="1"/>
  <c r="AF51" i="1"/>
  <c r="AE51" i="1"/>
  <c r="B84" i="1"/>
  <c r="V84" i="1"/>
  <c r="AD76" i="1"/>
  <c r="AF76" i="1"/>
  <c r="AF78" i="1"/>
  <c r="AD78" i="1"/>
  <c r="AE78" i="1"/>
  <c r="B100" i="1"/>
  <c r="B79" i="1"/>
  <c r="AF74" i="1"/>
  <c r="AD74" i="1"/>
  <c r="AD57" i="1"/>
  <c r="AF57" i="1"/>
  <c r="B36" i="1"/>
  <c r="V37" i="1"/>
  <c r="B37" i="1"/>
  <c r="V93" i="1"/>
  <c r="B93" i="1"/>
  <c r="V96" i="1"/>
  <c r="B96" i="1"/>
  <c r="AF65" i="1"/>
  <c r="AD65" i="1"/>
  <c r="AE65" i="1"/>
  <c r="AD86" i="1"/>
  <c r="AF86" i="1"/>
  <c r="AF72" i="1"/>
  <c r="AD72" i="1"/>
  <c r="V51" i="1"/>
  <c r="B51" i="1"/>
  <c r="V78" i="1"/>
  <c r="B78" i="1"/>
  <c r="AE86" i="1"/>
  <c r="AE31" i="1"/>
  <c r="B66" i="1"/>
  <c r="V57" i="1"/>
  <c r="B57" i="1"/>
  <c r="AE41" i="1"/>
  <c r="AD41" i="1"/>
  <c r="AF41" i="1"/>
  <c r="V77" i="1"/>
  <c r="B77" i="1"/>
  <c r="AD95" i="1"/>
  <c r="AF95" i="1"/>
  <c r="AE95" i="1"/>
  <c r="AE84" i="1"/>
  <c r="AD101" i="1"/>
  <c r="AF101" i="1"/>
  <c r="AE101" i="1"/>
  <c r="B110" i="1"/>
  <c r="B61" i="1"/>
  <c r="AF107" i="1"/>
  <c r="AD107" i="1"/>
  <c r="AE107" i="1"/>
  <c r="AD64" i="1"/>
  <c r="AF64" i="1"/>
  <c r="B34" i="1"/>
  <c r="B72" i="1"/>
  <c r="V72" i="1"/>
  <c r="AE109" i="1"/>
  <c r="AD109" i="1"/>
  <c r="AF109" i="1"/>
  <c r="AD105" i="1"/>
  <c r="AF105" i="1"/>
  <c r="B68" i="1"/>
  <c r="J32" i="1"/>
  <c r="AD32" i="1"/>
  <c r="AF32" i="1"/>
  <c r="AE32" i="1"/>
  <c r="V41" i="1"/>
  <c r="B41" i="1"/>
  <c r="B111" i="1"/>
  <c r="B47" i="1"/>
  <c r="B107" i="1"/>
  <c r="AF43" i="1"/>
  <c r="AD43" i="1"/>
  <c r="B40" i="1"/>
  <c r="AD49" i="1"/>
  <c r="AF49" i="1"/>
  <c r="AD99" i="1"/>
  <c r="AF99" i="1"/>
  <c r="V64" i="1"/>
  <c r="B64" i="1"/>
  <c r="AF46" i="1"/>
  <c r="AD46" i="1"/>
  <c r="AE46" i="1"/>
  <c r="AF102" i="1"/>
  <c r="AD102" i="1"/>
  <c r="AE102" i="1"/>
  <c r="AF108" i="1"/>
  <c r="AD108" i="1"/>
  <c r="G108" i="1"/>
  <c r="AF35" i="1"/>
  <c r="AD35" i="1"/>
  <c r="V105" i="1"/>
  <c r="B105" i="1"/>
  <c r="AD89" i="1"/>
  <c r="AF89" i="1"/>
  <c r="AF34" i="1"/>
  <c r="AD34" i="1"/>
  <c r="AE34" i="1"/>
  <c r="V43" i="1"/>
  <c r="B43" i="1"/>
  <c r="AD79" i="1"/>
  <c r="AF79" i="1"/>
  <c r="V70" i="1"/>
  <c r="B70" i="1"/>
  <c r="AD93" i="1"/>
  <c r="AF93" i="1"/>
  <c r="AE93" i="1"/>
  <c r="AE108" i="1"/>
  <c r="V102" i="1"/>
  <c r="B102" i="1"/>
  <c r="AF58" i="1"/>
  <c r="AD58" i="1"/>
  <c r="AF68" i="1"/>
  <c r="AD68" i="1"/>
  <c r="AE68" i="1"/>
  <c r="AD40" i="1"/>
  <c r="AF40" i="1"/>
  <c r="AE40" i="1"/>
  <c r="B53" i="1"/>
  <c r="J75" i="1"/>
  <c r="AD75" i="1"/>
  <c r="AF75" i="1"/>
  <c r="B45" i="1"/>
  <c r="AE82" i="1"/>
  <c r="AD82" i="1"/>
  <c r="AF82" i="1"/>
  <c r="AF80" i="1"/>
  <c r="AD80" i="1"/>
  <c r="AD27" i="1"/>
  <c r="AF27" i="1"/>
  <c r="AD66" i="1"/>
  <c r="AF66" i="1"/>
  <c r="AD60" i="1"/>
  <c r="AE60" i="1"/>
  <c r="AF60" i="1"/>
  <c r="V58" i="1"/>
  <c r="B58" i="1"/>
  <c r="AF31" i="1"/>
  <c r="AD31" i="1"/>
  <c r="AF106" i="1"/>
  <c r="AD106" i="1"/>
  <c r="V75" i="1"/>
  <c r="B75" i="1"/>
  <c r="AD85" i="1"/>
  <c r="AF85" i="1"/>
  <c r="AE85" i="1"/>
  <c r="AD38" i="1"/>
  <c r="AF38" i="1"/>
  <c r="AF104" i="1"/>
  <c r="AD104" i="1"/>
  <c r="AE104" i="1"/>
  <c r="B90" i="1"/>
  <c r="B32" i="1"/>
  <c r="J112" i="1"/>
  <c r="AE112" i="1"/>
  <c r="AD112" i="1"/>
  <c r="AF112" i="1"/>
  <c r="V82" i="1"/>
  <c r="B82" i="1"/>
  <c r="AD88" i="1"/>
  <c r="AF88" i="1"/>
  <c r="AE88" i="1"/>
  <c r="AE87" i="1"/>
  <c r="B35" i="1"/>
  <c r="AD83" i="1"/>
  <c r="AF83" i="1"/>
  <c r="J30" i="1"/>
  <c r="AE30" i="1"/>
  <c r="AD30" i="1"/>
  <c r="AF30" i="1"/>
  <c r="AD70" i="1"/>
  <c r="AD77" i="1"/>
  <c r="AF77" i="1"/>
  <c r="J77" i="1"/>
  <c r="AE70" i="1"/>
  <c r="AF94" i="1"/>
  <c r="AD94" i="1"/>
  <c r="AE73" i="1"/>
  <c r="AD55" i="1"/>
  <c r="AF55" i="1"/>
  <c r="B59" i="1"/>
  <c r="B30" i="1"/>
  <c r="AE83" i="1"/>
  <c r="B88" i="1"/>
  <c r="AF44" i="1"/>
  <c r="AD44" i="1"/>
  <c r="AE44" i="1"/>
  <c r="AF70" i="1"/>
  <c r="J71" i="1"/>
  <c r="AF71" i="1"/>
  <c r="AD71" i="1"/>
  <c r="AE77" i="1"/>
  <c r="AF73" i="1"/>
  <c r="G73" i="1"/>
  <c r="AD73" i="1"/>
  <c r="B33" i="1"/>
  <c r="AF92" i="1"/>
  <c r="AD92" i="1"/>
  <c r="AE92" i="1"/>
  <c r="AF33" i="1"/>
  <c r="AD33" i="1"/>
  <c r="AD50" i="1"/>
  <c r="AF50" i="1"/>
  <c r="AE59" i="1"/>
  <c r="AD59" i="1"/>
  <c r="AF59" i="1"/>
  <c r="AE71" i="1"/>
  <c r="AE33" i="1"/>
  <c r="G44" i="1" l="1"/>
  <c r="G95" i="1"/>
  <c r="G110" i="1"/>
  <c r="G32" i="1"/>
  <c r="G112" i="1"/>
  <c r="G30" i="1"/>
  <c r="G41" i="1"/>
  <c r="G65" i="1"/>
  <c r="G31" i="1"/>
  <c r="G53" i="1"/>
  <c r="G83" i="1"/>
  <c r="G63" i="1"/>
  <c r="K63" i="1" s="1"/>
  <c r="G71" i="1"/>
  <c r="K71" i="1" s="1"/>
  <c r="G109" i="1"/>
  <c r="U109" i="8" s="1"/>
  <c r="D109" i="8" s="1"/>
  <c r="G82" i="1"/>
  <c r="U82" i="8" s="1"/>
  <c r="D82" i="8" s="1"/>
  <c r="G43" i="1"/>
  <c r="U43" i="8" s="1"/>
  <c r="D43" i="8" s="1"/>
  <c r="G99" i="1"/>
  <c r="U99" i="8" s="1"/>
  <c r="D99" i="8" s="1"/>
  <c r="G68" i="1"/>
  <c r="U68" i="8" s="1"/>
  <c r="D68" i="8" s="1"/>
  <c r="G45" i="1"/>
  <c r="U45" i="8" s="1"/>
  <c r="D45" i="8" s="1"/>
  <c r="G101" i="1"/>
  <c r="U101" i="8" s="1"/>
  <c r="D101" i="8" s="1"/>
  <c r="G39" i="1"/>
  <c r="U39" i="8" s="1"/>
  <c r="D39" i="8" s="1"/>
  <c r="G104" i="1"/>
  <c r="U104" i="8" s="1"/>
  <c r="D104" i="8" s="1"/>
  <c r="G81" i="1"/>
  <c r="U81" i="8" s="1"/>
  <c r="D81" i="8" s="1"/>
  <c r="G33" i="1"/>
  <c r="U33" i="8" s="1"/>
  <c r="D33" i="8" s="1"/>
  <c r="G40" i="1"/>
  <c r="U40" i="8" s="1"/>
  <c r="D40" i="8" s="1"/>
  <c r="G88" i="1"/>
  <c r="U88" i="8" s="1"/>
  <c r="D88" i="8" s="1"/>
  <c r="G57" i="1"/>
  <c r="U57" i="8" s="1"/>
  <c r="D57" i="8" s="1"/>
  <c r="G90" i="1"/>
  <c r="U90" i="8" s="1"/>
  <c r="D90" i="8" s="1"/>
  <c r="G46" i="1"/>
  <c r="U46" i="8" s="1"/>
  <c r="D46" i="8" s="1"/>
  <c r="G54" i="1"/>
  <c r="U54" i="8" s="1"/>
  <c r="D54" i="8" s="1"/>
  <c r="G97" i="1"/>
  <c r="G37" i="1"/>
  <c r="U37" i="8" s="1"/>
  <c r="D37" i="8" s="1"/>
  <c r="G59" i="1"/>
  <c r="U59" i="8" s="1"/>
  <c r="D59" i="8" s="1"/>
  <c r="G67" i="1"/>
  <c r="U67" i="8" s="1"/>
  <c r="D67" i="8" s="1"/>
  <c r="G91" i="1"/>
  <c r="U91" i="8" s="1"/>
  <c r="D91" i="8" s="1"/>
  <c r="G92" i="1"/>
  <c r="G56" i="1"/>
  <c r="G34" i="1"/>
  <c r="U34" i="8" s="1"/>
  <c r="D34" i="8" s="1"/>
  <c r="G50" i="1"/>
  <c r="G111" i="1"/>
  <c r="K111" i="1" s="1"/>
  <c r="G60" i="1"/>
  <c r="U60" i="8" s="1"/>
  <c r="D60" i="8" s="1"/>
  <c r="G100" i="1"/>
  <c r="U100" i="8" s="1"/>
  <c r="D100" i="8" s="1"/>
  <c r="G52" i="1"/>
  <c r="U52" i="8" s="1"/>
  <c r="D52" i="8" s="1"/>
  <c r="G78" i="1"/>
  <c r="U78" i="8" s="1"/>
  <c r="D78" i="8" s="1"/>
  <c r="G36" i="1"/>
  <c r="U36" i="8" s="1"/>
  <c r="D36" i="8" s="1"/>
  <c r="G102" i="1"/>
  <c r="U102" i="8" s="1"/>
  <c r="D102" i="8" s="1"/>
  <c r="G79" i="1"/>
  <c r="U79" i="8" s="1"/>
  <c r="D79" i="8" s="1"/>
  <c r="G87" i="1"/>
  <c r="U87" i="8" s="1"/>
  <c r="D87" i="8" s="1"/>
  <c r="G77" i="1"/>
  <c r="U77" i="8" s="1"/>
  <c r="D77" i="8" s="1"/>
  <c r="G107" i="1"/>
  <c r="U107" i="8" s="1"/>
  <c r="D107" i="8" s="1"/>
  <c r="G85" i="1"/>
  <c r="U85" i="8" s="1"/>
  <c r="D85" i="8" s="1"/>
  <c r="G86" i="1"/>
  <c r="U86" i="8" s="1"/>
  <c r="D86" i="8" s="1"/>
  <c r="G74" i="1"/>
  <c r="U74" i="8" s="1"/>
  <c r="D74" i="8" s="1"/>
  <c r="G42" i="1"/>
  <c r="U42" i="8" s="1"/>
  <c r="D42" i="8" s="1"/>
  <c r="B262" i="1"/>
  <c r="J262" i="1"/>
  <c r="R262" i="8"/>
  <c r="G35" i="1"/>
  <c r="U35" i="8" s="1"/>
  <c r="D35" i="8" s="1"/>
  <c r="G89" i="1"/>
  <c r="G93" i="1"/>
  <c r="K93" i="1" s="1"/>
  <c r="G105" i="1"/>
  <c r="U105" i="8" s="1"/>
  <c r="D105" i="8" s="1"/>
  <c r="G38" i="1"/>
  <c r="U38" i="8" s="1"/>
  <c r="D38" i="8" s="1"/>
  <c r="G61" i="1"/>
  <c r="U61" i="8" s="1"/>
  <c r="D61" i="8" s="1"/>
  <c r="G98" i="1"/>
  <c r="U98" i="8" s="1"/>
  <c r="D98" i="8" s="1"/>
  <c r="G55" i="1"/>
  <c r="U55" i="8" s="1"/>
  <c r="D55" i="8" s="1"/>
  <c r="G64" i="1"/>
  <c r="U64" i="8" s="1"/>
  <c r="D64" i="8" s="1"/>
  <c r="G58" i="1"/>
  <c r="U58" i="8" s="1"/>
  <c r="D58" i="8" s="1"/>
  <c r="G66" i="1"/>
  <c r="U66" i="8" s="1"/>
  <c r="D66" i="8" s="1"/>
  <c r="G94" i="1"/>
  <c r="K94" i="1" s="1"/>
  <c r="G70" i="1"/>
  <c r="U70" i="8" s="1"/>
  <c r="D70" i="8" s="1"/>
  <c r="G62" i="1"/>
  <c r="U62" i="8" s="1"/>
  <c r="D62" i="8" s="1"/>
  <c r="G72" i="1"/>
  <c r="U72" i="8" s="1"/>
  <c r="D72" i="8" s="1"/>
  <c r="G103" i="1"/>
  <c r="G27" i="1"/>
  <c r="G75" i="1"/>
  <c r="U75" i="8" s="1"/>
  <c r="D75" i="8" s="1"/>
  <c r="G49" i="1"/>
  <c r="U49" i="8" s="1"/>
  <c r="D49" i="8" s="1"/>
  <c r="G47" i="1"/>
  <c r="U47" i="8" s="1"/>
  <c r="D47" i="8" s="1"/>
  <c r="G76" i="1"/>
  <c r="G48" i="1"/>
  <c r="U48" i="8" s="1"/>
  <c r="D48" i="8" s="1"/>
  <c r="G69" i="1"/>
  <c r="U69" i="8" s="1"/>
  <c r="D69" i="8" s="1"/>
  <c r="G106" i="1"/>
  <c r="G96" i="1"/>
  <c r="U96" i="8" s="1"/>
  <c r="D96" i="8" s="1"/>
  <c r="G29" i="1"/>
  <c r="U29" i="8" s="1"/>
  <c r="D29" i="8" s="1"/>
  <c r="J256" i="27" s="1"/>
  <c r="G80" i="1"/>
  <c r="U80" i="8" s="1"/>
  <c r="D80" i="8" s="1"/>
  <c r="U30" i="8"/>
  <c r="D30" i="8" s="1"/>
  <c r="Q83" i="13"/>
  <c r="D83" i="13" s="1"/>
  <c r="Q66" i="13"/>
  <c r="D66" i="13" s="1"/>
  <c r="U32" i="8"/>
  <c r="D32" i="8" s="1"/>
  <c r="U84" i="8"/>
  <c r="D84" i="8" s="1"/>
  <c r="Q58" i="13"/>
  <c r="D58" i="13" s="1"/>
  <c r="Q82" i="13"/>
  <c r="D82" i="13" s="1"/>
  <c r="Q108" i="13"/>
  <c r="D108" i="13" s="1"/>
  <c r="U41" i="8"/>
  <c r="D41" i="8" s="1"/>
  <c r="Q101" i="13"/>
  <c r="D101" i="13" s="1"/>
  <c r="Q40" i="13"/>
  <c r="D40" i="13" s="1"/>
  <c r="Q51" i="13"/>
  <c r="D51" i="13" s="1"/>
  <c r="Q30" i="13"/>
  <c r="D30" i="13" s="1"/>
  <c r="Q49" i="13"/>
  <c r="D49" i="13" s="1"/>
  <c r="Q52" i="13"/>
  <c r="D52" i="13" s="1"/>
  <c r="Q110" i="13"/>
  <c r="D110" i="13" s="1"/>
  <c r="Q79" i="13"/>
  <c r="D79" i="13" s="1"/>
  <c r="Q32" i="13"/>
  <c r="D32" i="13" s="1"/>
  <c r="Q28" i="13"/>
  <c r="D28" i="13" s="1"/>
  <c r="Q70" i="13"/>
  <c r="D70" i="13" s="1"/>
  <c r="Q61" i="13"/>
  <c r="D61" i="13" s="1"/>
  <c r="Q75" i="13"/>
  <c r="D75" i="13" s="1"/>
  <c r="Q91" i="13"/>
  <c r="D91" i="13" s="1"/>
  <c r="Q76" i="13"/>
  <c r="D76" i="13" s="1"/>
  <c r="Q67" i="13"/>
  <c r="D67" i="13" s="1"/>
  <c r="Q88" i="13"/>
  <c r="D88" i="13" s="1"/>
  <c r="Q42" i="13"/>
  <c r="D42" i="13" s="1"/>
  <c r="Q97" i="13"/>
  <c r="D97" i="13" s="1"/>
  <c r="Q54" i="13"/>
  <c r="D54" i="13" s="1"/>
  <c r="Q65" i="13"/>
  <c r="D65" i="13" s="1"/>
  <c r="Q34" i="13"/>
  <c r="D34" i="13" s="1"/>
  <c r="Q109" i="13"/>
  <c r="D109" i="13" s="1"/>
  <c r="Q41" i="13"/>
  <c r="D41" i="13" s="1"/>
  <c r="Q57" i="13"/>
  <c r="D57" i="13" s="1"/>
  <c r="Q35" i="13"/>
  <c r="D35" i="13" s="1"/>
  <c r="Q104" i="13"/>
  <c r="D104" i="13" s="1"/>
  <c r="Q93" i="13"/>
  <c r="D93" i="13" s="1"/>
  <c r="Q98" i="13"/>
  <c r="D98" i="13" s="1"/>
  <c r="AG72" i="1"/>
  <c r="Q87" i="13"/>
  <c r="D87" i="13" s="1"/>
  <c r="Q105" i="13"/>
  <c r="D105" i="13" s="1"/>
  <c r="Q48" i="13"/>
  <c r="D48" i="13" s="1"/>
  <c r="Q64" i="13"/>
  <c r="D64" i="13" s="1"/>
  <c r="Q56" i="13"/>
  <c r="D56" i="13" s="1"/>
  <c r="Q63" i="13"/>
  <c r="D63" i="13" s="1"/>
  <c r="Q37" i="13"/>
  <c r="D37" i="13" s="1"/>
  <c r="Q47" i="13"/>
  <c r="D47" i="13" s="1"/>
  <c r="Q90" i="13"/>
  <c r="D90" i="13" s="1"/>
  <c r="Q71" i="13"/>
  <c r="D71" i="13" s="1"/>
  <c r="Q74" i="13"/>
  <c r="D74" i="13" s="1"/>
  <c r="Q78" i="13"/>
  <c r="D78" i="13" s="1"/>
  <c r="Q86" i="13"/>
  <c r="D86" i="13" s="1"/>
  <c r="AG100" i="1"/>
  <c r="AG80" i="1"/>
  <c r="Q99" i="13"/>
  <c r="D99" i="13" s="1"/>
  <c r="AG48" i="1"/>
  <c r="AG36" i="1"/>
  <c r="AG105" i="1"/>
  <c r="AG58" i="1"/>
  <c r="Q92" i="13"/>
  <c r="D92" i="13" s="1"/>
  <c r="Q94" i="13"/>
  <c r="D94" i="13" s="1"/>
  <c r="U51" i="8"/>
  <c r="D51" i="8" s="1"/>
  <c r="AG27" i="1"/>
  <c r="AG56" i="1"/>
  <c r="AG45" i="1"/>
  <c r="AG85" i="1"/>
  <c r="U108" i="8"/>
  <c r="D108" i="8" s="1"/>
  <c r="AG99" i="1"/>
  <c r="AG77" i="1"/>
  <c r="Q29" i="13"/>
  <c r="D29" i="13" s="1"/>
  <c r="AG79" i="1"/>
  <c r="AG34" i="1"/>
  <c r="Q50" i="13"/>
  <c r="D50" i="13" s="1"/>
  <c r="AG64" i="1"/>
  <c r="AG61" i="1"/>
  <c r="Q45" i="13"/>
  <c r="D45" i="13" s="1"/>
  <c r="AG95" i="1"/>
  <c r="Q96" i="13"/>
  <c r="D96" i="13" s="1"/>
  <c r="AG87" i="1"/>
  <c r="AG103" i="1"/>
  <c r="AG54" i="1"/>
  <c r="AG50" i="1"/>
  <c r="AG66" i="1"/>
  <c r="AG49" i="1"/>
  <c r="U73" i="8"/>
  <c r="D73" i="8" s="1"/>
  <c r="AG70" i="1"/>
  <c r="AG108" i="1"/>
  <c r="AG78" i="1"/>
  <c r="AG67" i="1"/>
  <c r="AG90" i="1"/>
  <c r="AG29" i="1"/>
  <c r="AG92" i="1"/>
  <c r="AG88" i="1"/>
  <c r="AG82" i="1"/>
  <c r="AG46" i="1"/>
  <c r="AG37" i="1"/>
  <c r="AG112" i="1"/>
  <c r="AG106" i="1"/>
  <c r="AG97" i="1"/>
  <c r="Q44" i="13"/>
  <c r="D44" i="13" s="1"/>
  <c r="Q43" i="13"/>
  <c r="D43" i="13" s="1"/>
  <c r="AG65" i="1"/>
  <c r="Q103" i="13"/>
  <c r="D103" i="13" s="1"/>
  <c r="AG89" i="1"/>
  <c r="AG102" i="1"/>
  <c r="AG43" i="1"/>
  <c r="AG41" i="1"/>
  <c r="AG86" i="1"/>
  <c r="AG110" i="1"/>
  <c r="U28" i="8"/>
  <c r="D28" i="8" s="1"/>
  <c r="AG73" i="1"/>
  <c r="U44" i="8"/>
  <c r="D44" i="8" s="1"/>
  <c r="AG33" i="1"/>
  <c r="AG30" i="1"/>
  <c r="U31" i="8"/>
  <c r="D31" i="8" s="1"/>
  <c r="AG60" i="1"/>
  <c r="AG75" i="1"/>
  <c r="Q39" i="13"/>
  <c r="D39" i="13" s="1"/>
  <c r="Q33" i="13"/>
  <c r="D33" i="13" s="1"/>
  <c r="Q106" i="13"/>
  <c r="D106" i="13" s="1"/>
  <c r="Q100" i="13"/>
  <c r="D100" i="13" s="1"/>
  <c r="AG76" i="1"/>
  <c r="Q62" i="13"/>
  <c r="D62" i="13" s="1"/>
  <c r="Q38" i="13"/>
  <c r="D38" i="13" s="1"/>
  <c r="AG98" i="1"/>
  <c r="Q46" i="13"/>
  <c r="D46" i="13" s="1"/>
  <c r="J263" i="1"/>
  <c r="Q26" i="13"/>
  <c r="D26" i="13" s="1"/>
  <c r="Q31" i="13"/>
  <c r="D31" i="13" s="1"/>
  <c r="AG101" i="1"/>
  <c r="AG74" i="1"/>
  <c r="AG63" i="1"/>
  <c r="Q102" i="13"/>
  <c r="D102" i="13" s="1"/>
  <c r="AG28" i="1"/>
  <c r="Q60" i="13"/>
  <c r="D60" i="13" s="1"/>
  <c r="U95" i="8"/>
  <c r="D95" i="8" s="1"/>
  <c r="AG59" i="1"/>
  <c r="Q36" i="13"/>
  <c r="D36" i="13" s="1"/>
  <c r="AG84" i="1"/>
  <c r="U53" i="8"/>
  <c r="D53" i="8" s="1"/>
  <c r="U112" i="8"/>
  <c r="D112" i="8" s="1"/>
  <c r="AG38" i="1"/>
  <c r="AG68" i="1"/>
  <c r="AG31" i="1"/>
  <c r="AG57" i="1"/>
  <c r="AG53" i="1"/>
  <c r="B235" i="1"/>
  <c r="V235" i="1"/>
  <c r="AG62" i="1"/>
  <c r="AG81" i="1"/>
  <c r="B261" i="1"/>
  <c r="AG69" i="1"/>
  <c r="AG93" i="1"/>
  <c r="AG109" i="1"/>
  <c r="AG44" i="1"/>
  <c r="AG104" i="1"/>
  <c r="AG71" i="1"/>
  <c r="AG55" i="1"/>
  <c r="AG83" i="1"/>
  <c r="AG32" i="1"/>
  <c r="U110" i="8"/>
  <c r="D110" i="8" s="1"/>
  <c r="AG47" i="1"/>
  <c r="Q72" i="13"/>
  <c r="D72" i="13" s="1"/>
  <c r="AG94" i="1"/>
  <c r="Q59" i="13"/>
  <c r="D59" i="13" s="1"/>
  <c r="Q111" i="13"/>
  <c r="D111" i="13" s="1"/>
  <c r="Q69" i="13"/>
  <c r="D69" i="13" s="1"/>
  <c r="Q84" i="13"/>
  <c r="D84" i="13" s="1"/>
  <c r="Q81" i="13"/>
  <c r="D81" i="13" s="1"/>
  <c r="AG40" i="1"/>
  <c r="Q107" i="13"/>
  <c r="D107" i="13" s="1"/>
  <c r="D282" i="13" s="1"/>
  <c r="AG35" i="1"/>
  <c r="AG39" i="1"/>
  <c r="Q73" i="13"/>
  <c r="D73" i="13" s="1"/>
  <c r="AG111" i="1"/>
  <c r="Q89" i="13"/>
  <c r="D89" i="13" s="1"/>
  <c r="AG91" i="1"/>
  <c r="Q77" i="13"/>
  <c r="D77" i="13" s="1"/>
  <c r="AG51" i="1"/>
  <c r="Q55" i="13"/>
  <c r="D55" i="13" s="1"/>
  <c r="AG52" i="1"/>
  <c r="Q95" i="13"/>
  <c r="D95" i="13" s="1"/>
  <c r="AG42" i="1"/>
  <c r="AG107" i="1"/>
  <c r="Q85" i="13"/>
  <c r="D85" i="13" s="1"/>
  <c r="Q27" i="13"/>
  <c r="D27" i="13" s="1"/>
  <c r="Q53" i="13"/>
  <c r="D53" i="13" s="1"/>
  <c r="Q80" i="13"/>
  <c r="D80" i="13" s="1"/>
  <c r="Q68" i="13"/>
  <c r="D68" i="13" s="1"/>
  <c r="AG96" i="1"/>
  <c r="D268" i="13" l="1"/>
  <c r="U71" i="8"/>
  <c r="D71" i="8" s="1"/>
  <c r="U111" i="8"/>
  <c r="D111" i="8" s="1"/>
  <c r="K66" i="1"/>
  <c r="U93" i="8"/>
  <c r="D93" i="8" s="1"/>
  <c r="G262" i="1"/>
  <c r="K98" i="1"/>
  <c r="D281" i="13"/>
  <c r="D283" i="13" s="1"/>
  <c r="D269" i="13"/>
  <c r="K38" i="1"/>
  <c r="K75" i="1"/>
  <c r="U94" i="8"/>
  <c r="D94" i="8" s="1"/>
  <c r="K31" i="1"/>
  <c r="K107" i="1"/>
  <c r="K65" i="1"/>
  <c r="K34" i="1"/>
  <c r="K51" i="1"/>
  <c r="U63" i="8"/>
  <c r="D63" i="8" s="1"/>
  <c r="K88" i="1"/>
  <c r="K39" i="1"/>
  <c r="K58" i="1"/>
  <c r="G263" i="1"/>
  <c r="K62" i="1"/>
  <c r="K27" i="1"/>
  <c r="K43" i="1"/>
  <c r="K55" i="1"/>
  <c r="K32" i="1"/>
  <c r="K59" i="1"/>
  <c r="K77" i="1"/>
  <c r="K52" i="1"/>
  <c r="U65" i="8"/>
  <c r="D65" i="8" s="1"/>
  <c r="K91" i="1"/>
  <c r="K29" i="1"/>
  <c r="K68" i="1"/>
  <c r="K40" i="1"/>
  <c r="K101" i="1"/>
  <c r="K44" i="1"/>
  <c r="U27" i="8"/>
  <c r="D27" i="8" s="1"/>
  <c r="K100" i="1"/>
  <c r="K99" i="1"/>
  <c r="K57" i="1"/>
  <c r="K95" i="1"/>
  <c r="K64" i="1"/>
  <c r="K108" i="1"/>
  <c r="K48" i="1"/>
  <c r="K67" i="1"/>
  <c r="K47" i="1"/>
  <c r="K69" i="1"/>
  <c r="K46" i="1"/>
  <c r="K102" i="1"/>
  <c r="K33" i="1"/>
  <c r="K84" i="1"/>
  <c r="K104" i="1"/>
  <c r="K35" i="1"/>
  <c r="K42" i="1"/>
  <c r="K112" i="1"/>
  <c r="K110" i="1"/>
  <c r="K81" i="1"/>
  <c r="K105" i="1"/>
  <c r="K72" i="1"/>
  <c r="K45" i="1"/>
  <c r="U56" i="8"/>
  <c r="D56" i="8" s="1"/>
  <c r="K56" i="1"/>
  <c r="K82" i="1"/>
  <c r="K37" i="1"/>
  <c r="K70" i="1"/>
  <c r="U92" i="8"/>
  <c r="D92" i="8" s="1"/>
  <c r="K92" i="1"/>
  <c r="K87" i="1"/>
  <c r="K96" i="1"/>
  <c r="K79" i="1"/>
  <c r="U76" i="8"/>
  <c r="D76" i="8" s="1"/>
  <c r="K76" i="1"/>
  <c r="K30" i="1"/>
  <c r="K28" i="1"/>
  <c r="K256" i="27"/>
  <c r="U50" i="8"/>
  <c r="D50" i="8" s="1"/>
  <c r="K50" i="1"/>
  <c r="K78" i="1"/>
  <c r="U83" i="8"/>
  <c r="D83" i="8" s="1"/>
  <c r="K83" i="1"/>
  <c r="Q269" i="13"/>
  <c r="K49" i="1"/>
  <c r="K235" i="1"/>
  <c r="U97" i="8"/>
  <c r="D97" i="8" s="1"/>
  <c r="K97" i="1"/>
  <c r="U89" i="8"/>
  <c r="D89" i="8" s="1"/>
  <c r="K89" i="1"/>
  <c r="U103" i="8"/>
  <c r="D103" i="8" s="1"/>
  <c r="K103" i="1"/>
  <c r="B263" i="1"/>
  <c r="B254" i="1"/>
  <c r="K254" i="1" s="1"/>
  <c r="V254" i="1"/>
  <c r="K80" i="1"/>
  <c r="K73" i="1"/>
  <c r="G261" i="1"/>
  <c r="K61" i="1"/>
  <c r="Q268" i="13"/>
  <c r="Q270" i="13"/>
  <c r="K85" i="1"/>
  <c r="K60" i="1"/>
  <c r="K41" i="1"/>
  <c r="U106" i="8"/>
  <c r="D106" i="8" s="1"/>
  <c r="K106" i="1"/>
  <c r="K54" i="1"/>
  <c r="K109" i="1"/>
  <c r="K53" i="1"/>
  <c r="J261" i="1"/>
  <c r="K86" i="1"/>
  <c r="K36" i="1"/>
  <c r="K74" i="1"/>
  <c r="K90" i="1"/>
  <c r="D272" i="8" l="1"/>
  <c r="U273" i="8"/>
  <c r="U271" i="8"/>
  <c r="D270" i="13"/>
  <c r="U272" i="8"/>
  <c r="B264" i="1"/>
  <c r="D273" i="8"/>
  <c r="D271" i="8"/>
  <c r="I256" i="27" l="1"/>
  <c r="K258" i="27" l="1"/>
  <c r="K154" i="27" s="1"/>
  <c r="C156" i="13" s="1"/>
  <c r="J258" i="27"/>
  <c r="L258" i="27"/>
  <c r="L116" i="27" s="1"/>
  <c r="G116" i="18" s="1"/>
  <c r="J218" i="27" l="1"/>
  <c r="C221" i="8" s="1"/>
  <c r="J227" i="27"/>
  <c r="K17" i="27"/>
  <c r="C17" i="13" s="1"/>
  <c r="K179" i="27"/>
  <c r="C181" i="13" s="1"/>
  <c r="K211" i="27"/>
  <c r="C213" i="13" s="1"/>
  <c r="K190" i="27"/>
  <c r="C192" i="13" s="1"/>
  <c r="K251" i="27"/>
  <c r="C253" i="13" s="1"/>
  <c r="K40" i="27"/>
  <c r="C40" i="13" s="1"/>
  <c r="K178" i="27"/>
  <c r="C180" i="13" s="1"/>
  <c r="K63" i="27"/>
  <c r="C63" i="13" s="1"/>
  <c r="K159" i="27"/>
  <c r="C161" i="13" s="1"/>
  <c r="K192" i="27"/>
  <c r="C194" i="13" s="1"/>
  <c r="K50" i="27"/>
  <c r="C50" i="13" s="1"/>
  <c r="K228" i="27"/>
  <c r="C230" i="13" s="1"/>
  <c r="K22" i="27"/>
  <c r="C22" i="13" s="1"/>
  <c r="K196" i="27"/>
  <c r="C198" i="13" s="1"/>
  <c r="K146" i="27"/>
  <c r="C148" i="13" s="1"/>
  <c r="K247" i="27"/>
  <c r="C249" i="13" s="1"/>
  <c r="K225" i="27"/>
  <c r="C227" i="13" s="1"/>
  <c r="K30" i="27"/>
  <c r="C30" i="13" s="1"/>
  <c r="K75" i="27"/>
  <c r="C75" i="13" s="1"/>
  <c r="K234" i="27"/>
  <c r="C236" i="13" s="1"/>
  <c r="K176" i="27"/>
  <c r="C178" i="13" s="1"/>
  <c r="K58" i="27"/>
  <c r="C58" i="13" s="1"/>
  <c r="K135" i="27"/>
  <c r="C137" i="13" s="1"/>
  <c r="K82" i="27"/>
  <c r="C82" i="13" s="1"/>
  <c r="K202" i="27"/>
  <c r="C204" i="13" s="1"/>
  <c r="K102" i="27"/>
  <c r="C102" i="13" s="1"/>
  <c r="K134" i="27"/>
  <c r="C136" i="13" s="1"/>
  <c r="K10" i="27"/>
  <c r="C10" i="13" s="1"/>
  <c r="K65" i="27"/>
  <c r="C65" i="13" s="1"/>
  <c r="K79" i="27"/>
  <c r="C79" i="13" s="1"/>
  <c r="K147" i="27"/>
  <c r="C149" i="13" s="1"/>
  <c r="K172" i="27"/>
  <c r="C174" i="13" s="1"/>
  <c r="K85" i="27"/>
  <c r="C85" i="13" s="1"/>
  <c r="K101" i="27"/>
  <c r="C101" i="13" s="1"/>
  <c r="K67" i="27"/>
  <c r="C67" i="13" s="1"/>
  <c r="K111" i="27"/>
  <c r="C111" i="13" s="1"/>
  <c r="K246" i="27"/>
  <c r="C248" i="13" s="1"/>
  <c r="K231" i="27"/>
  <c r="C233" i="13" s="1"/>
  <c r="K76" i="27"/>
  <c r="C76" i="13" s="1"/>
  <c r="K53" i="27"/>
  <c r="C53" i="13" s="1"/>
  <c r="K42" i="27"/>
  <c r="C42" i="13" s="1"/>
  <c r="K145" i="27"/>
  <c r="C147" i="13" s="1"/>
  <c r="K33" i="27"/>
  <c r="C33" i="13" s="1"/>
  <c r="K173" i="27"/>
  <c r="C175" i="13" s="1"/>
  <c r="K126" i="27"/>
  <c r="C128" i="13" s="1"/>
  <c r="K224" i="27"/>
  <c r="C226" i="13" s="1"/>
  <c r="K128" i="27"/>
  <c r="C130" i="13" s="1"/>
  <c r="K44" i="27"/>
  <c r="C44" i="13" s="1"/>
  <c r="K52" i="27"/>
  <c r="C52" i="13" s="1"/>
  <c r="K209" i="27"/>
  <c r="C211" i="13" s="1"/>
  <c r="K213" i="27"/>
  <c r="C215" i="13" s="1"/>
  <c r="K4" i="27"/>
  <c r="C4" i="13" s="1"/>
  <c r="K130" i="27"/>
  <c r="C132" i="13" s="1"/>
  <c r="K250" i="27"/>
  <c r="C252" i="13" s="1"/>
  <c r="K119" i="27"/>
  <c r="C121" i="13" s="1"/>
  <c r="K197" i="27"/>
  <c r="C199" i="13" s="1"/>
  <c r="K66" i="27"/>
  <c r="C66" i="13" s="1"/>
  <c r="K185" i="27"/>
  <c r="C187" i="13" s="1"/>
  <c r="K182" i="27"/>
  <c r="C184" i="13" s="1"/>
  <c r="K93" i="27"/>
  <c r="C93" i="13" s="1"/>
  <c r="K151" i="27"/>
  <c r="C153" i="13" s="1"/>
  <c r="K23" i="27"/>
  <c r="C23" i="13" s="1"/>
  <c r="K29" i="27"/>
  <c r="C29" i="13" s="1"/>
  <c r="K223" i="27"/>
  <c r="C225" i="13" s="1"/>
  <c r="K122" i="27"/>
  <c r="C124" i="13" s="1"/>
  <c r="K68" i="27"/>
  <c r="C68" i="13" s="1"/>
  <c r="K253" i="27"/>
  <c r="C255" i="13" s="1"/>
  <c r="K104" i="27"/>
  <c r="C104" i="13" s="1"/>
  <c r="K3" i="27"/>
  <c r="C3" i="13" s="1"/>
  <c r="K7" i="27"/>
  <c r="C7" i="13" s="1"/>
  <c r="K244" i="27"/>
  <c r="C246" i="13" s="1"/>
  <c r="K139" i="27"/>
  <c r="C141" i="13" s="1"/>
  <c r="K84" i="27"/>
  <c r="C84" i="13" s="1"/>
  <c r="K121" i="27"/>
  <c r="C123" i="13" s="1"/>
  <c r="K243" i="27"/>
  <c r="C245" i="13" s="1"/>
  <c r="K103" i="27"/>
  <c r="C103" i="13" s="1"/>
  <c r="K222" i="27"/>
  <c r="C224" i="13" s="1"/>
  <c r="K167" i="27"/>
  <c r="C169" i="13" s="1"/>
  <c r="K100" i="27"/>
  <c r="C100" i="13" s="1"/>
  <c r="K120" i="27"/>
  <c r="C122" i="13" s="1"/>
  <c r="K5" i="27"/>
  <c r="C5" i="13" s="1"/>
  <c r="K229" i="27"/>
  <c r="C231" i="13" s="1"/>
  <c r="K91" i="27"/>
  <c r="C91" i="13" s="1"/>
  <c r="K59" i="27"/>
  <c r="C59" i="13" s="1"/>
  <c r="K132" i="27"/>
  <c r="C134" i="13" s="1"/>
  <c r="K2" i="27"/>
  <c r="C2" i="13" s="1"/>
  <c r="K107" i="27"/>
  <c r="C107" i="13" s="1"/>
  <c r="K236" i="27"/>
  <c r="C238" i="13" s="1"/>
  <c r="K240" i="27"/>
  <c r="C242" i="13" s="1"/>
  <c r="K43" i="27"/>
  <c r="C43" i="13" s="1"/>
  <c r="K180" i="27"/>
  <c r="C182" i="13" s="1"/>
  <c r="K233" i="27"/>
  <c r="C235" i="13" s="1"/>
  <c r="K72" i="27"/>
  <c r="C72" i="13" s="1"/>
  <c r="K168" i="27"/>
  <c r="C170" i="13" s="1"/>
  <c r="K36" i="27"/>
  <c r="C36" i="13" s="1"/>
  <c r="K214" i="27"/>
  <c r="C216" i="13" s="1"/>
  <c r="K129" i="27"/>
  <c r="C131" i="13" s="1"/>
  <c r="K16" i="27"/>
  <c r="C16" i="13" s="1"/>
  <c r="K18" i="27"/>
  <c r="C18" i="13" s="1"/>
  <c r="K46" i="27"/>
  <c r="C46" i="13" s="1"/>
  <c r="K248" i="27"/>
  <c r="C250" i="13" s="1"/>
  <c r="K87" i="27"/>
  <c r="C87" i="13" s="1"/>
  <c r="K175" i="27"/>
  <c r="C177" i="13" s="1"/>
  <c r="K227" i="27"/>
  <c r="C229" i="13" s="1"/>
  <c r="K207" i="27"/>
  <c r="C209" i="13" s="1"/>
  <c r="K254" i="27"/>
  <c r="C256" i="13" s="1"/>
  <c r="K14" i="27"/>
  <c r="C14" i="13" s="1"/>
  <c r="K140" i="27"/>
  <c r="C142" i="13" s="1"/>
  <c r="K125" i="27"/>
  <c r="C127" i="13" s="1"/>
  <c r="K89" i="27"/>
  <c r="C89" i="13" s="1"/>
  <c r="K184" i="27"/>
  <c r="C186" i="13" s="1"/>
  <c r="K206" i="27"/>
  <c r="C208" i="13" s="1"/>
  <c r="K183" i="27"/>
  <c r="C185" i="13" s="1"/>
  <c r="K252" i="27"/>
  <c r="C254" i="13" s="1"/>
  <c r="K133" i="27"/>
  <c r="C135" i="13" s="1"/>
  <c r="K238" i="27"/>
  <c r="C240" i="13" s="1"/>
  <c r="K56" i="27"/>
  <c r="C56" i="13" s="1"/>
  <c r="K113" i="27"/>
  <c r="C113" i="13" s="1"/>
  <c r="K28" i="27"/>
  <c r="C28" i="13" s="1"/>
  <c r="K245" i="27"/>
  <c r="C247" i="13" s="1"/>
  <c r="K226" i="27"/>
  <c r="C228" i="13" s="1"/>
  <c r="K60" i="27"/>
  <c r="C60" i="13" s="1"/>
  <c r="K114" i="27"/>
  <c r="C114" i="13" s="1"/>
  <c r="K94" i="27"/>
  <c r="C94" i="13" s="1"/>
  <c r="K232" i="27"/>
  <c r="C234" i="13" s="1"/>
  <c r="K204" i="27"/>
  <c r="C206" i="13" s="1"/>
  <c r="K51" i="27"/>
  <c r="C51" i="13" s="1"/>
  <c r="K39" i="27"/>
  <c r="C39" i="13" s="1"/>
  <c r="K144" i="27"/>
  <c r="C146" i="13" s="1"/>
  <c r="K86" i="27"/>
  <c r="C86" i="13" s="1"/>
  <c r="K193" i="27"/>
  <c r="C195" i="13" s="1"/>
  <c r="K78" i="27"/>
  <c r="C78" i="13" s="1"/>
  <c r="K123" i="27"/>
  <c r="C125" i="13" s="1"/>
  <c r="K215" i="27"/>
  <c r="C217" i="13" s="1"/>
  <c r="K80" i="27"/>
  <c r="C80" i="13" s="1"/>
  <c r="K26" i="27"/>
  <c r="C26" i="13" s="1"/>
  <c r="K115" i="27"/>
  <c r="C115" i="13" s="1"/>
  <c r="K237" i="27"/>
  <c r="C239" i="13" s="1"/>
  <c r="K148" i="27"/>
  <c r="C150" i="13" s="1"/>
  <c r="K117" i="27"/>
  <c r="C119" i="13" s="1"/>
  <c r="K230" i="27"/>
  <c r="C232" i="13" s="1"/>
  <c r="K41" i="27"/>
  <c r="C41" i="13" s="1"/>
  <c r="K45" i="27"/>
  <c r="C45" i="13" s="1"/>
  <c r="K73" i="27"/>
  <c r="C73" i="13" s="1"/>
  <c r="K186" i="27"/>
  <c r="C188" i="13" s="1"/>
  <c r="K164" i="27"/>
  <c r="C166" i="13" s="1"/>
  <c r="K61" i="27"/>
  <c r="C61" i="13" s="1"/>
  <c r="K47" i="27"/>
  <c r="C47" i="13" s="1"/>
  <c r="K106" i="27"/>
  <c r="C106" i="13" s="1"/>
  <c r="K131" i="27"/>
  <c r="C133" i="13" s="1"/>
  <c r="K198" i="27"/>
  <c r="C200" i="13" s="1"/>
  <c r="K11" i="27"/>
  <c r="C11" i="13" s="1"/>
  <c r="K219" i="27"/>
  <c r="C221" i="13" s="1"/>
  <c r="K217" i="27"/>
  <c r="C219" i="13" s="1"/>
  <c r="K199" i="27"/>
  <c r="C201" i="13" s="1"/>
  <c r="K155" i="27"/>
  <c r="C157" i="13" s="1"/>
  <c r="K210" i="27"/>
  <c r="C212" i="13" s="1"/>
  <c r="K112" i="27"/>
  <c r="C112" i="13" s="1"/>
  <c r="K110" i="27"/>
  <c r="C110" i="13" s="1"/>
  <c r="K24" i="27"/>
  <c r="C24" i="13" s="1"/>
  <c r="K32" i="27"/>
  <c r="C32" i="13" s="1"/>
  <c r="K220" i="27"/>
  <c r="C222" i="13" s="1"/>
  <c r="K74" i="27"/>
  <c r="C74" i="13" s="1"/>
  <c r="K194" i="27"/>
  <c r="C196" i="13" s="1"/>
  <c r="K34" i="27"/>
  <c r="C34" i="13" s="1"/>
  <c r="K31" i="27"/>
  <c r="C31" i="13" s="1"/>
  <c r="K160" i="27"/>
  <c r="C162" i="13" s="1"/>
  <c r="K152" i="27"/>
  <c r="C154" i="13" s="1"/>
  <c r="K153" i="27"/>
  <c r="C155" i="13" s="1"/>
  <c r="K21" i="27"/>
  <c r="C21" i="13" s="1"/>
  <c r="K200" i="27"/>
  <c r="C202" i="13" s="1"/>
  <c r="K170" i="27"/>
  <c r="C172" i="13" s="1"/>
  <c r="K27" i="27"/>
  <c r="C27" i="13" s="1"/>
  <c r="K83" i="27"/>
  <c r="C83" i="13" s="1"/>
  <c r="K161" i="27"/>
  <c r="C163" i="13" s="1"/>
  <c r="K48" i="27"/>
  <c r="C48" i="13" s="1"/>
  <c r="K127" i="27"/>
  <c r="C129" i="13" s="1"/>
  <c r="K163" i="27"/>
  <c r="C165" i="13" s="1"/>
  <c r="K13" i="27"/>
  <c r="C13" i="13" s="1"/>
  <c r="K88" i="27"/>
  <c r="C88" i="13" s="1"/>
  <c r="K92" i="27"/>
  <c r="C92" i="13" s="1"/>
  <c r="K201" i="27"/>
  <c r="C203" i="13" s="1"/>
  <c r="K188" i="27"/>
  <c r="C190" i="13" s="1"/>
  <c r="K138" i="27"/>
  <c r="C140" i="13" s="1"/>
  <c r="K55" i="27"/>
  <c r="C55" i="13" s="1"/>
  <c r="K49" i="27"/>
  <c r="C49" i="13" s="1"/>
  <c r="K208" i="27"/>
  <c r="C210" i="13" s="1"/>
  <c r="K165" i="27"/>
  <c r="C167" i="13" s="1"/>
  <c r="K90" i="27"/>
  <c r="C90" i="13" s="1"/>
  <c r="K235" i="27"/>
  <c r="C237" i="13" s="1"/>
  <c r="K81" i="27"/>
  <c r="C81" i="13" s="1"/>
  <c r="K221" i="27"/>
  <c r="C223" i="13" s="1"/>
  <c r="K150" i="27"/>
  <c r="C152" i="13" s="1"/>
  <c r="K62" i="27"/>
  <c r="C62" i="13" s="1"/>
  <c r="K96" i="27"/>
  <c r="C96" i="13" s="1"/>
  <c r="K12" i="27"/>
  <c r="C12" i="13" s="1"/>
  <c r="K54" i="27"/>
  <c r="C54" i="13" s="1"/>
  <c r="K241" i="27"/>
  <c r="C243" i="13" s="1"/>
  <c r="K19" i="27"/>
  <c r="C19" i="13" s="1"/>
  <c r="K249" i="27"/>
  <c r="C251" i="13" s="1"/>
  <c r="K137" i="27"/>
  <c r="C139" i="13" s="1"/>
  <c r="K70" i="27"/>
  <c r="C70" i="13" s="1"/>
  <c r="K218" i="27"/>
  <c r="C220" i="13" s="1"/>
  <c r="K166" i="27"/>
  <c r="C168" i="13" s="1"/>
  <c r="K189" i="27"/>
  <c r="C191" i="13" s="1"/>
  <c r="K108" i="27"/>
  <c r="C108" i="13" s="1"/>
  <c r="K97" i="27"/>
  <c r="C97" i="13" s="1"/>
  <c r="K158" i="27"/>
  <c r="C160" i="13" s="1"/>
  <c r="K242" i="27"/>
  <c r="C244" i="13" s="1"/>
  <c r="K8" i="27"/>
  <c r="C8" i="13" s="1"/>
  <c r="K191" i="27"/>
  <c r="C193" i="13" s="1"/>
  <c r="K95" i="27"/>
  <c r="C95" i="13" s="1"/>
  <c r="K187" i="27"/>
  <c r="C189" i="13" s="1"/>
  <c r="K15" i="27"/>
  <c r="C15" i="13" s="1"/>
  <c r="K25" i="27"/>
  <c r="C25" i="13" s="1"/>
  <c r="K105" i="27"/>
  <c r="C105" i="13" s="1"/>
  <c r="K141" i="27"/>
  <c r="C143" i="13" s="1"/>
  <c r="K177" i="27"/>
  <c r="C179" i="13" s="1"/>
  <c r="K109" i="27"/>
  <c r="C109" i="13" s="1"/>
  <c r="K6" i="27"/>
  <c r="C6" i="13" s="1"/>
  <c r="K181" i="27"/>
  <c r="C183" i="13" s="1"/>
  <c r="K203" i="27"/>
  <c r="C205" i="13" s="1"/>
  <c r="K57" i="27"/>
  <c r="C57" i="13" s="1"/>
  <c r="K169" i="27"/>
  <c r="C171" i="13" s="1"/>
  <c r="K77" i="27"/>
  <c r="C77" i="13" s="1"/>
  <c r="K157" i="27"/>
  <c r="C159" i="13" s="1"/>
  <c r="K69" i="27"/>
  <c r="C69" i="13" s="1"/>
  <c r="K99" i="27"/>
  <c r="C99" i="13" s="1"/>
  <c r="K98" i="27"/>
  <c r="C98" i="13" s="1"/>
  <c r="K37" i="27"/>
  <c r="C37" i="13" s="1"/>
  <c r="K118" i="27"/>
  <c r="C120" i="13" s="1"/>
  <c r="K64" i="27"/>
  <c r="C64" i="13" s="1"/>
  <c r="K20" i="27"/>
  <c r="C20" i="13" s="1"/>
  <c r="K212" i="27"/>
  <c r="C214" i="13" s="1"/>
  <c r="K149" i="27"/>
  <c r="C151" i="13" s="1"/>
  <c r="K162" i="27"/>
  <c r="C164" i="13" s="1"/>
  <c r="K143" i="27"/>
  <c r="C145" i="13" s="1"/>
  <c r="K205" i="27"/>
  <c r="C207" i="13" s="1"/>
  <c r="K136" i="27"/>
  <c r="C138" i="13" s="1"/>
  <c r="K156" i="27"/>
  <c r="C158" i="13" s="1"/>
  <c r="K171" i="27"/>
  <c r="C173" i="13" s="1"/>
  <c r="K35" i="27"/>
  <c r="C35" i="13" s="1"/>
  <c r="L36" i="27"/>
  <c r="G36" i="18" s="1"/>
  <c r="I36" i="18" s="1"/>
  <c r="D36" i="18" s="1"/>
  <c r="L98" i="27"/>
  <c r="G98" i="18" s="1"/>
  <c r="I98" i="18" s="1"/>
  <c r="D98" i="18" s="1"/>
  <c r="L224" i="27"/>
  <c r="G225" i="18" s="1"/>
  <c r="I225" i="18" s="1"/>
  <c r="D225" i="18" s="1"/>
  <c r="L190" i="27"/>
  <c r="G191" i="18" s="1"/>
  <c r="I191" i="18" s="1"/>
  <c r="D191" i="18" s="1"/>
  <c r="L246" i="27"/>
  <c r="G247" i="18" s="1"/>
  <c r="I247" i="18" s="1"/>
  <c r="L185" i="27"/>
  <c r="G186" i="18" s="1"/>
  <c r="I186" i="18" s="1"/>
  <c r="D186" i="18" s="1"/>
  <c r="B221" i="8"/>
  <c r="F223" i="16" s="1"/>
  <c r="K216" i="27"/>
  <c r="C218" i="13" s="1"/>
  <c r="K239" i="27"/>
  <c r="C241" i="13" s="1"/>
  <c r="K124" i="27"/>
  <c r="C126" i="13" s="1"/>
  <c r="K142" i="27"/>
  <c r="C144" i="13" s="1"/>
  <c r="K195" i="27"/>
  <c r="C197" i="13" s="1"/>
  <c r="K71" i="27"/>
  <c r="C71" i="13" s="1"/>
  <c r="K38" i="27"/>
  <c r="C38" i="13" s="1"/>
  <c r="K174" i="27"/>
  <c r="C176" i="13" s="1"/>
  <c r="J3" i="27"/>
  <c r="J131" i="27"/>
  <c r="L121" i="27"/>
  <c r="G122" i="18" s="1"/>
  <c r="I122" i="18" s="1"/>
  <c r="D122" i="18" s="1"/>
  <c r="L159" i="27"/>
  <c r="G160" i="18" s="1"/>
  <c r="I160" i="18" s="1"/>
  <c r="D160" i="18" s="1"/>
  <c r="L175" i="27"/>
  <c r="G176" i="18" s="1"/>
  <c r="H176" i="18" s="1"/>
  <c r="C176" i="18" s="1"/>
  <c r="Q180" i="16" s="1"/>
  <c r="L254" i="27"/>
  <c r="G255" i="18" s="1"/>
  <c r="I255" i="18" s="1"/>
  <c r="L211" i="27"/>
  <c r="G212" i="18" s="1"/>
  <c r="I212" i="18" s="1"/>
  <c r="D212" i="18" s="1"/>
  <c r="L54" i="27"/>
  <c r="G54" i="18" s="1"/>
  <c r="I54" i="18" s="1"/>
  <c r="D54" i="18" s="1"/>
  <c r="L169" i="27"/>
  <c r="G170" i="18" s="1"/>
  <c r="I170" i="18" s="1"/>
  <c r="D170" i="18" s="1"/>
  <c r="L156" i="27"/>
  <c r="G157" i="18" s="1"/>
  <c r="I157" i="18" s="1"/>
  <c r="D157" i="18" s="1"/>
  <c r="L152" i="27"/>
  <c r="G153" i="18" s="1"/>
  <c r="I153" i="18" s="1"/>
  <c r="D153" i="18" s="1"/>
  <c r="L122" i="27"/>
  <c r="G123" i="18" s="1"/>
  <c r="H123" i="18" s="1"/>
  <c r="C123" i="18" s="1"/>
  <c r="Q127" i="16" s="1"/>
  <c r="L48" i="27"/>
  <c r="G48" i="18" s="1"/>
  <c r="H48" i="18" s="1"/>
  <c r="C48" i="18" s="1"/>
  <c r="Q50" i="16" s="1"/>
  <c r="L17" i="27"/>
  <c r="G17" i="18" s="1"/>
  <c r="I17" i="18" s="1"/>
  <c r="D17" i="18" s="1"/>
  <c r="L172" i="27"/>
  <c r="G173" i="18" s="1"/>
  <c r="I173" i="18" s="1"/>
  <c r="D173" i="18" s="1"/>
  <c r="L92" i="27"/>
  <c r="G92" i="18" s="1"/>
  <c r="I92" i="18" s="1"/>
  <c r="D92" i="18" s="1"/>
  <c r="L227" i="27"/>
  <c r="G228" i="18" s="1"/>
  <c r="I228" i="18" s="1"/>
  <c r="D228" i="18" s="1"/>
  <c r="L59" i="27"/>
  <c r="G59" i="18" s="1"/>
  <c r="I59" i="18" s="1"/>
  <c r="D59" i="18" s="1"/>
  <c r="L210" i="27"/>
  <c r="G211" i="18" s="1"/>
  <c r="H211" i="18" s="1"/>
  <c r="C211" i="18" s="1"/>
  <c r="Q215" i="16" s="1"/>
  <c r="L101" i="27"/>
  <c r="G101" i="18" s="1"/>
  <c r="I101" i="18" s="1"/>
  <c r="D101" i="18" s="1"/>
  <c r="L66" i="27"/>
  <c r="G66" i="18" s="1"/>
  <c r="I66" i="18" s="1"/>
  <c r="D66" i="18" s="1"/>
  <c r="L97" i="27"/>
  <c r="G97" i="18" s="1"/>
  <c r="H97" i="18" s="1"/>
  <c r="C97" i="18" s="1"/>
  <c r="Q99" i="16" s="1"/>
  <c r="L163" i="27"/>
  <c r="G164" i="18" s="1"/>
  <c r="I164" i="18" s="1"/>
  <c r="D164" i="18" s="1"/>
  <c r="L127" i="27"/>
  <c r="G128" i="18" s="1"/>
  <c r="H128" i="18" s="1"/>
  <c r="C128" i="18" s="1"/>
  <c r="Q132" i="16" s="1"/>
  <c r="L61" i="27"/>
  <c r="G61" i="18" s="1"/>
  <c r="I61" i="18" s="1"/>
  <c r="D61" i="18" s="1"/>
  <c r="L226" i="27"/>
  <c r="G227" i="18" s="1"/>
  <c r="I227" i="18" s="1"/>
  <c r="D227" i="18" s="1"/>
  <c r="L126" i="27"/>
  <c r="G127" i="18" s="1"/>
  <c r="I127" i="18" s="1"/>
  <c r="D127" i="18" s="1"/>
  <c r="L93" i="27"/>
  <c r="G93" i="18" s="1"/>
  <c r="H93" i="18" s="1"/>
  <c r="C93" i="18" s="1"/>
  <c r="Q95" i="16" s="1"/>
  <c r="L84" i="27"/>
  <c r="G84" i="18" s="1"/>
  <c r="I84" i="18" s="1"/>
  <c r="D84" i="18" s="1"/>
  <c r="L19" i="27"/>
  <c r="G19" i="18" s="1"/>
  <c r="I19" i="18" s="1"/>
  <c r="D19" i="18" s="1"/>
  <c r="L82" i="27"/>
  <c r="G82" i="18" s="1"/>
  <c r="H82" i="18" s="1"/>
  <c r="C82" i="18" s="1"/>
  <c r="Q84" i="16" s="1"/>
  <c r="L229" i="27"/>
  <c r="G230" i="18" s="1"/>
  <c r="I230" i="18" s="1"/>
  <c r="D230" i="18" s="1"/>
  <c r="L57" i="27"/>
  <c r="G57" i="18" s="1"/>
  <c r="H57" i="18" s="1"/>
  <c r="C57" i="18" s="1"/>
  <c r="Q59" i="16" s="1"/>
  <c r="L209" i="27"/>
  <c r="G210" i="18" s="1"/>
  <c r="H210" i="18" s="1"/>
  <c r="C210" i="18" s="1"/>
  <c r="Q214" i="16" s="1"/>
  <c r="L107" i="27"/>
  <c r="G107" i="18" s="1"/>
  <c r="I107" i="18" s="1"/>
  <c r="D107" i="18" s="1"/>
  <c r="L249" i="27"/>
  <c r="G250" i="18" s="1"/>
  <c r="H250" i="18" s="1"/>
  <c r="C250" i="18" s="1"/>
  <c r="Q255" i="16" s="1"/>
  <c r="L86" i="27"/>
  <c r="G86" i="18" s="1"/>
  <c r="I86" i="18" s="1"/>
  <c r="D86" i="18" s="1"/>
  <c r="L235" i="27"/>
  <c r="G236" i="18" s="1"/>
  <c r="I236" i="18" s="1"/>
  <c r="L160" i="27"/>
  <c r="G161" i="18" s="1"/>
  <c r="H161" i="18" s="1"/>
  <c r="C161" i="18" s="1"/>
  <c r="Q165" i="16" s="1"/>
  <c r="L240" i="27"/>
  <c r="G241" i="18" s="1"/>
  <c r="H241" i="18" s="1"/>
  <c r="C241" i="18" s="1"/>
  <c r="Q245" i="16" s="1"/>
  <c r="L105" i="27"/>
  <c r="G105" i="18" s="1"/>
  <c r="I105" i="18" s="1"/>
  <c r="D105" i="18" s="1"/>
  <c r="L166" i="27"/>
  <c r="G167" i="18" s="1"/>
  <c r="I167" i="18" s="1"/>
  <c r="D167" i="18" s="1"/>
  <c r="L220" i="27"/>
  <c r="G221" i="18" s="1"/>
  <c r="I221" i="18" s="1"/>
  <c r="D221" i="18" s="1"/>
  <c r="L174" i="27"/>
  <c r="G175" i="18" s="1"/>
  <c r="I175" i="18" s="1"/>
  <c r="D175" i="18" s="1"/>
  <c r="L75" i="27"/>
  <c r="G75" i="18" s="1"/>
  <c r="I75" i="18" s="1"/>
  <c r="D75" i="18" s="1"/>
  <c r="L205" i="27"/>
  <c r="G206" i="18" s="1"/>
  <c r="I206" i="18" s="1"/>
  <c r="D206" i="18" s="1"/>
  <c r="L187" i="27"/>
  <c r="G188" i="18" s="1"/>
  <c r="H188" i="18" s="1"/>
  <c r="C188" i="18" s="1"/>
  <c r="Q192" i="16" s="1"/>
  <c r="L18" i="27"/>
  <c r="G18" i="18" s="1"/>
  <c r="H18" i="18" s="1"/>
  <c r="C18" i="18" s="1"/>
  <c r="Q19" i="16" s="1"/>
  <c r="L142" i="27"/>
  <c r="G143" i="18" s="1"/>
  <c r="I143" i="18" s="1"/>
  <c r="D143" i="18" s="1"/>
  <c r="L221" i="27"/>
  <c r="G222" i="18" s="1"/>
  <c r="H222" i="18" s="1"/>
  <c r="C222" i="18" s="1"/>
  <c r="Q226" i="16" s="1"/>
  <c r="L79" i="27"/>
  <c r="G79" i="18" s="1"/>
  <c r="H79" i="18" s="1"/>
  <c r="C79" i="18" s="1"/>
  <c r="Q81" i="16" s="1"/>
  <c r="L184" i="27"/>
  <c r="G185" i="18" s="1"/>
  <c r="I185" i="18" s="1"/>
  <c r="D185" i="18" s="1"/>
  <c r="L129" i="27"/>
  <c r="G130" i="18" s="1"/>
  <c r="I130" i="18" s="1"/>
  <c r="D130" i="18" s="1"/>
  <c r="L128" i="27"/>
  <c r="G129" i="18" s="1"/>
  <c r="H129" i="18" s="1"/>
  <c r="C129" i="18" s="1"/>
  <c r="Q133" i="16" s="1"/>
  <c r="L147" i="27"/>
  <c r="G148" i="18" s="1"/>
  <c r="I148" i="18" s="1"/>
  <c r="D148" i="18" s="1"/>
  <c r="L60" i="27"/>
  <c r="G60" i="18" s="1"/>
  <c r="I60" i="18" s="1"/>
  <c r="D60" i="18" s="1"/>
  <c r="L85" i="27"/>
  <c r="G85" i="18" s="1"/>
  <c r="I85" i="18" s="1"/>
  <c r="D85" i="18" s="1"/>
  <c r="L179" i="27"/>
  <c r="G180" i="18" s="1"/>
  <c r="I180" i="18" s="1"/>
  <c r="D180" i="18" s="1"/>
  <c r="L146" i="27"/>
  <c r="G147" i="18" s="1"/>
  <c r="H147" i="18" s="1"/>
  <c r="C147" i="18" s="1"/>
  <c r="Q151" i="16" s="1"/>
  <c r="L87" i="27"/>
  <c r="G87" i="18" s="1"/>
  <c r="H87" i="18" s="1"/>
  <c r="C87" i="18" s="1"/>
  <c r="Q89" i="16" s="1"/>
  <c r="L214" i="27"/>
  <c r="G215" i="18" s="1"/>
  <c r="I215" i="18" s="1"/>
  <c r="D215" i="18" s="1"/>
  <c r="L153" i="27"/>
  <c r="G154" i="18" s="1"/>
  <c r="I154" i="18" s="1"/>
  <c r="D154" i="18" s="1"/>
  <c r="L198" i="27"/>
  <c r="G199" i="18" s="1"/>
  <c r="H199" i="18" s="1"/>
  <c r="C199" i="18" s="1"/>
  <c r="Q203" i="16" s="1"/>
  <c r="L104" i="27"/>
  <c r="G104" i="18" s="1"/>
  <c r="I104" i="18" s="1"/>
  <c r="D104" i="18" s="1"/>
  <c r="L50" i="27"/>
  <c r="G50" i="18" s="1"/>
  <c r="I50" i="18" s="1"/>
  <c r="D50" i="18" s="1"/>
  <c r="L223" i="27"/>
  <c r="G224" i="18" s="1"/>
  <c r="L69" i="27"/>
  <c r="G69" i="18" s="1"/>
  <c r="I69" i="18" s="1"/>
  <c r="D69" i="18" s="1"/>
  <c r="L94" i="27"/>
  <c r="G94" i="18" s="1"/>
  <c r="I94" i="18" s="1"/>
  <c r="D94" i="18" s="1"/>
  <c r="L218" i="27"/>
  <c r="G219" i="18" s="1"/>
  <c r="H219" i="18" s="1"/>
  <c r="C219" i="18" s="1"/>
  <c r="Q223" i="16" s="1"/>
  <c r="L56" i="27"/>
  <c r="G56" i="18" s="1"/>
  <c r="I56" i="18" s="1"/>
  <c r="D56" i="18" s="1"/>
  <c r="L195" i="27"/>
  <c r="G196" i="18" s="1"/>
  <c r="I196" i="18" s="1"/>
  <c r="D196" i="18" s="1"/>
  <c r="L238" i="27"/>
  <c r="G239" i="18" s="1"/>
  <c r="I239" i="18" s="1"/>
  <c r="L162" i="27"/>
  <c r="G163" i="18" s="1"/>
  <c r="I163" i="18" s="1"/>
  <c r="D163" i="18" s="1"/>
  <c r="L120" i="27"/>
  <c r="G121" i="18" s="1"/>
  <c r="H121" i="18" s="1"/>
  <c r="C121" i="18" s="1"/>
  <c r="Q125" i="16" s="1"/>
  <c r="L100" i="27"/>
  <c r="G100" i="18" s="1"/>
  <c r="H100" i="18" s="1"/>
  <c r="C100" i="18" s="1"/>
  <c r="Q102" i="16" s="1"/>
  <c r="L231" i="27"/>
  <c r="G232" i="18" s="1"/>
  <c r="H232" i="18" s="1"/>
  <c r="C232" i="18" s="1"/>
  <c r="Q236" i="16" s="1"/>
  <c r="L125" i="27"/>
  <c r="G126" i="18" s="1"/>
  <c r="I126" i="18" s="1"/>
  <c r="D126" i="18" s="1"/>
  <c r="L30" i="27"/>
  <c r="G30" i="18" s="1"/>
  <c r="H30" i="18" s="1"/>
  <c r="C30" i="18" s="1"/>
  <c r="Q32" i="16" s="1"/>
  <c r="L130" i="27"/>
  <c r="G131" i="18" s="1"/>
  <c r="H131" i="18" s="1"/>
  <c r="C131" i="18" s="1"/>
  <c r="Q135" i="16" s="1"/>
  <c r="L182" i="27"/>
  <c r="G183" i="18" s="1"/>
  <c r="I183" i="18" s="1"/>
  <c r="D183" i="18" s="1"/>
  <c r="L74" i="27"/>
  <c r="G74" i="18" s="1"/>
  <c r="I74" i="18" s="1"/>
  <c r="D74" i="18" s="1"/>
  <c r="L197" i="27"/>
  <c r="G198" i="18" s="1"/>
  <c r="I198" i="18" s="1"/>
  <c r="D198" i="18" s="1"/>
  <c r="L202" i="27"/>
  <c r="G203" i="18" s="1"/>
  <c r="I203" i="18" s="1"/>
  <c r="D203" i="18" s="1"/>
  <c r="L212" i="27"/>
  <c r="G213" i="18" s="1"/>
  <c r="I213" i="18" s="1"/>
  <c r="D213" i="18" s="1"/>
  <c r="L34" i="27"/>
  <c r="G34" i="18" s="1"/>
  <c r="I34" i="18" s="1"/>
  <c r="D34" i="18" s="1"/>
  <c r="L49" i="27"/>
  <c r="G49" i="18" s="1"/>
  <c r="H49" i="18" s="1"/>
  <c r="C49" i="18" s="1"/>
  <c r="Q51" i="16" s="1"/>
  <c r="L236" i="27"/>
  <c r="G237" i="18" s="1"/>
  <c r="I237" i="18" s="1"/>
  <c r="L111" i="27"/>
  <c r="G111" i="18" s="1"/>
  <c r="I111" i="18" s="1"/>
  <c r="D111" i="18" s="1"/>
  <c r="L55" i="27"/>
  <c r="G55" i="18" s="1"/>
  <c r="H55" i="18" s="1"/>
  <c r="C55" i="18" s="1"/>
  <c r="Q57" i="16" s="1"/>
  <c r="L7" i="27"/>
  <c r="G7" i="18" s="1"/>
  <c r="I7" i="18" s="1"/>
  <c r="D7" i="18" s="1"/>
  <c r="L161" i="27"/>
  <c r="G162" i="18" s="1"/>
  <c r="I162" i="18" s="1"/>
  <c r="D162" i="18" s="1"/>
  <c r="L4" i="27"/>
  <c r="G4" i="18" s="1"/>
  <c r="H4" i="18" s="1"/>
  <c r="C4" i="18" s="1"/>
  <c r="Q5" i="16" s="1"/>
  <c r="L8" i="27"/>
  <c r="G8" i="18" s="1"/>
  <c r="H8" i="18" s="1"/>
  <c r="C8" i="18" s="1"/>
  <c r="Q9" i="16" s="1"/>
  <c r="L114" i="27"/>
  <c r="G114" i="18" s="1"/>
  <c r="H114" i="18" s="1"/>
  <c r="C114" i="18" s="1"/>
  <c r="Q117" i="16" s="1"/>
  <c r="L247" i="27"/>
  <c r="G248" i="18" s="1"/>
  <c r="I248" i="18" s="1"/>
  <c r="L22" i="27"/>
  <c r="G22" i="18" s="1"/>
  <c r="I22" i="18" s="1"/>
  <c r="D22" i="18" s="1"/>
  <c r="L80" i="27"/>
  <c r="G80" i="18" s="1"/>
  <c r="I80" i="18" s="1"/>
  <c r="D80" i="18" s="1"/>
  <c r="L203" i="27"/>
  <c r="G204" i="18" s="1"/>
  <c r="I204" i="18" s="1"/>
  <c r="D204" i="18" s="1"/>
  <c r="L196" i="27"/>
  <c r="G197" i="18" s="1"/>
  <c r="I197" i="18" s="1"/>
  <c r="D197" i="18" s="1"/>
  <c r="L58" i="27"/>
  <c r="G58" i="18" s="1"/>
  <c r="I58" i="18" s="1"/>
  <c r="D58" i="18" s="1"/>
  <c r="L25" i="27"/>
  <c r="G25" i="18" s="1"/>
  <c r="I25" i="18" s="1"/>
  <c r="D25" i="18" s="1"/>
  <c r="L112" i="27"/>
  <c r="G112" i="18" s="1"/>
  <c r="H112" i="18" s="1"/>
  <c r="C112" i="18" s="1"/>
  <c r="Q115" i="16" s="1"/>
  <c r="L193" i="27"/>
  <c r="G194" i="18" s="1"/>
  <c r="I194" i="18" s="1"/>
  <c r="D194" i="18" s="1"/>
  <c r="L15" i="27"/>
  <c r="G15" i="18" s="1"/>
  <c r="H15" i="18" s="1"/>
  <c r="C15" i="18" s="1"/>
  <c r="Q16" i="16" s="1"/>
  <c r="L225" i="27"/>
  <c r="G226" i="18" s="1"/>
  <c r="I226" i="18" s="1"/>
  <c r="D226" i="18" s="1"/>
  <c r="L95" i="27"/>
  <c r="G95" i="18" s="1"/>
  <c r="I95" i="18" s="1"/>
  <c r="D95" i="18" s="1"/>
  <c r="L37" i="27"/>
  <c r="G37" i="18" s="1"/>
  <c r="I37" i="18" s="1"/>
  <c r="D37" i="18" s="1"/>
  <c r="L140" i="27"/>
  <c r="G141" i="18" s="1"/>
  <c r="I141" i="18" s="1"/>
  <c r="D141" i="18" s="1"/>
  <c r="L155" i="27"/>
  <c r="G156" i="18" s="1"/>
  <c r="H156" i="18" s="1"/>
  <c r="C156" i="18" s="1"/>
  <c r="Q160" i="16" s="1"/>
  <c r="L183" i="27"/>
  <c r="G184" i="18" s="1"/>
  <c r="I184" i="18" s="1"/>
  <c r="D184" i="18" s="1"/>
  <c r="L6" i="27"/>
  <c r="G6" i="18" s="1"/>
  <c r="H6" i="18" s="1"/>
  <c r="C6" i="18" s="1"/>
  <c r="Q7" i="16" s="1"/>
  <c r="L199" i="27"/>
  <c r="G200" i="18" s="1"/>
  <c r="I200" i="18" s="1"/>
  <c r="D200" i="18" s="1"/>
  <c r="L91" i="27"/>
  <c r="G91" i="18" s="1"/>
  <c r="I91" i="18" s="1"/>
  <c r="D91" i="18" s="1"/>
  <c r="L89" i="27"/>
  <c r="G89" i="18" s="1"/>
  <c r="H89" i="18" s="1"/>
  <c r="C89" i="18" s="1"/>
  <c r="Q91" i="16" s="1"/>
  <c r="L90" i="27"/>
  <c r="G90" i="18" s="1"/>
  <c r="I90" i="18" s="1"/>
  <c r="D90" i="18" s="1"/>
  <c r="L177" i="27"/>
  <c r="G178" i="18" s="1"/>
  <c r="I178" i="18" s="1"/>
  <c r="D178" i="18" s="1"/>
  <c r="L43" i="27"/>
  <c r="G43" i="18" s="1"/>
  <c r="I43" i="18" s="1"/>
  <c r="D43" i="18" s="1"/>
  <c r="L45" i="27"/>
  <c r="G45" i="18" s="1"/>
  <c r="I45" i="18" s="1"/>
  <c r="D45" i="18" s="1"/>
  <c r="L52" i="27"/>
  <c r="G52" i="18" s="1"/>
  <c r="I52" i="18" s="1"/>
  <c r="D52" i="18" s="1"/>
  <c r="L248" i="27"/>
  <c r="G249" i="18" s="1"/>
  <c r="H249" i="18" s="1"/>
  <c r="C249" i="18" s="1"/>
  <c r="Q254" i="16" s="1"/>
  <c r="L5" i="27"/>
  <c r="G5" i="18" s="1"/>
  <c r="I5" i="18" s="1"/>
  <c r="D5" i="18" s="1"/>
  <c r="L31" i="27"/>
  <c r="G31" i="18" s="1"/>
  <c r="H31" i="18" s="1"/>
  <c r="C31" i="18" s="1"/>
  <c r="Q33" i="16" s="1"/>
  <c r="L73" i="27"/>
  <c r="G73" i="18" s="1"/>
  <c r="I73" i="18" s="1"/>
  <c r="D73" i="18" s="1"/>
  <c r="L158" i="27"/>
  <c r="G159" i="18" s="1"/>
  <c r="I159" i="18" s="1"/>
  <c r="D159" i="18" s="1"/>
  <c r="L222" i="27"/>
  <c r="G223" i="18" s="1"/>
  <c r="I223" i="18" s="1"/>
  <c r="D223" i="18" s="1"/>
  <c r="L194" i="27"/>
  <c r="G195" i="18" s="1"/>
  <c r="H195" i="18" s="1"/>
  <c r="C195" i="18" s="1"/>
  <c r="Q199" i="16" s="1"/>
  <c r="L188" i="27"/>
  <c r="G189" i="18" s="1"/>
  <c r="I189" i="18" s="1"/>
  <c r="D189" i="18" s="1"/>
  <c r="L119" i="27"/>
  <c r="G120" i="18" s="1"/>
  <c r="I120" i="18" s="1"/>
  <c r="D120" i="18" s="1"/>
  <c r="L170" i="27"/>
  <c r="G171" i="18" s="1"/>
  <c r="H171" i="18" s="1"/>
  <c r="C171" i="18" s="1"/>
  <c r="Q175" i="16" s="1"/>
  <c r="L38" i="27"/>
  <c r="G38" i="18" s="1"/>
  <c r="H38" i="18" s="1"/>
  <c r="C38" i="18" s="1"/>
  <c r="Q40" i="16" s="1"/>
  <c r="L53" i="27"/>
  <c r="G53" i="18" s="1"/>
  <c r="H53" i="18" s="1"/>
  <c r="C53" i="18" s="1"/>
  <c r="Q55" i="16" s="1"/>
  <c r="L47" i="27"/>
  <c r="G47" i="18" s="1"/>
  <c r="I47" i="18" s="1"/>
  <c r="D47" i="18" s="1"/>
  <c r="L176" i="27"/>
  <c r="G177" i="18" s="1"/>
  <c r="I177" i="18" s="1"/>
  <c r="D177" i="18" s="1"/>
  <c r="L145" i="27"/>
  <c r="G146" i="18" s="1"/>
  <c r="I146" i="18" s="1"/>
  <c r="D146" i="18" s="1"/>
  <c r="L191" i="27"/>
  <c r="G192" i="18" s="1"/>
  <c r="H192" i="18" s="1"/>
  <c r="C192" i="18" s="1"/>
  <c r="Q196" i="16" s="1"/>
  <c r="L201" i="27"/>
  <c r="G202" i="18" s="1"/>
  <c r="H202" i="18" s="1"/>
  <c r="C202" i="18" s="1"/>
  <c r="Q206" i="16" s="1"/>
  <c r="L11" i="27"/>
  <c r="G11" i="18" s="1"/>
  <c r="I11" i="18" s="1"/>
  <c r="L44" i="27"/>
  <c r="G44" i="18" s="1"/>
  <c r="I44" i="18" s="1"/>
  <c r="D44" i="18" s="1"/>
  <c r="L118" i="27"/>
  <c r="G119" i="18" s="1"/>
  <c r="I119" i="18" s="1"/>
  <c r="D119" i="18" s="1"/>
  <c r="L219" i="27"/>
  <c r="G220" i="18" s="1"/>
  <c r="I220" i="18" s="1"/>
  <c r="D220" i="18" s="1"/>
  <c r="L154" i="27"/>
  <c r="G155" i="18" s="1"/>
  <c r="I155" i="18" s="1"/>
  <c r="D155" i="18" s="1"/>
  <c r="L72" i="27"/>
  <c r="G72" i="18" s="1"/>
  <c r="I72" i="18" s="1"/>
  <c r="D72" i="18" s="1"/>
  <c r="L232" i="27"/>
  <c r="G233" i="18" s="1"/>
  <c r="H233" i="18" s="1"/>
  <c r="C233" i="18" s="1"/>
  <c r="Q237" i="16" s="1"/>
  <c r="L26" i="27"/>
  <c r="G26" i="18" s="1"/>
  <c r="H26" i="18" s="1"/>
  <c r="C26" i="18" s="1"/>
  <c r="Q28" i="16" s="1"/>
  <c r="L39" i="27"/>
  <c r="G39" i="18" s="1"/>
  <c r="I39" i="18" s="1"/>
  <c r="D39" i="18" s="1"/>
  <c r="L251" i="27"/>
  <c r="G252" i="18" s="1"/>
  <c r="H252" i="18" s="1"/>
  <c r="C252" i="18" s="1"/>
  <c r="Q257" i="16" s="1"/>
  <c r="L42" i="27"/>
  <c r="G42" i="18" s="1"/>
  <c r="I42" i="18" s="1"/>
  <c r="D42" i="18" s="1"/>
  <c r="L165" i="27"/>
  <c r="G166" i="18" s="1"/>
  <c r="I166" i="18" s="1"/>
  <c r="D166" i="18" s="1"/>
  <c r="L189" i="27"/>
  <c r="G190" i="18" s="1"/>
  <c r="H190" i="18" s="1"/>
  <c r="C190" i="18" s="1"/>
  <c r="Q194" i="16" s="1"/>
  <c r="L70" i="27"/>
  <c r="G70" i="18" s="1"/>
  <c r="H70" i="18" s="1"/>
  <c r="C70" i="18" s="1"/>
  <c r="Q72" i="16" s="1"/>
  <c r="L96" i="27"/>
  <c r="G96" i="18" s="1"/>
  <c r="I96" i="18" s="1"/>
  <c r="D96" i="18" s="1"/>
  <c r="L139" i="27"/>
  <c r="G140" i="18" s="1"/>
  <c r="I140" i="18" s="1"/>
  <c r="D140" i="18" s="1"/>
  <c r="L151" i="27"/>
  <c r="G152" i="18" s="1"/>
  <c r="I152" i="18" s="1"/>
  <c r="D152" i="18" s="1"/>
  <c r="L192" i="27"/>
  <c r="G193" i="18" s="1"/>
  <c r="I193" i="18" s="1"/>
  <c r="D193" i="18" s="1"/>
  <c r="L144" i="27"/>
  <c r="G145" i="18" s="1"/>
  <c r="I145" i="18" s="1"/>
  <c r="D145" i="18" s="1"/>
  <c r="L230" i="27"/>
  <c r="G231" i="18" s="1"/>
  <c r="I231" i="18" s="1"/>
  <c r="D231" i="18" s="1"/>
  <c r="L253" i="27"/>
  <c r="G254" i="18" s="1"/>
  <c r="I254" i="18" s="1"/>
  <c r="L46" i="27"/>
  <c r="G46" i="18" s="1"/>
  <c r="H46" i="18" s="1"/>
  <c r="C46" i="18" s="1"/>
  <c r="Q48" i="16" s="1"/>
  <c r="L51" i="27"/>
  <c r="G51" i="18" s="1"/>
  <c r="I51" i="18" s="1"/>
  <c r="D51" i="18" s="1"/>
  <c r="L141" i="27"/>
  <c r="G142" i="18" s="1"/>
  <c r="I142" i="18" s="1"/>
  <c r="D142" i="18" s="1"/>
  <c r="L244" i="27"/>
  <c r="G245" i="18" s="1"/>
  <c r="I245" i="18" s="1"/>
  <c r="L243" i="27"/>
  <c r="G244" i="18" s="1"/>
  <c r="I244" i="18" s="1"/>
  <c r="L124" i="27"/>
  <c r="G125" i="18" s="1"/>
  <c r="H125" i="18" s="1"/>
  <c r="C125" i="18" s="1"/>
  <c r="Q129" i="16" s="1"/>
  <c r="L103" i="27"/>
  <c r="G103" i="18" s="1"/>
  <c r="I103" i="18" s="1"/>
  <c r="D103" i="18" s="1"/>
  <c r="L204" i="27"/>
  <c r="G205" i="18" s="1"/>
  <c r="I205" i="18" s="1"/>
  <c r="D205" i="18" s="1"/>
  <c r="L250" i="27"/>
  <c r="G251" i="18" s="1"/>
  <c r="I251" i="18" s="1"/>
  <c r="L64" i="27"/>
  <c r="G64" i="18" s="1"/>
  <c r="H64" i="18" s="1"/>
  <c r="C64" i="18" s="1"/>
  <c r="Q66" i="16" s="1"/>
  <c r="L252" i="27"/>
  <c r="G253" i="18" s="1"/>
  <c r="I253" i="18" s="1"/>
  <c r="L29" i="27"/>
  <c r="G29" i="18" s="1"/>
  <c r="H29" i="18" s="1"/>
  <c r="C29" i="18" s="1"/>
  <c r="Q31" i="16" s="1"/>
  <c r="L83" i="27"/>
  <c r="G83" i="18" s="1"/>
  <c r="H83" i="18" s="1"/>
  <c r="C83" i="18" s="1"/>
  <c r="Q85" i="16" s="1"/>
  <c r="L67" i="27"/>
  <c r="G67" i="18" s="1"/>
  <c r="H67" i="18" s="1"/>
  <c r="C67" i="18" s="1"/>
  <c r="Q69" i="16" s="1"/>
  <c r="L168" i="27"/>
  <c r="G169" i="18" s="1"/>
  <c r="I169" i="18" s="1"/>
  <c r="D169" i="18" s="1"/>
  <c r="L134" i="27"/>
  <c r="G135" i="18" s="1"/>
  <c r="I135" i="18" s="1"/>
  <c r="D135" i="18" s="1"/>
  <c r="L81" i="27"/>
  <c r="G81" i="18" s="1"/>
  <c r="I81" i="18" s="1"/>
  <c r="D81" i="18" s="1"/>
  <c r="L157" i="27"/>
  <c r="G158" i="18" s="1"/>
  <c r="I158" i="18" s="1"/>
  <c r="D158" i="18" s="1"/>
  <c r="L14" i="27"/>
  <c r="G14" i="18" s="1"/>
  <c r="I14" i="18" s="1"/>
  <c r="D14" i="18" s="1"/>
  <c r="L208" i="27"/>
  <c r="G209" i="18" s="1"/>
  <c r="I209" i="18" s="1"/>
  <c r="D209" i="18" s="1"/>
  <c r="L12" i="27"/>
  <c r="G12" i="18" s="1"/>
  <c r="H12" i="18" s="1"/>
  <c r="C12" i="18" s="1"/>
  <c r="Q13" i="16" s="1"/>
  <c r="L206" i="27"/>
  <c r="G207" i="18" s="1"/>
  <c r="I207" i="18" s="1"/>
  <c r="D207" i="18" s="1"/>
  <c r="L33" i="27"/>
  <c r="G33" i="18" s="1"/>
  <c r="I33" i="18" s="1"/>
  <c r="D33" i="18" s="1"/>
  <c r="L102" i="27"/>
  <c r="G102" i="18" s="1"/>
  <c r="H102" i="18" s="1"/>
  <c r="C102" i="18" s="1"/>
  <c r="Q104" i="16" s="1"/>
  <c r="L137" i="27"/>
  <c r="G138" i="18" s="1"/>
  <c r="I138" i="18" s="1"/>
  <c r="D138" i="18" s="1"/>
  <c r="L133" i="27"/>
  <c r="G134" i="18" s="1"/>
  <c r="H134" i="18" s="1"/>
  <c r="C134" i="18" s="1"/>
  <c r="Q138" i="16" s="1"/>
  <c r="L123" i="27"/>
  <c r="G124" i="18" s="1"/>
  <c r="I124" i="18" s="1"/>
  <c r="D124" i="18" s="1"/>
  <c r="L63" i="27"/>
  <c r="G63" i="18" s="1"/>
  <c r="I63" i="18" s="1"/>
  <c r="D63" i="18" s="1"/>
  <c r="L237" i="27"/>
  <c r="G238" i="18" s="1"/>
  <c r="I238" i="18" s="1"/>
  <c r="L117" i="27"/>
  <c r="G118" i="18" s="1"/>
  <c r="I118" i="18" s="1"/>
  <c r="D118" i="18" s="1"/>
  <c r="L113" i="27"/>
  <c r="G113" i="18" s="1"/>
  <c r="I113" i="18" s="1"/>
  <c r="D113" i="18" s="1"/>
  <c r="L217" i="27"/>
  <c r="G218" i="18" s="1"/>
  <c r="I218" i="18" s="1"/>
  <c r="D218" i="18" s="1"/>
  <c r="L110" i="27"/>
  <c r="G110" i="18" s="1"/>
  <c r="I110" i="18" s="1"/>
  <c r="D110" i="18" s="1"/>
  <c r="L9" i="27"/>
  <c r="G9" i="18" s="1"/>
  <c r="H9" i="18" s="1"/>
  <c r="C9" i="18" s="1"/>
  <c r="Q10" i="16" s="1"/>
  <c r="L28" i="27"/>
  <c r="G28" i="18" s="1"/>
  <c r="H28" i="18" s="1"/>
  <c r="C28" i="18" s="1"/>
  <c r="Q30" i="16" s="1"/>
  <c r="L181" i="27"/>
  <c r="G182" i="18" s="1"/>
  <c r="I182" i="18" s="1"/>
  <c r="D182" i="18" s="1"/>
  <c r="L88" i="27"/>
  <c r="G88" i="18" s="1"/>
  <c r="I88" i="18" s="1"/>
  <c r="D88" i="18" s="1"/>
  <c r="L20" i="27"/>
  <c r="G20" i="18" s="1"/>
  <c r="H20" i="18" s="1"/>
  <c r="C20" i="18" s="1"/>
  <c r="Q21" i="16" s="1"/>
  <c r="L24" i="27"/>
  <c r="G24" i="18" s="1"/>
  <c r="I24" i="18" s="1"/>
  <c r="D24" i="18" s="1"/>
  <c r="L245" i="27"/>
  <c r="G246" i="18" s="1"/>
  <c r="H246" i="18" s="1"/>
  <c r="C246" i="18" s="1"/>
  <c r="Q251" i="16" s="1"/>
  <c r="L78" i="27"/>
  <c r="G78" i="18" s="1"/>
  <c r="I78" i="18" s="1"/>
  <c r="D78" i="18" s="1"/>
  <c r="L138" i="27"/>
  <c r="G139" i="18" s="1"/>
  <c r="H139" i="18" s="1"/>
  <c r="C139" i="18" s="1"/>
  <c r="Q143" i="16" s="1"/>
  <c r="L171" i="27"/>
  <c r="G172" i="18" s="1"/>
  <c r="I172" i="18" s="1"/>
  <c r="D172" i="18" s="1"/>
  <c r="L164" i="27"/>
  <c r="G165" i="18" s="1"/>
  <c r="H165" i="18" s="1"/>
  <c r="C165" i="18" s="1"/>
  <c r="Q169" i="16" s="1"/>
  <c r="L216" i="27"/>
  <c r="G217" i="18" s="1"/>
  <c r="I217" i="18" s="1"/>
  <c r="D217" i="18" s="1"/>
  <c r="L178" i="27"/>
  <c r="G179" i="18" s="1"/>
  <c r="I179" i="18" s="1"/>
  <c r="D179" i="18" s="1"/>
  <c r="L213" i="27"/>
  <c r="G214" i="18" s="1"/>
  <c r="I214" i="18" s="1"/>
  <c r="D214" i="18" s="1"/>
  <c r="L99" i="27"/>
  <c r="G99" i="18" s="1"/>
  <c r="I99" i="18" s="1"/>
  <c r="D99" i="18" s="1"/>
  <c r="L106" i="27"/>
  <c r="G106" i="18" s="1"/>
  <c r="I106" i="18" s="1"/>
  <c r="D106" i="18" s="1"/>
  <c r="L77" i="27"/>
  <c r="G77" i="18" s="1"/>
  <c r="I77" i="18" s="1"/>
  <c r="D77" i="18" s="1"/>
  <c r="L68" i="27"/>
  <c r="G68" i="18" s="1"/>
  <c r="I68" i="18" s="1"/>
  <c r="D68" i="18" s="1"/>
  <c r="L234" i="27"/>
  <c r="G235" i="18" s="1"/>
  <c r="I235" i="18" s="1"/>
  <c r="L200" i="27"/>
  <c r="G201" i="18" s="1"/>
  <c r="I201" i="18" s="1"/>
  <c r="D201" i="18" s="1"/>
  <c r="L62" i="27"/>
  <c r="G62" i="18" s="1"/>
  <c r="I62" i="18" s="1"/>
  <c r="D62" i="18" s="1"/>
  <c r="L21" i="27"/>
  <c r="G21" i="18" s="1"/>
  <c r="I21" i="18" s="1"/>
  <c r="D21" i="18" s="1"/>
  <c r="L167" i="27"/>
  <c r="G168" i="18" s="1"/>
  <c r="H168" i="18" s="1"/>
  <c r="C168" i="18" s="1"/>
  <c r="Q172" i="16" s="1"/>
  <c r="L180" i="27"/>
  <c r="G181" i="18" s="1"/>
  <c r="I181" i="18" s="1"/>
  <c r="D181" i="18" s="1"/>
  <c r="L65" i="27"/>
  <c r="G65" i="18" s="1"/>
  <c r="I65" i="18" s="1"/>
  <c r="D65" i="18" s="1"/>
  <c r="L242" i="27"/>
  <c r="G243" i="18" s="1"/>
  <c r="H243" i="18" s="1"/>
  <c r="C243" i="18" s="1"/>
  <c r="Q248" i="16" s="1"/>
  <c r="L233" i="27"/>
  <c r="G234" i="18" s="1"/>
  <c r="H234" i="18" s="1"/>
  <c r="C234" i="18" s="1"/>
  <c r="Q238" i="16" s="1"/>
  <c r="L135" i="27"/>
  <c r="G136" i="18" s="1"/>
  <c r="H136" i="18" s="1"/>
  <c r="C136" i="18" s="1"/>
  <c r="Q140" i="16" s="1"/>
  <c r="L10" i="27"/>
  <c r="G10" i="18" s="1"/>
  <c r="H10" i="18" s="1"/>
  <c r="C10" i="18" s="1"/>
  <c r="Q11" i="16" s="1"/>
  <c r="L27" i="27"/>
  <c r="G27" i="18" s="1"/>
  <c r="H27" i="18" s="1"/>
  <c r="C27" i="18" s="1"/>
  <c r="Q29" i="16" s="1"/>
  <c r="L23" i="27"/>
  <c r="G23" i="18" s="1"/>
  <c r="H23" i="18" s="1"/>
  <c r="C23" i="18" s="1"/>
  <c r="Q25" i="16" s="1"/>
  <c r="L241" i="27"/>
  <c r="G242" i="18" s="1"/>
  <c r="I242" i="18" s="1"/>
  <c r="L136" i="27"/>
  <c r="G137" i="18" s="1"/>
  <c r="I137" i="18" s="1"/>
  <c r="D137" i="18" s="1"/>
  <c r="L32" i="27"/>
  <c r="G32" i="18" s="1"/>
  <c r="I32" i="18" s="1"/>
  <c r="D32" i="18" s="1"/>
  <c r="L2" i="27"/>
  <c r="G2" i="18" s="1"/>
  <c r="I2" i="18" s="1"/>
  <c r="D2" i="18" s="1"/>
  <c r="L40" i="27"/>
  <c r="G40" i="18" s="1"/>
  <c r="I40" i="18" s="1"/>
  <c r="D40" i="18" s="1"/>
  <c r="L131" i="27"/>
  <c r="G132" i="18" s="1"/>
  <c r="I132" i="18" s="1"/>
  <c r="D132" i="18" s="1"/>
  <c r="L76" i="27"/>
  <c r="G76" i="18" s="1"/>
  <c r="I76" i="18" s="1"/>
  <c r="D76" i="18" s="1"/>
  <c r="L3" i="27"/>
  <c r="G3" i="18" s="1"/>
  <c r="I3" i="18" s="1"/>
  <c r="D3" i="18" s="1"/>
  <c r="L13" i="27"/>
  <c r="G13" i="18" s="1"/>
  <c r="I13" i="18" s="1"/>
  <c r="D13" i="18" s="1"/>
  <c r="L143" i="27"/>
  <c r="G144" i="18" s="1"/>
  <c r="I144" i="18" s="1"/>
  <c r="D144" i="18" s="1"/>
  <c r="L173" i="27"/>
  <c r="G174" i="18" s="1"/>
  <c r="I174" i="18" s="1"/>
  <c r="D174" i="18" s="1"/>
  <c r="L239" i="27"/>
  <c r="G240" i="18" s="1"/>
  <c r="I240" i="18" s="1"/>
  <c r="L207" i="27"/>
  <c r="G208" i="18" s="1"/>
  <c r="H208" i="18" s="1"/>
  <c r="C208" i="18" s="1"/>
  <c r="Q212" i="16" s="1"/>
  <c r="L108" i="27"/>
  <c r="G108" i="18" s="1"/>
  <c r="I108" i="18" s="1"/>
  <c r="D108" i="18" s="1"/>
  <c r="L35" i="27"/>
  <c r="G35" i="18" s="1"/>
  <c r="I35" i="18" s="1"/>
  <c r="D35" i="18" s="1"/>
  <c r="L132" i="27"/>
  <c r="G133" i="18" s="1"/>
  <c r="H133" i="18" s="1"/>
  <c r="C133" i="18" s="1"/>
  <c r="Q137" i="16" s="1"/>
  <c r="L109" i="27"/>
  <c r="G109" i="18" s="1"/>
  <c r="I109" i="18" s="1"/>
  <c r="D109" i="18" s="1"/>
  <c r="L148" i="27"/>
  <c r="G149" i="18" s="1"/>
  <c r="I149" i="18" s="1"/>
  <c r="D149" i="18" s="1"/>
  <c r="L215" i="27"/>
  <c r="G216" i="18" s="1"/>
  <c r="I216" i="18" s="1"/>
  <c r="D216" i="18" s="1"/>
  <c r="L71" i="27"/>
  <c r="G71" i="18" s="1"/>
  <c r="H71" i="18" s="1"/>
  <c r="C71" i="18" s="1"/>
  <c r="Q73" i="16" s="1"/>
  <c r="L16" i="27"/>
  <c r="G16" i="18" s="1"/>
  <c r="H16" i="18" s="1"/>
  <c r="C16" i="18" s="1"/>
  <c r="Q17" i="16" s="1"/>
  <c r="L149" i="27"/>
  <c r="G150" i="18" s="1"/>
  <c r="H150" i="18" s="1"/>
  <c r="C150" i="18" s="1"/>
  <c r="Q154" i="16" s="1"/>
  <c r="L186" i="27"/>
  <c r="G187" i="18" s="1"/>
  <c r="I187" i="18" s="1"/>
  <c r="D187" i="18" s="1"/>
  <c r="L228" i="27"/>
  <c r="G229" i="18" s="1"/>
  <c r="H229" i="18" s="1"/>
  <c r="C229" i="18" s="1"/>
  <c r="Q233" i="16" s="1"/>
  <c r="L41" i="27"/>
  <c r="G41" i="18" s="1"/>
  <c r="I41" i="18" s="1"/>
  <c r="D41" i="18" s="1"/>
  <c r="L150" i="27"/>
  <c r="G151" i="18" s="1"/>
  <c r="I151" i="18" s="1"/>
  <c r="D151" i="18" s="1"/>
  <c r="L115" i="27"/>
  <c r="G115" i="18" s="1"/>
  <c r="H115" i="18" s="1"/>
  <c r="C115" i="18" s="1"/>
  <c r="J28" i="27"/>
  <c r="J229" i="27"/>
  <c r="J97" i="27"/>
  <c r="J154" i="27"/>
  <c r="J233" i="27"/>
  <c r="J9" i="27"/>
  <c r="C9" i="8" s="1"/>
  <c r="J17" i="27"/>
  <c r="J160" i="27"/>
  <c r="J2" i="27"/>
  <c r="J26" i="27"/>
  <c r="J235" i="27"/>
  <c r="J234" i="27"/>
  <c r="J20" i="27"/>
  <c r="J34" i="27"/>
  <c r="J243" i="27"/>
  <c r="J49" i="27"/>
  <c r="J198" i="27"/>
  <c r="J30" i="27"/>
  <c r="J213" i="27"/>
  <c r="J125" i="27"/>
  <c r="J244" i="27"/>
  <c r="J122" i="27"/>
  <c r="J71" i="27"/>
  <c r="J39" i="27"/>
  <c r="J252" i="27"/>
  <c r="J165" i="27"/>
  <c r="J18" i="27"/>
  <c r="J129" i="27"/>
  <c r="J94" i="27"/>
  <c r="J220" i="27"/>
  <c r="J36" i="27"/>
  <c r="J76" i="27"/>
  <c r="J62" i="27"/>
  <c r="J181" i="27"/>
  <c r="J177" i="27"/>
  <c r="J167" i="27"/>
  <c r="J47" i="27"/>
  <c r="J146" i="27"/>
  <c r="J174" i="27"/>
  <c r="C177" i="8" s="1"/>
  <c r="J186" i="27"/>
  <c r="J112" i="27"/>
  <c r="J206" i="27"/>
  <c r="J210" i="27"/>
  <c r="J128" i="27"/>
  <c r="J179" i="27"/>
  <c r="J12" i="27"/>
  <c r="J126" i="27"/>
  <c r="J211" i="27"/>
  <c r="J86" i="27"/>
  <c r="J251" i="27"/>
  <c r="J40" i="27"/>
  <c r="J224" i="27"/>
  <c r="J236" i="27"/>
  <c r="J24" i="27"/>
  <c r="J52" i="27"/>
  <c r="J92" i="27"/>
  <c r="J193" i="27"/>
  <c r="J88" i="27"/>
  <c r="J57" i="27"/>
  <c r="J4" i="27"/>
  <c r="J127" i="27"/>
  <c r="J29" i="27"/>
  <c r="J42" i="27"/>
  <c r="J169" i="27"/>
  <c r="J101" i="27"/>
  <c r="J200" i="27"/>
  <c r="J59" i="27"/>
  <c r="J50" i="27"/>
  <c r="J33" i="27"/>
  <c r="J225" i="27"/>
  <c r="J25" i="27"/>
  <c r="J74" i="27"/>
  <c r="J204" i="27"/>
  <c r="J124" i="27"/>
  <c r="C127" i="8" s="1"/>
  <c r="J192" i="27"/>
  <c r="J180" i="27"/>
  <c r="I116" i="18"/>
  <c r="D116" i="18" s="1"/>
  <c r="R119" i="16" s="1"/>
  <c r="H116" i="18"/>
  <c r="C116" i="18" s="1"/>
  <c r="Q119" i="16" s="1"/>
  <c r="J114" i="27"/>
  <c r="J121" i="27"/>
  <c r="J189" i="27"/>
  <c r="J77" i="27"/>
  <c r="J104" i="27"/>
  <c r="J239" i="27"/>
  <c r="C242" i="8" s="1"/>
  <c r="J157" i="27"/>
  <c r="J232" i="27"/>
  <c r="J116" i="27"/>
  <c r="C117" i="8" s="1"/>
  <c r="J37" i="27"/>
  <c r="K9" i="27"/>
  <c r="C9" i="13" s="1"/>
  <c r="K116" i="27"/>
  <c r="J222" i="27"/>
  <c r="J138" i="27"/>
  <c r="J43" i="27"/>
  <c r="J45" i="27"/>
  <c r="J56" i="27"/>
  <c r="J152" i="27"/>
  <c r="J135" i="27"/>
  <c r="J31" i="27"/>
  <c r="J175" i="27"/>
  <c r="J191" i="27"/>
  <c r="J159" i="27"/>
  <c r="J130" i="27"/>
  <c r="J75" i="27"/>
  <c r="J96" i="27"/>
  <c r="J99" i="27"/>
  <c r="J158" i="27"/>
  <c r="J133" i="27"/>
  <c r="J78" i="27"/>
  <c r="J254" i="27"/>
  <c r="J139" i="27"/>
  <c r="J194" i="27"/>
  <c r="J83" i="27"/>
  <c r="J140" i="27"/>
  <c r="J248" i="27"/>
  <c r="J73" i="27"/>
  <c r="J161" i="27"/>
  <c r="J103" i="27"/>
  <c r="J89" i="27"/>
  <c r="J117" i="27"/>
  <c r="J164" i="27"/>
  <c r="J11" i="27"/>
  <c r="J137" i="27"/>
  <c r="J80" i="27"/>
  <c r="J221" i="27"/>
  <c r="J147" i="27"/>
  <c r="J107" i="27"/>
  <c r="J237" i="27"/>
  <c r="J230" i="27"/>
  <c r="J119" i="27"/>
  <c r="J148" i="27"/>
  <c r="J209" i="27"/>
  <c r="J149" i="27"/>
  <c r="J205" i="27"/>
  <c r="J178" i="27"/>
  <c r="J240" i="27"/>
  <c r="J10" i="27"/>
  <c r="J151" i="27"/>
  <c r="J98" i="27"/>
  <c r="J176" i="27"/>
  <c r="J95" i="27"/>
  <c r="J118" i="27"/>
  <c r="J171" i="27"/>
  <c r="C174" i="8" s="1"/>
  <c r="J111" i="27"/>
  <c r="J65" i="27"/>
  <c r="J44" i="27"/>
  <c r="J16" i="27"/>
  <c r="J145" i="27"/>
  <c r="J155" i="27"/>
  <c r="J132" i="27"/>
  <c r="J61" i="27"/>
  <c r="J13" i="27"/>
  <c r="J250" i="27"/>
  <c r="J142" i="27"/>
  <c r="C145" i="8" s="1"/>
  <c r="J197" i="27"/>
  <c r="J183" i="27"/>
  <c r="J123" i="27"/>
  <c r="J102" i="27"/>
  <c r="J14" i="27"/>
  <c r="J201" i="27"/>
  <c r="J143" i="27"/>
  <c r="C146" i="8" s="1"/>
  <c r="J8" i="27"/>
  <c r="J141" i="27"/>
  <c r="J162" i="27"/>
  <c r="J105" i="27"/>
  <c r="J245" i="27"/>
  <c r="J60" i="27"/>
  <c r="J55" i="27"/>
  <c r="J173" i="27"/>
  <c r="J207" i="27"/>
  <c r="J249" i="27"/>
  <c r="J15" i="27"/>
  <c r="J41" i="27"/>
  <c r="J5" i="27"/>
  <c r="J21" i="27"/>
  <c r="J91" i="27"/>
  <c r="J85" i="27"/>
  <c r="J84" i="27"/>
  <c r="J68" i="27"/>
  <c r="J7" i="27"/>
  <c r="J64" i="27"/>
  <c r="J63" i="27"/>
  <c r="J242" i="27"/>
  <c r="J70" i="27"/>
  <c r="J172" i="27"/>
  <c r="J53" i="27"/>
  <c r="J228" i="27"/>
  <c r="J58" i="27"/>
  <c r="J66" i="27"/>
  <c r="J190" i="27"/>
  <c r="J247" i="27"/>
  <c r="J54" i="27"/>
  <c r="J195" i="27"/>
  <c r="C198" i="8" s="1"/>
  <c r="J110" i="27"/>
  <c r="J166" i="27"/>
  <c r="J113" i="27"/>
  <c r="J46" i="27"/>
  <c r="J51" i="27"/>
  <c r="J163" i="27"/>
  <c r="J215" i="27"/>
  <c r="J35" i="27"/>
  <c r="C36" i="8" s="1"/>
  <c r="J214" i="27"/>
  <c r="J153" i="27"/>
  <c r="J168" i="27"/>
  <c r="J223" i="27"/>
  <c r="J150" i="27"/>
  <c r="J226" i="27"/>
  <c r="J32" i="27"/>
  <c r="J108" i="27"/>
  <c r="J87" i="27"/>
  <c r="J231" i="27"/>
  <c r="J81" i="27"/>
  <c r="J106" i="27"/>
  <c r="J100" i="27"/>
  <c r="J217" i="27"/>
  <c r="J202" i="27"/>
  <c r="J156" i="27"/>
  <c r="J199" i="27"/>
  <c r="J241" i="27"/>
  <c r="J182" i="27"/>
  <c r="J22" i="27"/>
  <c r="J136" i="27"/>
  <c r="C139" i="8" s="1"/>
  <c r="J219" i="27"/>
  <c r="J69" i="27"/>
  <c r="J109" i="27"/>
  <c r="J208" i="27"/>
  <c r="J253" i="27"/>
  <c r="J196" i="27"/>
  <c r="J188" i="27"/>
  <c r="J79" i="27"/>
  <c r="J246" i="27"/>
  <c r="J185" i="27"/>
  <c r="J72" i="27"/>
  <c r="J67" i="27"/>
  <c r="J134" i="27"/>
  <c r="J144" i="27"/>
  <c r="J238" i="27"/>
  <c r="J90" i="27"/>
  <c r="J48" i="27"/>
  <c r="J184" i="27"/>
  <c r="J93" i="27"/>
  <c r="J120" i="27"/>
  <c r="J187" i="27"/>
  <c r="J27" i="27"/>
  <c r="J216" i="27"/>
  <c r="C219" i="8" s="1"/>
  <c r="J212" i="27"/>
  <c r="J82" i="27"/>
  <c r="J19" i="27"/>
  <c r="J170" i="27"/>
  <c r="J115" i="27"/>
  <c r="J6" i="27"/>
  <c r="J38" i="27"/>
  <c r="C39" i="8" s="1"/>
  <c r="J23" i="27"/>
  <c r="J203" i="27"/>
  <c r="R161" i="16" l="1"/>
  <c r="R216" i="16"/>
  <c r="R190" i="16"/>
  <c r="R173" i="16"/>
  <c r="R163" i="16"/>
  <c r="R231" i="16"/>
  <c r="R65" i="16"/>
  <c r="R230" i="16"/>
  <c r="R47" i="16"/>
  <c r="R58" i="16"/>
  <c r="R60" i="16"/>
  <c r="R217" i="16"/>
  <c r="R100" i="16"/>
  <c r="R64" i="16"/>
  <c r="R42" i="16"/>
  <c r="R205" i="16"/>
  <c r="R52" i="16"/>
  <c r="R147" i="16"/>
  <c r="R232" i="16"/>
  <c r="R79" i="16"/>
  <c r="H119" i="16"/>
  <c r="S119" i="16" s="1"/>
  <c r="C19" i="8"/>
  <c r="B19" i="8" s="1"/>
  <c r="F20" i="16" s="1"/>
  <c r="C38" i="8"/>
  <c r="B38" i="8" s="1"/>
  <c r="F39" i="16" s="1"/>
  <c r="C26" i="8"/>
  <c r="B26" i="8" s="1"/>
  <c r="F27" i="16" s="1"/>
  <c r="C53" i="8"/>
  <c r="B53" i="8" s="1"/>
  <c r="F54" i="16" s="1"/>
  <c r="C245" i="8"/>
  <c r="B245" i="8" s="1"/>
  <c r="F248" i="16" s="1"/>
  <c r="C191" i="8"/>
  <c r="B191" i="8" s="1"/>
  <c r="F193" i="16" s="1"/>
  <c r="C101" i="8"/>
  <c r="B101" i="8" s="1"/>
  <c r="F102" i="16" s="1"/>
  <c r="C52" i="8"/>
  <c r="B52" i="8" s="1"/>
  <c r="F53" i="16" s="1"/>
  <c r="C64" i="8"/>
  <c r="B64" i="8" s="1"/>
  <c r="F65" i="16" s="1"/>
  <c r="C248" i="8"/>
  <c r="B248" i="8" s="1"/>
  <c r="F251" i="16" s="1"/>
  <c r="C135" i="8"/>
  <c r="B135" i="8" s="1"/>
  <c r="F137" i="16" s="1"/>
  <c r="C208" i="8"/>
  <c r="B208" i="8" s="1"/>
  <c r="F210" i="16" s="1"/>
  <c r="C104" i="8"/>
  <c r="B104" i="8" s="1"/>
  <c r="F105" i="16" s="1"/>
  <c r="C162" i="8"/>
  <c r="B162" i="8" s="1"/>
  <c r="F164" i="16" s="1"/>
  <c r="C160" i="8"/>
  <c r="B160" i="8" s="1"/>
  <c r="F162" i="16" s="1"/>
  <c r="C34" i="8"/>
  <c r="B34" i="8" s="1"/>
  <c r="F35" i="16" s="1"/>
  <c r="C239" i="8"/>
  <c r="B239" i="8" s="1"/>
  <c r="F241" i="16" s="1"/>
  <c r="C48" i="8"/>
  <c r="B48" i="8" s="1"/>
  <c r="F49" i="16" s="1"/>
  <c r="C247" i="8"/>
  <c r="B247" i="8" s="1"/>
  <c r="F250" i="16" s="1"/>
  <c r="C236" i="8"/>
  <c r="B236" i="8" s="1"/>
  <c r="F238" i="16" s="1"/>
  <c r="C28" i="8"/>
  <c r="B28" i="8" s="1"/>
  <c r="F29" i="16" s="1"/>
  <c r="C199" i="8"/>
  <c r="B199" i="8" s="1"/>
  <c r="F201" i="16" s="1"/>
  <c r="C107" i="8"/>
  <c r="B107" i="8" s="1"/>
  <c r="F108" i="16" s="1"/>
  <c r="C47" i="8"/>
  <c r="B47" i="8" s="1"/>
  <c r="F48" i="16" s="1"/>
  <c r="C65" i="8"/>
  <c r="B65" i="8" s="1"/>
  <c r="F66" i="16" s="1"/>
  <c r="C106" i="8"/>
  <c r="B106" i="8" s="1"/>
  <c r="F107" i="16" s="1"/>
  <c r="C158" i="8"/>
  <c r="B158" i="8" s="1"/>
  <c r="F160" i="16" s="1"/>
  <c r="C152" i="8"/>
  <c r="B152" i="8" s="1"/>
  <c r="F154" i="16" s="1"/>
  <c r="C164" i="8"/>
  <c r="B164" i="8" s="1"/>
  <c r="F166" i="16" s="1"/>
  <c r="C194" i="8"/>
  <c r="B194" i="8" s="1"/>
  <c r="F196" i="16" s="1"/>
  <c r="C190" i="8"/>
  <c r="B190" i="8" s="1"/>
  <c r="F192" i="16" s="1"/>
  <c r="C256" i="8"/>
  <c r="B256" i="8" s="1"/>
  <c r="F260" i="16" s="1"/>
  <c r="C82" i="8"/>
  <c r="B82" i="8" s="1"/>
  <c r="F83" i="16" s="1"/>
  <c r="C114" i="8"/>
  <c r="B114" i="8" s="1"/>
  <c r="F116" i="16" s="1"/>
  <c r="C7" i="8"/>
  <c r="B7" i="8" s="1"/>
  <c r="F8" i="16" s="1"/>
  <c r="C165" i="8"/>
  <c r="B165" i="8" s="1"/>
  <c r="F167" i="16" s="1"/>
  <c r="C148" i="8"/>
  <c r="B148" i="8" s="1"/>
  <c r="F150" i="16" s="1"/>
  <c r="C212" i="8"/>
  <c r="B212" i="8" s="1"/>
  <c r="F214" i="16" s="1"/>
  <c r="C74" i="8"/>
  <c r="B74" i="8" s="1"/>
  <c r="F75" i="16" s="1"/>
  <c r="C178" i="8"/>
  <c r="B178" i="8" s="1"/>
  <c r="F180" i="16" s="1"/>
  <c r="C105" i="8"/>
  <c r="B105" i="8" s="1"/>
  <c r="F106" i="16" s="1"/>
  <c r="C60" i="8"/>
  <c r="B60" i="8" s="1"/>
  <c r="F61" i="16" s="1"/>
  <c r="C41" i="8"/>
  <c r="B41" i="8" s="1"/>
  <c r="F42" i="16" s="1"/>
  <c r="C180" i="8"/>
  <c r="B180" i="8" s="1"/>
  <c r="F182" i="16" s="1"/>
  <c r="C216" i="8"/>
  <c r="B216" i="8" s="1"/>
  <c r="F218" i="16" s="1"/>
  <c r="C98" i="8"/>
  <c r="B98" i="8" s="1"/>
  <c r="F99" i="16" s="1"/>
  <c r="C188" i="8"/>
  <c r="B188" i="8" s="1"/>
  <c r="F190" i="16" s="1"/>
  <c r="C159" i="8"/>
  <c r="B159" i="8" s="1"/>
  <c r="F161" i="16" s="1"/>
  <c r="C175" i="8"/>
  <c r="B175" i="8" s="1"/>
  <c r="F177" i="16" s="1"/>
  <c r="C253" i="8"/>
  <c r="B253" i="8" s="1"/>
  <c r="F256" i="16" s="1"/>
  <c r="C167" i="8"/>
  <c r="B167" i="8" s="1"/>
  <c r="F169" i="16" s="1"/>
  <c r="C93" i="8"/>
  <c r="B93" i="8" s="1"/>
  <c r="F94" i="16" s="1"/>
  <c r="C40" i="8"/>
  <c r="B40" i="8" s="1"/>
  <c r="F41" i="16" s="1"/>
  <c r="C83" i="8"/>
  <c r="B83" i="8" s="1"/>
  <c r="F84" i="16" s="1"/>
  <c r="C205" i="8"/>
  <c r="B205" i="8" s="1"/>
  <c r="F207" i="16" s="1"/>
  <c r="C218" i="8"/>
  <c r="B218" i="8" s="1"/>
  <c r="F220" i="16" s="1"/>
  <c r="C71" i="8"/>
  <c r="B71" i="8" s="1"/>
  <c r="F72" i="16" s="1"/>
  <c r="C56" i="8"/>
  <c r="B56" i="8" s="1"/>
  <c r="F57" i="16" s="1"/>
  <c r="C13" i="8"/>
  <c r="B13" i="8" s="1"/>
  <c r="F14" i="16" s="1"/>
  <c r="C243" i="8"/>
  <c r="B243" i="8" s="1"/>
  <c r="F245" i="16" s="1"/>
  <c r="C120" i="8"/>
  <c r="B120" i="8" s="1"/>
  <c r="F122" i="16" s="1"/>
  <c r="C76" i="8"/>
  <c r="B76" i="8" s="1"/>
  <c r="F77" i="16" s="1"/>
  <c r="C123" i="8"/>
  <c r="B123" i="8" s="1"/>
  <c r="F125" i="16" s="1"/>
  <c r="C211" i="8"/>
  <c r="B211" i="8" s="1"/>
  <c r="F213" i="16" s="1"/>
  <c r="C234" i="8"/>
  <c r="B234" i="8" s="1"/>
  <c r="F236" i="16" s="1"/>
  <c r="C169" i="8"/>
  <c r="B169" i="8" s="1"/>
  <c r="F171" i="16" s="1"/>
  <c r="C69" i="8"/>
  <c r="B69" i="8" s="1"/>
  <c r="F70" i="16" s="1"/>
  <c r="C144" i="8"/>
  <c r="B144" i="8" s="1"/>
  <c r="F146" i="16" s="1"/>
  <c r="C16" i="8"/>
  <c r="B16" i="8" s="1"/>
  <c r="F17" i="16" s="1"/>
  <c r="C151" i="8"/>
  <c r="B151" i="8" s="1"/>
  <c r="F153" i="16" s="1"/>
  <c r="C251" i="8"/>
  <c r="B251" i="8" s="1"/>
  <c r="F254" i="16" s="1"/>
  <c r="C32" i="8"/>
  <c r="B32" i="8" s="1"/>
  <c r="F33" i="16" s="1"/>
  <c r="C78" i="8"/>
  <c r="B78" i="8" s="1"/>
  <c r="F79" i="16" s="1"/>
  <c r="C203" i="8"/>
  <c r="B203" i="8" s="1"/>
  <c r="F205" i="16" s="1"/>
  <c r="C254" i="8"/>
  <c r="B254" i="8" s="1"/>
  <c r="F257" i="16" s="1"/>
  <c r="C184" i="8"/>
  <c r="B184" i="8" s="1"/>
  <c r="F186" i="16" s="1"/>
  <c r="C31" i="8"/>
  <c r="B31" i="8" s="1"/>
  <c r="F32" i="16" s="1"/>
  <c r="C232" i="8"/>
  <c r="B232" i="8" s="1"/>
  <c r="F234" i="16" s="1"/>
  <c r="C51" i="8"/>
  <c r="B51" i="8" s="1"/>
  <c r="F52" i="16" s="1"/>
  <c r="C227" i="8"/>
  <c r="B227" i="8" s="1"/>
  <c r="F229" i="16" s="1"/>
  <c r="C170" i="8"/>
  <c r="B170" i="8" s="1"/>
  <c r="F172" i="16" s="1"/>
  <c r="C128" i="8"/>
  <c r="B128" i="8" s="1"/>
  <c r="F130" i="16" s="1"/>
  <c r="C157" i="8"/>
  <c r="B157" i="8" s="1"/>
  <c r="F159" i="16" s="1"/>
  <c r="C94" i="8"/>
  <c r="B94" i="8" s="1"/>
  <c r="F95" i="16" s="1"/>
  <c r="C110" i="8"/>
  <c r="B110" i="8" s="1"/>
  <c r="F111" i="16" s="1"/>
  <c r="C88" i="8"/>
  <c r="B88" i="8" s="1"/>
  <c r="F89" i="16" s="1"/>
  <c r="C111" i="8"/>
  <c r="B111" i="8" s="1"/>
  <c r="F112" i="16" s="1"/>
  <c r="C85" i="8"/>
  <c r="B85" i="8" s="1"/>
  <c r="F86" i="16" s="1"/>
  <c r="C8" i="8"/>
  <c r="B8" i="8" s="1"/>
  <c r="F9" i="16" s="1"/>
  <c r="C45" i="8"/>
  <c r="B45" i="8" s="1"/>
  <c r="F46" i="16" s="1"/>
  <c r="C122" i="8"/>
  <c r="B122" i="8" s="1"/>
  <c r="F124" i="16" s="1"/>
  <c r="C143" i="8"/>
  <c r="B143" i="8" s="1"/>
  <c r="F145" i="16" s="1"/>
  <c r="C138" i="8"/>
  <c r="B138" i="8" s="1"/>
  <c r="F140" i="16" s="1"/>
  <c r="C192" i="8"/>
  <c r="B192" i="8" s="1"/>
  <c r="F194" i="16" s="1"/>
  <c r="C102" i="8"/>
  <c r="B102" i="8" s="1"/>
  <c r="F103" i="16" s="1"/>
  <c r="C87" i="8"/>
  <c r="B87" i="8" s="1"/>
  <c r="F88" i="16" s="1"/>
  <c r="C63" i="8"/>
  <c r="B63" i="8" s="1"/>
  <c r="F64" i="16" s="1"/>
  <c r="C201" i="8"/>
  <c r="B201" i="8" s="1"/>
  <c r="F203" i="16" s="1"/>
  <c r="C29" i="8"/>
  <c r="B29" i="8" s="1"/>
  <c r="F30" i="16" s="1"/>
  <c r="C215" i="8"/>
  <c r="B215" i="8" s="1"/>
  <c r="F217" i="16" s="1"/>
  <c r="C235" i="8"/>
  <c r="B235" i="8" s="1"/>
  <c r="F237" i="16" s="1"/>
  <c r="C66" i="8"/>
  <c r="B66" i="8" s="1"/>
  <c r="F67" i="16" s="1"/>
  <c r="C233" i="8"/>
  <c r="B233" i="8" s="1"/>
  <c r="F235" i="16" s="1"/>
  <c r="C84" i="8"/>
  <c r="B84" i="8" s="1"/>
  <c r="F85" i="16" s="1"/>
  <c r="C155" i="8"/>
  <c r="B155" i="8" s="1"/>
  <c r="F157" i="16" s="1"/>
  <c r="C124" i="8"/>
  <c r="B124" i="8" s="1"/>
  <c r="F126" i="16" s="1"/>
  <c r="C172" i="8"/>
  <c r="B172" i="8" s="1"/>
  <c r="F174" i="16" s="1"/>
  <c r="C214" i="8"/>
  <c r="B214" i="8" s="1"/>
  <c r="F216" i="16" s="1"/>
  <c r="C77" i="8"/>
  <c r="B77" i="8" s="1"/>
  <c r="F78" i="16" s="1"/>
  <c r="C50" i="8"/>
  <c r="B50" i="8" s="1"/>
  <c r="F51" i="16" s="1"/>
  <c r="C49" i="8"/>
  <c r="B49" i="8" s="1"/>
  <c r="F50" i="16" s="1"/>
  <c r="C222" i="8"/>
  <c r="B222" i="8" s="1"/>
  <c r="F224" i="16" s="1"/>
  <c r="C33" i="8"/>
  <c r="B33" i="8" s="1"/>
  <c r="F34" i="16" s="1"/>
  <c r="C55" i="8"/>
  <c r="B55" i="8" s="1"/>
  <c r="F56" i="16" s="1"/>
  <c r="C92" i="8"/>
  <c r="B92" i="8" s="1"/>
  <c r="F93" i="16" s="1"/>
  <c r="C204" i="8"/>
  <c r="B204" i="8" s="1"/>
  <c r="F206" i="16" s="1"/>
  <c r="C112" i="8"/>
  <c r="B112" i="8" s="1"/>
  <c r="F113" i="16" s="1"/>
  <c r="C240" i="8"/>
  <c r="B240" i="8" s="1"/>
  <c r="F242" i="16" s="1"/>
  <c r="C197" i="8"/>
  <c r="B197" i="8" s="1"/>
  <c r="F199" i="16" s="1"/>
  <c r="C57" i="8"/>
  <c r="B57" i="8" s="1"/>
  <c r="F58" i="16" s="1"/>
  <c r="C115" i="8"/>
  <c r="B115" i="8" s="1"/>
  <c r="F117" i="16" s="1"/>
  <c r="C43" i="8"/>
  <c r="B43" i="8" s="1"/>
  <c r="F44" i="16" s="1"/>
  <c r="C129" i="8"/>
  <c r="B129" i="8" s="1"/>
  <c r="F131" i="16" s="1"/>
  <c r="C37" i="8"/>
  <c r="B37" i="8" s="1"/>
  <c r="F38" i="16" s="1"/>
  <c r="C246" i="8"/>
  <c r="B246" i="8" s="1"/>
  <c r="F249" i="16" s="1"/>
  <c r="C249" i="8"/>
  <c r="B249" i="8" s="1"/>
  <c r="F252" i="16" s="1"/>
  <c r="C187" i="8"/>
  <c r="B187" i="8" s="1"/>
  <c r="F189" i="16" s="1"/>
  <c r="C70" i="8"/>
  <c r="B70" i="8" s="1"/>
  <c r="F71" i="16" s="1"/>
  <c r="C109" i="8"/>
  <c r="B109" i="8" s="1"/>
  <c r="F110" i="16" s="1"/>
  <c r="C206" i="8"/>
  <c r="B206" i="8" s="1"/>
  <c r="F208" i="16" s="1"/>
  <c r="C91" i="8"/>
  <c r="B91" i="8" s="1"/>
  <c r="F92" i="16" s="1"/>
  <c r="C230" i="8"/>
  <c r="B230" i="8" s="1"/>
  <c r="F232" i="16" s="1"/>
  <c r="C229" i="8"/>
  <c r="B229" i="8" s="1"/>
  <c r="F231" i="16" s="1"/>
  <c r="C250" i="8"/>
  <c r="B250" i="8" s="1"/>
  <c r="C21" i="8"/>
  <c r="B21" i="8" s="1"/>
  <c r="F22" i="16" s="1"/>
  <c r="C14" i="8"/>
  <c r="B14" i="8" s="1"/>
  <c r="F15" i="16" s="1"/>
  <c r="C108" i="8"/>
  <c r="B108" i="8" s="1"/>
  <c r="F109" i="16" s="1"/>
  <c r="C142" i="8"/>
  <c r="B142" i="8" s="1"/>
  <c r="F144" i="16" s="1"/>
  <c r="C46" i="8"/>
  <c r="B46" i="8" s="1"/>
  <c r="F47" i="16" s="1"/>
  <c r="C30" i="8"/>
  <c r="B30" i="8" s="1"/>
  <c r="F31" i="16" s="1"/>
  <c r="C12" i="8"/>
  <c r="B12" i="8" s="1"/>
  <c r="F13" i="16" s="1"/>
  <c r="C223" i="8"/>
  <c r="B223" i="8" s="1"/>
  <c r="F225" i="16" s="1"/>
  <c r="C35" i="8"/>
  <c r="B35" i="8" s="1"/>
  <c r="F36" i="16" s="1"/>
  <c r="C220" i="8"/>
  <c r="B220" i="8" s="1"/>
  <c r="F222" i="16" s="1"/>
  <c r="C62" i="8"/>
  <c r="B62" i="8" s="1"/>
  <c r="F63" i="16" s="1"/>
  <c r="C149" i="8"/>
  <c r="B149" i="8" s="1"/>
  <c r="F151" i="16" s="1"/>
  <c r="C86" i="8"/>
  <c r="B86" i="8" s="1"/>
  <c r="F87" i="16" s="1"/>
  <c r="C24" i="8"/>
  <c r="B24" i="8" s="1"/>
  <c r="F25" i="16" s="1"/>
  <c r="C241" i="8"/>
  <c r="B241" i="8" s="1"/>
  <c r="F243" i="16" s="1"/>
  <c r="C153" i="8"/>
  <c r="B153" i="8" s="1"/>
  <c r="F155" i="16" s="1"/>
  <c r="C193" i="8"/>
  <c r="B193" i="8" s="1"/>
  <c r="F195" i="16" s="1"/>
  <c r="C5" i="8"/>
  <c r="B5" i="8" s="1"/>
  <c r="F6" i="16" s="1"/>
  <c r="C103" i="8"/>
  <c r="B103" i="8" s="1"/>
  <c r="F104" i="16" s="1"/>
  <c r="C121" i="8"/>
  <c r="B121" i="8" s="1"/>
  <c r="F123" i="16" s="1"/>
  <c r="C150" i="8"/>
  <c r="B150" i="8" s="1"/>
  <c r="F152" i="16" s="1"/>
  <c r="C257" i="8"/>
  <c r="B257" i="8" s="1"/>
  <c r="F261" i="16" s="1"/>
  <c r="C44" i="8"/>
  <c r="B44" i="8" s="1"/>
  <c r="F45" i="16" s="1"/>
  <c r="C130" i="8"/>
  <c r="B130" i="8" s="1"/>
  <c r="F132" i="16" s="1"/>
  <c r="C182" i="8"/>
  <c r="B182" i="8" s="1"/>
  <c r="F184" i="16" s="1"/>
  <c r="C95" i="8"/>
  <c r="B95" i="8" s="1"/>
  <c r="F96" i="16" s="1"/>
  <c r="C20" i="8"/>
  <c r="B20" i="8" s="1"/>
  <c r="F21" i="16" s="1"/>
  <c r="C176" i="8"/>
  <c r="B176" i="8" s="1"/>
  <c r="F178" i="16" s="1"/>
  <c r="C10" i="8"/>
  <c r="B10" i="8" s="1"/>
  <c r="F11" i="16" s="1"/>
  <c r="C97" i="8"/>
  <c r="B97" i="8" s="1"/>
  <c r="F98" i="16" s="1"/>
  <c r="C75" i="8"/>
  <c r="B75" i="8" s="1"/>
  <c r="F76" i="16" s="1"/>
  <c r="C189" i="8"/>
  <c r="B189" i="8" s="1"/>
  <c r="F191" i="16" s="1"/>
  <c r="C163" i="8"/>
  <c r="B163" i="8" s="1"/>
  <c r="F165" i="16" s="1"/>
  <c r="C72" i="8"/>
  <c r="B72" i="8" s="1"/>
  <c r="F73" i="16" s="1"/>
  <c r="C17" i="8"/>
  <c r="B17" i="8" s="1"/>
  <c r="F18" i="16" s="1"/>
  <c r="C80" i="8"/>
  <c r="B80" i="8" s="1"/>
  <c r="F81" i="16" s="1"/>
  <c r="C166" i="8"/>
  <c r="B166" i="8" s="1"/>
  <c r="F168" i="16" s="1"/>
  <c r="C61" i="8"/>
  <c r="B61" i="8" s="1"/>
  <c r="F62" i="16" s="1"/>
  <c r="C181" i="8"/>
  <c r="B181" i="8" s="1"/>
  <c r="F183" i="16" s="1"/>
  <c r="C90" i="8"/>
  <c r="B90" i="8" s="1"/>
  <c r="F91" i="16" s="1"/>
  <c r="C133" i="8"/>
  <c r="B133" i="8" s="1"/>
  <c r="F135" i="16" s="1"/>
  <c r="C228" i="8"/>
  <c r="B228" i="8" s="1"/>
  <c r="F230" i="16" s="1"/>
  <c r="C25" i="8"/>
  <c r="B25" i="8" s="1"/>
  <c r="F26" i="16" s="1"/>
  <c r="C125" i="8"/>
  <c r="B125" i="8" s="1"/>
  <c r="F127" i="16" s="1"/>
  <c r="C147" i="8"/>
  <c r="B147" i="8" s="1"/>
  <c r="F149" i="16" s="1"/>
  <c r="C22" i="8"/>
  <c r="B22" i="8" s="1"/>
  <c r="F23" i="16" s="1"/>
  <c r="C226" i="8"/>
  <c r="B226" i="8" s="1"/>
  <c r="F228" i="16" s="1"/>
  <c r="C67" i="8"/>
  <c r="B67" i="8" s="1"/>
  <c r="F68" i="16" s="1"/>
  <c r="C42" i="8"/>
  <c r="B42" i="8" s="1"/>
  <c r="F43" i="16" s="1"/>
  <c r="C126" i="8"/>
  <c r="B126" i="8" s="1"/>
  <c r="F128" i="16" s="1"/>
  <c r="C96" i="8"/>
  <c r="B96" i="8" s="1"/>
  <c r="F97" i="16" s="1"/>
  <c r="C224" i="8"/>
  <c r="B224" i="8" s="1"/>
  <c r="F226" i="16" s="1"/>
  <c r="C79" i="8"/>
  <c r="B79" i="8" s="1"/>
  <c r="F80" i="16" s="1"/>
  <c r="C141" i="8"/>
  <c r="B141" i="8" s="1"/>
  <c r="F143" i="16" s="1"/>
  <c r="C183" i="8"/>
  <c r="B183" i="8" s="1"/>
  <c r="F185" i="16" s="1"/>
  <c r="C4" i="8"/>
  <c r="B4" i="8" s="1"/>
  <c r="F5" i="16" s="1"/>
  <c r="C131" i="8"/>
  <c r="B131" i="8" s="1"/>
  <c r="F133" i="16" s="1"/>
  <c r="C132" i="8"/>
  <c r="B132" i="8" s="1"/>
  <c r="F134" i="16" s="1"/>
  <c r="C237" i="8"/>
  <c r="B263" i="8" s="1"/>
  <c r="C6" i="8"/>
  <c r="B6" i="8" s="1"/>
  <c r="F7" i="16" s="1"/>
  <c r="C137" i="8"/>
  <c r="B137" i="8" s="1"/>
  <c r="F139" i="16" s="1"/>
  <c r="C185" i="8"/>
  <c r="B185" i="8" s="1"/>
  <c r="F187" i="16" s="1"/>
  <c r="C171" i="8"/>
  <c r="B171" i="8" s="1"/>
  <c r="F173" i="16" s="1"/>
  <c r="C59" i="8"/>
  <c r="B59" i="8" s="1"/>
  <c r="F60" i="16" s="1"/>
  <c r="C15" i="8"/>
  <c r="B15" i="8" s="1"/>
  <c r="F16" i="16" s="1"/>
  <c r="C186" i="8"/>
  <c r="B186" i="8" s="1"/>
  <c r="F188" i="16" s="1"/>
  <c r="C179" i="8"/>
  <c r="B179" i="8" s="1"/>
  <c r="F181" i="16" s="1"/>
  <c r="C81" i="8"/>
  <c r="B81" i="8" s="1"/>
  <c r="F82" i="16" s="1"/>
  <c r="C136" i="8"/>
  <c r="B136" i="8" s="1"/>
  <c r="F138" i="16" s="1"/>
  <c r="C225" i="8"/>
  <c r="B225" i="8" s="1"/>
  <c r="F227" i="16" s="1"/>
  <c r="C195" i="8"/>
  <c r="B195" i="8" s="1"/>
  <c r="F197" i="16" s="1"/>
  <c r="C58" i="8"/>
  <c r="B58" i="8" s="1"/>
  <c r="F59" i="16" s="1"/>
  <c r="C213" i="8"/>
  <c r="B213" i="8" s="1"/>
  <c r="F215" i="16" s="1"/>
  <c r="C18" i="8"/>
  <c r="B18" i="8" s="1"/>
  <c r="F19" i="16" s="1"/>
  <c r="C238" i="8"/>
  <c r="B238" i="8" s="1"/>
  <c r="F240" i="16" s="1"/>
  <c r="C116" i="8"/>
  <c r="B116" i="8" s="1"/>
  <c r="C68" i="8"/>
  <c r="B68" i="8" s="1"/>
  <c r="F69" i="16" s="1"/>
  <c r="C244" i="8"/>
  <c r="B244" i="8" s="1"/>
  <c r="F247" i="16" s="1"/>
  <c r="C156" i="8"/>
  <c r="B156" i="8" s="1"/>
  <c r="F158" i="16" s="1"/>
  <c r="C231" i="8"/>
  <c r="B231" i="8" s="1"/>
  <c r="F233" i="16" s="1"/>
  <c r="C252" i="8"/>
  <c r="B252" i="8" s="1"/>
  <c r="F255" i="16" s="1"/>
  <c r="C200" i="8"/>
  <c r="B200" i="8" s="1"/>
  <c r="F202" i="16" s="1"/>
  <c r="C99" i="8"/>
  <c r="B99" i="8" s="1"/>
  <c r="F100" i="16" s="1"/>
  <c r="C140" i="8"/>
  <c r="B140" i="8" s="1"/>
  <c r="F142" i="16" s="1"/>
  <c r="C161" i="8"/>
  <c r="B161" i="8" s="1"/>
  <c r="F163" i="16" s="1"/>
  <c r="C116" i="13"/>
  <c r="B116" i="13" s="1"/>
  <c r="G119" i="16" s="1"/>
  <c r="C89" i="8"/>
  <c r="B89" i="8" s="1"/>
  <c r="F90" i="16" s="1"/>
  <c r="C209" i="8"/>
  <c r="B209" i="8" s="1"/>
  <c r="F211" i="16" s="1"/>
  <c r="C168" i="8"/>
  <c r="B168" i="8" s="1"/>
  <c r="F170" i="16" s="1"/>
  <c r="C27" i="8"/>
  <c r="C134" i="8"/>
  <c r="B134" i="8" s="1"/>
  <c r="F136" i="16" s="1"/>
  <c r="C173" i="8"/>
  <c r="B173" i="8" s="1"/>
  <c r="F175" i="16" s="1"/>
  <c r="C73" i="8"/>
  <c r="B73" i="8" s="1"/>
  <c r="F74" i="16" s="1"/>
  <c r="C202" i="8"/>
  <c r="B202" i="8" s="1"/>
  <c r="F204" i="16" s="1"/>
  <c r="C217" i="8"/>
  <c r="B217" i="8" s="1"/>
  <c r="F219" i="16" s="1"/>
  <c r="C54" i="8"/>
  <c r="B54" i="8" s="1"/>
  <c r="F55" i="16" s="1"/>
  <c r="C210" i="8"/>
  <c r="B210" i="8" s="1"/>
  <c r="F212" i="16" s="1"/>
  <c r="C154" i="8"/>
  <c r="B154" i="8" s="1"/>
  <c r="F156" i="16" s="1"/>
  <c r="C11" i="8"/>
  <c r="B11" i="8" s="1"/>
  <c r="C100" i="8"/>
  <c r="B100" i="8" s="1"/>
  <c r="F101" i="16" s="1"/>
  <c r="C207" i="8"/>
  <c r="B207" i="8" s="1"/>
  <c r="F209" i="16" s="1"/>
  <c r="C196" i="8"/>
  <c r="B196" i="8" s="1"/>
  <c r="F198" i="16" s="1"/>
  <c r="C113" i="8"/>
  <c r="B113" i="8" s="1"/>
  <c r="F115" i="16" s="1"/>
  <c r="C255" i="8"/>
  <c r="B255" i="8" s="1"/>
  <c r="F259" i="16" s="1"/>
  <c r="C2" i="8"/>
  <c r="B2" i="8" s="1"/>
  <c r="F3" i="16" s="1"/>
  <c r="C3" i="8"/>
  <c r="B3" i="8" s="1"/>
  <c r="F4" i="16" s="1"/>
  <c r="B39" i="8"/>
  <c r="F40" i="16" s="1"/>
  <c r="B146" i="8"/>
  <c r="F148" i="16" s="1"/>
  <c r="B174" i="8"/>
  <c r="F176" i="16" s="1"/>
  <c r="B139" i="8"/>
  <c r="F141" i="16" s="1"/>
  <c r="H36" i="18"/>
  <c r="C36" i="18" s="1"/>
  <c r="R38" i="16" s="1"/>
  <c r="B36" i="8"/>
  <c r="F37" i="16" s="1"/>
  <c r="B9" i="13"/>
  <c r="G10" i="16" s="1"/>
  <c r="H132" i="18"/>
  <c r="C132" i="18" s="1"/>
  <c r="R136" i="16" s="1"/>
  <c r="B192" i="13"/>
  <c r="G195" i="16" s="1"/>
  <c r="B36" i="13"/>
  <c r="G38" i="16" s="1"/>
  <c r="D244" i="18"/>
  <c r="D235" i="18"/>
  <c r="D245" i="18"/>
  <c r="D247" i="18"/>
  <c r="D248" i="18"/>
  <c r="D237" i="18"/>
  <c r="D251" i="18"/>
  <c r="D236" i="18"/>
  <c r="D255" i="18"/>
  <c r="D242" i="18"/>
  <c r="D254" i="18"/>
  <c r="H191" i="18"/>
  <c r="C191" i="18" s="1"/>
  <c r="R195" i="16" s="1"/>
  <c r="D238" i="18"/>
  <c r="D240" i="18"/>
  <c r="H186" i="18"/>
  <c r="C186" i="18" s="1"/>
  <c r="Q190" i="16" s="1"/>
  <c r="D253" i="18"/>
  <c r="D239" i="18"/>
  <c r="H225" i="18"/>
  <c r="C225" i="18" s="1"/>
  <c r="R229" i="16" s="1"/>
  <c r="B177" i="8"/>
  <c r="F179" i="16" s="1"/>
  <c r="H98" i="18"/>
  <c r="C98" i="18" s="1"/>
  <c r="Q100" i="16" s="1"/>
  <c r="B187" i="13"/>
  <c r="G190" i="16" s="1"/>
  <c r="B226" i="13"/>
  <c r="G229" i="16" s="1"/>
  <c r="B219" i="8"/>
  <c r="F221" i="16" s="1"/>
  <c r="B248" i="13"/>
  <c r="G252" i="16" s="1"/>
  <c r="H247" i="18"/>
  <c r="C247" i="18" s="1"/>
  <c r="Q252" i="16" s="1"/>
  <c r="H183" i="18"/>
  <c r="C183" i="18" s="1"/>
  <c r="R187" i="16" s="1"/>
  <c r="I18" i="18"/>
  <c r="D18" i="18" s="1"/>
  <c r="R19" i="16" s="1"/>
  <c r="H19" i="16" s="1"/>
  <c r="B145" i="8"/>
  <c r="F147" i="16" s="1"/>
  <c r="B98" i="13"/>
  <c r="G100" i="16" s="1"/>
  <c r="B242" i="8"/>
  <c r="F244" i="16" s="1"/>
  <c r="B198" i="8"/>
  <c r="F200" i="16" s="1"/>
  <c r="B124" i="13"/>
  <c r="G127" i="16" s="1"/>
  <c r="B224" i="13"/>
  <c r="G227" i="16" s="1"/>
  <c r="B158" i="13"/>
  <c r="G161" i="16" s="1"/>
  <c r="B127" i="8"/>
  <c r="F129" i="16" s="1"/>
  <c r="H224" i="18"/>
  <c r="C224" i="18" s="1"/>
  <c r="Q228" i="16" s="1"/>
  <c r="I224" i="18"/>
  <c r="D224" i="18" s="1"/>
  <c r="B127" i="13"/>
  <c r="G130" i="16" s="1"/>
  <c r="B80" i="13"/>
  <c r="G82" i="16" s="1"/>
  <c r="B117" i="8"/>
  <c r="F119" i="16" s="1"/>
  <c r="B111" i="13"/>
  <c r="G113" i="16" s="1"/>
  <c r="B87" i="13"/>
  <c r="G89" i="16" s="1"/>
  <c r="B143" i="13"/>
  <c r="G146" i="16" s="1"/>
  <c r="B18" i="13"/>
  <c r="G19" i="16" s="1"/>
  <c r="B231" i="13"/>
  <c r="G234" i="16" s="1"/>
  <c r="B44" i="13"/>
  <c r="G46" i="16" s="1"/>
  <c r="B43" i="13"/>
  <c r="G45" i="16" s="1"/>
  <c r="B45" i="13"/>
  <c r="G47" i="16" s="1"/>
  <c r="B3" i="13"/>
  <c r="G4" i="16" s="1"/>
  <c r="B125" i="13"/>
  <c r="G128" i="16" s="1"/>
  <c r="B54" i="13"/>
  <c r="G56" i="16" s="1"/>
  <c r="B185" i="13"/>
  <c r="G188" i="16" s="1"/>
  <c r="B152" i="13"/>
  <c r="G155" i="16" s="1"/>
  <c r="B165" i="13"/>
  <c r="G168" i="16" s="1"/>
  <c r="B26" i="13"/>
  <c r="B215" i="13"/>
  <c r="G218" i="16" s="1"/>
  <c r="B5" i="13"/>
  <c r="G6" i="16" s="1"/>
  <c r="B28" i="13"/>
  <c r="G30" i="16" s="1"/>
  <c r="B25" i="13"/>
  <c r="G27" i="16" s="1"/>
  <c r="B73" i="13"/>
  <c r="G75" i="16" s="1"/>
  <c r="B137" i="13"/>
  <c r="G140" i="16" s="1"/>
  <c r="B86" i="13"/>
  <c r="G88" i="16" s="1"/>
  <c r="B13" i="13"/>
  <c r="G14" i="16" s="1"/>
  <c r="B65" i="13"/>
  <c r="G67" i="16" s="1"/>
  <c r="B99" i="13"/>
  <c r="G101" i="16" s="1"/>
  <c r="B194" i="13"/>
  <c r="G197" i="16" s="1"/>
  <c r="B160" i="13"/>
  <c r="G163" i="16" s="1"/>
  <c r="B140" i="13"/>
  <c r="G143" i="16" s="1"/>
  <c r="B9" i="8"/>
  <c r="F10" i="16" s="1"/>
  <c r="B190" i="13"/>
  <c r="G193" i="16" s="1"/>
  <c r="B55" i="13"/>
  <c r="G57" i="16" s="1"/>
  <c r="B81" i="13"/>
  <c r="G83" i="16" s="1"/>
  <c r="B104" i="13"/>
  <c r="G106" i="16" s="1"/>
  <c r="B136" i="13"/>
  <c r="G139" i="16" s="1"/>
  <c r="B70" i="13"/>
  <c r="G72" i="16" s="1"/>
  <c r="B64" i="13"/>
  <c r="G66" i="16" s="1"/>
  <c r="B93" i="13"/>
  <c r="G95" i="16" s="1"/>
  <c r="B102" i="13"/>
  <c r="G104" i="16" s="1"/>
  <c r="B110" i="13"/>
  <c r="G112" i="16" s="1"/>
  <c r="B48" i="13"/>
  <c r="G50" i="16" s="1"/>
  <c r="B14" i="13"/>
  <c r="G15" i="16" s="1"/>
  <c r="B82" i="13"/>
  <c r="G84" i="16" s="1"/>
  <c r="B51" i="13"/>
  <c r="G53" i="16" s="1"/>
  <c r="B92" i="13"/>
  <c r="G94" i="16" s="1"/>
  <c r="B209" i="13"/>
  <c r="G212" i="16" s="1"/>
  <c r="B178" i="13"/>
  <c r="G181" i="16" s="1"/>
  <c r="B6" i="13"/>
  <c r="G7" i="16" s="1"/>
  <c r="B49" i="13"/>
  <c r="G51" i="16" s="1"/>
  <c r="B201" i="13"/>
  <c r="G204" i="16" s="1"/>
  <c r="B30" i="13"/>
  <c r="G32" i="16" s="1"/>
  <c r="B27" i="13"/>
  <c r="G29" i="16" s="1"/>
  <c r="B237" i="13"/>
  <c r="G240" i="16" s="1"/>
  <c r="B173" i="13"/>
  <c r="G176" i="16" s="1"/>
  <c r="B75" i="13"/>
  <c r="G77" i="16" s="1"/>
  <c r="B206" i="13"/>
  <c r="G209" i="16" s="1"/>
  <c r="B188" i="13"/>
  <c r="G191" i="16" s="1"/>
  <c r="B123" i="13"/>
  <c r="G126" i="16" s="1"/>
  <c r="B167" i="13"/>
  <c r="G170" i="16" s="1"/>
  <c r="B32" i="13"/>
  <c r="G34" i="16" s="1"/>
  <c r="B39" i="13"/>
  <c r="G41" i="16" s="1"/>
  <c r="B47" i="13"/>
  <c r="G49" i="16" s="1"/>
  <c r="B176" i="13"/>
  <c r="G179" i="16" s="1"/>
  <c r="B72" i="13"/>
  <c r="G74" i="16" s="1"/>
  <c r="B232" i="13"/>
  <c r="G235" i="16" s="1"/>
  <c r="B84" i="13"/>
  <c r="G86" i="16" s="1"/>
  <c r="B186" i="13"/>
  <c r="G189" i="16" s="1"/>
  <c r="B216" i="13"/>
  <c r="G219" i="16" s="1"/>
  <c r="B169" i="13"/>
  <c r="G172" i="16" s="1"/>
  <c r="B253" i="13"/>
  <c r="G257" i="16" s="1"/>
  <c r="B113" i="13"/>
  <c r="G116" i="16" s="1"/>
  <c r="B11" i="13"/>
  <c r="G12" i="16" s="1"/>
  <c r="B40" i="13"/>
  <c r="G42" i="16" s="1"/>
  <c r="B151" i="13"/>
  <c r="G154" i="16" s="1"/>
  <c r="B222" i="13"/>
  <c r="G225" i="16" s="1"/>
  <c r="B22" i="13"/>
  <c r="G23" i="16" s="1"/>
  <c r="B96" i="13"/>
  <c r="G98" i="16" s="1"/>
  <c r="B245" i="13"/>
  <c r="G249" i="16" s="1"/>
  <c r="B198" i="13"/>
  <c r="G201" i="16" s="1"/>
  <c r="B38" i="13"/>
  <c r="G40" i="16" s="1"/>
  <c r="B235" i="13"/>
  <c r="G238" i="16" s="1"/>
  <c r="B153" i="13"/>
  <c r="G156" i="16" s="1"/>
  <c r="B141" i="13"/>
  <c r="G144" i="16" s="1"/>
  <c r="B79" i="13"/>
  <c r="G81" i="16" s="1"/>
  <c r="B157" i="13"/>
  <c r="G160" i="16" s="1"/>
  <c r="B239" i="13"/>
  <c r="G242" i="16" s="1"/>
  <c r="B4" i="13"/>
  <c r="G5" i="16" s="1"/>
  <c r="B67" i="13"/>
  <c r="G69" i="16" s="1"/>
  <c r="B52" i="13"/>
  <c r="G54" i="16" s="1"/>
  <c r="B97" i="13"/>
  <c r="G99" i="16" s="1"/>
  <c r="B114" i="13"/>
  <c r="G117" i="16" s="1"/>
  <c r="B149" i="13"/>
  <c r="G152" i="16" s="1"/>
  <c r="B62" i="13"/>
  <c r="G64" i="16" s="1"/>
  <c r="B63" i="13"/>
  <c r="G65" i="16" s="1"/>
  <c r="B16" i="13"/>
  <c r="G17" i="16" s="1"/>
  <c r="B71" i="13"/>
  <c r="G73" i="16" s="1"/>
  <c r="B182" i="13"/>
  <c r="G185" i="16" s="1"/>
  <c r="B247" i="13"/>
  <c r="G251" i="16" s="1"/>
  <c r="B246" i="13"/>
  <c r="G250" i="16" s="1"/>
  <c r="B230" i="13"/>
  <c r="G233" i="16" s="1"/>
  <c r="B161" i="13"/>
  <c r="G164" i="16" s="1"/>
  <c r="B177" i="13"/>
  <c r="G180" i="16" s="1"/>
  <c r="B94" i="13"/>
  <c r="G96" i="16" s="1"/>
  <c r="B56" i="13"/>
  <c r="G58" i="16" s="1"/>
  <c r="B217" i="13"/>
  <c r="G220" i="16" s="1"/>
  <c r="B68" i="13"/>
  <c r="G70" i="16" s="1"/>
  <c r="B15" i="13"/>
  <c r="G16" i="16" s="1"/>
  <c r="B142" i="13"/>
  <c r="G145" i="16" s="1"/>
  <c r="B90" i="13"/>
  <c r="G92" i="16" s="1"/>
  <c r="B130" i="13"/>
  <c r="G133" i="16" s="1"/>
  <c r="B50" i="13"/>
  <c r="G52" i="16" s="1"/>
  <c r="B58" i="13"/>
  <c r="G60" i="16" s="1"/>
  <c r="B20" i="13"/>
  <c r="G21" i="16" s="1"/>
  <c r="B197" i="13"/>
  <c r="G200" i="16" s="1"/>
  <c r="B100" i="13"/>
  <c r="G102" i="16" s="1"/>
  <c r="B7" i="13"/>
  <c r="G8" i="16" s="1"/>
  <c r="B250" i="13"/>
  <c r="G254" i="16" s="1"/>
  <c r="B91" i="13"/>
  <c r="G93" i="16" s="1"/>
  <c r="B138" i="13"/>
  <c r="G141" i="16" s="1"/>
  <c r="B179" i="13"/>
  <c r="G182" i="16" s="1"/>
  <c r="B227" i="13"/>
  <c r="G230" i="16" s="1"/>
  <c r="B240" i="13"/>
  <c r="G243" i="16" s="1"/>
  <c r="B249" i="13"/>
  <c r="G253" i="16" s="1"/>
  <c r="B189" i="13"/>
  <c r="G192" i="16" s="1"/>
  <c r="B120" i="13"/>
  <c r="G123" i="16" s="1"/>
  <c r="B181" i="13"/>
  <c r="G184" i="16" s="1"/>
  <c r="B131" i="13"/>
  <c r="G134" i="16" s="1"/>
  <c r="B180" i="13"/>
  <c r="G183" i="16" s="1"/>
  <c r="B103" i="13"/>
  <c r="G105" i="16" s="1"/>
  <c r="B204" i="13"/>
  <c r="G207" i="16" s="1"/>
  <c r="B144" i="13"/>
  <c r="G147" i="16" s="1"/>
  <c r="B242" i="13"/>
  <c r="G245" i="16" s="1"/>
  <c r="B170" i="13"/>
  <c r="G173" i="16" s="1"/>
  <c r="B66" i="13"/>
  <c r="G68" i="16" s="1"/>
  <c r="B175" i="13"/>
  <c r="G178" i="16" s="1"/>
  <c r="B10" i="13"/>
  <c r="G11" i="16" s="1"/>
  <c r="B193" i="13"/>
  <c r="G196" i="16" s="1"/>
  <c r="B207" i="13"/>
  <c r="G210" i="16" s="1"/>
  <c r="B74" i="13"/>
  <c r="G76" i="16" s="1"/>
  <c r="B255" i="13"/>
  <c r="G260" i="16" s="1"/>
  <c r="B135" i="13"/>
  <c r="G138" i="16" s="1"/>
  <c r="B95" i="13"/>
  <c r="G97" i="16" s="1"/>
  <c r="B214" i="13"/>
  <c r="G217" i="16" s="1"/>
  <c r="B37" i="13"/>
  <c r="G39" i="16" s="1"/>
  <c r="B196" i="13"/>
  <c r="G199" i="16" s="1"/>
  <c r="B21" i="13"/>
  <c r="G22" i="16" s="1"/>
  <c r="B133" i="13"/>
  <c r="G136" i="16" s="1"/>
  <c r="B223" i="13"/>
  <c r="G226" i="16" s="1"/>
  <c r="B126" i="13"/>
  <c r="G129" i="16" s="1"/>
  <c r="B238" i="13"/>
  <c r="G241" i="16" s="1"/>
  <c r="B199" i="13"/>
  <c r="G202" i="16" s="1"/>
  <c r="B184" i="13"/>
  <c r="G187" i="16" s="1"/>
  <c r="B33" i="13"/>
  <c r="G35" i="16" s="1"/>
  <c r="B171" i="13"/>
  <c r="G174" i="16" s="1"/>
  <c r="B8" i="13"/>
  <c r="G9" i="16" s="1"/>
  <c r="B41" i="13"/>
  <c r="G43" i="16" s="1"/>
  <c r="B59" i="13"/>
  <c r="G61" i="16" s="1"/>
  <c r="B211" i="13"/>
  <c r="G214" i="16" s="1"/>
  <c r="B89" i="13"/>
  <c r="G91" i="16" s="1"/>
  <c r="B203" i="13"/>
  <c r="G206" i="16" s="1"/>
  <c r="B31" i="13"/>
  <c r="G33" i="16" s="1"/>
  <c r="B29" i="13"/>
  <c r="G31" i="16" s="1"/>
  <c r="B119" i="13"/>
  <c r="G122" i="16" s="1"/>
  <c r="B241" i="13"/>
  <c r="G244" i="16" s="1"/>
  <c r="B107" i="13"/>
  <c r="G109" i="16" s="1"/>
  <c r="B35" i="13"/>
  <c r="G37" i="16" s="1"/>
  <c r="B132" i="13"/>
  <c r="G135" i="16" s="1"/>
  <c r="B252" i="13"/>
  <c r="G256" i="16" s="1"/>
  <c r="B147" i="13"/>
  <c r="G150" i="16" s="1"/>
  <c r="B57" i="13"/>
  <c r="G59" i="16" s="1"/>
  <c r="B109" i="13"/>
  <c r="G111" i="16" s="1"/>
  <c r="B212" i="13"/>
  <c r="G215" i="16" s="1"/>
  <c r="B101" i="13"/>
  <c r="G103" i="16" s="1"/>
  <c r="B85" i="13"/>
  <c r="G87" i="16" s="1"/>
  <c r="B162" i="13"/>
  <c r="G165" i="16" s="1"/>
  <c r="B210" i="13"/>
  <c r="G213" i="16" s="1"/>
  <c r="B24" i="13"/>
  <c r="G26" i="16" s="1"/>
  <c r="B208" i="13"/>
  <c r="G211" i="16" s="1"/>
  <c r="B150" i="13"/>
  <c r="G153" i="16" s="1"/>
  <c r="B218" i="13"/>
  <c r="G221" i="16" s="1"/>
  <c r="B243" i="13"/>
  <c r="G247" i="16" s="1"/>
  <c r="B88" i="13"/>
  <c r="G90" i="16" s="1"/>
  <c r="B42" i="13"/>
  <c r="G44" i="16" s="1"/>
  <c r="B205" i="13"/>
  <c r="G208" i="16" s="1"/>
  <c r="B220" i="13"/>
  <c r="G223" i="16" s="1"/>
  <c r="B228" i="13"/>
  <c r="G231" i="16" s="1"/>
  <c r="B159" i="13"/>
  <c r="G162" i="16" s="1"/>
  <c r="B46" i="13"/>
  <c r="G48" i="16" s="1"/>
  <c r="B225" i="13"/>
  <c r="G228" i="16" s="1"/>
  <c r="B12" i="13"/>
  <c r="G13" i="16" s="1"/>
  <c r="B172" i="13"/>
  <c r="G175" i="16" s="1"/>
  <c r="B122" i="13"/>
  <c r="G125" i="16" s="1"/>
  <c r="B129" i="13"/>
  <c r="G132" i="16" s="1"/>
  <c r="B156" i="13"/>
  <c r="G159" i="16" s="1"/>
  <c r="B146" i="13"/>
  <c r="G149" i="16" s="1"/>
  <c r="B115" i="13"/>
  <c r="B53" i="13"/>
  <c r="G55" i="16" s="1"/>
  <c r="B183" i="13"/>
  <c r="G186" i="16" s="1"/>
  <c r="B221" i="13"/>
  <c r="G224" i="16" s="1"/>
  <c r="B229" i="13"/>
  <c r="G232" i="16" s="1"/>
  <c r="B163" i="13"/>
  <c r="G166" i="16" s="1"/>
  <c r="B200" i="13"/>
  <c r="G203" i="16" s="1"/>
  <c r="B254" i="13"/>
  <c r="G259" i="16" s="1"/>
  <c r="B139" i="13"/>
  <c r="G142" i="16" s="1"/>
  <c r="B108" i="13"/>
  <c r="G110" i="16" s="1"/>
  <c r="B166" i="13"/>
  <c r="G169" i="16" s="1"/>
  <c r="B60" i="13"/>
  <c r="G62" i="16" s="1"/>
  <c r="B105" i="13"/>
  <c r="G107" i="16" s="1"/>
  <c r="B23" i="13"/>
  <c r="G25" i="16" s="1"/>
  <c r="B234" i="13"/>
  <c r="G237" i="16" s="1"/>
  <c r="B77" i="13"/>
  <c r="G79" i="16" s="1"/>
  <c r="B76" i="13"/>
  <c r="G78" i="16" s="1"/>
  <c r="B148" i="13"/>
  <c r="G151" i="16" s="1"/>
  <c r="B154" i="13"/>
  <c r="G157" i="16" s="1"/>
  <c r="B145" i="13"/>
  <c r="G148" i="16" s="1"/>
  <c r="B202" i="13"/>
  <c r="G205" i="16" s="1"/>
  <c r="B83" i="13"/>
  <c r="G85" i="16" s="1"/>
  <c r="B174" i="13"/>
  <c r="G177" i="16" s="1"/>
  <c r="B251" i="13"/>
  <c r="G255" i="16" s="1"/>
  <c r="B155" i="13"/>
  <c r="G158" i="16" s="1"/>
  <c r="B213" i="13"/>
  <c r="G216" i="16" s="1"/>
  <c r="B191" i="13"/>
  <c r="G194" i="16" s="1"/>
  <c r="B168" i="13"/>
  <c r="G171" i="16" s="1"/>
  <c r="B121" i="13"/>
  <c r="G124" i="16" s="1"/>
  <c r="B106" i="13"/>
  <c r="G108" i="16" s="1"/>
  <c r="B128" i="13"/>
  <c r="G131" i="16" s="1"/>
  <c r="B112" i="13"/>
  <c r="G115" i="16" s="1"/>
  <c r="B233" i="13"/>
  <c r="G236" i="16" s="1"/>
  <c r="B134" i="13"/>
  <c r="G137" i="16" s="1"/>
  <c r="B195" i="13"/>
  <c r="G198" i="16" s="1"/>
  <c r="B244" i="13"/>
  <c r="G248" i="16" s="1"/>
  <c r="B164" i="13"/>
  <c r="G167" i="16" s="1"/>
  <c r="B34" i="13"/>
  <c r="G36" i="16" s="1"/>
  <c r="B78" i="13"/>
  <c r="G80" i="16" s="1"/>
  <c r="B19" i="13"/>
  <c r="G20" i="16" s="1"/>
  <c r="B256" i="13"/>
  <c r="G261" i="16" s="1"/>
  <c r="B69" i="13"/>
  <c r="G71" i="16" s="1"/>
  <c r="B219" i="13"/>
  <c r="G222" i="16" s="1"/>
  <c r="I20" i="18"/>
  <c r="D20" i="18" s="1"/>
  <c r="R21" i="16" s="1"/>
  <c r="H21" i="16" s="1"/>
  <c r="H228" i="18"/>
  <c r="C228" i="18" s="1"/>
  <c r="Q232" i="16" s="1"/>
  <c r="H104" i="18"/>
  <c r="C104" i="18" s="1"/>
  <c r="R106" i="16" s="1"/>
  <c r="H230" i="18"/>
  <c r="C230" i="18" s="1"/>
  <c r="R234" i="16" s="1"/>
  <c r="H13" i="18"/>
  <c r="C13" i="18" s="1"/>
  <c r="R14" i="16" s="1"/>
  <c r="I89" i="18"/>
  <c r="D89" i="18" s="1"/>
  <c r="R91" i="16" s="1"/>
  <c r="H91" i="16" s="1"/>
  <c r="H34" i="18"/>
  <c r="C34" i="18" s="1"/>
  <c r="Q36" i="16" s="1"/>
  <c r="H207" i="18"/>
  <c r="C207" i="18" s="1"/>
  <c r="Q211" i="16" s="1"/>
  <c r="H160" i="18"/>
  <c r="C160" i="18" s="1"/>
  <c r="R164" i="16" s="1"/>
  <c r="H197" i="18"/>
  <c r="C197" i="18" s="1"/>
  <c r="Q201" i="16" s="1"/>
  <c r="H3" i="18"/>
  <c r="C3" i="18" s="1"/>
  <c r="Q4" i="16" s="1"/>
  <c r="H62" i="18"/>
  <c r="C62" i="18" s="1"/>
  <c r="Q64" i="16" s="1"/>
  <c r="H101" i="18"/>
  <c r="C101" i="18" s="1"/>
  <c r="Q103" i="16" s="1"/>
  <c r="H76" i="18"/>
  <c r="C76" i="18" s="1"/>
  <c r="R78" i="16" s="1"/>
  <c r="I79" i="18"/>
  <c r="D79" i="18" s="1"/>
  <c r="R81" i="16" s="1"/>
  <c r="H81" i="16" s="1"/>
  <c r="H203" i="18"/>
  <c r="C203" i="18" s="1"/>
  <c r="Q207" i="16" s="1"/>
  <c r="I53" i="18"/>
  <c r="D53" i="18" s="1"/>
  <c r="R55" i="16" s="1"/>
  <c r="H55" i="16" s="1"/>
  <c r="H90" i="18"/>
  <c r="C90" i="18" s="1"/>
  <c r="Q92" i="16" s="1"/>
  <c r="I97" i="18"/>
  <c r="D97" i="18" s="1"/>
  <c r="R99" i="16" s="1"/>
  <c r="H99" i="16" s="1"/>
  <c r="I219" i="18"/>
  <c r="D219" i="18" s="1"/>
  <c r="R223" i="16" s="1"/>
  <c r="H223" i="16" s="1"/>
  <c r="H42" i="18"/>
  <c r="C42" i="18" s="1"/>
  <c r="R44" i="16" s="1"/>
  <c r="I150" i="18"/>
  <c r="D150" i="18" s="1"/>
  <c r="R154" i="16" s="1"/>
  <c r="H154" i="16" s="1"/>
  <c r="H107" i="18"/>
  <c r="C107" i="18" s="1"/>
  <c r="Q109" i="16" s="1"/>
  <c r="I125" i="18"/>
  <c r="D125" i="18" s="1"/>
  <c r="R129" i="16" s="1"/>
  <c r="H129" i="16" s="1"/>
  <c r="H69" i="18"/>
  <c r="C69" i="18" s="1"/>
  <c r="R71" i="16" s="1"/>
  <c r="H86" i="18"/>
  <c r="C86" i="18" s="1"/>
  <c r="Q88" i="16" s="1"/>
  <c r="I176" i="18"/>
  <c r="D176" i="18" s="1"/>
  <c r="R180" i="16" s="1"/>
  <c r="H180" i="16" s="1"/>
  <c r="I15" i="18"/>
  <c r="D15" i="18" s="1"/>
  <c r="R16" i="16" s="1"/>
  <c r="H16" i="16" s="1"/>
  <c r="I229" i="18"/>
  <c r="D229" i="18" s="1"/>
  <c r="R233" i="16" s="1"/>
  <c r="H233" i="16" s="1"/>
  <c r="H212" i="18"/>
  <c r="C212" i="18" s="1"/>
  <c r="I168" i="18"/>
  <c r="D168" i="18" s="1"/>
  <c r="R172" i="16" s="1"/>
  <c r="H172" i="16" s="1"/>
  <c r="I250" i="18"/>
  <c r="I102" i="18"/>
  <c r="D102" i="18" s="1"/>
  <c r="R104" i="16" s="1"/>
  <c r="H104" i="16" s="1"/>
  <c r="I64" i="18"/>
  <c r="D64" i="18" s="1"/>
  <c r="R66" i="16" s="1"/>
  <c r="H66" i="16" s="1"/>
  <c r="H194" i="18"/>
  <c r="C194" i="18" s="1"/>
  <c r="Q198" i="16" s="1"/>
  <c r="H164" i="18"/>
  <c r="C164" i="18" s="1"/>
  <c r="Q168" i="16" s="1"/>
  <c r="I246" i="18"/>
  <c r="H177" i="18"/>
  <c r="C177" i="18" s="1"/>
  <c r="Q181" i="16" s="1"/>
  <c r="I190" i="18"/>
  <c r="D190" i="18" s="1"/>
  <c r="R194" i="16" s="1"/>
  <c r="H194" i="16" s="1"/>
  <c r="H25" i="18"/>
  <c r="C25" i="18" s="1"/>
  <c r="Q27" i="16" s="1"/>
  <c r="I70" i="18"/>
  <c r="D70" i="18" s="1"/>
  <c r="R72" i="16" s="1"/>
  <c r="H72" i="16" s="1"/>
  <c r="H142" i="18"/>
  <c r="C142" i="18" s="1"/>
  <c r="R146" i="16" s="1"/>
  <c r="H65" i="18"/>
  <c r="C65" i="18" s="1"/>
  <c r="R67" i="16" s="1"/>
  <c r="H236" i="18"/>
  <c r="H56" i="18"/>
  <c r="C56" i="18" s="1"/>
  <c r="Q58" i="16" s="1"/>
  <c r="H205" i="18"/>
  <c r="C205" i="18" s="1"/>
  <c r="Q209" i="16" s="1"/>
  <c r="H130" i="18"/>
  <c r="C130" i="18" s="1"/>
  <c r="R134" i="16" s="1"/>
  <c r="H255" i="18"/>
  <c r="H43" i="18"/>
  <c r="C43" i="18" s="1"/>
  <c r="Q45" i="16" s="1"/>
  <c r="H68" i="18"/>
  <c r="C68" i="18" s="1"/>
  <c r="Q70" i="16" s="1"/>
  <c r="H146" i="18"/>
  <c r="C146" i="18" s="1"/>
  <c r="Q150" i="16" s="1"/>
  <c r="I49" i="18"/>
  <c r="D49" i="18" s="1"/>
  <c r="R51" i="16" s="1"/>
  <c r="H51" i="16" s="1"/>
  <c r="I139" i="18"/>
  <c r="D139" i="18" s="1"/>
  <c r="R143" i="16" s="1"/>
  <c r="H143" i="16" s="1"/>
  <c r="H148" i="18"/>
  <c r="C148" i="18" s="1"/>
  <c r="R152" i="16" s="1"/>
  <c r="I161" i="18"/>
  <c r="D161" i="18" s="1"/>
  <c r="R165" i="16" s="1"/>
  <c r="H165" i="16" s="1"/>
  <c r="H52" i="18"/>
  <c r="C52" i="18" s="1"/>
  <c r="R54" i="16" s="1"/>
  <c r="H78" i="18"/>
  <c r="C78" i="18" s="1"/>
  <c r="Q80" i="16" s="1"/>
  <c r="H251" i="18"/>
  <c r="H45" i="18"/>
  <c r="C45" i="18" s="1"/>
  <c r="Q47" i="16" s="1"/>
  <c r="H181" i="18"/>
  <c r="C181" i="18" s="1"/>
  <c r="R185" i="16" s="1"/>
  <c r="H96" i="18"/>
  <c r="C96" i="18" s="1"/>
  <c r="R98" i="16" s="1"/>
  <c r="I129" i="18"/>
  <c r="D129" i="18" s="1"/>
  <c r="R133" i="16" s="1"/>
  <c r="H133" i="16" s="1"/>
  <c r="H196" i="18"/>
  <c r="C196" i="18" s="1"/>
  <c r="Q200" i="16" s="1"/>
  <c r="H151" i="18"/>
  <c r="C151" i="18" s="1"/>
  <c r="Q155" i="16" s="1"/>
  <c r="H41" i="18"/>
  <c r="C41" i="18" s="1"/>
  <c r="Q43" i="16" s="1"/>
  <c r="I128" i="18"/>
  <c r="D128" i="18" s="1"/>
  <c r="R132" i="16" s="1"/>
  <c r="H132" i="16" s="1"/>
  <c r="I134" i="18"/>
  <c r="D134" i="18" s="1"/>
  <c r="R138" i="16" s="1"/>
  <c r="H138" i="16" s="1"/>
  <c r="I192" i="18"/>
  <c r="D192" i="18" s="1"/>
  <c r="R196" i="16" s="1"/>
  <c r="H196" i="16" s="1"/>
  <c r="H54" i="18"/>
  <c r="C54" i="18" s="1"/>
  <c r="Q56" i="16" s="1"/>
  <c r="H122" i="18"/>
  <c r="C122" i="18" s="1"/>
  <c r="Q126" i="16" s="1"/>
  <c r="I12" i="18"/>
  <c r="D12" i="18" s="1"/>
  <c r="R13" i="16" s="1"/>
  <c r="H13" i="16" s="1"/>
  <c r="H88" i="18"/>
  <c r="C88" i="18" s="1"/>
  <c r="R90" i="16" s="1"/>
  <c r="I16" i="18"/>
  <c r="D16" i="18" s="1"/>
  <c r="R17" i="16" s="1"/>
  <c r="H17" i="16" s="1"/>
  <c r="I222" i="18"/>
  <c r="D222" i="18" s="1"/>
  <c r="R226" i="16" s="1"/>
  <c r="H226" i="16" s="1"/>
  <c r="H244" i="18"/>
  <c r="I252" i="18"/>
  <c r="I210" i="18"/>
  <c r="D210" i="18" s="1"/>
  <c r="R214" i="16" s="1"/>
  <c r="H214" i="16" s="1"/>
  <c r="I211" i="18"/>
  <c r="D211" i="18" s="1"/>
  <c r="R215" i="16" s="1"/>
  <c r="H215" i="16" s="1"/>
  <c r="H198" i="18"/>
  <c r="C198" i="18" s="1"/>
  <c r="R202" i="16" s="1"/>
  <c r="H40" i="18"/>
  <c r="C40" i="18" s="1"/>
  <c r="H201" i="18"/>
  <c r="C201" i="18" s="1"/>
  <c r="I38" i="18"/>
  <c r="D38" i="18" s="1"/>
  <c r="R40" i="16" s="1"/>
  <c r="H40" i="16" s="1"/>
  <c r="H204" i="18"/>
  <c r="C204" i="18" s="1"/>
  <c r="R208" i="16" s="1"/>
  <c r="I112" i="18"/>
  <c r="D112" i="18" s="1"/>
  <c r="R115" i="16" s="1"/>
  <c r="H115" i="16" s="1"/>
  <c r="H237" i="18"/>
  <c r="I249" i="18"/>
  <c r="H253" i="18"/>
  <c r="I243" i="18"/>
  <c r="I202" i="18"/>
  <c r="D202" i="18" s="1"/>
  <c r="R206" i="16" s="1"/>
  <c r="H206" i="16" s="1"/>
  <c r="H60" i="18"/>
  <c r="C60" i="18" s="1"/>
  <c r="R62" i="16" s="1"/>
  <c r="I115" i="18"/>
  <c r="D115" i="18" s="1"/>
  <c r="B115" i="18" s="1"/>
  <c r="E115" i="18" s="1"/>
  <c r="H140" i="18"/>
  <c r="C140" i="18" s="1"/>
  <c r="R144" i="16" s="1"/>
  <c r="H138" i="18"/>
  <c r="C138" i="18" s="1"/>
  <c r="R142" i="16" s="1"/>
  <c r="I241" i="18"/>
  <c r="H124" i="18"/>
  <c r="C124" i="18" s="1"/>
  <c r="Q128" i="16" s="1"/>
  <c r="I93" i="18"/>
  <c r="D93" i="18" s="1"/>
  <c r="R95" i="16" s="1"/>
  <c r="H95" i="16" s="1"/>
  <c r="H227" i="18"/>
  <c r="C227" i="18" s="1"/>
  <c r="Q231" i="16" s="1"/>
  <c r="H61" i="18"/>
  <c r="C61" i="18" s="1"/>
  <c r="R63" i="16" s="1"/>
  <c r="H111" i="18"/>
  <c r="C111" i="18" s="1"/>
  <c r="Q113" i="16" s="1"/>
  <c r="H144" i="18"/>
  <c r="C144" i="18" s="1"/>
  <c r="R148" i="16" s="1"/>
  <c r="I48" i="18"/>
  <c r="D48" i="18" s="1"/>
  <c r="R50" i="16" s="1"/>
  <c r="H50" i="16" s="1"/>
  <c r="H172" i="18"/>
  <c r="C172" i="18" s="1"/>
  <c r="R176" i="16" s="1"/>
  <c r="H145" i="18"/>
  <c r="C145" i="18" s="1"/>
  <c r="R149" i="16" s="1"/>
  <c r="H170" i="18"/>
  <c r="C170" i="18" s="1"/>
  <c r="R174" i="16" s="1"/>
  <c r="I27" i="18"/>
  <c r="D27" i="18" s="1"/>
  <c r="R29" i="16" s="1"/>
  <c r="H29" i="16" s="1"/>
  <c r="H153" i="18"/>
  <c r="C153" i="18" s="1"/>
  <c r="R157" i="16" s="1"/>
  <c r="I29" i="18"/>
  <c r="D29" i="18" s="1"/>
  <c r="R31" i="16" s="1"/>
  <c r="H31" i="16" s="1"/>
  <c r="H135" i="18"/>
  <c r="C135" i="18" s="1"/>
  <c r="Q139" i="16" s="1"/>
  <c r="I4" i="18"/>
  <c r="D4" i="18" s="1"/>
  <c r="R5" i="16" s="1"/>
  <c r="H5" i="16" s="1"/>
  <c r="H99" i="18"/>
  <c r="C99" i="18" s="1"/>
  <c r="R101" i="16" s="1"/>
  <c r="H127" i="18"/>
  <c r="C127" i="18" s="1"/>
  <c r="R131" i="16" s="1"/>
  <c r="I67" i="18"/>
  <c r="D67" i="18" s="1"/>
  <c r="R69" i="16" s="1"/>
  <c r="H69" i="16" s="1"/>
  <c r="H35" i="18"/>
  <c r="C35" i="18" s="1"/>
  <c r="Q37" i="16" s="1"/>
  <c r="H206" i="18"/>
  <c r="C206" i="18" s="1"/>
  <c r="R210" i="16" s="1"/>
  <c r="H155" i="18"/>
  <c r="C155" i="18" s="1"/>
  <c r="R159" i="16" s="1"/>
  <c r="H221" i="18"/>
  <c r="C221" i="18" s="1"/>
  <c r="R225" i="16" s="1"/>
  <c r="H113" i="18"/>
  <c r="C113" i="18" s="1"/>
  <c r="Q116" i="16" s="1"/>
  <c r="H84" i="18"/>
  <c r="C84" i="18" s="1"/>
  <c r="R86" i="16" s="1"/>
  <c r="H17" i="18"/>
  <c r="C17" i="18" s="1"/>
  <c r="R18" i="16" s="1"/>
  <c r="H184" i="18"/>
  <c r="C184" i="18" s="1"/>
  <c r="Q188" i="16" s="1"/>
  <c r="I23" i="18"/>
  <c r="H223" i="18"/>
  <c r="C223" i="18" s="1"/>
  <c r="R227" i="16" s="1"/>
  <c r="I147" i="18"/>
  <c r="D147" i="18" s="1"/>
  <c r="R151" i="16" s="1"/>
  <c r="H151" i="16" s="1"/>
  <c r="H240" i="18"/>
  <c r="I234" i="18"/>
  <c r="D234" i="18" s="1"/>
  <c r="R238" i="16" s="1"/>
  <c r="H238" i="16" s="1"/>
  <c r="I123" i="18"/>
  <c r="D123" i="18" s="1"/>
  <c r="R127" i="16" s="1"/>
  <c r="H127" i="16" s="1"/>
  <c r="I156" i="18"/>
  <c r="D156" i="18" s="1"/>
  <c r="R160" i="16" s="1"/>
  <c r="H160" i="16" s="1"/>
  <c r="I8" i="18"/>
  <c r="D8" i="18" s="1"/>
  <c r="R9" i="16" s="1"/>
  <c r="H9" i="16" s="1"/>
  <c r="H157" i="18"/>
  <c r="C157" i="18" s="1"/>
  <c r="H81" i="18"/>
  <c r="C81" i="18" s="1"/>
  <c r="Q83" i="16" s="1"/>
  <c r="I30" i="18"/>
  <c r="D30" i="18" s="1"/>
  <c r="R32" i="16" s="1"/>
  <c r="H32" i="16" s="1"/>
  <c r="H220" i="18"/>
  <c r="C220" i="18" s="1"/>
  <c r="R224" i="16" s="1"/>
  <c r="H175" i="18"/>
  <c r="C175" i="18" s="1"/>
  <c r="Q179" i="16" s="1"/>
  <c r="H141" i="18"/>
  <c r="C141" i="18" s="1"/>
  <c r="R145" i="16" s="1"/>
  <c r="I195" i="18"/>
  <c r="D195" i="18" s="1"/>
  <c r="R199" i="16" s="1"/>
  <c r="H199" i="16" s="1"/>
  <c r="H239" i="18"/>
  <c r="H169" i="18"/>
  <c r="C169" i="18" s="1"/>
  <c r="H174" i="18"/>
  <c r="C174" i="18" s="1"/>
  <c r="R178" i="16" s="1"/>
  <c r="H215" i="18"/>
  <c r="C215" i="18" s="1"/>
  <c r="R219" i="16" s="1"/>
  <c r="H214" i="18"/>
  <c r="C214" i="18" s="1"/>
  <c r="R218" i="16" s="1"/>
  <c r="H159" i="18"/>
  <c r="C159" i="18" s="1"/>
  <c r="H218" i="18"/>
  <c r="C218" i="18" s="1"/>
  <c r="R222" i="16" s="1"/>
  <c r="H119" i="18"/>
  <c r="C119" i="18" s="1"/>
  <c r="R123" i="16" s="1"/>
  <c r="H242" i="18"/>
  <c r="I232" i="18"/>
  <c r="D232" i="18" s="1"/>
  <c r="R236" i="16" s="1"/>
  <c r="H236" i="16" s="1"/>
  <c r="H72" i="18"/>
  <c r="C72" i="18" s="1"/>
  <c r="R74" i="16" s="1"/>
  <c r="H75" i="18"/>
  <c r="C75" i="18" s="1"/>
  <c r="Q77" i="16" s="1"/>
  <c r="I87" i="18"/>
  <c r="D87" i="18" s="1"/>
  <c r="R89" i="16" s="1"/>
  <c r="H89" i="16" s="1"/>
  <c r="I133" i="18"/>
  <c r="D133" i="18" s="1"/>
  <c r="R137" i="16" s="1"/>
  <c r="H137" i="16" s="1"/>
  <c r="H126" i="18"/>
  <c r="C126" i="18" s="1"/>
  <c r="R130" i="16" s="1"/>
  <c r="I114" i="18"/>
  <c r="D114" i="18" s="1"/>
  <c r="R117" i="16" s="1"/>
  <c r="H117" i="16" s="1"/>
  <c r="H254" i="18"/>
  <c r="H110" i="18"/>
  <c r="C110" i="18" s="1"/>
  <c r="Q112" i="16" s="1"/>
  <c r="H106" i="18"/>
  <c r="C106" i="18" s="1"/>
  <c r="R108" i="16" s="1"/>
  <c r="H231" i="18"/>
  <c r="C231" i="18" s="1"/>
  <c r="R235" i="16" s="1"/>
  <c r="I46" i="18"/>
  <c r="D46" i="18" s="1"/>
  <c r="R48" i="16" s="1"/>
  <c r="H48" i="16" s="1"/>
  <c r="H19" i="18"/>
  <c r="C19" i="18" s="1"/>
  <c r="R20" i="16" s="1"/>
  <c r="H154" i="18"/>
  <c r="C154" i="18" s="1"/>
  <c r="R158" i="16" s="1"/>
  <c r="H109" i="18"/>
  <c r="C109" i="18" s="1"/>
  <c r="Q111" i="16" s="1"/>
  <c r="H173" i="18"/>
  <c r="C173" i="18" s="1"/>
  <c r="Q177" i="16" s="1"/>
  <c r="I82" i="18"/>
  <c r="D82" i="18" s="1"/>
  <c r="R84" i="16" s="1"/>
  <c r="H84" i="16" s="1"/>
  <c r="I199" i="18"/>
  <c r="D199" i="18" s="1"/>
  <c r="R203" i="16" s="1"/>
  <c r="H203" i="16" s="1"/>
  <c r="H137" i="18"/>
  <c r="C137" i="18" s="1"/>
  <c r="Q141" i="16" s="1"/>
  <c r="H166" i="18"/>
  <c r="C166" i="18" s="1"/>
  <c r="R170" i="16" s="1"/>
  <c r="H94" i="18"/>
  <c r="C94" i="18" s="1"/>
  <c r="R96" i="16" s="1"/>
  <c r="H47" i="18"/>
  <c r="C47" i="18" s="1"/>
  <c r="R49" i="16" s="1"/>
  <c r="H66" i="18"/>
  <c r="C66" i="18" s="1"/>
  <c r="Q68" i="16" s="1"/>
  <c r="H24" i="18"/>
  <c r="C24" i="18" s="1"/>
  <c r="R26" i="16" s="1"/>
  <c r="H178" i="18"/>
  <c r="C178" i="18" s="1"/>
  <c r="Q182" i="16" s="1"/>
  <c r="H213" i="18"/>
  <c r="C213" i="18" s="1"/>
  <c r="H21" i="18"/>
  <c r="C21" i="18" s="1"/>
  <c r="R22" i="16" s="1"/>
  <c r="H33" i="18"/>
  <c r="C33" i="18" s="1"/>
  <c r="R35" i="16" s="1"/>
  <c r="H187" i="18"/>
  <c r="C187" i="18" s="1"/>
  <c r="R191" i="16" s="1"/>
  <c r="H103" i="18"/>
  <c r="C103" i="18" s="1"/>
  <c r="Q105" i="16" s="1"/>
  <c r="H58" i="18"/>
  <c r="C58" i="18" s="1"/>
  <c r="Q60" i="16" s="1"/>
  <c r="H185" i="18"/>
  <c r="C185" i="18" s="1"/>
  <c r="Q189" i="16" s="1"/>
  <c r="I188" i="18"/>
  <c r="D188" i="18" s="1"/>
  <c r="R192" i="16" s="1"/>
  <c r="H192" i="16" s="1"/>
  <c r="I131" i="18"/>
  <c r="D131" i="18" s="1"/>
  <c r="R135" i="16" s="1"/>
  <c r="H135" i="16" s="1"/>
  <c r="I9" i="18"/>
  <c r="D9" i="18" s="1"/>
  <c r="R10" i="16" s="1"/>
  <c r="H10" i="16" s="1"/>
  <c r="H51" i="18"/>
  <c r="C51" i="18" s="1"/>
  <c r="R53" i="16" s="1"/>
  <c r="I233" i="18"/>
  <c r="D233" i="18" s="1"/>
  <c r="R237" i="16" s="1"/>
  <c r="H237" i="16" s="1"/>
  <c r="H92" i="18"/>
  <c r="C92" i="18" s="1"/>
  <c r="Q94" i="16" s="1"/>
  <c r="H158" i="18"/>
  <c r="C158" i="18" s="1"/>
  <c r="R162" i="16" s="1"/>
  <c r="H77" i="18"/>
  <c r="C77" i="18" s="1"/>
  <c r="I6" i="18"/>
  <c r="D6" i="18" s="1"/>
  <c r="R7" i="16" s="1"/>
  <c r="H7" i="16" s="1"/>
  <c r="H248" i="18"/>
  <c r="I100" i="18"/>
  <c r="D100" i="18" s="1"/>
  <c r="R102" i="16" s="1"/>
  <c r="H102" i="16" s="1"/>
  <c r="H37" i="18"/>
  <c r="C37" i="18" s="1"/>
  <c r="Q39" i="16" s="1"/>
  <c r="H179" i="18"/>
  <c r="C179" i="18" s="1"/>
  <c r="R183" i="16" s="1"/>
  <c r="H73" i="18"/>
  <c r="C73" i="18" s="1"/>
  <c r="R75" i="16" s="1"/>
  <c r="H162" i="18"/>
  <c r="C162" i="18" s="1"/>
  <c r="Q166" i="16" s="1"/>
  <c r="H108" i="18"/>
  <c r="C108" i="18" s="1"/>
  <c r="R110" i="16" s="1"/>
  <c r="H85" i="18"/>
  <c r="C85" i="18" s="1"/>
  <c r="Q87" i="16" s="1"/>
  <c r="I55" i="18"/>
  <c r="D55" i="18" s="1"/>
  <c r="R57" i="16" s="1"/>
  <c r="H57" i="16" s="1"/>
  <c r="H11" i="18"/>
  <c r="I165" i="18"/>
  <c r="D165" i="18" s="1"/>
  <c r="R169" i="16" s="1"/>
  <c r="H169" i="16" s="1"/>
  <c r="I10" i="18"/>
  <c r="D10" i="18" s="1"/>
  <c r="R11" i="16" s="1"/>
  <c r="H11" i="16" s="1"/>
  <c r="I57" i="18"/>
  <c r="D57" i="18" s="1"/>
  <c r="R59" i="16" s="1"/>
  <c r="H59" i="16" s="1"/>
  <c r="H182" i="18"/>
  <c r="C182" i="18" s="1"/>
  <c r="Q186" i="16" s="1"/>
  <c r="H143" i="18"/>
  <c r="C143" i="18" s="1"/>
  <c r="I71" i="18"/>
  <c r="D71" i="18" s="1"/>
  <c r="R73" i="16" s="1"/>
  <c r="H73" i="16" s="1"/>
  <c r="H2" i="18"/>
  <c r="C2" i="18" s="1"/>
  <c r="Q3" i="16" s="1"/>
  <c r="H50" i="18"/>
  <c r="C50" i="18" s="1"/>
  <c r="H59" i="18"/>
  <c r="C59" i="18" s="1"/>
  <c r="Q61" i="16" s="1"/>
  <c r="H7" i="18"/>
  <c r="C7" i="18" s="1"/>
  <c r="Q8" i="16" s="1"/>
  <c r="I31" i="18"/>
  <c r="D31" i="18" s="1"/>
  <c r="R33" i="16" s="1"/>
  <c r="H33" i="16" s="1"/>
  <c r="H163" i="18"/>
  <c r="C163" i="18" s="1"/>
  <c r="Q167" i="16" s="1"/>
  <c r="I83" i="18"/>
  <c r="D83" i="18" s="1"/>
  <c r="R85" i="16" s="1"/>
  <c r="H85" i="16" s="1"/>
  <c r="I121" i="18"/>
  <c r="D121" i="18" s="1"/>
  <c r="R125" i="16" s="1"/>
  <c r="H125" i="16" s="1"/>
  <c r="H44" i="18"/>
  <c r="C44" i="18" s="1"/>
  <c r="Q46" i="16" s="1"/>
  <c r="I136" i="18"/>
  <c r="D136" i="18" s="1"/>
  <c r="R140" i="16" s="1"/>
  <c r="H140" i="16" s="1"/>
  <c r="H152" i="18"/>
  <c r="C152" i="18" s="1"/>
  <c r="R156" i="16" s="1"/>
  <c r="H5" i="18"/>
  <c r="C5" i="18" s="1"/>
  <c r="R6" i="16" s="1"/>
  <c r="H180" i="18"/>
  <c r="C180" i="18" s="1"/>
  <c r="R184" i="16" s="1"/>
  <c r="H238" i="18"/>
  <c r="H105" i="18"/>
  <c r="C105" i="18" s="1"/>
  <c r="R107" i="16" s="1"/>
  <c r="H167" i="18"/>
  <c r="C167" i="18" s="1"/>
  <c r="R171" i="16" s="1"/>
  <c r="H63" i="18"/>
  <c r="C63" i="18" s="1"/>
  <c r="H226" i="18"/>
  <c r="C226" i="18" s="1"/>
  <c r="I208" i="18"/>
  <c r="D208" i="18" s="1"/>
  <c r="R212" i="16" s="1"/>
  <c r="H212" i="16" s="1"/>
  <c r="I28" i="18"/>
  <c r="D28" i="18" s="1"/>
  <c r="R30" i="16" s="1"/>
  <c r="H30" i="16" s="1"/>
  <c r="I171" i="18"/>
  <c r="D171" i="18" s="1"/>
  <c r="R175" i="16" s="1"/>
  <c r="H175" i="16" s="1"/>
  <c r="H216" i="18"/>
  <c r="C216" i="18" s="1"/>
  <c r="R220" i="16" s="1"/>
  <c r="H80" i="18"/>
  <c r="C80" i="18" s="1"/>
  <c r="R82" i="16" s="1"/>
  <c r="H209" i="18"/>
  <c r="C209" i="18" s="1"/>
  <c r="R213" i="16" s="1"/>
  <c r="H200" i="18"/>
  <c r="C200" i="18" s="1"/>
  <c r="Q204" i="16" s="1"/>
  <c r="H235" i="18"/>
  <c r="I26" i="18"/>
  <c r="D26" i="18" s="1"/>
  <c r="R28" i="16" s="1"/>
  <c r="H28" i="16" s="1"/>
  <c r="H149" i="18"/>
  <c r="C149" i="18" s="1"/>
  <c r="R153" i="16" s="1"/>
  <c r="H120" i="18"/>
  <c r="C120" i="18" s="1"/>
  <c r="R124" i="16" s="1"/>
  <c r="H217" i="18"/>
  <c r="C217" i="18" s="1"/>
  <c r="Q221" i="16" s="1"/>
  <c r="H22" i="18"/>
  <c r="C22" i="18" s="1"/>
  <c r="Q23" i="16" s="1"/>
  <c r="H39" i="18"/>
  <c r="C39" i="18" s="1"/>
  <c r="Q41" i="16" s="1"/>
  <c r="G262" i="18"/>
  <c r="H74" i="18"/>
  <c r="C74" i="18" s="1"/>
  <c r="Q76" i="16" s="1"/>
  <c r="H95" i="18"/>
  <c r="C95" i="18" s="1"/>
  <c r="R97" i="16" s="1"/>
  <c r="H245" i="18"/>
  <c r="H193" i="18"/>
  <c r="C193" i="18" s="1"/>
  <c r="R197" i="16" s="1"/>
  <c r="H32" i="18"/>
  <c r="C32" i="18" s="1"/>
  <c r="Q34" i="16" s="1"/>
  <c r="H14" i="18"/>
  <c r="C14" i="18" s="1"/>
  <c r="R15" i="16" s="1"/>
  <c r="H189" i="18"/>
  <c r="C189" i="18" s="1"/>
  <c r="R193" i="16" s="1"/>
  <c r="H91" i="18"/>
  <c r="C91" i="18" s="1"/>
  <c r="Q93" i="16" s="1"/>
  <c r="G117" i="18"/>
  <c r="I117" i="18" s="1"/>
  <c r="D117" i="18" s="1"/>
  <c r="H118" i="18"/>
  <c r="C118" i="18" s="1"/>
  <c r="R122" i="16" s="1"/>
  <c r="B116" i="18"/>
  <c r="E116" i="18" s="1"/>
  <c r="G279" i="16" l="1"/>
  <c r="F279" i="16"/>
  <c r="G278" i="16"/>
  <c r="F278" i="16"/>
  <c r="G28" i="16"/>
  <c r="E73" i="16"/>
  <c r="C73" i="16" s="1"/>
  <c r="O73" i="16" s="1"/>
  <c r="R240" i="16"/>
  <c r="R76" i="16"/>
  <c r="H76" i="16" s="1"/>
  <c r="E76" i="16" s="1"/>
  <c r="C76" i="16" s="1"/>
  <c r="O76" i="16" s="1"/>
  <c r="R182" i="16"/>
  <c r="H182" i="16" s="1"/>
  <c r="S182" i="16" s="1"/>
  <c r="R116" i="16"/>
  <c r="H116" i="16" s="1"/>
  <c r="S116" i="16" s="1"/>
  <c r="R228" i="16"/>
  <c r="H228" i="16" s="1"/>
  <c r="E228" i="16" s="1"/>
  <c r="C228" i="16" s="1"/>
  <c r="O228" i="16" s="1"/>
  <c r="R94" i="16"/>
  <c r="H94" i="16" s="1"/>
  <c r="E94" i="16" s="1"/>
  <c r="C94" i="16" s="1"/>
  <c r="O94" i="16" s="1"/>
  <c r="R126" i="16"/>
  <c r="H126" i="16" s="1"/>
  <c r="S126" i="16" s="1"/>
  <c r="R80" i="16"/>
  <c r="H80" i="16" s="1"/>
  <c r="S80" i="16" s="1"/>
  <c r="R8" i="16"/>
  <c r="H8" i="16" s="1"/>
  <c r="R37" i="16"/>
  <c r="H37" i="16" s="1"/>
  <c r="R200" i="16"/>
  <c r="H200" i="16" s="1"/>
  <c r="S200" i="16" s="1"/>
  <c r="R252" i="16"/>
  <c r="H252" i="16" s="1"/>
  <c r="E252" i="16" s="1"/>
  <c r="C252" i="16" s="1"/>
  <c r="O252" i="16" s="1"/>
  <c r="R93" i="16"/>
  <c r="R109" i="16"/>
  <c r="H109" i="16" s="1"/>
  <c r="R198" i="16"/>
  <c r="H198" i="16" s="1"/>
  <c r="S198" i="16" s="1"/>
  <c r="R41" i="16"/>
  <c r="H41" i="16" s="1"/>
  <c r="R105" i="16"/>
  <c r="H105" i="16" s="1"/>
  <c r="S105" i="16" s="1"/>
  <c r="R46" i="16"/>
  <c r="H46" i="16" s="1"/>
  <c r="R150" i="16"/>
  <c r="H150" i="16" s="1"/>
  <c r="S150" i="16" s="1"/>
  <c r="R207" i="16"/>
  <c r="H207" i="16" s="1"/>
  <c r="R43" i="16"/>
  <c r="H43" i="16" s="1"/>
  <c r="S43" i="16" s="1"/>
  <c r="R179" i="16"/>
  <c r="H179" i="16" s="1"/>
  <c r="E179" i="16" s="1"/>
  <c r="C179" i="16" s="1"/>
  <c r="O179" i="16" s="1"/>
  <c r="R249" i="16"/>
  <c r="R188" i="16"/>
  <c r="H188" i="16" s="1"/>
  <c r="S188" i="16" s="1"/>
  <c r="R23" i="16"/>
  <c r="H23" i="16" s="1"/>
  <c r="S23" i="16" s="1"/>
  <c r="R186" i="16"/>
  <c r="H186" i="16" s="1"/>
  <c r="E186" i="16" s="1"/>
  <c r="C186" i="16" s="1"/>
  <c r="O186" i="16" s="1"/>
  <c r="R201" i="16"/>
  <c r="H201" i="16" s="1"/>
  <c r="R68" i="16"/>
  <c r="H68" i="16" s="1"/>
  <c r="S68" i="16" s="1"/>
  <c r="R155" i="16"/>
  <c r="H155" i="16" s="1"/>
  <c r="R221" i="16"/>
  <c r="H221" i="16" s="1"/>
  <c r="E221" i="16" s="1"/>
  <c r="C221" i="16" s="1"/>
  <c r="O221" i="16" s="1"/>
  <c r="R204" i="16"/>
  <c r="H204" i="16" s="1"/>
  <c r="E204" i="16" s="1"/>
  <c r="C204" i="16" s="1"/>
  <c r="O204" i="16" s="1"/>
  <c r="R3" i="16"/>
  <c r="H3" i="16" s="1"/>
  <c r="R92" i="16"/>
  <c r="H92" i="16" s="1"/>
  <c r="S92" i="16" s="1"/>
  <c r="R88" i="16"/>
  <c r="H88" i="16" s="1"/>
  <c r="E88" i="16" s="1"/>
  <c r="C88" i="16" s="1"/>
  <c r="O88" i="16" s="1"/>
  <c r="R56" i="16"/>
  <c r="H56" i="16" s="1"/>
  <c r="E56" i="16" s="1"/>
  <c r="C56" i="16" s="1"/>
  <c r="O56" i="16" s="1"/>
  <c r="R139" i="16"/>
  <c r="H139" i="16" s="1"/>
  <c r="R83" i="16"/>
  <c r="H83" i="16" s="1"/>
  <c r="E83" i="16" s="1"/>
  <c r="C83" i="16" s="1"/>
  <c r="O83" i="16" s="1"/>
  <c r="R128" i="16"/>
  <c r="H128" i="16" s="1"/>
  <c r="R168" i="16"/>
  <c r="H168" i="16" s="1"/>
  <c r="R112" i="16"/>
  <c r="H112" i="16" s="1"/>
  <c r="R211" i="16"/>
  <c r="H211" i="16" s="1"/>
  <c r="E211" i="16" s="1"/>
  <c r="C211" i="16" s="1"/>
  <c r="O211" i="16" s="1"/>
  <c r="R36" i="16"/>
  <c r="H36" i="16" s="1"/>
  <c r="S36" i="16" s="1"/>
  <c r="R113" i="16"/>
  <c r="H113" i="16" s="1"/>
  <c r="S113" i="16" s="1"/>
  <c r="R166" i="16"/>
  <c r="H166" i="16" s="1"/>
  <c r="R111" i="16"/>
  <c r="R77" i="16"/>
  <c r="H77" i="16" s="1"/>
  <c r="R141" i="16"/>
  <c r="H141" i="16" s="1"/>
  <c r="R61" i="16"/>
  <c r="H61" i="16" s="1"/>
  <c r="R27" i="16"/>
  <c r="H27" i="16" s="1"/>
  <c r="E27" i="16" s="1"/>
  <c r="C27" i="16" s="1"/>
  <c r="R39" i="16"/>
  <c r="H39" i="16" s="1"/>
  <c r="E39" i="16" s="1"/>
  <c r="C39" i="16" s="1"/>
  <c r="O39" i="16" s="1"/>
  <c r="R177" i="16"/>
  <c r="H177" i="16" s="1"/>
  <c r="R70" i="16"/>
  <c r="H70" i="16" s="1"/>
  <c r="E70" i="16" s="1"/>
  <c r="C70" i="16" s="1"/>
  <c r="O70" i="16" s="1"/>
  <c r="R45" i="16"/>
  <c r="H45" i="16" s="1"/>
  <c r="E45" i="16" s="1"/>
  <c r="C45" i="16" s="1"/>
  <c r="O45" i="16" s="1"/>
  <c r="R34" i="16"/>
  <c r="H34" i="16" s="1"/>
  <c r="S34" i="16" s="1"/>
  <c r="R103" i="16"/>
  <c r="H103" i="16" s="1"/>
  <c r="R181" i="16"/>
  <c r="H181" i="16" s="1"/>
  <c r="R167" i="16"/>
  <c r="H167" i="16" s="1"/>
  <c r="S167" i="16" s="1"/>
  <c r="R189" i="16"/>
  <c r="H189" i="16" s="1"/>
  <c r="S189" i="16" s="1"/>
  <c r="R209" i="16"/>
  <c r="H209" i="16" s="1"/>
  <c r="R87" i="16"/>
  <c r="H87" i="16" s="1"/>
  <c r="E87" i="16" s="1"/>
  <c r="C87" i="16" s="1"/>
  <c r="O87" i="16" s="1"/>
  <c r="R4" i="16"/>
  <c r="H4" i="16" s="1"/>
  <c r="E4" i="16" s="1"/>
  <c r="C4" i="16" s="1"/>
  <c r="O4" i="16" s="1"/>
  <c r="S19" i="16"/>
  <c r="S30" i="16"/>
  <c r="S59" i="16"/>
  <c r="S81" i="16"/>
  <c r="S129" i="16"/>
  <c r="S180" i="16"/>
  <c r="S206" i="16"/>
  <c r="S9" i="16"/>
  <c r="S160" i="16"/>
  <c r="S48" i="16"/>
  <c r="H231" i="16"/>
  <c r="S231" i="16" s="1"/>
  <c r="S138" i="16"/>
  <c r="S11" i="16"/>
  <c r="S55" i="16"/>
  <c r="S143" i="16"/>
  <c r="S95" i="16"/>
  <c r="H60" i="16"/>
  <c r="E60" i="16" s="1"/>
  <c r="C60" i="16" s="1"/>
  <c r="O60" i="16" s="1"/>
  <c r="S28" i="16"/>
  <c r="S132" i="16"/>
  <c r="S236" i="16"/>
  <c r="S21" i="16"/>
  <c r="S32" i="16"/>
  <c r="S117" i="16"/>
  <c r="S175" i="16"/>
  <c r="S125" i="16"/>
  <c r="S203" i="16"/>
  <c r="S199" i="16"/>
  <c r="H47" i="16"/>
  <c r="E47" i="16" s="1"/>
  <c r="C47" i="16" s="1"/>
  <c r="O47" i="16" s="1"/>
  <c r="S73" i="16"/>
  <c r="S223" i="16"/>
  <c r="S33" i="16"/>
  <c r="S172" i="16"/>
  <c r="S84" i="16"/>
  <c r="H190" i="16"/>
  <c r="S190" i="16" s="1"/>
  <c r="S154" i="16"/>
  <c r="S194" i="16"/>
  <c r="S85" i="16"/>
  <c r="S165" i="16"/>
  <c r="S192" i="16"/>
  <c r="S214" i="16"/>
  <c r="S104" i="16"/>
  <c r="S140" i="16"/>
  <c r="S196" i="16"/>
  <c r="S135" i="16"/>
  <c r="S137" i="16"/>
  <c r="H58" i="16"/>
  <c r="E58" i="16" s="1"/>
  <c r="C58" i="16" s="1"/>
  <c r="O58" i="16" s="1"/>
  <c r="H64" i="16"/>
  <c r="S64" i="16" s="1"/>
  <c r="S226" i="16"/>
  <c r="S151" i="16"/>
  <c r="S66" i="16"/>
  <c r="S7" i="16"/>
  <c r="S91" i="16"/>
  <c r="S99" i="16"/>
  <c r="S102" i="16"/>
  <c r="S16" i="16"/>
  <c r="S237" i="16"/>
  <c r="H232" i="16"/>
  <c r="S232" i="16" s="1"/>
  <c r="H100" i="16"/>
  <c r="S100" i="16" s="1"/>
  <c r="S40" i="16"/>
  <c r="S133" i="16"/>
  <c r="S127" i="16"/>
  <c r="S10" i="16"/>
  <c r="S51" i="16"/>
  <c r="S89" i="16"/>
  <c r="S233" i="16"/>
  <c r="S13" i="16"/>
  <c r="S115" i="16"/>
  <c r="S5" i="16"/>
  <c r="S238" i="16"/>
  <c r="S57" i="16"/>
  <c r="S17" i="16"/>
  <c r="S72" i="16"/>
  <c r="S29" i="16"/>
  <c r="S212" i="16"/>
  <c r="S31" i="16"/>
  <c r="S215" i="16"/>
  <c r="S50" i="16"/>
  <c r="S69" i="16"/>
  <c r="S169" i="16"/>
  <c r="B158" i="18"/>
  <c r="E158" i="18" s="1"/>
  <c r="Q162" i="16"/>
  <c r="B17" i="18"/>
  <c r="E17" i="18" s="1"/>
  <c r="Q18" i="16"/>
  <c r="B145" i="18"/>
  <c r="E145" i="18" s="1"/>
  <c r="Q149" i="16"/>
  <c r="B149" i="18"/>
  <c r="E149" i="18" s="1"/>
  <c r="Q153" i="16"/>
  <c r="B5" i="18"/>
  <c r="E5" i="18" s="1"/>
  <c r="Q6" i="16"/>
  <c r="B183" i="18"/>
  <c r="E183" i="18" s="1"/>
  <c r="Q187" i="16"/>
  <c r="B152" i="18"/>
  <c r="E152" i="18" s="1"/>
  <c r="Q156" i="16"/>
  <c r="B51" i="18"/>
  <c r="E51" i="18" s="1"/>
  <c r="Q53" i="16"/>
  <c r="B166" i="18"/>
  <c r="E166" i="18" s="1"/>
  <c r="Q170" i="16"/>
  <c r="B220" i="18"/>
  <c r="E220" i="18" s="1"/>
  <c r="Q224" i="16"/>
  <c r="B221" i="18"/>
  <c r="E221" i="18" s="1"/>
  <c r="Q225" i="16"/>
  <c r="B144" i="18"/>
  <c r="E144" i="18" s="1"/>
  <c r="Q148" i="16"/>
  <c r="B230" i="18"/>
  <c r="E230" i="18" s="1"/>
  <c r="Q234" i="16"/>
  <c r="B155" i="18"/>
  <c r="E155" i="18" s="1"/>
  <c r="Q159" i="16"/>
  <c r="B204" i="18"/>
  <c r="E204" i="18" s="1"/>
  <c r="Q208" i="16"/>
  <c r="B104" i="18"/>
  <c r="E104" i="18" s="1"/>
  <c r="Q106" i="16"/>
  <c r="B72" i="18"/>
  <c r="E72" i="18" s="1"/>
  <c r="Q74" i="16"/>
  <c r="B206" i="18"/>
  <c r="E206" i="18" s="1"/>
  <c r="Q210" i="16"/>
  <c r="B61" i="18"/>
  <c r="E61" i="18" s="1"/>
  <c r="Q63" i="16"/>
  <c r="B189" i="18"/>
  <c r="E189" i="18" s="1"/>
  <c r="Q193" i="16"/>
  <c r="B209" i="18"/>
  <c r="E209" i="18" s="1"/>
  <c r="Q213" i="16"/>
  <c r="B157" i="18"/>
  <c r="E157" i="18" s="1"/>
  <c r="Q161" i="16"/>
  <c r="B201" i="18"/>
  <c r="E201" i="18" s="1"/>
  <c r="Q205" i="16"/>
  <c r="B14" i="18"/>
  <c r="E14" i="18" s="1"/>
  <c r="Q15" i="16"/>
  <c r="B80" i="18"/>
  <c r="E80" i="18" s="1"/>
  <c r="Q82" i="16"/>
  <c r="B108" i="18"/>
  <c r="E108" i="18" s="1"/>
  <c r="Q110" i="16"/>
  <c r="B40" i="18"/>
  <c r="E40" i="18" s="1"/>
  <c r="Q42" i="16"/>
  <c r="B216" i="18"/>
  <c r="E216" i="18" s="1"/>
  <c r="Q220" i="16"/>
  <c r="B119" i="18"/>
  <c r="E119" i="18" s="1"/>
  <c r="Q123" i="16"/>
  <c r="B127" i="18"/>
  <c r="E127" i="18" s="1"/>
  <c r="Q131" i="16"/>
  <c r="B198" i="18"/>
  <c r="E198" i="18" s="1"/>
  <c r="Q202" i="16"/>
  <c r="B130" i="18"/>
  <c r="E130" i="18" s="1"/>
  <c r="Q134" i="16"/>
  <c r="B193" i="18"/>
  <c r="E193" i="18" s="1"/>
  <c r="Q197" i="16"/>
  <c r="B73" i="18"/>
  <c r="E73" i="18" s="1"/>
  <c r="Q75" i="16"/>
  <c r="B154" i="18"/>
  <c r="E154" i="18" s="1"/>
  <c r="Q158" i="16"/>
  <c r="B218" i="18"/>
  <c r="E218" i="18" s="1"/>
  <c r="Q222" i="16"/>
  <c r="B99" i="18"/>
  <c r="E99" i="18" s="1"/>
  <c r="Q101" i="16"/>
  <c r="B212" i="18"/>
  <c r="E212" i="18" s="1"/>
  <c r="Q216" i="16"/>
  <c r="B76" i="18"/>
  <c r="E76" i="18" s="1"/>
  <c r="Q78" i="16"/>
  <c r="B140" i="18"/>
  <c r="E140" i="18" s="1"/>
  <c r="Q144" i="16"/>
  <c r="B181" i="18"/>
  <c r="E181" i="18" s="1"/>
  <c r="Q185" i="16"/>
  <c r="B226" i="18"/>
  <c r="E226" i="18" s="1"/>
  <c r="Q230" i="16"/>
  <c r="B50" i="18"/>
  <c r="E50" i="18" s="1"/>
  <c r="Q52" i="16"/>
  <c r="B21" i="18"/>
  <c r="E21" i="18" s="1"/>
  <c r="Q22" i="16"/>
  <c r="B231" i="18"/>
  <c r="E231" i="18" s="1"/>
  <c r="Q235" i="16"/>
  <c r="B215" i="18"/>
  <c r="E215" i="18" s="1"/>
  <c r="Q219" i="16"/>
  <c r="B65" i="18"/>
  <c r="E65" i="18" s="1"/>
  <c r="Q67" i="16"/>
  <c r="B167" i="18"/>
  <c r="E167" i="18" s="1"/>
  <c r="Q171" i="16"/>
  <c r="B169" i="18"/>
  <c r="E169" i="18" s="1"/>
  <c r="Q173" i="16"/>
  <c r="B69" i="18"/>
  <c r="E69" i="18" s="1"/>
  <c r="Q71" i="16"/>
  <c r="B160" i="18"/>
  <c r="E160" i="18" s="1"/>
  <c r="Q164" i="16"/>
  <c r="B132" i="18"/>
  <c r="E132" i="18" s="1"/>
  <c r="Q136" i="16"/>
  <c r="B94" i="18"/>
  <c r="E94" i="18" s="1"/>
  <c r="Q96" i="16"/>
  <c r="B42" i="18"/>
  <c r="E42" i="18" s="1"/>
  <c r="Q44" i="16"/>
  <c r="B13" i="18"/>
  <c r="E13" i="18" s="1"/>
  <c r="Q14" i="16"/>
  <c r="B118" i="18"/>
  <c r="E118" i="18" s="1"/>
  <c r="Q122" i="16"/>
  <c r="B179" i="18"/>
  <c r="E179" i="18" s="1"/>
  <c r="Q183" i="16"/>
  <c r="B187" i="18"/>
  <c r="E187" i="18" s="1"/>
  <c r="Q191" i="16"/>
  <c r="B19" i="18"/>
  <c r="E19" i="18" s="1"/>
  <c r="Q20" i="16"/>
  <c r="B159" i="18"/>
  <c r="E159" i="18" s="1"/>
  <c r="Q163" i="16"/>
  <c r="B138" i="18"/>
  <c r="E138" i="18" s="1"/>
  <c r="Q142" i="16"/>
  <c r="B96" i="18"/>
  <c r="E96" i="18" s="1"/>
  <c r="Q98" i="16"/>
  <c r="B225" i="18"/>
  <c r="E225" i="18" s="1"/>
  <c r="Q229" i="16"/>
  <c r="B95" i="18"/>
  <c r="E95" i="18" s="1"/>
  <c r="Q97" i="16"/>
  <c r="B33" i="18"/>
  <c r="E33" i="18" s="1"/>
  <c r="Q35" i="16"/>
  <c r="B214" i="18"/>
  <c r="E214" i="18" s="1"/>
  <c r="Q218" i="16"/>
  <c r="B63" i="18"/>
  <c r="E63" i="18" s="1"/>
  <c r="Q65" i="16"/>
  <c r="B213" i="18"/>
  <c r="E213" i="18" s="1"/>
  <c r="Q217" i="16"/>
  <c r="B106" i="18"/>
  <c r="E106" i="18" s="1"/>
  <c r="Q108" i="16"/>
  <c r="B174" i="18"/>
  <c r="E174" i="18" s="1"/>
  <c r="Q178" i="16"/>
  <c r="B223" i="18"/>
  <c r="E223" i="18" s="1"/>
  <c r="Q227" i="16"/>
  <c r="B153" i="18"/>
  <c r="E153" i="18" s="1"/>
  <c r="Q157" i="16"/>
  <c r="B60" i="18"/>
  <c r="E60" i="18" s="1"/>
  <c r="Q62" i="16"/>
  <c r="B142" i="18"/>
  <c r="E142" i="18" s="1"/>
  <c r="Q146" i="16"/>
  <c r="B105" i="18"/>
  <c r="E105" i="18" s="1"/>
  <c r="Q107" i="16"/>
  <c r="B143" i="18"/>
  <c r="E143" i="18" s="1"/>
  <c r="Q147" i="16"/>
  <c r="B77" i="18"/>
  <c r="E77" i="18" s="1"/>
  <c r="Q79" i="16"/>
  <c r="B24" i="18"/>
  <c r="E24" i="18" s="1"/>
  <c r="Q26" i="16"/>
  <c r="B170" i="18"/>
  <c r="E170" i="18" s="1"/>
  <c r="Q174" i="16"/>
  <c r="B88" i="18"/>
  <c r="E88" i="18" s="1"/>
  <c r="Q90" i="16"/>
  <c r="B52" i="18"/>
  <c r="E52" i="18" s="1"/>
  <c r="Q54" i="16"/>
  <c r="B191" i="18"/>
  <c r="E191" i="18" s="1"/>
  <c r="Q195" i="16"/>
  <c r="B120" i="18"/>
  <c r="E120" i="18" s="1"/>
  <c r="Q124" i="16"/>
  <c r="B180" i="18"/>
  <c r="E180" i="18" s="1"/>
  <c r="Q184" i="16"/>
  <c r="B47" i="18"/>
  <c r="E47" i="18" s="1"/>
  <c r="Q49" i="16"/>
  <c r="B126" i="18"/>
  <c r="E126" i="18" s="1"/>
  <c r="Q130" i="16"/>
  <c r="B141" i="18"/>
  <c r="E141" i="18" s="1"/>
  <c r="Q145" i="16"/>
  <c r="B84" i="18"/>
  <c r="E84" i="18" s="1"/>
  <c r="Q86" i="16"/>
  <c r="B172" i="18"/>
  <c r="E172" i="18" s="1"/>
  <c r="Q176" i="16"/>
  <c r="B148" i="18"/>
  <c r="E148" i="18" s="1"/>
  <c r="Q152" i="16"/>
  <c r="B36" i="18"/>
  <c r="E36" i="18" s="1"/>
  <c r="Q38" i="16"/>
  <c r="B237" i="8"/>
  <c r="E30" i="16"/>
  <c r="B264" i="8"/>
  <c r="H264" i="8" s="1"/>
  <c r="C271" i="8"/>
  <c r="B186" i="18"/>
  <c r="E186" i="18" s="1"/>
  <c r="C274" i="8"/>
  <c r="B285" i="8"/>
  <c r="Q263" i="8"/>
  <c r="P263" i="8"/>
  <c r="O263" i="8"/>
  <c r="L263" i="8"/>
  <c r="H263" i="8"/>
  <c r="M263" i="8"/>
  <c r="K263" i="8"/>
  <c r="N263" i="8"/>
  <c r="I263" i="8"/>
  <c r="J263" i="8"/>
  <c r="B27" i="8"/>
  <c r="F28" i="16" s="1"/>
  <c r="C273" i="8"/>
  <c r="B247" i="18"/>
  <c r="E247" i="18" s="1"/>
  <c r="B18" i="18"/>
  <c r="E18" i="18" s="1"/>
  <c r="B98" i="18"/>
  <c r="E98" i="18" s="1"/>
  <c r="B284" i="8"/>
  <c r="C254" i="18"/>
  <c r="Q260" i="16" s="1"/>
  <c r="D246" i="18"/>
  <c r="C235" i="18"/>
  <c r="R239" i="16" s="1"/>
  <c r="R266" i="16" s="1"/>
  <c r="C239" i="18"/>
  <c r="R243" i="16" s="1"/>
  <c r="C238" i="18"/>
  <c r="R242" i="16" s="1"/>
  <c r="C242" i="18"/>
  <c r="R247" i="16" s="1"/>
  <c r="C255" i="18"/>
  <c r="R261" i="16" s="1"/>
  <c r="D250" i="18"/>
  <c r="D249" i="18"/>
  <c r="C251" i="18"/>
  <c r="R256" i="16" s="1"/>
  <c r="C253" i="18"/>
  <c r="Q259" i="16" s="1"/>
  <c r="D241" i="18"/>
  <c r="C248" i="18"/>
  <c r="B248" i="18" s="1"/>
  <c r="E248" i="18" s="1"/>
  <c r="C245" i="18"/>
  <c r="R250" i="16" s="1"/>
  <c r="D252" i="18"/>
  <c r="C236" i="18"/>
  <c r="D243" i="18"/>
  <c r="R248" i="16" s="1"/>
  <c r="C237" i="18"/>
  <c r="R241" i="16" s="1"/>
  <c r="C240" i="18"/>
  <c r="R244" i="16" s="1"/>
  <c r="C244" i="18"/>
  <c r="B272" i="8"/>
  <c r="E19" i="16"/>
  <c r="C19" i="16" s="1"/>
  <c r="O19" i="16" s="1"/>
  <c r="D23" i="18"/>
  <c r="E29" i="16"/>
  <c r="C29" i="16" s="1"/>
  <c r="O29" i="16" s="1"/>
  <c r="D262" i="18"/>
  <c r="B25" i="18"/>
  <c r="E25" i="18" s="1"/>
  <c r="C272" i="8"/>
  <c r="B86" i="18"/>
  <c r="E86" i="18" s="1"/>
  <c r="B197" i="18"/>
  <c r="E197" i="18" s="1"/>
  <c r="B89" i="18"/>
  <c r="E89" i="18" s="1"/>
  <c r="E12" i="16"/>
  <c r="C12" i="16" s="1"/>
  <c r="O12" i="16" s="1"/>
  <c r="B61" i="13"/>
  <c r="B269" i="13" s="1"/>
  <c r="C268" i="13"/>
  <c r="B281" i="13"/>
  <c r="E21" i="16"/>
  <c r="C21" i="16" s="1"/>
  <c r="O21" i="16" s="1"/>
  <c r="B70" i="18"/>
  <c r="E70" i="18" s="1"/>
  <c r="B262" i="13"/>
  <c r="B263" i="13"/>
  <c r="B236" i="13"/>
  <c r="G239" i="16" s="1"/>
  <c r="C271" i="13"/>
  <c r="B20" i="18"/>
  <c r="E20" i="18" s="1"/>
  <c r="B228" i="18"/>
  <c r="E228" i="18" s="1"/>
  <c r="C281" i="13"/>
  <c r="C269" i="13"/>
  <c r="B17" i="13"/>
  <c r="C282" i="13"/>
  <c r="C270" i="13"/>
  <c r="B2" i="13"/>
  <c r="B62" i="18"/>
  <c r="E62" i="18" s="1"/>
  <c r="B101" i="18"/>
  <c r="E101" i="18" s="1"/>
  <c r="B56" i="18"/>
  <c r="E56" i="18" s="1"/>
  <c r="B79" i="18"/>
  <c r="E79" i="18" s="1"/>
  <c r="E16" i="16"/>
  <c r="C16" i="16" s="1"/>
  <c r="O16" i="16" s="1"/>
  <c r="B15" i="18"/>
  <c r="E15" i="18" s="1"/>
  <c r="E91" i="16"/>
  <c r="C91" i="16" s="1"/>
  <c r="O91" i="16" s="1"/>
  <c r="B3" i="18"/>
  <c r="E3" i="18" s="1"/>
  <c r="B176" i="18"/>
  <c r="E176" i="18" s="1"/>
  <c r="B34" i="18"/>
  <c r="E34" i="18" s="1"/>
  <c r="B53" i="18"/>
  <c r="E53" i="18" s="1"/>
  <c r="E55" i="16"/>
  <c r="C55" i="16" s="1"/>
  <c r="O55" i="16" s="1"/>
  <c r="B229" i="18"/>
  <c r="E229" i="18" s="1"/>
  <c r="E233" i="16"/>
  <c r="C233" i="16" s="1"/>
  <c r="O233" i="16" s="1"/>
  <c r="B203" i="18"/>
  <c r="E203" i="18" s="1"/>
  <c r="B90" i="18"/>
  <c r="E90" i="18" s="1"/>
  <c r="B205" i="18"/>
  <c r="E205" i="18" s="1"/>
  <c r="B207" i="18"/>
  <c r="E207" i="18" s="1"/>
  <c r="E81" i="16"/>
  <c r="C81" i="16" s="1"/>
  <c r="O81" i="16" s="1"/>
  <c r="E180" i="16"/>
  <c r="E99" i="16"/>
  <c r="C99" i="16" s="1"/>
  <c r="O99" i="16" s="1"/>
  <c r="B150" i="18"/>
  <c r="E150" i="18" s="1"/>
  <c r="B97" i="18"/>
  <c r="E97" i="18" s="1"/>
  <c r="E223" i="16"/>
  <c r="C223" i="16" s="1"/>
  <c r="O223" i="16" s="1"/>
  <c r="B219" i="18"/>
  <c r="E219" i="18" s="1"/>
  <c r="B190" i="18"/>
  <c r="E190" i="18" s="1"/>
  <c r="B107" i="18"/>
  <c r="E107" i="18" s="1"/>
  <c r="B125" i="18"/>
  <c r="E125" i="18" s="1"/>
  <c r="E129" i="16"/>
  <c r="C129" i="16" s="1"/>
  <c r="O129" i="16" s="1"/>
  <c r="B68" i="18"/>
  <c r="E194" i="16"/>
  <c r="C194" i="16" s="1"/>
  <c r="O194" i="16" s="1"/>
  <c r="E104" i="16"/>
  <c r="C104" i="16" s="1"/>
  <c r="O104" i="16" s="1"/>
  <c r="B102" i="18"/>
  <c r="E102" i="18" s="1"/>
  <c r="E172" i="16"/>
  <c r="C172" i="16" s="1"/>
  <c r="O172" i="16" s="1"/>
  <c r="B168" i="18"/>
  <c r="E168" i="18" s="1"/>
  <c r="B64" i="18"/>
  <c r="E64" i="18" s="1"/>
  <c r="E66" i="16"/>
  <c r="C66" i="16" s="1"/>
  <c r="O66" i="16" s="1"/>
  <c r="E154" i="16"/>
  <c r="C154" i="16" s="1"/>
  <c r="O154" i="16" s="1"/>
  <c r="B194" i="18"/>
  <c r="E194" i="18" s="1"/>
  <c r="B151" i="18"/>
  <c r="E151" i="18" s="1"/>
  <c r="B43" i="18"/>
  <c r="E43" i="18" s="1"/>
  <c r="B164" i="18"/>
  <c r="E164" i="18" s="1"/>
  <c r="B41" i="18"/>
  <c r="E41" i="18" s="1"/>
  <c r="B177" i="18"/>
  <c r="E177" i="18" s="1"/>
  <c r="E72" i="16"/>
  <c r="C72" i="16" s="1"/>
  <c r="O72" i="16" s="1"/>
  <c r="B146" i="18"/>
  <c r="E146" i="18" s="1"/>
  <c r="B78" i="18"/>
  <c r="E78" i="18" s="1"/>
  <c r="B16" i="18"/>
  <c r="E16" i="18" s="1"/>
  <c r="B139" i="18"/>
  <c r="E139" i="18" s="1"/>
  <c r="B161" i="18"/>
  <c r="E161" i="18" s="1"/>
  <c r="B45" i="18"/>
  <c r="E45" i="18" s="1"/>
  <c r="E143" i="16"/>
  <c r="C143" i="16" s="1"/>
  <c r="O143" i="16" s="1"/>
  <c r="B224" i="18"/>
  <c r="E224" i="18" s="1"/>
  <c r="B222" i="18"/>
  <c r="E222" i="18" s="1"/>
  <c r="E226" i="16"/>
  <c r="C226" i="16" s="1"/>
  <c r="O226" i="16" s="1"/>
  <c r="B49" i="18"/>
  <c r="E49" i="18" s="1"/>
  <c r="B129" i="18"/>
  <c r="E129" i="18" s="1"/>
  <c r="E133" i="16"/>
  <c r="C133" i="16" s="1"/>
  <c r="O133" i="16" s="1"/>
  <c r="B196" i="18"/>
  <c r="E196" i="18" s="1"/>
  <c r="E51" i="16"/>
  <c r="C51" i="16" s="1"/>
  <c r="O51" i="16" s="1"/>
  <c r="B128" i="18"/>
  <c r="E128" i="18" s="1"/>
  <c r="E132" i="16"/>
  <c r="C132" i="16" s="1"/>
  <c r="O132" i="16" s="1"/>
  <c r="E165" i="16"/>
  <c r="C165" i="16" s="1"/>
  <c r="O165" i="16" s="1"/>
  <c r="B12" i="18"/>
  <c r="E12" i="18" s="1"/>
  <c r="E138" i="16"/>
  <c r="B192" i="18"/>
  <c r="E192" i="18" s="1"/>
  <c r="B134" i="18"/>
  <c r="E134" i="18" s="1"/>
  <c r="B54" i="18"/>
  <c r="E54" i="18" s="1"/>
  <c r="B210" i="18"/>
  <c r="E210" i="18" s="1"/>
  <c r="B48" i="18"/>
  <c r="E48" i="18" s="1"/>
  <c r="E196" i="16"/>
  <c r="C196" i="16" s="1"/>
  <c r="O196" i="16" s="1"/>
  <c r="B122" i="18"/>
  <c r="E122" i="18" s="1"/>
  <c r="E214" i="16"/>
  <c r="C214" i="16" s="1"/>
  <c r="O214" i="16" s="1"/>
  <c r="E13" i="16"/>
  <c r="C13" i="16" s="1"/>
  <c r="O13" i="16" s="1"/>
  <c r="E17" i="16"/>
  <c r="C17" i="16" s="1"/>
  <c r="O17" i="16" s="1"/>
  <c r="B124" i="18"/>
  <c r="E124" i="18" s="1"/>
  <c r="E215" i="16"/>
  <c r="C215" i="16" s="1"/>
  <c r="O215" i="16" s="1"/>
  <c r="B211" i="18"/>
  <c r="E211" i="18" s="1"/>
  <c r="B112" i="18"/>
  <c r="E112" i="18" s="1"/>
  <c r="B202" i="18"/>
  <c r="E202" i="18" s="1"/>
  <c r="E115" i="16"/>
  <c r="C115" i="16" s="1"/>
  <c r="O115" i="16" s="1"/>
  <c r="B38" i="18"/>
  <c r="E38" i="18" s="1"/>
  <c r="E40" i="16"/>
  <c r="C40" i="16" s="1"/>
  <c r="O40" i="16" s="1"/>
  <c r="B111" i="18"/>
  <c r="E111" i="18" s="1"/>
  <c r="B227" i="18"/>
  <c r="E227" i="18" s="1"/>
  <c r="E206" i="16"/>
  <c r="C206" i="16" s="1"/>
  <c r="O206" i="16" s="1"/>
  <c r="B93" i="18"/>
  <c r="E93" i="18" s="1"/>
  <c r="E95" i="16"/>
  <c r="C95" i="16" s="1"/>
  <c r="O95" i="16" s="1"/>
  <c r="B27" i="18"/>
  <c r="E27" i="18" s="1"/>
  <c r="B135" i="18"/>
  <c r="E135" i="18" s="1"/>
  <c r="E50" i="16"/>
  <c r="C50" i="16" s="1"/>
  <c r="O50" i="16" s="1"/>
  <c r="E127" i="16"/>
  <c r="C127" i="16" s="1"/>
  <c r="O127" i="16" s="1"/>
  <c r="B29" i="18"/>
  <c r="E29" i="18" s="1"/>
  <c r="B4" i="18"/>
  <c r="E4" i="18" s="1"/>
  <c r="B67" i="18"/>
  <c r="E67" i="18" s="1"/>
  <c r="B109" i="18"/>
  <c r="E109" i="18" s="1"/>
  <c r="B123" i="18"/>
  <c r="E123" i="18" s="1"/>
  <c r="B74" i="18"/>
  <c r="E74" i="18" s="1"/>
  <c r="E69" i="16"/>
  <c r="C69" i="16" s="1"/>
  <c r="O69" i="16" s="1"/>
  <c r="B156" i="18"/>
  <c r="E156" i="18" s="1"/>
  <c r="E160" i="16"/>
  <c r="C160" i="16" s="1"/>
  <c r="O160" i="16" s="1"/>
  <c r="B35" i="18"/>
  <c r="E35" i="18" s="1"/>
  <c r="B75" i="18"/>
  <c r="E75" i="18" s="1"/>
  <c r="B234" i="18"/>
  <c r="E234" i="18" s="1"/>
  <c r="B81" i="18"/>
  <c r="E81" i="18" s="1"/>
  <c r="E32" i="16"/>
  <c r="C32" i="16" s="1"/>
  <c r="O32" i="16" s="1"/>
  <c r="B113" i="18"/>
  <c r="E113" i="18" s="1"/>
  <c r="B87" i="18"/>
  <c r="E87" i="18" s="1"/>
  <c r="E89" i="16"/>
  <c r="C89" i="16" s="1"/>
  <c r="O89" i="16" s="1"/>
  <c r="E31" i="16"/>
  <c r="C31" i="16" s="1"/>
  <c r="O31" i="16" s="1"/>
  <c r="B184" i="18"/>
  <c r="E184" i="18" s="1"/>
  <c r="B182" i="18"/>
  <c r="E182" i="18" s="1"/>
  <c r="B8" i="18"/>
  <c r="E8" i="18" s="1"/>
  <c r="E137" i="16"/>
  <c r="E203" i="16"/>
  <c r="C203" i="16" s="1"/>
  <c r="O203" i="16" s="1"/>
  <c r="B133" i="18"/>
  <c r="E133" i="18" s="1"/>
  <c r="B147" i="18"/>
  <c r="E147" i="18" s="1"/>
  <c r="E151" i="16"/>
  <c r="C151" i="16" s="1"/>
  <c r="O151" i="16" s="1"/>
  <c r="E9" i="16"/>
  <c r="C9" i="16" s="1"/>
  <c r="O9" i="16" s="1"/>
  <c r="B6" i="18"/>
  <c r="E6" i="18" s="1"/>
  <c r="E5" i="16"/>
  <c r="C5" i="16" s="1"/>
  <c r="O5" i="16" s="1"/>
  <c r="B46" i="18"/>
  <c r="E46" i="18" s="1"/>
  <c r="E238" i="16"/>
  <c r="C238" i="16" s="1"/>
  <c r="O238" i="16" s="1"/>
  <c r="B178" i="18"/>
  <c r="E178" i="18" s="1"/>
  <c r="B30" i="18"/>
  <c r="E30" i="18" s="1"/>
  <c r="B175" i="18"/>
  <c r="E175" i="18" s="1"/>
  <c r="B195" i="18"/>
  <c r="E195" i="18" s="1"/>
  <c r="E199" i="16"/>
  <c r="C199" i="16" s="1"/>
  <c r="O199" i="16" s="1"/>
  <c r="E117" i="16"/>
  <c r="B137" i="18"/>
  <c r="E137" i="18" s="1"/>
  <c r="B114" i="18"/>
  <c r="E114" i="18" s="1"/>
  <c r="E48" i="16"/>
  <c r="C48" i="16" s="1"/>
  <c r="O48" i="16" s="1"/>
  <c r="B188" i="18"/>
  <c r="E188" i="18" s="1"/>
  <c r="B58" i="18"/>
  <c r="E58" i="18" s="1"/>
  <c r="B173" i="18"/>
  <c r="E173" i="18" s="1"/>
  <c r="B103" i="18"/>
  <c r="E103" i="18" s="1"/>
  <c r="B232" i="18"/>
  <c r="E232" i="18" s="1"/>
  <c r="E84" i="16"/>
  <c r="C84" i="16" s="1"/>
  <c r="O84" i="16" s="1"/>
  <c r="B82" i="18"/>
  <c r="E82" i="18" s="1"/>
  <c r="B110" i="18"/>
  <c r="E110" i="18" s="1"/>
  <c r="B165" i="18"/>
  <c r="E165" i="18" s="1"/>
  <c r="B233" i="18"/>
  <c r="E233" i="18" s="1"/>
  <c r="B199" i="18"/>
  <c r="E199" i="18" s="1"/>
  <c r="E7" i="16"/>
  <c r="C7" i="16" s="1"/>
  <c r="O7" i="16" s="1"/>
  <c r="E169" i="16"/>
  <c r="C169" i="16" s="1"/>
  <c r="O169" i="16" s="1"/>
  <c r="B185" i="18"/>
  <c r="E185" i="18" s="1"/>
  <c r="B66" i="18"/>
  <c r="E66" i="18" s="1"/>
  <c r="E192" i="16"/>
  <c r="C192" i="16" s="1"/>
  <c r="O192" i="16" s="1"/>
  <c r="E10" i="16"/>
  <c r="C10" i="16" s="1"/>
  <c r="O10" i="16" s="1"/>
  <c r="B55" i="18"/>
  <c r="E55" i="18" s="1"/>
  <c r="E237" i="16"/>
  <c r="C237" i="16" s="1"/>
  <c r="O237" i="16" s="1"/>
  <c r="B92" i="18"/>
  <c r="E92" i="18" s="1"/>
  <c r="B71" i="18"/>
  <c r="E71" i="18" s="1"/>
  <c r="E102" i="16"/>
  <c r="C102" i="16" s="1"/>
  <c r="O102" i="16" s="1"/>
  <c r="B37" i="18"/>
  <c r="E37" i="18" s="1"/>
  <c r="B39" i="18"/>
  <c r="E39" i="18" s="1"/>
  <c r="B22" i="18"/>
  <c r="E22" i="18" s="1"/>
  <c r="B9" i="18"/>
  <c r="E9" i="18" s="1"/>
  <c r="B85" i="18"/>
  <c r="E85" i="18" s="1"/>
  <c r="B10" i="18"/>
  <c r="E10" i="18" s="1"/>
  <c r="E135" i="16"/>
  <c r="C135" i="16" s="1"/>
  <c r="O135" i="16" s="1"/>
  <c r="B131" i="18"/>
  <c r="E131" i="18" s="1"/>
  <c r="E11" i="16"/>
  <c r="C11" i="16" s="1"/>
  <c r="O11" i="16" s="1"/>
  <c r="B7" i="18"/>
  <c r="E7" i="18" s="1"/>
  <c r="B100" i="18"/>
  <c r="E100" i="18" s="1"/>
  <c r="B162" i="18"/>
  <c r="E162" i="18" s="1"/>
  <c r="E57" i="16"/>
  <c r="C57" i="16" s="1"/>
  <c r="O57" i="16" s="1"/>
  <c r="B11" i="18"/>
  <c r="E11" i="18" s="1"/>
  <c r="B59" i="18"/>
  <c r="E59" i="18" s="1"/>
  <c r="B57" i="18"/>
  <c r="E57" i="18" s="1"/>
  <c r="E59" i="16"/>
  <c r="C59" i="16" s="1"/>
  <c r="O59" i="16" s="1"/>
  <c r="B91" i="18"/>
  <c r="E91" i="18" s="1"/>
  <c r="B121" i="18"/>
  <c r="E121" i="18" s="1"/>
  <c r="B44" i="18"/>
  <c r="E44" i="18" s="1"/>
  <c r="B200" i="18"/>
  <c r="E200" i="18" s="1"/>
  <c r="B163" i="18"/>
  <c r="E163" i="18" s="1"/>
  <c r="B83" i="18"/>
  <c r="E83" i="18" s="1"/>
  <c r="B2" i="18"/>
  <c r="E2" i="18" s="1"/>
  <c r="B136" i="18"/>
  <c r="E136" i="18" s="1"/>
  <c r="B31" i="18"/>
  <c r="E31" i="18" s="1"/>
  <c r="E125" i="16"/>
  <c r="C125" i="16" s="1"/>
  <c r="O125" i="16" s="1"/>
  <c r="E140" i="16"/>
  <c r="B208" i="18"/>
  <c r="E208" i="18" s="1"/>
  <c r="E85" i="16"/>
  <c r="C85" i="16" s="1"/>
  <c r="O85" i="16" s="1"/>
  <c r="H262" i="18"/>
  <c r="E212" i="16"/>
  <c r="C212" i="16" s="1"/>
  <c r="O212" i="16" s="1"/>
  <c r="I262" i="18"/>
  <c r="E175" i="16"/>
  <c r="C175" i="16" s="1"/>
  <c r="O175" i="16" s="1"/>
  <c r="B171" i="18"/>
  <c r="E171" i="18" s="1"/>
  <c r="B32" i="18"/>
  <c r="E32" i="18" s="1"/>
  <c r="B28" i="18"/>
  <c r="E28" i="18" s="1"/>
  <c r="H117" i="18"/>
  <c r="C117" i="18" s="1"/>
  <c r="R121" i="16" s="1"/>
  <c r="B217" i="18"/>
  <c r="E217" i="18" s="1"/>
  <c r="E119" i="16"/>
  <c r="C119" i="16" s="1"/>
  <c r="O119" i="16" s="1"/>
  <c r="E33" i="16"/>
  <c r="C33" i="16" s="1"/>
  <c r="O33" i="16" s="1"/>
  <c r="E236" i="16"/>
  <c r="C236" i="16" s="1"/>
  <c r="O236" i="16" s="1"/>
  <c r="B274" i="8" l="1"/>
  <c r="F239" i="16"/>
  <c r="F277" i="16" s="1"/>
  <c r="E68" i="18"/>
  <c r="O27" i="16"/>
  <c r="S3" i="16"/>
  <c r="G275" i="16"/>
  <c r="C30" i="16"/>
  <c r="O30" i="16" s="1"/>
  <c r="B268" i="13"/>
  <c r="E190" i="16"/>
  <c r="C190" i="16" s="1"/>
  <c r="O190" i="16" s="1"/>
  <c r="E64" i="16"/>
  <c r="C64" i="16" s="1"/>
  <c r="O64" i="16" s="1"/>
  <c r="E116" i="16"/>
  <c r="C116" i="16" s="1"/>
  <c r="O116" i="16" s="1"/>
  <c r="S8" i="16"/>
  <c r="E8" i="16"/>
  <c r="C8" i="16" s="1"/>
  <c r="O8" i="16" s="1"/>
  <c r="S103" i="16"/>
  <c r="E103" i="16"/>
  <c r="C103" i="16" s="1"/>
  <c r="O103" i="16" s="1"/>
  <c r="S186" i="16"/>
  <c r="E150" i="16"/>
  <c r="C150" i="16" s="1"/>
  <c r="O150" i="16" s="1"/>
  <c r="S61" i="16"/>
  <c r="E61" i="16"/>
  <c r="C61" i="16" s="1"/>
  <c r="O61" i="16" s="1"/>
  <c r="S41" i="16"/>
  <c r="E41" i="16"/>
  <c r="C41" i="16" s="1"/>
  <c r="O41" i="16" s="1"/>
  <c r="S201" i="16"/>
  <c r="E201" i="16"/>
  <c r="C201" i="16" s="1"/>
  <c r="O201" i="16" s="1"/>
  <c r="S209" i="16"/>
  <c r="E209" i="16"/>
  <c r="C209" i="16" s="1"/>
  <c r="O209" i="16" s="1"/>
  <c r="S181" i="16"/>
  <c r="E181" i="16"/>
  <c r="C181" i="16" s="1"/>
  <c r="O181" i="16" s="1"/>
  <c r="E100" i="16"/>
  <c r="C100" i="16" s="1"/>
  <c r="O100" i="16" s="1"/>
  <c r="H111" i="16"/>
  <c r="E111" i="16" s="1"/>
  <c r="C111" i="16" s="1"/>
  <c r="O111" i="16" s="1"/>
  <c r="E189" i="16"/>
  <c r="C189" i="16" s="1"/>
  <c r="O189" i="16" s="1"/>
  <c r="E80" i="16"/>
  <c r="C80" i="16" s="1"/>
  <c r="O80" i="16" s="1"/>
  <c r="S46" i="16"/>
  <c r="E46" i="16"/>
  <c r="C46" i="16" s="1"/>
  <c r="O46" i="16" s="1"/>
  <c r="E155" i="16"/>
  <c r="C155" i="16" s="1"/>
  <c r="O155" i="16" s="1"/>
  <c r="S155" i="16"/>
  <c r="E166" i="16"/>
  <c r="C166" i="16" s="1"/>
  <c r="O166" i="16" s="1"/>
  <c r="S166" i="16"/>
  <c r="E37" i="16"/>
  <c r="C37" i="16" s="1"/>
  <c r="O37" i="16" s="1"/>
  <c r="S37" i="16"/>
  <c r="S112" i="16"/>
  <c r="E112" i="16"/>
  <c r="C112" i="16" s="1"/>
  <c r="O112" i="16" s="1"/>
  <c r="S207" i="16"/>
  <c r="E207" i="16"/>
  <c r="C207" i="16" s="1"/>
  <c r="O207" i="16" s="1"/>
  <c r="S60" i="16"/>
  <c r="S94" i="16"/>
  <c r="E43" i="16"/>
  <c r="C43" i="16" s="1"/>
  <c r="O43" i="16" s="1"/>
  <c r="E141" i="16"/>
  <c r="C141" i="16" s="1"/>
  <c r="O141" i="16" s="1"/>
  <c r="S141" i="16"/>
  <c r="S77" i="16"/>
  <c r="E77" i="16"/>
  <c r="C77" i="16" s="1"/>
  <c r="O77" i="16" s="1"/>
  <c r="E109" i="16"/>
  <c r="C109" i="16" s="1"/>
  <c r="O109" i="16" s="1"/>
  <c r="S109" i="16"/>
  <c r="S168" i="16"/>
  <c r="E168" i="16"/>
  <c r="C168" i="16" s="1"/>
  <c r="O168" i="16" s="1"/>
  <c r="S128" i="16"/>
  <c r="E128" i="16"/>
  <c r="C128" i="16" s="1"/>
  <c r="O128" i="16" s="1"/>
  <c r="S139" i="16"/>
  <c r="E139" i="16"/>
  <c r="C139" i="16" s="1"/>
  <c r="O139" i="16" s="1"/>
  <c r="S177" i="16"/>
  <c r="E177" i="16"/>
  <c r="C177" i="16" s="1"/>
  <c r="O177" i="16" s="1"/>
  <c r="H93" i="16"/>
  <c r="E93" i="16" s="1"/>
  <c r="C93" i="16" s="1"/>
  <c r="O93" i="16" s="1"/>
  <c r="S87" i="16"/>
  <c r="R260" i="16"/>
  <c r="E92" i="16"/>
  <c r="C92" i="16" s="1"/>
  <c r="O92" i="16" s="1"/>
  <c r="S83" i="16"/>
  <c r="S39" i="16"/>
  <c r="E36" i="16"/>
  <c r="C36" i="16" s="1"/>
  <c r="O36" i="16" s="1"/>
  <c r="R259" i="16"/>
  <c r="H259" i="16" s="1"/>
  <c r="E259" i="16" s="1"/>
  <c r="C259" i="16" s="1"/>
  <c r="O259" i="16" s="1"/>
  <c r="E231" i="16"/>
  <c r="C231" i="16" s="1"/>
  <c r="O231" i="16" s="1"/>
  <c r="E182" i="16"/>
  <c r="C182" i="16" s="1"/>
  <c r="O182" i="16" s="1"/>
  <c r="S56" i="16"/>
  <c r="E167" i="16"/>
  <c r="C167" i="16" s="1"/>
  <c r="O167" i="16" s="1"/>
  <c r="E188" i="16"/>
  <c r="C188" i="16" s="1"/>
  <c r="O188" i="16" s="1"/>
  <c r="S27" i="16"/>
  <c r="S4" i="16"/>
  <c r="S45" i="16"/>
  <c r="E23" i="16"/>
  <c r="C23" i="16" s="1"/>
  <c r="O23" i="16" s="1"/>
  <c r="E200" i="16"/>
  <c r="C200" i="16" s="1"/>
  <c r="O200" i="16" s="1"/>
  <c r="S211" i="16"/>
  <c r="S76" i="16"/>
  <c r="S204" i="16"/>
  <c r="S58" i="16"/>
  <c r="S179" i="16"/>
  <c r="E113" i="16"/>
  <c r="C113" i="16" s="1"/>
  <c r="O113" i="16" s="1"/>
  <c r="S221" i="16"/>
  <c r="E126" i="16"/>
  <c r="C126" i="16" s="1"/>
  <c r="O126" i="16" s="1"/>
  <c r="E105" i="16"/>
  <c r="C105" i="16" s="1"/>
  <c r="O105" i="16" s="1"/>
  <c r="S70" i="16"/>
  <c r="S88" i="16"/>
  <c r="S47" i="16"/>
  <c r="H156" i="16"/>
  <c r="E156" i="16" s="1"/>
  <c r="C156" i="16" s="1"/>
  <c r="O156" i="16" s="1"/>
  <c r="H130" i="16"/>
  <c r="E130" i="16" s="1"/>
  <c r="C130" i="16" s="1"/>
  <c r="O130" i="16" s="1"/>
  <c r="H216" i="16"/>
  <c r="E216" i="16" s="1"/>
  <c r="C216" i="16" s="1"/>
  <c r="O216" i="16" s="1"/>
  <c r="H161" i="16"/>
  <c r="E161" i="16" s="1"/>
  <c r="C161" i="16" s="1"/>
  <c r="O161" i="16" s="1"/>
  <c r="H142" i="16"/>
  <c r="E142" i="16" s="1"/>
  <c r="C142" i="16" s="1"/>
  <c r="O142" i="16" s="1"/>
  <c r="H235" i="16"/>
  <c r="E235" i="16" s="1"/>
  <c r="C235" i="16" s="1"/>
  <c r="O235" i="16" s="1"/>
  <c r="E198" i="16"/>
  <c r="C198" i="16" s="1"/>
  <c r="O198" i="16" s="1"/>
  <c r="H6" i="16"/>
  <c r="E6" i="16" s="1"/>
  <c r="C6" i="16" s="1"/>
  <c r="O6" i="16" s="1"/>
  <c r="H248" i="16"/>
  <c r="S248" i="16" s="1"/>
  <c r="H184" i="16"/>
  <c r="E184" i="16" s="1"/>
  <c r="C184" i="16" s="1"/>
  <c r="O184" i="16" s="1"/>
  <c r="H147" i="16"/>
  <c r="E147" i="16" s="1"/>
  <c r="C147" i="16" s="1"/>
  <c r="O147" i="16" s="1"/>
  <c r="H217" i="16"/>
  <c r="E217" i="16" s="1"/>
  <c r="C217" i="16" s="1"/>
  <c r="O217" i="16" s="1"/>
  <c r="H163" i="16"/>
  <c r="E163" i="16" s="1"/>
  <c r="C163" i="16" s="1"/>
  <c r="O163" i="16" s="1"/>
  <c r="H136" i="16"/>
  <c r="E136" i="16" s="1"/>
  <c r="C136" i="16" s="1"/>
  <c r="O136" i="16" s="1"/>
  <c r="H22" i="16"/>
  <c r="E22" i="16" s="1"/>
  <c r="C22" i="16" s="1"/>
  <c r="O22" i="16" s="1"/>
  <c r="H222" i="16"/>
  <c r="E222" i="16" s="1"/>
  <c r="C222" i="16" s="1"/>
  <c r="O222" i="16" s="1"/>
  <c r="H220" i="16"/>
  <c r="E220" i="16" s="1"/>
  <c r="C220" i="16" s="1"/>
  <c r="O220" i="16" s="1"/>
  <c r="H193" i="16"/>
  <c r="E193" i="16" s="1"/>
  <c r="C193" i="16" s="1"/>
  <c r="O193" i="16" s="1"/>
  <c r="H148" i="16"/>
  <c r="E148" i="16" s="1"/>
  <c r="C148" i="16" s="1"/>
  <c r="O148" i="16" s="1"/>
  <c r="H153" i="16"/>
  <c r="E153" i="16" s="1"/>
  <c r="C153" i="16" s="1"/>
  <c r="O153" i="16" s="1"/>
  <c r="S228" i="16"/>
  <c r="H124" i="16"/>
  <c r="E124" i="16" s="1"/>
  <c r="C124" i="16" s="1"/>
  <c r="O124" i="16" s="1"/>
  <c r="H107" i="16"/>
  <c r="E107" i="16" s="1"/>
  <c r="C107" i="16" s="1"/>
  <c r="O107" i="16" s="1"/>
  <c r="H65" i="16"/>
  <c r="E65" i="16" s="1"/>
  <c r="C65" i="16" s="1"/>
  <c r="O65" i="16" s="1"/>
  <c r="H20" i="16"/>
  <c r="E20" i="16" s="1"/>
  <c r="C20" i="16" s="1"/>
  <c r="O20" i="16" s="1"/>
  <c r="H164" i="16"/>
  <c r="E164" i="16" s="1"/>
  <c r="C164" i="16" s="1"/>
  <c r="O164" i="16" s="1"/>
  <c r="H52" i="16"/>
  <c r="E52" i="16" s="1"/>
  <c r="C52" i="16" s="1"/>
  <c r="O52" i="16" s="1"/>
  <c r="H158" i="16"/>
  <c r="E158" i="16" s="1"/>
  <c r="C158" i="16" s="1"/>
  <c r="O158" i="16" s="1"/>
  <c r="H44" i="16"/>
  <c r="E44" i="16" s="1"/>
  <c r="C44" i="16" s="1"/>
  <c r="O44" i="16" s="1"/>
  <c r="H123" i="16"/>
  <c r="E123" i="16" s="1"/>
  <c r="C123" i="16" s="1"/>
  <c r="O123" i="16" s="1"/>
  <c r="H42" i="16"/>
  <c r="E42" i="16" s="1"/>
  <c r="C42" i="16" s="1"/>
  <c r="O42" i="16" s="1"/>
  <c r="H63" i="16"/>
  <c r="H225" i="16"/>
  <c r="E225" i="16" s="1"/>
  <c r="C225" i="16" s="1"/>
  <c r="O225" i="16" s="1"/>
  <c r="H149" i="16"/>
  <c r="E149" i="16" s="1"/>
  <c r="C149" i="16" s="1"/>
  <c r="O149" i="16" s="1"/>
  <c r="H213" i="16"/>
  <c r="E213" i="16" s="1"/>
  <c r="C213" i="16" s="1"/>
  <c r="O213" i="16" s="1"/>
  <c r="H152" i="16"/>
  <c r="E152" i="16" s="1"/>
  <c r="C152" i="16" s="1"/>
  <c r="O152" i="16" s="1"/>
  <c r="H230" i="16"/>
  <c r="E230" i="16" s="1"/>
  <c r="C230" i="16" s="1"/>
  <c r="O230" i="16" s="1"/>
  <c r="H75" i="16"/>
  <c r="E75" i="16" s="1"/>
  <c r="C75" i="16" s="1"/>
  <c r="O75" i="16" s="1"/>
  <c r="H110" i="16"/>
  <c r="E110" i="16" s="1"/>
  <c r="C110" i="16" s="1"/>
  <c r="O110" i="16" s="1"/>
  <c r="H210" i="16"/>
  <c r="E210" i="16" s="1"/>
  <c r="C210" i="16" s="1"/>
  <c r="O210" i="16" s="1"/>
  <c r="H224" i="16"/>
  <c r="E224" i="16" s="1"/>
  <c r="C224" i="16" s="1"/>
  <c r="O224" i="16" s="1"/>
  <c r="H18" i="16"/>
  <c r="S18" i="16" s="1"/>
  <c r="H205" i="16"/>
  <c r="E205" i="16" s="1"/>
  <c r="C205" i="16" s="1"/>
  <c r="O205" i="16" s="1"/>
  <c r="H178" i="16"/>
  <c r="E178" i="16" s="1"/>
  <c r="C178" i="16" s="1"/>
  <c r="O178" i="16" s="1"/>
  <c r="E68" i="16"/>
  <c r="C68" i="16" s="1"/>
  <c r="O68" i="16" s="1"/>
  <c r="H195" i="16"/>
  <c r="E195" i="16" s="1"/>
  <c r="C195" i="16" s="1"/>
  <c r="O195" i="16" s="1"/>
  <c r="H176" i="16"/>
  <c r="E176" i="16" s="1"/>
  <c r="C176" i="16" s="1"/>
  <c r="O176" i="16" s="1"/>
  <c r="H54" i="16"/>
  <c r="E54" i="16" s="1"/>
  <c r="C54" i="16" s="1"/>
  <c r="O54" i="16" s="1"/>
  <c r="H62" i="16"/>
  <c r="E62" i="16" s="1"/>
  <c r="C62" i="16" s="1"/>
  <c r="O62" i="16" s="1"/>
  <c r="H35" i="16"/>
  <c r="S35" i="16" s="1"/>
  <c r="H183" i="16"/>
  <c r="E183" i="16" s="1"/>
  <c r="C183" i="16" s="1"/>
  <c r="O183" i="16" s="1"/>
  <c r="H173" i="16"/>
  <c r="E173" i="16" s="1"/>
  <c r="C173" i="16" s="1"/>
  <c r="O173" i="16" s="1"/>
  <c r="H185" i="16"/>
  <c r="E185" i="16" s="1"/>
  <c r="C185" i="16" s="1"/>
  <c r="O185" i="16" s="1"/>
  <c r="H197" i="16"/>
  <c r="E197" i="16" s="1"/>
  <c r="C197" i="16" s="1"/>
  <c r="O197" i="16" s="1"/>
  <c r="H187" i="16"/>
  <c r="E187" i="16" s="1"/>
  <c r="C187" i="16" s="1"/>
  <c r="O187" i="16" s="1"/>
  <c r="H49" i="16"/>
  <c r="E49" i="16" s="1"/>
  <c r="C49" i="16" s="1"/>
  <c r="O49" i="16" s="1"/>
  <c r="H191" i="16"/>
  <c r="E191" i="16" s="1"/>
  <c r="C191" i="16" s="1"/>
  <c r="O191" i="16" s="1"/>
  <c r="E34" i="16"/>
  <c r="C34" i="16" s="1"/>
  <c r="O34" i="16" s="1"/>
  <c r="H82" i="16"/>
  <c r="E82" i="16" s="1"/>
  <c r="C82" i="16" s="1"/>
  <c r="O82" i="16" s="1"/>
  <c r="H74" i="16"/>
  <c r="E74" i="16" s="1"/>
  <c r="C74" i="16" s="1"/>
  <c r="O74" i="16" s="1"/>
  <c r="H170" i="16"/>
  <c r="E170" i="16" s="1"/>
  <c r="C170" i="16" s="1"/>
  <c r="O170" i="16" s="1"/>
  <c r="H162" i="16"/>
  <c r="E162" i="16" s="1"/>
  <c r="C162" i="16" s="1"/>
  <c r="O162" i="16" s="1"/>
  <c r="H202" i="16"/>
  <c r="E202" i="16" s="1"/>
  <c r="C202" i="16" s="1"/>
  <c r="O202" i="16" s="1"/>
  <c r="H98" i="16"/>
  <c r="E98" i="16" s="1"/>
  <c r="C98" i="16" s="1"/>
  <c r="O98" i="16" s="1"/>
  <c r="H79" i="16"/>
  <c r="E79" i="16" s="1"/>
  <c r="C79" i="16" s="1"/>
  <c r="O79" i="16" s="1"/>
  <c r="H146" i="16"/>
  <c r="E146" i="16" s="1"/>
  <c r="C146" i="16" s="1"/>
  <c r="O146" i="16" s="1"/>
  <c r="H86" i="16"/>
  <c r="E86" i="16" s="1"/>
  <c r="C86" i="16" s="1"/>
  <c r="O86" i="16" s="1"/>
  <c r="H90" i="16"/>
  <c r="E90" i="16" s="1"/>
  <c r="C90" i="16" s="1"/>
  <c r="O90" i="16" s="1"/>
  <c r="H157" i="16"/>
  <c r="E157" i="16" s="1"/>
  <c r="C157" i="16" s="1"/>
  <c r="O157" i="16" s="1"/>
  <c r="H97" i="16"/>
  <c r="E97" i="16" s="1"/>
  <c r="C97" i="16" s="1"/>
  <c r="O97" i="16" s="1"/>
  <c r="H122" i="16"/>
  <c r="E122" i="16" s="1"/>
  <c r="C122" i="16" s="1"/>
  <c r="O122" i="16" s="1"/>
  <c r="H171" i="16"/>
  <c r="E171" i="16" s="1"/>
  <c r="C171" i="16" s="1"/>
  <c r="O171" i="16" s="1"/>
  <c r="H144" i="16"/>
  <c r="E144" i="16" s="1"/>
  <c r="C144" i="16" s="1"/>
  <c r="O144" i="16" s="1"/>
  <c r="S252" i="16"/>
  <c r="H159" i="16"/>
  <c r="E159" i="16" s="1"/>
  <c r="C159" i="16" s="1"/>
  <c r="O159" i="16" s="1"/>
  <c r="H108" i="16"/>
  <c r="E108" i="16" s="1"/>
  <c r="C108" i="16" s="1"/>
  <c r="O108" i="16" s="1"/>
  <c r="H71" i="16"/>
  <c r="E71" i="16" s="1"/>
  <c r="C71" i="16" s="1"/>
  <c r="O71" i="16" s="1"/>
  <c r="H134" i="16"/>
  <c r="E134" i="16" s="1"/>
  <c r="C134" i="16" s="1"/>
  <c r="O134" i="16" s="1"/>
  <c r="H15" i="16"/>
  <c r="E15" i="16" s="1"/>
  <c r="C15" i="16" s="1"/>
  <c r="O15" i="16" s="1"/>
  <c r="H106" i="16"/>
  <c r="E106" i="16" s="1"/>
  <c r="C106" i="16" s="1"/>
  <c r="O106" i="16" s="1"/>
  <c r="H53" i="16"/>
  <c r="E53" i="16" s="1"/>
  <c r="C53" i="16" s="1"/>
  <c r="O53" i="16" s="1"/>
  <c r="H208" i="16"/>
  <c r="E208" i="16" s="1"/>
  <c r="C208" i="16" s="1"/>
  <c r="O208" i="16" s="1"/>
  <c r="H26" i="16"/>
  <c r="E26" i="16" s="1"/>
  <c r="C26" i="16" s="1"/>
  <c r="O26" i="16" s="1"/>
  <c r="H219" i="16"/>
  <c r="E219" i="16" s="1"/>
  <c r="C219" i="16" s="1"/>
  <c r="O219" i="16" s="1"/>
  <c r="H131" i="16"/>
  <c r="E131" i="16" s="1"/>
  <c r="C131" i="16" s="1"/>
  <c r="O131" i="16" s="1"/>
  <c r="H96" i="16"/>
  <c r="E96" i="16" s="1"/>
  <c r="C96" i="16" s="1"/>
  <c r="O96" i="16" s="1"/>
  <c r="H101" i="16"/>
  <c r="E101" i="16" s="1"/>
  <c r="C101" i="16" s="1"/>
  <c r="O101" i="16" s="1"/>
  <c r="H234" i="16"/>
  <c r="E234" i="16" s="1"/>
  <c r="C234" i="16" s="1"/>
  <c r="O234" i="16" s="1"/>
  <c r="H38" i="16"/>
  <c r="E38" i="16" s="1"/>
  <c r="C38" i="16" s="1"/>
  <c r="O38" i="16" s="1"/>
  <c r="H218" i="16"/>
  <c r="E218" i="16" s="1"/>
  <c r="C218" i="16" s="1"/>
  <c r="O218" i="16" s="1"/>
  <c r="E232" i="16"/>
  <c r="C232" i="16" s="1"/>
  <c r="O232" i="16" s="1"/>
  <c r="H145" i="16"/>
  <c r="E145" i="16" s="1"/>
  <c r="C145" i="16" s="1"/>
  <c r="O145" i="16" s="1"/>
  <c r="H174" i="16"/>
  <c r="E174" i="16" s="1"/>
  <c r="C174" i="16" s="1"/>
  <c r="O174" i="16" s="1"/>
  <c r="H227" i="16"/>
  <c r="E227" i="16" s="1"/>
  <c r="C227" i="16" s="1"/>
  <c r="O227" i="16" s="1"/>
  <c r="H229" i="16"/>
  <c r="E229" i="16" s="1"/>
  <c r="C229" i="16" s="1"/>
  <c r="O229" i="16" s="1"/>
  <c r="H14" i="16"/>
  <c r="E14" i="16" s="1"/>
  <c r="C14" i="16" s="1"/>
  <c r="O14" i="16" s="1"/>
  <c r="H67" i="16"/>
  <c r="E67" i="16" s="1"/>
  <c r="C67" i="16" s="1"/>
  <c r="O67" i="16" s="1"/>
  <c r="H78" i="16"/>
  <c r="E78" i="16" s="1"/>
  <c r="C78" i="16" s="1"/>
  <c r="O78" i="16" s="1"/>
  <c r="R254" i="16"/>
  <c r="R257" i="16"/>
  <c r="R255" i="16"/>
  <c r="B255" i="18"/>
  <c r="E255" i="18" s="1"/>
  <c r="Q261" i="16"/>
  <c r="B236" i="18"/>
  <c r="E236" i="18" s="1"/>
  <c r="Q240" i="16"/>
  <c r="B242" i="18"/>
  <c r="E242" i="18" s="1"/>
  <c r="Q247" i="16"/>
  <c r="Q249" i="16"/>
  <c r="B238" i="18"/>
  <c r="E238" i="18" s="1"/>
  <c r="Q242" i="16"/>
  <c r="B240" i="18"/>
  <c r="E240" i="18" s="1"/>
  <c r="Q244" i="16"/>
  <c r="B239" i="18"/>
  <c r="E239" i="18" s="1"/>
  <c r="Q243" i="16"/>
  <c r="R25" i="16"/>
  <c r="B245" i="18"/>
  <c r="E245" i="18" s="1"/>
  <c r="Q250" i="16"/>
  <c r="R245" i="16"/>
  <c r="Q121" i="16"/>
  <c r="B235" i="18"/>
  <c r="E235" i="18" s="1"/>
  <c r="Q239" i="16"/>
  <c r="H239" i="16" s="1"/>
  <c r="B251" i="18"/>
  <c r="E251" i="18" s="1"/>
  <c r="Q256" i="16"/>
  <c r="B246" i="18"/>
  <c r="E246" i="18" s="1"/>
  <c r="R251" i="16"/>
  <c r="B237" i="18"/>
  <c r="E237" i="18" s="1"/>
  <c r="Q241" i="16"/>
  <c r="C262" i="18"/>
  <c r="C117" i="16"/>
  <c r="O117" i="16" s="1"/>
  <c r="C180" i="16"/>
  <c r="O180" i="16" s="1"/>
  <c r="C138" i="16"/>
  <c r="O138" i="16" s="1"/>
  <c r="C140" i="16"/>
  <c r="O140" i="16" s="1"/>
  <c r="C137" i="16"/>
  <c r="O137" i="16" s="1"/>
  <c r="B273" i="8"/>
  <c r="Q264" i="8"/>
  <c r="O264" i="8"/>
  <c r="P264" i="8"/>
  <c r="M264" i="8"/>
  <c r="N264" i="8"/>
  <c r="I264" i="8"/>
  <c r="J264" i="8"/>
  <c r="K264" i="8"/>
  <c r="L264" i="8"/>
  <c r="B253" i="18"/>
  <c r="E253" i="18" s="1"/>
  <c r="B286" i="8"/>
  <c r="R263" i="8"/>
  <c r="B271" i="8"/>
  <c r="E253" i="16"/>
  <c r="C253" i="16" s="1"/>
  <c r="O253" i="16" s="1"/>
  <c r="B254" i="18"/>
  <c r="E254" i="18" s="1"/>
  <c r="B252" i="18"/>
  <c r="E252" i="18" s="1"/>
  <c r="B241" i="18"/>
  <c r="E241" i="18" s="1"/>
  <c r="B249" i="18"/>
  <c r="E249" i="18" s="1"/>
  <c r="B250" i="18"/>
  <c r="E250" i="18" s="1"/>
  <c r="B244" i="18"/>
  <c r="E244" i="18" s="1"/>
  <c r="B23" i="18"/>
  <c r="E23" i="18" s="1"/>
  <c r="B243" i="18"/>
  <c r="E243" i="18" s="1"/>
  <c r="C283" i="13"/>
  <c r="B282" i="13"/>
  <c r="B283" i="13" s="1"/>
  <c r="G18" i="16"/>
  <c r="B271" i="13"/>
  <c r="G277" i="16"/>
  <c r="J263" i="13"/>
  <c r="H263" i="13"/>
  <c r="G263" i="13"/>
  <c r="M263" i="13"/>
  <c r="F263" i="13"/>
  <c r="I263" i="13"/>
  <c r="L263" i="13"/>
  <c r="K263" i="13"/>
  <c r="H262" i="13"/>
  <c r="L262" i="13"/>
  <c r="I262" i="13"/>
  <c r="G262" i="13"/>
  <c r="F262" i="13"/>
  <c r="M262" i="13"/>
  <c r="K262" i="13"/>
  <c r="J262" i="13"/>
  <c r="G3" i="16"/>
  <c r="B270" i="13"/>
  <c r="G63" i="16"/>
  <c r="G274" i="16" s="1"/>
  <c r="B117" i="18"/>
  <c r="E117" i="18" s="1"/>
  <c r="E239" i="16" l="1"/>
  <c r="C239" i="16" s="1"/>
  <c r="S63" i="16"/>
  <c r="H274" i="16"/>
  <c r="G276" i="16"/>
  <c r="F275" i="16"/>
  <c r="F274" i="16"/>
  <c r="F276" i="16"/>
  <c r="S193" i="16"/>
  <c r="S74" i="16"/>
  <c r="S122" i="16"/>
  <c r="S124" i="16"/>
  <c r="S145" i="16"/>
  <c r="S197" i="16"/>
  <c r="S123" i="16"/>
  <c r="S111" i="16"/>
  <c r="S171" i="16"/>
  <c r="S42" i="16"/>
  <c r="S75" i="16"/>
  <c r="S134" i="16"/>
  <c r="S65" i="16"/>
  <c r="H260" i="16"/>
  <c r="E260" i="16" s="1"/>
  <c r="C260" i="16" s="1"/>
  <c r="O260" i="16" s="1"/>
  <c r="S176" i="16"/>
  <c r="S6" i="16"/>
  <c r="S106" i="16"/>
  <c r="S149" i="16"/>
  <c r="S15" i="16"/>
  <c r="S97" i="16"/>
  <c r="S195" i="16"/>
  <c r="S22" i="16"/>
  <c r="S71" i="16"/>
  <c r="S205" i="16"/>
  <c r="S107" i="16"/>
  <c r="S108" i="16"/>
  <c r="S173" i="16"/>
  <c r="S159" i="16"/>
  <c r="S210" i="16"/>
  <c r="S93" i="16"/>
  <c r="S110" i="16"/>
  <c r="S148" i="16"/>
  <c r="S82" i="16"/>
  <c r="S52" i="16"/>
  <c r="S259" i="16"/>
  <c r="S174" i="16"/>
  <c r="S152" i="16"/>
  <c r="S164" i="16"/>
  <c r="S14" i="16"/>
  <c r="S96" i="16"/>
  <c r="S147" i="16"/>
  <c r="S130" i="16"/>
  <c r="S229" i="16"/>
  <c r="S131" i="16"/>
  <c r="S187" i="16"/>
  <c r="S158" i="16"/>
  <c r="S184" i="16"/>
  <c r="S219" i="16"/>
  <c r="S98" i="16"/>
  <c r="S220" i="16"/>
  <c r="S26" i="16"/>
  <c r="S202" i="16"/>
  <c r="S185" i="16"/>
  <c r="S213" i="16"/>
  <c r="S208" i="16"/>
  <c r="S162" i="16"/>
  <c r="S183" i="16"/>
  <c r="S136" i="16"/>
  <c r="S235" i="16"/>
  <c r="E35" i="16"/>
  <c r="C35" i="16" s="1"/>
  <c r="O35" i="16" s="1"/>
  <c r="S78" i="16"/>
  <c r="S234" i="16"/>
  <c r="S163" i="16"/>
  <c r="S67" i="16"/>
  <c r="S101" i="16"/>
  <c r="S62" i="16"/>
  <c r="S217" i="16"/>
  <c r="S216" i="16"/>
  <c r="H247" i="16"/>
  <c r="E247" i="16" s="1"/>
  <c r="C247" i="16" s="1"/>
  <c r="O247" i="16" s="1"/>
  <c r="S227" i="16"/>
  <c r="S157" i="16"/>
  <c r="S170" i="16"/>
  <c r="S230" i="16"/>
  <c r="S44" i="16"/>
  <c r="S142" i="16"/>
  <c r="H261" i="16"/>
  <c r="E261" i="16" s="1"/>
  <c r="C261" i="16" s="1"/>
  <c r="O261" i="16" s="1"/>
  <c r="S153" i="16"/>
  <c r="H245" i="16"/>
  <c r="E245" i="16" s="1"/>
  <c r="C245" i="16" s="1"/>
  <c r="O245" i="16" s="1"/>
  <c r="S90" i="16"/>
  <c r="S178" i="16"/>
  <c r="S161" i="16"/>
  <c r="H255" i="16"/>
  <c r="E255" i="16" s="1"/>
  <c r="H240" i="16"/>
  <c r="H257" i="16"/>
  <c r="E257" i="16" s="1"/>
  <c r="C257" i="16" s="1"/>
  <c r="O257" i="16" s="1"/>
  <c r="S86" i="16"/>
  <c r="H254" i="16"/>
  <c r="E254" i="16" s="1"/>
  <c r="C254" i="16" s="1"/>
  <c r="O254" i="16" s="1"/>
  <c r="H249" i="16"/>
  <c r="E249" i="16" s="1"/>
  <c r="C249" i="16" s="1"/>
  <c r="O249" i="16" s="1"/>
  <c r="H121" i="16"/>
  <c r="H275" i="16" s="1"/>
  <c r="E248" i="16"/>
  <c r="C248" i="16" s="1"/>
  <c r="O248" i="16" s="1"/>
  <c r="H243" i="16"/>
  <c r="E243" i="16" s="1"/>
  <c r="C243" i="16" s="1"/>
  <c r="O243" i="16" s="1"/>
  <c r="S146" i="16"/>
  <c r="H256" i="16"/>
  <c r="E256" i="16" s="1"/>
  <c r="C256" i="16" s="1"/>
  <c r="O256" i="16" s="1"/>
  <c r="C281" i="16"/>
  <c r="S218" i="16"/>
  <c r="S191" i="16"/>
  <c r="H251" i="16"/>
  <c r="E251" i="16" s="1"/>
  <c r="C251" i="16" s="1"/>
  <c r="O251" i="16" s="1"/>
  <c r="H250" i="16"/>
  <c r="H244" i="16"/>
  <c r="E244" i="16" s="1"/>
  <c r="C244" i="16" s="1"/>
  <c r="O244" i="16" s="1"/>
  <c r="S144" i="16"/>
  <c r="S79" i="16"/>
  <c r="S224" i="16"/>
  <c r="S225" i="16"/>
  <c r="S20" i="16"/>
  <c r="S156" i="16"/>
  <c r="H242" i="16"/>
  <c r="E242" i="16" s="1"/>
  <c r="C242" i="16" s="1"/>
  <c r="O242" i="16" s="1"/>
  <c r="H25" i="16"/>
  <c r="H241" i="16"/>
  <c r="E241" i="16" s="1"/>
  <c r="C241" i="16" s="1"/>
  <c r="O241" i="16" s="1"/>
  <c r="S38" i="16"/>
  <c r="S53" i="16"/>
  <c r="S49" i="16"/>
  <c r="S54" i="16"/>
  <c r="S222" i="16"/>
  <c r="Q266" i="16"/>
  <c r="R264" i="8"/>
  <c r="N262" i="13"/>
  <c r="N263" i="13"/>
  <c r="E3" i="16"/>
  <c r="E63" i="16"/>
  <c r="C63" i="16" s="1"/>
  <c r="O63" i="16" s="1"/>
  <c r="E18" i="16"/>
  <c r="E240" i="16" l="1"/>
  <c r="E278" i="16" s="1"/>
  <c r="H278" i="16"/>
  <c r="H277" i="16"/>
  <c r="S250" i="16"/>
  <c r="H279" i="16"/>
  <c r="E25" i="16"/>
  <c r="C25" i="16" s="1"/>
  <c r="O25" i="16" s="1"/>
  <c r="H276" i="16"/>
  <c r="C255" i="16"/>
  <c r="O255" i="16" s="1"/>
  <c r="S241" i="16"/>
  <c r="S242" i="16"/>
  <c r="S260" i="16"/>
  <c r="S240" i="16"/>
  <c r="S251" i="16"/>
  <c r="S261" i="16"/>
  <c r="S254" i="16"/>
  <c r="S244" i="16"/>
  <c r="S243" i="16"/>
  <c r="S256" i="16"/>
  <c r="S121" i="16"/>
  <c r="S245" i="16"/>
  <c r="S249" i="16"/>
  <c r="S25" i="16"/>
  <c r="S257" i="16"/>
  <c r="S255" i="16"/>
  <c r="S247" i="16"/>
  <c r="S239" i="16"/>
  <c r="E250" i="16"/>
  <c r="E121" i="16"/>
  <c r="C121" i="16" s="1"/>
  <c r="O121" i="16" s="1"/>
  <c r="C3" i="16"/>
  <c r="C18" i="16"/>
  <c r="B265" i="8"/>
  <c r="I266" i="16"/>
  <c r="J266" i="16"/>
  <c r="M266" i="16"/>
  <c r="H266" i="16"/>
  <c r="S266" i="16" s="1"/>
  <c r="C240" i="16" l="1"/>
  <c r="C278" i="16" s="1"/>
  <c r="E277" i="16"/>
  <c r="C250" i="16"/>
  <c r="C279" i="16" s="1"/>
  <c r="E279" i="16"/>
  <c r="B266" i="16"/>
  <c r="O3" i="16"/>
  <c r="C282" i="16"/>
  <c r="O18" i="16"/>
  <c r="F266" i="16"/>
  <c r="E265" i="16"/>
  <c r="B264" i="13"/>
  <c r="G266" i="16"/>
  <c r="P265" i="8"/>
  <c r="M265" i="8"/>
  <c r="O265" i="8"/>
  <c r="L265" i="8"/>
  <c r="J265" i="8"/>
  <c r="N265" i="8"/>
  <c r="I265" i="8"/>
  <c r="K265" i="8"/>
  <c r="Q265" i="8"/>
  <c r="H265" i="8"/>
  <c r="O240" i="16" l="1"/>
  <c r="O250" i="16"/>
  <c r="O265" i="16"/>
  <c r="C283" i="16"/>
  <c r="R265" i="8"/>
  <c r="E266" i="16"/>
  <c r="O266" i="16" s="1"/>
  <c r="K264" i="13"/>
  <c r="I264" i="13"/>
  <c r="F264" i="13"/>
  <c r="J264" i="13"/>
  <c r="M264" i="13"/>
  <c r="H264" i="13"/>
  <c r="L264" i="13"/>
  <c r="G264" i="13"/>
  <c r="N264" i="13" l="1"/>
  <c r="B26" i="18" l="1"/>
  <c r="B262" i="18" s="1"/>
  <c r="E26" i="18" l="1"/>
  <c r="E28" i="16"/>
  <c r="E275" i="16" l="1"/>
  <c r="E274" i="16"/>
  <c r="E276" i="16"/>
  <c r="C28" i="16"/>
  <c r="C277" i="16" l="1"/>
  <c r="B268" i="16"/>
  <c r="O239" i="16"/>
  <c r="O28" i="16"/>
  <c r="C275" i="16"/>
  <c r="C274" i="16"/>
  <c r="C276" i="16"/>
  <c r="F268" i="16" l="1"/>
  <c r="G268" i="16"/>
  <c r="Q268" i="16"/>
  <c r="L268" i="16"/>
  <c r="L269" i="16" s="1"/>
  <c r="L271" i="16" s="1"/>
  <c r="K268" i="16"/>
  <c r="K269" i="16" s="1"/>
  <c r="K271" i="16" s="1"/>
  <c r="R268" i="16"/>
  <c r="R269" i="16" s="1"/>
  <c r="R271" i="16" s="1"/>
  <c r="B269" i="16"/>
  <c r="M268" i="16"/>
  <c r="M269" i="16" s="1"/>
  <c r="M271" i="16" s="1"/>
  <c r="J268" i="16"/>
  <c r="J269" i="16" s="1"/>
  <c r="J271" i="16" s="1"/>
  <c r="H268" i="16"/>
  <c r="H269" i="16" s="1"/>
  <c r="H271" i="16" s="1"/>
  <c r="I268" i="16"/>
  <c r="I269" i="16" s="1"/>
  <c r="I271" i="16" s="1"/>
  <c r="B265" i="13" l="1"/>
  <c r="G269" i="16"/>
  <c r="G271" i="16" s="1"/>
  <c r="Q269" i="16"/>
  <c r="S268" i="16"/>
  <c r="F269" i="16"/>
  <c r="E268" i="16"/>
  <c r="O268" i="16" s="1"/>
  <c r="B266" i="8"/>
  <c r="K266" i="8" l="1"/>
  <c r="K267" i="8" s="1"/>
  <c r="L266" i="8"/>
  <c r="L267" i="8" s="1"/>
  <c r="P266" i="8"/>
  <c r="P267" i="8" s="1"/>
  <c r="M266" i="8"/>
  <c r="M267" i="8" s="1"/>
  <c r="N266" i="8"/>
  <c r="N267" i="8" s="1"/>
  <c r="J266" i="8"/>
  <c r="J267" i="8" s="1"/>
  <c r="Q266" i="8"/>
  <c r="Q267" i="8" s="1"/>
  <c r="I266" i="8"/>
  <c r="I267" i="8" s="1"/>
  <c r="O266" i="8"/>
  <c r="O267" i="8" s="1"/>
  <c r="H266" i="8"/>
  <c r="H267" i="8" s="1"/>
  <c r="F271" i="16"/>
  <c r="E271" i="16" s="1"/>
  <c r="B271" i="16" s="1"/>
  <c r="O271" i="16" s="1"/>
  <c r="E269" i="16"/>
  <c r="O269" i="16" s="1"/>
  <c r="Q271" i="16"/>
  <c r="S271" i="16" s="1"/>
  <c r="S269" i="16"/>
  <c r="G265" i="13"/>
  <c r="G266" i="13" s="1"/>
  <c r="L265" i="13"/>
  <c r="L266" i="13" s="1"/>
  <c r="J265" i="13"/>
  <c r="J266" i="13" s="1"/>
  <c r="K265" i="13"/>
  <c r="K266" i="13" s="1"/>
  <c r="I265" i="13"/>
  <c r="I266" i="13" s="1"/>
  <c r="H265" i="13"/>
  <c r="H266" i="13" s="1"/>
  <c r="F265" i="13"/>
  <c r="F266" i="13" s="1"/>
  <c r="M265" i="13"/>
  <c r="M266" i="13" s="1"/>
  <c r="B267" i="8" l="1"/>
  <c r="B269" i="8" s="1"/>
  <c r="R266" i="8"/>
  <c r="B266" i="13"/>
  <c r="N266" i="13" s="1"/>
  <c r="N265" i="13"/>
  <c r="R267" i="8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F1" authorId="0" shapeId="0" xr:uid="{702D9071-B335-4102-94F8-C38EAA5A1C5A}">
      <text>
        <r>
          <rPr>
            <b/>
            <sz val="9"/>
            <color indexed="81"/>
            <rFont val="Tahoma"/>
            <family val="2"/>
          </rPr>
          <t xml:space="preserve">User:
</t>
        </r>
        <r>
          <rPr>
            <b/>
            <sz val="9"/>
            <color indexed="81"/>
            <rFont val="돋움"/>
            <family val="3"/>
            <charset val="129"/>
          </rPr>
          <t>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시트에서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데이터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추출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C64" authorId="0" shapeId="0" xr:uid="{A1F1AC89-780C-4C01-8BB0-182C735B32DD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감가상각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결산분개</t>
        </r>
        <r>
          <rPr>
            <sz val="9"/>
            <color indexed="81"/>
            <rFont val="Tahoma"/>
            <family val="2"/>
          </rPr>
          <t xml:space="preserve"> (</t>
        </r>
        <r>
          <rPr>
            <sz val="9"/>
            <color indexed="81"/>
            <rFont val="돋움"/>
            <family val="3"/>
            <charset val="129"/>
          </rPr>
          <t>月</t>
        </r>
        <r>
          <rPr>
            <sz val="9"/>
            <color indexed="81"/>
            <rFont val="Tahoma"/>
            <family val="2"/>
          </rPr>
          <t xml:space="preserve"> 80</t>
        </r>
        <r>
          <rPr>
            <sz val="9"/>
            <color indexed="81"/>
            <rFont val="돋움"/>
            <family val="3"/>
            <charset val="129"/>
          </rPr>
          <t>만</t>
        </r>
        <r>
          <rPr>
            <sz val="9"/>
            <color indexed="81"/>
            <rFont val="Tahoma"/>
            <family val="2"/>
          </rPr>
          <t>)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C8" authorId="0" shapeId="0" xr:uid="{022C0945-63A5-4640-9C0D-65FDFBEBE438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1</t>
        </r>
        <r>
          <rPr>
            <sz val="9"/>
            <color indexed="81"/>
            <rFont val="돋움"/>
            <family val="3"/>
            <charset val="129"/>
          </rPr>
          <t>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정책수수료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C8" authorId="0" shapeId="0" xr:uid="{DD735E7A-1EE5-48A9-9D9D-6BDEF84B31BE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KT</t>
        </r>
        <r>
          <rPr>
            <sz val="9"/>
            <color indexed="81"/>
            <rFont val="돋움"/>
            <family val="3"/>
            <charset val="129"/>
          </rPr>
          <t>닷컴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수수료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조정분
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F1" authorId="0" shapeId="0" xr:uid="{8BE24E25-4032-4BEF-99F7-4F81314EE4AD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前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소상공인자리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H1" authorId="0" shapeId="0" xr:uid="{7F1ECD9D-ACE8-4BF5-A854-4735516AB172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원래</t>
        </r>
        <r>
          <rPr>
            <sz val="9"/>
            <color indexed="81"/>
            <rFont val="Tahoma"/>
            <family val="2"/>
          </rPr>
          <t xml:space="preserve"> IU</t>
        </r>
        <r>
          <rPr>
            <sz val="9"/>
            <color indexed="81"/>
            <rFont val="돋움"/>
            <family val="3"/>
            <charset val="129"/>
          </rPr>
          <t>대로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엎지말고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지원</t>
        </r>
        <r>
          <rPr>
            <sz val="9"/>
            <color indexed="81"/>
            <rFont val="Tahoma"/>
            <family val="2"/>
          </rPr>
          <t>/</t>
        </r>
        <r>
          <rPr>
            <sz val="9"/>
            <color indexed="81"/>
            <rFont val="돋움"/>
            <family val="3"/>
            <charset val="129"/>
          </rPr>
          <t>소상공인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구분</t>
        </r>
      </text>
    </comment>
  </commentList>
</comments>
</file>

<file path=xl/sharedStrings.xml><?xml version="1.0" encoding="utf-8"?>
<sst xmlns="http://schemas.openxmlformats.org/spreadsheetml/2006/main" count="6576" uniqueCount="650">
  <si>
    <t>계정명</t>
  </si>
  <si>
    <t>합계</t>
  </si>
  <si>
    <t>강북도매지사</t>
  </si>
  <si>
    <t>남부소매지사</t>
  </si>
  <si>
    <t>매            출</t>
  </si>
  <si>
    <t xml:space="preserve"> 상    품   매   출</t>
  </si>
  <si>
    <t xml:space="preserve">  상품단말기매출-고객</t>
  </si>
  <si>
    <t xml:space="preserve">  상품단말기매출-판매점</t>
  </si>
  <si>
    <t xml:space="preserve">  상품매출액-채권승계</t>
  </si>
  <si>
    <t xml:space="preserve">  상품매출액-신용카드매출</t>
  </si>
  <si>
    <t xml:space="preserve">  상품매출액-보험매출</t>
  </si>
  <si>
    <t xml:space="preserve"> 수수료수입</t>
  </si>
  <si>
    <t xml:space="preserve">  수수료수입-KT(RDS)</t>
  </si>
  <si>
    <t xml:space="preserve">  수수료수입-기타</t>
  </si>
  <si>
    <t xml:space="preserve">  수수료수입-관리</t>
  </si>
  <si>
    <t xml:space="preserve">  수수료수입-매장성</t>
  </si>
  <si>
    <t xml:space="preserve">  수수료수입-유선</t>
  </si>
  <si>
    <t xml:space="preserve">  수수료수입-정책</t>
  </si>
  <si>
    <t>매   출  원   가</t>
  </si>
  <si>
    <t xml:space="preserve"> 상 품 매 출  원 가</t>
  </si>
  <si>
    <t>매  출 총 이  익</t>
  </si>
  <si>
    <t>판매비와일반관리비</t>
  </si>
  <si>
    <t xml:space="preserve"> 임   원    급   여</t>
  </si>
  <si>
    <t xml:space="preserve"> 직   원    급   여</t>
  </si>
  <si>
    <t xml:space="preserve">  급료와임금</t>
  </si>
  <si>
    <t xml:space="preserve">  초과근무수당</t>
  </si>
  <si>
    <t xml:space="preserve">  직책수당</t>
  </si>
  <si>
    <t xml:space="preserve">  휴일근무수당</t>
  </si>
  <si>
    <t xml:space="preserve">  제수당기타</t>
  </si>
  <si>
    <t xml:space="preserve">  복리급식보조비</t>
  </si>
  <si>
    <t xml:space="preserve">  급료와임금-영업직</t>
  </si>
  <si>
    <t xml:space="preserve">  초과근무수당-영업직</t>
  </si>
  <si>
    <t xml:space="preserve">  직책수당-영업직</t>
  </si>
  <si>
    <t xml:space="preserve">  복리급식보조비-영업직</t>
  </si>
  <si>
    <t xml:space="preserve">  연차수당-영업직</t>
  </si>
  <si>
    <t xml:space="preserve">  휴일근무수당-영업직</t>
  </si>
  <si>
    <t xml:space="preserve">  제수당기타-영업직</t>
  </si>
  <si>
    <t xml:space="preserve"> 상      여      금</t>
  </si>
  <si>
    <t xml:space="preserve">  정기상여수당</t>
  </si>
  <si>
    <t xml:space="preserve">  정기상여수당-영업직</t>
  </si>
  <si>
    <t xml:space="preserve"> 퇴직급여충당금전입</t>
  </si>
  <si>
    <t xml:space="preserve">  퇴직급여충당금전입_부서별</t>
  </si>
  <si>
    <t xml:space="preserve"> 복  리  후  생  비</t>
  </si>
  <si>
    <t xml:space="preserve">  복리임원자기계발비</t>
  </si>
  <si>
    <t xml:space="preserve">  복리산재보험료</t>
  </si>
  <si>
    <t xml:space="preserve">  복리건강보험료</t>
  </si>
  <si>
    <t xml:space="preserve">  복리국민연금</t>
  </si>
  <si>
    <t xml:space="preserve">  복리고용보험료</t>
  </si>
  <si>
    <t xml:space="preserve">  복리포인트(마케팅)</t>
  </si>
  <si>
    <t xml:space="preserve">  복리포인트(사업)</t>
  </si>
  <si>
    <t xml:space="preserve">  복리기타</t>
  </si>
  <si>
    <t xml:space="preserve">  복리기타-생수</t>
  </si>
  <si>
    <t xml:space="preserve">  복리의료비(일반)</t>
  </si>
  <si>
    <t xml:space="preserve">  복리의료비(치과)</t>
  </si>
  <si>
    <t xml:space="preserve">  복리경조비_일반직</t>
  </si>
  <si>
    <t xml:space="preserve">  복리경조비_영업직</t>
  </si>
  <si>
    <t xml:space="preserve">  복리자녀학자금_일반직</t>
  </si>
  <si>
    <t xml:space="preserve">  복리포인트</t>
  </si>
  <si>
    <t xml:space="preserve">  복리놀이공원이용지원</t>
  </si>
  <si>
    <t xml:space="preserve">  복리휴양시설이용지원</t>
  </si>
  <si>
    <t xml:space="preserve">  복리포인트(유선)</t>
  </si>
  <si>
    <t xml:space="preserve"> 여  비  교  통  비</t>
  </si>
  <si>
    <t xml:space="preserve">  국내출장비</t>
  </si>
  <si>
    <t xml:space="preserve"> 통      신      비</t>
  </si>
  <si>
    <t xml:space="preserve">  통신-국내외전화료</t>
  </si>
  <si>
    <t xml:space="preserve">  통신-이동통신비</t>
  </si>
  <si>
    <t xml:space="preserve">  통신-정보통신이용료</t>
  </si>
  <si>
    <t xml:space="preserve">  통신-우편료(기본)</t>
  </si>
  <si>
    <t xml:space="preserve"> 수  도  광  열  비</t>
  </si>
  <si>
    <t xml:space="preserve">  수도광열전기료</t>
  </si>
  <si>
    <t xml:space="preserve"> 감  가  상  각  비</t>
  </si>
  <si>
    <t xml:space="preserve"> 지  급  임  차  료</t>
  </si>
  <si>
    <t xml:space="preserve">  임차료-렌트카</t>
  </si>
  <si>
    <t xml:space="preserve">  임차료-건물</t>
  </si>
  <si>
    <t xml:space="preserve">  임차료-관리비</t>
  </si>
  <si>
    <t xml:space="preserve"> 보      험      료</t>
  </si>
  <si>
    <t xml:space="preserve">  보험화재보험료</t>
  </si>
  <si>
    <t xml:space="preserve"> 차  량  유  지  비</t>
  </si>
  <si>
    <t xml:space="preserve">  차량유지비- 통행주차료</t>
  </si>
  <si>
    <t xml:space="preserve">  차량유지비-본사(기본)</t>
  </si>
  <si>
    <t xml:space="preserve">  차량유지비-직영(기본)</t>
  </si>
  <si>
    <t xml:space="preserve">  차량유지비(전기차)</t>
  </si>
  <si>
    <t xml:space="preserve"> 운      반      비</t>
  </si>
  <si>
    <t xml:space="preserve">  단말기물류비(기본)</t>
  </si>
  <si>
    <t xml:space="preserve"> 교  육  훈  련  비</t>
  </si>
  <si>
    <t xml:space="preserve">  교육직장내</t>
  </si>
  <si>
    <t xml:space="preserve">  교육채용경비</t>
  </si>
  <si>
    <t xml:space="preserve"> 회      의      비</t>
  </si>
  <si>
    <t xml:space="preserve">  회의비-직영(기본)</t>
  </si>
  <si>
    <t xml:space="preserve">  회의비-본사(기본)</t>
  </si>
  <si>
    <t xml:space="preserve">  회의비-활동비(기본)</t>
  </si>
  <si>
    <t xml:space="preserve">  회의비-포상</t>
  </si>
  <si>
    <t xml:space="preserve">  회의비(사업)</t>
  </si>
  <si>
    <t xml:space="preserve">  회의비(마케팅)</t>
  </si>
  <si>
    <t xml:space="preserve">  회의비-강사(기본)</t>
  </si>
  <si>
    <t xml:space="preserve"> 소    모   품   비</t>
  </si>
  <si>
    <t xml:space="preserve">  소모품-MRO</t>
  </si>
  <si>
    <t xml:space="preserve">  소모품-일괄구매</t>
  </si>
  <si>
    <t xml:space="preserve">  소모품사무,일반용품(기본)</t>
  </si>
  <si>
    <t xml:space="preserve"> 지 급 수 수 료</t>
  </si>
  <si>
    <t xml:space="preserve">  수수료-보안용역</t>
  </si>
  <si>
    <t xml:space="preserve">  이체수수료</t>
  </si>
  <si>
    <t xml:space="preserve">  수수료-공사용역수수료</t>
  </si>
  <si>
    <t xml:space="preserve">  수수료-대행외부용역</t>
  </si>
  <si>
    <t xml:space="preserve">  파견사업급여</t>
  </si>
  <si>
    <t xml:space="preserve"> 판  매  촉  진  비</t>
  </si>
  <si>
    <t xml:space="preserve">  판촉유지-고객불만비(사업)</t>
  </si>
  <si>
    <t xml:space="preserve">  판촉유지-고객불만비(마케팅)</t>
  </si>
  <si>
    <t xml:space="preserve">  판촉신규-유선판촉비</t>
  </si>
  <si>
    <t xml:space="preserve">  판촉비(마케팅)</t>
  </si>
  <si>
    <t xml:space="preserve">  판촉비(유선)</t>
  </si>
  <si>
    <t xml:space="preserve"> 판  매  수  수  료</t>
  </si>
  <si>
    <t xml:space="preserve">  판매수수료-판매점리베이트</t>
  </si>
  <si>
    <t xml:space="preserve">  판매수수료-유선상품</t>
  </si>
  <si>
    <t xml:space="preserve"> 무형 고정자산 상각</t>
  </si>
  <si>
    <t>영  업 외 수  익</t>
  </si>
  <si>
    <t>영  업 외 비  용</t>
  </si>
  <si>
    <t>법  인 세 비  용</t>
  </si>
  <si>
    <t>중단 사  업 손익</t>
  </si>
  <si>
    <t>주당이익</t>
  </si>
  <si>
    <t>기본주당계속사업이익</t>
  </si>
  <si>
    <t>기본주당순이익</t>
  </si>
  <si>
    <t>희석주당계속사업이익</t>
  </si>
  <si>
    <t>희석주당순이익</t>
  </si>
  <si>
    <t>부산소매지사</t>
  </si>
  <si>
    <t>부산도매지사</t>
  </si>
  <si>
    <t>대구소매지사</t>
  </si>
  <si>
    <t>대구도매지사</t>
  </si>
  <si>
    <t xml:space="preserve">  심야근무수당-영업직</t>
  </si>
  <si>
    <t xml:space="preserve">  복리자녀학자금_영업직</t>
  </si>
  <si>
    <t xml:space="preserve">  복리대학자녀학자금_영업직</t>
  </si>
  <si>
    <t xml:space="preserve">  판촉비(사업)</t>
  </si>
  <si>
    <t>충청소매지사</t>
  </si>
  <si>
    <t>충청도매지사</t>
  </si>
  <si>
    <t>호남소매지사</t>
  </si>
  <si>
    <t>호남도매지사</t>
  </si>
  <si>
    <t xml:space="preserve">  수수료-전문가자문료</t>
  </si>
  <si>
    <t xml:space="preserve">  상품매출액-부분납</t>
  </si>
  <si>
    <t xml:space="preserve">  수수료수입-순액처리</t>
  </si>
  <si>
    <t xml:space="preserve">  수수료수입-AS</t>
  </si>
  <si>
    <t xml:space="preserve">  수수료수입-용역</t>
  </si>
  <si>
    <t xml:space="preserve">  급료와임금-SC직</t>
  </si>
  <si>
    <t xml:space="preserve">  초과근무수당-SC직</t>
  </si>
  <si>
    <t xml:space="preserve">  직책수당-SC직</t>
  </si>
  <si>
    <t xml:space="preserve">  휴일근무수당-SC직</t>
  </si>
  <si>
    <t xml:space="preserve">  복리급식보조비-SC직</t>
  </si>
  <si>
    <t xml:space="preserve">  사내강사비</t>
  </si>
  <si>
    <t xml:space="preserve">  급료와임금-기타직</t>
  </si>
  <si>
    <t xml:space="preserve">  연차수당-기타직</t>
  </si>
  <si>
    <t xml:space="preserve">  프로모션-기타직</t>
  </si>
  <si>
    <t xml:space="preserve">  정기상여수당-SC직</t>
  </si>
  <si>
    <t xml:space="preserve">  정기상여수당-기타직</t>
  </si>
  <si>
    <t xml:space="preserve"> 잡              급</t>
  </si>
  <si>
    <t xml:space="preserve">  복리업무지원비</t>
  </si>
  <si>
    <t xml:space="preserve">  복리자녀학자금_임원</t>
  </si>
  <si>
    <t xml:space="preserve"> 접      대      비</t>
  </si>
  <si>
    <t xml:space="preserve">  접대비-세금계산서</t>
  </si>
  <si>
    <t xml:space="preserve">  접대비-1만원초과</t>
  </si>
  <si>
    <t xml:space="preserve"> 세 금 과  공 과 금</t>
  </si>
  <si>
    <t xml:space="preserve">  세금과공과 면허세</t>
  </si>
  <si>
    <t xml:space="preserve">  세금과공과금</t>
  </si>
  <si>
    <t xml:space="preserve">  임차료-OA기기</t>
  </si>
  <si>
    <t xml:space="preserve">  보험보증보험료</t>
  </si>
  <si>
    <t xml:space="preserve">  보험직원단체보험료</t>
  </si>
  <si>
    <t xml:space="preserve">  장애인고용부담금</t>
  </si>
  <si>
    <t xml:space="preserve"> 도  서  인  쇄  비</t>
  </si>
  <si>
    <t xml:space="preserve">  조사연구-도서구입비</t>
  </si>
  <si>
    <t xml:space="preserve">  조사연구-신문구독</t>
  </si>
  <si>
    <t xml:space="preserve">  고충처리협의비</t>
  </si>
  <si>
    <t xml:space="preserve">  회의비(한마음)</t>
  </si>
  <si>
    <t xml:space="preserve">  회의비(유선)</t>
  </si>
  <si>
    <t xml:space="preserve">  IT유지보수대행수수료</t>
  </si>
  <si>
    <t xml:space="preserve">  수수료-서비스이용료</t>
  </si>
  <si>
    <t xml:space="preserve">  수수료-법정수수료</t>
  </si>
  <si>
    <t xml:space="preserve">  수수료-금융거래</t>
  </si>
  <si>
    <t xml:space="preserve"> 광  고  선  전  비</t>
  </si>
  <si>
    <t xml:space="preserve">  광고매체 온라인광고비</t>
  </si>
  <si>
    <t xml:space="preserve">  판매수수료-AS</t>
  </si>
  <si>
    <t xml:space="preserve">  판매수수료(특판,폐쇄몰)</t>
  </si>
  <si>
    <t xml:space="preserve"> 이    자   수   익</t>
  </si>
  <si>
    <t xml:space="preserve"> 외    환  차    익</t>
  </si>
  <si>
    <t xml:space="preserve"> 잡      이      익</t>
  </si>
  <si>
    <t xml:space="preserve"> 이   자    비   용</t>
  </si>
  <si>
    <t xml:space="preserve"> 유형자산  처분손실</t>
  </si>
  <si>
    <t xml:space="preserve"> 무형자산 처분손실</t>
  </si>
  <si>
    <t xml:space="preserve"> 잡      손      실</t>
  </si>
  <si>
    <t xml:space="preserve">  판촉유지-판촉활동</t>
  </si>
  <si>
    <t>소매강화팀</t>
  </si>
  <si>
    <t>도매강화팀</t>
  </si>
  <si>
    <t>차이 확인</t>
    <phoneticPr fontId="4" type="noConversion"/>
  </si>
  <si>
    <t>채널별 소계</t>
    <phoneticPr fontId="4" type="noConversion"/>
  </si>
  <si>
    <t>사내(KT샵)</t>
    <phoneticPr fontId="4" type="noConversion"/>
  </si>
  <si>
    <t>사외(제휴,기타)</t>
    <phoneticPr fontId="4" type="noConversion"/>
  </si>
  <si>
    <t>기업/공공</t>
    <phoneticPr fontId="4" type="noConversion"/>
  </si>
  <si>
    <t>IoT</t>
    <phoneticPr fontId="4" type="noConversion"/>
  </si>
  <si>
    <t>BiZ</t>
    <phoneticPr fontId="4" type="noConversion"/>
  </si>
  <si>
    <t xml:space="preserve">  상품매출액-대형유통</t>
  </si>
  <si>
    <t xml:space="preserve">  상품단말기매출-수출</t>
  </si>
  <si>
    <t xml:space="preserve">  연차수당</t>
  </si>
  <si>
    <t xml:space="preserve">  연차수당-SC직</t>
  </si>
  <si>
    <t xml:space="preserve">  제수당기타-기타직</t>
  </si>
  <si>
    <t xml:space="preserve">  복리차량보조비</t>
  </si>
  <si>
    <t xml:space="preserve">  복리심야근무실비</t>
  </si>
  <si>
    <t xml:space="preserve">  복리심야근무실비-SC직</t>
  </si>
  <si>
    <t xml:space="preserve">  시상비(마케팅)</t>
  </si>
  <si>
    <t xml:space="preserve">  휴일근무수당-기타직</t>
  </si>
  <si>
    <t xml:space="preserve">  특별상여수당</t>
  </si>
  <si>
    <t xml:space="preserve">  임원상여수당</t>
  </si>
  <si>
    <t xml:space="preserve"> 포상비</t>
  </si>
  <si>
    <t xml:space="preserve">  복리경조비_임원</t>
  </si>
  <si>
    <t xml:space="preserve">  복리경조비_SC직</t>
  </si>
  <si>
    <t xml:space="preserve">  복리자녀교육비_일반직</t>
  </si>
  <si>
    <t xml:space="preserve">  복리자녀교육비_SC직</t>
  </si>
  <si>
    <t xml:space="preserve">  복리자녀교육비_영업직</t>
  </si>
  <si>
    <t xml:space="preserve">  복리자녀학자금_SC직</t>
  </si>
  <si>
    <t xml:space="preserve">  복리자녀학자금_기타직</t>
  </si>
  <si>
    <t xml:space="preserve">  복리대학자녀학자금_일반직</t>
  </si>
  <si>
    <t xml:space="preserve">  복리포인트(성과형)</t>
  </si>
  <si>
    <t xml:space="preserve">  해외출장비</t>
  </si>
  <si>
    <t xml:space="preserve">  접대비-신용카드</t>
  </si>
  <si>
    <t xml:space="preserve">  통신-우편료(마케팅)</t>
  </si>
  <si>
    <t xml:space="preserve">  통신-우편료(성과형)</t>
  </si>
  <si>
    <t xml:space="preserve">  세금과공과 벌과금및가산세등</t>
  </si>
  <si>
    <t xml:space="preserve">  세금과공과 제세기타</t>
  </si>
  <si>
    <t xml:space="preserve">  임차료-기타</t>
  </si>
  <si>
    <t xml:space="preserve">  임차료-물류센터</t>
  </si>
  <si>
    <t xml:space="preserve">  차량유지비(사업)</t>
  </si>
  <si>
    <t xml:space="preserve">  차량유지비(마케팅)</t>
  </si>
  <si>
    <t xml:space="preserve">  차량유지비(유선)</t>
  </si>
  <si>
    <t xml:space="preserve">  단말기물류비-유선선장품</t>
  </si>
  <si>
    <t xml:space="preserve">  단말기물류비(사업)</t>
  </si>
  <si>
    <t xml:space="preserve">  단말기물류비(마케팅)</t>
  </si>
  <si>
    <t xml:space="preserve">  단말기물류비(성과형)</t>
  </si>
  <si>
    <t xml:space="preserve">  단말기물류비(유선)</t>
  </si>
  <si>
    <t xml:space="preserve">  교육국내위탁</t>
  </si>
  <si>
    <t xml:space="preserve">  교육채용경비(마케팅)</t>
  </si>
  <si>
    <t xml:space="preserve">  교육연수</t>
  </si>
  <si>
    <t xml:space="preserve">  회의비(성과형)</t>
  </si>
  <si>
    <t xml:space="preserve">  소모품사무,일반용품(사업)</t>
  </si>
  <si>
    <t xml:space="preserve">  소모품사무,일반용품(마케팅)</t>
  </si>
  <si>
    <t xml:space="preserve">  파견사업급여_프로모션(마케팅)</t>
  </si>
  <si>
    <t xml:space="preserve">  파견사업급여_프로모션(사업)</t>
  </si>
  <si>
    <t xml:space="preserve">  수수료_단말기수리비(마케팅)</t>
  </si>
  <si>
    <t xml:space="preserve">  수수료-대행외부용역(사업)</t>
  </si>
  <si>
    <t xml:space="preserve">  판촉유지-고객불만비(AS)</t>
  </si>
  <si>
    <t xml:space="preserve">  판촉비(성과형)</t>
  </si>
  <si>
    <t xml:space="preserve"> 대  손  상  각  비</t>
  </si>
  <si>
    <t xml:space="preserve">  판매수수료-온라인벤더</t>
  </si>
  <si>
    <t xml:space="preserve">  관리수수료(성과형)</t>
  </si>
  <si>
    <t xml:space="preserve">  판매수수료-대형마트</t>
  </si>
  <si>
    <t xml:space="preserve">  판매수수료-기타</t>
  </si>
  <si>
    <t xml:space="preserve"> 무형자산 처분이익</t>
  </si>
  <si>
    <t xml:space="preserve"> 유형자산  처분이익</t>
  </si>
  <si>
    <t xml:space="preserve"> 외   환    차   손</t>
  </si>
  <si>
    <t xml:space="preserve"> 기      부      금</t>
  </si>
  <si>
    <t xml:space="preserve">  복리경조비_기타직</t>
    <phoneticPr fontId="4" type="noConversion"/>
  </si>
  <si>
    <t xml:space="preserve">  복리자녀교육비_기타직</t>
    <phoneticPr fontId="4" type="noConversion"/>
  </si>
  <si>
    <t xml:space="preserve">  복리교육지원비</t>
    <phoneticPr fontId="4" type="noConversion"/>
  </si>
  <si>
    <t xml:space="preserve">  판매수수료(특판,폐쇄몰)</t>
    <phoneticPr fontId="4" type="noConversion"/>
  </si>
  <si>
    <t>영   업  이   익</t>
    <phoneticPr fontId="4" type="noConversion"/>
  </si>
  <si>
    <t>당  기 순 이  익</t>
    <phoneticPr fontId="4" type="noConversion"/>
  </si>
  <si>
    <t>합계</t>
    <phoneticPr fontId="4" type="noConversion"/>
  </si>
  <si>
    <r>
      <rPr>
        <sz val="10"/>
        <color indexed="8"/>
        <rFont val="돋움"/>
        <family val="3"/>
        <charset val="129"/>
      </rPr>
      <t>지원</t>
    </r>
    <r>
      <rPr>
        <sz val="10"/>
        <color indexed="8"/>
        <rFont val="Arial"/>
        <family val="2"/>
      </rPr>
      <t xml:space="preserve">TF </t>
    </r>
    <r>
      <rPr>
        <sz val="10"/>
        <color indexed="8"/>
        <rFont val="돋움"/>
        <family val="3"/>
        <charset val="129"/>
      </rPr>
      <t>배부</t>
    </r>
    <r>
      <rPr>
        <sz val="10"/>
        <color indexed="8"/>
        <rFont val="Arial"/>
        <family val="2"/>
      </rPr>
      <t>&gt;</t>
    </r>
    <phoneticPr fontId="4" type="noConversion"/>
  </si>
  <si>
    <t>급여</t>
    <phoneticPr fontId="4" type="noConversion"/>
  </si>
  <si>
    <t>비중</t>
    <phoneticPr fontId="4" type="noConversion"/>
  </si>
  <si>
    <t>공통비 배부&gt;</t>
    <phoneticPr fontId="4" type="noConversion"/>
  </si>
  <si>
    <t>공통비산정&gt;</t>
    <phoneticPr fontId="4" type="noConversion"/>
  </si>
  <si>
    <r>
      <t>IU</t>
    </r>
    <r>
      <rPr>
        <sz val="10"/>
        <color indexed="8"/>
        <rFont val="돋움"/>
        <family val="3"/>
        <charset val="129"/>
      </rPr>
      <t>실적</t>
    </r>
    <r>
      <rPr>
        <sz val="10"/>
        <color indexed="8"/>
        <rFont val="Arial"/>
        <family val="2"/>
      </rPr>
      <t>&gt;</t>
    </r>
    <phoneticPr fontId="4" type="noConversion"/>
  </si>
  <si>
    <t>판관비 검증</t>
    <phoneticPr fontId="4" type="noConversion"/>
  </si>
  <si>
    <t>세부 항목 검증</t>
    <phoneticPr fontId="4" type="noConversion"/>
  </si>
  <si>
    <t>영업이익 검증</t>
    <phoneticPr fontId="4" type="noConversion"/>
  </si>
  <si>
    <t>당기순이익 검증</t>
    <phoneticPr fontId="4" type="noConversion"/>
  </si>
  <si>
    <t>무선 판매손익</t>
    <phoneticPr fontId="4" type="noConversion"/>
  </si>
  <si>
    <t>유선 판매손익</t>
    <phoneticPr fontId="4" type="noConversion"/>
  </si>
  <si>
    <t>판매손익 계</t>
    <phoneticPr fontId="4" type="noConversion"/>
  </si>
  <si>
    <t>비중</t>
    <phoneticPr fontId="4" type="noConversion"/>
  </si>
  <si>
    <t>공통비 반영후 영업이익</t>
    <phoneticPr fontId="4" type="noConversion"/>
  </si>
  <si>
    <t>판관비 검증</t>
    <phoneticPr fontId="4" type="noConversion"/>
  </si>
  <si>
    <t>세부 항목 검증</t>
    <phoneticPr fontId="4" type="noConversion"/>
  </si>
  <si>
    <t>영업이익 검증</t>
    <phoneticPr fontId="4" type="noConversion"/>
  </si>
  <si>
    <t>당기순이익 검증</t>
    <phoneticPr fontId="4" type="noConversion"/>
  </si>
  <si>
    <t>손            익</t>
  </si>
  <si>
    <t>도매</t>
    <phoneticPr fontId="4" type="noConversion"/>
  </si>
  <si>
    <t xml:space="preserve"> 사용권자산처분이익</t>
  </si>
  <si>
    <r>
      <rPr>
        <sz val="10"/>
        <color indexed="8"/>
        <rFont val="돋움"/>
        <family val="3"/>
        <charset val="129"/>
      </rPr>
      <t>IU실적</t>
    </r>
    <r>
      <rPr>
        <sz val="10"/>
        <color indexed="8"/>
        <rFont val="Arial"/>
        <family val="2"/>
      </rPr>
      <t>&gt;</t>
    </r>
    <phoneticPr fontId="4" type="noConversion"/>
  </si>
  <si>
    <t>급여</t>
    <phoneticPr fontId="4" type="noConversion"/>
  </si>
  <si>
    <r>
      <rPr>
        <sz val="10"/>
        <color indexed="8"/>
        <rFont val="Arial"/>
        <family val="2"/>
      </rPr>
      <t xml:space="preserve">IU </t>
    </r>
    <r>
      <rPr>
        <sz val="10"/>
        <color indexed="8"/>
        <rFont val="돋움"/>
        <family val="3"/>
        <charset val="129"/>
      </rPr>
      <t>실적</t>
    </r>
    <r>
      <rPr>
        <sz val="10"/>
        <color indexed="8"/>
        <rFont val="Arial"/>
        <family val="2"/>
      </rPr>
      <t>&gt;</t>
    </r>
    <phoneticPr fontId="4" type="noConversion"/>
  </si>
  <si>
    <r>
      <rPr>
        <sz val="10"/>
        <color indexed="8"/>
        <rFont val="Arial"/>
        <family val="2"/>
      </rPr>
      <t>IU</t>
    </r>
    <r>
      <rPr>
        <sz val="10"/>
        <color indexed="8"/>
        <rFont val="돋움"/>
        <family val="3"/>
        <charset val="129"/>
      </rPr>
      <t>실적</t>
    </r>
    <r>
      <rPr>
        <sz val="10"/>
        <color indexed="8"/>
        <rFont val="Arial"/>
        <family val="2"/>
      </rPr>
      <t>&gt;</t>
    </r>
    <phoneticPr fontId="4" type="noConversion"/>
  </si>
  <si>
    <t>본부별 지원TF&gt;</t>
    <phoneticPr fontId="4" type="noConversion"/>
  </si>
  <si>
    <t>동부 소매 검증</t>
    <phoneticPr fontId="4" type="noConversion"/>
  </si>
  <si>
    <t>서부 소매 검증</t>
    <phoneticPr fontId="4" type="noConversion"/>
  </si>
  <si>
    <r>
      <t>IU</t>
    </r>
    <r>
      <rPr>
        <sz val="10"/>
        <color indexed="8"/>
        <rFont val="돋움"/>
        <family val="3"/>
        <charset val="129"/>
      </rPr>
      <t>실적</t>
    </r>
    <r>
      <rPr>
        <sz val="10"/>
        <color indexed="8"/>
        <rFont val="Arial"/>
        <family val="2"/>
      </rPr>
      <t>&gt;</t>
    </r>
    <phoneticPr fontId="4" type="noConversion"/>
  </si>
  <si>
    <t>영업외수익 검증</t>
    <phoneticPr fontId="4" type="noConversion"/>
  </si>
  <si>
    <t>영업외비용 검증</t>
    <phoneticPr fontId="4" type="noConversion"/>
  </si>
  <si>
    <t>동부 도매 검증</t>
    <phoneticPr fontId="4" type="noConversion"/>
  </si>
  <si>
    <t>서부 도매 검증</t>
    <phoneticPr fontId="4" type="noConversion"/>
  </si>
  <si>
    <r>
      <t>(</t>
    </r>
    <r>
      <rPr>
        <sz val="10"/>
        <color indexed="8"/>
        <rFont val="돋움"/>
        <family val="3"/>
        <charset val="129"/>
      </rPr>
      <t>기업회신</t>
    </r>
    <r>
      <rPr>
        <sz val="10"/>
        <color indexed="8"/>
        <rFont val="Arial"/>
        <family val="2"/>
      </rPr>
      <t>)</t>
    </r>
    <phoneticPr fontId="4" type="noConversion"/>
  </si>
  <si>
    <t>강북 소매 검증</t>
    <phoneticPr fontId="4" type="noConversion"/>
  </si>
  <si>
    <t>강남 소매 검증</t>
    <phoneticPr fontId="4" type="noConversion"/>
  </si>
  <si>
    <t>강북 도매 검증</t>
    <phoneticPr fontId="4" type="noConversion"/>
  </si>
  <si>
    <t>강남 도매 검증</t>
    <phoneticPr fontId="4" type="noConversion"/>
  </si>
  <si>
    <t xml:space="preserve">  복리선택적(wow펀드)</t>
  </si>
  <si>
    <t xml:space="preserve"> 장려금</t>
  </si>
  <si>
    <t>배부할조직합계</t>
    <phoneticPr fontId="4" type="noConversion"/>
  </si>
  <si>
    <t>배부금액</t>
    <phoneticPr fontId="4" type="noConversion"/>
  </si>
  <si>
    <t>소매</t>
    <phoneticPr fontId="4" type="noConversion"/>
  </si>
  <si>
    <t>배부비율</t>
    <phoneticPr fontId="4" type="noConversion"/>
  </si>
  <si>
    <t>영   업  이   익(채널+전사공통비 포함)</t>
    <phoneticPr fontId="4" type="noConversion"/>
  </si>
  <si>
    <t>소매채널 검증</t>
    <phoneticPr fontId="4" type="noConversion"/>
  </si>
  <si>
    <t>도매채널 검증</t>
    <phoneticPr fontId="4" type="noConversion"/>
  </si>
  <si>
    <t>북부소매지사</t>
  </si>
  <si>
    <t>동부소매지사</t>
  </si>
  <si>
    <t>강남소매지사</t>
  </si>
  <si>
    <t>인천소매지사</t>
  </si>
  <si>
    <t>서부소매 본부/TF</t>
    <phoneticPr fontId="4" type="noConversion"/>
  </si>
  <si>
    <t xml:space="preserve">  수수료수입-P3.0</t>
  </si>
  <si>
    <t>부산소매지사</t>
    <phoneticPr fontId="4" type="noConversion"/>
  </si>
  <si>
    <t>대구소매지사</t>
    <phoneticPr fontId="4" type="noConversion"/>
  </si>
  <si>
    <t>충청소매지사</t>
    <phoneticPr fontId="4" type="noConversion"/>
  </si>
  <si>
    <t>호남소매지사</t>
    <phoneticPr fontId="4" type="noConversion"/>
  </si>
  <si>
    <t>영   업  이   익 (채널공통비 포함)</t>
    <phoneticPr fontId="4" type="noConversion"/>
  </si>
  <si>
    <t>전사 공통비
(경총)</t>
    <phoneticPr fontId="4" type="noConversion"/>
  </si>
  <si>
    <t>전사 공통비 (경총) _ 영업이익</t>
    <phoneticPr fontId="4" type="noConversion"/>
  </si>
  <si>
    <t>전사 공통비 (경총 Staff)</t>
    <phoneticPr fontId="4" type="noConversion"/>
  </si>
  <si>
    <t>본부/TF + 소강/찾영</t>
    <phoneticPr fontId="4" type="noConversion"/>
  </si>
  <si>
    <t>채널 공통비 (영본,유혁,영품,교훈)</t>
    <phoneticPr fontId="4" type="noConversion"/>
  </si>
  <si>
    <t>본부/TF + 도강</t>
    <phoneticPr fontId="4" type="noConversion"/>
  </si>
  <si>
    <t xml:space="preserve">  포상비</t>
  </si>
  <si>
    <t xml:space="preserve"> 외 화  환 산 손 실</t>
  </si>
  <si>
    <t xml:space="preserve"> 파생상품평가손실</t>
  </si>
  <si>
    <t xml:space="preserve">  복리포인트(마케팅_포상)</t>
  </si>
  <si>
    <t xml:space="preserve">  복리포인트(유선_포상)</t>
  </si>
  <si>
    <t xml:space="preserve">  복리포인트(사업_포상)</t>
  </si>
  <si>
    <t xml:space="preserve">  교육초빙강사</t>
  </si>
  <si>
    <t xml:space="preserve">  수수료_단말기수리비(사업)</t>
  </si>
  <si>
    <t xml:space="preserve"> 외 화 환 산 이  익</t>
  </si>
  <si>
    <t xml:space="preserve">  복리대학자녀학자금_임원</t>
  </si>
  <si>
    <t>&lt;- IU</t>
    <phoneticPr fontId="4" type="noConversion"/>
  </si>
  <si>
    <t>&lt;-iu</t>
    <phoneticPr fontId="4" type="noConversion"/>
  </si>
  <si>
    <t xml:space="preserve">  판촉비(결합)</t>
    <phoneticPr fontId="4" type="noConversion"/>
  </si>
  <si>
    <t>영업기획팀</t>
  </si>
  <si>
    <t>강원도매지점</t>
  </si>
  <si>
    <t>소매강화팀</t>
    <phoneticPr fontId="4" type="noConversion"/>
  </si>
  <si>
    <t>인천소매지사</t>
    <phoneticPr fontId="4" type="noConversion"/>
  </si>
  <si>
    <t>영   업  이   익</t>
  </si>
  <si>
    <t xml:space="preserve">  수도광열전기료(연체)</t>
  </si>
  <si>
    <t xml:space="preserve">  임차료-건물(연체)</t>
  </si>
  <si>
    <t xml:space="preserve">  임차료-관리비(연체)</t>
  </si>
  <si>
    <t xml:space="preserve"> 파생상품평가이익</t>
  </si>
  <si>
    <t>법인세비용차감전순이익</t>
  </si>
  <si>
    <t>법인세비용차감전계속사업순이익</t>
  </si>
  <si>
    <t>계속 사  업 이익</t>
  </si>
  <si>
    <t>당  기 순 이  익</t>
  </si>
  <si>
    <t>점프업 도/소매 조정 후 영업이익</t>
    <phoneticPr fontId="4" type="noConversion"/>
  </si>
  <si>
    <t>점프업 금액</t>
    <phoneticPr fontId="4" type="noConversion"/>
  </si>
  <si>
    <t>도매 점프업 조정 금액</t>
    <phoneticPr fontId="4" type="noConversion"/>
  </si>
  <si>
    <t>점프업 조정 후 영업이익</t>
    <phoneticPr fontId="4" type="noConversion"/>
  </si>
  <si>
    <t xml:space="preserve"> 사용권자산처분손실</t>
  </si>
  <si>
    <t xml:space="preserve">  상품매출-기타</t>
  </si>
  <si>
    <t>영업총괄</t>
  </si>
  <si>
    <t>본부/파트</t>
  </si>
  <si>
    <r>
      <rPr>
        <sz val="10"/>
        <color indexed="8"/>
        <rFont val="돋움"/>
        <family val="3"/>
        <charset val="129"/>
      </rPr>
      <t>본부파트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배부</t>
    </r>
    <r>
      <rPr>
        <sz val="10"/>
        <color indexed="8"/>
        <rFont val="Arial"/>
        <family val="2"/>
      </rPr>
      <t>&gt;</t>
    </r>
    <phoneticPr fontId="4" type="noConversion"/>
  </si>
  <si>
    <t>강북소매 본부/파트</t>
    <phoneticPr fontId="4" type="noConversion"/>
  </si>
  <si>
    <t>강북도매 본부/파트</t>
    <phoneticPr fontId="4" type="noConversion"/>
  </si>
  <si>
    <t>강남소매 본부/파트</t>
    <phoneticPr fontId="4" type="noConversion"/>
  </si>
  <si>
    <t>강남도매 본부/파트</t>
    <phoneticPr fontId="4" type="noConversion"/>
  </si>
  <si>
    <t>동부소매 본부/파트</t>
    <phoneticPr fontId="4" type="noConversion"/>
  </si>
  <si>
    <t>동부도매 본부/파트</t>
    <phoneticPr fontId="4" type="noConversion"/>
  </si>
  <si>
    <t>서부도매 본부/TF</t>
    <phoneticPr fontId="4" type="noConversion"/>
  </si>
  <si>
    <t>기업공공</t>
    <phoneticPr fontId="4" type="noConversion"/>
  </si>
  <si>
    <t>IoT</t>
    <phoneticPr fontId="4" type="noConversion"/>
  </si>
  <si>
    <t>소매 본부/파트</t>
    <phoneticPr fontId="4" type="noConversion"/>
  </si>
  <si>
    <t>강북 본부/파트</t>
    <phoneticPr fontId="4" type="noConversion"/>
  </si>
  <si>
    <t>강남 본부/파트</t>
    <phoneticPr fontId="4" type="noConversion"/>
  </si>
  <si>
    <t>동부 본부/파트</t>
    <phoneticPr fontId="4" type="noConversion"/>
  </si>
  <si>
    <t>서부 본부/파트</t>
    <phoneticPr fontId="4" type="noConversion"/>
  </si>
  <si>
    <t>동부 본부/파트</t>
    <phoneticPr fontId="4" type="noConversion"/>
  </si>
  <si>
    <t>서부 본부/파트</t>
    <phoneticPr fontId="4" type="noConversion"/>
  </si>
  <si>
    <t>인건비</t>
    <phoneticPr fontId="4" type="noConversion"/>
  </si>
  <si>
    <t>인건비 비중</t>
    <phoneticPr fontId="4" type="noConversion"/>
  </si>
  <si>
    <r>
      <t>(</t>
    </r>
    <r>
      <rPr>
        <sz val="10"/>
        <color indexed="8"/>
        <rFont val="돋움"/>
        <family val="3"/>
        <charset val="129"/>
      </rPr>
      <t>온라인회신</t>
    </r>
    <r>
      <rPr>
        <sz val="10"/>
        <color indexed="8"/>
        <rFont val="Arial"/>
        <family val="2"/>
      </rPr>
      <t>)</t>
    </r>
    <phoneticPr fontId="4" type="noConversion"/>
  </si>
  <si>
    <t xml:space="preserve">  정기상여수당</t>
    <phoneticPr fontId="4" type="noConversion"/>
  </si>
  <si>
    <t xml:space="preserve">  임원국내출장비</t>
  </si>
  <si>
    <t xml:space="preserve"> 법   인    세   등</t>
  </si>
  <si>
    <t xml:space="preserve">  특별격려금</t>
    <phoneticPr fontId="4" type="noConversion"/>
  </si>
  <si>
    <t xml:space="preserve">  특별격려금</t>
    <phoneticPr fontId="4" type="noConversion"/>
  </si>
  <si>
    <t xml:space="preserve">  특별격려금</t>
    <phoneticPr fontId="4" type="noConversion"/>
  </si>
  <si>
    <t xml:space="preserve">  특별격려금</t>
    <phoneticPr fontId="4" type="noConversion"/>
  </si>
  <si>
    <t>현장지원팀</t>
  </si>
  <si>
    <t>현장지원팀</t>
    <phoneticPr fontId="4" type="noConversion"/>
  </si>
  <si>
    <t>-</t>
    <phoneticPr fontId="4" type="noConversion"/>
  </si>
  <si>
    <t>영  업 외 수  익</t>
    <phoneticPr fontId="4" type="noConversion"/>
  </si>
  <si>
    <t xml:space="preserve">  모성보호지원금</t>
  </si>
  <si>
    <t>본부T/F</t>
    <phoneticPr fontId="4" type="noConversion"/>
  </si>
  <si>
    <t>소강/찾아영</t>
    <phoneticPr fontId="4" type="noConversion"/>
  </si>
  <si>
    <t>본부T/F</t>
    <phoneticPr fontId="4" type="noConversion"/>
  </si>
  <si>
    <t>도강</t>
    <phoneticPr fontId="4" type="noConversion"/>
  </si>
  <si>
    <t>강남영업강화팀</t>
  </si>
  <si>
    <t>강남도매지사</t>
  </si>
  <si>
    <t>강서영업강화팀</t>
  </si>
  <si>
    <t>강서소매지사</t>
  </si>
  <si>
    <t>강서도매지사</t>
  </si>
  <si>
    <t>남부소매지사</t>
    <phoneticPr fontId="4" type="noConversion"/>
  </si>
  <si>
    <t>강남도매지사</t>
    <phoneticPr fontId="4" type="noConversion"/>
  </si>
  <si>
    <t>남부소매지사</t>
    <phoneticPr fontId="4" type="noConversion"/>
  </si>
  <si>
    <t>강서소매지사</t>
    <phoneticPr fontId="4" type="noConversion"/>
  </si>
  <si>
    <t>강서도매지사</t>
    <phoneticPr fontId="4" type="noConversion"/>
  </si>
  <si>
    <t>강서소매 본부/파트</t>
    <phoneticPr fontId="4" type="noConversion"/>
  </si>
  <si>
    <t>강서도매 본부/파트</t>
    <phoneticPr fontId="4" type="noConversion"/>
  </si>
  <si>
    <t>강서 본부/파트</t>
    <phoneticPr fontId="4" type="noConversion"/>
  </si>
  <si>
    <t>강서 소매 검증</t>
    <phoneticPr fontId="4" type="noConversion"/>
  </si>
  <si>
    <t>강서 도매 검증</t>
    <phoneticPr fontId="4" type="noConversion"/>
  </si>
  <si>
    <t xml:space="preserve">  차량운행지원비</t>
  </si>
  <si>
    <t xml:space="preserve">  차량운행지원비_임원</t>
  </si>
  <si>
    <t>서부영업강화팀</t>
  </si>
  <si>
    <t>동부영업강화팀</t>
  </si>
  <si>
    <t>강북영업강화팀</t>
  </si>
  <si>
    <t>강북소매지사</t>
  </si>
  <si>
    <t>강동소매지사</t>
  </si>
  <si>
    <t>역량강화팀</t>
  </si>
  <si>
    <t>역량강화팀</t>
    <phoneticPr fontId="4" type="noConversion"/>
  </si>
  <si>
    <t>영   업  이   익</t>
    <phoneticPr fontId="4" type="noConversion"/>
  </si>
  <si>
    <t>강남소매지사</t>
    <phoneticPr fontId="4" type="noConversion"/>
  </si>
  <si>
    <t>남부소매지사</t>
    <phoneticPr fontId="4" type="noConversion"/>
  </si>
  <si>
    <t>인천소매지사</t>
    <phoneticPr fontId="4" type="noConversion"/>
  </si>
  <si>
    <t>강북소매지사</t>
    <phoneticPr fontId="4" type="noConversion"/>
  </si>
  <si>
    <t>강동소매지사</t>
    <phoneticPr fontId="4" type="noConversion"/>
  </si>
  <si>
    <t>강북소매지사</t>
    <phoneticPr fontId="4" type="noConversion"/>
  </si>
  <si>
    <t>강북소매지사</t>
    <phoneticPr fontId="4" type="noConversion"/>
  </si>
  <si>
    <t>강동소매지사</t>
    <phoneticPr fontId="4" type="noConversion"/>
  </si>
  <si>
    <t>20600000</t>
  </si>
  <si>
    <t>신사업팀</t>
  </si>
  <si>
    <t xml:space="preserve">  잡이익(단수차액)</t>
  </si>
  <si>
    <t xml:space="preserve">  부임여비</t>
  </si>
  <si>
    <t>업무량</t>
    <phoneticPr fontId="4" type="noConversion"/>
  </si>
  <si>
    <t xml:space="preserve">  수수료수입-신사업</t>
  </si>
  <si>
    <t xml:space="preserve">  복리경조비_기타직</t>
  </si>
  <si>
    <t>사내온라인(kt shop)</t>
  </si>
  <si>
    <t>사외온라인(제휴,전략 기타)</t>
  </si>
  <si>
    <t>계정명</t>
    <phoneticPr fontId="4" type="noConversion"/>
  </si>
  <si>
    <t>법인영업팀</t>
  </si>
  <si>
    <t>기업영업팀</t>
  </si>
  <si>
    <t xml:space="preserve">  특별격려금</t>
  </si>
  <si>
    <t xml:space="preserve">  출장교통보조비</t>
  </si>
  <si>
    <t xml:space="preserve">  잡손실(기타)</t>
  </si>
  <si>
    <t>모바일파트</t>
  </si>
  <si>
    <t>법인영업팀</t>
    <phoneticPr fontId="4" type="noConversion"/>
  </si>
  <si>
    <t>기업영업팀</t>
    <phoneticPr fontId="4" type="noConversion"/>
  </si>
  <si>
    <t xml:space="preserve">  출장교통보조비</t>
    <phoneticPr fontId="4" type="noConversion"/>
  </si>
  <si>
    <t>40000000</t>
  </si>
  <si>
    <t>법인세비용차감전순이익</t>
    <phoneticPr fontId="4" type="noConversion"/>
  </si>
  <si>
    <t>법인세비용차감전계속사업순이익</t>
    <phoneticPr fontId="4" type="noConversion"/>
  </si>
  <si>
    <t>계속사업이익</t>
    <phoneticPr fontId="4" type="noConversion"/>
  </si>
  <si>
    <t>검증</t>
    <phoneticPr fontId="4" type="noConversion"/>
  </si>
  <si>
    <t>B3058</t>
  </si>
  <si>
    <t>B3059</t>
  </si>
  <si>
    <t>B3060</t>
  </si>
  <si>
    <t>B3061</t>
  </si>
  <si>
    <t>B3052</t>
  </si>
  <si>
    <t>B3053</t>
  </si>
  <si>
    <t>B3054</t>
  </si>
  <si>
    <t>B3055</t>
  </si>
  <si>
    <t>B3047</t>
  </si>
  <si>
    <t>B3048</t>
  </si>
  <si>
    <t>B3049</t>
  </si>
  <si>
    <t>B3042</t>
  </si>
  <si>
    <t>B3043</t>
  </si>
  <si>
    <t>B3044</t>
  </si>
  <si>
    <t>B3035</t>
  </si>
  <si>
    <t>B3036</t>
  </si>
  <si>
    <t>B3037</t>
  </si>
  <si>
    <t>B3038</t>
  </si>
  <si>
    <t>강원도매지사</t>
  </si>
  <si>
    <t>B3010</t>
  </si>
  <si>
    <t>B3011</t>
  </si>
  <si>
    <t>B3012</t>
  </si>
  <si>
    <t>유통영업혁신단</t>
  </si>
  <si>
    <t xml:space="preserve">  수수료-대행외부용역(성과형)</t>
  </si>
  <si>
    <t>B3013</t>
  </si>
  <si>
    <t>디지털강화팀</t>
  </si>
  <si>
    <t>B3004</t>
  </si>
  <si>
    <t>B3006</t>
  </si>
  <si>
    <t>B3007</t>
  </si>
  <si>
    <t>B3003</t>
  </si>
  <si>
    <t>B3016</t>
  </si>
  <si>
    <t>B3017</t>
  </si>
  <si>
    <t>B3018</t>
  </si>
  <si>
    <t>법인영업혁신단</t>
  </si>
  <si>
    <t>A3011</t>
  </si>
  <si>
    <t>A3012</t>
  </si>
  <si>
    <t>A3013</t>
  </si>
  <si>
    <t>플랫폼사업1팀</t>
  </si>
  <si>
    <t>플랫폼사업2팀</t>
  </si>
  <si>
    <t xml:space="preserve">   기초재고</t>
  </si>
  <si>
    <t xml:space="preserve">   당기매입</t>
  </si>
  <si>
    <t xml:space="preserve">   평가손실</t>
  </si>
  <si>
    <t xml:space="preserve">   타계정으로</t>
  </si>
  <si>
    <t xml:space="preserve">   기말재고액</t>
  </si>
  <si>
    <t xml:space="preserve">  금융자산_상각후원가_처분손실</t>
  </si>
  <si>
    <t>유통영업혁신단</t>
    <phoneticPr fontId="4" type="noConversion"/>
  </si>
  <si>
    <t>디지털강화팀</t>
    <phoneticPr fontId="4" type="noConversion"/>
  </si>
  <si>
    <t>디지털강화</t>
    <phoneticPr fontId="4" type="noConversion"/>
  </si>
  <si>
    <t>법인영업혁신단</t>
    <phoneticPr fontId="4" type="noConversion"/>
  </si>
  <si>
    <t>B3057</t>
  </si>
  <si>
    <t>B3066</t>
  </si>
  <si>
    <t>서부소상공인영업팀</t>
  </si>
  <si>
    <t>B3051</t>
  </si>
  <si>
    <t>B3065</t>
  </si>
  <si>
    <t>동부소상공인영업팀</t>
  </si>
  <si>
    <t>B3046</t>
  </si>
  <si>
    <t>B3064</t>
  </si>
  <si>
    <t>강서소상공인영업팀</t>
  </si>
  <si>
    <t>B3041</t>
  </si>
  <si>
    <t>B3063</t>
  </si>
  <si>
    <t>강남소상공인영업팀</t>
  </si>
  <si>
    <t>B3034</t>
  </si>
  <si>
    <t>B3062</t>
  </si>
  <si>
    <t>강북소상공인영업팀</t>
  </si>
  <si>
    <t>소상공인혁신팀</t>
    <phoneticPr fontId="4" type="noConversion"/>
  </si>
  <si>
    <t>강북프론티어센터</t>
  </si>
  <si>
    <t>강북프론티어센터</t>
    <phoneticPr fontId="4" type="noConversion"/>
  </si>
  <si>
    <t>강동프론티어센터</t>
  </si>
  <si>
    <t>강동프론티어센터</t>
    <phoneticPr fontId="4" type="noConversion"/>
  </si>
  <si>
    <t>강남프론티어센터</t>
  </si>
  <si>
    <t>강남프론티어센터</t>
    <phoneticPr fontId="4" type="noConversion"/>
  </si>
  <si>
    <t>남부프론티어센터</t>
  </si>
  <si>
    <t>남부프론티어센터</t>
    <phoneticPr fontId="4" type="noConversion"/>
  </si>
  <si>
    <t>강서프론티어센터</t>
  </si>
  <si>
    <t>강서프론티어센터</t>
    <phoneticPr fontId="4" type="noConversion"/>
  </si>
  <si>
    <t>인천프론티어센터</t>
  </si>
  <si>
    <t>인천프론티어센터</t>
    <phoneticPr fontId="4" type="noConversion"/>
  </si>
  <si>
    <t>부산프론티어센터</t>
    <phoneticPr fontId="4" type="noConversion"/>
  </si>
  <si>
    <t>경남프론티어센터</t>
  </si>
  <si>
    <t>경남프론티어센터</t>
    <phoneticPr fontId="4" type="noConversion"/>
  </si>
  <si>
    <t>대구프론티어센터</t>
  </si>
  <si>
    <t>대구프론티어센터</t>
    <phoneticPr fontId="4" type="noConversion"/>
  </si>
  <si>
    <t>전남프론티어센터</t>
  </si>
  <si>
    <t>전남프론티어센터</t>
    <phoneticPr fontId="4" type="noConversion"/>
  </si>
  <si>
    <t>광주프론티어센터</t>
  </si>
  <si>
    <t>광주프론티어센터</t>
    <phoneticPr fontId="4" type="noConversion"/>
  </si>
  <si>
    <t>충청프론티어센터</t>
  </si>
  <si>
    <t>충청프론티어센터</t>
    <phoneticPr fontId="4" type="noConversion"/>
  </si>
  <si>
    <t>R1002000FC</t>
  </si>
  <si>
    <t>R1003000FC</t>
  </si>
  <si>
    <t>R1004000FC</t>
  </si>
  <si>
    <t>R1005000FC</t>
  </si>
  <si>
    <t>R1007000FC</t>
  </si>
  <si>
    <t>R1008000FC</t>
  </si>
  <si>
    <t>R1009000FC</t>
  </si>
  <si>
    <t>R1010000FC</t>
  </si>
  <si>
    <t>R1013000FC</t>
  </si>
  <si>
    <t>R1011000FC</t>
  </si>
  <si>
    <t>R1012000FC</t>
  </si>
  <si>
    <t>R1006000FC</t>
  </si>
  <si>
    <t>부산프론티어센터</t>
  </si>
  <si>
    <t>유통플랫폼</t>
    <phoneticPr fontId="4" type="noConversion"/>
  </si>
  <si>
    <t>채널공통비
(영총/영기/역강 등)</t>
    <phoneticPr fontId="4" type="noConversion"/>
  </si>
  <si>
    <t>채널 공통비 (영총/영기/역강 등)</t>
    <phoneticPr fontId="4" type="noConversion"/>
  </si>
  <si>
    <t>디지털(KT샵)</t>
    <phoneticPr fontId="4" type="noConversion"/>
  </si>
  <si>
    <t>디지털(기타)</t>
    <phoneticPr fontId="4" type="noConversion"/>
  </si>
  <si>
    <t>법인영업</t>
    <phoneticPr fontId="4" type="noConversion"/>
  </si>
  <si>
    <t>소상공인</t>
    <phoneticPr fontId="4" type="noConversion"/>
  </si>
  <si>
    <t>B3008</t>
  </si>
  <si>
    <t>영업품질팀</t>
  </si>
  <si>
    <t>영업품질팀</t>
    <phoneticPr fontId="4" type="noConversion"/>
  </si>
  <si>
    <t>강원도매지사</t>
    <phoneticPr fontId="4" type="noConversion"/>
  </si>
  <si>
    <t>법인영업헉신단</t>
    <phoneticPr fontId="4" type="noConversion"/>
  </si>
  <si>
    <t>디지털(kt shop)</t>
    <phoneticPr fontId="4" type="noConversion"/>
  </si>
  <si>
    <t xml:space="preserve"> 매도가능증권처분손실</t>
  </si>
  <si>
    <t>8010004S</t>
  </si>
  <si>
    <t>8010003S</t>
  </si>
  <si>
    <t>8010015S</t>
  </si>
  <si>
    <t>8010002S</t>
  </si>
  <si>
    <t>8010001S</t>
  </si>
  <si>
    <t>R1014000FC</t>
  </si>
  <si>
    <t>강원프론티어센터</t>
  </si>
  <si>
    <t>강원프론티어센터</t>
    <phoneticPr fontId="4" type="noConversion"/>
  </si>
  <si>
    <t>강북소상공인영업</t>
    <phoneticPr fontId="4" type="noConversion"/>
  </si>
  <si>
    <t>강남소상공인영업</t>
    <phoneticPr fontId="4" type="noConversion"/>
  </si>
  <si>
    <t>강서소상공인영업</t>
    <phoneticPr fontId="4" type="noConversion"/>
  </si>
  <si>
    <t>동부소상공인영업</t>
    <phoneticPr fontId="4" type="noConversion"/>
  </si>
  <si>
    <t>서부소상공인영업</t>
    <phoneticPr fontId="4" type="noConversion"/>
  </si>
  <si>
    <t xml:space="preserve">  상품매출-기타</t>
    <phoneticPr fontId="4" type="noConversion"/>
  </si>
  <si>
    <t>소상공인혁신팀</t>
  </si>
  <si>
    <t xml:space="preserve"> 파생상품처분손실</t>
    <phoneticPr fontId="4" type="noConversion"/>
  </si>
  <si>
    <t>도매 Win-Win H/C</t>
    <phoneticPr fontId="4" type="noConversion"/>
  </si>
  <si>
    <t>도매 본부/파트</t>
    <phoneticPr fontId="4" type="noConversion"/>
  </si>
  <si>
    <t>도매강화팀</t>
    <phoneticPr fontId="4" type="noConversion"/>
  </si>
  <si>
    <t>강북도매지사</t>
    <phoneticPr fontId="4" type="noConversion"/>
  </si>
  <si>
    <t>디지털</t>
    <phoneticPr fontId="4" type="noConversion"/>
  </si>
  <si>
    <t>신사업/플1/플2/모바일</t>
    <phoneticPr fontId="4" type="noConversion"/>
  </si>
  <si>
    <t>(비영업_스텝)</t>
    <phoneticPr fontId="4" type="noConversion"/>
  </si>
  <si>
    <t>(영업)</t>
    <phoneticPr fontId="4" type="noConversion"/>
  </si>
  <si>
    <t>20600010</t>
  </si>
  <si>
    <t>NL0000000</t>
  </si>
  <si>
    <t>코코넛</t>
  </si>
  <si>
    <t>20600011</t>
  </si>
  <si>
    <t>NG0000000</t>
  </si>
  <si>
    <t>NGK000000</t>
  </si>
  <si>
    <t>NT0000000</t>
  </si>
  <si>
    <t>SUM</t>
    <phoneticPr fontId="4" type="noConversion"/>
  </si>
  <si>
    <t>굿바이</t>
  </si>
  <si>
    <t>굿바이 키오스크(중고폰)</t>
  </si>
  <si>
    <t>시연폰</t>
  </si>
  <si>
    <t>20600000TF</t>
  </si>
  <si>
    <t>NA0000000</t>
  </si>
  <si>
    <t>NR0000000</t>
  </si>
  <si>
    <t>YC00564</t>
  </si>
  <si>
    <t>AS 물류대행</t>
  </si>
  <si>
    <t>임대폰대행</t>
  </si>
  <si>
    <t>리본 신촌점</t>
  </si>
  <si>
    <t>유통플랫폼사업단</t>
    <phoneticPr fontId="4" type="noConversion"/>
  </si>
  <si>
    <t>굿바이</t>
    <phoneticPr fontId="4" type="noConversion"/>
  </si>
  <si>
    <t>코코넛</t>
    <phoneticPr fontId="4" type="noConversion"/>
  </si>
  <si>
    <t>시연폰</t>
    <phoneticPr fontId="4" type="noConversion"/>
  </si>
  <si>
    <t>C/2</t>
    <phoneticPr fontId="4" type="noConversion"/>
  </si>
  <si>
    <t>계정</t>
    <phoneticPr fontId="4" type="noConversion"/>
  </si>
  <si>
    <t>400002TF</t>
  </si>
  <si>
    <t>법인성장TF</t>
  </si>
  <si>
    <t>NRB000000N</t>
  </si>
  <si>
    <t>리본 모바일</t>
  </si>
  <si>
    <t>소상공인혁신</t>
    <phoneticPr fontId="4" type="noConversion"/>
  </si>
  <si>
    <t>소상공인혁신+법인영업단</t>
    <phoneticPr fontId="4" type="noConversion"/>
  </si>
  <si>
    <t>리본 모바일+신촌</t>
    <phoneticPr fontId="4" type="noConversion"/>
  </si>
  <si>
    <r>
      <rPr>
        <b/>
        <vertAlign val="superscript"/>
        <sz val="12"/>
        <color theme="1"/>
        <rFont val="굴림체"/>
        <family val="3"/>
        <charset val="129"/>
      </rPr>
      <t>*</t>
    </r>
    <r>
      <rPr>
        <b/>
        <sz val="9"/>
        <color theme="1"/>
        <rFont val="굴림체"/>
        <family val="3"/>
        <charset val="129"/>
      </rPr>
      <t>리본모바일+신촌</t>
    </r>
    <phoneticPr fontId="4" type="noConversion"/>
  </si>
  <si>
    <t>코코넛/굿바이/대행 등</t>
    <phoneticPr fontId="4" type="noConversion"/>
  </si>
  <si>
    <t>400003TF</t>
  </si>
  <si>
    <t>B2B제안/수행센터</t>
  </si>
  <si>
    <t>B2B제안/수행센터</t>
    <phoneticPr fontId="4" type="noConversion"/>
  </si>
  <si>
    <t>AS대행</t>
    <phoneticPr fontId="4" type="noConversion"/>
  </si>
  <si>
    <t>임대폰대행</t>
    <phoneticPr fontId="4" type="noConversion"/>
  </si>
  <si>
    <t>리본(모바일/신촌)</t>
    <phoneticPr fontId="4" type="noConversion"/>
  </si>
  <si>
    <t>모바일파트©인건비 &gt;&gt;</t>
    <phoneticPr fontId="4" type="noConversion"/>
  </si>
  <si>
    <t>1/N</t>
    <phoneticPr fontId="4" type="noConversion"/>
  </si>
  <si>
    <r>
      <t>1</t>
    </r>
    <r>
      <rPr>
        <b/>
        <sz val="10"/>
        <color theme="0"/>
        <rFont val="Arial Unicode MS"/>
        <family val="2"/>
        <charset val="129"/>
      </rPr>
      <t xml:space="preserve">명 </t>
    </r>
    <r>
      <rPr>
        <b/>
        <sz val="10"/>
        <color theme="0"/>
        <rFont val="Arial"/>
        <family val="2"/>
      </rPr>
      <t>(0.5+0.5)</t>
    </r>
    <phoneticPr fontId="4" type="noConversion"/>
  </si>
  <si>
    <r>
      <t>5</t>
    </r>
    <r>
      <rPr>
        <b/>
        <sz val="10"/>
        <color theme="0"/>
        <rFont val="Arial Unicode MS"/>
        <family val="2"/>
        <charset val="129"/>
      </rPr>
      <t>명</t>
    </r>
    <phoneticPr fontId="4" type="noConversion"/>
  </si>
  <si>
    <r>
      <t>as+</t>
    </r>
    <r>
      <rPr>
        <b/>
        <sz val="10"/>
        <color theme="0"/>
        <rFont val="Arial Unicode MS"/>
        <family val="2"/>
        <charset val="129"/>
      </rPr>
      <t>임대</t>
    </r>
    <phoneticPr fontId="4" type="noConversion"/>
  </si>
  <si>
    <t>리본</t>
    <phoneticPr fontId="4" type="noConversion"/>
  </si>
  <si>
    <t>as</t>
    <phoneticPr fontId="4" type="noConversion"/>
  </si>
  <si>
    <t>임대</t>
    <phoneticPr fontId="4" type="noConversion"/>
  </si>
  <si>
    <t>E+F+Q</t>
    <phoneticPr fontId="4" type="noConversion"/>
  </si>
  <si>
    <t>'26년 1월</t>
    <phoneticPr fontId="4" type="noConversion"/>
  </si>
  <si>
    <t xml:space="preserve"> 파생상품처분손실</t>
  </si>
  <si>
    <t>구분</t>
    <phoneticPr fontId="4" type="noConversion"/>
  </si>
  <si>
    <t>매            출</t>
    <phoneticPr fontId="4" type="noConversion"/>
  </si>
  <si>
    <t>40900001</t>
  </si>
  <si>
    <t>차이</t>
    <phoneticPr fontId="4" type="noConversion"/>
  </si>
  <si>
    <t>법인전담센터</t>
  </si>
  <si>
    <t>본부 소상공인영업팀</t>
    <phoneticPr fontId="4" type="noConversion"/>
  </si>
  <si>
    <t>본부/파트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</si>
</sst>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1" formatCode="_-* #,##0_-;\-* #,##0_-;_-* &quot;-&quot;_-;_-@_-"/>
    <numFmt numFmtId="176" formatCode="###,###,###,###"/>
    <numFmt numFmtId="177" formatCode="#,##0_ ;[Red]\-#,##0\ "/>
    <numFmt numFmtId="178" formatCode="#,##0.0_ ;[Red]\-#,##0.0\ "/>
    <numFmt numFmtId="179" formatCode="0.0%"/>
    <numFmt numFmtId="180" formatCode="0.000%"/>
    <numFmt numFmtId="181" formatCode="#,##0_);[Red]\(#,##0\)"/>
    <numFmt numFmtId="182" formatCode="#,##0_ "/>
  </numFmts>
  <fonts count="76" x14ac:knownFonts="1">
    <font>
      <sz val="10"/>
      <color indexed="8"/>
      <name val="Arial"/>
      <family val="2"/>
    </font>
    <font>
      <sz val="10"/>
      <color indexed="8"/>
      <name val="Arial"/>
      <family val="2"/>
    </font>
    <font>
      <sz val="9"/>
      <color indexed="9"/>
      <name val="굴림체"/>
      <family val="3"/>
      <charset val="129"/>
    </font>
    <font>
      <sz val="9"/>
      <color indexed="8"/>
      <name val="굴림"/>
      <family val="3"/>
      <charset val="129"/>
    </font>
    <font>
      <sz val="8"/>
      <name val="돋움"/>
      <family val="3"/>
      <charset val="129"/>
    </font>
    <font>
      <sz val="10"/>
      <color indexed="8"/>
      <name val="Arial"/>
      <family val="2"/>
    </font>
    <font>
      <sz val="9"/>
      <name val="굴림"/>
      <family val="3"/>
      <charset val="129"/>
    </font>
    <font>
      <sz val="10"/>
      <color indexed="8"/>
      <name val="돋움"/>
      <family val="3"/>
      <charset val="129"/>
    </font>
    <font>
      <sz val="9"/>
      <name val="굴림체"/>
      <family val="3"/>
      <charset val="129"/>
    </font>
    <font>
      <sz val="9"/>
      <color indexed="9"/>
      <name val="굴림"/>
      <family val="3"/>
      <charset val="129"/>
    </font>
    <font>
      <b/>
      <sz val="10"/>
      <color indexed="8"/>
      <name val="맑은 고딕"/>
      <family val="3"/>
      <charset val="129"/>
      <scheme val="minor"/>
    </font>
    <font>
      <sz val="10"/>
      <color indexed="8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b/>
      <sz val="10"/>
      <color indexed="9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b/>
      <sz val="10"/>
      <name val="맑은 고딕"/>
      <family val="3"/>
      <charset val="129"/>
    </font>
    <font>
      <sz val="10"/>
      <name val="맑은 고딕"/>
      <family val="3"/>
      <charset val="129"/>
    </font>
    <font>
      <sz val="10"/>
      <color indexed="9"/>
      <name val="맑은 고딕"/>
      <family val="3"/>
      <charset val="129"/>
      <scheme val="minor"/>
    </font>
    <font>
      <sz val="9"/>
      <color indexed="9"/>
      <name val="맑은 고딕"/>
      <family val="3"/>
      <charset val="129"/>
      <scheme val="minor"/>
    </font>
    <font>
      <sz val="10"/>
      <name val="Arial"/>
      <family val="2"/>
    </font>
    <font>
      <sz val="10"/>
      <color indexed="8"/>
      <name val="맑은 고딕"/>
      <family val="3"/>
      <charset val="129"/>
    </font>
    <font>
      <b/>
      <sz val="10"/>
      <color indexed="8"/>
      <name val="맑은 고딕"/>
      <family val="3"/>
      <charset val="129"/>
    </font>
    <font>
      <sz val="9"/>
      <color indexed="9"/>
      <name val="맑은 고딕"/>
      <family val="3"/>
      <charset val="129"/>
    </font>
    <font>
      <sz val="9"/>
      <name val="맑은 고딕"/>
      <family val="3"/>
      <charset val="129"/>
    </font>
    <font>
      <sz val="9"/>
      <color indexed="8"/>
      <name val="맑은 고딕"/>
      <family val="3"/>
      <charset val="129"/>
    </font>
    <font>
      <b/>
      <sz val="9"/>
      <name val="맑은 고딕"/>
      <family val="3"/>
      <charset val="129"/>
    </font>
    <font>
      <b/>
      <sz val="9"/>
      <color indexed="8"/>
      <name val="맑은 고딕"/>
      <family val="3"/>
      <charset val="129"/>
    </font>
    <font>
      <b/>
      <sz val="10"/>
      <color indexed="9"/>
      <name val="맑은 고딕"/>
      <family val="3"/>
      <charset val="129"/>
    </font>
    <font>
      <b/>
      <sz val="9"/>
      <name val="굴림"/>
      <family val="3"/>
      <charset val="129"/>
    </font>
    <font>
      <b/>
      <sz val="10"/>
      <color indexed="8"/>
      <name val="돋움"/>
      <family val="3"/>
      <charset val="129"/>
    </font>
    <font>
      <sz val="9"/>
      <color rgb="FFFF0000"/>
      <name val="굴림체"/>
      <family val="3"/>
      <charset val="129"/>
    </font>
    <font>
      <b/>
      <i/>
      <u/>
      <sz val="10"/>
      <color indexed="8"/>
      <name val="맑은 고딕"/>
      <family val="3"/>
      <charset val="129"/>
      <scheme val="minor"/>
    </font>
    <font>
      <b/>
      <i/>
      <sz val="10"/>
      <color indexed="8"/>
      <name val="맑은 고딕"/>
      <family val="3"/>
      <charset val="129"/>
    </font>
    <font>
      <sz val="10"/>
      <color theme="0"/>
      <name val="맑은 고딕"/>
      <family val="3"/>
      <charset val="129"/>
    </font>
    <font>
      <sz val="10"/>
      <color theme="0"/>
      <name val="Arial"/>
      <family val="2"/>
    </font>
    <font>
      <b/>
      <sz val="10"/>
      <color theme="0"/>
      <name val="맑은 고딕"/>
      <family val="3"/>
      <charset val="129"/>
    </font>
    <font>
      <b/>
      <sz val="10"/>
      <color theme="0"/>
      <name val="Arial"/>
      <family val="2"/>
    </font>
    <font>
      <b/>
      <sz val="10"/>
      <color theme="1"/>
      <name val="맑은 고딕"/>
      <family val="3"/>
      <charset val="129"/>
    </font>
    <font>
      <sz val="9"/>
      <color theme="0"/>
      <name val="굴림체"/>
      <family val="3"/>
      <charset val="129"/>
    </font>
    <font>
      <sz val="10"/>
      <color indexed="8"/>
      <name val="Arial"/>
      <family val="3"/>
      <charset val="129"/>
    </font>
    <font>
      <sz val="10"/>
      <color indexed="8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b/>
      <strike/>
      <sz val="10"/>
      <color indexed="9"/>
      <name val="맑은 고딕"/>
      <family val="3"/>
      <charset val="129"/>
      <scheme val="minor"/>
    </font>
    <font>
      <strike/>
      <sz val="10"/>
      <color indexed="8"/>
      <name val="Arial"/>
      <family val="2"/>
    </font>
    <font>
      <sz val="8"/>
      <color indexed="8"/>
      <name val="돋움"/>
      <family val="3"/>
      <charset val="129"/>
    </font>
    <font>
      <sz val="10"/>
      <color indexed="8"/>
      <name val="Arial"/>
      <family val="2"/>
    </font>
    <font>
      <sz val="10"/>
      <color indexed="8"/>
      <name val="Arial"/>
      <family val="2"/>
      <charset val="129"/>
    </font>
    <font>
      <b/>
      <sz val="10"/>
      <color theme="0"/>
      <name val="맑은 고딕"/>
      <family val="3"/>
      <charset val="129"/>
      <scheme val="minor"/>
    </font>
    <font>
      <sz val="10"/>
      <color indexed="8"/>
      <name val="Arial"/>
      <family val="2"/>
    </font>
    <font>
      <i/>
      <u/>
      <sz val="10"/>
      <color indexed="8"/>
      <name val="맑은 고딕"/>
      <family val="3"/>
      <charset val="129"/>
      <scheme val="minor"/>
    </font>
    <font>
      <b/>
      <i/>
      <u/>
      <sz val="10"/>
      <name val="맑은 고딕"/>
      <family val="3"/>
      <charset val="129"/>
    </font>
    <font>
      <sz val="10"/>
      <color indexed="8"/>
      <name val="Arial"/>
      <family val="2"/>
    </font>
    <font>
      <b/>
      <sz val="9"/>
      <color theme="1"/>
      <name val="굴림체"/>
      <family val="3"/>
      <charset val="129"/>
    </font>
    <font>
      <b/>
      <sz val="9"/>
      <color indexed="8"/>
      <name val="굴림"/>
      <family val="3"/>
      <charset val="129"/>
    </font>
    <font>
      <b/>
      <sz val="10"/>
      <color indexed="8"/>
      <name val="Arial"/>
      <family val="2"/>
    </font>
    <font>
      <u/>
      <sz val="10"/>
      <color indexed="8"/>
      <name val="Arial"/>
      <family val="2"/>
    </font>
    <font>
      <sz val="10"/>
      <color indexed="8"/>
      <name val="Arial"/>
      <family val="2"/>
    </font>
    <font>
      <sz val="10"/>
      <color indexed="8"/>
      <name val="Arial"/>
      <family val="2"/>
    </font>
    <font>
      <b/>
      <sz val="10"/>
      <color rgb="FFFF0000"/>
      <name val="맑은 고딕"/>
      <family val="3"/>
      <charset val="129"/>
      <scheme val="minor"/>
    </font>
    <font>
      <sz val="10"/>
      <color rgb="FFFF0000"/>
      <name val="맑은 고딕"/>
      <family val="3"/>
      <charset val="129"/>
      <scheme val="minor"/>
    </font>
    <font>
      <b/>
      <vertAlign val="superscript"/>
      <sz val="12"/>
      <color theme="1"/>
      <name val="굴림체"/>
      <family val="3"/>
      <charset val="129"/>
    </font>
    <font>
      <b/>
      <i/>
      <sz val="10"/>
      <color indexed="8"/>
      <name val="Arial"/>
      <family val="2"/>
    </font>
    <font>
      <b/>
      <sz val="9"/>
      <color indexed="81"/>
      <name val="돋움"/>
      <family val="3"/>
      <charset val="129"/>
    </font>
    <font>
      <b/>
      <sz val="9"/>
      <color theme="0"/>
      <name val="맑은 고딕"/>
      <family val="3"/>
      <charset val="129"/>
      <scheme val="minor"/>
    </font>
    <font>
      <sz val="10"/>
      <color theme="1"/>
      <name val="맑은 고딕"/>
      <family val="3"/>
      <charset val="129"/>
    </font>
    <font>
      <sz val="10"/>
      <color indexed="8"/>
      <name val="Arial"/>
      <family val="2"/>
    </font>
    <font>
      <b/>
      <sz val="9"/>
      <name val="굴림체"/>
      <family val="3"/>
      <charset val="129"/>
    </font>
    <font>
      <sz val="10"/>
      <color indexed="8"/>
      <name val="Arial"/>
      <family val="2"/>
    </font>
    <font>
      <sz val="10"/>
      <color indexed="8"/>
      <name val="Arial"/>
      <family val="2"/>
    </font>
    <font>
      <sz val="10"/>
      <color rgb="FF000000"/>
      <name val="Arial Unicode MS"/>
      <family val="2"/>
      <charset val="129"/>
    </font>
    <font>
      <b/>
      <sz val="10"/>
      <color theme="0"/>
      <name val="Arial Unicode MS"/>
      <family val="2"/>
      <charset val="129"/>
    </font>
    <font>
      <b/>
      <sz val="10"/>
      <color theme="0"/>
      <name val="돋움"/>
      <family val="2"/>
      <charset val="129"/>
    </font>
    <font>
      <sz val="10"/>
      <color indexed="8"/>
      <name val="Arial"/>
      <family val="2"/>
    </font>
    <font>
      <sz val="10"/>
      <color indexed="8"/>
      <name val="Arial"/>
      <charset val="1"/>
    </font>
  </fonts>
  <fills count="31">
    <fill>
      <patternFill patternType="none"/>
    </fill>
    <fill>
      <patternFill patternType="gray125"/>
    </fill>
    <fill>
      <patternFill patternType="solid">
        <fgColor indexed="55"/>
      </patternFill>
    </fill>
    <fill>
      <patternFill patternType="solid">
        <fgColor indexed="5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 tint="0.66286202581865905"/>
        <bgColor indexed="65"/>
      </patternFill>
    </fill>
    <fill>
      <patternFill patternType="solid">
        <fgColor theme="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indexed="9"/>
      </patternFill>
    </fill>
    <fill>
      <patternFill patternType="solid">
        <fgColor theme="4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949494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A3A3A3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1" tint="0.499984740745262"/>
        <bgColor indexed="64"/>
      </patternFill>
    </fill>
  </fills>
  <borders count="5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theme="2" tint="-9.9948118533890809E-2"/>
      </right>
      <top style="thin">
        <color theme="2" tint="-9.9948118533890809E-2"/>
      </top>
      <bottom style="thin">
        <color theme="2" tint="-9.9948118533890809E-2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44"/>
      </left>
      <right style="thin">
        <color indexed="44"/>
      </right>
      <top style="thin">
        <color indexed="44"/>
      </top>
      <bottom style="thin">
        <color indexed="44"/>
      </bottom>
      <diagonal/>
    </border>
    <border>
      <left style="thin">
        <color theme="2" tint="-9.9948118533890809E-2"/>
      </left>
      <right style="thin">
        <color theme="2" tint="-9.9948118533890809E-2"/>
      </right>
      <top style="thin">
        <color theme="2" tint="-9.9948118533890809E-2"/>
      </top>
      <bottom style="thin">
        <color theme="2" tint="-9.9948118533890809E-2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4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4"/>
      </left>
      <right style="thin">
        <color indexed="44"/>
      </right>
      <top style="thin">
        <color indexed="44"/>
      </top>
      <bottom style="thin">
        <color indexed="4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ashed">
        <color auto="1"/>
      </left>
      <right/>
      <top style="dashed">
        <color auto="1"/>
      </top>
      <bottom/>
      <diagonal/>
    </border>
    <border>
      <left/>
      <right style="dashed">
        <color auto="1"/>
      </right>
      <top style="dashed">
        <color auto="1"/>
      </top>
      <bottom/>
      <diagonal/>
    </border>
    <border>
      <left style="dashed">
        <color auto="1"/>
      </left>
      <right/>
      <top/>
      <bottom/>
      <diagonal/>
    </border>
    <border>
      <left/>
      <right style="dashed">
        <color auto="1"/>
      </right>
      <top/>
      <bottom/>
      <diagonal/>
    </border>
    <border>
      <left style="dashed">
        <color theme="0" tint="-0.499984740745262"/>
      </left>
      <right style="dashed">
        <color theme="0" tint="-0.499984740745262"/>
      </right>
      <top style="dashed">
        <color theme="0" tint="-0.499984740745262"/>
      </top>
      <bottom/>
      <diagonal/>
    </border>
    <border>
      <left style="dashed">
        <color theme="0" tint="-0.499984740745262"/>
      </left>
      <right style="dashed">
        <color theme="0" tint="-0.499984740745262"/>
      </right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dashed">
        <color theme="0" tint="-0.499984740745262"/>
      </right>
      <top style="dashed">
        <color theme="0" tint="-0.499984740745262"/>
      </top>
      <bottom/>
      <diagonal/>
    </border>
    <border>
      <left/>
      <right style="dashed">
        <color theme="0" tint="-0.499984740745262"/>
      </right>
      <top/>
      <bottom/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indexed="44"/>
      </left>
      <right style="thin">
        <color indexed="44"/>
      </right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</borders>
  <cellStyleXfs count="21">
    <xf numFmtId="0" fontId="0" fillId="0" borderId="0"/>
    <xf numFmtId="9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5" fillId="0" borderId="0"/>
    <xf numFmtId="0" fontId="19" fillId="0" borderId="0"/>
    <xf numFmtId="41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40" fillId="0" borderId="0"/>
    <xf numFmtId="0" fontId="47" fillId="0" borderId="0"/>
    <xf numFmtId="0" fontId="50" fillId="0" borderId="0"/>
    <xf numFmtId="0" fontId="53" fillId="0" borderId="0"/>
    <xf numFmtId="0" fontId="58" fillId="0" borderId="0"/>
    <xf numFmtId="0" fontId="59" fillId="0" borderId="0"/>
    <xf numFmtId="0" fontId="67" fillId="0" borderId="0"/>
    <xf numFmtId="0" fontId="69" fillId="0" borderId="0"/>
    <xf numFmtId="0" fontId="70" fillId="0" borderId="0"/>
    <xf numFmtId="0" fontId="74" fillId="0" borderId="0"/>
    <xf numFmtId="0" fontId="75" fillId="0" borderId="0"/>
  </cellStyleXfs>
  <cellXfs count="543">
    <xf numFmtId="0" fontId="0" fillId="0" borderId="0" xfId="0" applyNumberFormat="1" applyFont="1" applyFill="1" applyBorder="1" applyAlignment="1" applyProtection="1"/>
    <xf numFmtId="9" fontId="5" fillId="0" borderId="0" xfId="1" applyFont="1" applyFill="1" applyBorder="1" applyAlignment="1" applyProtection="1"/>
    <xf numFmtId="177" fontId="0" fillId="0" borderId="0" xfId="0" applyNumberFormat="1" applyFont="1" applyFill="1" applyBorder="1" applyAlignment="1" applyProtection="1"/>
    <xf numFmtId="177" fontId="2" fillId="3" borderId="0" xfId="3" applyNumberFormat="1" applyFont="1" applyFill="1" applyAlignment="1" applyProtection="1">
      <alignment horizontal="center" vertical="center" wrapText="1"/>
    </xf>
    <xf numFmtId="177" fontId="5" fillId="0" borderId="0" xfId="3" applyNumberFormat="1" applyFont="1" applyFill="1" applyBorder="1" applyAlignment="1" applyProtection="1"/>
    <xf numFmtId="177" fontId="7" fillId="0" borderId="0" xfId="3" applyNumberFormat="1" applyFont="1" applyFill="1" applyBorder="1" applyAlignment="1" applyProtection="1"/>
    <xf numFmtId="177" fontId="3" fillId="0" borderId="0" xfId="0" applyNumberFormat="1" applyFont="1" applyAlignment="1" applyProtection="1">
      <alignment vertical="center"/>
    </xf>
    <xf numFmtId="177" fontId="3" fillId="0" borderId="0" xfId="3" applyNumberFormat="1" applyFont="1" applyAlignment="1" applyProtection="1">
      <alignment vertical="center"/>
    </xf>
    <xf numFmtId="177" fontId="2" fillId="0" borderId="0" xfId="0" applyNumberFormat="1" applyFont="1" applyFill="1" applyAlignment="1" applyProtection="1">
      <alignment horizontal="center" vertical="center" wrapText="1"/>
    </xf>
    <xf numFmtId="9" fontId="0" fillId="0" borderId="0" xfId="1" applyFont="1" applyFill="1" applyBorder="1" applyAlignment="1" applyProtection="1"/>
    <xf numFmtId="9" fontId="7" fillId="0" borderId="0" xfId="1" applyFont="1" applyFill="1" applyBorder="1" applyAlignment="1" applyProtection="1"/>
    <xf numFmtId="177" fontId="3" fillId="0" borderId="0" xfId="0" applyNumberFormat="1" applyFont="1" applyFill="1" applyAlignment="1" applyProtection="1">
      <alignment vertical="center"/>
    </xf>
    <xf numFmtId="177" fontId="10" fillId="0" borderId="0" xfId="3" applyNumberFormat="1" applyFont="1" applyFill="1" applyBorder="1" applyAlignment="1" applyProtection="1"/>
    <xf numFmtId="177" fontId="11" fillId="0" borderId="0" xfId="3" applyNumberFormat="1" applyFont="1" applyFill="1" applyBorder="1" applyAlignment="1" applyProtection="1"/>
    <xf numFmtId="177" fontId="11" fillId="0" borderId="0" xfId="0" applyNumberFormat="1" applyFont="1" applyFill="1" applyBorder="1" applyAlignment="1" applyProtection="1"/>
    <xf numFmtId="177" fontId="7" fillId="0" borderId="0" xfId="0" applyNumberFormat="1" applyFont="1" applyFill="1" applyBorder="1" applyAlignment="1" applyProtection="1"/>
    <xf numFmtId="177" fontId="3" fillId="0" borderId="0" xfId="3" applyNumberFormat="1" applyFont="1" applyFill="1" applyAlignment="1" applyProtection="1">
      <alignment vertical="center"/>
    </xf>
    <xf numFmtId="177" fontId="10" fillId="0" borderId="1" xfId="0" applyNumberFormat="1" applyFont="1" applyFill="1" applyBorder="1" applyAlignment="1" applyProtection="1">
      <alignment vertical="center"/>
    </xf>
    <xf numFmtId="177" fontId="10" fillId="0" borderId="1" xfId="3" applyNumberFormat="1" applyFont="1" applyFill="1" applyBorder="1" applyAlignment="1" applyProtection="1">
      <alignment vertical="center"/>
    </xf>
    <xf numFmtId="177" fontId="14" fillId="0" borderId="1" xfId="3" applyNumberFormat="1" applyFont="1" applyFill="1" applyBorder="1" applyAlignment="1" applyProtection="1">
      <alignment vertical="center"/>
    </xf>
    <xf numFmtId="177" fontId="11" fillId="0" borderId="1" xfId="0" applyNumberFormat="1" applyFont="1" applyFill="1" applyBorder="1" applyAlignment="1" applyProtection="1">
      <alignment vertical="center"/>
    </xf>
    <xf numFmtId="177" fontId="11" fillId="0" borderId="1" xfId="3" applyNumberFormat="1" applyFont="1" applyFill="1" applyBorder="1" applyAlignment="1" applyProtection="1">
      <alignment vertical="center"/>
    </xf>
    <xf numFmtId="0" fontId="15" fillId="4" borderId="1" xfId="0" applyFont="1" applyFill="1" applyBorder="1" applyAlignment="1" applyProtection="1">
      <alignment vertical="center"/>
    </xf>
    <xf numFmtId="0" fontId="16" fillId="0" borderId="1" xfId="0" applyFont="1" applyBorder="1" applyAlignment="1" applyProtection="1">
      <alignment vertical="center"/>
    </xf>
    <xf numFmtId="0" fontId="15" fillId="0" borderId="1" xfId="0" applyFont="1" applyBorder="1" applyAlignment="1" applyProtection="1">
      <alignment vertical="center"/>
    </xf>
    <xf numFmtId="0" fontId="16" fillId="4" borderId="1" xfId="0" applyFont="1" applyFill="1" applyBorder="1" applyAlignment="1" applyProtection="1">
      <alignment vertical="center"/>
    </xf>
    <xf numFmtId="0" fontId="16" fillId="7" borderId="1" xfId="0" applyFont="1" applyFill="1" applyBorder="1" applyAlignment="1" applyProtection="1">
      <alignment vertical="center"/>
    </xf>
    <xf numFmtId="0" fontId="16" fillId="8" borderId="1" xfId="0" applyFont="1" applyFill="1" applyBorder="1" applyAlignment="1" applyProtection="1">
      <alignment vertical="center"/>
    </xf>
    <xf numFmtId="0" fontId="16" fillId="0" borderId="1" xfId="0" applyFont="1" applyFill="1" applyBorder="1" applyAlignment="1" applyProtection="1">
      <alignment vertical="center"/>
    </xf>
    <xf numFmtId="177" fontId="10" fillId="0" borderId="1" xfId="0" applyNumberFormat="1" applyFont="1" applyFill="1" applyBorder="1" applyAlignment="1" applyProtection="1"/>
    <xf numFmtId="177" fontId="10" fillId="0" borderId="1" xfId="3" applyNumberFormat="1" applyFont="1" applyFill="1" applyBorder="1" applyAlignment="1" applyProtection="1"/>
    <xf numFmtId="177" fontId="11" fillId="0" borderId="1" xfId="0" applyNumberFormat="1" applyFont="1" applyFill="1" applyBorder="1" applyAlignment="1" applyProtection="1"/>
    <xf numFmtId="177" fontId="11" fillId="0" borderId="1" xfId="3" applyNumberFormat="1" applyFont="1" applyFill="1" applyBorder="1" applyAlignment="1" applyProtection="1"/>
    <xf numFmtId="0" fontId="15" fillId="6" borderId="1" xfId="0" applyFont="1" applyFill="1" applyBorder="1" applyAlignment="1" applyProtection="1">
      <alignment vertical="center"/>
    </xf>
    <xf numFmtId="177" fontId="10" fillId="6" borderId="1" xfId="0" applyNumberFormat="1" applyFont="1" applyFill="1" applyBorder="1" applyAlignment="1" applyProtection="1">
      <alignment vertical="center"/>
    </xf>
    <xf numFmtId="177" fontId="10" fillId="6" borderId="1" xfId="3" applyNumberFormat="1" applyFont="1" applyFill="1" applyBorder="1" applyAlignment="1" applyProtection="1">
      <alignment vertical="center"/>
    </xf>
    <xf numFmtId="177" fontId="10" fillId="6" borderId="1" xfId="0" applyNumberFormat="1" applyFont="1" applyFill="1" applyBorder="1" applyAlignment="1" applyProtection="1"/>
    <xf numFmtId="177" fontId="10" fillId="6" borderId="1" xfId="3" applyNumberFormat="1" applyFont="1" applyFill="1" applyBorder="1" applyAlignment="1" applyProtection="1"/>
    <xf numFmtId="177" fontId="0" fillId="0" borderId="0" xfId="3" applyNumberFormat="1" applyFont="1" applyFill="1" applyBorder="1" applyAlignment="1" applyProtection="1"/>
    <xf numFmtId="177" fontId="13" fillId="3" borderId="1" xfId="3" applyNumberFormat="1" applyFont="1" applyFill="1" applyBorder="1" applyAlignment="1" applyProtection="1">
      <alignment horizontal="center" vertical="center" wrapText="1"/>
    </xf>
    <xf numFmtId="0" fontId="20" fillId="0" borderId="0" xfId="0" applyNumberFormat="1" applyFont="1" applyFill="1" applyBorder="1" applyAlignment="1" applyProtection="1"/>
    <xf numFmtId="177" fontId="20" fillId="0" borderId="0" xfId="2" applyNumberFormat="1" applyFont="1" applyFill="1" applyBorder="1" applyAlignment="1" applyProtection="1"/>
    <xf numFmtId="0" fontId="12" fillId="0" borderId="1" xfId="0" applyFont="1" applyBorder="1" applyAlignment="1" applyProtection="1">
      <alignment vertical="center"/>
    </xf>
    <xf numFmtId="177" fontId="11" fillId="0" borderId="1" xfId="2" applyNumberFormat="1" applyFont="1" applyFill="1" applyBorder="1" applyAlignment="1" applyProtection="1"/>
    <xf numFmtId="0" fontId="12" fillId="9" borderId="1" xfId="0" applyFont="1" applyFill="1" applyBorder="1" applyAlignment="1" applyProtection="1">
      <alignment vertical="center"/>
    </xf>
    <xf numFmtId="0" fontId="20" fillId="0" borderId="1" xfId="0" applyNumberFormat="1" applyFont="1" applyFill="1" applyBorder="1" applyAlignment="1" applyProtection="1"/>
    <xf numFmtId="177" fontId="20" fillId="0" borderId="1" xfId="2" applyNumberFormat="1" applyFont="1" applyFill="1" applyBorder="1" applyAlignment="1" applyProtection="1"/>
    <xf numFmtId="177" fontId="2" fillId="3" borderId="1" xfId="3" applyNumberFormat="1" applyFont="1" applyFill="1" applyBorder="1" applyAlignment="1" applyProtection="1">
      <alignment horizontal="center" vertical="center" wrapText="1"/>
    </xf>
    <xf numFmtId="177" fontId="3" fillId="0" borderId="1" xfId="0" applyNumberFormat="1" applyFont="1" applyBorder="1" applyAlignment="1" applyProtection="1">
      <alignment vertical="center"/>
    </xf>
    <xf numFmtId="177" fontId="3" fillId="0" borderId="1" xfId="3" applyNumberFormat="1" applyFont="1" applyBorder="1" applyAlignment="1" applyProtection="1">
      <alignment vertical="center"/>
    </xf>
    <xf numFmtId="177" fontId="2" fillId="3" borderId="1" xfId="0" applyNumberFormat="1" applyFont="1" applyFill="1" applyBorder="1" applyAlignment="1" applyProtection="1">
      <alignment horizontal="center" vertical="center" wrapText="1"/>
    </xf>
    <xf numFmtId="177" fontId="8" fillId="4" borderId="1" xfId="0" applyNumberFormat="1" applyFont="1" applyFill="1" applyBorder="1" applyAlignment="1" applyProtection="1">
      <alignment horizontal="center" vertical="center" wrapText="1"/>
    </xf>
    <xf numFmtId="177" fontId="20" fillId="0" borderId="0" xfId="0" applyNumberFormat="1" applyFont="1" applyFill="1" applyBorder="1" applyAlignment="1" applyProtection="1"/>
    <xf numFmtId="0" fontId="12" fillId="10" borderId="1" xfId="0" applyFont="1" applyFill="1" applyBorder="1" applyAlignment="1" applyProtection="1">
      <alignment vertical="center"/>
    </xf>
    <xf numFmtId="177" fontId="10" fillId="10" borderId="0" xfId="3" applyNumberFormat="1" applyFont="1" applyFill="1" applyBorder="1" applyAlignment="1" applyProtection="1"/>
    <xf numFmtId="0" fontId="12" fillId="4" borderId="1" xfId="0" applyFont="1" applyFill="1" applyBorder="1" applyAlignment="1" applyProtection="1">
      <alignment vertical="center"/>
    </xf>
    <xf numFmtId="0" fontId="14" fillId="0" borderId="1" xfId="0" applyFont="1" applyBorder="1" applyAlignment="1" applyProtection="1">
      <alignment vertical="center"/>
    </xf>
    <xf numFmtId="0" fontId="14" fillId="4" borderId="1" xfId="0" applyFont="1" applyFill="1" applyBorder="1" applyAlignment="1" applyProtection="1">
      <alignment vertical="center"/>
    </xf>
    <xf numFmtId="0" fontId="14" fillId="7" borderId="1" xfId="0" applyFont="1" applyFill="1" applyBorder="1" applyAlignment="1" applyProtection="1">
      <alignment vertical="center"/>
    </xf>
    <xf numFmtId="0" fontId="14" fillId="8" borderId="1" xfId="0" applyFont="1" applyFill="1" applyBorder="1" applyAlignment="1" applyProtection="1">
      <alignment vertical="center"/>
    </xf>
    <xf numFmtId="0" fontId="14" fillId="0" borderId="1" xfId="0" applyFont="1" applyFill="1" applyBorder="1" applyAlignment="1" applyProtection="1">
      <alignment vertical="center"/>
    </xf>
    <xf numFmtId="177" fontId="17" fillId="2" borderId="1" xfId="3" applyNumberFormat="1" applyFont="1" applyFill="1" applyBorder="1" applyAlignment="1" applyProtection="1">
      <alignment horizontal="center" vertical="center" wrapText="1"/>
    </xf>
    <xf numFmtId="177" fontId="17" fillId="3" borderId="1" xfId="3" applyNumberFormat="1" applyFont="1" applyFill="1" applyBorder="1" applyAlignment="1" applyProtection="1">
      <alignment horizontal="center" vertical="center" wrapText="1"/>
    </xf>
    <xf numFmtId="177" fontId="17" fillId="0" borderId="0" xfId="3" applyNumberFormat="1" applyFont="1" applyFill="1" applyAlignment="1" applyProtection="1">
      <alignment horizontal="center" vertical="center" wrapText="1"/>
    </xf>
    <xf numFmtId="177" fontId="17" fillId="3" borderId="0" xfId="3" applyNumberFormat="1" applyFont="1" applyFill="1" applyAlignment="1" applyProtection="1">
      <alignment horizontal="center" vertical="center" wrapText="1"/>
    </xf>
    <xf numFmtId="177" fontId="12" fillId="10" borderId="1" xfId="3" applyNumberFormat="1" applyFont="1" applyFill="1" applyBorder="1" applyAlignment="1" applyProtection="1">
      <alignment vertical="center"/>
    </xf>
    <xf numFmtId="177" fontId="10" fillId="10" borderId="1" xfId="0" applyNumberFormat="1" applyFont="1" applyFill="1" applyBorder="1" applyAlignment="1" applyProtection="1">
      <alignment vertical="center"/>
    </xf>
    <xf numFmtId="177" fontId="10" fillId="10" borderId="1" xfId="3" applyNumberFormat="1" applyFont="1" applyFill="1" applyBorder="1" applyAlignment="1" applyProtection="1">
      <alignment vertical="center"/>
    </xf>
    <xf numFmtId="177" fontId="10" fillId="10" borderId="0" xfId="3" applyNumberFormat="1" applyFont="1" applyFill="1" applyAlignment="1" applyProtection="1">
      <alignment vertical="center"/>
    </xf>
    <xf numFmtId="177" fontId="12" fillId="0" borderId="1" xfId="3" applyNumberFormat="1" applyFont="1" applyBorder="1" applyAlignment="1" applyProtection="1">
      <alignment vertical="center"/>
    </xf>
    <xf numFmtId="177" fontId="10" fillId="0" borderId="1" xfId="0" applyNumberFormat="1" applyFont="1" applyBorder="1" applyAlignment="1" applyProtection="1">
      <alignment vertical="center"/>
    </xf>
    <xf numFmtId="177" fontId="10" fillId="0" borderId="1" xfId="3" applyNumberFormat="1" applyFont="1" applyBorder="1" applyAlignment="1" applyProtection="1">
      <alignment vertical="center"/>
    </xf>
    <xf numFmtId="177" fontId="10" fillId="0" borderId="0" xfId="3" applyNumberFormat="1" applyFont="1" applyAlignment="1" applyProtection="1">
      <alignment vertical="center"/>
    </xf>
    <xf numFmtId="177" fontId="14" fillId="0" borderId="1" xfId="3" applyNumberFormat="1" applyFont="1" applyBorder="1" applyAlignment="1" applyProtection="1">
      <alignment vertical="center"/>
    </xf>
    <xf numFmtId="177" fontId="11" fillId="0" borderId="1" xfId="0" applyNumberFormat="1" applyFont="1" applyBorder="1" applyAlignment="1" applyProtection="1">
      <alignment vertical="center"/>
    </xf>
    <xf numFmtId="177" fontId="11" fillId="0" borderId="1" xfId="3" applyNumberFormat="1" applyFont="1" applyBorder="1" applyAlignment="1" applyProtection="1">
      <alignment vertical="center"/>
    </xf>
    <xf numFmtId="177" fontId="11" fillId="0" borderId="0" xfId="3" applyNumberFormat="1" applyFont="1" applyAlignment="1" applyProtection="1">
      <alignment vertical="center"/>
    </xf>
    <xf numFmtId="177" fontId="10" fillId="0" borderId="0" xfId="0" applyNumberFormat="1" applyFont="1" applyAlignment="1" applyProtection="1">
      <alignment vertical="center"/>
    </xf>
    <xf numFmtId="177" fontId="11" fillId="0" borderId="0" xfId="0" applyNumberFormat="1" applyFont="1" applyAlignment="1" applyProtection="1">
      <alignment vertical="center"/>
    </xf>
    <xf numFmtId="9" fontId="20" fillId="0" borderId="0" xfId="1" applyFont="1" applyFill="1" applyBorder="1" applyAlignment="1" applyProtection="1"/>
    <xf numFmtId="177" fontId="20" fillId="0" borderId="1" xfId="0" applyNumberFormat="1" applyFont="1" applyFill="1" applyBorder="1" applyAlignment="1" applyProtection="1"/>
    <xf numFmtId="0" fontId="21" fillId="9" borderId="1" xfId="0" applyNumberFormat="1" applyFont="1" applyFill="1" applyBorder="1" applyAlignment="1" applyProtection="1"/>
    <xf numFmtId="177" fontId="21" fillId="9" borderId="1" xfId="0" applyNumberFormat="1" applyFont="1" applyFill="1" applyBorder="1" applyAlignment="1" applyProtection="1"/>
    <xf numFmtId="177" fontId="20" fillId="0" borderId="2" xfId="2" applyNumberFormat="1" applyFont="1" applyFill="1" applyBorder="1" applyAlignment="1" applyProtection="1"/>
    <xf numFmtId="177" fontId="21" fillId="0" borderId="0" xfId="0" applyNumberFormat="1" applyFont="1" applyFill="1" applyBorder="1" applyAlignment="1" applyProtection="1"/>
    <xf numFmtId="177" fontId="9" fillId="5" borderId="1" xfId="0" applyNumberFormat="1" applyFont="1" applyFill="1" applyBorder="1" applyAlignment="1" applyProtection="1">
      <alignment horizontal="center" vertical="center"/>
    </xf>
    <xf numFmtId="177" fontId="0" fillId="0" borderId="1" xfId="0" applyNumberFormat="1" applyFont="1" applyFill="1" applyBorder="1" applyAlignment="1" applyProtection="1"/>
    <xf numFmtId="177" fontId="9" fillId="2" borderId="3" xfId="2" applyNumberFormat="1" applyFont="1" applyFill="1" applyBorder="1" applyAlignment="1" applyProtection="1">
      <alignment horizontal="center" vertical="center"/>
    </xf>
    <xf numFmtId="0" fontId="20" fillId="4" borderId="1" xfId="0" applyNumberFormat="1" applyFont="1" applyFill="1" applyBorder="1" applyAlignment="1" applyProtection="1"/>
    <xf numFmtId="0" fontId="20" fillId="7" borderId="1" xfId="0" applyNumberFormat="1" applyFont="1" applyFill="1" applyBorder="1" applyAlignment="1" applyProtection="1"/>
    <xf numFmtId="0" fontId="5" fillId="0" borderId="0" xfId="3"/>
    <xf numFmtId="177" fontId="22" fillId="2" borderId="1" xfId="3" applyNumberFormat="1" applyFont="1" applyFill="1" applyBorder="1" applyAlignment="1" applyProtection="1">
      <alignment horizontal="center" vertical="center" wrapText="1"/>
    </xf>
    <xf numFmtId="177" fontId="20" fillId="0" borderId="0" xfId="3" applyNumberFormat="1" applyFont="1" applyFill="1" applyBorder="1" applyAlignment="1" applyProtection="1"/>
    <xf numFmtId="177" fontId="22" fillId="3" borderId="0" xfId="3" applyNumberFormat="1" applyFont="1" applyFill="1" applyAlignment="1" applyProtection="1">
      <alignment horizontal="center" vertical="center" wrapText="1"/>
    </xf>
    <xf numFmtId="177" fontId="23" fillId="0" borderId="1" xfId="3" applyNumberFormat="1" applyFont="1" applyBorder="1" applyAlignment="1" applyProtection="1">
      <alignment vertical="center"/>
    </xf>
    <xf numFmtId="177" fontId="24" fillId="0" borderId="1" xfId="0" applyNumberFormat="1" applyFont="1" applyBorder="1" applyAlignment="1" applyProtection="1">
      <alignment vertical="center"/>
    </xf>
    <xf numFmtId="177" fontId="24" fillId="0" borderId="1" xfId="3" applyNumberFormat="1" applyFont="1" applyBorder="1" applyAlignment="1" applyProtection="1">
      <alignment vertical="center"/>
    </xf>
    <xf numFmtId="177" fontId="24" fillId="0" borderId="0" xfId="3" applyNumberFormat="1" applyFont="1" applyAlignment="1" applyProtection="1">
      <alignment vertical="center"/>
    </xf>
    <xf numFmtId="177" fontId="24" fillId="0" borderId="2" xfId="0" applyNumberFormat="1" applyFont="1" applyBorder="1" applyAlignment="1" applyProtection="1">
      <alignment vertical="center"/>
    </xf>
    <xf numFmtId="177" fontId="24" fillId="0" borderId="0" xfId="0" applyNumberFormat="1" applyFont="1" applyBorder="1" applyAlignment="1" applyProtection="1">
      <alignment vertical="center"/>
    </xf>
    <xf numFmtId="177" fontId="24" fillId="0" borderId="2" xfId="3" applyNumberFormat="1" applyFont="1" applyBorder="1" applyAlignment="1" applyProtection="1">
      <alignment vertical="center"/>
    </xf>
    <xf numFmtId="177" fontId="24" fillId="0" borderId="0" xfId="3" applyNumberFormat="1" applyFont="1" applyBorder="1" applyAlignment="1" applyProtection="1">
      <alignment vertical="center"/>
    </xf>
    <xf numFmtId="177" fontId="27" fillId="2" borderId="5" xfId="3" applyNumberFormat="1" applyFont="1" applyFill="1" applyBorder="1" applyAlignment="1" applyProtection="1">
      <alignment horizontal="center" vertical="center" wrapText="1"/>
    </xf>
    <xf numFmtId="177" fontId="24" fillId="0" borderId="0" xfId="3" applyNumberFormat="1" applyFont="1" applyFill="1" applyAlignment="1" applyProtection="1">
      <alignment vertical="center"/>
    </xf>
    <xf numFmtId="0" fontId="20" fillId="0" borderId="6" xfId="0" applyNumberFormat="1" applyFont="1" applyFill="1" applyBorder="1" applyAlignment="1" applyProtection="1"/>
    <xf numFmtId="0" fontId="2" fillId="11" borderId="0" xfId="0" applyFont="1" applyFill="1" applyAlignment="1">
      <alignment horizontal="center" vertical="center" wrapText="1"/>
    </xf>
    <xf numFmtId="0" fontId="0" fillId="0" borderId="0" xfId="0"/>
    <xf numFmtId="177" fontId="7" fillId="0" borderId="0" xfId="0" applyNumberFormat="1" applyFont="1" applyFill="1" applyBorder="1" applyAlignment="1" applyProtection="1">
      <alignment horizontal="center"/>
    </xf>
    <xf numFmtId="0" fontId="2" fillId="0" borderId="0" xfId="0" applyFont="1" applyFill="1" applyAlignment="1">
      <alignment horizontal="center" vertical="center" wrapText="1"/>
    </xf>
    <xf numFmtId="0" fontId="2" fillId="12" borderId="0" xfId="0" applyFont="1" applyFill="1" applyAlignment="1">
      <alignment horizontal="center" vertical="center" wrapText="1"/>
    </xf>
    <xf numFmtId="177" fontId="8" fillId="4" borderId="1" xfId="3" applyNumberFormat="1" applyFont="1" applyFill="1" applyBorder="1" applyAlignment="1" applyProtection="1">
      <alignment horizontal="center" vertical="center" wrapText="1"/>
    </xf>
    <xf numFmtId="177" fontId="22" fillId="0" borderId="0" xfId="3" applyNumberFormat="1" applyFont="1" applyFill="1" applyAlignment="1" applyProtection="1">
      <alignment horizontal="center" vertical="center" wrapText="1"/>
    </xf>
    <xf numFmtId="177" fontId="14" fillId="0" borderId="1" xfId="0" applyNumberFormat="1" applyFont="1" applyBorder="1" applyAlignment="1" applyProtection="1">
      <alignment vertical="center"/>
    </xf>
    <xf numFmtId="177" fontId="11" fillId="0" borderId="0" xfId="3" applyNumberFormat="1" applyFont="1" applyFill="1" applyAlignment="1" applyProtection="1">
      <alignment vertical="center"/>
    </xf>
    <xf numFmtId="0" fontId="28" fillId="13" borderId="0" xfId="0" applyFont="1" applyFill="1" applyAlignment="1" applyProtection="1">
      <alignment vertical="center"/>
    </xf>
    <xf numFmtId="177" fontId="10" fillId="13" borderId="1" xfId="0" applyNumberFormat="1" applyFont="1" applyFill="1" applyBorder="1" applyAlignment="1" applyProtection="1"/>
    <xf numFmtId="177" fontId="10" fillId="13" borderId="1" xfId="0" applyNumberFormat="1" applyFont="1" applyFill="1" applyBorder="1" applyAlignment="1" applyProtection="1">
      <alignment vertical="center"/>
    </xf>
    <xf numFmtId="177" fontId="10" fillId="13" borderId="1" xfId="3" applyNumberFormat="1" applyFont="1" applyFill="1" applyBorder="1" applyAlignment="1" applyProtection="1"/>
    <xf numFmtId="177" fontId="10" fillId="13" borderId="0" xfId="3" applyNumberFormat="1" applyFont="1" applyFill="1" applyBorder="1" applyAlignment="1" applyProtection="1"/>
    <xf numFmtId="0" fontId="12" fillId="13" borderId="1" xfId="0" applyFont="1" applyFill="1" applyBorder="1" applyAlignment="1" applyProtection="1">
      <alignment vertical="center"/>
    </xf>
    <xf numFmtId="177" fontId="10" fillId="13" borderId="0" xfId="3" applyNumberFormat="1" applyFont="1" applyFill="1" applyAlignment="1" applyProtection="1">
      <alignment vertical="center"/>
    </xf>
    <xf numFmtId="177" fontId="25" fillId="13" borderId="1" xfId="3" applyNumberFormat="1" applyFont="1" applyFill="1" applyBorder="1" applyAlignment="1" applyProtection="1">
      <alignment vertical="center"/>
    </xf>
    <xf numFmtId="177" fontId="26" fillId="13" borderId="1" xfId="0" applyNumberFormat="1" applyFont="1" applyFill="1" applyBorder="1" applyAlignment="1" applyProtection="1">
      <alignment vertical="center"/>
    </xf>
    <xf numFmtId="177" fontId="26" fillId="13" borderId="1" xfId="3" applyNumberFormat="1" applyFont="1" applyFill="1" applyBorder="1" applyAlignment="1" applyProtection="1">
      <alignment vertical="center"/>
    </xf>
    <xf numFmtId="177" fontId="26" fillId="13" borderId="2" xfId="3" applyNumberFormat="1" applyFont="1" applyFill="1" applyBorder="1" applyAlignment="1" applyProtection="1">
      <alignment vertical="center"/>
    </xf>
    <xf numFmtId="177" fontId="26" fillId="13" borderId="0" xfId="3" applyNumberFormat="1" applyFont="1" applyFill="1" applyBorder="1" applyAlignment="1" applyProtection="1">
      <alignment vertical="center"/>
    </xf>
    <xf numFmtId="177" fontId="26" fillId="13" borderId="0" xfId="3" applyNumberFormat="1" applyFont="1" applyFill="1" applyAlignment="1" applyProtection="1">
      <alignment vertical="center"/>
    </xf>
    <xf numFmtId="177" fontId="21" fillId="13" borderId="0" xfId="3" applyNumberFormat="1" applyFont="1" applyFill="1" applyBorder="1" applyAlignment="1" applyProtection="1"/>
    <xf numFmtId="0" fontId="29" fillId="4" borderId="0" xfId="0" applyFont="1" applyFill="1" applyAlignment="1">
      <alignment horizontal="center"/>
    </xf>
    <xf numFmtId="177" fontId="0" fillId="0" borderId="0" xfId="0" applyNumberFormat="1"/>
    <xf numFmtId="0" fontId="7" fillId="0" borderId="0" xfId="0" applyFont="1"/>
    <xf numFmtId="9" fontId="0" fillId="0" borderId="0" xfId="0" applyNumberFormat="1"/>
    <xf numFmtId="177" fontId="2" fillId="12" borderId="0" xfId="0" applyNumberFormat="1" applyFont="1" applyFill="1" applyAlignment="1">
      <alignment horizontal="center" vertical="center" wrapText="1"/>
    </xf>
    <xf numFmtId="177" fontId="6" fillId="0" borderId="0" xfId="0" applyNumberFormat="1" applyFont="1" applyAlignment="1">
      <alignment vertical="center"/>
    </xf>
    <xf numFmtId="177" fontId="2" fillId="11" borderId="0" xfId="0" applyNumberFormat="1" applyFont="1" applyFill="1" applyAlignment="1">
      <alignment horizontal="center" vertical="center" wrapText="1"/>
    </xf>
    <xf numFmtId="0" fontId="15" fillId="0" borderId="1" xfId="0" applyFont="1" applyFill="1" applyBorder="1" applyAlignment="1" applyProtection="1">
      <alignment vertical="center"/>
    </xf>
    <xf numFmtId="177" fontId="0" fillId="4" borderId="0" xfId="0" applyNumberFormat="1" applyFont="1" applyFill="1" applyBorder="1" applyAlignment="1" applyProtection="1"/>
    <xf numFmtId="177" fontId="11" fillId="0" borderId="0" xfId="3" applyNumberFormat="1" applyFont="1" applyBorder="1" applyAlignment="1" applyProtection="1">
      <alignment vertical="center"/>
    </xf>
    <xf numFmtId="177" fontId="10" fillId="6" borderId="4" xfId="0" applyNumberFormat="1" applyFont="1" applyFill="1" applyBorder="1" applyAlignment="1" applyProtection="1">
      <alignment vertical="center"/>
    </xf>
    <xf numFmtId="177" fontId="10" fillId="0" borderId="4" xfId="0" applyNumberFormat="1" applyFont="1" applyFill="1" applyBorder="1" applyAlignment="1" applyProtection="1">
      <alignment vertical="center"/>
    </xf>
    <xf numFmtId="177" fontId="11" fillId="0" borderId="4" xfId="0" applyNumberFormat="1" applyFont="1" applyFill="1" applyBorder="1" applyAlignment="1" applyProtection="1">
      <alignment vertical="center"/>
    </xf>
    <xf numFmtId="177" fontId="10" fillId="13" borderId="4" xfId="0" applyNumberFormat="1" applyFont="1" applyFill="1" applyBorder="1" applyAlignment="1" applyProtection="1">
      <alignment vertical="center"/>
    </xf>
    <xf numFmtId="177" fontId="10" fillId="9" borderId="1" xfId="2" applyNumberFormat="1" applyFont="1" applyFill="1" applyBorder="1" applyAlignment="1" applyProtection="1"/>
    <xf numFmtId="0" fontId="21" fillId="0" borderId="0" xfId="0" applyNumberFormat="1" applyFont="1" applyFill="1" applyBorder="1" applyAlignment="1" applyProtection="1"/>
    <xf numFmtId="177" fontId="23" fillId="0" borderId="1" xfId="3" applyNumberFormat="1" applyFont="1" applyFill="1" applyBorder="1" applyAlignment="1" applyProtection="1">
      <alignment vertical="center"/>
    </xf>
    <xf numFmtId="177" fontId="24" fillId="0" borderId="1" xfId="0" applyNumberFormat="1" applyFont="1" applyFill="1" applyBorder="1" applyAlignment="1" applyProtection="1">
      <alignment vertical="center"/>
    </xf>
    <xf numFmtId="177" fontId="24" fillId="0" borderId="1" xfId="3" applyNumberFormat="1" applyFont="1" applyFill="1" applyBorder="1" applyAlignment="1" applyProtection="1">
      <alignment vertical="center"/>
    </xf>
    <xf numFmtId="0" fontId="0" fillId="0" borderId="0" xfId="0" applyFill="1"/>
    <xf numFmtId="178" fontId="11" fillId="0" borderId="0" xfId="0" applyNumberFormat="1" applyFont="1" applyFill="1" applyBorder="1" applyAlignment="1" applyProtection="1"/>
    <xf numFmtId="177" fontId="30" fillId="0" borderId="0" xfId="0" applyNumberFormat="1" applyFont="1" applyFill="1" applyAlignment="1">
      <alignment horizontal="center" vertical="center" wrapText="1"/>
    </xf>
    <xf numFmtId="0" fontId="12" fillId="14" borderId="1" xfId="0" applyFont="1" applyFill="1" applyBorder="1" applyAlignment="1" applyProtection="1">
      <alignment vertical="center"/>
    </xf>
    <xf numFmtId="177" fontId="12" fillId="14" borderId="1" xfId="2" applyNumberFormat="1" applyFont="1" applyFill="1" applyBorder="1" applyAlignment="1" applyProtection="1"/>
    <xf numFmtId="0" fontId="12" fillId="15" borderId="1" xfId="0" applyFont="1" applyFill="1" applyBorder="1" applyAlignment="1" applyProtection="1">
      <alignment vertical="center"/>
    </xf>
    <xf numFmtId="177" fontId="10" fillId="15" borderId="1" xfId="2" applyNumberFormat="1" applyFont="1" applyFill="1" applyBorder="1" applyAlignment="1" applyProtection="1"/>
    <xf numFmtId="177" fontId="31" fillId="4" borderId="0" xfId="3" applyNumberFormat="1" applyFont="1" applyFill="1" applyBorder="1" applyAlignment="1" applyProtection="1">
      <alignment horizontal="center"/>
    </xf>
    <xf numFmtId="178" fontId="20" fillId="0" borderId="0" xfId="0" applyNumberFormat="1" applyFont="1" applyFill="1" applyBorder="1" applyAlignment="1" applyProtection="1"/>
    <xf numFmtId="0" fontId="32" fillId="4" borderId="0" xfId="0" applyNumberFormat="1" applyFont="1" applyFill="1" applyBorder="1" applyAlignment="1" applyProtection="1"/>
    <xf numFmtId="177" fontId="32" fillId="4" borderId="0" xfId="0" applyNumberFormat="1" applyFont="1" applyFill="1" applyBorder="1" applyAlignment="1" applyProtection="1"/>
    <xf numFmtId="41" fontId="20" fillId="0" borderId="0" xfId="2" applyFont="1" applyFill="1" applyBorder="1" applyAlignment="1" applyProtection="1"/>
    <xf numFmtId="177" fontId="20" fillId="4" borderId="0" xfId="3" applyNumberFormat="1" applyFont="1" applyFill="1" applyBorder="1" applyAlignment="1" applyProtection="1"/>
    <xf numFmtId="177" fontId="13" fillId="3" borderId="1" xfId="3" applyNumberFormat="1" applyFont="1" applyFill="1" applyBorder="1" applyAlignment="1" applyProtection="1">
      <alignment horizontal="center" vertical="center" wrapText="1"/>
    </xf>
    <xf numFmtId="177" fontId="18" fillId="0" borderId="0" xfId="0" applyNumberFormat="1" applyFont="1" applyFill="1" applyBorder="1" applyAlignment="1" applyProtection="1">
      <alignment horizontal="center" vertical="center" wrapText="1"/>
    </xf>
    <xf numFmtId="9" fontId="0" fillId="0" borderId="0" xfId="1" applyFont="1"/>
    <xf numFmtId="177" fontId="25" fillId="6" borderId="1" xfId="3" applyNumberFormat="1" applyFont="1" applyFill="1" applyBorder="1" applyAlignment="1" applyProtection="1">
      <alignment vertical="center"/>
    </xf>
    <xf numFmtId="177" fontId="26" fillId="6" borderId="1" xfId="0" applyNumberFormat="1" applyFont="1" applyFill="1" applyBorder="1" applyAlignment="1" applyProtection="1">
      <alignment vertical="center"/>
    </xf>
    <xf numFmtId="177" fontId="5" fillId="4" borderId="0" xfId="3" applyNumberFormat="1" applyFont="1" applyFill="1" applyBorder="1" applyAlignment="1" applyProtection="1"/>
    <xf numFmtId="177" fontId="11" fillId="4" borderId="0" xfId="0" applyNumberFormat="1" applyFont="1" applyFill="1" applyBorder="1" applyAlignment="1" applyProtection="1"/>
    <xf numFmtId="177" fontId="11" fillId="4" borderId="0" xfId="3" applyNumberFormat="1" applyFont="1" applyFill="1" applyBorder="1" applyAlignment="1" applyProtection="1"/>
    <xf numFmtId="176" fontId="3" fillId="0" borderId="0" xfId="0" applyNumberFormat="1" applyFont="1" applyAlignment="1" applyProtection="1">
      <alignment vertical="center"/>
    </xf>
    <xf numFmtId="177" fontId="13" fillId="3" borderId="1" xfId="3" applyNumberFormat="1" applyFont="1" applyFill="1" applyBorder="1" applyAlignment="1" applyProtection="1">
      <alignment horizontal="center" vertical="center" wrapText="1"/>
    </xf>
    <xf numFmtId="9" fontId="0" fillId="0" borderId="0" xfId="0" applyNumberFormat="1" applyFont="1" applyFill="1" applyBorder="1" applyAlignment="1" applyProtection="1"/>
    <xf numFmtId="177" fontId="20" fillId="16" borderId="0" xfId="0" applyNumberFormat="1" applyFont="1" applyFill="1" applyBorder="1" applyAlignment="1" applyProtection="1"/>
    <xf numFmtId="0" fontId="16" fillId="0" borderId="9" xfId="0" applyFont="1" applyFill="1" applyBorder="1" applyAlignment="1" applyProtection="1">
      <alignment vertical="center"/>
    </xf>
    <xf numFmtId="177" fontId="11" fillId="0" borderId="9" xfId="0" applyNumberFormat="1" applyFont="1" applyFill="1" applyBorder="1" applyAlignment="1" applyProtection="1">
      <alignment vertical="center"/>
    </xf>
    <xf numFmtId="177" fontId="11" fillId="0" borderId="9" xfId="3" applyNumberFormat="1" applyFont="1" applyFill="1" applyBorder="1" applyAlignment="1" applyProtection="1">
      <alignment vertical="center"/>
    </xf>
    <xf numFmtId="177" fontId="20" fillId="0" borderId="9" xfId="3" applyNumberFormat="1" applyFont="1" applyFill="1" applyBorder="1" applyAlignment="1" applyProtection="1"/>
    <xf numFmtId="177" fontId="20" fillId="0" borderId="9" xfId="0" applyNumberFormat="1" applyFont="1" applyFill="1" applyBorder="1" applyAlignment="1" applyProtection="1"/>
    <xf numFmtId="0" fontId="16" fillId="0" borderId="9" xfId="0" applyFont="1" applyBorder="1" applyAlignment="1" applyProtection="1">
      <alignment vertical="center"/>
    </xf>
    <xf numFmtId="177" fontId="23" fillId="0" borderId="9" xfId="3" applyNumberFormat="1" applyFont="1" applyBorder="1" applyAlignment="1" applyProtection="1">
      <alignment vertical="center"/>
    </xf>
    <xf numFmtId="177" fontId="24" fillId="0" borderId="9" xfId="0" applyNumberFormat="1" applyFont="1" applyBorder="1" applyAlignment="1" applyProtection="1">
      <alignment vertical="center"/>
    </xf>
    <xf numFmtId="177" fontId="24" fillId="0" borderId="9" xfId="3" applyNumberFormat="1" applyFont="1" applyBorder="1" applyAlignment="1" applyProtection="1">
      <alignment vertical="center"/>
    </xf>
    <xf numFmtId="177" fontId="3" fillId="0" borderId="9" xfId="3" applyNumberFormat="1" applyFont="1" applyBorder="1" applyAlignment="1" applyProtection="1">
      <alignment vertical="center"/>
    </xf>
    <xf numFmtId="177" fontId="3" fillId="0" borderId="9" xfId="0" applyNumberFormat="1" applyFont="1" applyBorder="1" applyAlignment="1" applyProtection="1">
      <alignment vertical="center"/>
    </xf>
    <xf numFmtId="0" fontId="14" fillId="0" borderId="9" xfId="0" applyFont="1" applyBorder="1" applyAlignment="1" applyProtection="1">
      <alignment vertical="center"/>
    </xf>
    <xf numFmtId="177" fontId="0" fillId="0" borderId="9" xfId="0" applyNumberFormat="1" applyFont="1" applyFill="1" applyBorder="1" applyAlignment="1" applyProtection="1"/>
    <xf numFmtId="177" fontId="14" fillId="0" borderId="9" xfId="3" applyNumberFormat="1" applyFont="1" applyBorder="1" applyAlignment="1" applyProtection="1">
      <alignment vertical="center"/>
    </xf>
    <xf numFmtId="177" fontId="11" fillId="0" borderId="9" xfId="0" applyNumberFormat="1" applyFont="1" applyBorder="1" applyAlignment="1" applyProtection="1">
      <alignment vertical="center"/>
    </xf>
    <xf numFmtId="177" fontId="11" fillId="0" borderId="9" xfId="3" applyNumberFormat="1" applyFont="1" applyBorder="1" applyAlignment="1" applyProtection="1">
      <alignment vertical="center"/>
    </xf>
    <xf numFmtId="176" fontId="0" fillId="0" borderId="0" xfId="0" applyNumberFormat="1" applyFont="1" applyFill="1" applyBorder="1" applyAlignment="1" applyProtection="1"/>
    <xf numFmtId="177" fontId="1" fillId="0" borderId="0" xfId="3" applyNumberFormat="1" applyFont="1" applyFill="1" applyBorder="1" applyAlignment="1" applyProtection="1"/>
    <xf numFmtId="9" fontId="1" fillId="0" borderId="0" xfId="1" applyFont="1" applyFill="1" applyBorder="1" applyAlignment="1" applyProtection="1"/>
    <xf numFmtId="177" fontId="33" fillId="17" borderId="0" xfId="0" applyNumberFormat="1" applyFont="1" applyFill="1" applyBorder="1" applyAlignment="1" applyProtection="1"/>
    <xf numFmtId="0" fontId="33" fillId="17" borderId="0" xfId="0" applyNumberFormat="1" applyFont="1" applyFill="1" applyBorder="1" applyAlignment="1" applyProtection="1"/>
    <xf numFmtId="9" fontId="33" fillId="17" borderId="0" xfId="0" applyNumberFormat="1" applyFont="1" applyFill="1" applyBorder="1" applyAlignment="1" applyProtection="1"/>
    <xf numFmtId="9" fontId="34" fillId="17" borderId="0" xfId="1" applyFont="1" applyFill="1" applyBorder="1" applyAlignment="1" applyProtection="1"/>
    <xf numFmtId="177" fontId="35" fillId="17" borderId="0" xfId="0" applyNumberFormat="1" applyFont="1" applyFill="1" applyBorder="1" applyAlignment="1" applyProtection="1"/>
    <xf numFmtId="0" fontId="35" fillId="17" borderId="0" xfId="0" applyNumberFormat="1" applyFont="1" applyFill="1" applyBorder="1" applyAlignment="1" applyProtection="1"/>
    <xf numFmtId="9" fontId="35" fillId="17" borderId="0" xfId="0" applyNumberFormat="1" applyFont="1" applyFill="1" applyBorder="1" applyAlignment="1" applyProtection="1"/>
    <xf numFmtId="9" fontId="36" fillId="17" borderId="0" xfId="1" applyFont="1" applyFill="1" applyBorder="1" applyAlignment="1" applyProtection="1"/>
    <xf numFmtId="179" fontId="20" fillId="0" borderId="0" xfId="2" applyNumberFormat="1" applyFont="1" applyFill="1" applyBorder="1" applyAlignment="1" applyProtection="1"/>
    <xf numFmtId="9" fontId="0" fillId="19" borderId="0" xfId="1" applyFont="1" applyFill="1" applyBorder="1" applyAlignment="1" applyProtection="1"/>
    <xf numFmtId="178" fontId="0" fillId="0" borderId="0" xfId="0" applyNumberFormat="1" applyFont="1" applyFill="1" applyBorder="1" applyAlignment="1" applyProtection="1"/>
    <xf numFmtId="0" fontId="16" fillId="0" borderId="11" xfId="0" applyFont="1" applyBorder="1" applyAlignment="1" applyProtection="1">
      <alignment vertical="center"/>
    </xf>
    <xf numFmtId="0" fontId="7" fillId="16" borderId="0" xfId="0" applyFont="1" applyFill="1"/>
    <xf numFmtId="0" fontId="37" fillId="16" borderId="1" xfId="0" applyNumberFormat="1" applyFont="1" applyFill="1" applyBorder="1" applyAlignment="1" applyProtection="1"/>
    <xf numFmtId="177" fontId="37" fillId="16" borderId="1" xfId="2" applyNumberFormat="1" applyFont="1" applyFill="1" applyBorder="1" applyAlignment="1" applyProtection="1"/>
    <xf numFmtId="179" fontId="37" fillId="16" borderId="1" xfId="1" applyNumberFormat="1" applyFont="1" applyFill="1" applyBorder="1" applyAlignment="1" applyProtection="1"/>
    <xf numFmtId="0" fontId="37" fillId="16" borderId="0" xfId="0" applyNumberFormat="1" applyFont="1" applyFill="1" applyBorder="1" applyAlignment="1" applyProtection="1"/>
    <xf numFmtId="177" fontId="37" fillId="16" borderId="0" xfId="0" applyNumberFormat="1" applyFont="1" applyFill="1" applyBorder="1" applyAlignment="1" applyProtection="1"/>
    <xf numFmtId="9" fontId="37" fillId="16" borderId="0" xfId="1" applyFont="1" applyFill="1" applyBorder="1" applyAlignment="1" applyProtection="1"/>
    <xf numFmtId="177" fontId="17" fillId="2" borderId="11" xfId="3" applyNumberFormat="1" applyFont="1" applyFill="1" applyBorder="1" applyAlignment="1" applyProtection="1">
      <alignment horizontal="center" vertical="center" wrapText="1"/>
    </xf>
    <xf numFmtId="0" fontId="12" fillId="10" borderId="11" xfId="0" applyFont="1" applyFill="1" applyBorder="1" applyAlignment="1" applyProtection="1">
      <alignment vertical="center"/>
    </xf>
    <xf numFmtId="0" fontId="12" fillId="4" borderId="11" xfId="0" applyFont="1" applyFill="1" applyBorder="1" applyAlignment="1" applyProtection="1">
      <alignment vertical="center"/>
    </xf>
    <xf numFmtId="0" fontId="14" fillId="0" borderId="11" xfId="0" applyFont="1" applyBorder="1" applyAlignment="1" applyProtection="1">
      <alignment vertical="center"/>
    </xf>
    <xf numFmtId="0" fontId="12" fillId="0" borderId="11" xfId="0" applyFont="1" applyBorder="1" applyAlignment="1" applyProtection="1">
      <alignment vertical="center"/>
    </xf>
    <xf numFmtId="0" fontId="14" fillId="4" borderId="11" xfId="0" applyFont="1" applyFill="1" applyBorder="1" applyAlignment="1" applyProtection="1">
      <alignment vertical="center"/>
    </xf>
    <xf numFmtId="0" fontId="14" fillId="7" borderId="11" xfId="0" applyFont="1" applyFill="1" applyBorder="1" applyAlignment="1" applyProtection="1">
      <alignment vertical="center"/>
    </xf>
    <xf numFmtId="0" fontId="14" fillId="0" borderId="11" xfId="0" applyFont="1" applyFill="1" applyBorder="1" applyAlignment="1" applyProtection="1">
      <alignment vertical="center"/>
    </xf>
    <xf numFmtId="0" fontId="14" fillId="8" borderId="11" xfId="0" applyFont="1" applyFill="1" applyBorder="1" applyAlignment="1" applyProtection="1">
      <alignment vertical="center"/>
    </xf>
    <xf numFmtId="0" fontId="16" fillId="0" borderId="11" xfId="0" applyFont="1" applyFill="1" applyBorder="1" applyAlignment="1" applyProtection="1">
      <alignment vertical="center"/>
    </xf>
    <xf numFmtId="177" fontId="14" fillId="0" borderId="11" xfId="0" applyNumberFormat="1" applyFont="1" applyBorder="1" applyAlignment="1" applyProtection="1">
      <alignment vertical="center"/>
    </xf>
    <xf numFmtId="0" fontId="12" fillId="13" borderId="11" xfId="0" applyFont="1" applyFill="1" applyBorder="1" applyAlignment="1" applyProtection="1">
      <alignment vertical="center"/>
    </xf>
    <xf numFmtId="179" fontId="0" fillId="16" borderId="0" xfId="0" applyNumberFormat="1" applyFill="1"/>
    <xf numFmtId="0" fontId="16" fillId="4" borderId="11" xfId="0" applyFont="1" applyFill="1" applyBorder="1" applyAlignment="1" applyProtection="1">
      <alignment vertical="center"/>
    </xf>
    <xf numFmtId="177" fontId="9" fillId="5" borderId="13" xfId="0" applyNumberFormat="1" applyFont="1" applyFill="1" applyBorder="1" applyAlignment="1">
      <alignment horizontal="center" vertical="center"/>
    </xf>
    <xf numFmtId="0" fontId="0" fillId="0" borderId="0" xfId="0" applyNumberFormat="1" applyFont="1" applyFill="1" applyBorder="1" applyAlignment="1" applyProtection="1"/>
    <xf numFmtId="177" fontId="13" fillId="3" borderId="7" xfId="3" applyNumberFormat="1" applyFont="1" applyFill="1" applyBorder="1" applyAlignment="1" applyProtection="1">
      <alignment horizontal="center" vertical="center" wrapText="1"/>
    </xf>
    <xf numFmtId="177" fontId="6" fillId="0" borderId="0" xfId="5" applyNumberFormat="1" applyFont="1" applyFill="1" applyBorder="1" applyAlignment="1"/>
    <xf numFmtId="0" fontId="16" fillId="0" borderId="15" xfId="0" applyFont="1" applyBorder="1" applyAlignment="1" applyProtection="1">
      <alignment vertical="center"/>
    </xf>
    <xf numFmtId="0" fontId="14" fillId="0" borderId="15" xfId="0" applyFont="1" applyBorder="1" applyAlignment="1" applyProtection="1">
      <alignment vertical="center"/>
    </xf>
    <xf numFmtId="177" fontId="11" fillId="16" borderId="1" xfId="3" applyNumberFormat="1" applyFont="1" applyFill="1" applyBorder="1" applyAlignment="1" applyProtection="1"/>
    <xf numFmtId="0" fontId="38" fillId="20" borderId="0" xfId="0" applyFont="1" applyFill="1" applyAlignment="1">
      <alignment horizontal="center" vertical="center" wrapText="1"/>
    </xf>
    <xf numFmtId="177" fontId="10" fillId="16" borderId="1" xfId="0" applyNumberFormat="1" applyFont="1" applyFill="1" applyBorder="1" applyAlignment="1" applyProtection="1">
      <alignment vertical="center"/>
    </xf>
    <xf numFmtId="177" fontId="11" fillId="16" borderId="1" xfId="0" applyNumberFormat="1" applyFont="1" applyFill="1" applyBorder="1" applyAlignment="1" applyProtection="1">
      <alignment vertical="center"/>
    </xf>
    <xf numFmtId="177" fontId="39" fillId="0" borderId="0" xfId="0" applyNumberFormat="1" applyFont="1" applyFill="1" applyBorder="1" applyAlignment="1" applyProtection="1"/>
    <xf numFmtId="0" fontId="3" fillId="0" borderId="0" xfId="0" applyFont="1" applyAlignment="1" applyProtection="1">
      <alignment vertical="center"/>
    </xf>
    <xf numFmtId="177" fontId="13" fillId="2" borderId="1" xfId="3" applyNumberFormat="1" applyFont="1" applyFill="1" applyBorder="1" applyAlignment="1" applyProtection="1">
      <alignment horizontal="center" vertical="center" wrapText="1"/>
    </xf>
    <xf numFmtId="176" fontId="6" fillId="18" borderId="12" xfId="0" applyNumberFormat="1" applyFont="1" applyFill="1" applyBorder="1" applyAlignment="1">
      <alignment vertical="center"/>
    </xf>
    <xf numFmtId="177" fontId="0" fillId="16" borderId="1" xfId="0" applyNumberFormat="1" applyFont="1" applyFill="1" applyBorder="1" applyAlignment="1" applyProtection="1"/>
    <xf numFmtId="177" fontId="0" fillId="16" borderId="0" xfId="0" applyNumberFormat="1" applyFont="1" applyFill="1" applyBorder="1" applyAlignment="1" applyProtection="1"/>
    <xf numFmtId="0" fontId="16" fillId="16" borderId="1" xfId="0" applyFont="1" applyFill="1" applyBorder="1" applyAlignment="1" applyProtection="1">
      <alignment vertical="center"/>
    </xf>
    <xf numFmtId="177" fontId="10" fillId="6" borderId="11" xfId="3" applyNumberFormat="1" applyFont="1" applyFill="1" applyBorder="1" applyAlignment="1" applyProtection="1">
      <alignment vertical="center"/>
    </xf>
    <xf numFmtId="177" fontId="10" fillId="0" borderId="11" xfId="3" applyNumberFormat="1" applyFont="1" applyFill="1" applyBorder="1" applyAlignment="1" applyProtection="1">
      <alignment vertical="center"/>
    </xf>
    <xf numFmtId="177" fontId="11" fillId="0" borderId="11" xfId="3" applyNumberFormat="1" applyFont="1" applyFill="1" applyBorder="1" applyAlignment="1" applyProtection="1">
      <alignment vertical="center"/>
    </xf>
    <xf numFmtId="177" fontId="10" fillId="0" borderId="11" xfId="0" applyNumberFormat="1" applyFont="1" applyFill="1" applyBorder="1" applyAlignment="1" applyProtection="1">
      <alignment vertical="center"/>
    </xf>
    <xf numFmtId="177" fontId="11" fillId="0" borderId="11" xfId="0" applyNumberFormat="1" applyFont="1" applyFill="1" applyBorder="1" applyAlignment="1" applyProtection="1">
      <alignment vertical="center"/>
    </xf>
    <xf numFmtId="177" fontId="10" fillId="0" borderId="11" xfId="3" applyNumberFormat="1" applyFont="1" applyFill="1" applyBorder="1" applyAlignment="1" applyProtection="1"/>
    <xf numFmtId="177" fontId="11" fillId="0" borderId="11" xfId="3" applyNumberFormat="1" applyFont="1" applyFill="1" applyBorder="1" applyAlignment="1" applyProtection="1"/>
    <xf numFmtId="177" fontId="11" fillId="16" borderId="11" xfId="3" applyNumberFormat="1" applyFont="1" applyFill="1" applyBorder="1" applyAlignment="1" applyProtection="1"/>
    <xf numFmtId="177" fontId="10" fillId="13" borderId="11" xfId="3" applyNumberFormat="1" applyFont="1" applyFill="1" applyBorder="1" applyAlignment="1" applyProtection="1"/>
    <xf numFmtId="177" fontId="10" fillId="6" borderId="11" xfId="3" applyNumberFormat="1" applyFont="1" applyFill="1" applyBorder="1" applyAlignment="1" applyProtection="1"/>
    <xf numFmtId="177" fontId="11" fillId="0" borderId="0" xfId="0" quotePrefix="1" applyNumberFormat="1" applyFont="1" applyFill="1" applyBorder="1" applyAlignment="1" applyProtection="1"/>
    <xf numFmtId="177" fontId="11" fillId="0" borderId="0" xfId="0" quotePrefix="1" applyNumberFormat="1" applyFont="1" applyFill="1" applyBorder="1" applyAlignment="1" applyProtection="1">
      <alignment horizontal="center"/>
    </xf>
    <xf numFmtId="0" fontId="2" fillId="3" borderId="0" xfId="4" applyFont="1" applyFill="1" applyAlignment="1">
      <alignment horizontal="center" vertical="center" wrapText="1"/>
    </xf>
    <xf numFmtId="177" fontId="9" fillId="2" borderId="13" xfId="5" applyNumberFormat="1" applyFont="1" applyFill="1" applyBorder="1" applyAlignment="1" applyProtection="1">
      <alignment horizontal="center" vertical="center"/>
    </xf>
    <xf numFmtId="177" fontId="10" fillId="0" borderId="17" xfId="0" applyNumberFormat="1" applyFont="1" applyFill="1" applyBorder="1" applyAlignment="1" applyProtection="1">
      <alignment vertical="center"/>
    </xf>
    <xf numFmtId="0" fontId="3" fillId="0" borderId="0" xfId="0" applyFont="1" applyAlignment="1" applyProtection="1">
      <alignment vertical="center"/>
    </xf>
    <xf numFmtId="0" fontId="2" fillId="11" borderId="19" xfId="0" applyFont="1" applyFill="1" applyBorder="1" applyAlignment="1">
      <alignment horizontal="center" vertical="center" wrapText="1"/>
    </xf>
    <xf numFmtId="0" fontId="38" fillId="20" borderId="19" xfId="0" applyFont="1" applyFill="1" applyBorder="1" applyAlignment="1">
      <alignment horizontal="center" vertical="center" wrapText="1"/>
    </xf>
    <xf numFmtId="177" fontId="20" fillId="0" borderId="20" xfId="3" applyNumberFormat="1" applyFont="1" applyFill="1" applyBorder="1" applyAlignment="1" applyProtection="1"/>
    <xf numFmtId="177" fontId="20" fillId="0" borderId="21" xfId="3" applyNumberFormat="1" applyFont="1" applyFill="1" applyBorder="1" applyAlignment="1" applyProtection="1"/>
    <xf numFmtId="177" fontId="20" fillId="0" borderId="22" xfId="3" applyNumberFormat="1" applyFont="1" applyFill="1" applyBorder="1" applyAlignment="1" applyProtection="1"/>
    <xf numFmtId="177" fontId="20" fillId="0" borderId="23" xfId="3" applyNumberFormat="1" applyFont="1" applyFill="1" applyBorder="1" applyAlignment="1" applyProtection="1"/>
    <xf numFmtId="177" fontId="20" fillId="0" borderId="24" xfId="3" applyNumberFormat="1" applyFont="1" applyFill="1" applyBorder="1" applyAlignment="1" applyProtection="1"/>
    <xf numFmtId="9" fontId="20" fillId="0" borderId="0" xfId="2" applyNumberFormat="1" applyFont="1" applyFill="1" applyBorder="1" applyAlignment="1" applyProtection="1">
      <alignment horizontal="center"/>
    </xf>
    <xf numFmtId="177" fontId="10" fillId="0" borderId="25" xfId="0" applyNumberFormat="1" applyFont="1" applyFill="1" applyBorder="1" applyAlignment="1" applyProtection="1">
      <alignment vertical="center"/>
    </xf>
    <xf numFmtId="177" fontId="10" fillId="0" borderId="26" xfId="0" applyNumberFormat="1" applyFont="1" applyFill="1" applyBorder="1" applyAlignment="1" applyProtection="1">
      <alignment vertical="center"/>
    </xf>
    <xf numFmtId="177" fontId="6" fillId="4" borderId="0" xfId="0" applyNumberFormat="1" applyFont="1" applyFill="1" applyAlignment="1">
      <alignment vertical="center"/>
    </xf>
    <xf numFmtId="177" fontId="44" fillId="3" borderId="11" xfId="3" applyNumberFormat="1" applyFont="1" applyFill="1" applyBorder="1" applyAlignment="1" applyProtection="1">
      <alignment horizontal="center" vertical="center" wrapText="1"/>
    </xf>
    <xf numFmtId="177" fontId="45" fillId="0" borderId="0" xfId="0" applyNumberFormat="1" applyFont="1"/>
    <xf numFmtId="177" fontId="45" fillId="0" borderId="0" xfId="0" applyNumberFormat="1" applyFont="1" applyFill="1"/>
    <xf numFmtId="0" fontId="45" fillId="0" borderId="0" xfId="0" applyFont="1"/>
    <xf numFmtId="179" fontId="45" fillId="16" borderId="0" xfId="0" applyNumberFormat="1" applyFont="1" applyFill="1"/>
    <xf numFmtId="179" fontId="45" fillId="0" borderId="0" xfId="1" applyNumberFormat="1" applyFont="1"/>
    <xf numFmtId="9" fontId="37" fillId="16" borderId="1" xfId="1" applyNumberFormat="1" applyFont="1" applyFill="1" applyBorder="1" applyAlignment="1" applyProtection="1"/>
    <xf numFmtId="179" fontId="37" fillId="0" borderId="1" xfId="1" applyNumberFormat="1" applyFont="1" applyFill="1" applyBorder="1" applyAlignment="1" applyProtection="1"/>
    <xf numFmtId="179" fontId="37" fillId="0" borderId="11" xfId="1" applyNumberFormat="1" applyFont="1" applyFill="1" applyBorder="1" applyAlignment="1" applyProtection="1"/>
    <xf numFmtId="0" fontId="46" fillId="0" borderId="0" xfId="0" applyFont="1" applyFill="1" applyAlignment="1">
      <alignment horizontal="right"/>
    </xf>
    <xf numFmtId="0" fontId="48" fillId="0" borderId="0" xfId="0" applyNumberFormat="1" applyFont="1" applyFill="1" applyBorder="1" applyAlignment="1" applyProtection="1">
      <alignment wrapText="1"/>
    </xf>
    <xf numFmtId="180" fontId="0" fillId="0" borderId="0" xfId="1" applyNumberFormat="1" applyFont="1" applyFill="1" applyBorder="1" applyAlignment="1" applyProtection="1"/>
    <xf numFmtId="177" fontId="15" fillId="6" borderId="1" xfId="0" applyNumberFormat="1" applyFont="1" applyFill="1" applyBorder="1" applyAlignment="1" applyProtection="1">
      <alignment vertical="center"/>
    </xf>
    <xf numFmtId="177" fontId="15" fillId="0" borderId="1" xfId="0" applyNumberFormat="1" applyFont="1" applyFill="1" applyBorder="1" applyAlignment="1" applyProtection="1">
      <alignment vertical="center"/>
    </xf>
    <xf numFmtId="177" fontId="16" fillId="0" borderId="1" xfId="0" applyNumberFormat="1" applyFont="1" applyBorder="1" applyAlignment="1" applyProtection="1">
      <alignment vertical="center"/>
    </xf>
    <xf numFmtId="177" fontId="15" fillId="0" borderId="1" xfId="0" applyNumberFormat="1" applyFont="1" applyBorder="1" applyAlignment="1" applyProtection="1">
      <alignment vertical="center"/>
    </xf>
    <xf numFmtId="177" fontId="16" fillId="4" borderId="1" xfId="0" applyNumberFormat="1" applyFont="1" applyFill="1" applyBorder="1" applyAlignment="1" applyProtection="1">
      <alignment vertical="center"/>
    </xf>
    <xf numFmtId="177" fontId="16" fillId="7" borderId="1" xfId="0" applyNumberFormat="1" applyFont="1" applyFill="1" applyBorder="1" applyAlignment="1" applyProtection="1">
      <alignment vertical="center"/>
    </xf>
    <xf numFmtId="177" fontId="16" fillId="0" borderId="1" xfId="0" applyNumberFormat="1" applyFont="1" applyFill="1" applyBorder="1" applyAlignment="1" applyProtection="1">
      <alignment vertical="center"/>
    </xf>
    <xf numFmtId="177" fontId="16" fillId="4" borderId="11" xfId="0" applyNumberFormat="1" applyFont="1" applyFill="1" applyBorder="1" applyAlignment="1" applyProtection="1">
      <alignment vertical="center"/>
    </xf>
    <xf numFmtId="177" fontId="16" fillId="8" borderId="1" xfId="0" applyNumberFormat="1" applyFont="1" applyFill="1" applyBorder="1" applyAlignment="1" applyProtection="1">
      <alignment vertical="center"/>
    </xf>
    <xf numFmtId="177" fontId="16" fillId="0" borderId="9" xfId="0" applyNumberFormat="1" applyFont="1" applyFill="1" applyBorder="1" applyAlignment="1" applyProtection="1">
      <alignment vertical="center"/>
    </xf>
    <xf numFmtId="177" fontId="16" fillId="0" borderId="11" xfId="0" applyNumberFormat="1" applyFont="1" applyBorder="1" applyAlignment="1" applyProtection="1">
      <alignment vertical="center"/>
    </xf>
    <xf numFmtId="177" fontId="16" fillId="0" borderId="9" xfId="0" applyNumberFormat="1" applyFont="1" applyBorder="1" applyAlignment="1" applyProtection="1">
      <alignment vertical="center"/>
    </xf>
    <xf numFmtId="0" fontId="0" fillId="0" borderId="0" xfId="0" applyNumberFormat="1" applyFont="1" applyFill="1" applyBorder="1" applyAlignment="1" applyProtection="1"/>
    <xf numFmtId="0" fontId="0" fillId="0" borderId="0" xfId="0" applyNumberFormat="1" applyFont="1" applyFill="1" applyBorder="1" applyAlignment="1" applyProtection="1"/>
    <xf numFmtId="177" fontId="17" fillId="21" borderId="1" xfId="3" applyNumberFormat="1" applyFont="1" applyFill="1" applyBorder="1" applyAlignment="1" applyProtection="1">
      <alignment horizontal="center" vertical="center" wrapText="1"/>
    </xf>
    <xf numFmtId="177" fontId="17" fillId="21" borderId="11" xfId="3" applyNumberFormat="1" applyFont="1" applyFill="1" applyBorder="1" applyAlignment="1" applyProtection="1">
      <alignment horizontal="center" vertical="center" wrapText="1"/>
    </xf>
    <xf numFmtId="177" fontId="11" fillId="0" borderId="7" xfId="3" applyNumberFormat="1" applyFont="1" applyFill="1" applyBorder="1" applyAlignment="1" applyProtection="1"/>
    <xf numFmtId="177" fontId="11" fillId="0" borderId="7" xfId="0" applyNumberFormat="1" applyFont="1" applyFill="1" applyBorder="1" applyAlignment="1" applyProtection="1"/>
    <xf numFmtId="0" fontId="12" fillId="13" borderId="14" xfId="0" applyFont="1" applyFill="1" applyBorder="1" applyAlignment="1" applyProtection="1">
      <alignment vertical="center"/>
    </xf>
    <xf numFmtId="177" fontId="12" fillId="13" borderId="14" xfId="3" applyNumberFormat="1" applyFont="1" applyFill="1" applyBorder="1" applyAlignment="1" applyProtection="1">
      <alignment vertical="center"/>
    </xf>
    <xf numFmtId="177" fontId="10" fillId="13" borderId="14" xfId="0" applyNumberFormat="1" applyFont="1" applyFill="1" applyBorder="1" applyAlignment="1" applyProtection="1">
      <alignment vertical="center"/>
    </xf>
    <xf numFmtId="177" fontId="10" fillId="13" borderId="14" xfId="3" applyNumberFormat="1" applyFont="1" applyFill="1" applyBorder="1" applyAlignment="1" applyProtection="1">
      <alignment vertical="center"/>
    </xf>
    <xf numFmtId="177" fontId="11" fillId="0" borderId="11" xfId="0" applyNumberFormat="1" applyFont="1" applyFill="1" applyBorder="1" applyAlignment="1" applyProtection="1"/>
    <xf numFmtId="177" fontId="12" fillId="10" borderId="11" xfId="3" applyNumberFormat="1" applyFont="1" applyFill="1" applyBorder="1" applyAlignment="1" applyProtection="1">
      <alignment vertical="center"/>
    </xf>
    <xf numFmtId="177" fontId="10" fillId="10" borderId="11" xfId="0" applyNumberFormat="1" applyFont="1" applyFill="1" applyBorder="1" applyAlignment="1" applyProtection="1">
      <alignment vertical="center"/>
    </xf>
    <xf numFmtId="0" fontId="37" fillId="16" borderId="30" xfId="0" applyNumberFormat="1" applyFont="1" applyFill="1" applyBorder="1" applyAlignment="1" applyProtection="1"/>
    <xf numFmtId="177" fontId="37" fillId="16" borderId="30" xfId="0" applyNumberFormat="1" applyFont="1" applyFill="1" applyBorder="1" applyAlignment="1" applyProtection="1"/>
    <xf numFmtId="9" fontId="37" fillId="16" borderId="30" xfId="1" applyFont="1" applyFill="1" applyBorder="1" applyAlignment="1" applyProtection="1"/>
    <xf numFmtId="177" fontId="51" fillId="0" borderId="0" xfId="3" applyNumberFormat="1" applyFont="1" applyFill="1" applyBorder="1" applyAlignment="1" applyProtection="1"/>
    <xf numFmtId="181" fontId="52" fillId="23" borderId="0" xfId="2" applyNumberFormat="1" applyFont="1" applyFill="1" applyBorder="1" applyAlignment="1" applyProtection="1">
      <alignment horizontal="center" vertical="center"/>
    </xf>
    <xf numFmtId="177" fontId="31" fillId="22" borderId="0" xfId="3" applyNumberFormat="1" applyFont="1" applyFill="1" applyAlignment="1">
      <alignment horizontal="center"/>
    </xf>
    <xf numFmtId="177" fontId="22" fillId="2" borderId="31" xfId="3" applyNumberFormat="1" applyFont="1" applyFill="1" applyBorder="1" applyAlignment="1">
      <alignment horizontal="center" vertical="center" wrapText="1"/>
    </xf>
    <xf numFmtId="177" fontId="17" fillId="3" borderId="31" xfId="3" applyNumberFormat="1" applyFont="1" applyFill="1" applyBorder="1" applyAlignment="1">
      <alignment horizontal="center" vertical="center" wrapText="1"/>
    </xf>
    <xf numFmtId="177" fontId="22" fillId="3" borderId="31" xfId="3" applyNumberFormat="1" applyFont="1" applyFill="1" applyBorder="1" applyAlignment="1">
      <alignment horizontal="center" vertical="center" wrapText="1"/>
    </xf>
    <xf numFmtId="176" fontId="6" fillId="18" borderId="27" xfId="0" applyNumberFormat="1" applyFont="1" applyFill="1" applyBorder="1" applyAlignment="1">
      <alignment vertical="center"/>
    </xf>
    <xf numFmtId="177" fontId="11" fillId="0" borderId="25" xfId="2" applyNumberFormat="1" applyFont="1" applyFill="1" applyBorder="1" applyAlignment="1" applyProtection="1"/>
    <xf numFmtId="177" fontId="10" fillId="9" borderId="25" xfId="2" applyNumberFormat="1" applyFont="1" applyFill="1" applyBorder="1" applyAlignment="1" applyProtection="1"/>
    <xf numFmtId="177" fontId="12" fillId="14" borderId="25" xfId="2" applyNumberFormat="1" applyFont="1" applyFill="1" applyBorder="1" applyAlignment="1" applyProtection="1"/>
    <xf numFmtId="177" fontId="10" fillId="15" borderId="25" xfId="2" applyNumberFormat="1" applyFont="1" applyFill="1" applyBorder="1" applyAlignment="1" applyProtection="1"/>
    <xf numFmtId="0" fontId="54" fillId="24" borderId="32" xfId="0" applyFont="1" applyFill="1" applyBorder="1" applyAlignment="1">
      <alignment horizontal="center" vertical="center" wrapText="1"/>
    </xf>
    <xf numFmtId="0" fontId="54" fillId="24" borderId="33" xfId="0" applyFont="1" applyFill="1" applyBorder="1" applyAlignment="1">
      <alignment horizontal="center" vertical="center" wrapText="1"/>
    </xf>
    <xf numFmtId="0" fontId="54" fillId="24" borderId="34" xfId="0" applyFont="1" applyFill="1" applyBorder="1" applyAlignment="1">
      <alignment horizontal="center" vertical="center" wrapText="1"/>
    </xf>
    <xf numFmtId="0" fontId="54" fillId="24" borderId="35" xfId="0" applyFont="1" applyFill="1" applyBorder="1" applyAlignment="1">
      <alignment horizontal="center" vertical="center" wrapText="1"/>
    </xf>
    <xf numFmtId="176" fontId="3" fillId="0" borderId="0" xfId="0" applyNumberFormat="1" applyFont="1" applyAlignment="1">
      <alignment vertical="center"/>
    </xf>
    <xf numFmtId="176" fontId="55" fillId="0" borderId="0" xfId="0" applyNumberFormat="1" applyFont="1" applyAlignment="1">
      <alignment vertical="center"/>
    </xf>
    <xf numFmtId="176" fontId="0" fillId="0" borderId="37" xfId="0" applyNumberFormat="1" applyFill="1" applyBorder="1"/>
    <xf numFmtId="182" fontId="56" fillId="0" borderId="34" xfId="0" applyNumberFormat="1" applyFont="1" applyFill="1" applyBorder="1" applyAlignment="1">
      <alignment horizontal="right"/>
    </xf>
    <xf numFmtId="0" fontId="0" fillId="0" borderId="34" xfId="0" applyBorder="1"/>
    <xf numFmtId="177" fontId="20" fillId="0" borderId="31" xfId="0" applyNumberFormat="1" applyFont="1" applyBorder="1"/>
    <xf numFmtId="177" fontId="11" fillId="0" borderId="31" xfId="3" applyNumberFormat="1" applyFont="1" applyBorder="1"/>
    <xf numFmtId="179" fontId="37" fillId="16" borderId="11" xfId="1" applyNumberFormat="1" applyFont="1" applyFill="1" applyBorder="1" applyAlignment="1" applyProtection="1"/>
    <xf numFmtId="177" fontId="60" fillId="4" borderId="1" xfId="3" applyNumberFormat="1" applyFont="1" applyFill="1" applyBorder="1" applyAlignment="1" applyProtection="1">
      <alignment vertical="center"/>
    </xf>
    <xf numFmtId="177" fontId="60" fillId="25" borderId="1" xfId="0" applyNumberFormat="1" applyFont="1" applyFill="1" applyBorder="1" applyAlignment="1" applyProtection="1">
      <alignment vertical="center"/>
    </xf>
    <xf numFmtId="177" fontId="61" fillId="25" borderId="1" xfId="0" applyNumberFormat="1" applyFont="1" applyFill="1" applyBorder="1" applyAlignment="1" applyProtection="1">
      <alignment vertical="center"/>
    </xf>
    <xf numFmtId="177" fontId="61" fillId="25" borderId="9" xfId="0" applyNumberFormat="1" applyFont="1" applyFill="1" applyBorder="1" applyAlignment="1" applyProtection="1">
      <alignment vertical="center"/>
    </xf>
    <xf numFmtId="177" fontId="60" fillId="25" borderId="14" xfId="0" applyNumberFormat="1" applyFont="1" applyFill="1" applyBorder="1" applyAlignment="1" applyProtection="1">
      <alignment vertical="center"/>
    </xf>
    <xf numFmtId="177" fontId="60" fillId="25" borderId="11" xfId="0" applyNumberFormat="1" applyFont="1" applyFill="1" applyBorder="1" applyAlignment="1" applyProtection="1">
      <alignment vertical="center"/>
    </xf>
    <xf numFmtId="177" fontId="17" fillId="25" borderId="1" xfId="3" applyNumberFormat="1" applyFont="1" applyFill="1" applyBorder="1" applyAlignment="1" applyProtection="1">
      <alignment horizontal="center" vertical="center" wrapText="1"/>
    </xf>
    <xf numFmtId="181" fontId="20" fillId="0" borderId="0" xfId="0" applyNumberFormat="1" applyFont="1" applyFill="1" applyBorder="1" applyAlignment="1" applyProtection="1"/>
    <xf numFmtId="181" fontId="11" fillId="0" borderId="0" xfId="3" applyNumberFormat="1" applyFont="1" applyFill="1" applyBorder="1" applyAlignment="1" applyProtection="1"/>
    <xf numFmtId="10" fontId="20" fillId="0" borderId="0" xfId="0" applyNumberFormat="1" applyFont="1" applyFill="1" applyBorder="1" applyAlignment="1" applyProtection="1"/>
    <xf numFmtId="177" fontId="13" fillId="3" borderId="25" xfId="3" applyNumberFormat="1" applyFont="1" applyFill="1" applyBorder="1" applyAlignment="1" applyProtection="1">
      <alignment horizontal="center" vertical="center" wrapText="1"/>
    </xf>
    <xf numFmtId="177" fontId="9" fillId="5" borderId="29" xfId="0" applyNumberFormat="1" applyFont="1" applyFill="1" applyBorder="1" applyAlignment="1" applyProtection="1">
      <alignment horizontal="center" vertical="center"/>
    </xf>
    <xf numFmtId="177" fontId="0" fillId="0" borderId="29" xfId="0" applyNumberFormat="1" applyFont="1" applyFill="1" applyBorder="1" applyAlignment="1" applyProtection="1"/>
    <xf numFmtId="177" fontId="0" fillId="16" borderId="29" xfId="0" applyNumberFormat="1" applyFont="1" applyFill="1" applyBorder="1" applyAlignment="1" applyProtection="1"/>
    <xf numFmtId="0" fontId="0" fillId="0" borderId="0" xfId="0" applyNumberFormat="1" applyFont="1" applyFill="1" applyBorder="1" applyAlignment="1" applyProtection="1"/>
    <xf numFmtId="176" fontId="19" fillId="0" borderId="40" xfId="0" applyNumberFormat="1" applyFont="1" applyFill="1" applyBorder="1"/>
    <xf numFmtId="182" fontId="56" fillId="0" borderId="0" xfId="0" applyNumberFormat="1" applyFont="1" applyFill="1" applyBorder="1" applyAlignment="1">
      <alignment horizontal="right"/>
    </xf>
    <xf numFmtId="177" fontId="13" fillId="3" borderId="38" xfId="3" applyNumberFormat="1" applyFont="1" applyFill="1" applyBorder="1" applyAlignment="1" applyProtection="1">
      <alignment horizontal="center" vertical="center" wrapText="1"/>
    </xf>
    <xf numFmtId="177" fontId="0" fillId="0" borderId="41" xfId="0" applyNumberFormat="1" applyBorder="1"/>
    <xf numFmtId="177" fontId="0" fillId="0" borderId="42" xfId="0" applyNumberFormat="1" applyBorder="1"/>
    <xf numFmtId="177" fontId="63" fillId="0" borderId="0" xfId="0" applyNumberFormat="1" applyFont="1" applyFill="1" applyBorder="1" applyAlignment="1" applyProtection="1"/>
    <xf numFmtId="177" fontId="65" fillId="17" borderId="0" xfId="0" applyNumberFormat="1" applyFont="1" applyFill="1" applyBorder="1" applyAlignment="1" applyProtection="1">
      <alignment horizontal="center" vertical="center" wrapText="1"/>
    </xf>
    <xf numFmtId="177" fontId="0" fillId="0" borderId="31" xfId="0" applyNumberFormat="1" applyFont="1" applyFill="1" applyBorder="1" applyAlignment="1" applyProtection="1"/>
    <xf numFmtId="177" fontId="0" fillId="16" borderId="31" xfId="0" applyNumberFormat="1" applyFont="1" applyFill="1" applyBorder="1" applyAlignment="1" applyProtection="1"/>
    <xf numFmtId="177" fontId="66" fillId="4" borderId="0" xfId="3" applyNumberFormat="1" applyFont="1" applyFill="1" applyBorder="1" applyAlignment="1" applyProtection="1"/>
    <xf numFmtId="177" fontId="26" fillId="4" borderId="9" xfId="0" applyNumberFormat="1" applyFont="1" applyFill="1" applyBorder="1" applyAlignment="1" applyProtection="1">
      <alignment vertical="center"/>
    </xf>
    <xf numFmtId="41" fontId="19" fillId="0" borderId="0" xfId="5" applyFont="1" applyAlignment="1">
      <alignment vertical="center"/>
    </xf>
    <xf numFmtId="176" fontId="3" fillId="0" borderId="0" xfId="0" applyNumberFormat="1" applyFont="1" applyAlignment="1" applyProtection="1">
      <alignment vertical="center"/>
    </xf>
    <xf numFmtId="0" fontId="2" fillId="3" borderId="0" xfId="0" applyFont="1" applyFill="1" applyAlignment="1" applyProtection="1">
      <alignment horizontal="center" vertical="center" wrapText="1"/>
    </xf>
    <xf numFmtId="0" fontId="2" fillId="3" borderId="0" xfId="0" applyFont="1" applyFill="1" applyAlignment="1" applyProtection="1">
      <alignment horizontal="center" vertical="center" wrapText="1"/>
    </xf>
    <xf numFmtId="0" fontId="2" fillId="3" borderId="0" xfId="0" applyFont="1" applyFill="1" applyAlignment="1" applyProtection="1">
      <alignment horizontal="center" vertical="center" wrapText="1"/>
    </xf>
    <xf numFmtId="176" fontId="3" fillId="0" borderId="0" xfId="0" applyNumberFormat="1" applyFont="1" applyAlignment="1" applyProtection="1">
      <alignment vertical="center"/>
    </xf>
    <xf numFmtId="0" fontId="68" fillId="4" borderId="0" xfId="0" applyFont="1" applyFill="1" applyAlignment="1" applyProtection="1">
      <alignment horizontal="center" vertical="center" wrapText="1"/>
    </xf>
    <xf numFmtId="0" fontId="0" fillId="0" borderId="0" xfId="0" applyNumberFormat="1" applyFont="1" applyFill="1" applyBorder="1" applyAlignment="1" applyProtection="1"/>
    <xf numFmtId="182" fontId="0" fillId="0" borderId="0" xfId="0" applyNumberFormat="1" applyFont="1" applyFill="1" applyBorder="1" applyAlignment="1" applyProtection="1"/>
    <xf numFmtId="177" fontId="10" fillId="0" borderId="0" xfId="3" applyNumberFormat="1" applyFont="1" applyFill="1" applyBorder="1" applyAlignment="1" applyProtection="1">
      <alignment horizontal="center"/>
    </xf>
    <xf numFmtId="181" fontId="20" fillId="0" borderId="0" xfId="0" applyNumberFormat="1" applyFont="1" applyFill="1" applyBorder="1" applyAlignment="1" applyProtection="1">
      <alignment horizontal="center"/>
    </xf>
    <xf numFmtId="181" fontId="11" fillId="0" borderId="0" xfId="3" applyNumberFormat="1" applyFont="1" applyFill="1" applyBorder="1" applyAlignment="1" applyProtection="1">
      <alignment horizontal="center"/>
    </xf>
    <xf numFmtId="177" fontId="11" fillId="0" borderId="0" xfId="3" applyNumberFormat="1" applyFont="1" applyFill="1" applyBorder="1" applyAlignment="1" applyProtection="1">
      <alignment horizontal="center"/>
    </xf>
    <xf numFmtId="0" fontId="54" fillId="4" borderId="0" xfId="0" applyFont="1" applyFill="1" applyAlignment="1" applyProtection="1">
      <alignment horizontal="center" vertical="center" wrapText="1"/>
    </xf>
    <xf numFmtId="0" fontId="2" fillId="3" borderId="0" xfId="0" applyFont="1" applyFill="1" applyAlignment="1" applyProtection="1">
      <alignment horizontal="center" vertical="center" wrapText="1"/>
    </xf>
    <xf numFmtId="0" fontId="2" fillId="3" borderId="0" xfId="0" applyFont="1" applyFill="1" applyAlignment="1" applyProtection="1">
      <alignment horizontal="center" vertical="center" wrapText="1"/>
    </xf>
    <xf numFmtId="0" fontId="0" fillId="0" borderId="0" xfId="0" applyNumberFormat="1" applyFont="1" applyFill="1" applyBorder="1" applyAlignment="1" applyProtection="1"/>
    <xf numFmtId="0" fontId="2" fillId="3" borderId="0" xfId="16" applyFont="1" applyFill="1" applyAlignment="1" applyProtection="1">
      <alignment horizontal="center" vertical="center" wrapText="1"/>
    </xf>
    <xf numFmtId="0" fontId="2" fillId="3" borderId="0" xfId="0" applyFont="1" applyFill="1" applyAlignment="1" applyProtection="1">
      <alignment horizontal="center" vertical="center" wrapText="1"/>
    </xf>
    <xf numFmtId="0" fontId="2" fillId="3" borderId="0" xfId="0" applyFont="1" applyFill="1" applyAlignment="1" applyProtection="1">
      <alignment horizontal="center" vertical="center" wrapText="1"/>
    </xf>
    <xf numFmtId="0" fontId="2" fillId="3" borderId="0" xfId="0" applyFont="1" applyFill="1" applyAlignment="1" applyProtection="1">
      <alignment horizontal="center" vertical="center" wrapText="1"/>
    </xf>
    <xf numFmtId="0" fontId="2" fillId="3" borderId="0" xfId="0" applyFont="1" applyFill="1" applyAlignment="1" applyProtection="1">
      <alignment horizontal="center" vertical="center" wrapText="1"/>
    </xf>
    <xf numFmtId="0" fontId="2" fillId="3" borderId="0" xfId="0" applyFont="1" applyFill="1" applyAlignment="1" applyProtection="1">
      <alignment horizontal="center" vertical="center" wrapText="1"/>
    </xf>
    <xf numFmtId="0" fontId="2" fillId="3" borderId="0" xfId="0" applyFont="1" applyFill="1" applyAlignment="1" applyProtection="1">
      <alignment horizontal="center" vertical="center" wrapText="1"/>
    </xf>
    <xf numFmtId="176" fontId="3" fillId="0" borderId="0" xfId="4" applyNumberFormat="1" applyFont="1" applyAlignment="1">
      <alignment vertical="center"/>
    </xf>
    <xf numFmtId="41" fontId="6" fillId="0" borderId="0" xfId="5" applyFont="1" applyAlignment="1"/>
    <xf numFmtId="41" fontId="19" fillId="0" borderId="0" xfId="5" applyFont="1" applyAlignment="1">
      <alignment horizontal="right" vertical="center"/>
    </xf>
    <xf numFmtId="0" fontId="3" fillId="0" borderId="45" xfId="0" applyFont="1" applyBorder="1" applyAlignment="1" applyProtection="1">
      <alignment vertical="center"/>
    </xf>
    <xf numFmtId="176" fontId="3" fillId="0" borderId="46" xfId="0" applyNumberFormat="1" applyFont="1" applyBorder="1" applyAlignment="1" applyProtection="1">
      <alignment vertical="center"/>
    </xf>
    <xf numFmtId="0" fontId="56" fillId="0" borderId="0" xfId="0" applyFont="1"/>
    <xf numFmtId="177" fontId="10" fillId="16" borderId="17" xfId="0" applyNumberFormat="1" applyFont="1" applyFill="1" applyBorder="1" applyAlignment="1" applyProtection="1">
      <alignment vertical="center"/>
    </xf>
    <xf numFmtId="0" fontId="0" fillId="0" borderId="0" xfId="0" applyNumberFormat="1" applyFont="1" applyFill="1" applyBorder="1" applyAlignment="1" applyProtection="1"/>
    <xf numFmtId="0" fontId="2" fillId="3" borderId="0" xfId="0" applyFont="1" applyFill="1" applyAlignment="1" applyProtection="1">
      <alignment horizontal="center" vertical="center" wrapText="1"/>
    </xf>
    <xf numFmtId="176" fontId="3" fillId="0" borderId="0" xfId="17" applyNumberFormat="1" applyFont="1" applyAlignment="1" applyProtection="1">
      <alignment vertical="center"/>
    </xf>
    <xf numFmtId="177" fontId="11" fillId="0" borderId="0" xfId="0" applyNumberFormat="1" applyFont="1" applyFill="1" applyBorder="1" applyAlignment="1" applyProtection="1">
      <alignment horizontal="center"/>
    </xf>
    <xf numFmtId="9" fontId="11" fillId="0" borderId="0" xfId="1" applyNumberFormat="1" applyFont="1" applyFill="1" applyBorder="1" applyAlignment="1" applyProtection="1">
      <alignment horizontal="center"/>
    </xf>
    <xf numFmtId="9" fontId="11" fillId="0" borderId="0" xfId="1" applyFont="1" applyFill="1" applyBorder="1" applyAlignment="1" applyProtection="1">
      <alignment horizontal="center"/>
    </xf>
    <xf numFmtId="0" fontId="2" fillId="3" borderId="0" xfId="18" applyFont="1" applyFill="1" applyAlignment="1" applyProtection="1">
      <alignment horizontal="center" vertical="center" wrapText="1"/>
    </xf>
    <xf numFmtId="0" fontId="2" fillId="3" borderId="0" xfId="0" applyFont="1" applyFill="1" applyAlignment="1" applyProtection="1">
      <alignment horizontal="center" vertical="center" wrapText="1"/>
    </xf>
    <xf numFmtId="0" fontId="2" fillId="3" borderId="0" xfId="0" applyFont="1" applyFill="1" applyAlignment="1" applyProtection="1">
      <alignment horizontal="center" vertical="center" wrapText="1"/>
    </xf>
    <xf numFmtId="0" fontId="2" fillId="3" borderId="0" xfId="0" applyFont="1" applyFill="1" applyAlignment="1" applyProtection="1">
      <alignment horizontal="center" vertical="center" wrapText="1"/>
    </xf>
    <xf numFmtId="0" fontId="2" fillId="3" borderId="0" xfId="0" applyFont="1" applyFill="1" applyAlignment="1" applyProtection="1">
      <alignment horizontal="center" vertical="center" wrapText="1"/>
    </xf>
    <xf numFmtId="0" fontId="2" fillId="3" borderId="0" xfId="0" applyFont="1" applyFill="1" applyAlignment="1" applyProtection="1">
      <alignment horizontal="center" vertical="center" wrapText="1"/>
    </xf>
    <xf numFmtId="0" fontId="2" fillId="3" borderId="0" xfId="0" applyFont="1" applyFill="1" applyAlignment="1" applyProtection="1">
      <alignment horizontal="center" vertical="center" wrapText="1"/>
    </xf>
    <xf numFmtId="0" fontId="2" fillId="3" borderId="0" xfId="0" applyFont="1" applyFill="1" applyAlignment="1" applyProtection="1">
      <alignment horizontal="center" vertical="center" wrapText="1"/>
    </xf>
    <xf numFmtId="0" fontId="2" fillId="3" borderId="0" xfId="0" applyFont="1" applyFill="1" applyAlignment="1" applyProtection="1">
      <alignment horizontal="center" vertical="center" wrapText="1"/>
    </xf>
    <xf numFmtId="0" fontId="2" fillId="3" borderId="0" xfId="0" applyFont="1" applyFill="1" applyAlignment="1" applyProtection="1">
      <alignment horizontal="center" vertical="center" wrapText="1"/>
    </xf>
    <xf numFmtId="0" fontId="2" fillId="3" borderId="0" xfId="0" applyFont="1" applyFill="1" applyAlignment="1" applyProtection="1">
      <alignment horizontal="center" vertical="center" wrapText="1"/>
    </xf>
    <xf numFmtId="0" fontId="2" fillId="3" borderId="0" xfId="0" applyFont="1" applyFill="1" applyAlignment="1" applyProtection="1">
      <alignment horizontal="center" vertical="center" wrapText="1"/>
    </xf>
    <xf numFmtId="176" fontId="3" fillId="0" borderId="0" xfId="12" applyNumberFormat="1" applyFont="1" applyAlignment="1">
      <alignment vertical="center"/>
    </xf>
    <xf numFmtId="0" fontId="2" fillId="11" borderId="0" xfId="4" applyFont="1" applyFill="1" applyAlignment="1">
      <alignment horizontal="center" vertical="center" wrapText="1"/>
    </xf>
    <xf numFmtId="177" fontId="10" fillId="0" borderId="0" xfId="3" applyNumberFormat="1" applyFont="1"/>
    <xf numFmtId="177" fontId="13" fillId="20" borderId="11" xfId="3" applyNumberFormat="1" applyFont="1" applyFill="1" applyBorder="1" applyAlignment="1">
      <alignment horizontal="center" vertical="center" shrinkToFit="1"/>
    </xf>
    <xf numFmtId="177" fontId="15" fillId="6" borderId="11" xfId="0" applyNumberFormat="1" applyFont="1" applyFill="1" applyBorder="1" applyAlignment="1">
      <alignment vertical="center"/>
    </xf>
    <xf numFmtId="177" fontId="16" fillId="0" borderId="11" xfId="0" applyNumberFormat="1" applyFont="1" applyBorder="1" applyAlignment="1">
      <alignment vertical="center"/>
    </xf>
    <xf numFmtId="177" fontId="15" fillId="0" borderId="11" xfId="0" applyNumberFormat="1" applyFont="1" applyBorder="1" applyAlignment="1">
      <alignment vertical="center"/>
    </xf>
    <xf numFmtId="177" fontId="16" fillId="8" borderId="11" xfId="0" applyNumberFormat="1" applyFont="1" applyFill="1" applyBorder="1" applyAlignment="1">
      <alignment vertical="center"/>
    </xf>
    <xf numFmtId="177" fontId="16" fillId="4" borderId="11" xfId="0" applyNumberFormat="1" applyFont="1" applyFill="1" applyBorder="1" applyAlignment="1">
      <alignment vertical="center"/>
    </xf>
    <xf numFmtId="177" fontId="16" fillId="7" borderId="11" xfId="0" applyNumberFormat="1" applyFont="1" applyFill="1" applyBorder="1" applyAlignment="1">
      <alignment vertical="center"/>
    </xf>
    <xf numFmtId="177" fontId="14" fillId="0" borderId="11" xfId="0" applyNumberFormat="1" applyFont="1" applyBorder="1" applyAlignment="1">
      <alignment vertical="center"/>
    </xf>
    <xf numFmtId="177" fontId="28" fillId="13" borderId="11" xfId="0" applyNumberFormat="1" applyFont="1" applyFill="1" applyBorder="1" applyAlignment="1">
      <alignment vertical="center"/>
    </xf>
    <xf numFmtId="0" fontId="71" fillId="0" borderId="0" xfId="0" applyFont="1"/>
    <xf numFmtId="177" fontId="72" fillId="27" borderId="47" xfId="0" applyNumberFormat="1" applyFont="1" applyFill="1" applyBorder="1" applyAlignment="1">
      <alignment horizontal="center"/>
    </xf>
    <xf numFmtId="177" fontId="36" fillId="27" borderId="47" xfId="0" applyNumberFormat="1" applyFont="1" applyFill="1" applyBorder="1" applyAlignment="1">
      <alignment horizontal="center"/>
    </xf>
    <xf numFmtId="177" fontId="36" fillId="27" borderId="47" xfId="0" applyNumberFormat="1" applyFont="1" applyFill="1" applyBorder="1"/>
    <xf numFmtId="0" fontId="2" fillId="0" borderId="0" xfId="0" applyFont="1" applyFill="1" applyAlignment="1" applyProtection="1">
      <alignment horizontal="center" vertical="center" wrapText="1"/>
    </xf>
    <xf numFmtId="0" fontId="0" fillId="0" borderId="0" xfId="0" applyNumberFormat="1" applyFont="1" applyFill="1" applyBorder="1" applyAlignment="1" applyProtection="1"/>
    <xf numFmtId="176" fontId="3" fillId="0" borderId="0" xfId="0" applyNumberFormat="1" applyFont="1" applyAlignment="1" applyProtection="1">
      <alignment vertical="center"/>
    </xf>
    <xf numFmtId="176" fontId="3" fillId="0" borderId="0" xfId="0" applyNumberFormat="1" applyFont="1" applyFill="1" applyAlignment="1" applyProtection="1">
      <alignment vertical="center"/>
    </xf>
    <xf numFmtId="177" fontId="73" fillId="27" borderId="47" xfId="0" applyNumberFormat="1" applyFont="1" applyFill="1" applyBorder="1" applyAlignment="1">
      <alignment horizontal="center"/>
    </xf>
    <xf numFmtId="177" fontId="0" fillId="28" borderId="0" xfId="0" applyNumberFormat="1" applyFill="1"/>
    <xf numFmtId="0" fontId="2" fillId="29" borderId="0" xfId="0" applyFont="1" applyFill="1" applyAlignment="1">
      <alignment horizontal="center" vertical="center" wrapText="1"/>
    </xf>
    <xf numFmtId="176" fontId="3" fillId="29" borderId="0" xfId="0" applyNumberFormat="1" applyFont="1" applyFill="1" applyAlignment="1">
      <alignment vertical="center"/>
    </xf>
    <xf numFmtId="0" fontId="0" fillId="0" borderId="0" xfId="0" applyNumberFormat="1" applyFont="1" applyFill="1" applyBorder="1" applyAlignment="1" applyProtection="1"/>
    <xf numFmtId="0" fontId="2" fillId="3" borderId="0" xfId="0" applyFont="1" applyFill="1" applyAlignment="1" applyProtection="1">
      <alignment horizontal="center" vertical="center" wrapText="1"/>
    </xf>
    <xf numFmtId="10" fontId="20" fillId="16" borderId="0" xfId="0" applyNumberFormat="1" applyFont="1" applyFill="1" applyBorder="1" applyAlignment="1" applyProtection="1"/>
    <xf numFmtId="177" fontId="15" fillId="0" borderId="11" xfId="0" applyNumberFormat="1" applyFont="1" applyFill="1" applyBorder="1" applyAlignment="1">
      <alignment vertical="center"/>
    </xf>
    <xf numFmtId="177" fontId="16" fillId="0" borderId="11" xfId="0" applyNumberFormat="1" applyFont="1" applyFill="1" applyBorder="1" applyAlignment="1">
      <alignment vertical="center"/>
    </xf>
    <xf numFmtId="179" fontId="11" fillId="0" borderId="0" xfId="1" applyNumberFormat="1" applyFont="1" applyFill="1" applyBorder="1" applyAlignment="1" applyProtection="1"/>
    <xf numFmtId="0" fontId="0" fillId="0" borderId="0" xfId="0" applyNumberFormat="1" applyFont="1" applyFill="1" applyBorder="1" applyAlignment="1" applyProtection="1"/>
    <xf numFmtId="0" fontId="3" fillId="0" borderId="0" xfId="0" applyFont="1" applyFill="1" applyAlignment="1" applyProtection="1">
      <alignment vertical="center"/>
    </xf>
    <xf numFmtId="177" fontId="21" fillId="0" borderId="0" xfId="0" applyNumberFormat="1" applyFont="1" applyFill="1" applyBorder="1" applyAlignment="1" applyProtection="1">
      <alignment horizontal="center"/>
    </xf>
    <xf numFmtId="0" fontId="3" fillId="0" borderId="0" xfId="0" applyFont="1" applyAlignment="1" applyProtection="1">
      <alignment vertical="center"/>
    </xf>
    <xf numFmtId="176" fontId="3" fillId="0" borderId="0" xfId="0" applyNumberFormat="1" applyFont="1" applyAlignment="1" applyProtection="1">
      <alignment vertical="center"/>
    </xf>
    <xf numFmtId="0" fontId="3" fillId="0" borderId="0" xfId="0" applyFont="1" applyAlignment="1" applyProtection="1">
      <alignment vertical="center"/>
    </xf>
    <xf numFmtId="176" fontId="3" fillId="0" borderId="0" xfId="0" applyNumberFormat="1" applyFont="1" applyAlignment="1" applyProtection="1">
      <alignment vertical="center"/>
    </xf>
    <xf numFmtId="0" fontId="3" fillId="0" borderId="0" xfId="0" applyFont="1" applyAlignment="1" applyProtection="1">
      <alignment vertical="center"/>
    </xf>
    <xf numFmtId="176" fontId="3" fillId="0" borderId="0" xfId="0" applyNumberFormat="1" applyFont="1" applyAlignment="1" applyProtection="1">
      <alignment vertical="center"/>
    </xf>
    <xf numFmtId="0" fontId="3" fillId="0" borderId="0" xfId="0" applyFont="1" applyAlignment="1" applyProtection="1">
      <alignment vertical="center"/>
    </xf>
    <xf numFmtId="176" fontId="3" fillId="0" borderId="0" xfId="0" applyNumberFormat="1" applyFont="1" applyAlignment="1" applyProtection="1">
      <alignment vertical="center"/>
    </xf>
    <xf numFmtId="0" fontId="3" fillId="0" borderId="0" xfId="0" applyFont="1" applyAlignment="1" applyProtection="1">
      <alignment vertical="center"/>
    </xf>
    <xf numFmtId="176" fontId="3" fillId="0" borderId="0" xfId="0" applyNumberFormat="1" applyFont="1" applyAlignment="1" applyProtection="1">
      <alignment vertical="center"/>
    </xf>
    <xf numFmtId="0" fontId="3" fillId="0" borderId="0" xfId="0" applyFont="1" applyAlignment="1" applyProtection="1">
      <alignment vertical="center"/>
    </xf>
    <xf numFmtId="176" fontId="3" fillId="0" borderId="0" xfId="0" applyNumberFormat="1" applyFont="1" applyAlignment="1" applyProtection="1">
      <alignment vertical="center"/>
    </xf>
    <xf numFmtId="0" fontId="3" fillId="0" borderId="0" xfId="0" applyFont="1" applyAlignment="1" applyProtection="1">
      <alignment vertical="center"/>
    </xf>
    <xf numFmtId="176" fontId="3" fillId="0" borderId="0" xfId="0" applyNumberFormat="1" applyFont="1" applyAlignment="1" applyProtection="1">
      <alignment vertical="center"/>
    </xf>
    <xf numFmtId="0" fontId="3" fillId="0" borderId="0" xfId="0" applyFont="1" applyAlignment="1" applyProtection="1">
      <alignment vertical="center"/>
    </xf>
    <xf numFmtId="176" fontId="3" fillId="0" borderId="0" xfId="0" applyNumberFormat="1" applyFont="1" applyAlignment="1" applyProtection="1">
      <alignment vertical="center"/>
    </xf>
    <xf numFmtId="0" fontId="3" fillId="0" borderId="0" xfId="0" applyFont="1" applyAlignment="1" applyProtection="1">
      <alignment vertical="center"/>
    </xf>
    <xf numFmtId="176" fontId="3" fillId="0" borderId="0" xfId="0" applyNumberFormat="1" applyFont="1" applyAlignment="1" applyProtection="1">
      <alignment vertical="center"/>
    </xf>
    <xf numFmtId="0" fontId="3" fillId="0" borderId="0" xfId="0" applyFont="1" applyAlignment="1" applyProtection="1">
      <alignment vertical="center"/>
    </xf>
    <xf numFmtId="176" fontId="3" fillId="0" borderId="0" xfId="0" applyNumberFormat="1" applyFont="1" applyAlignment="1" applyProtection="1">
      <alignment vertical="center"/>
    </xf>
    <xf numFmtId="0" fontId="3" fillId="0" borderId="0" xfId="0" applyFont="1" applyAlignment="1" applyProtection="1">
      <alignment vertical="center"/>
    </xf>
    <xf numFmtId="176" fontId="3" fillId="0" borderId="0" xfId="0" applyNumberFormat="1" applyFont="1" applyAlignment="1" applyProtection="1">
      <alignment vertical="center"/>
    </xf>
    <xf numFmtId="176" fontId="3" fillId="0" borderId="0" xfId="0" applyNumberFormat="1" applyFont="1" applyAlignment="1" applyProtection="1">
      <alignment vertical="center"/>
    </xf>
    <xf numFmtId="0" fontId="3" fillId="0" borderId="0" xfId="0" applyFont="1" applyAlignment="1" applyProtection="1">
      <alignment vertical="center"/>
    </xf>
    <xf numFmtId="176" fontId="3" fillId="0" borderId="0" xfId="0" applyNumberFormat="1" applyFont="1" applyAlignment="1" applyProtection="1">
      <alignment vertical="center"/>
    </xf>
    <xf numFmtId="0" fontId="3" fillId="0" borderId="0" xfId="4" applyFont="1" applyAlignment="1">
      <alignment vertical="center"/>
    </xf>
    <xf numFmtId="176" fontId="6" fillId="18" borderId="48" xfId="0" applyNumberFormat="1" applyFont="1" applyFill="1" applyBorder="1" applyAlignment="1">
      <alignment vertical="center"/>
    </xf>
    <xf numFmtId="176" fontId="0" fillId="0" borderId="0" xfId="0" applyNumberFormat="1"/>
    <xf numFmtId="176" fontId="55" fillId="0" borderId="0" xfId="0" applyNumberFormat="1" applyFont="1" applyFill="1" applyAlignment="1">
      <alignment vertical="center"/>
    </xf>
    <xf numFmtId="0" fontId="0" fillId="0" borderId="0" xfId="0" applyNumberFormat="1" applyFont="1" applyFill="1" applyBorder="1" applyAlignment="1" applyProtection="1"/>
    <xf numFmtId="0" fontId="3" fillId="0" borderId="0" xfId="0" applyFont="1" applyAlignment="1" applyProtection="1">
      <alignment vertical="center"/>
    </xf>
    <xf numFmtId="176" fontId="3" fillId="0" borderId="0" xfId="0" applyNumberFormat="1" applyFont="1" applyAlignment="1" applyProtection="1">
      <alignment vertical="center"/>
    </xf>
    <xf numFmtId="176" fontId="3" fillId="0" borderId="0" xfId="0" applyNumberFormat="1" applyFont="1" applyFill="1" applyAlignment="1">
      <alignment vertical="center"/>
    </xf>
    <xf numFmtId="177" fontId="0" fillId="0" borderId="0" xfId="0" applyNumberFormat="1" applyFill="1"/>
    <xf numFmtId="176" fontId="3" fillId="0" borderId="0" xfId="0" applyNumberFormat="1" applyFont="1" applyAlignment="1" applyProtection="1">
      <alignment vertical="center"/>
    </xf>
    <xf numFmtId="0" fontId="3" fillId="0" borderId="0" xfId="0" applyFont="1" applyAlignment="1" applyProtection="1">
      <alignment vertical="center"/>
    </xf>
    <xf numFmtId="176" fontId="3" fillId="0" borderId="0" xfId="0" applyNumberFormat="1" applyFont="1" applyAlignment="1" applyProtection="1">
      <alignment vertical="center"/>
    </xf>
    <xf numFmtId="176" fontId="3" fillId="0" borderId="0" xfId="0" applyNumberFormat="1" applyFont="1" applyAlignment="1" applyProtection="1">
      <alignment vertical="center"/>
    </xf>
    <xf numFmtId="176" fontId="3" fillId="0" borderId="0" xfId="0" applyNumberFormat="1" applyFont="1" applyAlignment="1" applyProtection="1">
      <alignment vertical="center"/>
    </xf>
    <xf numFmtId="176" fontId="3" fillId="0" borderId="0" xfId="0" applyNumberFormat="1" applyFont="1" applyAlignment="1" applyProtection="1">
      <alignment vertical="center"/>
    </xf>
    <xf numFmtId="0" fontId="3" fillId="0" borderId="0" xfId="0" applyFont="1" applyAlignment="1" applyProtection="1">
      <alignment vertical="center"/>
    </xf>
    <xf numFmtId="176" fontId="3" fillId="0" borderId="0" xfId="0" applyNumberFormat="1" applyFont="1" applyAlignment="1" applyProtection="1">
      <alignment vertical="center"/>
    </xf>
    <xf numFmtId="0" fontId="3" fillId="0" borderId="0" xfId="0" applyFont="1" applyAlignment="1" applyProtection="1">
      <alignment vertical="center"/>
    </xf>
    <xf numFmtId="176" fontId="3" fillId="0" borderId="0" xfId="0" applyNumberFormat="1" applyFont="1" applyAlignment="1" applyProtection="1">
      <alignment vertical="center"/>
    </xf>
    <xf numFmtId="177" fontId="10" fillId="0" borderId="0" xfId="0" applyNumberFormat="1" applyFont="1" applyFill="1" applyBorder="1" applyAlignment="1" applyProtection="1">
      <alignment vertical="center"/>
    </xf>
    <xf numFmtId="0" fontId="3" fillId="0" borderId="0" xfId="19" applyFont="1" applyAlignment="1" applyProtection="1">
      <alignment vertical="center"/>
    </xf>
    <xf numFmtId="176" fontId="3" fillId="0" borderId="0" xfId="19" applyNumberFormat="1" applyFont="1" applyAlignment="1" applyProtection="1">
      <alignment vertical="center"/>
    </xf>
    <xf numFmtId="0" fontId="3" fillId="0" borderId="0" xfId="0" applyFont="1" applyAlignment="1" applyProtection="1">
      <alignment vertical="center"/>
    </xf>
    <xf numFmtId="176" fontId="3" fillId="0" borderId="0" xfId="0" applyNumberFormat="1" applyFont="1" applyAlignment="1" applyProtection="1">
      <alignment vertical="center"/>
    </xf>
    <xf numFmtId="176" fontId="3" fillId="0" borderId="0" xfId="0" applyNumberFormat="1" applyFont="1" applyAlignment="1" applyProtection="1">
      <alignment vertical="center"/>
    </xf>
    <xf numFmtId="176" fontId="3" fillId="0" borderId="0" xfId="0" applyNumberFormat="1" applyFont="1" applyAlignment="1" applyProtection="1">
      <alignment vertical="center"/>
    </xf>
    <xf numFmtId="176" fontId="3" fillId="0" borderId="0" xfId="0" applyNumberFormat="1" applyFont="1" applyAlignment="1" applyProtection="1">
      <alignment vertical="center"/>
    </xf>
    <xf numFmtId="0" fontId="0" fillId="0" borderId="0" xfId="0" applyNumberFormat="1" applyFont="1" applyFill="1" applyBorder="1" applyAlignment="1" applyProtection="1"/>
    <xf numFmtId="0" fontId="2" fillId="3" borderId="0" xfId="0" applyFont="1" applyFill="1" applyAlignment="1" applyProtection="1">
      <alignment horizontal="center" vertical="center" wrapText="1"/>
    </xf>
    <xf numFmtId="176" fontId="3" fillId="0" borderId="0" xfId="0" applyNumberFormat="1" applyFont="1" applyAlignment="1" applyProtection="1">
      <alignment vertical="center"/>
    </xf>
    <xf numFmtId="0" fontId="2" fillId="3" borderId="0" xfId="0" applyFont="1" applyFill="1" applyAlignment="1">
      <alignment horizontal="center" vertical="center" wrapText="1"/>
    </xf>
    <xf numFmtId="0" fontId="3" fillId="0" borderId="0" xfId="0" applyFont="1" applyAlignment="1">
      <alignment vertical="center"/>
    </xf>
    <xf numFmtId="182" fontId="6" fillId="0" borderId="0" xfId="2" applyNumberFormat="1" applyFont="1" applyAlignment="1"/>
    <xf numFmtId="182" fontId="0" fillId="0" borderId="0" xfId="0" applyNumberFormat="1"/>
    <xf numFmtId="0" fontId="2" fillId="3" borderId="0" xfId="0" applyFont="1" applyFill="1" applyAlignment="1" applyProtection="1">
      <alignment horizontal="center" vertical="center" wrapText="1"/>
    </xf>
    <xf numFmtId="0" fontId="2" fillId="30" borderId="0" xfId="0" applyFont="1" applyFill="1" applyAlignment="1" applyProtection="1">
      <alignment horizontal="center" vertical="center" wrapText="1"/>
    </xf>
    <xf numFmtId="0" fontId="2" fillId="30" borderId="0" xfId="0" quotePrefix="1" applyFont="1" applyFill="1" applyAlignment="1" applyProtection="1">
      <alignment horizontal="center" vertical="center" wrapText="1"/>
    </xf>
    <xf numFmtId="0" fontId="2" fillId="30" borderId="16" xfId="0" quotePrefix="1" applyFont="1" applyFill="1" applyBorder="1" applyAlignment="1" applyProtection="1">
      <alignment horizontal="center" vertical="center" wrapText="1"/>
    </xf>
    <xf numFmtId="177" fontId="13" fillId="26" borderId="0" xfId="3" applyNumberFormat="1" applyFont="1" applyFill="1" applyAlignment="1">
      <alignment horizontal="center" vertical="center" wrapText="1"/>
    </xf>
    <xf numFmtId="177" fontId="13" fillId="2" borderId="1" xfId="3" applyNumberFormat="1" applyFont="1" applyFill="1" applyBorder="1" applyAlignment="1" applyProtection="1">
      <alignment horizontal="center" vertical="center" wrapText="1"/>
    </xf>
    <xf numFmtId="177" fontId="13" fillId="3" borderId="4" xfId="3" applyNumberFormat="1" applyFont="1" applyFill="1" applyBorder="1" applyAlignment="1" applyProtection="1">
      <alignment horizontal="center" vertical="center" wrapText="1"/>
    </xf>
    <xf numFmtId="177" fontId="13" fillId="3" borderId="14" xfId="3" applyNumberFormat="1" applyFont="1" applyFill="1" applyBorder="1" applyAlignment="1" applyProtection="1">
      <alignment horizontal="center" vertical="center" wrapText="1"/>
    </xf>
    <xf numFmtId="177" fontId="13" fillId="3" borderId="7" xfId="3" applyNumberFormat="1" applyFont="1" applyFill="1" applyBorder="1" applyAlignment="1" applyProtection="1">
      <alignment horizontal="center" vertical="center" wrapText="1"/>
    </xf>
    <xf numFmtId="177" fontId="13" fillId="3" borderId="8" xfId="3" applyNumberFormat="1" applyFont="1" applyFill="1" applyBorder="1" applyAlignment="1" applyProtection="1">
      <alignment horizontal="center" vertical="center" wrapText="1"/>
    </xf>
    <xf numFmtId="177" fontId="13" fillId="3" borderId="17" xfId="3" applyNumberFormat="1" applyFont="1" applyFill="1" applyBorder="1" applyAlignment="1" applyProtection="1">
      <alignment horizontal="center" vertical="center" wrapText="1"/>
    </xf>
    <xf numFmtId="177" fontId="13" fillId="3" borderId="18" xfId="3" applyNumberFormat="1" applyFont="1" applyFill="1" applyBorder="1" applyAlignment="1" applyProtection="1">
      <alignment horizontal="center" vertical="center" wrapText="1"/>
    </xf>
    <xf numFmtId="177" fontId="13" fillId="3" borderId="26" xfId="3" applyNumberFormat="1" applyFont="1" applyFill="1" applyBorder="1" applyAlignment="1" applyProtection="1">
      <alignment horizontal="center" vertical="center" wrapText="1"/>
    </xf>
    <xf numFmtId="177" fontId="13" fillId="3" borderId="29" xfId="3" applyNumberFormat="1" applyFont="1" applyFill="1" applyBorder="1" applyAlignment="1" applyProtection="1">
      <alignment horizontal="center" vertical="center" wrapText="1"/>
    </xf>
    <xf numFmtId="177" fontId="13" fillId="3" borderId="25" xfId="3" applyNumberFormat="1" applyFont="1" applyFill="1" applyBorder="1" applyAlignment="1" applyProtection="1">
      <alignment horizontal="center" vertical="center" wrapText="1"/>
    </xf>
    <xf numFmtId="177" fontId="13" fillId="3" borderId="10" xfId="3" applyNumberFormat="1" applyFont="1" applyFill="1" applyBorder="1" applyAlignment="1" applyProtection="1">
      <alignment horizontal="center" vertical="center" wrapText="1"/>
    </xf>
    <xf numFmtId="177" fontId="61" fillId="4" borderId="49" xfId="3" applyNumberFormat="1" applyFont="1" applyFill="1" applyBorder="1" applyAlignment="1" applyProtection="1">
      <alignment horizontal="center" vertical="center" wrapText="1"/>
    </xf>
    <xf numFmtId="177" fontId="60" fillId="4" borderId="42" xfId="3" applyNumberFormat="1" applyFont="1" applyFill="1" applyBorder="1" applyAlignment="1" applyProtection="1">
      <alignment horizontal="center" vertical="center" wrapText="1"/>
    </xf>
    <xf numFmtId="177" fontId="13" fillId="21" borderId="25" xfId="3" applyNumberFormat="1" applyFont="1" applyFill="1" applyBorder="1" applyAlignment="1" applyProtection="1">
      <alignment horizontal="center" vertical="center" wrapText="1"/>
    </xf>
    <xf numFmtId="177" fontId="13" fillId="21" borderId="29" xfId="3" applyNumberFormat="1" applyFont="1" applyFill="1" applyBorder="1" applyAlignment="1" applyProtection="1">
      <alignment horizontal="center" vertical="center" wrapText="1"/>
    </xf>
    <xf numFmtId="177" fontId="13" fillId="21" borderId="26" xfId="3" applyNumberFormat="1" applyFont="1" applyFill="1" applyBorder="1" applyAlignment="1" applyProtection="1">
      <alignment horizontal="center" vertical="center" wrapText="1"/>
    </xf>
    <xf numFmtId="177" fontId="13" fillId="2" borderId="0" xfId="3" applyNumberFormat="1" applyFont="1" applyFill="1" applyBorder="1" applyAlignment="1" applyProtection="1">
      <alignment horizontal="center" vertical="center" wrapText="1"/>
    </xf>
    <xf numFmtId="177" fontId="13" fillId="2" borderId="28" xfId="3" applyNumberFormat="1" applyFont="1" applyFill="1" applyBorder="1" applyAlignment="1" applyProtection="1">
      <alignment horizontal="center" vertical="center" wrapText="1"/>
    </xf>
    <xf numFmtId="177" fontId="49" fillId="21" borderId="25" xfId="3" applyNumberFormat="1" applyFont="1" applyFill="1" applyBorder="1" applyAlignment="1" applyProtection="1">
      <alignment horizontal="center" vertical="center" wrapText="1"/>
    </xf>
    <xf numFmtId="177" fontId="49" fillId="21" borderId="26" xfId="3" applyNumberFormat="1" applyFont="1" applyFill="1" applyBorder="1" applyAlignment="1" applyProtection="1">
      <alignment horizontal="center" vertical="center" wrapText="1"/>
    </xf>
    <xf numFmtId="177" fontId="49" fillId="21" borderId="29" xfId="3" applyNumberFormat="1" applyFont="1" applyFill="1" applyBorder="1" applyAlignment="1" applyProtection="1">
      <alignment horizontal="center" vertical="center" wrapText="1"/>
    </xf>
    <xf numFmtId="0" fontId="54" fillId="4" borderId="34" xfId="0" applyFont="1" applyFill="1" applyBorder="1" applyAlignment="1">
      <alignment horizontal="center" vertical="top" wrapText="1"/>
    </xf>
    <xf numFmtId="0" fontId="2" fillId="3" borderId="0" xfId="0" applyFont="1" applyFill="1" applyAlignment="1" applyProtection="1">
      <alignment horizontal="center" vertical="center" wrapText="1"/>
    </xf>
    <xf numFmtId="0" fontId="68" fillId="4" borderId="0" xfId="0" applyNumberFormat="1" applyFont="1" applyFill="1" applyBorder="1" applyAlignment="1" applyProtection="1">
      <alignment horizontal="center" vertical="center" wrapText="1"/>
    </xf>
    <xf numFmtId="0" fontId="0" fillId="0" borderId="39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2" fillId="3" borderId="0" xfId="0" applyNumberFormat="1" applyFont="1" applyFill="1" applyBorder="1" applyAlignment="1" applyProtection="1">
      <alignment horizontal="center" vertical="center" wrapText="1"/>
    </xf>
    <xf numFmtId="177" fontId="36" fillId="27" borderId="47" xfId="0" applyNumberFormat="1" applyFont="1" applyFill="1" applyBorder="1" applyAlignment="1">
      <alignment horizontal="center"/>
    </xf>
    <xf numFmtId="0" fontId="57" fillId="0" borderId="36" xfId="0" applyFont="1" applyBorder="1" applyAlignment="1">
      <alignment horizontal="center" vertical="center"/>
    </xf>
    <xf numFmtId="0" fontId="57" fillId="0" borderId="37" xfId="0" applyFont="1" applyBorder="1" applyAlignment="1">
      <alignment horizontal="center" vertical="center"/>
    </xf>
    <xf numFmtId="0" fontId="2" fillId="3" borderId="0" xfId="18" applyFont="1" applyFill="1" applyAlignment="1" applyProtection="1">
      <alignment horizontal="center" vertical="center" wrapText="1"/>
    </xf>
    <xf numFmtId="0" fontId="2" fillId="3" borderId="43" xfId="0" applyFont="1" applyFill="1" applyBorder="1" applyAlignment="1" applyProtection="1">
      <alignment horizontal="center" vertical="center" wrapText="1"/>
    </xf>
    <xf numFmtId="0" fontId="2" fillId="3" borderId="45" xfId="0" applyFont="1" applyFill="1" applyBorder="1" applyAlignment="1" applyProtection="1">
      <alignment horizontal="center" vertical="center" wrapText="1"/>
    </xf>
    <xf numFmtId="0" fontId="2" fillId="3" borderId="44" xfId="0" applyFont="1" applyFill="1" applyBorder="1" applyAlignment="1" applyProtection="1">
      <alignment horizontal="center" vertical="center" wrapText="1"/>
    </xf>
    <xf numFmtId="0" fontId="2" fillId="3" borderId="46" xfId="0" applyFont="1" applyFill="1" applyBorder="1" applyAlignment="1" applyProtection="1">
      <alignment horizontal="center" vertical="center" wrapText="1"/>
    </xf>
    <xf numFmtId="0" fontId="2" fillId="3" borderId="14" xfId="0" applyFont="1" applyFill="1" applyBorder="1" applyAlignment="1" applyProtection="1">
      <alignment horizontal="center" vertical="center" wrapText="1"/>
    </xf>
    <xf numFmtId="0" fontId="2" fillId="3" borderId="7" xfId="0" applyFont="1" applyFill="1" applyBorder="1" applyAlignment="1" applyProtection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3" fillId="0" borderId="0" xfId="20" applyFont="1" applyAlignment="1" applyProtection="1">
      <alignment vertical="center"/>
    </xf>
    <xf numFmtId="176" fontId="3" fillId="0" borderId="0" xfId="20" applyNumberFormat="1" applyFont="1" applyAlignment="1" applyProtection="1">
      <alignment vertical="center"/>
    </xf>
  </cellXfs>
  <cellStyles count="21">
    <cellStyle name="백분율" xfId="1" builtinId="5"/>
    <cellStyle name="백분율 2" xfId="6" xr:uid="{00000000-0005-0000-0000-000001000000}"/>
    <cellStyle name="쉼표 [0]" xfId="2" builtinId="6"/>
    <cellStyle name="쉼표 [0] 2" xfId="5" xr:uid="{00000000-0005-0000-0000-000003000000}"/>
    <cellStyle name="표준" xfId="0" builtinId="0"/>
    <cellStyle name="표준 10" xfId="13" xr:uid="{BC3BF748-A1FE-46D8-BF63-40242DC79817}"/>
    <cellStyle name="표준 11" xfId="14" xr:uid="{C3954314-E421-454C-8507-19E68CF413A4}"/>
    <cellStyle name="표준 12" xfId="15" xr:uid="{5914F3E9-A882-405F-B571-61343F652C53}"/>
    <cellStyle name="표준 13" xfId="16" xr:uid="{69A77190-2919-4C30-A2E2-82EA8591AFEF}"/>
    <cellStyle name="표준 14" xfId="17" xr:uid="{F8C36658-AF5B-441C-A8C1-51F3F8E076B5}"/>
    <cellStyle name="표준 15" xfId="18" xr:uid="{9923454E-C09B-4471-A051-54A8BD562131}"/>
    <cellStyle name="표준 16" xfId="19" xr:uid="{874735FA-EBD3-4956-9058-C88FB87EC1C6}"/>
    <cellStyle name="표준 17" xfId="20" xr:uid="{67D9F889-98E0-4AA7-80EF-627E98EB7AC8}"/>
    <cellStyle name="표준 2" xfId="3" xr:uid="{00000000-0005-0000-0000-000005000000}"/>
    <cellStyle name="표준 3" xfId="4" xr:uid="{00000000-0005-0000-0000-000006000000}"/>
    <cellStyle name="표준 4" xfId="7" xr:uid="{1337F65F-E13F-4893-808C-7E7B3DB8DEBC}"/>
    <cellStyle name="표준 5" xfId="8" xr:uid="{F5C933D8-EC32-43CD-8B44-A2F85B642FB1}"/>
    <cellStyle name="표준 6" xfId="9" xr:uid="{499FD92E-EC8D-4D65-B693-41D3FD22146D}"/>
    <cellStyle name="표준 7" xfId="10" xr:uid="{C21BC456-F950-448E-818F-1BD4CB0972B5}"/>
    <cellStyle name="표준 8" xfId="11" xr:uid="{A764368E-C191-4D6F-A49E-3B8BA5925B3D}"/>
    <cellStyle name="표준 9" xfId="12" xr:uid="{B7D71233-CB3C-43D8-A4BB-50EF0D6439A2}"/>
  </cellStyles>
  <dxfs count="0"/>
  <tableStyles count="0" defaultTableStyle="TableStyleMedium2" defaultPivotStyle="PivotStyleLight16"/>
  <colors>
    <mruColors>
      <color rgb="FFD9E1F2"/>
      <color rgb="FFA3A3A3"/>
      <color rgb="FF94949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haredStrings" Target="sharedStrings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theme" Target="theme/theme1.xml"/><Relationship Id="rId40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3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20.bin"/></Relationships>
</file>

<file path=xl/worksheets/_rels/sheet24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21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</sheetPr>
  <dimension ref="A1:B223"/>
  <sheetViews>
    <sheetView zoomScaleNormal="100" workbookViewId="0">
      <pane xSplit="1" ySplit="2" topLeftCell="B3" activePane="bottomRight" state="frozen"/>
      <selection activeCell="F33" sqref="F33"/>
      <selection pane="topRight" activeCell="F33" sqref="F33"/>
      <selection pane="bottomLeft" activeCell="F33" sqref="F33"/>
      <selection pane="bottomRight" sqref="A1:A2"/>
    </sheetView>
  </sheetViews>
  <sheetFormatPr defaultColWidth="9.08984375" defaultRowHeight="12.5" x14ac:dyDescent="0.25"/>
  <cols>
    <col min="1" max="1" width="26.54296875" style="436" customWidth="1"/>
    <col min="2" max="2" width="14.453125" style="436" customWidth="1"/>
    <col min="3" max="232" width="9.08984375" style="436"/>
    <col min="233" max="233" width="21.36328125" style="436" customWidth="1"/>
    <col min="234" max="234" width="15" style="436" customWidth="1"/>
    <col min="235" max="235" width="16.36328125" style="436" customWidth="1"/>
    <col min="236" max="488" width="9.08984375" style="436"/>
    <col min="489" max="489" width="21.36328125" style="436" customWidth="1"/>
    <col min="490" max="490" width="15" style="436" customWidth="1"/>
    <col min="491" max="491" width="16.36328125" style="436" customWidth="1"/>
    <col min="492" max="744" width="9.08984375" style="436"/>
    <col min="745" max="745" width="21.36328125" style="436" customWidth="1"/>
    <col min="746" max="746" width="15" style="436" customWidth="1"/>
    <col min="747" max="747" width="16.36328125" style="436" customWidth="1"/>
    <col min="748" max="1000" width="9.08984375" style="436"/>
    <col min="1001" max="1001" width="21.36328125" style="436" customWidth="1"/>
    <col min="1002" max="1002" width="15" style="436" customWidth="1"/>
    <col min="1003" max="1003" width="16.36328125" style="436" customWidth="1"/>
    <col min="1004" max="1256" width="9.08984375" style="436"/>
    <col min="1257" max="1257" width="21.36328125" style="436" customWidth="1"/>
    <col min="1258" max="1258" width="15" style="436" customWidth="1"/>
    <col min="1259" max="1259" width="16.36328125" style="436" customWidth="1"/>
    <col min="1260" max="1512" width="9.08984375" style="436"/>
    <col min="1513" max="1513" width="21.36328125" style="436" customWidth="1"/>
    <col min="1514" max="1514" width="15" style="436" customWidth="1"/>
    <col min="1515" max="1515" width="16.36328125" style="436" customWidth="1"/>
    <col min="1516" max="1768" width="9.08984375" style="436"/>
    <col min="1769" max="1769" width="21.36328125" style="436" customWidth="1"/>
    <col min="1770" max="1770" width="15" style="436" customWidth="1"/>
    <col min="1771" max="1771" width="16.36328125" style="436" customWidth="1"/>
    <col min="1772" max="2024" width="9.08984375" style="436"/>
    <col min="2025" max="2025" width="21.36328125" style="436" customWidth="1"/>
    <col min="2026" max="2026" width="15" style="436" customWidth="1"/>
    <col min="2027" max="2027" width="16.36328125" style="436" customWidth="1"/>
    <col min="2028" max="2280" width="9.08984375" style="436"/>
    <col min="2281" max="2281" width="21.36328125" style="436" customWidth="1"/>
    <col min="2282" max="2282" width="15" style="436" customWidth="1"/>
    <col min="2283" max="2283" width="16.36328125" style="436" customWidth="1"/>
    <col min="2284" max="2536" width="9.08984375" style="436"/>
    <col min="2537" max="2537" width="21.36328125" style="436" customWidth="1"/>
    <col min="2538" max="2538" width="15" style="436" customWidth="1"/>
    <col min="2539" max="2539" width="16.36328125" style="436" customWidth="1"/>
    <col min="2540" max="2792" width="9.08984375" style="436"/>
    <col min="2793" max="2793" width="21.36328125" style="436" customWidth="1"/>
    <col min="2794" max="2794" width="15" style="436" customWidth="1"/>
    <col min="2795" max="2795" width="16.36328125" style="436" customWidth="1"/>
    <col min="2796" max="3048" width="9.08984375" style="436"/>
    <col min="3049" max="3049" width="21.36328125" style="436" customWidth="1"/>
    <col min="3050" max="3050" width="15" style="436" customWidth="1"/>
    <col min="3051" max="3051" width="16.36328125" style="436" customWidth="1"/>
    <col min="3052" max="3304" width="9.08984375" style="436"/>
    <col min="3305" max="3305" width="21.36328125" style="436" customWidth="1"/>
    <col min="3306" max="3306" width="15" style="436" customWidth="1"/>
    <col min="3307" max="3307" width="16.36328125" style="436" customWidth="1"/>
    <col min="3308" max="3560" width="9.08984375" style="436"/>
    <col min="3561" max="3561" width="21.36328125" style="436" customWidth="1"/>
    <col min="3562" max="3562" width="15" style="436" customWidth="1"/>
    <col min="3563" max="3563" width="16.36328125" style="436" customWidth="1"/>
    <col min="3564" max="3816" width="9.08984375" style="436"/>
    <col min="3817" max="3817" width="21.36328125" style="436" customWidth="1"/>
    <col min="3818" max="3818" width="15" style="436" customWidth="1"/>
    <col min="3819" max="3819" width="16.36328125" style="436" customWidth="1"/>
    <col min="3820" max="4072" width="9.08984375" style="436"/>
    <col min="4073" max="4073" width="21.36328125" style="436" customWidth="1"/>
    <col min="4074" max="4074" width="15" style="436" customWidth="1"/>
    <col min="4075" max="4075" width="16.36328125" style="436" customWidth="1"/>
    <col min="4076" max="4328" width="9.08984375" style="436"/>
    <col min="4329" max="4329" width="21.36328125" style="436" customWidth="1"/>
    <col min="4330" max="4330" width="15" style="436" customWidth="1"/>
    <col min="4331" max="4331" width="16.36328125" style="436" customWidth="1"/>
    <col min="4332" max="4584" width="9.08984375" style="436"/>
    <col min="4585" max="4585" width="21.36328125" style="436" customWidth="1"/>
    <col min="4586" max="4586" width="15" style="436" customWidth="1"/>
    <col min="4587" max="4587" width="16.36328125" style="436" customWidth="1"/>
    <col min="4588" max="4840" width="9.08984375" style="436"/>
    <col min="4841" max="4841" width="21.36328125" style="436" customWidth="1"/>
    <col min="4842" max="4842" width="15" style="436" customWidth="1"/>
    <col min="4843" max="4843" width="16.36328125" style="436" customWidth="1"/>
    <col min="4844" max="5096" width="9.08984375" style="436"/>
    <col min="5097" max="5097" width="21.36328125" style="436" customWidth="1"/>
    <col min="5098" max="5098" width="15" style="436" customWidth="1"/>
    <col min="5099" max="5099" width="16.36328125" style="436" customWidth="1"/>
    <col min="5100" max="5352" width="9.08984375" style="436"/>
    <col min="5353" max="5353" width="21.36328125" style="436" customWidth="1"/>
    <col min="5354" max="5354" width="15" style="436" customWidth="1"/>
    <col min="5355" max="5355" width="16.36328125" style="436" customWidth="1"/>
    <col min="5356" max="5608" width="9.08984375" style="436"/>
    <col min="5609" max="5609" width="21.36328125" style="436" customWidth="1"/>
    <col min="5610" max="5610" width="15" style="436" customWidth="1"/>
    <col min="5611" max="5611" width="16.36328125" style="436" customWidth="1"/>
    <col min="5612" max="5864" width="9.08984375" style="436"/>
    <col min="5865" max="5865" width="21.36328125" style="436" customWidth="1"/>
    <col min="5866" max="5866" width="15" style="436" customWidth="1"/>
    <col min="5867" max="5867" width="16.36328125" style="436" customWidth="1"/>
    <col min="5868" max="6120" width="9.08984375" style="436"/>
    <col min="6121" max="6121" width="21.36328125" style="436" customWidth="1"/>
    <col min="6122" max="6122" width="15" style="436" customWidth="1"/>
    <col min="6123" max="6123" width="16.36328125" style="436" customWidth="1"/>
    <col min="6124" max="6376" width="9.08984375" style="436"/>
    <col min="6377" max="6377" width="21.36328125" style="436" customWidth="1"/>
    <col min="6378" max="6378" width="15" style="436" customWidth="1"/>
    <col min="6379" max="6379" width="16.36328125" style="436" customWidth="1"/>
    <col min="6380" max="6632" width="9.08984375" style="436"/>
    <col min="6633" max="6633" width="21.36328125" style="436" customWidth="1"/>
    <col min="6634" max="6634" width="15" style="436" customWidth="1"/>
    <col min="6635" max="6635" width="16.36328125" style="436" customWidth="1"/>
    <col min="6636" max="6888" width="9.08984375" style="436"/>
    <col min="6889" max="6889" width="21.36328125" style="436" customWidth="1"/>
    <col min="6890" max="6890" width="15" style="436" customWidth="1"/>
    <col min="6891" max="6891" width="16.36328125" style="436" customWidth="1"/>
    <col min="6892" max="7144" width="9.08984375" style="436"/>
    <col min="7145" max="7145" width="21.36328125" style="436" customWidth="1"/>
    <col min="7146" max="7146" width="15" style="436" customWidth="1"/>
    <col min="7147" max="7147" width="16.36328125" style="436" customWidth="1"/>
    <col min="7148" max="7400" width="9.08984375" style="436"/>
    <col min="7401" max="7401" width="21.36328125" style="436" customWidth="1"/>
    <col min="7402" max="7402" width="15" style="436" customWidth="1"/>
    <col min="7403" max="7403" width="16.36328125" style="436" customWidth="1"/>
    <col min="7404" max="7656" width="9.08984375" style="436"/>
    <col min="7657" max="7657" width="21.36328125" style="436" customWidth="1"/>
    <col min="7658" max="7658" width="15" style="436" customWidth="1"/>
    <col min="7659" max="7659" width="16.36328125" style="436" customWidth="1"/>
    <col min="7660" max="7912" width="9.08984375" style="436"/>
    <col min="7913" max="7913" width="21.36328125" style="436" customWidth="1"/>
    <col min="7914" max="7914" width="15" style="436" customWidth="1"/>
    <col min="7915" max="7915" width="16.36328125" style="436" customWidth="1"/>
    <col min="7916" max="8168" width="9.08984375" style="436"/>
    <col min="8169" max="8169" width="21.36328125" style="436" customWidth="1"/>
    <col min="8170" max="8170" width="15" style="436" customWidth="1"/>
    <col min="8171" max="8171" width="16.36328125" style="436" customWidth="1"/>
    <col min="8172" max="8424" width="9.08984375" style="436"/>
    <col min="8425" max="8425" width="21.36328125" style="436" customWidth="1"/>
    <col min="8426" max="8426" width="15" style="436" customWidth="1"/>
    <col min="8427" max="8427" width="16.36328125" style="436" customWidth="1"/>
    <col min="8428" max="8680" width="9.08984375" style="436"/>
    <col min="8681" max="8681" width="21.36328125" style="436" customWidth="1"/>
    <col min="8682" max="8682" width="15" style="436" customWidth="1"/>
    <col min="8683" max="8683" width="16.36328125" style="436" customWidth="1"/>
    <col min="8684" max="8936" width="9.08984375" style="436"/>
    <col min="8937" max="8937" width="21.36328125" style="436" customWidth="1"/>
    <col min="8938" max="8938" width="15" style="436" customWidth="1"/>
    <col min="8939" max="8939" width="16.36328125" style="436" customWidth="1"/>
    <col min="8940" max="9192" width="9.08984375" style="436"/>
    <col min="9193" max="9193" width="21.36328125" style="436" customWidth="1"/>
    <col min="9194" max="9194" width="15" style="436" customWidth="1"/>
    <col min="9195" max="9195" width="16.36328125" style="436" customWidth="1"/>
    <col min="9196" max="9448" width="9.08984375" style="436"/>
    <col min="9449" max="9449" width="21.36328125" style="436" customWidth="1"/>
    <col min="9450" max="9450" width="15" style="436" customWidth="1"/>
    <col min="9451" max="9451" width="16.36328125" style="436" customWidth="1"/>
    <col min="9452" max="9704" width="9.08984375" style="436"/>
    <col min="9705" max="9705" width="21.36328125" style="436" customWidth="1"/>
    <col min="9706" max="9706" width="15" style="436" customWidth="1"/>
    <col min="9707" max="9707" width="16.36328125" style="436" customWidth="1"/>
    <col min="9708" max="9960" width="9.08984375" style="436"/>
    <col min="9961" max="9961" width="21.36328125" style="436" customWidth="1"/>
    <col min="9962" max="9962" width="15" style="436" customWidth="1"/>
    <col min="9963" max="9963" width="16.36328125" style="436" customWidth="1"/>
    <col min="9964" max="10216" width="9.08984375" style="436"/>
    <col min="10217" max="10217" width="21.36328125" style="436" customWidth="1"/>
    <col min="10218" max="10218" width="15" style="436" customWidth="1"/>
    <col min="10219" max="10219" width="16.36328125" style="436" customWidth="1"/>
    <col min="10220" max="10472" width="9.08984375" style="436"/>
    <col min="10473" max="10473" width="21.36328125" style="436" customWidth="1"/>
    <col min="10474" max="10474" width="15" style="436" customWidth="1"/>
    <col min="10475" max="10475" width="16.36328125" style="436" customWidth="1"/>
    <col min="10476" max="10728" width="9.08984375" style="436"/>
    <col min="10729" max="10729" width="21.36328125" style="436" customWidth="1"/>
    <col min="10730" max="10730" width="15" style="436" customWidth="1"/>
    <col min="10731" max="10731" width="16.36328125" style="436" customWidth="1"/>
    <col min="10732" max="10984" width="9.08984375" style="436"/>
    <col min="10985" max="10985" width="21.36328125" style="436" customWidth="1"/>
    <col min="10986" max="10986" width="15" style="436" customWidth="1"/>
    <col min="10987" max="10987" width="16.36328125" style="436" customWidth="1"/>
    <col min="10988" max="11240" width="9.08984375" style="436"/>
    <col min="11241" max="11241" width="21.36328125" style="436" customWidth="1"/>
    <col min="11242" max="11242" width="15" style="436" customWidth="1"/>
    <col min="11243" max="11243" width="16.36328125" style="436" customWidth="1"/>
    <col min="11244" max="11496" width="9.08984375" style="436"/>
    <col min="11497" max="11497" width="21.36328125" style="436" customWidth="1"/>
    <col min="11498" max="11498" width="15" style="436" customWidth="1"/>
    <col min="11499" max="11499" width="16.36328125" style="436" customWidth="1"/>
    <col min="11500" max="11752" width="9.08984375" style="436"/>
    <col min="11753" max="11753" width="21.36328125" style="436" customWidth="1"/>
    <col min="11754" max="11754" width="15" style="436" customWidth="1"/>
    <col min="11755" max="11755" width="16.36328125" style="436" customWidth="1"/>
    <col min="11756" max="12008" width="9.08984375" style="436"/>
    <col min="12009" max="12009" width="21.36328125" style="436" customWidth="1"/>
    <col min="12010" max="12010" width="15" style="436" customWidth="1"/>
    <col min="12011" max="12011" width="16.36328125" style="436" customWidth="1"/>
    <col min="12012" max="12264" width="9.08984375" style="436"/>
    <col min="12265" max="12265" width="21.36328125" style="436" customWidth="1"/>
    <col min="12266" max="12266" width="15" style="436" customWidth="1"/>
    <col min="12267" max="12267" width="16.36328125" style="436" customWidth="1"/>
    <col min="12268" max="12520" width="9.08984375" style="436"/>
    <col min="12521" max="12521" width="21.36328125" style="436" customWidth="1"/>
    <col min="12522" max="12522" width="15" style="436" customWidth="1"/>
    <col min="12523" max="12523" width="16.36328125" style="436" customWidth="1"/>
    <col min="12524" max="12776" width="9.08984375" style="436"/>
    <col min="12777" max="12777" width="21.36328125" style="436" customWidth="1"/>
    <col min="12778" max="12778" width="15" style="436" customWidth="1"/>
    <col min="12779" max="12779" width="16.36328125" style="436" customWidth="1"/>
    <col min="12780" max="13032" width="9.08984375" style="436"/>
    <col min="13033" max="13033" width="21.36328125" style="436" customWidth="1"/>
    <col min="13034" max="13034" width="15" style="436" customWidth="1"/>
    <col min="13035" max="13035" width="16.36328125" style="436" customWidth="1"/>
    <col min="13036" max="13288" width="9.08984375" style="436"/>
    <col min="13289" max="13289" width="21.36328125" style="436" customWidth="1"/>
    <col min="13290" max="13290" width="15" style="436" customWidth="1"/>
    <col min="13291" max="13291" width="16.36328125" style="436" customWidth="1"/>
    <col min="13292" max="13544" width="9.08984375" style="436"/>
    <col min="13545" max="13545" width="21.36328125" style="436" customWidth="1"/>
    <col min="13546" max="13546" width="15" style="436" customWidth="1"/>
    <col min="13547" max="13547" width="16.36328125" style="436" customWidth="1"/>
    <col min="13548" max="13800" width="9.08984375" style="436"/>
    <col min="13801" max="13801" width="21.36328125" style="436" customWidth="1"/>
    <col min="13802" max="13802" width="15" style="436" customWidth="1"/>
    <col min="13803" max="13803" width="16.36328125" style="436" customWidth="1"/>
    <col min="13804" max="14056" width="9.08984375" style="436"/>
    <col min="14057" max="14057" width="21.36328125" style="436" customWidth="1"/>
    <col min="14058" max="14058" width="15" style="436" customWidth="1"/>
    <col min="14059" max="14059" width="16.36328125" style="436" customWidth="1"/>
    <col min="14060" max="14312" width="9.08984375" style="436"/>
    <col min="14313" max="14313" width="21.36328125" style="436" customWidth="1"/>
    <col min="14314" max="14314" width="15" style="436" customWidth="1"/>
    <col min="14315" max="14315" width="16.36328125" style="436" customWidth="1"/>
    <col min="14316" max="14568" width="9.08984375" style="436"/>
    <col min="14569" max="14569" width="21.36328125" style="436" customWidth="1"/>
    <col min="14570" max="14570" width="15" style="436" customWidth="1"/>
    <col min="14571" max="14571" width="16.36328125" style="436" customWidth="1"/>
    <col min="14572" max="14824" width="9.08984375" style="436"/>
    <col min="14825" max="14825" width="21.36328125" style="436" customWidth="1"/>
    <col min="14826" max="14826" width="15" style="436" customWidth="1"/>
    <col min="14827" max="14827" width="16.36328125" style="436" customWidth="1"/>
    <col min="14828" max="15080" width="9.08984375" style="436"/>
    <col min="15081" max="15081" width="21.36328125" style="436" customWidth="1"/>
    <col min="15082" max="15082" width="15" style="436" customWidth="1"/>
    <col min="15083" max="15083" width="16.36328125" style="436" customWidth="1"/>
    <col min="15084" max="15336" width="9.08984375" style="436"/>
    <col min="15337" max="15337" width="21.36328125" style="436" customWidth="1"/>
    <col min="15338" max="15338" width="15" style="436" customWidth="1"/>
    <col min="15339" max="15339" width="16.36328125" style="436" customWidth="1"/>
    <col min="15340" max="15592" width="9.08984375" style="436"/>
    <col min="15593" max="15593" width="21.36328125" style="436" customWidth="1"/>
    <col min="15594" max="15594" width="15" style="436" customWidth="1"/>
    <col min="15595" max="15595" width="16.36328125" style="436" customWidth="1"/>
    <col min="15596" max="15848" width="9.08984375" style="436"/>
    <col min="15849" max="15849" width="21.36328125" style="436" customWidth="1"/>
    <col min="15850" max="15850" width="15" style="436" customWidth="1"/>
    <col min="15851" max="15851" width="16.36328125" style="436" customWidth="1"/>
    <col min="15852" max="16104" width="9.08984375" style="436"/>
    <col min="16105" max="16105" width="21.36328125" style="436" customWidth="1"/>
    <col min="16106" max="16106" width="15" style="436" customWidth="1"/>
    <col min="16107" max="16107" width="16.36328125" style="436" customWidth="1"/>
    <col min="16108" max="16384" width="9.08984375" style="436"/>
  </cols>
  <sheetData>
    <row r="1" spans="1:2" x14ac:dyDescent="0.25">
      <c r="A1" s="499" t="s">
        <v>439</v>
      </c>
      <c r="B1" s="500" t="s">
        <v>641</v>
      </c>
    </row>
    <row r="2" spans="1:2" ht="13.5" customHeight="1" x14ac:dyDescent="0.25">
      <c r="A2" s="499" t="s">
        <v>0</v>
      </c>
      <c r="B2" s="501"/>
    </row>
    <row r="3" spans="1:2" x14ac:dyDescent="0.25">
      <c r="A3" s="437" t="s">
        <v>281</v>
      </c>
      <c r="B3" s="425">
        <v>3668676245</v>
      </c>
    </row>
    <row r="4" spans="1:2" x14ac:dyDescent="0.25">
      <c r="A4" s="437" t="s">
        <v>4</v>
      </c>
      <c r="B4" s="425">
        <v>77664176704</v>
      </c>
    </row>
    <row r="5" spans="1:2" x14ac:dyDescent="0.25">
      <c r="A5" s="437" t="s">
        <v>5</v>
      </c>
      <c r="B5" s="425">
        <v>50833630897</v>
      </c>
    </row>
    <row r="6" spans="1:2" x14ac:dyDescent="0.25">
      <c r="A6" s="437" t="s">
        <v>6</v>
      </c>
      <c r="B6" s="425">
        <v>10693050386</v>
      </c>
    </row>
    <row r="7" spans="1:2" x14ac:dyDescent="0.25">
      <c r="A7" s="437" t="s">
        <v>7</v>
      </c>
      <c r="B7" s="425">
        <v>0</v>
      </c>
    </row>
    <row r="8" spans="1:2" x14ac:dyDescent="0.25">
      <c r="A8" s="437" t="s">
        <v>8</v>
      </c>
      <c r="B8" s="425">
        <v>39406992745</v>
      </c>
    </row>
    <row r="9" spans="1:2" x14ac:dyDescent="0.25">
      <c r="A9" s="437" t="s">
        <v>9</v>
      </c>
      <c r="B9" s="425">
        <v>293879884</v>
      </c>
    </row>
    <row r="10" spans="1:2" x14ac:dyDescent="0.25">
      <c r="A10" s="437" t="s">
        <v>137</v>
      </c>
      <c r="B10" s="425">
        <v>24581363</v>
      </c>
    </row>
    <row r="11" spans="1:2" x14ac:dyDescent="0.25">
      <c r="A11" s="437" t="s">
        <v>10</v>
      </c>
      <c r="B11" s="425">
        <v>391557882</v>
      </c>
    </row>
    <row r="12" spans="1:2" x14ac:dyDescent="0.25">
      <c r="A12" s="437" t="s">
        <v>358</v>
      </c>
      <c r="B12" s="425">
        <v>23568637</v>
      </c>
    </row>
    <row r="13" spans="1:2" x14ac:dyDescent="0.25">
      <c r="A13" s="437" t="s">
        <v>11</v>
      </c>
      <c r="B13" s="425">
        <v>26830545807</v>
      </c>
    </row>
    <row r="14" spans="1:2" x14ac:dyDescent="0.25">
      <c r="A14" s="437" t="s">
        <v>12</v>
      </c>
      <c r="B14" s="425">
        <v>15644099457</v>
      </c>
    </row>
    <row r="15" spans="1:2" x14ac:dyDescent="0.25">
      <c r="A15" s="437" t="s">
        <v>13</v>
      </c>
      <c r="B15" s="425">
        <v>143644485</v>
      </c>
    </row>
    <row r="16" spans="1:2" x14ac:dyDescent="0.25">
      <c r="A16" s="437" t="s">
        <v>14</v>
      </c>
      <c r="B16" s="425">
        <v>4208221227</v>
      </c>
    </row>
    <row r="17" spans="1:2" x14ac:dyDescent="0.25">
      <c r="A17" s="437" t="s">
        <v>15</v>
      </c>
      <c r="B17" s="425">
        <v>94112511</v>
      </c>
    </row>
    <row r="18" spans="1:2" x14ac:dyDescent="0.25">
      <c r="A18" s="437" t="s">
        <v>16</v>
      </c>
      <c r="B18" s="425">
        <v>2462590379</v>
      </c>
    </row>
    <row r="19" spans="1:2" x14ac:dyDescent="0.25">
      <c r="A19" s="437" t="s">
        <v>138</v>
      </c>
      <c r="B19" s="425">
        <v>-1016027688</v>
      </c>
    </row>
    <row r="20" spans="1:2" x14ac:dyDescent="0.25">
      <c r="A20" s="437" t="s">
        <v>17</v>
      </c>
      <c r="B20" s="425">
        <v>904205387</v>
      </c>
    </row>
    <row r="21" spans="1:2" x14ac:dyDescent="0.25">
      <c r="A21" s="437" t="s">
        <v>140</v>
      </c>
      <c r="B21" s="425">
        <v>3702427253</v>
      </c>
    </row>
    <row r="22" spans="1:2" x14ac:dyDescent="0.25">
      <c r="A22" s="437" t="s">
        <v>315</v>
      </c>
      <c r="B22" s="425">
        <v>687272796</v>
      </c>
    </row>
    <row r="23" spans="1:2" x14ac:dyDescent="0.25">
      <c r="A23" s="437" t="s">
        <v>18</v>
      </c>
      <c r="B23" s="425">
        <v>56501271076</v>
      </c>
    </row>
    <row r="24" spans="1:2" x14ac:dyDescent="0.25">
      <c r="A24" s="437" t="s">
        <v>19</v>
      </c>
      <c r="B24" s="425">
        <v>56501271076</v>
      </c>
    </row>
    <row r="25" spans="1:2" x14ac:dyDescent="0.25">
      <c r="A25" s="437" t="s">
        <v>493</v>
      </c>
      <c r="B25" s="425">
        <v>93888023127</v>
      </c>
    </row>
    <row r="26" spans="1:2" x14ac:dyDescent="0.25">
      <c r="A26" s="437" t="s">
        <v>494</v>
      </c>
      <c r="B26" s="425">
        <v>64398625573</v>
      </c>
    </row>
    <row r="27" spans="1:2" x14ac:dyDescent="0.25">
      <c r="A27" s="437" t="s">
        <v>495</v>
      </c>
      <c r="B27" s="425">
        <v>0</v>
      </c>
    </row>
    <row r="28" spans="1:2" x14ac:dyDescent="0.25">
      <c r="A28" s="437" t="s">
        <v>496</v>
      </c>
      <c r="B28" s="425">
        <v>9165021255</v>
      </c>
    </row>
    <row r="29" spans="1:2" x14ac:dyDescent="0.25">
      <c r="A29" s="437" t="s">
        <v>497</v>
      </c>
      <c r="B29" s="425">
        <v>92620356369</v>
      </c>
    </row>
    <row r="30" spans="1:2" x14ac:dyDescent="0.25">
      <c r="A30" s="437" t="s">
        <v>20</v>
      </c>
      <c r="B30" s="425">
        <v>21162905628</v>
      </c>
    </row>
    <row r="31" spans="1:2" x14ac:dyDescent="0.25">
      <c r="A31" s="437" t="s">
        <v>21</v>
      </c>
      <c r="B31" s="425">
        <v>17380259391</v>
      </c>
    </row>
    <row r="32" spans="1:2" x14ac:dyDescent="0.25">
      <c r="A32" s="437" t="s">
        <v>22</v>
      </c>
      <c r="B32" s="425">
        <v>107876570</v>
      </c>
    </row>
    <row r="33" spans="1:2" x14ac:dyDescent="0.25">
      <c r="A33" s="437" t="s">
        <v>23</v>
      </c>
      <c r="B33" s="425">
        <v>6535677603</v>
      </c>
    </row>
    <row r="34" spans="1:2" x14ac:dyDescent="0.25">
      <c r="A34" s="437" t="s">
        <v>24</v>
      </c>
      <c r="B34" s="425">
        <v>747187230</v>
      </c>
    </row>
    <row r="35" spans="1:2" x14ac:dyDescent="0.25">
      <c r="A35" s="437" t="s">
        <v>25</v>
      </c>
      <c r="B35" s="425">
        <v>137233150</v>
      </c>
    </row>
    <row r="36" spans="1:2" x14ac:dyDescent="0.25">
      <c r="A36" s="437" t="s">
        <v>26</v>
      </c>
      <c r="B36" s="425">
        <v>33700000</v>
      </c>
    </row>
    <row r="37" spans="1:2" x14ac:dyDescent="0.25">
      <c r="A37" s="437" t="s">
        <v>198</v>
      </c>
      <c r="B37" s="425">
        <v>24852270</v>
      </c>
    </row>
    <row r="38" spans="1:2" x14ac:dyDescent="0.25">
      <c r="A38" s="437" t="s">
        <v>27</v>
      </c>
      <c r="B38" s="425">
        <v>10308310</v>
      </c>
    </row>
    <row r="39" spans="1:2" x14ac:dyDescent="0.25">
      <c r="A39" s="437" t="s">
        <v>28</v>
      </c>
      <c r="B39" s="425">
        <v>19065130</v>
      </c>
    </row>
    <row r="40" spans="1:2" x14ac:dyDescent="0.25">
      <c r="A40" s="437" t="s">
        <v>141</v>
      </c>
      <c r="B40" s="425">
        <v>337560630</v>
      </c>
    </row>
    <row r="41" spans="1:2" x14ac:dyDescent="0.25">
      <c r="A41" s="437" t="s">
        <v>142</v>
      </c>
      <c r="B41" s="425">
        <v>57264680</v>
      </c>
    </row>
    <row r="42" spans="1:2" x14ac:dyDescent="0.25">
      <c r="A42" s="437" t="s">
        <v>143</v>
      </c>
      <c r="B42" s="425">
        <v>2100000</v>
      </c>
    </row>
    <row r="43" spans="1:2" x14ac:dyDescent="0.25">
      <c r="A43" s="437" t="s">
        <v>199</v>
      </c>
      <c r="B43" s="425">
        <v>0</v>
      </c>
    </row>
    <row r="44" spans="1:2" x14ac:dyDescent="0.25">
      <c r="A44" s="437" t="s">
        <v>29</v>
      </c>
      <c r="B44" s="425">
        <v>28960000</v>
      </c>
    </row>
    <row r="45" spans="1:2" x14ac:dyDescent="0.25">
      <c r="A45" s="437" t="s">
        <v>145</v>
      </c>
      <c r="B45" s="425">
        <v>23790000</v>
      </c>
    </row>
    <row r="46" spans="1:2" x14ac:dyDescent="0.25">
      <c r="A46" s="437" t="s">
        <v>30</v>
      </c>
      <c r="B46" s="425">
        <v>3977377840</v>
      </c>
    </row>
    <row r="47" spans="1:2" x14ac:dyDescent="0.25">
      <c r="A47" s="437" t="s">
        <v>31</v>
      </c>
      <c r="B47" s="425">
        <v>672292110</v>
      </c>
    </row>
    <row r="48" spans="1:2" x14ac:dyDescent="0.25">
      <c r="A48" s="437" t="s">
        <v>32</v>
      </c>
      <c r="B48" s="425">
        <v>124164640</v>
      </c>
    </row>
    <row r="49" spans="1:2" x14ac:dyDescent="0.25">
      <c r="A49" s="437" t="s">
        <v>33</v>
      </c>
      <c r="B49" s="425">
        <v>266505000</v>
      </c>
    </row>
    <row r="50" spans="1:2" x14ac:dyDescent="0.25">
      <c r="A50" s="437" t="s">
        <v>146</v>
      </c>
      <c r="B50" s="425">
        <v>200000</v>
      </c>
    </row>
    <row r="51" spans="1:2" x14ac:dyDescent="0.25">
      <c r="A51" s="437" t="s">
        <v>34</v>
      </c>
      <c r="B51" s="425">
        <v>13964690</v>
      </c>
    </row>
    <row r="52" spans="1:2" x14ac:dyDescent="0.25">
      <c r="A52" s="437" t="s">
        <v>147</v>
      </c>
      <c r="B52" s="425">
        <v>33566440</v>
      </c>
    </row>
    <row r="53" spans="1:2" x14ac:dyDescent="0.25">
      <c r="A53" s="437" t="s">
        <v>148</v>
      </c>
      <c r="B53" s="425">
        <v>265290</v>
      </c>
    </row>
    <row r="54" spans="1:2" x14ac:dyDescent="0.25">
      <c r="A54" s="437" t="s">
        <v>35</v>
      </c>
      <c r="B54" s="425">
        <v>12317180</v>
      </c>
    </row>
    <row r="55" spans="1:2" x14ac:dyDescent="0.25">
      <c r="A55" s="437" t="s">
        <v>36</v>
      </c>
      <c r="B55" s="425">
        <v>13003013</v>
      </c>
    </row>
    <row r="56" spans="1:2" x14ac:dyDescent="0.25">
      <c r="A56" s="437" t="s">
        <v>149</v>
      </c>
      <c r="B56" s="425">
        <v>0</v>
      </c>
    </row>
    <row r="57" spans="1:2" x14ac:dyDescent="0.25">
      <c r="A57" s="437" t="s">
        <v>442</v>
      </c>
      <c r="B57" s="425">
        <v>0</v>
      </c>
    </row>
    <row r="58" spans="1:2" x14ac:dyDescent="0.25">
      <c r="A58" s="437" t="s">
        <v>37</v>
      </c>
      <c r="B58" s="425">
        <v>922205239</v>
      </c>
    </row>
    <row r="59" spans="1:2" x14ac:dyDescent="0.25">
      <c r="A59" s="437" t="s">
        <v>38</v>
      </c>
      <c r="B59" s="425">
        <v>108298759</v>
      </c>
    </row>
    <row r="60" spans="1:2" x14ac:dyDescent="0.25">
      <c r="A60" s="437" t="s">
        <v>206</v>
      </c>
      <c r="B60" s="425">
        <v>219600000</v>
      </c>
    </row>
    <row r="61" spans="1:2" x14ac:dyDescent="0.25">
      <c r="A61" s="437" t="s">
        <v>207</v>
      </c>
      <c r="B61" s="425">
        <v>0</v>
      </c>
    </row>
    <row r="62" spans="1:2" x14ac:dyDescent="0.25">
      <c r="A62" s="437" t="s">
        <v>150</v>
      </c>
      <c r="B62" s="425">
        <v>32716810</v>
      </c>
    </row>
    <row r="63" spans="1:2" x14ac:dyDescent="0.25">
      <c r="A63" s="437" t="s">
        <v>39</v>
      </c>
      <c r="B63" s="425">
        <v>557989670</v>
      </c>
    </row>
    <row r="64" spans="1:2" x14ac:dyDescent="0.25">
      <c r="A64" s="437" t="s">
        <v>151</v>
      </c>
      <c r="B64" s="425">
        <v>3600000</v>
      </c>
    </row>
    <row r="65" spans="1:2" x14ac:dyDescent="0.25">
      <c r="A65" s="437" t="s">
        <v>152</v>
      </c>
      <c r="B65" s="425">
        <v>7897960</v>
      </c>
    </row>
    <row r="66" spans="1:2" x14ac:dyDescent="0.25">
      <c r="A66" s="437" t="s">
        <v>40</v>
      </c>
      <c r="B66" s="425">
        <v>710663114</v>
      </c>
    </row>
    <row r="67" spans="1:2" x14ac:dyDescent="0.25">
      <c r="A67" s="437" t="s">
        <v>41</v>
      </c>
      <c r="B67" s="425">
        <v>710663114</v>
      </c>
    </row>
    <row r="68" spans="1:2" x14ac:dyDescent="0.25">
      <c r="A68" s="437" t="s">
        <v>208</v>
      </c>
      <c r="B68" s="425">
        <v>12700044</v>
      </c>
    </row>
    <row r="69" spans="1:2" x14ac:dyDescent="0.25">
      <c r="A69" s="437" t="s">
        <v>327</v>
      </c>
      <c r="B69" s="425">
        <v>12700044</v>
      </c>
    </row>
    <row r="70" spans="1:2" x14ac:dyDescent="0.25">
      <c r="A70" s="437" t="s">
        <v>42</v>
      </c>
      <c r="B70" s="425">
        <v>1832197606</v>
      </c>
    </row>
    <row r="71" spans="1:2" x14ac:dyDescent="0.25">
      <c r="A71" s="437" t="s">
        <v>43</v>
      </c>
      <c r="B71" s="425">
        <v>0</v>
      </c>
    </row>
    <row r="72" spans="1:2" x14ac:dyDescent="0.25">
      <c r="A72" s="437" t="s">
        <v>44</v>
      </c>
      <c r="B72" s="425">
        <v>67515440</v>
      </c>
    </row>
    <row r="73" spans="1:2" x14ac:dyDescent="0.25">
      <c r="A73" s="437" t="s">
        <v>45</v>
      </c>
      <c r="B73" s="425">
        <v>331310820</v>
      </c>
    </row>
    <row r="74" spans="1:2" x14ac:dyDescent="0.25">
      <c r="A74" s="437" t="s">
        <v>46</v>
      </c>
      <c r="B74" s="425">
        <v>347519580</v>
      </c>
    </row>
    <row r="75" spans="1:2" x14ac:dyDescent="0.25">
      <c r="A75" s="437" t="s">
        <v>47</v>
      </c>
      <c r="B75" s="425">
        <v>125545220</v>
      </c>
    </row>
    <row r="76" spans="1:2" x14ac:dyDescent="0.25">
      <c r="A76" s="437" t="s">
        <v>153</v>
      </c>
      <c r="B76" s="425">
        <v>0</v>
      </c>
    </row>
    <row r="77" spans="1:2" x14ac:dyDescent="0.25">
      <c r="A77" s="437" t="s">
        <v>48</v>
      </c>
      <c r="B77" s="425">
        <v>571153308</v>
      </c>
    </row>
    <row r="78" spans="1:2" x14ac:dyDescent="0.25">
      <c r="A78" s="437" t="s">
        <v>49</v>
      </c>
      <c r="B78" s="425">
        <v>36835000</v>
      </c>
    </row>
    <row r="79" spans="1:2" x14ac:dyDescent="0.25">
      <c r="A79" s="437" t="s">
        <v>50</v>
      </c>
      <c r="B79" s="425">
        <v>30072258</v>
      </c>
    </row>
    <row r="80" spans="1:2" x14ac:dyDescent="0.25">
      <c r="A80" s="437" t="s">
        <v>51</v>
      </c>
      <c r="B80" s="425">
        <v>9814189</v>
      </c>
    </row>
    <row r="81" spans="1:2" x14ac:dyDescent="0.25">
      <c r="A81" s="437" t="s">
        <v>330</v>
      </c>
      <c r="B81" s="425">
        <v>0</v>
      </c>
    </row>
    <row r="82" spans="1:2" x14ac:dyDescent="0.25">
      <c r="A82" s="437" t="s">
        <v>301</v>
      </c>
      <c r="B82" s="425">
        <v>6950000</v>
      </c>
    </row>
    <row r="83" spans="1:2" x14ac:dyDescent="0.25">
      <c r="A83" s="437" t="s">
        <v>52</v>
      </c>
      <c r="B83" s="425">
        <v>0</v>
      </c>
    </row>
    <row r="84" spans="1:2" x14ac:dyDescent="0.25">
      <c r="A84" s="437" t="s">
        <v>53</v>
      </c>
      <c r="B84" s="425">
        <v>0</v>
      </c>
    </row>
    <row r="85" spans="1:2" x14ac:dyDescent="0.25">
      <c r="A85" s="437" t="s">
        <v>209</v>
      </c>
      <c r="B85" s="425">
        <v>0</v>
      </c>
    </row>
    <row r="86" spans="1:2" x14ac:dyDescent="0.25">
      <c r="A86" s="437" t="s">
        <v>54</v>
      </c>
      <c r="B86" s="425">
        <v>0</v>
      </c>
    </row>
    <row r="87" spans="1:2" x14ac:dyDescent="0.25">
      <c r="A87" s="437" t="s">
        <v>210</v>
      </c>
      <c r="B87" s="425">
        <v>0</v>
      </c>
    </row>
    <row r="88" spans="1:2" x14ac:dyDescent="0.25">
      <c r="A88" s="437" t="s">
        <v>55</v>
      </c>
      <c r="B88" s="425">
        <v>0</v>
      </c>
    </row>
    <row r="89" spans="1:2" x14ac:dyDescent="0.25">
      <c r="A89" s="437" t="s">
        <v>436</v>
      </c>
      <c r="B89" s="425">
        <v>0</v>
      </c>
    </row>
    <row r="90" spans="1:2" x14ac:dyDescent="0.25">
      <c r="A90" s="437" t="s">
        <v>211</v>
      </c>
      <c r="B90" s="425">
        <v>0</v>
      </c>
    </row>
    <row r="91" spans="1:2" x14ac:dyDescent="0.25">
      <c r="A91" s="437" t="s">
        <v>212</v>
      </c>
      <c r="B91" s="425">
        <v>0</v>
      </c>
    </row>
    <row r="92" spans="1:2" x14ac:dyDescent="0.25">
      <c r="A92" s="437" t="s">
        <v>213</v>
      </c>
      <c r="B92" s="425">
        <v>0</v>
      </c>
    </row>
    <row r="93" spans="1:2" x14ac:dyDescent="0.25">
      <c r="A93" s="437" t="s">
        <v>56</v>
      </c>
      <c r="B93" s="425">
        <v>0</v>
      </c>
    </row>
    <row r="94" spans="1:2" x14ac:dyDescent="0.25">
      <c r="A94" s="437" t="s">
        <v>129</v>
      </c>
      <c r="B94" s="425">
        <v>0</v>
      </c>
    </row>
    <row r="95" spans="1:2" x14ac:dyDescent="0.25">
      <c r="A95" s="437" t="s">
        <v>336</v>
      </c>
      <c r="B95" s="425">
        <v>0</v>
      </c>
    </row>
    <row r="96" spans="1:2" x14ac:dyDescent="0.25">
      <c r="A96" s="437" t="s">
        <v>216</v>
      </c>
      <c r="B96" s="425">
        <v>0</v>
      </c>
    </row>
    <row r="97" spans="1:2" x14ac:dyDescent="0.25">
      <c r="A97" s="437" t="s">
        <v>130</v>
      </c>
      <c r="B97" s="425">
        <v>0</v>
      </c>
    </row>
    <row r="98" spans="1:2" x14ac:dyDescent="0.25">
      <c r="A98" s="437" t="s">
        <v>57</v>
      </c>
      <c r="B98" s="425">
        <v>10400000</v>
      </c>
    </row>
    <row r="99" spans="1:2" x14ac:dyDescent="0.25">
      <c r="A99" s="437" t="s">
        <v>58</v>
      </c>
      <c r="B99" s="425">
        <v>0</v>
      </c>
    </row>
    <row r="100" spans="1:2" x14ac:dyDescent="0.25">
      <c r="A100" s="437" t="s">
        <v>59</v>
      </c>
      <c r="B100" s="425">
        <v>0</v>
      </c>
    </row>
    <row r="101" spans="1:2" x14ac:dyDescent="0.25">
      <c r="A101" s="437" t="s">
        <v>60</v>
      </c>
      <c r="B101" s="425">
        <v>268752341</v>
      </c>
    </row>
    <row r="102" spans="1:2" x14ac:dyDescent="0.25">
      <c r="A102" s="437" t="s">
        <v>392</v>
      </c>
      <c r="B102" s="425">
        <v>26329450</v>
      </c>
    </row>
    <row r="103" spans="1:2" x14ac:dyDescent="0.25">
      <c r="A103" s="437" t="s">
        <v>61</v>
      </c>
      <c r="B103" s="425">
        <v>41853963</v>
      </c>
    </row>
    <row r="104" spans="1:2" x14ac:dyDescent="0.25">
      <c r="A104" s="437" t="s">
        <v>382</v>
      </c>
      <c r="B104" s="425">
        <v>160000</v>
      </c>
    </row>
    <row r="105" spans="1:2" x14ac:dyDescent="0.25">
      <c r="A105" s="437" t="s">
        <v>62</v>
      </c>
      <c r="B105" s="425">
        <v>20983817</v>
      </c>
    </row>
    <row r="106" spans="1:2" x14ac:dyDescent="0.25">
      <c r="A106" s="437" t="s">
        <v>412</v>
      </c>
      <c r="B106" s="425">
        <v>9473219</v>
      </c>
    </row>
    <row r="107" spans="1:2" x14ac:dyDescent="0.25">
      <c r="A107" s="437" t="s">
        <v>413</v>
      </c>
      <c r="B107" s="425">
        <v>1333880</v>
      </c>
    </row>
    <row r="108" spans="1:2" x14ac:dyDescent="0.25">
      <c r="A108" s="437" t="s">
        <v>443</v>
      </c>
      <c r="B108" s="425">
        <v>9903047</v>
      </c>
    </row>
    <row r="109" spans="1:2" x14ac:dyDescent="0.25">
      <c r="A109" s="437" t="s">
        <v>155</v>
      </c>
      <c r="B109" s="425">
        <v>4883400</v>
      </c>
    </row>
    <row r="110" spans="1:2" x14ac:dyDescent="0.25">
      <c r="A110" s="437" t="s">
        <v>156</v>
      </c>
      <c r="B110" s="425">
        <v>0</v>
      </c>
    </row>
    <row r="111" spans="1:2" x14ac:dyDescent="0.25">
      <c r="A111" s="437" t="s">
        <v>157</v>
      </c>
      <c r="B111" s="425">
        <v>4883400</v>
      </c>
    </row>
    <row r="112" spans="1:2" x14ac:dyDescent="0.25">
      <c r="A112" s="437" t="s">
        <v>63</v>
      </c>
      <c r="B112" s="425">
        <v>82020002</v>
      </c>
    </row>
    <row r="113" spans="1:2" x14ac:dyDescent="0.25">
      <c r="A113" s="437" t="s">
        <v>64</v>
      </c>
      <c r="B113" s="425">
        <v>27176784</v>
      </c>
    </row>
    <row r="114" spans="1:2" x14ac:dyDescent="0.25">
      <c r="A114" s="437" t="s">
        <v>65</v>
      </c>
      <c r="B114" s="425">
        <v>28996156</v>
      </c>
    </row>
    <row r="115" spans="1:2" x14ac:dyDescent="0.25">
      <c r="A115" s="437" t="s">
        <v>66</v>
      </c>
      <c r="B115" s="425">
        <v>20095782</v>
      </c>
    </row>
    <row r="116" spans="1:2" x14ac:dyDescent="0.25">
      <c r="A116" s="437" t="s">
        <v>67</v>
      </c>
      <c r="B116" s="425">
        <v>5751280</v>
      </c>
    </row>
    <row r="117" spans="1:2" x14ac:dyDescent="0.25">
      <c r="A117" s="437" t="s">
        <v>68</v>
      </c>
      <c r="B117" s="425">
        <v>74576703</v>
      </c>
    </row>
    <row r="118" spans="1:2" x14ac:dyDescent="0.25">
      <c r="A118" s="437" t="s">
        <v>69</v>
      </c>
      <c r="B118" s="425">
        <v>74576703</v>
      </c>
    </row>
    <row r="119" spans="1:2" x14ac:dyDescent="0.25">
      <c r="A119" s="437" t="s">
        <v>158</v>
      </c>
      <c r="B119" s="425">
        <v>13664640</v>
      </c>
    </row>
    <row r="120" spans="1:2" x14ac:dyDescent="0.25">
      <c r="A120" s="437" t="s">
        <v>159</v>
      </c>
      <c r="B120" s="425">
        <v>0</v>
      </c>
    </row>
    <row r="121" spans="1:2" x14ac:dyDescent="0.25">
      <c r="A121" s="437" t="s">
        <v>222</v>
      </c>
      <c r="B121" s="425">
        <v>0</v>
      </c>
    </row>
    <row r="122" spans="1:2" x14ac:dyDescent="0.25">
      <c r="A122" s="437" t="s">
        <v>223</v>
      </c>
      <c r="B122" s="425">
        <v>0</v>
      </c>
    </row>
    <row r="123" spans="1:2" x14ac:dyDescent="0.25">
      <c r="A123" s="437" t="s">
        <v>160</v>
      </c>
      <c r="B123" s="425">
        <v>13664640</v>
      </c>
    </row>
    <row r="124" spans="1:2" x14ac:dyDescent="0.25">
      <c r="A124" s="437" t="s">
        <v>70</v>
      </c>
      <c r="B124" s="425">
        <v>14585210</v>
      </c>
    </row>
    <row r="125" spans="1:2" x14ac:dyDescent="0.25">
      <c r="A125" s="437" t="s">
        <v>71</v>
      </c>
      <c r="B125" s="425">
        <v>1009755785</v>
      </c>
    </row>
    <row r="126" spans="1:2" x14ac:dyDescent="0.25">
      <c r="A126" s="437" t="s">
        <v>72</v>
      </c>
      <c r="B126" s="425">
        <v>170756200</v>
      </c>
    </row>
    <row r="127" spans="1:2" x14ac:dyDescent="0.25">
      <c r="A127" s="437" t="s">
        <v>224</v>
      </c>
      <c r="B127" s="425">
        <v>0</v>
      </c>
    </row>
    <row r="128" spans="1:2" x14ac:dyDescent="0.25">
      <c r="A128" s="437" t="s">
        <v>73</v>
      </c>
      <c r="B128" s="425">
        <v>471800251</v>
      </c>
    </row>
    <row r="129" spans="1:2" x14ac:dyDescent="0.25">
      <c r="A129" s="437" t="s">
        <v>74</v>
      </c>
      <c r="B129" s="425">
        <v>292969666</v>
      </c>
    </row>
    <row r="130" spans="1:2" x14ac:dyDescent="0.25">
      <c r="A130" s="437" t="s">
        <v>161</v>
      </c>
      <c r="B130" s="425">
        <v>74229668</v>
      </c>
    </row>
    <row r="131" spans="1:2" x14ac:dyDescent="0.25">
      <c r="A131" s="437" t="s">
        <v>75</v>
      </c>
      <c r="B131" s="425">
        <v>85852621</v>
      </c>
    </row>
    <row r="132" spans="1:2" x14ac:dyDescent="0.25">
      <c r="A132" s="437" t="s">
        <v>162</v>
      </c>
      <c r="B132" s="425">
        <v>17268530</v>
      </c>
    </row>
    <row r="133" spans="1:2" x14ac:dyDescent="0.25">
      <c r="A133" s="437" t="s">
        <v>76</v>
      </c>
      <c r="B133" s="425">
        <v>12217850</v>
      </c>
    </row>
    <row r="134" spans="1:2" x14ac:dyDescent="0.25">
      <c r="A134" s="437" t="s">
        <v>163</v>
      </c>
      <c r="B134" s="425">
        <v>56366241</v>
      </c>
    </row>
    <row r="135" spans="1:2" x14ac:dyDescent="0.25">
      <c r="A135" s="437" t="s">
        <v>77</v>
      </c>
      <c r="B135" s="425">
        <v>116024703</v>
      </c>
    </row>
    <row r="136" spans="1:2" x14ac:dyDescent="0.25">
      <c r="A136" s="437" t="s">
        <v>78</v>
      </c>
      <c r="B136" s="425">
        <v>33498011</v>
      </c>
    </row>
    <row r="137" spans="1:2" x14ac:dyDescent="0.25">
      <c r="A137" s="437" t="s">
        <v>79</v>
      </c>
      <c r="B137" s="425">
        <v>9598238</v>
      </c>
    </row>
    <row r="138" spans="1:2" x14ac:dyDescent="0.25">
      <c r="A138" s="437" t="s">
        <v>80</v>
      </c>
      <c r="B138" s="425">
        <v>13725444</v>
      </c>
    </row>
    <row r="139" spans="1:2" x14ac:dyDescent="0.25">
      <c r="A139" s="437" t="s">
        <v>81</v>
      </c>
      <c r="B139" s="425">
        <v>59203010</v>
      </c>
    </row>
    <row r="140" spans="1:2" x14ac:dyDescent="0.25">
      <c r="A140" s="437" t="s">
        <v>82</v>
      </c>
      <c r="B140" s="425">
        <v>683044781</v>
      </c>
    </row>
    <row r="141" spans="1:2" x14ac:dyDescent="0.25">
      <c r="A141" s="437" t="s">
        <v>83</v>
      </c>
      <c r="B141" s="425">
        <v>683044781</v>
      </c>
    </row>
    <row r="142" spans="1:2" x14ac:dyDescent="0.25">
      <c r="A142" s="437" t="s">
        <v>84</v>
      </c>
      <c r="B142" s="425">
        <v>66630241</v>
      </c>
    </row>
    <row r="143" spans="1:2" x14ac:dyDescent="0.25">
      <c r="A143" s="437" t="s">
        <v>85</v>
      </c>
      <c r="B143" s="425">
        <v>33272086</v>
      </c>
    </row>
    <row r="144" spans="1:2" x14ac:dyDescent="0.25">
      <c r="A144" s="437" t="s">
        <v>234</v>
      </c>
      <c r="B144" s="425">
        <v>6722818</v>
      </c>
    </row>
    <row r="145" spans="1:2" x14ac:dyDescent="0.25">
      <c r="A145" s="437" t="s">
        <v>86</v>
      </c>
      <c r="B145" s="425">
        <v>26635337</v>
      </c>
    </row>
    <row r="146" spans="1:2" x14ac:dyDescent="0.25">
      <c r="A146" s="437" t="s">
        <v>236</v>
      </c>
      <c r="B146" s="425">
        <v>0</v>
      </c>
    </row>
    <row r="147" spans="1:2" x14ac:dyDescent="0.25">
      <c r="A147" s="437" t="s">
        <v>165</v>
      </c>
      <c r="B147" s="425">
        <v>270000</v>
      </c>
    </row>
    <row r="148" spans="1:2" x14ac:dyDescent="0.25">
      <c r="A148" s="437" t="s">
        <v>166</v>
      </c>
      <c r="B148" s="425">
        <v>24545</v>
      </c>
    </row>
    <row r="149" spans="1:2" x14ac:dyDescent="0.25">
      <c r="A149" s="437" t="s">
        <v>167</v>
      </c>
      <c r="B149" s="425">
        <v>245455</v>
      </c>
    </row>
    <row r="150" spans="1:2" x14ac:dyDescent="0.25">
      <c r="A150" s="437" t="s">
        <v>87</v>
      </c>
      <c r="B150" s="425">
        <v>479808572</v>
      </c>
    </row>
    <row r="151" spans="1:2" x14ac:dyDescent="0.25">
      <c r="A151" s="437" t="s">
        <v>88</v>
      </c>
      <c r="B151" s="425">
        <v>84677443</v>
      </c>
    </row>
    <row r="152" spans="1:2" x14ac:dyDescent="0.25">
      <c r="A152" s="437" t="s">
        <v>168</v>
      </c>
      <c r="B152" s="425">
        <v>1683338</v>
      </c>
    </row>
    <row r="153" spans="1:2" x14ac:dyDescent="0.25">
      <c r="A153" s="437" t="s">
        <v>89</v>
      </c>
      <c r="B153" s="425">
        <v>28536889</v>
      </c>
    </row>
    <row r="154" spans="1:2" x14ac:dyDescent="0.25">
      <c r="A154" s="437" t="s">
        <v>90</v>
      </c>
      <c r="B154" s="425">
        <v>6039070</v>
      </c>
    </row>
    <row r="155" spans="1:2" x14ac:dyDescent="0.25">
      <c r="A155" s="437" t="s">
        <v>169</v>
      </c>
      <c r="B155" s="425">
        <v>0</v>
      </c>
    </row>
    <row r="156" spans="1:2" x14ac:dyDescent="0.25">
      <c r="A156" s="437" t="s">
        <v>91</v>
      </c>
      <c r="B156" s="425">
        <v>22455211</v>
      </c>
    </row>
    <row r="157" spans="1:2" x14ac:dyDescent="0.25">
      <c r="A157" s="437" t="s">
        <v>92</v>
      </c>
      <c r="B157" s="425">
        <v>168767412</v>
      </c>
    </row>
    <row r="158" spans="1:2" x14ac:dyDescent="0.25">
      <c r="A158" s="437" t="s">
        <v>93</v>
      </c>
      <c r="B158" s="425">
        <v>165329121</v>
      </c>
    </row>
    <row r="159" spans="1:2" x14ac:dyDescent="0.25">
      <c r="A159" s="437" t="s">
        <v>94</v>
      </c>
      <c r="B159" s="425">
        <v>2320088</v>
      </c>
    </row>
    <row r="160" spans="1:2" x14ac:dyDescent="0.25">
      <c r="A160" s="437" t="s">
        <v>95</v>
      </c>
      <c r="B160" s="425">
        <v>193808936</v>
      </c>
    </row>
    <row r="161" spans="1:2" x14ac:dyDescent="0.25">
      <c r="A161" s="437" t="s">
        <v>96</v>
      </c>
      <c r="B161" s="425">
        <v>38271676</v>
      </c>
    </row>
    <row r="162" spans="1:2" x14ac:dyDescent="0.25">
      <c r="A162" s="437" t="s">
        <v>97</v>
      </c>
      <c r="B162" s="425">
        <v>135681701</v>
      </c>
    </row>
    <row r="163" spans="1:2" x14ac:dyDescent="0.25">
      <c r="A163" s="437" t="s">
        <v>98</v>
      </c>
      <c r="B163" s="425">
        <v>19855559</v>
      </c>
    </row>
    <row r="164" spans="1:2" x14ac:dyDescent="0.25">
      <c r="A164" s="437" t="s">
        <v>238</v>
      </c>
      <c r="B164" s="425">
        <v>0</v>
      </c>
    </row>
    <row r="165" spans="1:2" x14ac:dyDescent="0.25">
      <c r="A165" s="437" t="s">
        <v>239</v>
      </c>
      <c r="B165" s="425">
        <v>0</v>
      </c>
    </row>
    <row r="166" spans="1:2" x14ac:dyDescent="0.25">
      <c r="A166" s="437" t="s">
        <v>99</v>
      </c>
      <c r="B166" s="425">
        <v>1047352224</v>
      </c>
    </row>
    <row r="167" spans="1:2" x14ac:dyDescent="0.25">
      <c r="A167" s="437" t="s">
        <v>171</v>
      </c>
      <c r="B167" s="425">
        <v>267556833</v>
      </c>
    </row>
    <row r="168" spans="1:2" x14ac:dyDescent="0.25">
      <c r="A168" s="437" t="s">
        <v>172</v>
      </c>
      <c r="B168" s="425">
        <v>250925235</v>
      </c>
    </row>
    <row r="169" spans="1:2" x14ac:dyDescent="0.25">
      <c r="A169" s="437" t="s">
        <v>136</v>
      </c>
      <c r="B169" s="425">
        <v>45394512</v>
      </c>
    </row>
    <row r="170" spans="1:2" x14ac:dyDescent="0.25">
      <c r="A170" s="437" t="s">
        <v>173</v>
      </c>
      <c r="B170" s="425">
        <v>253569</v>
      </c>
    </row>
    <row r="171" spans="1:2" x14ac:dyDescent="0.25">
      <c r="A171" s="437" t="s">
        <v>100</v>
      </c>
      <c r="B171" s="425">
        <v>28714364</v>
      </c>
    </row>
    <row r="172" spans="1:2" x14ac:dyDescent="0.25">
      <c r="A172" s="437" t="s">
        <v>101</v>
      </c>
      <c r="B172" s="425">
        <v>80500</v>
      </c>
    </row>
    <row r="173" spans="1:2" x14ac:dyDescent="0.25">
      <c r="A173" s="437" t="s">
        <v>102</v>
      </c>
      <c r="B173" s="425">
        <v>28910000</v>
      </c>
    </row>
    <row r="174" spans="1:2" x14ac:dyDescent="0.25">
      <c r="A174" s="437" t="s">
        <v>103</v>
      </c>
      <c r="B174" s="425">
        <v>276754669</v>
      </c>
    </row>
    <row r="175" spans="1:2" x14ac:dyDescent="0.25">
      <c r="A175" s="437" t="s">
        <v>174</v>
      </c>
      <c r="B175" s="425">
        <v>6511218</v>
      </c>
    </row>
    <row r="176" spans="1:2" x14ac:dyDescent="0.25">
      <c r="A176" s="437" t="s">
        <v>104</v>
      </c>
      <c r="B176" s="425">
        <v>141674960</v>
      </c>
    </row>
    <row r="177" spans="1:2" x14ac:dyDescent="0.25">
      <c r="A177" s="437" t="s">
        <v>242</v>
      </c>
      <c r="B177" s="425">
        <v>0</v>
      </c>
    </row>
    <row r="178" spans="1:2" x14ac:dyDescent="0.25">
      <c r="A178" s="437" t="s">
        <v>334</v>
      </c>
      <c r="B178" s="425">
        <v>576364</v>
      </c>
    </row>
    <row r="179" spans="1:2" x14ac:dyDescent="0.25">
      <c r="A179" s="437" t="s">
        <v>477</v>
      </c>
      <c r="B179" s="425">
        <v>0</v>
      </c>
    </row>
    <row r="180" spans="1:2" x14ac:dyDescent="0.25">
      <c r="A180" s="437" t="s">
        <v>175</v>
      </c>
      <c r="B180" s="425">
        <v>28597000</v>
      </c>
    </row>
    <row r="181" spans="1:2" x14ac:dyDescent="0.25">
      <c r="A181" s="437" t="s">
        <v>176</v>
      </c>
      <c r="B181" s="425">
        <v>28597000</v>
      </c>
    </row>
    <row r="182" spans="1:2" x14ac:dyDescent="0.25">
      <c r="A182" s="437" t="s">
        <v>105</v>
      </c>
      <c r="B182" s="425">
        <v>2448667223</v>
      </c>
    </row>
    <row r="183" spans="1:2" x14ac:dyDescent="0.25">
      <c r="A183" s="437" t="s">
        <v>106</v>
      </c>
      <c r="B183" s="425">
        <v>1401130</v>
      </c>
    </row>
    <row r="184" spans="1:2" x14ac:dyDescent="0.25">
      <c r="A184" s="437" t="s">
        <v>107</v>
      </c>
      <c r="B184" s="425">
        <v>32317380</v>
      </c>
    </row>
    <row r="185" spans="1:2" x14ac:dyDescent="0.25">
      <c r="A185" s="437" t="s">
        <v>131</v>
      </c>
      <c r="B185" s="425">
        <v>34830543</v>
      </c>
    </row>
    <row r="186" spans="1:2" x14ac:dyDescent="0.25">
      <c r="A186" s="437" t="s">
        <v>109</v>
      </c>
      <c r="B186" s="425">
        <v>2377349988</v>
      </c>
    </row>
    <row r="187" spans="1:2" x14ac:dyDescent="0.25">
      <c r="A187" s="437" t="s">
        <v>110</v>
      </c>
      <c r="B187" s="425">
        <v>2768182</v>
      </c>
    </row>
    <row r="188" spans="1:2" x14ac:dyDescent="0.25">
      <c r="A188" s="437" t="s">
        <v>111</v>
      </c>
      <c r="B188" s="425">
        <v>839417381</v>
      </c>
    </row>
    <row r="189" spans="1:2" x14ac:dyDescent="0.25">
      <c r="A189" s="437" t="s">
        <v>178</v>
      </c>
      <c r="B189" s="425">
        <v>839417381</v>
      </c>
    </row>
    <row r="190" spans="1:2" x14ac:dyDescent="0.25">
      <c r="A190" s="437" t="s">
        <v>250</v>
      </c>
      <c r="B190" s="425">
        <v>0</v>
      </c>
    </row>
    <row r="191" spans="1:2" x14ac:dyDescent="0.25">
      <c r="A191" s="437" t="s">
        <v>114</v>
      </c>
      <c r="B191" s="425">
        <v>20227870</v>
      </c>
    </row>
    <row r="192" spans="1:2" x14ac:dyDescent="0.25">
      <c r="A192" s="437" t="s">
        <v>344</v>
      </c>
      <c r="B192" s="425">
        <v>3782646237</v>
      </c>
    </row>
    <row r="193" spans="1:2" x14ac:dyDescent="0.25">
      <c r="A193" s="437" t="s">
        <v>115</v>
      </c>
      <c r="B193" s="425">
        <v>71482518</v>
      </c>
    </row>
    <row r="194" spans="1:2" x14ac:dyDescent="0.25">
      <c r="A194" s="437" t="s">
        <v>179</v>
      </c>
      <c r="B194" s="425">
        <v>61977516</v>
      </c>
    </row>
    <row r="195" spans="1:2" x14ac:dyDescent="0.25">
      <c r="A195" s="437" t="s">
        <v>180</v>
      </c>
      <c r="B195" s="425">
        <v>6780000</v>
      </c>
    </row>
    <row r="196" spans="1:2" x14ac:dyDescent="0.25">
      <c r="A196" s="437" t="s">
        <v>335</v>
      </c>
      <c r="B196" s="425">
        <v>0</v>
      </c>
    </row>
    <row r="197" spans="1:2" x14ac:dyDescent="0.25">
      <c r="A197" s="437" t="s">
        <v>283</v>
      </c>
      <c r="B197" s="425">
        <v>0</v>
      </c>
    </row>
    <row r="198" spans="1:2" x14ac:dyDescent="0.25">
      <c r="A198" s="437" t="s">
        <v>181</v>
      </c>
      <c r="B198" s="425">
        <v>2725002</v>
      </c>
    </row>
    <row r="199" spans="1:2" x14ac:dyDescent="0.25">
      <c r="A199" s="437" t="s">
        <v>432</v>
      </c>
      <c r="B199" s="425">
        <v>2725002</v>
      </c>
    </row>
    <row r="200" spans="1:2" x14ac:dyDescent="0.25">
      <c r="A200" s="437" t="s">
        <v>116</v>
      </c>
      <c r="B200" s="425">
        <v>185452510</v>
      </c>
    </row>
    <row r="201" spans="1:2" x14ac:dyDescent="0.25">
      <c r="A201" s="437" t="s">
        <v>182</v>
      </c>
      <c r="B201" s="425">
        <v>185452510</v>
      </c>
    </row>
    <row r="202" spans="1:2" x14ac:dyDescent="0.25">
      <c r="A202" s="437" t="s">
        <v>253</v>
      </c>
      <c r="B202" s="425">
        <v>0</v>
      </c>
    </row>
    <row r="203" spans="1:2" x14ac:dyDescent="0.25">
      <c r="A203" s="437" t="s">
        <v>254</v>
      </c>
      <c r="B203" s="425">
        <v>0</v>
      </c>
    </row>
    <row r="204" spans="1:2" x14ac:dyDescent="0.25">
      <c r="A204" s="437" t="s">
        <v>329</v>
      </c>
      <c r="B204" s="425">
        <v>0</v>
      </c>
    </row>
    <row r="205" spans="1:2" x14ac:dyDescent="0.25">
      <c r="A205" s="437" t="s">
        <v>642</v>
      </c>
      <c r="B205" s="425">
        <v>0</v>
      </c>
    </row>
    <row r="206" spans="1:2" x14ac:dyDescent="0.25">
      <c r="A206" s="437" t="s">
        <v>183</v>
      </c>
      <c r="B206" s="425">
        <v>0</v>
      </c>
    </row>
    <row r="207" spans="1:2" x14ac:dyDescent="0.25">
      <c r="A207" s="437" t="s">
        <v>184</v>
      </c>
      <c r="B207" s="425">
        <v>0</v>
      </c>
    </row>
    <row r="208" spans="1:2" x14ac:dyDescent="0.25">
      <c r="A208" s="437" t="s">
        <v>185</v>
      </c>
      <c r="B208" s="425">
        <v>0</v>
      </c>
    </row>
    <row r="209" spans="1:2" x14ac:dyDescent="0.25">
      <c r="A209" s="437" t="s">
        <v>444</v>
      </c>
      <c r="B209" s="425">
        <v>0</v>
      </c>
    </row>
    <row r="210" spans="1:2" x14ac:dyDescent="0.25">
      <c r="A210" s="437" t="s">
        <v>568</v>
      </c>
      <c r="B210" s="425">
        <v>0</v>
      </c>
    </row>
    <row r="211" spans="1:2" x14ac:dyDescent="0.25">
      <c r="A211" s="437" t="s">
        <v>498</v>
      </c>
      <c r="B211" s="425">
        <v>0</v>
      </c>
    </row>
    <row r="212" spans="1:2" x14ac:dyDescent="0.25">
      <c r="A212" s="437" t="s">
        <v>349</v>
      </c>
      <c r="B212" s="425">
        <v>3668676245</v>
      </c>
    </row>
    <row r="213" spans="1:2" x14ac:dyDescent="0.25">
      <c r="A213" s="437" t="s">
        <v>350</v>
      </c>
      <c r="B213" s="425">
        <v>3668676245</v>
      </c>
    </row>
    <row r="214" spans="1:2" x14ac:dyDescent="0.25">
      <c r="A214" s="437" t="s">
        <v>117</v>
      </c>
      <c r="B214" s="425">
        <v>0</v>
      </c>
    </row>
    <row r="215" spans="1:2" x14ac:dyDescent="0.25">
      <c r="A215" s="437" t="s">
        <v>383</v>
      </c>
      <c r="B215" s="425">
        <v>0</v>
      </c>
    </row>
    <row r="216" spans="1:2" x14ac:dyDescent="0.25">
      <c r="A216" s="437" t="s">
        <v>351</v>
      </c>
      <c r="B216" s="425">
        <v>3668676245</v>
      </c>
    </row>
    <row r="217" spans="1:2" x14ac:dyDescent="0.25">
      <c r="A217" s="437" t="s">
        <v>118</v>
      </c>
      <c r="B217" s="425">
        <v>0</v>
      </c>
    </row>
    <row r="218" spans="1:2" x14ac:dyDescent="0.25">
      <c r="A218" s="437" t="s">
        <v>352</v>
      </c>
      <c r="B218" s="425">
        <v>3668676245</v>
      </c>
    </row>
    <row r="219" spans="1:2" x14ac:dyDescent="0.25">
      <c r="A219" s="437" t="s">
        <v>119</v>
      </c>
      <c r="B219" s="425">
        <v>0</v>
      </c>
    </row>
    <row r="220" spans="1:2" x14ac:dyDescent="0.25">
      <c r="A220" s="437" t="s">
        <v>120</v>
      </c>
      <c r="B220" s="425">
        <v>0</v>
      </c>
    </row>
    <row r="221" spans="1:2" x14ac:dyDescent="0.25">
      <c r="A221" s="437" t="s">
        <v>121</v>
      </c>
      <c r="B221" s="425">
        <v>0</v>
      </c>
    </row>
    <row r="222" spans="1:2" x14ac:dyDescent="0.25">
      <c r="A222" s="437" t="s">
        <v>122</v>
      </c>
      <c r="B222" s="425">
        <v>0</v>
      </c>
    </row>
    <row r="223" spans="1:2" x14ac:dyDescent="0.25">
      <c r="A223" s="437" t="s">
        <v>123</v>
      </c>
      <c r="B223" s="425">
        <v>0</v>
      </c>
    </row>
  </sheetData>
  <autoFilter ref="A1:B223" xr:uid="{00000000-0001-0000-0000-000000000000}"/>
  <mergeCells count="2">
    <mergeCell ref="A1:A2"/>
    <mergeCell ref="B1:B2"/>
  </mergeCells>
  <phoneticPr fontId="4" type="noConversion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C000"/>
    <pageSetUpPr fitToPage="1"/>
  </sheetPr>
  <dimension ref="A1:AA293"/>
  <sheetViews>
    <sheetView showGridLines="0" tabSelected="1" zoomScale="80" zoomScaleNormal="80" zoomScaleSheetLayoutView="85" workbookViewId="0">
      <pane xSplit="2" ySplit="2" topLeftCell="C3" activePane="bottomRight" state="frozen"/>
      <selection activeCell="F33" sqref="F33"/>
      <selection pane="topRight" activeCell="F33" sqref="F33"/>
      <selection pane="bottomLeft" activeCell="F33" sqref="F33"/>
      <selection pane="bottomRight" sqref="A1:A2"/>
    </sheetView>
  </sheetViews>
  <sheetFormatPr defaultColWidth="9.08984375" defaultRowHeight="16" outlineLevelRow="1" x14ac:dyDescent="0.45"/>
  <cols>
    <col min="1" max="1" width="36.36328125" style="13" customWidth="1"/>
    <col min="2" max="2" width="19.08984375" style="13" customWidth="1"/>
    <col min="3" max="3" width="19.08984375" style="14" customWidth="1"/>
    <col min="4" max="4" width="19.90625" style="14" customWidth="1"/>
    <col min="5" max="7" width="19.08984375" style="14" customWidth="1"/>
    <col min="8" max="12" width="19.08984375" style="13" customWidth="1"/>
    <col min="13" max="13" width="19.08984375" style="14" customWidth="1"/>
    <col min="14" max="14" width="2.6328125" style="13" customWidth="1"/>
    <col min="15" max="15" width="6.26953125" style="13" hidden="1" customWidth="1"/>
    <col min="16" max="16" width="3.90625" style="13" hidden="1" customWidth="1"/>
    <col min="17" max="18" width="18.6328125" style="13" hidden="1" customWidth="1"/>
    <col min="19" max="19" width="6.26953125" style="369" hidden="1" customWidth="1"/>
    <col min="20" max="20" width="4.26953125" style="13" customWidth="1"/>
    <col min="21" max="25" width="18.6328125" style="13" customWidth="1"/>
    <col min="26" max="26" width="18.08984375" style="13" customWidth="1"/>
    <col min="27" max="27" width="15.1796875" style="13" hidden="1" customWidth="1"/>
    <col min="28" max="29" width="15" style="13" customWidth="1"/>
    <col min="30" max="16384" width="9.08984375" style="13"/>
  </cols>
  <sheetData>
    <row r="1" spans="1:27" s="12" customFormat="1" ht="15.65" customHeight="1" x14ac:dyDescent="0.45">
      <c r="A1" s="503" t="s">
        <v>0</v>
      </c>
      <c r="B1" s="505" t="s">
        <v>261</v>
      </c>
      <c r="C1" s="505" t="s">
        <v>321</v>
      </c>
      <c r="D1" s="505" t="s">
        <v>556</v>
      </c>
      <c r="E1" s="504" t="s">
        <v>190</v>
      </c>
      <c r="F1" s="512" t="s">
        <v>499</v>
      </c>
      <c r="G1" s="510"/>
      <c r="H1" s="511"/>
      <c r="I1" s="507" t="s">
        <v>502</v>
      </c>
      <c r="J1" s="508"/>
      <c r="K1" s="508"/>
      <c r="L1" s="509"/>
      <c r="M1" s="507" t="s">
        <v>555</v>
      </c>
      <c r="Q1" s="510" t="s">
        <v>501</v>
      </c>
      <c r="R1" s="511"/>
      <c r="S1" s="366"/>
      <c r="U1" s="502" t="s">
        <v>611</v>
      </c>
      <c r="V1" s="502"/>
      <c r="W1" s="502"/>
      <c r="X1" s="502"/>
      <c r="Y1" s="502"/>
      <c r="Z1" s="502"/>
      <c r="AA1" s="408"/>
    </row>
    <row r="2" spans="1:27" s="12" customFormat="1" ht="15.5" customHeight="1" x14ac:dyDescent="0.45">
      <c r="A2" s="503"/>
      <c r="B2" s="506"/>
      <c r="C2" s="506"/>
      <c r="D2" s="506"/>
      <c r="E2" s="504"/>
      <c r="F2" s="226" t="s">
        <v>305</v>
      </c>
      <c r="G2" s="226" t="s">
        <v>282</v>
      </c>
      <c r="H2" s="39" t="s">
        <v>589</v>
      </c>
      <c r="I2" s="39" t="s">
        <v>193</v>
      </c>
      <c r="J2" s="39" t="s">
        <v>194</v>
      </c>
      <c r="K2" s="169" t="s">
        <v>560</v>
      </c>
      <c r="L2" s="169" t="s">
        <v>561</v>
      </c>
      <c r="M2" s="513"/>
      <c r="Q2" s="169" t="s">
        <v>558</v>
      </c>
      <c r="R2" s="169" t="s">
        <v>559</v>
      </c>
      <c r="S2" s="366"/>
      <c r="U2" s="409" t="s">
        <v>613</v>
      </c>
      <c r="V2" s="409" t="s">
        <v>612</v>
      </c>
      <c r="W2" s="409" t="s">
        <v>614</v>
      </c>
      <c r="X2" s="409" t="s">
        <v>629</v>
      </c>
      <c r="Y2" s="409" t="s">
        <v>630</v>
      </c>
      <c r="Z2" s="409" t="s">
        <v>631</v>
      </c>
      <c r="AA2" s="408"/>
    </row>
    <row r="3" spans="1:27" s="12" customFormat="1" x14ac:dyDescent="0.45">
      <c r="A3" s="33" t="s">
        <v>4</v>
      </c>
      <c r="B3" s="280">
        <f>IFERROR(VLOOKUP($A3,전사손익계산서!$A:$B,2,0),0)</f>
        <v>77664176704</v>
      </c>
      <c r="C3" s="280">
        <f t="shared" ref="C3:C68" si="0">B3-E3-D3</f>
        <v>-225340228</v>
      </c>
      <c r="D3" s="280">
        <f>IFERROR(VLOOKUP($A3,영업총괄!$A:$K,11,FALSE),0)</f>
        <v>100018182</v>
      </c>
      <c r="E3" s="280">
        <f t="shared" ref="E3:E66" si="1">SUM(F3:M3)</f>
        <v>77789498750</v>
      </c>
      <c r="F3" s="280">
        <f>IFERROR(VLOOKUP($A3,소매!A:B,2,FALSE),0)</f>
        <v>22953776447.691696</v>
      </c>
      <c r="G3" s="280">
        <f>IFERROR(VLOOKUP($A3,도매!A:B,2,FALSE),0)</f>
        <v>11088704662.308304</v>
      </c>
      <c r="H3" s="35">
        <f>Q3+R3</f>
        <v>34659578597</v>
      </c>
      <c r="I3" s="35">
        <f>IFERROR(VLOOKUP($A3,법인영업팀!A:E,4,FALSE),0)</f>
        <v>1436658674</v>
      </c>
      <c r="J3" s="35">
        <f>IFERROR(VLOOKUP($A3,법인영업팀!A:E,5,FALSE),0)</f>
        <v>299991118</v>
      </c>
      <c r="K3" s="35">
        <f>IFERROR(VLOOKUP($A3,법인영업팀!$A:$E,3,FALSE),0)</f>
        <v>4759402223</v>
      </c>
      <c r="L3" s="34">
        <f>IFERROR(VLOOKUP($A3,소상공인혁신팀!$A:$B,2,FALSE),0)</f>
        <v>1118044701</v>
      </c>
      <c r="M3" s="34">
        <f>IFERROR(VLOOKUP($A3,'유통플랫폼사업단 IU'!$A:$F,2,FALSE),0)</f>
        <v>1473342327</v>
      </c>
      <c r="O3" s="12" t="b">
        <f t="shared" ref="O3:O66" si="2">B3=C3+D3+E3</f>
        <v>1</v>
      </c>
      <c r="Q3" s="34">
        <f>IFERROR(VLOOKUP($A3,디지털강화팀!A:C,3,FALSE),0)</f>
        <v>34125154074</v>
      </c>
      <c r="R3" s="34">
        <f>IFERROR(VLOOKUP($A3,디지털강화팀!A:D,4,FALSE),0)</f>
        <v>534424523</v>
      </c>
      <c r="S3" s="366" t="b">
        <f>Q3+R3=H3</f>
        <v>1</v>
      </c>
      <c r="U3" s="410">
        <f>IFERROR(VLOOKUP($A3,플랫폼1!$A:$B,2,FALSE),0)</f>
        <v>262263119</v>
      </c>
      <c r="V3" s="410">
        <f>IFERROR(VLOOKUP($A3,플랫폼2!$A:$M,12,FALSE),0)+IFERROR(VLOOKUP($A3,플랫폼2!$A:$M,13,FALSE),0)</f>
        <v>326036816.5</v>
      </c>
      <c r="W3" s="410">
        <f>IFERROR(VLOOKUP($A3,플랫폼2!$A:$M,7,FALSE),0)+IFERROR(VLOOKUP($A3,플랫폼2!$A:$M,12,FALSE),0)</f>
        <v>666736209.5</v>
      </c>
      <c r="X3" s="410">
        <f>IFERROR(VLOOKUP($A3,모바일!$A:$F,5,FALSE),0)</f>
        <v>30400000</v>
      </c>
      <c r="Y3" s="410">
        <f>IFERROR(VLOOKUP($A3,모바일!$A:$F,6,FALSE),0)</f>
        <v>24800000</v>
      </c>
      <c r="Z3" s="410">
        <f>IFERROR(VLOOKUP(A3,플랫폼2!$A:$O,15,0),0)</f>
        <v>163106182</v>
      </c>
      <c r="AA3" s="408" t="b">
        <f>M3=SUM(U3:Z3)</f>
        <v>1</v>
      </c>
    </row>
    <row r="4" spans="1:27" s="12" customFormat="1" x14ac:dyDescent="0.45">
      <c r="A4" s="135" t="s">
        <v>5</v>
      </c>
      <c r="B4" s="281">
        <f>IFERROR(VLOOKUP($A4,전사손익계산서!$A:$B,2,0),0)</f>
        <v>50833630897</v>
      </c>
      <c r="C4" s="17">
        <f t="shared" si="0"/>
        <v>107251289</v>
      </c>
      <c r="D4" s="17">
        <f>IFERROR(VLOOKUP($A4,영업총괄!$A:$K,11,FALSE),0)</f>
        <v>0</v>
      </c>
      <c r="E4" s="139">
        <f t="shared" si="1"/>
        <v>50726379608</v>
      </c>
      <c r="F4" s="17">
        <f>IFERROR(VLOOKUP($A4,소매!A:B,2,FALSE),0)</f>
        <v>10842518892</v>
      </c>
      <c r="G4" s="17">
        <f>IFERROR(VLOOKUP($A4,도매!A:B,2,FALSE),0)</f>
        <v>7632998534</v>
      </c>
      <c r="H4" s="18">
        <f t="shared" ref="H4:H67" si="3">Q4+R4</f>
        <v>27891641041</v>
      </c>
      <c r="I4" s="18">
        <f>IFERROR(VLOOKUP($A4,법인영업팀!A:E,4,FALSE),0)</f>
        <v>834867543</v>
      </c>
      <c r="J4" s="18">
        <f>IFERROR(VLOOKUP($A4,법인영업팀!A:E,5,FALSE),0)</f>
        <v>7203453</v>
      </c>
      <c r="K4" s="18">
        <f>IFERROR(VLOOKUP($A4,법인영업팀!$A:$E,3,FALSE),0)</f>
        <v>2357748890</v>
      </c>
      <c r="L4" s="242">
        <f>IFERROR(VLOOKUP($A4,소상공인혁신팀!$A:$B,2,FALSE),0)</f>
        <v>83412091</v>
      </c>
      <c r="M4" s="17">
        <f>IFERROR(VLOOKUP($A4,'유통플랫폼사업단 IU'!$A:$F,2,FALSE),0)</f>
        <v>1075989164</v>
      </c>
      <c r="O4" s="12" t="b">
        <f t="shared" si="2"/>
        <v>1</v>
      </c>
      <c r="Q4" s="17">
        <f>IFERROR(VLOOKUP($A4,디지털강화팀!A:C,3,FALSE),0)</f>
        <v>27718939517</v>
      </c>
      <c r="R4" s="17">
        <f>IFERROR(VLOOKUP($A4,디지털강화팀!A:D,4,FALSE),0)</f>
        <v>172701524</v>
      </c>
      <c r="S4" s="366" t="b">
        <f t="shared" ref="S4:S67" si="4">Q4+R4=H4</f>
        <v>1</v>
      </c>
      <c r="U4" s="433">
        <f>IFERROR(VLOOKUP($A4,플랫폼1!$A:$B,2,FALSE),0)</f>
        <v>11568637</v>
      </c>
      <c r="V4" s="433">
        <f>IFERROR(VLOOKUP($A4,플랫폼2!$A:$M,12,FALSE),0)+IFERROR(VLOOKUP($A4,플랫폼2!$A:$M,13,FALSE),0)</f>
        <v>260177272</v>
      </c>
      <c r="W4" s="433">
        <f>IFERROR(VLOOKUP($A4,플랫폼2!$A:$M,7,FALSE),0)+IFERROR(VLOOKUP($A4,플랫폼2!$A:$M,12,FALSE),0)</f>
        <v>641137073</v>
      </c>
      <c r="X4" s="433">
        <f>IFERROR(VLOOKUP($A4,모바일!$A:$F,5,FALSE),0)</f>
        <v>0</v>
      </c>
      <c r="Y4" s="433">
        <f>IFERROR(VLOOKUP($A4,모바일!$A:$F,6,FALSE),0)</f>
        <v>0</v>
      </c>
      <c r="Z4" s="433">
        <f>IFERROR(VLOOKUP(A4,플랫폼2!$A:$O,15,0),0)</f>
        <v>163106182</v>
      </c>
      <c r="AA4" s="408" t="b">
        <f t="shared" ref="AA4:AA67" si="5">M4=SUM(U4:Z4)</f>
        <v>1</v>
      </c>
    </row>
    <row r="5" spans="1:27" hidden="1" outlineLevel="1" x14ac:dyDescent="0.45">
      <c r="A5" s="23" t="s">
        <v>6</v>
      </c>
      <c r="B5" s="282">
        <f>IFERROR(VLOOKUP($A5,전사손익계산서!$A:$B,2,0),0)</f>
        <v>10693050386</v>
      </c>
      <c r="C5" s="20">
        <f t="shared" si="0"/>
        <v>4782200</v>
      </c>
      <c r="D5" s="20">
        <f>IFERROR(VLOOKUP($A5,영업총괄!$A:$K,11,FALSE),0)</f>
        <v>0</v>
      </c>
      <c r="E5" s="140">
        <f t="shared" si="1"/>
        <v>10688268186</v>
      </c>
      <c r="F5" s="20">
        <f>IFERROR(VLOOKUP($A5,소매!A:B,2,FALSE),0)</f>
        <v>34464139</v>
      </c>
      <c r="G5" s="20">
        <f>IFERROR(VLOOKUP($A5,도매!A:B,2,FALSE),0)</f>
        <v>7629060954</v>
      </c>
      <c r="H5" s="21">
        <f t="shared" si="3"/>
        <v>1197090208</v>
      </c>
      <c r="I5" s="21">
        <f>IFERROR(VLOOKUP($A5,법인영업팀!A:E,4,FALSE),0)</f>
        <v>143409634</v>
      </c>
      <c r="J5" s="21">
        <f>IFERROR(VLOOKUP($A5,법인영업팀!A:E,5,FALSE),0)</f>
        <v>5205000</v>
      </c>
      <c r="K5" s="21">
        <f>IFERROR(VLOOKUP($A5,법인영업팀!$A:$E,3,FALSE),0)</f>
        <v>639017724</v>
      </c>
      <c r="L5" s="243">
        <f>IFERROR(VLOOKUP($A5,소상공인혁신팀!$A:$B,2,FALSE),0)</f>
        <v>0</v>
      </c>
      <c r="M5" s="20">
        <f>IFERROR(VLOOKUP($A5,'유통플랫폼사업단 IU'!$A:$F,2,FALSE),0)</f>
        <v>1040020527</v>
      </c>
      <c r="O5" s="12" t="b">
        <f t="shared" si="2"/>
        <v>1</v>
      </c>
      <c r="Q5" s="20">
        <f>IFERROR(VLOOKUP($A5,디지털강화팀!A:C,3,FALSE),0)</f>
        <v>1096085300</v>
      </c>
      <c r="R5" s="20">
        <f>IFERROR(VLOOKUP($A5,디지털강화팀!A:D,4,FALSE),0)</f>
        <v>101004908</v>
      </c>
      <c r="S5" s="366" t="b">
        <f t="shared" si="4"/>
        <v>1</v>
      </c>
      <c r="U5" s="434">
        <f>IFERROR(VLOOKUP($A5,플랫폼1!$A:$B,2,FALSE),0)</f>
        <v>0</v>
      </c>
      <c r="V5" s="434">
        <f>IFERROR(VLOOKUP($A5,플랫폼2!$A:$M,12,FALSE),0)+IFERROR(VLOOKUP($A5,플랫폼2!$A:$M,13,FALSE),0)</f>
        <v>260177272</v>
      </c>
      <c r="W5" s="434">
        <f>IFERROR(VLOOKUP($A5,플랫폼2!$A:$M,7,FALSE),0)+IFERROR(VLOOKUP($A5,플랫폼2!$A:$M,12,FALSE),0)</f>
        <v>641137073</v>
      </c>
      <c r="X5" s="434">
        <f>IFERROR(VLOOKUP($A5,모바일!$A:$F,5,FALSE),0)</f>
        <v>0</v>
      </c>
      <c r="Y5" s="434">
        <f>IFERROR(VLOOKUP($A5,모바일!$A:$F,6,FALSE),0)</f>
        <v>0</v>
      </c>
      <c r="Z5" s="434">
        <f>IFERROR(VLOOKUP(A5,플랫폼2!$A:$O,15,0),0)</f>
        <v>138706182</v>
      </c>
      <c r="AA5" s="408" t="b">
        <f t="shared" si="5"/>
        <v>1</v>
      </c>
    </row>
    <row r="6" spans="1:27" hidden="1" outlineLevel="1" x14ac:dyDescent="0.45">
      <c r="A6" s="23" t="s">
        <v>7</v>
      </c>
      <c r="B6" s="282">
        <f>IFERROR(VLOOKUP($A6,전사손익계산서!$A:$B,2,0),0)</f>
        <v>0</v>
      </c>
      <c r="C6" s="20">
        <f t="shared" si="0"/>
        <v>0</v>
      </c>
      <c r="D6" s="20">
        <f>IFERROR(VLOOKUP($A6,영업총괄!$A:$K,11,FALSE),0)</f>
        <v>0</v>
      </c>
      <c r="E6" s="140">
        <f t="shared" si="1"/>
        <v>0</v>
      </c>
      <c r="F6" s="20">
        <f>IFERROR(VLOOKUP($A6,소매!A:B,2,FALSE),0)</f>
        <v>0</v>
      </c>
      <c r="G6" s="20">
        <f>IFERROR(VLOOKUP($A6,도매!A:B,2,FALSE),0)</f>
        <v>0</v>
      </c>
      <c r="H6" s="21">
        <f t="shared" si="3"/>
        <v>0</v>
      </c>
      <c r="I6" s="21">
        <f>IFERROR(VLOOKUP($A6,법인영업팀!A:E,4,FALSE),0)</f>
        <v>0</v>
      </c>
      <c r="J6" s="21">
        <f>IFERROR(VLOOKUP($A6,법인영업팀!A:E,5,FALSE),0)</f>
        <v>0</v>
      </c>
      <c r="K6" s="21">
        <f>IFERROR(VLOOKUP($A6,법인영업팀!$A:$E,3,FALSE),0)</f>
        <v>0</v>
      </c>
      <c r="L6" s="243">
        <f>IFERROR(VLOOKUP($A6,소상공인혁신팀!$A:$B,2,FALSE),0)</f>
        <v>0</v>
      </c>
      <c r="M6" s="20">
        <f>IFERROR(VLOOKUP($A6,'유통플랫폼사업단 IU'!$A:$F,2,FALSE),0)</f>
        <v>0</v>
      </c>
      <c r="O6" s="12" t="b">
        <f t="shared" si="2"/>
        <v>1</v>
      </c>
      <c r="Q6" s="20">
        <f>IFERROR(VLOOKUP($A6,디지털강화팀!A:C,3,FALSE),0)</f>
        <v>0</v>
      </c>
      <c r="R6" s="20">
        <f>IFERROR(VLOOKUP($A6,디지털강화팀!A:D,4,FALSE),0)</f>
        <v>0</v>
      </c>
      <c r="S6" s="366" t="b">
        <f t="shared" si="4"/>
        <v>1</v>
      </c>
      <c r="U6" s="434">
        <f>IFERROR(VLOOKUP($A6,플랫폼1!$A:$B,2,FALSE),0)</f>
        <v>0</v>
      </c>
      <c r="V6" s="434">
        <f>IFERROR(VLOOKUP($A6,플랫폼2!$A:$M,12,FALSE),0)+IFERROR(VLOOKUP($A6,플랫폼2!$A:$M,13,FALSE),0)</f>
        <v>0</v>
      </c>
      <c r="W6" s="434">
        <f>IFERROR(VLOOKUP($A6,플랫폼2!$A:$M,7,FALSE),0)+IFERROR(VLOOKUP($A6,플랫폼2!$A:$M,12,FALSE),0)</f>
        <v>0</v>
      </c>
      <c r="X6" s="434">
        <f>IFERROR(VLOOKUP($A6,모바일!$A:$F,5,FALSE),0)</f>
        <v>0</v>
      </c>
      <c r="Y6" s="434">
        <f>IFERROR(VLOOKUP($A6,모바일!$A:$F,6,FALSE),0)</f>
        <v>0</v>
      </c>
      <c r="Z6" s="434">
        <f>IFERROR(VLOOKUP(A6,플랫폼2!$A:$O,15,0),0)</f>
        <v>0</v>
      </c>
      <c r="AA6" s="408" t="b">
        <f t="shared" si="5"/>
        <v>1</v>
      </c>
    </row>
    <row r="7" spans="1:27" hidden="1" outlineLevel="1" x14ac:dyDescent="0.45">
      <c r="A7" s="23" t="s">
        <v>196</v>
      </c>
      <c r="B7" s="282">
        <f>IFERROR(VLOOKUP($A7,전사손익계산서!$A:$B,2,0),0)</f>
        <v>0</v>
      </c>
      <c r="C7" s="20">
        <f t="shared" si="0"/>
        <v>0</v>
      </c>
      <c r="D7" s="20">
        <f>IFERROR(VLOOKUP($A7,영업총괄!$A:$K,11,FALSE),0)</f>
        <v>0</v>
      </c>
      <c r="E7" s="140">
        <f t="shared" si="1"/>
        <v>0</v>
      </c>
      <c r="F7" s="20">
        <f>IFERROR(VLOOKUP($A7,소매!A:B,2,FALSE),0)</f>
        <v>0</v>
      </c>
      <c r="G7" s="20">
        <f>IFERROR(VLOOKUP($A7,도매!A:B,2,FALSE),0)</f>
        <v>0</v>
      </c>
      <c r="H7" s="21">
        <f t="shared" si="3"/>
        <v>0</v>
      </c>
      <c r="I7" s="21">
        <f>IFERROR(VLOOKUP($A7,법인영업팀!A:E,4,FALSE),0)</f>
        <v>0</v>
      </c>
      <c r="J7" s="21">
        <f>IFERROR(VLOOKUP($A7,법인영업팀!A:E,5,FALSE),0)</f>
        <v>0</v>
      </c>
      <c r="K7" s="21">
        <f>IFERROR(VLOOKUP($A7,법인영업팀!$A:$E,3,FALSE),0)</f>
        <v>0</v>
      </c>
      <c r="L7" s="243">
        <f>IFERROR(VLOOKUP($A7,소상공인혁신팀!$A:$B,2,FALSE),0)</f>
        <v>0</v>
      </c>
      <c r="M7" s="20">
        <f>IFERROR(VLOOKUP($A7,'유통플랫폼사업단 IU'!$A:$F,2,FALSE),0)</f>
        <v>0</v>
      </c>
      <c r="O7" s="12" t="b">
        <f t="shared" si="2"/>
        <v>1</v>
      </c>
      <c r="Q7" s="20">
        <f>IFERROR(VLOOKUP($A7,디지털강화팀!A:C,3,FALSE),0)</f>
        <v>0</v>
      </c>
      <c r="R7" s="20">
        <f>IFERROR(VLOOKUP($A7,디지털강화팀!A:D,4,FALSE),0)</f>
        <v>0</v>
      </c>
      <c r="S7" s="366" t="b">
        <f t="shared" si="4"/>
        <v>1</v>
      </c>
      <c r="U7" s="434">
        <f>IFERROR(VLOOKUP($A7,플랫폼1!$A:$B,2,FALSE),0)</f>
        <v>0</v>
      </c>
      <c r="V7" s="434">
        <f>IFERROR(VLOOKUP($A7,플랫폼2!$A:$M,12,FALSE),0)+IFERROR(VLOOKUP($A7,플랫폼2!$A:$M,13,FALSE),0)</f>
        <v>0</v>
      </c>
      <c r="W7" s="434">
        <f>IFERROR(VLOOKUP($A7,플랫폼2!$A:$M,7,FALSE),0)+IFERROR(VLOOKUP($A7,플랫폼2!$A:$M,12,FALSE),0)</f>
        <v>0</v>
      </c>
      <c r="X7" s="434">
        <f>IFERROR(VLOOKUP($A7,모바일!$A:$F,5,FALSE),0)</f>
        <v>0</v>
      </c>
      <c r="Y7" s="434">
        <f>IFERROR(VLOOKUP($A7,모바일!$A:$F,6,FALSE),0)</f>
        <v>0</v>
      </c>
      <c r="Z7" s="434">
        <f>IFERROR(VLOOKUP(A7,플랫폼2!$A:$O,15,0),0)</f>
        <v>0</v>
      </c>
      <c r="AA7" s="408" t="b">
        <f t="shared" si="5"/>
        <v>1</v>
      </c>
    </row>
    <row r="8" spans="1:27" hidden="1" outlineLevel="1" x14ac:dyDescent="0.45">
      <c r="A8" s="23" t="s">
        <v>8</v>
      </c>
      <c r="B8" s="282">
        <f>IFERROR(VLOOKUP($A8,전사손익계산서!$A:$B,2,0),0)</f>
        <v>39406992745</v>
      </c>
      <c r="C8" s="20">
        <f t="shared" si="0"/>
        <v>96761089</v>
      </c>
      <c r="D8" s="20">
        <f>IFERROR(VLOOKUP($A8,영업총괄!$A:$K,11,FALSE),0)</f>
        <v>0</v>
      </c>
      <c r="E8" s="140">
        <f t="shared" si="1"/>
        <v>39310231656</v>
      </c>
      <c r="F8" s="20">
        <f>IFERROR(VLOOKUP($A8,소매!A:B,2,FALSE),0)</f>
        <v>10221832695</v>
      </c>
      <c r="G8" s="20">
        <f>IFERROR(VLOOKUP($A8,도매!A:B,2,FALSE),0)</f>
        <v>3937580</v>
      </c>
      <c r="H8" s="21">
        <f t="shared" si="3"/>
        <v>26603513852</v>
      </c>
      <c r="I8" s="21">
        <f>IFERROR(VLOOKUP($A8,법인영업팀!A:E,4,FALSE),0)</f>
        <v>679437909</v>
      </c>
      <c r="J8" s="21">
        <f>IFERROR(VLOOKUP($A8,법인영업팀!A:E,5,FALSE),0)</f>
        <v>768000</v>
      </c>
      <c r="K8" s="21">
        <f>IFERROR(VLOOKUP($A8,법인영업팀!$A:$E,3,FALSE),0)</f>
        <v>1717329529</v>
      </c>
      <c r="L8" s="243">
        <f>IFERROR(VLOOKUP($A8,소상공인혁신팀!$A:$B,2,FALSE),0)</f>
        <v>83412091</v>
      </c>
      <c r="M8" s="20">
        <f>IFERROR(VLOOKUP($A8,'유통플랫폼사업단 IU'!$A:$F,2,FALSE),0)</f>
        <v>0</v>
      </c>
      <c r="O8" s="12" t="b">
        <f t="shared" si="2"/>
        <v>1</v>
      </c>
      <c r="Q8" s="20">
        <f>IFERROR(VLOOKUP($A8,디지털강화팀!A:C,3,FALSE),0)</f>
        <v>26593919399</v>
      </c>
      <c r="R8" s="20">
        <f>IFERROR(VLOOKUP($A8,디지털강화팀!A:D,4,FALSE),0)</f>
        <v>9594453</v>
      </c>
      <c r="S8" s="366" t="b">
        <f t="shared" si="4"/>
        <v>1</v>
      </c>
      <c r="U8" s="434">
        <f>IFERROR(VLOOKUP($A8,플랫폼1!$A:$B,2,FALSE),0)</f>
        <v>0</v>
      </c>
      <c r="V8" s="434">
        <f>IFERROR(VLOOKUP($A8,플랫폼2!$A:$M,12,FALSE),0)+IFERROR(VLOOKUP($A8,플랫폼2!$A:$M,13,FALSE),0)</f>
        <v>0</v>
      </c>
      <c r="W8" s="434">
        <f>IFERROR(VLOOKUP($A8,플랫폼2!$A:$M,7,FALSE),0)+IFERROR(VLOOKUP($A8,플랫폼2!$A:$M,12,FALSE),0)</f>
        <v>0</v>
      </c>
      <c r="X8" s="434">
        <f>IFERROR(VLOOKUP($A8,모바일!$A:$F,5,FALSE),0)</f>
        <v>0</v>
      </c>
      <c r="Y8" s="434">
        <f>IFERROR(VLOOKUP($A8,모바일!$A:$F,6,FALSE),0)</f>
        <v>0</v>
      </c>
      <c r="Z8" s="434">
        <f>IFERROR(VLOOKUP(A8,플랫폼2!$A:$O,15,0),0)</f>
        <v>0</v>
      </c>
      <c r="AA8" s="408" t="b">
        <f t="shared" si="5"/>
        <v>1</v>
      </c>
    </row>
    <row r="9" spans="1:27" hidden="1" outlineLevel="1" x14ac:dyDescent="0.45">
      <c r="A9" s="23" t="s">
        <v>9</v>
      </c>
      <c r="B9" s="282">
        <f>IFERROR(VLOOKUP($A9,전사손익계산서!$A:$B,2,0),0)</f>
        <v>293879884</v>
      </c>
      <c r="C9" s="20">
        <f t="shared" si="0"/>
        <v>1712545</v>
      </c>
      <c r="D9" s="20">
        <f>IFERROR(VLOOKUP($A9,영업총괄!$A:$K,11,FALSE),0)</f>
        <v>0</v>
      </c>
      <c r="E9" s="140">
        <f t="shared" si="1"/>
        <v>292167339</v>
      </c>
      <c r="F9" s="20">
        <f>IFERROR(VLOOKUP($A9,소매!A:B,2,FALSE),0)</f>
        <v>260761794</v>
      </c>
      <c r="G9" s="20">
        <f>IFERROR(VLOOKUP($A9,도매!A:B,2,FALSE),0)</f>
        <v>0</v>
      </c>
      <c r="H9" s="21">
        <f t="shared" si="3"/>
        <v>6571181</v>
      </c>
      <c r="I9" s="21">
        <f>IFERROR(VLOOKUP($A9,법인영업팀!A:E,4,FALSE),0)</f>
        <v>20000</v>
      </c>
      <c r="J9" s="21">
        <f>IFERROR(VLOOKUP($A9,법인영업팀!A:E,5,FALSE),0)</f>
        <v>0</v>
      </c>
      <c r="K9" s="21">
        <f>IFERROR(VLOOKUP($A9,법인영업팀!$A:$E,3,FALSE),0)</f>
        <v>414364</v>
      </c>
      <c r="L9" s="243">
        <f>IFERROR(VLOOKUP($A9,소상공인혁신팀!$A:$B,2,FALSE),0)</f>
        <v>0</v>
      </c>
      <c r="M9" s="20">
        <f>IFERROR(VLOOKUP($A9,'유통플랫폼사업단 IU'!$A:$F,2,FALSE),0)</f>
        <v>24400000</v>
      </c>
      <c r="O9" s="12" t="b">
        <f t="shared" si="2"/>
        <v>1</v>
      </c>
      <c r="Q9" s="20">
        <f>IFERROR(VLOOKUP($A9,디지털강화팀!A:C,3,FALSE),0)</f>
        <v>6571181</v>
      </c>
      <c r="R9" s="20">
        <f>IFERROR(VLOOKUP($A9,디지털강화팀!A:D,4,FALSE),0)</f>
        <v>0</v>
      </c>
      <c r="S9" s="366" t="b">
        <f t="shared" si="4"/>
        <v>1</v>
      </c>
      <c r="U9" s="434">
        <f>IFERROR(VLOOKUP($A9,플랫폼1!$A:$B,2,FALSE),0)</f>
        <v>0</v>
      </c>
      <c r="V9" s="434">
        <f>IFERROR(VLOOKUP($A9,플랫폼2!$A:$M,12,FALSE),0)+IFERROR(VLOOKUP($A9,플랫폼2!$A:$M,13,FALSE),0)</f>
        <v>0</v>
      </c>
      <c r="W9" s="434">
        <f>IFERROR(VLOOKUP($A9,플랫폼2!$A:$M,7,FALSE),0)+IFERROR(VLOOKUP($A9,플랫폼2!$A:$M,12,FALSE),0)</f>
        <v>0</v>
      </c>
      <c r="X9" s="434">
        <f>IFERROR(VLOOKUP($A9,모바일!$A:$F,5,FALSE),0)</f>
        <v>0</v>
      </c>
      <c r="Y9" s="434">
        <f>IFERROR(VLOOKUP($A9,모바일!$A:$F,6,FALSE),0)</f>
        <v>0</v>
      </c>
      <c r="Z9" s="434">
        <v>24400000</v>
      </c>
      <c r="AA9" s="408" t="b">
        <f t="shared" si="5"/>
        <v>1</v>
      </c>
    </row>
    <row r="10" spans="1:27" hidden="1" outlineLevel="1" x14ac:dyDescent="0.45">
      <c r="A10" s="23" t="s">
        <v>137</v>
      </c>
      <c r="B10" s="282">
        <f>IFERROR(VLOOKUP($A10,전사손익계산서!$A:$B,2,0),0)</f>
        <v>24581363</v>
      </c>
      <c r="C10" s="20">
        <f t="shared" si="0"/>
        <v>0</v>
      </c>
      <c r="D10" s="20">
        <f>IFERROR(VLOOKUP($A10,영업총괄!$A:$K,11,FALSE),0)</f>
        <v>0</v>
      </c>
      <c r="E10" s="140">
        <f t="shared" si="1"/>
        <v>24581363</v>
      </c>
      <c r="F10" s="20">
        <f>IFERROR(VLOOKUP($A10,소매!A:B,2,FALSE),0)</f>
        <v>0</v>
      </c>
      <c r="G10" s="20">
        <f>IFERROR(VLOOKUP($A10,도매!A:B,2,FALSE),0)</f>
        <v>0</v>
      </c>
      <c r="H10" s="21">
        <f t="shared" si="3"/>
        <v>22363637</v>
      </c>
      <c r="I10" s="21">
        <f>IFERROR(VLOOKUP($A10,법인영업팀!A:E,4,FALSE),0)</f>
        <v>0</v>
      </c>
      <c r="J10" s="21">
        <f>IFERROR(VLOOKUP($A10,법인영업팀!A:E,5,FALSE),0)</f>
        <v>1230453</v>
      </c>
      <c r="K10" s="21">
        <f>IFERROR(VLOOKUP($A10,법인영업팀!$A:$E,3,FALSE),0)</f>
        <v>987273</v>
      </c>
      <c r="L10" s="243">
        <f>IFERROR(VLOOKUP($A10,소상공인혁신팀!$A:$B,2,FALSE),0)</f>
        <v>0</v>
      </c>
      <c r="M10" s="20">
        <f>IFERROR(VLOOKUP($A10,'유통플랫폼사업단 IU'!$A:$F,2,FALSE),0)</f>
        <v>0</v>
      </c>
      <c r="O10" s="12" t="b">
        <f t="shared" si="2"/>
        <v>1</v>
      </c>
      <c r="Q10" s="20">
        <f>IFERROR(VLOOKUP($A10,디지털강화팀!A:C,3,FALSE),0)</f>
        <v>22363637</v>
      </c>
      <c r="R10" s="20">
        <f>IFERROR(VLOOKUP($A10,디지털강화팀!A:D,4,FALSE),0)</f>
        <v>0</v>
      </c>
      <c r="S10" s="366" t="b">
        <f t="shared" si="4"/>
        <v>1</v>
      </c>
      <c r="U10" s="434">
        <f>IFERROR(VLOOKUP($A10,플랫폼1!$A:$B,2,FALSE),0)</f>
        <v>0</v>
      </c>
      <c r="V10" s="434">
        <f>IFERROR(VLOOKUP($A10,플랫폼2!$A:$M,12,FALSE),0)+IFERROR(VLOOKUP($A10,플랫폼2!$A:$M,13,FALSE),0)</f>
        <v>0</v>
      </c>
      <c r="W10" s="434">
        <f>IFERROR(VLOOKUP($A10,플랫폼2!$A:$M,7,FALSE),0)+IFERROR(VLOOKUP($A10,플랫폼2!$A:$M,12,FALSE),0)</f>
        <v>0</v>
      </c>
      <c r="X10" s="434">
        <f>IFERROR(VLOOKUP($A10,모바일!$A:$F,5,FALSE),0)</f>
        <v>0</v>
      </c>
      <c r="Y10" s="434">
        <f>IFERROR(VLOOKUP($A10,모바일!$A:$F,6,FALSE),0)</f>
        <v>0</v>
      </c>
      <c r="Z10" s="434">
        <f>IFERROR(VLOOKUP(A10,플랫폼2!$A:$O,15,0),0)</f>
        <v>0</v>
      </c>
      <c r="AA10" s="408" t="b">
        <f t="shared" si="5"/>
        <v>1</v>
      </c>
    </row>
    <row r="11" spans="1:27" hidden="1" outlineLevel="1" x14ac:dyDescent="0.45">
      <c r="A11" s="23" t="s">
        <v>10</v>
      </c>
      <c r="B11" s="282">
        <f>IFERROR(VLOOKUP($A11,전사손익계산서!$A:$B,2,0),0)</f>
        <v>391557882</v>
      </c>
      <c r="C11" s="20">
        <f t="shared" si="0"/>
        <v>3995455</v>
      </c>
      <c r="D11" s="20">
        <f>IFERROR(VLOOKUP($A11,영업총괄!$A:$K,11,FALSE),0)</f>
        <v>0</v>
      </c>
      <c r="E11" s="140">
        <f t="shared" si="1"/>
        <v>387562427</v>
      </c>
      <c r="F11" s="20">
        <f>IFERROR(VLOOKUP($A11,소매!A:B,2,FALSE),0)</f>
        <v>325460264</v>
      </c>
      <c r="G11" s="20">
        <f>IFERROR(VLOOKUP($A11,도매!A:B,2,FALSE),0)</f>
        <v>0</v>
      </c>
      <c r="H11" s="21">
        <f t="shared" si="3"/>
        <v>62102163</v>
      </c>
      <c r="I11" s="21">
        <f>IFERROR(VLOOKUP($A11,법인영업팀!A:E,4,FALSE),0)</f>
        <v>0</v>
      </c>
      <c r="J11" s="21">
        <f>IFERROR(VLOOKUP($A11,법인영업팀!A:E,5,FALSE),0)</f>
        <v>0</v>
      </c>
      <c r="K11" s="21">
        <f>IFERROR(VLOOKUP($A11,법인영업팀!$A:$E,3,FALSE),0)</f>
        <v>0</v>
      </c>
      <c r="L11" s="243">
        <f>IFERROR(VLOOKUP($A11,소상공인혁신팀!$A:$B,2,FALSE),0)</f>
        <v>0</v>
      </c>
      <c r="M11" s="20">
        <f>IFERROR(VLOOKUP($A11,'유통플랫폼사업단 IU'!$A:$F,2,FALSE),0)</f>
        <v>0</v>
      </c>
      <c r="O11" s="12" t="b">
        <f t="shared" si="2"/>
        <v>1</v>
      </c>
      <c r="Q11" s="20">
        <f>IFERROR(VLOOKUP($A11,디지털강화팀!A:C,3,FALSE),0)</f>
        <v>0</v>
      </c>
      <c r="R11" s="20">
        <f>IFERROR(VLOOKUP($A11,디지털강화팀!A:D,4,FALSE),0)</f>
        <v>62102163</v>
      </c>
      <c r="S11" s="366" t="b">
        <f t="shared" si="4"/>
        <v>1</v>
      </c>
      <c r="U11" s="434">
        <f>IFERROR(VLOOKUP($A11,플랫폼1!$A:$B,2,FALSE),0)</f>
        <v>0</v>
      </c>
      <c r="V11" s="434">
        <f>IFERROR(VLOOKUP($A11,플랫폼2!$A:$M,12,FALSE),0)+IFERROR(VLOOKUP($A11,플랫폼2!$A:$M,13,FALSE),0)</f>
        <v>0</v>
      </c>
      <c r="W11" s="434">
        <f>IFERROR(VLOOKUP($A11,플랫폼2!$A:$M,7,FALSE),0)+IFERROR(VLOOKUP($A11,플랫폼2!$A:$M,12,FALSE),0)</f>
        <v>0</v>
      </c>
      <c r="X11" s="434">
        <f>IFERROR(VLOOKUP($A11,모바일!$A:$F,5,FALSE),0)</f>
        <v>0</v>
      </c>
      <c r="Y11" s="434">
        <f>IFERROR(VLOOKUP($A11,모바일!$A:$F,6,FALSE),0)</f>
        <v>0</v>
      </c>
      <c r="Z11" s="434">
        <f>IFERROR(VLOOKUP(A11,플랫폼2!$A:$O,15,0),0)</f>
        <v>0</v>
      </c>
      <c r="AA11" s="408" t="b">
        <f t="shared" si="5"/>
        <v>1</v>
      </c>
    </row>
    <row r="12" spans="1:27" hidden="1" outlineLevel="1" x14ac:dyDescent="0.45">
      <c r="A12" s="23" t="s">
        <v>582</v>
      </c>
      <c r="B12" s="282">
        <f>IFERROR(VLOOKUP($A12,전사손익계산서!$A:$B,2,0),0)</f>
        <v>23568637</v>
      </c>
      <c r="C12" s="20">
        <f t="shared" si="0"/>
        <v>12000000</v>
      </c>
      <c r="D12" s="20">
        <f>IFERROR(VLOOKUP($A12,영업총괄!$A:$K,11,FALSE),0)</f>
        <v>0</v>
      </c>
      <c r="E12" s="140">
        <f t="shared" si="1"/>
        <v>11568637</v>
      </c>
      <c r="F12" s="20">
        <f>IFERROR(VLOOKUP($A12,소매!A:B,2,FALSE),0)</f>
        <v>0</v>
      </c>
      <c r="G12" s="20">
        <f>IFERROR(VLOOKUP($A12,도매!A:B,2,FALSE),0)</f>
        <v>0</v>
      </c>
      <c r="H12" s="21">
        <f t="shared" si="3"/>
        <v>0</v>
      </c>
      <c r="I12" s="21">
        <f>IFERROR(VLOOKUP($A12,법인영업팀!A:E,4,FALSE),0)</f>
        <v>0</v>
      </c>
      <c r="J12" s="21">
        <f>IFERROR(VLOOKUP($A12,법인영업팀!A:E,5,FALSE),0)</f>
        <v>0</v>
      </c>
      <c r="K12" s="21">
        <f>IFERROR(VLOOKUP($A12,법인영업팀!$A:$E,3,FALSE),0)</f>
        <v>0</v>
      </c>
      <c r="L12" s="243">
        <f>IFERROR(VLOOKUP($A12,소상공인혁신팀!$A:$B,2,FALSE),0)</f>
        <v>0</v>
      </c>
      <c r="M12" s="20">
        <f>IFERROR(VLOOKUP($A12,'유통플랫폼사업단 IU'!$A:$F,2,FALSE),0)</f>
        <v>11568637</v>
      </c>
      <c r="O12" s="12" t="b">
        <f t="shared" si="2"/>
        <v>1</v>
      </c>
      <c r="Q12" s="20">
        <f>IFERROR(VLOOKUP($A12,디지털강화팀!A:C,3,FALSE),0)</f>
        <v>0</v>
      </c>
      <c r="R12" s="20">
        <f>IFERROR(VLOOKUP($A12,디지털강화팀!A:D,4,FALSE),0)</f>
        <v>0</v>
      </c>
      <c r="S12" s="366" t="b">
        <f t="shared" si="4"/>
        <v>1</v>
      </c>
      <c r="U12" s="434">
        <f>IFERROR(VLOOKUP($A12,플랫폼1!$A:$B,2,FALSE),0)</f>
        <v>11568637</v>
      </c>
      <c r="V12" s="434">
        <f>IFERROR(VLOOKUP($A12,플랫폼2!$A:$M,12,FALSE),0)+IFERROR(VLOOKUP($A12,플랫폼2!$A:$M,13,FALSE),0)</f>
        <v>0</v>
      </c>
      <c r="W12" s="434">
        <f>IFERROR(VLOOKUP($A12,플랫폼2!$A:$M,7,FALSE),0)+IFERROR(VLOOKUP($A12,플랫폼2!$A:$M,12,FALSE),0)</f>
        <v>0</v>
      </c>
      <c r="X12" s="434">
        <f>IFERROR(VLOOKUP($A12,모바일!$A:$F,5,FALSE),0)</f>
        <v>0</v>
      </c>
      <c r="Y12" s="434">
        <f>IFERROR(VLOOKUP($A12,모바일!$A:$F,6,FALSE),0)</f>
        <v>0</v>
      </c>
      <c r="Z12" s="434">
        <f>IFERROR(VLOOKUP(A12,플랫폼2!$A:$O,15,0),0)</f>
        <v>0</v>
      </c>
      <c r="AA12" s="408" t="b">
        <f t="shared" si="5"/>
        <v>1</v>
      </c>
    </row>
    <row r="13" spans="1:27" s="12" customFormat="1" collapsed="1" x14ac:dyDescent="0.45">
      <c r="A13" s="24" t="s">
        <v>11</v>
      </c>
      <c r="B13" s="283">
        <f>IFERROR(VLOOKUP($A13,전사손익계산서!$A:$B,2,0),0)</f>
        <v>26830545807</v>
      </c>
      <c r="C13" s="17">
        <f t="shared" si="0"/>
        <v>-332591517</v>
      </c>
      <c r="D13" s="17">
        <f>IFERROR(VLOOKUP($A13,영업총괄!$A:$K,11,FALSE),0)</f>
        <v>100018182</v>
      </c>
      <c r="E13" s="139">
        <f t="shared" si="1"/>
        <v>27063119142</v>
      </c>
      <c r="F13" s="17">
        <f>IFERROR(VLOOKUP($A13,소매!A:B,2,FALSE),0)</f>
        <v>12111257555.691696</v>
      </c>
      <c r="G13" s="17">
        <f>IFERROR(VLOOKUP($A13,도매!A:B,2,FALSE),0)</f>
        <v>3455706128.3083048</v>
      </c>
      <c r="H13" s="18">
        <f t="shared" si="3"/>
        <v>6767937556</v>
      </c>
      <c r="I13" s="18">
        <f>IFERROR(VLOOKUP($A13,법인영업팀!A:E,4,FALSE),0)</f>
        <v>601791131</v>
      </c>
      <c r="J13" s="18">
        <f>IFERROR(VLOOKUP($A13,법인영업팀!A:E,5,FALSE),0)</f>
        <v>292787665</v>
      </c>
      <c r="K13" s="18">
        <f>IFERROR(VLOOKUP($A13,법인영업팀!$A:$E,3,FALSE),0)</f>
        <v>2401653333</v>
      </c>
      <c r="L13" s="242">
        <f>IFERROR(VLOOKUP($A13,소상공인혁신팀!$A:$B,2,FALSE),0)</f>
        <v>1034632610</v>
      </c>
      <c r="M13" s="17">
        <f>IFERROR(VLOOKUP($A13,'유통플랫폼사업단 IU'!$A:$F,2,FALSE),0)</f>
        <v>397353163</v>
      </c>
      <c r="O13" s="12" t="b">
        <f t="shared" si="2"/>
        <v>1</v>
      </c>
      <c r="Q13" s="17">
        <f>IFERROR(VLOOKUP($A13,디지털강화팀!A:C,3,FALSE),0)</f>
        <v>6406214557</v>
      </c>
      <c r="R13" s="17">
        <f>IFERROR(VLOOKUP($A13,디지털강화팀!A:D,4,FALSE),0)</f>
        <v>361722999</v>
      </c>
      <c r="S13" s="366" t="b">
        <f t="shared" si="4"/>
        <v>1</v>
      </c>
      <c r="U13" s="433">
        <f>IFERROR(VLOOKUP($A13,플랫폼1!$A:$B,2,FALSE),0)</f>
        <v>250694482</v>
      </c>
      <c r="V13" s="433">
        <f>IFERROR(VLOOKUP($A13,플랫폼2!$A:$M,12,FALSE),0)+IFERROR(VLOOKUP($A13,플랫폼2!$A:$M,13,FALSE),0)</f>
        <v>65859544.5</v>
      </c>
      <c r="W13" s="433">
        <f>IFERROR(VLOOKUP($A13,플랫폼2!$A:$M,7,FALSE),0)+IFERROR(VLOOKUP($A13,플랫폼2!$A:$M,12,FALSE),0)</f>
        <v>25599136.5</v>
      </c>
      <c r="X13" s="433">
        <f>IFERROR(VLOOKUP($A13,모바일!$A:$F,5,FALSE),0)</f>
        <v>30400000</v>
      </c>
      <c r="Y13" s="433">
        <f>IFERROR(VLOOKUP($A13,모바일!$A:$F,6,FALSE),0)</f>
        <v>24800000</v>
      </c>
      <c r="Z13" s="433">
        <f>IFERROR(VLOOKUP(A13,플랫폼2!$A:$O,15,0),0)</f>
        <v>0</v>
      </c>
      <c r="AA13" s="408" t="b">
        <f t="shared" si="5"/>
        <v>1</v>
      </c>
    </row>
    <row r="14" spans="1:27" hidden="1" outlineLevel="1" x14ac:dyDescent="0.45">
      <c r="A14" s="25" t="s">
        <v>12</v>
      </c>
      <c r="B14" s="284">
        <f>IFERROR(VLOOKUP($A14,전사손익계산서!$A:$B,2,0),0)</f>
        <v>15644099457</v>
      </c>
      <c r="C14" s="20">
        <f t="shared" si="0"/>
        <v>534639339</v>
      </c>
      <c r="D14" s="20">
        <f>IFERROR(VLOOKUP($A14,영업총괄!$A:$K,11,FALSE),0)</f>
        <v>1818182</v>
      </c>
      <c r="E14" s="140">
        <f t="shared" si="1"/>
        <v>15107641936</v>
      </c>
      <c r="F14" s="20">
        <f>IFERROR(VLOOKUP($A14,소매!A:B,2,FALSE),0)</f>
        <v>7440586944</v>
      </c>
      <c r="G14" s="20">
        <f>IFERROR(VLOOKUP($A14,도매!A:B,2,FALSE),0)</f>
        <v>116709067</v>
      </c>
      <c r="H14" s="21">
        <f t="shared" si="3"/>
        <v>4362746966</v>
      </c>
      <c r="I14" s="21">
        <f>IFERROR(VLOOKUP($A14,법인영업팀!A:E,4,FALSE),0)</f>
        <v>531114212</v>
      </c>
      <c r="J14" s="21">
        <f>IFERROR(VLOOKUP($A14,법인영업팀!A:E,5,FALSE),0)</f>
        <v>160986374</v>
      </c>
      <c r="K14" s="21">
        <f>IFERROR(VLOOKUP($A14,법인영업팀!$A:$E,3,FALSE),0)</f>
        <v>2142994914</v>
      </c>
      <c r="L14" s="243">
        <f>IFERROR(VLOOKUP($A14,소상공인혁신팀!$A:$B,2,FALSE),0)</f>
        <v>79282697</v>
      </c>
      <c r="M14" s="20">
        <f>IFERROR(VLOOKUP($A14,'유통플랫폼사업단 IU'!$A:$F,2,FALSE),0)</f>
        <v>273220762</v>
      </c>
      <c r="O14" s="12" t="b">
        <f t="shared" si="2"/>
        <v>1</v>
      </c>
      <c r="Q14" s="20">
        <f>IFERROR(VLOOKUP($A14,디지털강화팀!A:C,3,FALSE),0)</f>
        <v>4368605043</v>
      </c>
      <c r="R14" s="20">
        <f>IFERROR(VLOOKUP($A14,디지털강화팀!A:D,4,FALSE),0)</f>
        <v>-5858077</v>
      </c>
      <c r="S14" s="366" t="b">
        <f t="shared" si="4"/>
        <v>1</v>
      </c>
      <c r="U14" s="411">
        <f>IFERROR(VLOOKUP($A14,플랫폼1!$A:$B,2,FALSE),0)</f>
        <v>226998035</v>
      </c>
      <c r="V14" s="411">
        <f>IFERROR(VLOOKUP($A14,플랫폼2!$A:$M,12,FALSE),0)+IFERROR(VLOOKUP($A14,플랫폼2!$A:$M,13,FALSE),0)</f>
        <v>37284090.5</v>
      </c>
      <c r="W14" s="411">
        <f>IFERROR(VLOOKUP($A14,플랫폼2!$A:$M,7,FALSE),0)+IFERROR(VLOOKUP($A14,플랫폼2!$A:$M,12,FALSE),0)</f>
        <v>8938636.5</v>
      </c>
      <c r="X14" s="411">
        <f>IFERROR(VLOOKUP($A14,모바일!$A:$F,5,FALSE),0)</f>
        <v>0</v>
      </c>
      <c r="Y14" s="411">
        <f>IFERROR(VLOOKUP($A14,모바일!$A:$F,6,FALSE),0)</f>
        <v>0</v>
      </c>
      <c r="Z14" s="411">
        <f>IFERROR(VLOOKUP(A14,플랫폼2!$A:$O,15,0),0)</f>
        <v>0</v>
      </c>
      <c r="AA14" s="408" t="b">
        <f t="shared" si="5"/>
        <v>1</v>
      </c>
    </row>
    <row r="15" spans="1:27" hidden="1" outlineLevel="1" x14ac:dyDescent="0.45">
      <c r="A15" s="23" t="s">
        <v>13</v>
      </c>
      <c r="B15" s="282">
        <f>IFERROR(VLOOKUP($A15,전사손익계산서!$A:$B,2,0),0)</f>
        <v>143644485</v>
      </c>
      <c r="C15" s="20">
        <f t="shared" si="0"/>
        <v>76726660</v>
      </c>
      <c r="D15" s="20">
        <f>IFERROR(VLOOKUP($A15,영업총괄!$A:$K,11,FALSE),0)</f>
        <v>0</v>
      </c>
      <c r="E15" s="140">
        <f t="shared" si="1"/>
        <v>66917825</v>
      </c>
      <c r="F15" s="20">
        <f>IFERROR(VLOOKUP($A15,소매!A:B,2,FALSE),0)</f>
        <v>9603734</v>
      </c>
      <c r="G15" s="20">
        <f>IFERROR(VLOOKUP($A15,도매!A:B,2,FALSE),0)</f>
        <v>0</v>
      </c>
      <c r="H15" s="21">
        <f t="shared" si="3"/>
        <v>7734181</v>
      </c>
      <c r="I15" s="21">
        <f>IFERROR(VLOOKUP($A15,법인영업팀!A:E,4,FALSE),0)</f>
        <v>0</v>
      </c>
      <c r="J15" s="21">
        <f>IFERROR(VLOOKUP($A15,법인영업팀!A:E,5,FALSE),0)</f>
        <v>50909</v>
      </c>
      <c r="K15" s="21">
        <f>IFERROR(VLOOKUP($A15,법인영업팀!$A:$E,3,FALSE),0)</f>
        <v>0</v>
      </c>
      <c r="L15" s="243">
        <f>IFERROR(VLOOKUP($A15,소상공인혁신팀!$A:$B,2,FALSE),0)</f>
        <v>196600</v>
      </c>
      <c r="M15" s="20">
        <f>IFERROR(VLOOKUP($A15,'유통플랫폼사업단 IU'!$A:$F,2,FALSE),0)</f>
        <v>49332401</v>
      </c>
      <c r="O15" s="12" t="b">
        <f t="shared" si="2"/>
        <v>1</v>
      </c>
      <c r="Q15" s="20">
        <f>IFERROR(VLOOKUP($A15,디지털강화팀!A:C,3,FALSE),0)</f>
        <v>0</v>
      </c>
      <c r="R15" s="20">
        <f>IFERROR(VLOOKUP($A15,디지털강화팀!A:D,4,FALSE),0)</f>
        <v>7734181</v>
      </c>
      <c r="S15" s="366" t="b">
        <f t="shared" si="4"/>
        <v>1</v>
      </c>
      <c r="U15" s="411">
        <f>IFERROR(VLOOKUP($A15,플랫폼1!$A:$B,2,FALSE),0)</f>
        <v>23696447</v>
      </c>
      <c r="V15" s="411">
        <f>IFERROR(VLOOKUP($A15,플랫폼2!$A:$M,12,FALSE),0)+IFERROR(VLOOKUP($A15,플랫폼2!$A:$M,13,FALSE),0)</f>
        <v>8975454</v>
      </c>
      <c r="W15" s="411">
        <f>IFERROR(VLOOKUP($A15,플랫폼2!$A:$M,7,FALSE),0)+IFERROR(VLOOKUP($A15,플랫폼2!$A:$M,12,FALSE),0)</f>
        <v>16660500</v>
      </c>
      <c r="X15" s="411">
        <f>IFERROR(VLOOKUP($A15,모바일!$A:$F,5,FALSE),0)</f>
        <v>0</v>
      </c>
      <c r="Y15" s="411">
        <f>IFERROR(VLOOKUP($A15,모바일!$A:$F,6,FALSE),0)</f>
        <v>0</v>
      </c>
      <c r="Z15" s="411">
        <f>IFERROR(VLOOKUP(A15,플랫폼2!$A:$O,15,0),0)</f>
        <v>0</v>
      </c>
      <c r="AA15" s="408" t="b">
        <f t="shared" si="5"/>
        <v>1</v>
      </c>
    </row>
    <row r="16" spans="1:27" hidden="1" outlineLevel="1" x14ac:dyDescent="0.45">
      <c r="A16" s="23" t="s">
        <v>14</v>
      </c>
      <c r="B16" s="282">
        <f>IFERROR(VLOOKUP($A16,전사손익계산서!$A:$B,2,0),0)</f>
        <v>4208221227</v>
      </c>
      <c r="C16" s="20">
        <f t="shared" si="0"/>
        <v>34733596</v>
      </c>
      <c r="D16" s="20">
        <f>IFERROR(VLOOKUP($A16,영업총괄!$A:$K,11,FALSE),0)</f>
        <v>0</v>
      </c>
      <c r="E16" s="140">
        <f t="shared" si="1"/>
        <v>4173487631</v>
      </c>
      <c r="F16" s="20">
        <f>IFERROR(VLOOKUP($A16,소매!A:B,2,FALSE),0)</f>
        <v>2353104827.6916952</v>
      </c>
      <c r="G16" s="20">
        <f>IFERROR(VLOOKUP($A16,도매!A:B,2,FALSE),0)</f>
        <v>832368228.30830455</v>
      </c>
      <c r="H16" s="21">
        <f t="shared" si="3"/>
        <v>452588317</v>
      </c>
      <c r="I16" s="21">
        <f>IFERROR(VLOOKUP($A16,법인영업팀!A:E,4,FALSE),0)</f>
        <v>78442555</v>
      </c>
      <c r="J16" s="21">
        <f>IFERROR(VLOOKUP($A16,법인영업팀!A:E,5,FALSE),0)</f>
        <v>131151882</v>
      </c>
      <c r="K16" s="21">
        <f>IFERROR(VLOOKUP($A16,법인영업팀!$A:$E,3,FALSE),0)</f>
        <v>212792079</v>
      </c>
      <c r="L16" s="243">
        <f>IFERROR(VLOOKUP($A16,소상공인혁신팀!$A:$B,2,FALSE),0)</f>
        <v>113039742</v>
      </c>
      <c r="M16" s="20">
        <f>IFERROR(VLOOKUP($A16,'유통플랫폼사업단 IU'!$A:$F,2,FALSE),0)</f>
        <v>0</v>
      </c>
      <c r="O16" s="12" t="b">
        <f t="shared" si="2"/>
        <v>1</v>
      </c>
      <c r="Q16" s="20">
        <f>IFERROR(VLOOKUP($A16,디지털강화팀!A:C,3,FALSE),0)</f>
        <v>331372064</v>
      </c>
      <c r="R16" s="20">
        <f>IFERROR(VLOOKUP($A16,디지털강화팀!A:D,4,FALSE),0)</f>
        <v>121216253</v>
      </c>
      <c r="S16" s="366" t="b">
        <f t="shared" si="4"/>
        <v>1</v>
      </c>
      <c r="U16" s="411">
        <f>IFERROR(VLOOKUP($A16,플랫폼1!$A:$B,2,FALSE),0)</f>
        <v>0</v>
      </c>
      <c r="V16" s="411">
        <f>IFERROR(VLOOKUP($A16,플랫폼2!$A:$M,12,FALSE),0)+IFERROR(VLOOKUP($A16,플랫폼2!$A:$M,13,FALSE),0)</f>
        <v>0</v>
      </c>
      <c r="W16" s="411">
        <f>IFERROR(VLOOKUP($A16,플랫폼2!$A:$M,7,FALSE),0)+IFERROR(VLOOKUP($A16,플랫폼2!$A:$M,12,FALSE),0)</f>
        <v>0</v>
      </c>
      <c r="X16" s="411">
        <f>IFERROR(VLOOKUP($A16,모바일!$A:$F,5,FALSE),0)</f>
        <v>0</v>
      </c>
      <c r="Y16" s="411">
        <f>IFERROR(VLOOKUP($A16,모바일!$A:$F,6,FALSE),0)</f>
        <v>0</v>
      </c>
      <c r="Z16" s="411">
        <f>IFERROR(VLOOKUP(A16,플랫폼2!$A:$O,15,0),0)</f>
        <v>0</v>
      </c>
      <c r="AA16" s="408" t="b">
        <f t="shared" si="5"/>
        <v>1</v>
      </c>
    </row>
    <row r="17" spans="1:27" hidden="1" outlineLevel="1" x14ac:dyDescent="0.45">
      <c r="A17" s="23" t="s">
        <v>15</v>
      </c>
      <c r="B17" s="282">
        <f>IFERROR(VLOOKUP($A17,전사손익계산서!$A:$B,2,0),0)</f>
        <v>94112511</v>
      </c>
      <c r="C17" s="20">
        <f t="shared" si="0"/>
        <v>1486046</v>
      </c>
      <c r="D17" s="20">
        <f>IFERROR(VLOOKUP($A17,영업총괄!$A:$K,11,FALSE),0)</f>
        <v>0</v>
      </c>
      <c r="E17" s="140">
        <f t="shared" si="1"/>
        <v>92626465</v>
      </c>
      <c r="F17" s="20">
        <f>IFERROR(VLOOKUP($A17,소매!A:B,2,FALSE),0)</f>
        <v>85243674</v>
      </c>
      <c r="G17" s="20">
        <f>IFERROR(VLOOKUP($A17,도매!A:B,2,FALSE),0)</f>
        <v>6601382</v>
      </c>
      <c r="H17" s="21">
        <f t="shared" si="3"/>
        <v>0</v>
      </c>
      <c r="I17" s="21">
        <f>IFERROR(VLOOKUP($A17,법인영업팀!A:E,4,FALSE),0)</f>
        <v>37091</v>
      </c>
      <c r="J17" s="21">
        <f>IFERROR(VLOOKUP($A17,법인영업팀!A:E,5,FALSE),0)</f>
        <v>598500</v>
      </c>
      <c r="K17" s="21">
        <f>IFERROR(VLOOKUP($A17,법인영업팀!$A:$E,3,FALSE),0)</f>
        <v>145818</v>
      </c>
      <c r="L17" s="243">
        <f>IFERROR(VLOOKUP($A17,소상공인혁신팀!$A:$B,2,FALSE),0)</f>
        <v>0</v>
      </c>
      <c r="M17" s="20">
        <f>IFERROR(VLOOKUP($A17,'유통플랫폼사업단 IU'!$A:$F,2,FALSE),0)</f>
        <v>0</v>
      </c>
      <c r="O17" s="12" t="b">
        <f t="shared" si="2"/>
        <v>1</v>
      </c>
      <c r="Q17" s="20">
        <f>IFERROR(VLOOKUP($A17,디지털강화팀!A:C,3,FALSE),0)</f>
        <v>0</v>
      </c>
      <c r="R17" s="20">
        <f>IFERROR(VLOOKUP($A17,디지털강화팀!A:D,4,FALSE),0)</f>
        <v>0</v>
      </c>
      <c r="S17" s="366" t="b">
        <f t="shared" si="4"/>
        <v>1</v>
      </c>
      <c r="U17" s="411">
        <f>IFERROR(VLOOKUP($A17,플랫폼1!$A:$B,2,FALSE),0)</f>
        <v>0</v>
      </c>
      <c r="V17" s="411">
        <f>IFERROR(VLOOKUP($A17,플랫폼2!$A:$M,12,FALSE),0)+IFERROR(VLOOKUP($A17,플랫폼2!$A:$M,13,FALSE),0)</f>
        <v>0</v>
      </c>
      <c r="W17" s="411">
        <f>IFERROR(VLOOKUP($A17,플랫폼2!$A:$M,7,FALSE),0)+IFERROR(VLOOKUP($A17,플랫폼2!$A:$M,12,FALSE),0)</f>
        <v>0</v>
      </c>
      <c r="X17" s="411">
        <f>IFERROR(VLOOKUP($A17,모바일!$A:$F,5,FALSE),0)</f>
        <v>0</v>
      </c>
      <c r="Y17" s="411">
        <f>IFERROR(VLOOKUP($A17,모바일!$A:$F,6,FALSE),0)</f>
        <v>0</v>
      </c>
      <c r="Z17" s="411">
        <f>IFERROR(VLOOKUP(A17,플랫폼2!$A:$O,15,0),0)</f>
        <v>0</v>
      </c>
      <c r="AA17" s="408" t="b">
        <f t="shared" si="5"/>
        <v>1</v>
      </c>
    </row>
    <row r="18" spans="1:27" hidden="1" outlineLevel="1" x14ac:dyDescent="0.45">
      <c r="A18" s="26" t="s">
        <v>16</v>
      </c>
      <c r="B18" s="285">
        <f>IFERROR(VLOOKUP($A18,전사손익계산서!$A:$B,2,0),0)</f>
        <v>2462590379</v>
      </c>
      <c r="C18" s="20">
        <f t="shared" si="0"/>
        <v>27668711</v>
      </c>
      <c r="D18" s="20">
        <f>IFERROR(VLOOKUP($A18,영업총괄!$A:$K,11,FALSE),0)</f>
        <v>0</v>
      </c>
      <c r="E18" s="140">
        <f t="shared" si="1"/>
        <v>2434921668</v>
      </c>
      <c r="F18" s="20">
        <f>IFERROR(VLOOKUP($A18,소매!A:B,2,FALSE),0)</f>
        <v>1524214672</v>
      </c>
      <c r="G18" s="20">
        <f>IFERROR(VLOOKUP($A18,도매!A:B,2,FALSE),0)</f>
        <v>27451</v>
      </c>
      <c r="H18" s="21">
        <f t="shared" si="3"/>
        <v>59828172</v>
      </c>
      <c r="I18" s="21">
        <f>IFERROR(VLOOKUP($A18,법인영업팀!A:E,4,FALSE),0)</f>
        <v>1172727</v>
      </c>
      <c r="J18" s="21">
        <f>IFERROR(VLOOKUP($A18,법인영업팀!A:E,5,FALSE),0)</f>
        <v>0</v>
      </c>
      <c r="K18" s="21">
        <f>IFERROR(VLOOKUP($A18,법인영업팀!$A:$E,3,FALSE),0)</f>
        <v>7565075</v>
      </c>
      <c r="L18" s="243">
        <f>IFERROR(VLOOKUP($A18,소상공인혁신팀!$A:$B,2,FALSE),0)</f>
        <v>842113571</v>
      </c>
      <c r="M18" s="20">
        <f>IFERROR(VLOOKUP($A18,'유통플랫폼사업단 IU'!$A:$F,2,FALSE),0)</f>
        <v>0</v>
      </c>
      <c r="O18" s="12" t="b">
        <f t="shared" si="2"/>
        <v>1</v>
      </c>
      <c r="Q18" s="20">
        <f>IFERROR(VLOOKUP($A18,디지털강화팀!A:C,3,FALSE),0)</f>
        <v>53975450</v>
      </c>
      <c r="R18" s="20">
        <f>IFERROR(VLOOKUP($A18,디지털강화팀!A:D,4,FALSE),0)</f>
        <v>5852722</v>
      </c>
      <c r="S18" s="366" t="b">
        <f t="shared" si="4"/>
        <v>1</v>
      </c>
      <c r="U18" s="411">
        <f>IFERROR(VLOOKUP($A18,플랫폼1!$A:$B,2,FALSE),0)</f>
        <v>0</v>
      </c>
      <c r="V18" s="411">
        <f>IFERROR(VLOOKUP($A18,플랫폼2!$A:$M,12,FALSE),0)+IFERROR(VLOOKUP($A18,플랫폼2!$A:$M,13,FALSE),0)</f>
        <v>0</v>
      </c>
      <c r="W18" s="411">
        <f>IFERROR(VLOOKUP($A18,플랫폼2!$A:$M,7,FALSE),0)+IFERROR(VLOOKUP($A18,플랫폼2!$A:$M,12,FALSE),0)</f>
        <v>0</v>
      </c>
      <c r="X18" s="411">
        <f>IFERROR(VLOOKUP($A18,모바일!$A:$F,5,FALSE),0)</f>
        <v>0</v>
      </c>
      <c r="Y18" s="411">
        <f>IFERROR(VLOOKUP($A18,모바일!$A:$F,6,FALSE),0)</f>
        <v>0</v>
      </c>
      <c r="Z18" s="411">
        <f>IFERROR(VLOOKUP(A18,플랫폼2!$A:$O,15,0),0)</f>
        <v>0</v>
      </c>
      <c r="AA18" s="408" t="b">
        <f t="shared" si="5"/>
        <v>1</v>
      </c>
    </row>
    <row r="19" spans="1:27" hidden="1" outlineLevel="1" x14ac:dyDescent="0.45">
      <c r="A19" s="28" t="s">
        <v>138</v>
      </c>
      <c r="B19" s="286">
        <f>IFERROR(VLOOKUP($A19,전사손익계산서!$A:$B,2,0),0)</f>
        <v>-1016027688</v>
      </c>
      <c r="C19" s="20">
        <f t="shared" si="0"/>
        <v>-1016027688</v>
      </c>
      <c r="D19" s="20">
        <f>IFERROR(VLOOKUP($A19,영업총괄!$A:$K,11,FALSE),0)</f>
        <v>0</v>
      </c>
      <c r="E19" s="140">
        <f t="shared" si="1"/>
        <v>0</v>
      </c>
      <c r="F19" s="20">
        <f>IFERROR(VLOOKUP($A19,소매!A:B,2,FALSE),0)</f>
        <v>0</v>
      </c>
      <c r="G19" s="20">
        <f>IFERROR(VLOOKUP($A19,도매!A:B,2,FALSE),0)</f>
        <v>0</v>
      </c>
      <c r="H19" s="21">
        <f t="shared" si="3"/>
        <v>0</v>
      </c>
      <c r="I19" s="21">
        <f>IFERROR(VLOOKUP($A19,법인영업팀!A:E,4,FALSE),0)</f>
        <v>0</v>
      </c>
      <c r="J19" s="21">
        <f>IFERROR(VLOOKUP($A19,법인영업팀!A:E,5,FALSE),0)</f>
        <v>0</v>
      </c>
      <c r="K19" s="21">
        <f>IFERROR(VLOOKUP($A19,법인영업팀!$A:$E,3,FALSE),0)</f>
        <v>0</v>
      </c>
      <c r="L19" s="243">
        <f>IFERROR(VLOOKUP($A19,소상공인혁신팀!$A:$B,2,FALSE),0)</f>
        <v>0</v>
      </c>
      <c r="M19" s="20">
        <f>IFERROR(VLOOKUP($A19,'유통플랫폼사업단 IU'!$A:$F,2,FALSE),0)</f>
        <v>0</v>
      </c>
      <c r="O19" s="12" t="b">
        <f t="shared" si="2"/>
        <v>1</v>
      </c>
      <c r="Q19" s="20">
        <f>IFERROR(VLOOKUP($A19,디지털강화팀!A:C,3,FALSE),0)</f>
        <v>0</v>
      </c>
      <c r="R19" s="20">
        <f>IFERROR(VLOOKUP($A19,디지털강화팀!A:D,4,FALSE),0)</f>
        <v>0</v>
      </c>
      <c r="S19" s="366" t="b">
        <f t="shared" si="4"/>
        <v>1</v>
      </c>
      <c r="U19" s="411">
        <f>IFERROR(VLOOKUP($A19,플랫폼1!$A:$B,2,FALSE),0)</f>
        <v>0</v>
      </c>
      <c r="V19" s="411">
        <f>IFERROR(VLOOKUP($A19,플랫폼2!$A:$M,12,FALSE),0)+IFERROR(VLOOKUP($A19,플랫폼2!$A:$M,13,FALSE),0)</f>
        <v>0</v>
      </c>
      <c r="W19" s="411">
        <f>IFERROR(VLOOKUP($A19,플랫폼2!$A:$M,7,FALSE),0)+IFERROR(VLOOKUP($A19,플랫폼2!$A:$M,12,FALSE),0)</f>
        <v>0</v>
      </c>
      <c r="X19" s="411">
        <f>IFERROR(VLOOKUP($A19,모바일!$A:$F,5,FALSE),0)</f>
        <v>0</v>
      </c>
      <c r="Y19" s="411">
        <f>IFERROR(VLOOKUP($A19,모바일!$A:$F,6,FALSE),0)</f>
        <v>0</v>
      </c>
      <c r="Z19" s="411">
        <f>IFERROR(VLOOKUP(A19,플랫폼2!$A:$O,15,0),0)</f>
        <v>0</v>
      </c>
      <c r="AA19" s="408" t="b">
        <f t="shared" si="5"/>
        <v>1</v>
      </c>
    </row>
    <row r="20" spans="1:27" hidden="1" outlineLevel="1" x14ac:dyDescent="0.45">
      <c r="A20" s="23" t="s">
        <v>139</v>
      </c>
      <c r="B20" s="282">
        <f>IFERROR(VLOOKUP($A20,전사손익계산서!$A:$B,2,0),0)</f>
        <v>0</v>
      </c>
      <c r="C20" s="20">
        <f t="shared" si="0"/>
        <v>0</v>
      </c>
      <c r="D20" s="20">
        <f>IFERROR(VLOOKUP($A20,영업총괄!$A:$K,11,FALSE),0)</f>
        <v>0</v>
      </c>
      <c r="E20" s="140">
        <f t="shared" si="1"/>
        <v>0</v>
      </c>
      <c r="F20" s="20">
        <f>IFERROR(VLOOKUP($A20,소매!A:B,2,FALSE),0)</f>
        <v>0</v>
      </c>
      <c r="G20" s="20">
        <f>IFERROR(VLOOKUP($A20,도매!A:B,2,FALSE),0)</f>
        <v>0</v>
      </c>
      <c r="H20" s="21">
        <f t="shared" si="3"/>
        <v>0</v>
      </c>
      <c r="I20" s="21">
        <f>IFERROR(VLOOKUP($A20,법인영업팀!A:E,4,FALSE),0)</f>
        <v>0</v>
      </c>
      <c r="J20" s="21">
        <f>IFERROR(VLOOKUP($A20,법인영업팀!A:E,5,FALSE),0)</f>
        <v>0</v>
      </c>
      <c r="K20" s="21">
        <f>IFERROR(VLOOKUP($A20,법인영업팀!$A:$E,3,FALSE),0)</f>
        <v>0</v>
      </c>
      <c r="L20" s="243">
        <f>IFERROR(VLOOKUP($A20,소상공인혁신팀!$A:$B,2,FALSE),0)</f>
        <v>0</v>
      </c>
      <c r="M20" s="20">
        <f>IFERROR(VLOOKUP($A20,'유통플랫폼사업단 IU'!$A:$F,2,FALSE),0)</f>
        <v>0</v>
      </c>
      <c r="O20" s="12" t="b">
        <f t="shared" si="2"/>
        <v>1</v>
      </c>
      <c r="Q20" s="20">
        <f>IFERROR(VLOOKUP($A20,디지털강화팀!A:C,3,FALSE),0)</f>
        <v>0</v>
      </c>
      <c r="R20" s="20">
        <f>IFERROR(VLOOKUP($A20,디지털강화팀!A:D,4,FALSE),0)</f>
        <v>0</v>
      </c>
      <c r="S20" s="366" t="b">
        <f t="shared" si="4"/>
        <v>1</v>
      </c>
      <c r="U20" s="411">
        <f>IFERROR(VLOOKUP($A20,플랫폼1!$A:$B,2,FALSE),0)</f>
        <v>0</v>
      </c>
      <c r="V20" s="411">
        <f>IFERROR(VLOOKUP($A20,플랫폼2!$A:$M,12,FALSE),0)+IFERROR(VLOOKUP($A20,플랫폼2!$A:$M,13,FALSE),0)</f>
        <v>0</v>
      </c>
      <c r="W20" s="411">
        <f>IFERROR(VLOOKUP($A20,플랫폼2!$A:$M,7,FALSE),0)+IFERROR(VLOOKUP($A20,플랫폼2!$A:$M,12,FALSE),0)</f>
        <v>0</v>
      </c>
      <c r="X20" s="411">
        <f>IFERROR(VLOOKUP($A20,모바일!$A:$F,5,FALSE),0)</f>
        <v>0</v>
      </c>
      <c r="Y20" s="411">
        <f>IFERROR(VLOOKUP($A20,모바일!$A:$F,6,FALSE),0)</f>
        <v>0</v>
      </c>
      <c r="Z20" s="411">
        <f>IFERROR(VLOOKUP(A20,플랫폼2!$A:$O,15,0),0)</f>
        <v>0</v>
      </c>
      <c r="AA20" s="408" t="b">
        <f t="shared" si="5"/>
        <v>1</v>
      </c>
    </row>
    <row r="21" spans="1:27" s="12" customFormat="1" hidden="1" outlineLevel="1" x14ac:dyDescent="0.45">
      <c r="A21" s="25" t="s">
        <v>17</v>
      </c>
      <c r="B21" s="284">
        <f>IFERROR(VLOOKUP($A21,전사손익계산서!$A:$B,2,0),0)</f>
        <v>904205387</v>
      </c>
      <c r="C21" s="20">
        <f t="shared" si="0"/>
        <v>0</v>
      </c>
      <c r="D21" s="20">
        <f>IFERROR(VLOOKUP($A21,영업총괄!$A:$K,11,FALSE),0)</f>
        <v>0</v>
      </c>
      <c r="E21" s="140">
        <f t="shared" si="1"/>
        <v>904205387</v>
      </c>
      <c r="F21" s="20">
        <f>IFERROR(VLOOKUP($A21,소매!A:B,2,FALSE),0)</f>
        <v>19412727</v>
      </c>
      <c r="G21" s="20">
        <f>IFERROR(VLOOKUP($A21,도매!A:B,2,FALSE),0)</f>
        <v>0</v>
      </c>
      <c r="H21" s="21">
        <f t="shared" si="3"/>
        <v>902396000</v>
      </c>
      <c r="I21" s="21">
        <f>IFERROR(VLOOKUP($A21,법인영업팀!A:E,4,FALSE),0)</f>
        <v>-8975454</v>
      </c>
      <c r="J21" s="21">
        <f>IFERROR(VLOOKUP($A21,법인영업팀!A:E,5,FALSE),0)</f>
        <v>0</v>
      </c>
      <c r="K21" s="21">
        <f>IFERROR(VLOOKUP($A21,법인영업팀!$A:$E,3,FALSE),0)</f>
        <v>-8627886</v>
      </c>
      <c r="L21" s="243">
        <f>IFERROR(VLOOKUP($A21,소상공인혁신팀!$A:$B,2,FALSE),0)</f>
        <v>0</v>
      </c>
      <c r="M21" s="20">
        <f>IFERROR(VLOOKUP($A21,'유통플랫폼사업단 IU'!$A:$F,2,FALSE),0)</f>
        <v>0</v>
      </c>
      <c r="O21" s="12" t="b">
        <f t="shared" si="2"/>
        <v>1</v>
      </c>
      <c r="Q21" s="20">
        <f>IFERROR(VLOOKUP($A21,디지털강화팀!A:C,3,FALSE),0)</f>
        <v>902396000</v>
      </c>
      <c r="R21" s="20">
        <f>IFERROR(VLOOKUP($A21,디지털강화팀!A:D,4,FALSE),0)</f>
        <v>0</v>
      </c>
      <c r="S21" s="366" t="b">
        <f t="shared" si="4"/>
        <v>1</v>
      </c>
      <c r="U21" s="411">
        <f>IFERROR(VLOOKUP($A21,플랫폼1!$A:$B,2,FALSE),0)</f>
        <v>0</v>
      </c>
      <c r="V21" s="411">
        <f>IFERROR(VLOOKUP($A21,플랫폼2!$A:$M,12,FALSE),0)+IFERROR(VLOOKUP($A21,플랫폼2!$A:$M,13,FALSE),0)</f>
        <v>0</v>
      </c>
      <c r="W21" s="411">
        <f>IFERROR(VLOOKUP($A21,플랫폼2!$A:$M,7,FALSE),0)+IFERROR(VLOOKUP($A21,플랫폼2!$A:$M,12,FALSE),0)</f>
        <v>0</v>
      </c>
      <c r="X21" s="411">
        <f>IFERROR(VLOOKUP($A21,모바일!$A:$F,5,FALSE),0)</f>
        <v>0</v>
      </c>
      <c r="Y21" s="411">
        <f>IFERROR(VLOOKUP($A21,모바일!$A:$F,6,FALSE),0)</f>
        <v>0</v>
      </c>
      <c r="Z21" s="411">
        <f>IFERROR(VLOOKUP(A21,플랫폼2!$A:$O,15,0),0)</f>
        <v>0</v>
      </c>
      <c r="AA21" s="408" t="b">
        <f t="shared" si="5"/>
        <v>1</v>
      </c>
    </row>
    <row r="22" spans="1:27" hidden="1" outlineLevel="1" x14ac:dyDescent="0.45">
      <c r="A22" s="23" t="s">
        <v>140</v>
      </c>
      <c r="B22" s="282">
        <f>IFERROR(VLOOKUP($A22,전사손익계산서!$A:$B,2,0),0)</f>
        <v>3702427253</v>
      </c>
      <c r="C22" s="20">
        <f t="shared" si="0"/>
        <v>0</v>
      </c>
      <c r="D22" s="20">
        <f>IFERROR(VLOOKUP($A22,영업총괄!$A:$K,11,FALSE),0)</f>
        <v>98200000</v>
      </c>
      <c r="E22" s="140">
        <f t="shared" si="1"/>
        <v>3604227253</v>
      </c>
      <c r="F22" s="20">
        <f>IFERROR(VLOOKUP($A22,소매!A:B,2,FALSE),0)</f>
        <v>0</v>
      </c>
      <c r="G22" s="20">
        <f>IFERROR(VLOOKUP($A22,도매!A:B,2,FALSE),0)</f>
        <v>2500000000</v>
      </c>
      <c r="H22" s="21">
        <f t="shared" si="3"/>
        <v>982643920</v>
      </c>
      <c r="I22" s="21">
        <f>IFERROR(VLOOKUP($A22,법인영업팀!A:E,4,FALSE),0)</f>
        <v>0</v>
      </c>
      <c r="J22" s="21">
        <f>IFERROR(VLOOKUP($A22,법인영업팀!A:E,5,FALSE),0)</f>
        <v>0</v>
      </c>
      <c r="K22" s="21">
        <f>IFERROR(VLOOKUP($A22,법인영업팀!$A:$E,3,FALSE),0)</f>
        <v>46783333</v>
      </c>
      <c r="L22" s="243">
        <f>IFERROR(VLOOKUP($A22,소상공인혁신팀!$A:$B,2,FALSE),0)</f>
        <v>0</v>
      </c>
      <c r="M22" s="20">
        <f>IFERROR(VLOOKUP($A22,'유통플랫폼사업단 IU'!$A:$F,2,FALSE),0)</f>
        <v>74800000</v>
      </c>
      <c r="O22" s="12" t="b">
        <f t="shared" si="2"/>
        <v>1</v>
      </c>
      <c r="Q22" s="20">
        <f>IFERROR(VLOOKUP($A22,디지털강화팀!A:C,3,FALSE),0)</f>
        <v>749866000</v>
      </c>
      <c r="R22" s="20">
        <f>IFERROR(VLOOKUP($A22,디지털강화팀!A:D,4,FALSE),0)</f>
        <v>232777920</v>
      </c>
      <c r="S22" s="366" t="b">
        <f t="shared" si="4"/>
        <v>1</v>
      </c>
      <c r="U22" s="411">
        <f>IFERROR(VLOOKUP($A22,플랫폼1!$A:$B,2,FALSE),0)</f>
        <v>0</v>
      </c>
      <c r="V22" s="411">
        <f>IFERROR(VLOOKUP($A22,플랫폼2!$A:$M,12,FALSE),0)+IFERROR(VLOOKUP($A22,플랫폼2!$A:$M,13,FALSE),0)</f>
        <v>19600000</v>
      </c>
      <c r="W22" s="411">
        <f>IFERROR(VLOOKUP($A22,플랫폼2!$A:$M,7,FALSE),0)+IFERROR(VLOOKUP($A22,플랫폼2!$A:$M,12,FALSE),0)</f>
        <v>0</v>
      </c>
      <c r="X22" s="411">
        <f>IFERROR(VLOOKUP($A22,모바일!$A:$F,5,FALSE),0)</f>
        <v>30400000</v>
      </c>
      <c r="Y22" s="411">
        <f>IFERROR(VLOOKUP($A22,모바일!$A:$F,6,FALSE),0)</f>
        <v>24800000</v>
      </c>
      <c r="Z22" s="411">
        <f>IFERROR(VLOOKUP(A22,플랫폼2!$A:$O,15,0),0)</f>
        <v>0</v>
      </c>
      <c r="AA22" s="408" t="b">
        <f t="shared" si="5"/>
        <v>1</v>
      </c>
    </row>
    <row r="23" spans="1:27" hidden="1" outlineLevel="1" x14ac:dyDescent="0.45">
      <c r="A23" s="23" t="s">
        <v>315</v>
      </c>
      <c r="B23" s="282">
        <f>IFERROR(VLOOKUP($A23,전사손익계산서!$A:$B,2,0),0)</f>
        <v>687272796</v>
      </c>
      <c r="C23" s="20">
        <f t="shared" si="0"/>
        <v>8181819</v>
      </c>
      <c r="D23" s="20">
        <f>IFERROR(VLOOKUP($A23,영업총괄!$A:$K,11,FALSE),0)</f>
        <v>0</v>
      </c>
      <c r="E23" s="140">
        <f t="shared" si="1"/>
        <v>679090977</v>
      </c>
      <c r="F23" s="20">
        <f>IFERROR(VLOOKUP($A23,소매!A:B,2,FALSE),0)</f>
        <v>679090977</v>
      </c>
      <c r="G23" s="20">
        <f>IFERROR(VLOOKUP($A23,도매!A:B,2,FALSE),0)</f>
        <v>0</v>
      </c>
      <c r="H23" s="21">
        <f t="shared" si="3"/>
        <v>0</v>
      </c>
      <c r="I23" s="21">
        <f>IFERROR(VLOOKUP($A23,법인영업팀!A:E,4,FALSE),0)</f>
        <v>0</v>
      </c>
      <c r="J23" s="21">
        <f>IFERROR(VLOOKUP($A23,법인영업팀!A:E,5,FALSE),0)</f>
        <v>0</v>
      </c>
      <c r="K23" s="21">
        <f>IFERROR(VLOOKUP($A23,법인영업팀!$A:$E,3,FALSE),0)</f>
        <v>0</v>
      </c>
      <c r="L23" s="243">
        <f>IFERROR(VLOOKUP($A23,소상공인혁신팀!$A:$B,2,FALSE),0)</f>
        <v>0</v>
      </c>
      <c r="M23" s="20">
        <f>IFERROR(VLOOKUP($A23,'유통플랫폼사업단 IU'!$A:$F,2,FALSE),0)</f>
        <v>0</v>
      </c>
      <c r="O23" s="12" t="b">
        <f t="shared" si="2"/>
        <v>1</v>
      </c>
      <c r="Q23" s="20">
        <f>IFERROR(VLOOKUP($A23,디지털강화팀!A:C,3,FALSE),0)</f>
        <v>0</v>
      </c>
      <c r="R23" s="20">
        <f>IFERROR(VLOOKUP($A23,디지털강화팀!A:D,4,FALSE),0)</f>
        <v>0</v>
      </c>
      <c r="S23" s="366" t="b">
        <f t="shared" si="4"/>
        <v>1</v>
      </c>
      <c r="U23" s="411">
        <f>IFERROR(VLOOKUP($A23,플랫폼1!$A:$B,2,FALSE),0)</f>
        <v>0</v>
      </c>
      <c r="V23" s="411">
        <f>IFERROR(VLOOKUP($A23,플랫폼2!$A:$M,12,FALSE),0)+IFERROR(VLOOKUP($A23,플랫폼2!$A:$M,13,FALSE),0)</f>
        <v>0</v>
      </c>
      <c r="W23" s="411">
        <f>IFERROR(VLOOKUP($A23,플랫폼2!$A:$M,7,FALSE),0)+IFERROR(VLOOKUP($A23,플랫폼2!$A:$M,12,FALSE),0)</f>
        <v>0</v>
      </c>
      <c r="X23" s="411">
        <f>IFERROR(VLOOKUP($A23,모바일!$A:$F,5,FALSE),0)</f>
        <v>0</v>
      </c>
      <c r="Y23" s="411">
        <f>IFERROR(VLOOKUP($A23,모바일!$A:$F,6,FALSE),0)</f>
        <v>0</v>
      </c>
      <c r="Z23" s="411">
        <f>IFERROR(VLOOKUP(A23,플랫폼2!$A:$O,15,0),0)</f>
        <v>0</v>
      </c>
      <c r="AA23" s="408" t="b">
        <f t="shared" si="5"/>
        <v>1</v>
      </c>
    </row>
    <row r="24" spans="1:27" hidden="1" outlineLevel="1" x14ac:dyDescent="0.45">
      <c r="A24" s="223" t="s">
        <v>435</v>
      </c>
      <c r="B24" s="287">
        <f>IFERROR(VLOOKUP($A24,전사손익계산서!$A:$B,2,0),0)</f>
        <v>0</v>
      </c>
      <c r="C24" s="20">
        <f t="shared" si="0"/>
        <v>0</v>
      </c>
      <c r="D24" s="20">
        <f>IFERROR(VLOOKUP($A24,영업총괄!$A:$K,11,FALSE),0)</f>
        <v>0</v>
      </c>
      <c r="E24" s="140">
        <f t="shared" si="1"/>
        <v>0</v>
      </c>
      <c r="F24" s="20">
        <f>IFERROR(VLOOKUP($A24,소매!A:B,2,FALSE),0)</f>
        <v>0</v>
      </c>
      <c r="G24" s="20">
        <f>IFERROR(VLOOKUP($A24,도매!A:B,2,FALSE),0)</f>
        <v>0</v>
      </c>
      <c r="H24" s="21">
        <f t="shared" si="3"/>
        <v>0</v>
      </c>
      <c r="I24" s="21">
        <f>IFERROR(VLOOKUP($A24,법인영업팀!A:E,4,FALSE),0)</f>
        <v>0</v>
      </c>
      <c r="J24" s="21">
        <f>IFERROR(VLOOKUP($A24,법인영업팀!A:E,5,FALSE),0)</f>
        <v>0</v>
      </c>
      <c r="K24" s="21">
        <f>IFERROR(VLOOKUP($A24,법인영업팀!$A:$E,3,FALSE),0)</f>
        <v>0</v>
      </c>
      <c r="L24" s="243">
        <f>IFERROR(VLOOKUP($A24,소상공인혁신팀!$A:$B,2,FALSE),0)</f>
        <v>0</v>
      </c>
      <c r="M24" s="20">
        <f>IFERROR(VLOOKUP($A24,'유통플랫폼사업단 IU'!$A:$F,2,FALSE),0)</f>
        <v>0</v>
      </c>
      <c r="O24" s="12" t="b">
        <f t="shared" si="2"/>
        <v>1</v>
      </c>
      <c r="Q24" s="20">
        <f>IFERROR(VLOOKUP($A24,디지털강화팀!A:C,3,FALSE),0)</f>
        <v>0</v>
      </c>
      <c r="R24" s="20">
        <f>IFERROR(VLOOKUP($A24,디지털강화팀!A:D,4,FALSE),0)</f>
        <v>0</v>
      </c>
      <c r="S24" s="366" t="b">
        <f t="shared" si="4"/>
        <v>1</v>
      </c>
      <c r="U24" s="411">
        <f>IFERROR(VLOOKUP($A24,플랫폼1!$A:$B,2,FALSE),0)</f>
        <v>0</v>
      </c>
      <c r="V24" s="411">
        <f>IFERROR(VLOOKUP($A24,플랫폼2!$A:$M,12,FALSE),0)+IFERROR(VLOOKUP($A24,플랫폼2!$A:$M,13,FALSE),0)</f>
        <v>0</v>
      </c>
      <c r="W24" s="411">
        <f>IFERROR(VLOOKUP($A24,플랫폼2!$A:$M,7,FALSE),0)+IFERROR(VLOOKUP($A24,플랫폼2!$A:$M,12,FALSE),0)</f>
        <v>0</v>
      </c>
      <c r="X24" s="411">
        <f>IFERROR(VLOOKUP($A24,모바일!$A:$F,5,FALSE),0)</f>
        <v>0</v>
      </c>
      <c r="Y24" s="411">
        <f>IFERROR(VLOOKUP($A24,모바일!$A:$F,6,FALSE),0)</f>
        <v>0</v>
      </c>
      <c r="Z24" s="411">
        <f>IFERROR(VLOOKUP(A24,플랫폼2!$A:$O,15,0),0)</f>
        <v>0</v>
      </c>
      <c r="AA24" s="408" t="b">
        <f t="shared" si="5"/>
        <v>1</v>
      </c>
    </row>
    <row r="25" spans="1:27" s="12" customFormat="1" collapsed="1" x14ac:dyDescent="0.45">
      <c r="A25" s="33" t="s">
        <v>18</v>
      </c>
      <c r="B25" s="280">
        <f>IFERROR(VLOOKUP($A25,전사손익계산서!$A:$B,2,0),0)</f>
        <v>56501271076</v>
      </c>
      <c r="C25" s="34">
        <f t="shared" si="0"/>
        <v>282778666</v>
      </c>
      <c r="D25" s="34">
        <f>IFERROR(VLOOKUP($A25,영업총괄!$A:$K,11,FALSE),0)</f>
        <v>0</v>
      </c>
      <c r="E25" s="138">
        <f t="shared" si="1"/>
        <v>56218492410</v>
      </c>
      <c r="F25" s="138">
        <f>IFERROR(VLOOKUP($A25,소매!A:B,2,FALSE),0)</f>
        <v>12676667140</v>
      </c>
      <c r="G25" s="138">
        <f>IFERROR(VLOOKUP($A25,도매!A:B,2,FALSE),0)</f>
        <v>7283274766</v>
      </c>
      <c r="H25" s="138">
        <f t="shared" si="3"/>
        <v>30445027703</v>
      </c>
      <c r="I25" s="138">
        <f>IFERROR(VLOOKUP($A25,법인영업팀!A:E,4,FALSE),0)</f>
        <v>1231136249</v>
      </c>
      <c r="J25" s="138">
        <f>IFERROR(VLOOKUP($A25,법인영업팀!A:E,5,FALSE),0)</f>
        <v>-70809595</v>
      </c>
      <c r="K25" s="138">
        <f>IFERROR(VLOOKUP($A25,법인영업팀!$A:$E,3,FALSE),0)</f>
        <v>3615404607</v>
      </c>
      <c r="L25" s="138">
        <f>IFERROR(VLOOKUP($A25,소상공인혁신팀!$A:$B,2,FALSE),0)</f>
        <v>131198732</v>
      </c>
      <c r="M25" s="138">
        <f>IFERROR(VLOOKUP($A25,'유통플랫폼사업단 IU'!$A:$F,2,FALSE),0)</f>
        <v>906592808</v>
      </c>
      <c r="O25" s="12" t="b">
        <f t="shared" si="2"/>
        <v>1</v>
      </c>
      <c r="Q25" s="138">
        <f>IFERROR(VLOOKUP($A25,디지털강화팀!A:C,3,FALSE),0)</f>
        <v>30310602604</v>
      </c>
      <c r="R25" s="138">
        <f>IFERROR(VLOOKUP($A25,디지털강화팀!A:D,4,FALSE),0)</f>
        <v>134425099</v>
      </c>
      <c r="S25" s="366" t="b">
        <f t="shared" si="4"/>
        <v>1</v>
      </c>
      <c r="U25" s="410">
        <f>IFERROR(VLOOKUP($A25,플랫폼1!$A:$B,2,FALSE),0)</f>
        <v>5656121</v>
      </c>
      <c r="V25" s="410">
        <f>IFERROR(VLOOKUP($A25,플랫폼2!$A:$M,12,FALSE),0)+IFERROR(VLOOKUP($A25,플랫폼2!$A:$M,13,FALSE),0)</f>
        <v>174648500</v>
      </c>
      <c r="W25" s="410">
        <f>IFERROR(VLOOKUP($A25,플랫폼2!$A:$M,7,FALSE),0)+IFERROR(VLOOKUP($A25,플랫폼2!$A:$M,12,FALSE),0)</f>
        <v>552948187</v>
      </c>
      <c r="X25" s="410">
        <f>IFERROR(VLOOKUP($A25,모바일!$A:$S,17,FALSE),0)</f>
        <v>1445000</v>
      </c>
      <c r="Y25" s="410">
        <f>IFERROR(VLOOKUP($A25,모바일!$A:$S,18,FALSE),0)</f>
        <v>1445000</v>
      </c>
      <c r="Z25" s="410">
        <f>IFERROR(VLOOKUP(A25,플랫폼2!$A:$O,15,0),0)</f>
        <v>170450000</v>
      </c>
      <c r="AA25" s="408" t="b">
        <f t="shared" si="5"/>
        <v>1</v>
      </c>
    </row>
    <row r="26" spans="1:27" s="12" customFormat="1" x14ac:dyDescent="0.45">
      <c r="A26" s="135" t="s">
        <v>19</v>
      </c>
      <c r="B26" s="281">
        <f>IFERROR(VLOOKUP($A26,전사손익계산서!$A:$B,2,0),0)</f>
        <v>56501271076</v>
      </c>
      <c r="C26" s="17">
        <f t="shared" si="0"/>
        <v>282778666</v>
      </c>
      <c r="D26" s="17">
        <f>IFERROR(VLOOKUP($A26,영업총괄!$A:$K,11,FALSE),0)</f>
        <v>0</v>
      </c>
      <c r="E26" s="139">
        <f t="shared" si="1"/>
        <v>56218492410</v>
      </c>
      <c r="F26" s="17">
        <f>IFERROR(VLOOKUP($A26,소매!A:B,2,FALSE),0)</f>
        <v>12676667140</v>
      </c>
      <c r="G26" s="17">
        <f>IFERROR(VLOOKUP($A26,도매!A:B,2,FALSE),0)</f>
        <v>7283274766</v>
      </c>
      <c r="H26" s="18">
        <f t="shared" si="3"/>
        <v>30445027703</v>
      </c>
      <c r="I26" s="18">
        <f>IFERROR(VLOOKUP($A26,법인영업팀!A:E,4,FALSE),0)</f>
        <v>1231136249</v>
      </c>
      <c r="J26" s="18">
        <f>IFERROR(VLOOKUP($A26,법인영업팀!A:E,5,FALSE),0)</f>
        <v>-70809595</v>
      </c>
      <c r="K26" s="18">
        <f>IFERROR(VLOOKUP($A26,법인영업팀!$A:$E,3,FALSE),0)</f>
        <v>3615404607</v>
      </c>
      <c r="L26" s="242">
        <f>IFERROR(VLOOKUP($A26,소상공인혁신팀!$A:$B,2,FALSE),0)</f>
        <v>131198732</v>
      </c>
      <c r="M26" s="17">
        <f>IFERROR(VLOOKUP($A26,'유통플랫폼사업단 IU'!$A:$F,2,FALSE),0)</f>
        <v>906592808</v>
      </c>
      <c r="O26" s="12" t="b">
        <f t="shared" si="2"/>
        <v>1</v>
      </c>
      <c r="Q26" s="17">
        <f>IFERROR(VLOOKUP($A26,디지털강화팀!A:C,3,FALSE),0)</f>
        <v>30310602604</v>
      </c>
      <c r="R26" s="17">
        <f>IFERROR(VLOOKUP($A26,디지털강화팀!A:D,4,FALSE),0)</f>
        <v>134425099</v>
      </c>
      <c r="S26" s="366" t="b">
        <f t="shared" si="4"/>
        <v>1</v>
      </c>
      <c r="U26" s="412">
        <f>IFERROR(VLOOKUP($A26,플랫폼1!$A:$B,2,FALSE),0)</f>
        <v>5656121</v>
      </c>
      <c r="V26" s="412">
        <f>IFERROR(VLOOKUP($A26,플랫폼2!$A:$M,12,FALSE),0)+IFERROR(VLOOKUP($A26,플랫폼2!$A:$M,13,FALSE),0)</f>
        <v>174648500</v>
      </c>
      <c r="W26" s="412">
        <f>IFERROR(VLOOKUP($A26,플랫폼2!$A:$M,7,FALSE),0)+IFERROR(VLOOKUP($A26,플랫폼2!$A:$M,12,FALSE),0)</f>
        <v>552948187</v>
      </c>
      <c r="X26" s="412">
        <f>IFERROR(VLOOKUP($A26,모바일!$A:$S,17,FALSE),0)</f>
        <v>1445000</v>
      </c>
      <c r="Y26" s="412">
        <f>IFERROR(VLOOKUP($A26,모바일!$A:$S,18,FALSE),0)</f>
        <v>1445000</v>
      </c>
      <c r="Z26" s="412">
        <f>IFERROR(VLOOKUP(A26,플랫폼2!$A:$O,15,0),0)</f>
        <v>170450000</v>
      </c>
      <c r="AA26" s="408" t="b">
        <f t="shared" si="5"/>
        <v>1</v>
      </c>
    </row>
    <row r="27" spans="1:27" s="12" customFormat="1" x14ac:dyDescent="0.45">
      <c r="A27" s="33" t="s">
        <v>20</v>
      </c>
      <c r="B27" s="280">
        <f>IFERROR(VLOOKUP($A27,전사손익계산서!$A:$B,2,0),0)</f>
        <v>21162905628</v>
      </c>
      <c r="C27" s="34">
        <f t="shared" si="0"/>
        <v>-508118894</v>
      </c>
      <c r="D27" s="34">
        <f>IFERROR(VLOOKUP($A27,영업총괄!$A:$K,11,FALSE),0)</f>
        <v>100018182</v>
      </c>
      <c r="E27" s="138">
        <f t="shared" si="1"/>
        <v>21571006340</v>
      </c>
      <c r="F27" s="34">
        <f>IFERROR(VLOOKUP($A27,소매!A:B,2,FALSE),0)</f>
        <v>10277109307.691696</v>
      </c>
      <c r="G27" s="34">
        <f>IFERROR(VLOOKUP($A27,도매!A:B,2,FALSE),0)</f>
        <v>3805429896.3083048</v>
      </c>
      <c r="H27" s="35">
        <f t="shared" si="3"/>
        <v>4214550894</v>
      </c>
      <c r="I27" s="35">
        <f>IFERROR(VLOOKUP($A27,법인영업팀!A:E,4,FALSE),0)</f>
        <v>205522425</v>
      </c>
      <c r="J27" s="35">
        <f>IFERROR(VLOOKUP($A27,법인영업팀!A:E,5,FALSE),0)</f>
        <v>370800713</v>
      </c>
      <c r="K27" s="35">
        <f>IFERROR(VLOOKUP($A27,법인영업팀!$A:$E,3,FALSE),0)</f>
        <v>1143997616</v>
      </c>
      <c r="L27" s="241">
        <f>IFERROR(VLOOKUP($A27,소상공인혁신팀!$A:$B,2,FALSE),0)</f>
        <v>986845969</v>
      </c>
      <c r="M27" s="34">
        <f>IFERROR(VLOOKUP($A27,'유통플랫폼사업단 IU'!$A:$F,2,FALSE),0)</f>
        <v>566749519</v>
      </c>
      <c r="O27" s="12" t="b">
        <f t="shared" si="2"/>
        <v>1</v>
      </c>
      <c r="Q27" s="34">
        <f>IFERROR(VLOOKUP($A27,디지털강화팀!A:C,3,FALSE),0)</f>
        <v>3814551470</v>
      </c>
      <c r="R27" s="34">
        <f>IFERROR(VLOOKUP($A27,디지털강화팀!A:D,4,FALSE),0)</f>
        <v>399999424</v>
      </c>
      <c r="S27" s="366" t="b">
        <f t="shared" si="4"/>
        <v>1</v>
      </c>
      <c r="U27" s="410">
        <f>IFERROR(VLOOKUP($A27,플랫폼1!$A:$B,2,FALSE),0)</f>
        <v>256606998</v>
      </c>
      <c r="V27" s="410">
        <f>IFERROR(VLOOKUP($A27,플랫폼2!$A:$M,12,FALSE),0)+IFERROR(VLOOKUP($A27,플랫폼2!$A:$M,13,FALSE),0)</f>
        <v>151388316.5</v>
      </c>
      <c r="W27" s="410">
        <f>IFERROR(VLOOKUP($A27,플랫폼2!$A:$M,7,FALSE),0)+IFERROR(VLOOKUP($A27,플랫폼2!$A:$M,12,FALSE),0)</f>
        <v>113788022.5</v>
      </c>
      <c r="X27" s="410">
        <f>IFERROR(VLOOKUP($A27,모바일!$A:$S,17,FALSE),0)</f>
        <v>28955000</v>
      </c>
      <c r="Y27" s="410">
        <f>IFERROR(VLOOKUP($A27,모바일!$A:$S,18,FALSE),0)</f>
        <v>23355000</v>
      </c>
      <c r="Z27" s="410">
        <f>IFERROR(VLOOKUP(A27,플랫폼2!$A:$O,15,0),0)</f>
        <v>-7343818</v>
      </c>
      <c r="AA27" s="408" t="b">
        <f t="shared" si="5"/>
        <v>1</v>
      </c>
    </row>
    <row r="28" spans="1:27" s="12" customFormat="1" x14ac:dyDescent="0.45">
      <c r="A28" s="33" t="s">
        <v>21</v>
      </c>
      <c r="B28" s="280">
        <f>IFERROR(VLOOKUP($A28,전사손익계산서!$A:$B,2,0),0)</f>
        <v>17380259391</v>
      </c>
      <c r="C28" s="34">
        <f t="shared" si="0"/>
        <v>-297975175.34604836</v>
      </c>
      <c r="D28" s="34">
        <f>IFERROR(VLOOKUP($A28,영업총괄!$A:$K,11,FALSE),0)</f>
        <v>604269852</v>
      </c>
      <c r="E28" s="138">
        <f t="shared" si="1"/>
        <v>17073964714.346048</v>
      </c>
      <c r="F28" s="34">
        <f>IFERROR(VLOOKUP($A28,소매!A:B,2,FALSE),0)</f>
        <v>8437055497.5982513</v>
      </c>
      <c r="G28" s="34">
        <f>IFERROR(VLOOKUP($A28,도매!A:B,2,FALSE),0)</f>
        <v>2622987194.4341645</v>
      </c>
      <c r="H28" s="35">
        <f t="shared" si="3"/>
        <v>3201735844.9675837</v>
      </c>
      <c r="I28" s="35">
        <f>IFERROR(VLOOKUP($A28,법인영업팀!A:E,4,FALSE),0)</f>
        <v>108107990.61838035</v>
      </c>
      <c r="J28" s="35">
        <f>IFERROR(VLOOKUP($A28,법인영업팀!A:E,5,FALSE),0)</f>
        <v>329010597.70940691</v>
      </c>
      <c r="K28" s="35">
        <f>IFERROR(VLOOKUP($A28,법인영업팀!$A:$E,3,FALSE),0)</f>
        <v>1101732807.0153272</v>
      </c>
      <c r="L28" s="241">
        <f>IFERROR(VLOOKUP($A28,소상공인혁신팀!$A:$B,2,FALSE),0)</f>
        <v>758632198.00293398</v>
      </c>
      <c r="M28" s="34">
        <f>IFERROR(VLOOKUP($A28,'유통플랫폼사업단 IU'!$A:$F,2,FALSE),0)</f>
        <v>514702584</v>
      </c>
      <c r="O28" s="12" t="b">
        <f t="shared" si="2"/>
        <v>1</v>
      </c>
      <c r="Q28" s="34">
        <f>IFERROR(VLOOKUP($A28,디지털강화팀!A:C,3,FALSE),0)</f>
        <v>2923258229.2692046</v>
      </c>
      <c r="R28" s="34">
        <f>IFERROR(VLOOKUP($A28,디지털강화팀!A:D,4,FALSE),0)</f>
        <v>278477615.69837916</v>
      </c>
      <c r="S28" s="366" t="b">
        <f t="shared" si="4"/>
        <v>1</v>
      </c>
      <c r="U28" s="410">
        <f>IFERROR(VLOOKUP($A28,플랫폼1!$A:$B,2,FALSE),0)</f>
        <v>293740787</v>
      </c>
      <c r="V28" s="410">
        <f>IFERROR(VLOOKUP($A28,플랫폼2!$A:$M,12,FALSE),0)+IFERROR(VLOOKUP($A28,플랫폼2!$A:$M,13,FALSE),0)</f>
        <v>47945012</v>
      </c>
      <c r="W28" s="410">
        <f>IFERROR(VLOOKUP($A28,플랫폼2!$A:$M,7,FALSE),0)+IFERROR(VLOOKUP($A28,플랫폼2!$A:$M,12,FALSE),0)</f>
        <v>35575539</v>
      </c>
      <c r="X28" s="410">
        <f>IFERROR(VLOOKUP($A28,모바일!$A:$S,17,FALSE),0)</f>
        <v>23549611.333333332</v>
      </c>
      <c r="Y28" s="410">
        <f>IFERROR(VLOOKUP($A28,모바일!$A:$S,18,FALSE),0)</f>
        <v>14823333.333333332</v>
      </c>
      <c r="Z28" s="410">
        <f>IFERROR(VLOOKUP(A28,플랫폼2!$A:$O,15,0),0)</f>
        <v>99068301.333333328</v>
      </c>
      <c r="AA28" s="408" t="b">
        <f t="shared" si="5"/>
        <v>1</v>
      </c>
    </row>
    <row r="29" spans="1:27" s="12" customFormat="1" x14ac:dyDescent="0.45">
      <c r="A29" s="135" t="s">
        <v>22</v>
      </c>
      <c r="B29" s="281">
        <f>IFERROR(VLOOKUP($A29,전사손익계산서!$A:$B,2,0),0)</f>
        <v>107876570</v>
      </c>
      <c r="C29" s="17">
        <f t="shared" si="0"/>
        <v>34788501.047585681</v>
      </c>
      <c r="D29" s="17">
        <f>IFERROR(VLOOKUP($A29,영업총괄!$A:$K,11,FALSE),0)</f>
        <v>16220000</v>
      </c>
      <c r="E29" s="139">
        <f t="shared" si="1"/>
        <v>56868068.952414319</v>
      </c>
      <c r="F29" s="17">
        <f>IFERROR(VLOOKUP($A29,소매!A:B,2,FALSE),0)</f>
        <v>40628273.925354101</v>
      </c>
      <c r="G29" s="17">
        <f>IFERROR(VLOOKUP($A29,도매!A:B,2,FALSE),0)</f>
        <v>5548376.0746458936</v>
      </c>
      <c r="H29" s="18">
        <f t="shared" si="3"/>
        <v>0</v>
      </c>
      <c r="I29" s="18">
        <f>IFERROR(VLOOKUP($A29,법인영업팀!A:E,4,FALSE),0)</f>
        <v>1307139.1722545598</v>
      </c>
      <c r="J29" s="18">
        <f>IFERROR(VLOOKUP($A29,법인영업팀!A:E,5,FALSE),0)</f>
        <v>1310341.324021701</v>
      </c>
      <c r="K29" s="18">
        <f>IFERROR(VLOOKUP($A29,법인영업팀!$A:$E,3,FALSE),0)</f>
        <v>6596509.1470527211</v>
      </c>
      <c r="L29" s="242">
        <f>IFERROR(VLOOKUP($A29,소상공인혁신팀!$A:$B,2,FALSE),0)</f>
        <v>1477429.3090853377</v>
      </c>
      <c r="M29" s="17">
        <f>IFERROR(VLOOKUP($A29,'유통플랫폼사업단 IU'!$A:$F,2,FALSE),0)</f>
        <v>0</v>
      </c>
      <c r="O29" s="12" t="b">
        <f t="shared" si="2"/>
        <v>1</v>
      </c>
      <c r="Q29" s="17">
        <f>IFERROR(VLOOKUP($A29,디지털강화팀!A:C,3,FALSE),0)</f>
        <v>0</v>
      </c>
      <c r="R29" s="17">
        <f>IFERROR(VLOOKUP($A29,디지털강화팀!A:D,4,FALSE),0)</f>
        <v>0</v>
      </c>
      <c r="S29" s="366" t="b">
        <f t="shared" si="4"/>
        <v>1</v>
      </c>
      <c r="U29" s="412">
        <f>IFERROR(VLOOKUP($A29,플랫폼1!$A:$B,2,FALSE),0)</f>
        <v>0</v>
      </c>
      <c r="V29" s="412">
        <f>IFERROR(VLOOKUP($A29,플랫폼2!$A:$M,12,FALSE),0)+IFERROR(VLOOKUP($A29,플랫폼2!$A:$M,13,FALSE),0)</f>
        <v>0</v>
      </c>
      <c r="W29" s="412">
        <f>IFERROR(VLOOKUP($A29,플랫폼2!$A:$M,7,FALSE),0)+IFERROR(VLOOKUP($A29,플랫폼2!$A:$M,12,FALSE),0)</f>
        <v>0</v>
      </c>
      <c r="X29" s="412">
        <f>IFERROR(VLOOKUP($A29,모바일!$A:$S,17,FALSE),0)</f>
        <v>0</v>
      </c>
      <c r="Y29" s="412">
        <f>IFERROR(VLOOKUP($A29,모바일!$A:$S,18,FALSE),0)</f>
        <v>0</v>
      </c>
      <c r="Z29" s="412">
        <f>IFERROR(VLOOKUP(A29,플랫폼2!$A:$O,15,0),0)</f>
        <v>0</v>
      </c>
      <c r="AA29" s="408" t="b">
        <f t="shared" si="5"/>
        <v>1</v>
      </c>
    </row>
    <row r="30" spans="1:27" s="12" customFormat="1" x14ac:dyDescent="0.45">
      <c r="A30" s="135" t="s">
        <v>23</v>
      </c>
      <c r="B30" s="281">
        <f>IFERROR(VLOOKUP($A30,전사손익계산서!$A:$B,2,0),0)</f>
        <v>6535677603</v>
      </c>
      <c r="C30" s="232">
        <f t="shared" si="0"/>
        <v>525128931.83295822</v>
      </c>
      <c r="D30" s="17">
        <f>IFERROR(VLOOKUP($A30,영업총괄!$A:$K,11,FALSE),0)</f>
        <v>177202700</v>
      </c>
      <c r="E30" s="139">
        <f t="shared" si="1"/>
        <v>5833345971.1670418</v>
      </c>
      <c r="F30" s="17">
        <f>IFERROR(VLOOKUP($A30,소매!A:B,2,FALSE),0)</f>
        <v>3592862373.5972266</v>
      </c>
      <c r="G30" s="17">
        <f>IFERROR(VLOOKUP($A30,도매!A:B,2,FALSE),0)</f>
        <v>1174243281.8807485</v>
      </c>
      <c r="H30" s="18">
        <f t="shared" si="3"/>
        <v>421699604.52202499</v>
      </c>
      <c r="I30" s="18">
        <f>IFERROR(VLOOKUP($A30,법인영업팀!A:E,4,FALSE),0)</f>
        <v>46276690.050064169</v>
      </c>
      <c r="J30" s="18">
        <f>IFERROR(VLOOKUP($A30,법인영업팀!A:E,5,FALSE),0)</f>
        <v>46390055.931805484</v>
      </c>
      <c r="K30" s="18">
        <f>IFERROR(VLOOKUP($A30,법인영업팀!$A:$E,3,FALSE),0)</f>
        <v>233536424.9577572</v>
      </c>
      <c r="L30" s="242">
        <f>IFERROR(VLOOKUP($A30,소상공인혁신팀!$A:$B,2,FALSE),0)</f>
        <v>233856200.22741473</v>
      </c>
      <c r="M30" s="17">
        <f>IFERROR(VLOOKUP($A30,'유통플랫폼사업단 IU'!$A:$F,2,FALSE),0)</f>
        <v>84481340</v>
      </c>
      <c r="O30" s="12" t="b">
        <f t="shared" si="2"/>
        <v>1</v>
      </c>
      <c r="Q30" s="17">
        <f>IFERROR(VLOOKUP($A30,디지털강화팀!A:C,3,FALSE),0)</f>
        <v>400614624.29592377</v>
      </c>
      <c r="R30" s="17">
        <f>IFERROR(VLOOKUP($A30,디지털강화팀!A:D,4,FALSE),0)</f>
        <v>21084980.226101249</v>
      </c>
      <c r="S30" s="366" t="b">
        <f t="shared" si="4"/>
        <v>1</v>
      </c>
      <c r="U30" s="412">
        <f>IFERROR(VLOOKUP($A30,플랫폼1!$A:$B,2,FALSE),0)</f>
        <v>18177100</v>
      </c>
      <c r="V30" s="412">
        <f>IFERROR(VLOOKUP($A30,플랫폼2!$A:$M,12,FALSE),0)+IFERROR(VLOOKUP($A30,플랫폼2!$A:$M,13,FALSE),0)</f>
        <v>11360555</v>
      </c>
      <c r="W30" s="412">
        <f>IFERROR(VLOOKUP($A30,플랫폼2!$A:$M,7,FALSE),0)+IFERROR(VLOOKUP($A30,플랫폼2!$A:$M,12,FALSE),0)</f>
        <v>11360555</v>
      </c>
      <c r="X30" s="412">
        <f>IFERROR(VLOOKUP($A30,모바일!$A:$S,17,FALSE),0)</f>
        <v>2702054.1666666665</v>
      </c>
      <c r="Y30" s="412">
        <f>IFERROR(VLOOKUP($A30,모바일!$A:$S,18,FALSE),0)</f>
        <v>2702054.1666666665</v>
      </c>
      <c r="Z30" s="412">
        <f>IFERROR(VLOOKUP(A30,플랫폼2!$A:$O,15,0),0)</f>
        <v>38179021.666666664</v>
      </c>
      <c r="AA30" s="408" t="b">
        <f t="shared" si="5"/>
        <v>1</v>
      </c>
    </row>
    <row r="31" spans="1:27" hidden="1" outlineLevel="1" x14ac:dyDescent="0.45">
      <c r="A31" s="28" t="s">
        <v>24</v>
      </c>
      <c r="B31" s="286">
        <f>IFERROR(VLOOKUP($A31,전사손익계산서!$A:$B,2,0),0)</f>
        <v>747187230</v>
      </c>
      <c r="C31" s="20">
        <f t="shared" si="0"/>
        <v>248957245.30012846</v>
      </c>
      <c r="D31" s="20">
        <f>IFERROR(VLOOKUP($A31,영업총괄!$A:$K,11,FALSE),0)</f>
        <v>64620240</v>
      </c>
      <c r="E31" s="140">
        <f t="shared" si="1"/>
        <v>433609744.69987154</v>
      </c>
      <c r="F31" s="20">
        <f>IFERROR(VLOOKUP($A31,소매!A:B,2,FALSE),0)</f>
        <v>218110756.90577048</v>
      </c>
      <c r="G31" s="20">
        <f>IFERROR(VLOOKUP($A31,도매!A:B,2,FALSE),0)</f>
        <v>103083983.729287</v>
      </c>
      <c r="H31" s="21">
        <f t="shared" si="3"/>
        <v>28007229.364942536</v>
      </c>
      <c r="I31" s="21">
        <f>IFERROR(VLOOKUP($A31,법인영업팀!A:E,4,FALSE),0)</f>
        <v>5484903.4502050094</v>
      </c>
      <c r="J31" s="21">
        <f>IFERROR(VLOOKUP($A31,법인영업팀!A:E,5,FALSE),0)</f>
        <v>5485554.7589146877</v>
      </c>
      <c r="K31" s="21">
        <f>IFERROR(VLOOKUP($A31,법인영업팀!$A:$E,3,FALSE),0)</f>
        <v>11522271.503194496</v>
      </c>
      <c r="L31" s="243">
        <f>IFERROR(VLOOKUP($A31,소상공인혁신팀!$A:$B,2,FALSE),0)</f>
        <v>15311944.98755727</v>
      </c>
      <c r="M31" s="20">
        <f>IFERROR(VLOOKUP($A31,'유통플랫폼사업단 IU'!$A:$F,2,FALSE),0)</f>
        <v>46603100</v>
      </c>
      <c r="O31" s="12" t="b">
        <f t="shared" si="2"/>
        <v>1</v>
      </c>
      <c r="Q31" s="20">
        <f>IFERROR(VLOOKUP($A31,디지털강화팀!A:C,3,FALSE),0)</f>
        <v>26606866.396695409</v>
      </c>
      <c r="R31" s="20">
        <f>IFERROR(VLOOKUP($A31,디지털강화팀!A:D,4,FALSE),0)</f>
        <v>1400362.9682471268</v>
      </c>
      <c r="S31" s="366" t="b">
        <f t="shared" si="4"/>
        <v>1</v>
      </c>
      <c r="U31" s="411">
        <f>IFERROR(VLOOKUP($A31,플랫폼1!$A:$B,2,FALSE),0)</f>
        <v>11023040</v>
      </c>
      <c r="V31" s="411">
        <f>IFERROR(VLOOKUP($A31,플랫폼2!$A:$M,12,FALSE),0)+IFERROR(VLOOKUP($A31,플랫폼2!$A:$M,13,FALSE),0)</f>
        <v>7796060</v>
      </c>
      <c r="W31" s="411">
        <f>IFERROR(VLOOKUP($A31,플랫폼2!$A:$M,7,FALSE),0)+IFERROR(VLOOKUP($A31,플랫폼2!$A:$M,12,FALSE),0)</f>
        <v>7796060</v>
      </c>
      <c r="X31" s="411">
        <f>IFERROR(VLOOKUP($A31,모바일!$A:$S,17,FALSE),0)</f>
        <v>1665661.6666666667</v>
      </c>
      <c r="Y31" s="411">
        <f>IFERROR(VLOOKUP($A31,모바일!$A:$S,18,FALSE),0)</f>
        <v>1665661.6666666667</v>
      </c>
      <c r="Z31" s="411">
        <f>IFERROR(VLOOKUP(A31,플랫폼2!$A:$O,15,0),0)</f>
        <v>16656616.666666668</v>
      </c>
      <c r="AA31" s="408" t="b">
        <f t="shared" si="5"/>
        <v>1</v>
      </c>
    </row>
    <row r="32" spans="1:27" hidden="1" outlineLevel="1" x14ac:dyDescent="0.45">
      <c r="A32" s="28" t="s">
        <v>25</v>
      </c>
      <c r="B32" s="286">
        <f>IFERROR(VLOOKUP($A32,전사손익계산서!$A:$B,2,0),0)</f>
        <v>137233150</v>
      </c>
      <c r="C32" s="20">
        <f t="shared" si="0"/>
        <v>46009078.094765797</v>
      </c>
      <c r="D32" s="20">
        <f>IFERROR(VLOOKUP($A32,영업총괄!$A:$K,11,FALSE),0)</f>
        <v>11898270</v>
      </c>
      <c r="E32" s="140">
        <f t="shared" si="1"/>
        <v>79325801.905234203</v>
      </c>
      <c r="F32" s="20">
        <f>IFERROR(VLOOKUP($A32,소매!A:B,2,FALSE),0)</f>
        <v>40127133.363164924</v>
      </c>
      <c r="G32" s="20">
        <f>IFERROR(VLOOKUP($A32,도매!A:B,2,FALSE),0)</f>
        <v>18543781.2290335</v>
      </c>
      <c r="H32" s="21">
        <f t="shared" si="3"/>
        <v>5139895.4078015741</v>
      </c>
      <c r="I32" s="21">
        <f>IFERROR(VLOOKUP($A32,법인영업팀!A:E,4,FALSE),0)</f>
        <v>1019381.6207149525</v>
      </c>
      <c r="J32" s="21">
        <f>IFERROR(VLOOKUP($A32,법인영업팀!A:E,5,FALSE),0)</f>
        <v>1019496.5420120572</v>
      </c>
      <c r="K32" s="21">
        <f>IFERROR(VLOOKUP($A32,법인영업팀!$A:$E,3,FALSE),0)</f>
        <v>2137630.6177687305</v>
      </c>
      <c r="L32" s="243">
        <f>IFERROR(VLOOKUP($A32,소상공인혁신팀!$A:$B,2,FALSE),0)</f>
        <v>2829213.1247384483</v>
      </c>
      <c r="M32" s="20">
        <f>IFERROR(VLOOKUP($A32,'유통플랫폼사업단 IU'!$A:$F,2,FALSE),0)</f>
        <v>8509270</v>
      </c>
      <c r="O32" s="12" t="b">
        <f t="shared" si="2"/>
        <v>1</v>
      </c>
      <c r="Q32" s="20">
        <f>IFERROR(VLOOKUP($A32,디지털강화팀!A:C,3,FALSE),0)</f>
        <v>4882900.6374114957</v>
      </c>
      <c r="R32" s="20">
        <f>IFERROR(VLOOKUP($A32,디지털강화팀!A:D,4,FALSE),0)</f>
        <v>256994.77039007872</v>
      </c>
      <c r="S32" s="366" t="b">
        <f t="shared" si="4"/>
        <v>1</v>
      </c>
      <c r="U32" s="411">
        <f>IFERROR(VLOOKUP($A32,플랫폼1!$A:$B,2,FALSE),0)</f>
        <v>2069480</v>
      </c>
      <c r="V32" s="411">
        <f>IFERROR(VLOOKUP($A32,플랫폼2!$A:$M,12,FALSE),0)+IFERROR(VLOOKUP($A32,플랫폼2!$A:$M,13,FALSE),0)</f>
        <v>1437760</v>
      </c>
      <c r="W32" s="411">
        <f>IFERROR(VLOOKUP($A32,플랫폼2!$A:$M,7,FALSE),0)+IFERROR(VLOOKUP($A32,플랫폼2!$A:$M,12,FALSE),0)</f>
        <v>1437760</v>
      </c>
      <c r="X32" s="411">
        <f>IFERROR(VLOOKUP($A32,모바일!$A:$S,17,FALSE),0)</f>
        <v>297022.5</v>
      </c>
      <c r="Y32" s="411">
        <f>IFERROR(VLOOKUP($A32,모바일!$A:$S,18,FALSE),0)</f>
        <v>297022.5</v>
      </c>
      <c r="Z32" s="411">
        <f>IFERROR(VLOOKUP(A32,플랫폼2!$A:$O,15,0),0)</f>
        <v>2970225</v>
      </c>
      <c r="AA32" s="408" t="b">
        <f t="shared" si="5"/>
        <v>1</v>
      </c>
    </row>
    <row r="33" spans="1:27" hidden="1" outlineLevel="1" x14ac:dyDescent="0.45">
      <c r="A33" s="28" t="s">
        <v>26</v>
      </c>
      <c r="B33" s="286">
        <f>IFERROR(VLOOKUP($A33,전사손익계산서!$A:$B,2,0),0)</f>
        <v>33700000</v>
      </c>
      <c r="C33" s="20">
        <f t="shared" si="0"/>
        <v>12100000</v>
      </c>
      <c r="D33" s="20">
        <f>IFERROR(VLOOKUP($A33,영업총괄!$A:$K,11,FALSE),0)</f>
        <v>2800000</v>
      </c>
      <c r="E33" s="140">
        <f t="shared" si="1"/>
        <v>18800000</v>
      </c>
      <c r="F33" s="20">
        <f>IFERROR(VLOOKUP($A33,소매!A:B,2,FALSE),0)</f>
        <v>10158776.841264863</v>
      </c>
      <c r="G33" s="20">
        <f>IFERROR(VLOOKUP($A33,도매!A:B,2,FALSE),0)</f>
        <v>3727443.7014712431</v>
      </c>
      <c r="H33" s="21">
        <f t="shared" si="3"/>
        <v>1113779.4572638934</v>
      </c>
      <c r="I33" s="21">
        <f>IFERROR(VLOOKUP($A33,법인영업팀!A:E,4,FALSE),0)</f>
        <v>350000</v>
      </c>
      <c r="J33" s="21">
        <f>IFERROR(VLOOKUP($A33,법인영업팀!A:E,5,FALSE),0)</f>
        <v>350000</v>
      </c>
      <c r="K33" s="21">
        <f>IFERROR(VLOOKUP($A33,법인영업팀!$A:$E,3,FALSE),0)</f>
        <v>700000</v>
      </c>
      <c r="L33" s="243">
        <f>IFERROR(VLOOKUP($A33,소상공인혁신팀!$A:$B,2,FALSE),0)</f>
        <v>700000</v>
      </c>
      <c r="M33" s="20">
        <f>IFERROR(VLOOKUP($A33,'유통플랫폼사업단 IU'!$A:$F,2,FALSE),0)</f>
        <v>1700000</v>
      </c>
      <c r="O33" s="12" t="b">
        <f t="shared" si="2"/>
        <v>1</v>
      </c>
      <c r="Q33" s="20">
        <f>IFERROR(VLOOKUP($A33,디지털강화팀!A:C,3,FALSE),0)</f>
        <v>1058090.4844006987</v>
      </c>
      <c r="R33" s="20">
        <f>IFERROR(VLOOKUP($A33,디지털강화팀!A:D,4,FALSE),0)</f>
        <v>55688.972863194664</v>
      </c>
      <c r="S33" s="366" t="b">
        <f t="shared" si="4"/>
        <v>1</v>
      </c>
      <c r="U33" s="411">
        <f>IFERROR(VLOOKUP($A33,플랫폼1!$A:$B,2,FALSE),0)</f>
        <v>700000</v>
      </c>
      <c r="V33" s="411">
        <f>IFERROR(VLOOKUP($A33,플랫폼2!$A:$M,12,FALSE),0)+IFERROR(VLOOKUP($A33,플랫폼2!$A:$M,13,FALSE),0)</f>
        <v>350000</v>
      </c>
      <c r="W33" s="411">
        <f>IFERROR(VLOOKUP($A33,플랫폼2!$A:$M,7,FALSE),0)+IFERROR(VLOOKUP($A33,플랫폼2!$A:$M,12,FALSE),0)</f>
        <v>350000</v>
      </c>
      <c r="X33" s="411">
        <f>IFERROR(VLOOKUP($A33,모바일!$A:$S,17,FALSE),0)</f>
        <v>25000</v>
      </c>
      <c r="Y33" s="411">
        <f>IFERROR(VLOOKUP($A33,모바일!$A:$S,18,FALSE),0)</f>
        <v>25000</v>
      </c>
      <c r="Z33" s="411">
        <f>IFERROR(VLOOKUP(A33,플랫폼2!$A:$O,15,0),0)</f>
        <v>250000</v>
      </c>
      <c r="AA33" s="408" t="b">
        <f t="shared" si="5"/>
        <v>1</v>
      </c>
    </row>
    <row r="34" spans="1:27" hidden="1" outlineLevel="1" x14ac:dyDescent="0.45">
      <c r="A34" s="28" t="s">
        <v>198</v>
      </c>
      <c r="B34" s="286">
        <f>IFERROR(VLOOKUP($A34,전사손익계산서!$A:$B,2,0),0)</f>
        <v>24852270</v>
      </c>
      <c r="C34" s="20">
        <f t="shared" si="0"/>
        <v>2407158.664410606</v>
      </c>
      <c r="D34" s="20">
        <f>IFERROR(VLOOKUP($A34,영업총괄!$A:$K,11,FALSE),0)</f>
        <v>0</v>
      </c>
      <c r="E34" s="140">
        <f t="shared" si="1"/>
        <v>22445111.335589394</v>
      </c>
      <c r="F34" s="20">
        <f>IFERROR(VLOOKUP($A34,소매!A:B,2,FALSE),0)</f>
        <v>16026475.054928167</v>
      </c>
      <c r="G34" s="20">
        <f>IFERROR(VLOOKUP($A34,도매!A:B,2,FALSE),0)</f>
        <v>1913094.9450718325</v>
      </c>
      <c r="H34" s="21">
        <f t="shared" si="3"/>
        <v>0</v>
      </c>
      <c r="I34" s="21">
        <f>IFERROR(VLOOKUP($A34,법인영업팀!A:E,4,FALSE),0)</f>
        <v>550850.13487672713</v>
      </c>
      <c r="J34" s="21">
        <f>IFERROR(VLOOKUP($A34,법인영업팀!A:E,5,FALSE),0)</f>
        <v>552199.57476060966</v>
      </c>
      <c r="K34" s="21">
        <f>IFERROR(VLOOKUP($A34,법인영업팀!$A:$E,3,FALSE),0)</f>
        <v>2779878.4020083747</v>
      </c>
      <c r="L34" s="243">
        <f>IFERROR(VLOOKUP($A34,소상공인혁신팀!$A:$B,2,FALSE),0)</f>
        <v>622613.2239436825</v>
      </c>
      <c r="M34" s="20">
        <f>IFERROR(VLOOKUP($A34,'유통플랫폼사업단 IU'!$A:$F,2,FALSE),0)</f>
        <v>0</v>
      </c>
      <c r="O34" s="12" t="b">
        <f t="shared" si="2"/>
        <v>1</v>
      </c>
      <c r="Q34" s="20">
        <f>IFERROR(VLOOKUP($A34,디지털강화팀!A:C,3,FALSE),0)</f>
        <v>0</v>
      </c>
      <c r="R34" s="20">
        <f>IFERROR(VLOOKUP($A34,디지털강화팀!A:D,4,FALSE),0)</f>
        <v>0</v>
      </c>
      <c r="S34" s="366" t="b">
        <f t="shared" si="4"/>
        <v>1</v>
      </c>
      <c r="U34" s="411">
        <f>IFERROR(VLOOKUP($A34,플랫폼1!$A:$B,2,FALSE),0)</f>
        <v>0</v>
      </c>
      <c r="V34" s="411">
        <f>IFERROR(VLOOKUP($A34,플랫폼2!$A:$M,12,FALSE),0)+IFERROR(VLOOKUP($A34,플랫폼2!$A:$M,13,FALSE),0)</f>
        <v>0</v>
      </c>
      <c r="W34" s="411">
        <f>IFERROR(VLOOKUP($A34,플랫폼2!$A:$M,7,FALSE),0)+IFERROR(VLOOKUP($A34,플랫폼2!$A:$M,12,FALSE),0)</f>
        <v>0</v>
      </c>
      <c r="X34" s="411">
        <f>IFERROR(VLOOKUP($A34,모바일!$A:$S,17,FALSE),0)</f>
        <v>0</v>
      </c>
      <c r="Y34" s="411">
        <f>IFERROR(VLOOKUP($A34,모바일!$A:$S,18,FALSE),0)</f>
        <v>0</v>
      </c>
      <c r="Z34" s="411">
        <f>IFERROR(VLOOKUP(A34,플랫폼2!$A:$O,15,0),0)</f>
        <v>0</v>
      </c>
      <c r="AA34" s="408" t="b">
        <f t="shared" si="5"/>
        <v>1</v>
      </c>
    </row>
    <row r="35" spans="1:27" hidden="1" outlineLevel="1" x14ac:dyDescent="0.45">
      <c r="A35" s="28" t="s">
        <v>27</v>
      </c>
      <c r="B35" s="286">
        <f>IFERROR(VLOOKUP($A35,전사손익계산서!$A:$B,2,0),0)</f>
        <v>10308310</v>
      </c>
      <c r="C35" s="20">
        <f t="shared" si="0"/>
        <v>1290110</v>
      </c>
      <c r="D35" s="20">
        <f>IFERROR(VLOOKUP($A35,영업총괄!$A:$K,11,FALSE),0)</f>
        <v>332140</v>
      </c>
      <c r="E35" s="140">
        <f t="shared" si="1"/>
        <v>8686060</v>
      </c>
      <c r="F35" s="20">
        <f>IFERROR(VLOOKUP($A35,소매!A:B,2,FALSE),0)</f>
        <v>4994209.0433682669</v>
      </c>
      <c r="G35" s="20">
        <f>IFERROR(VLOOKUP($A35,도매!A:B,2,FALSE),0)</f>
        <v>3530970.9566317331</v>
      </c>
      <c r="H35" s="21">
        <f t="shared" si="3"/>
        <v>0</v>
      </c>
      <c r="I35" s="21">
        <f>IFERROR(VLOOKUP($A35,법인영업팀!A:E,4,FALSE),0)</f>
        <v>0</v>
      </c>
      <c r="J35" s="21">
        <f>IFERROR(VLOOKUP($A35,법인영업팀!A:E,5,FALSE),0)</f>
        <v>0</v>
      </c>
      <c r="K35" s="21">
        <f>IFERROR(VLOOKUP($A35,법인영업팀!$A:$E,3,FALSE),0)</f>
        <v>0</v>
      </c>
      <c r="L35" s="243">
        <f>IFERROR(VLOOKUP($A35,소상공인혁신팀!$A:$B,2,FALSE),0)</f>
        <v>0</v>
      </c>
      <c r="M35" s="20">
        <f>IFERROR(VLOOKUP($A35,'유통플랫폼사업단 IU'!$A:$F,2,FALSE),0)</f>
        <v>160880</v>
      </c>
      <c r="O35" s="12" t="b">
        <f t="shared" si="2"/>
        <v>1</v>
      </c>
      <c r="Q35" s="20">
        <f>IFERROR(VLOOKUP($A35,디지털강화팀!A:C,3,FALSE),0)</f>
        <v>0</v>
      </c>
      <c r="R35" s="20">
        <f>IFERROR(VLOOKUP($A35,디지털강화팀!A:D,4,FALSE),0)</f>
        <v>0</v>
      </c>
      <c r="S35" s="366" t="b">
        <f t="shared" si="4"/>
        <v>1</v>
      </c>
      <c r="U35" s="411">
        <f>IFERROR(VLOOKUP($A35,플랫폼1!$A:$B,2,FALSE),0)</f>
        <v>0</v>
      </c>
      <c r="V35" s="411">
        <f>IFERROR(VLOOKUP($A35,플랫폼2!$A:$M,12,FALSE),0)+IFERROR(VLOOKUP($A35,플랫폼2!$A:$M,13,FALSE),0)</f>
        <v>40220</v>
      </c>
      <c r="W35" s="411">
        <f>IFERROR(VLOOKUP($A35,플랫폼2!$A:$M,7,FALSE),0)+IFERROR(VLOOKUP($A35,플랫폼2!$A:$M,12,FALSE),0)</f>
        <v>40220</v>
      </c>
      <c r="X35" s="411">
        <f>IFERROR(VLOOKUP($A35,모바일!$A:$S,17,FALSE),0)</f>
        <v>6703.333333333333</v>
      </c>
      <c r="Y35" s="411">
        <f>IFERROR(VLOOKUP($A35,모바일!$A:$S,18,FALSE),0)</f>
        <v>6703.333333333333</v>
      </c>
      <c r="Z35" s="411">
        <f>IFERROR(VLOOKUP(A35,플랫폼2!$A:$O,15,0),0)</f>
        <v>67033.333333333328</v>
      </c>
      <c r="AA35" s="408" t="b">
        <f t="shared" si="5"/>
        <v>1</v>
      </c>
    </row>
    <row r="36" spans="1:27" hidden="1" outlineLevel="1" x14ac:dyDescent="0.45">
      <c r="A36" s="28" t="s">
        <v>28</v>
      </c>
      <c r="B36" s="286">
        <f>IFERROR(VLOOKUP($A36,전사손익계산서!$A:$B,2,0),0)</f>
        <v>19065130</v>
      </c>
      <c r="C36" s="20">
        <f t="shared" si="0"/>
        <v>6604397.1408104021</v>
      </c>
      <c r="D36" s="20">
        <f>IFERROR(VLOOKUP($A36,영업총괄!$A:$K,11,FALSE),0)</f>
        <v>1166260</v>
      </c>
      <c r="E36" s="140">
        <f t="shared" si="1"/>
        <v>11294472.859189598</v>
      </c>
      <c r="F36" s="20">
        <f>IFERROR(VLOOKUP($A36,소매!A:B,2,FALSE),0)</f>
        <v>4788226.9560054056</v>
      </c>
      <c r="G36" s="20">
        <f>IFERROR(VLOOKUP($A36,도매!A:B,2,FALSE),0)</f>
        <v>3264639.7633175077</v>
      </c>
      <c r="H36" s="21">
        <f t="shared" si="3"/>
        <v>560953.28067708574</v>
      </c>
      <c r="I36" s="21">
        <f>IFERROR(VLOOKUP($A36,법인영업팀!A:E,4,FALSE),0)</f>
        <v>114958.90921834334</v>
      </c>
      <c r="J36" s="21">
        <f>IFERROR(VLOOKUP($A36,법인영업팀!A:E,5,FALSE),0)</f>
        <v>115103.79644798124</v>
      </c>
      <c r="K36" s="21">
        <f>IFERROR(VLOOKUP($A36,법인영업팀!$A:$E,3,FALSE),0)</f>
        <v>798471.15474195185</v>
      </c>
      <c r="L36" s="243">
        <f>IFERROR(VLOOKUP($A36,소상공인혁신팀!$A:$B,2,FALSE),0)</f>
        <v>66848.998781321701</v>
      </c>
      <c r="M36" s="20">
        <f>IFERROR(VLOOKUP($A36,'유통플랫폼사업단 IU'!$A:$F,2,FALSE),0)</f>
        <v>1585270</v>
      </c>
      <c r="O36" s="12" t="b">
        <f t="shared" si="2"/>
        <v>1</v>
      </c>
      <c r="Q36" s="20">
        <f>IFERROR(VLOOKUP($A36,디지털강화팀!A:C,3,FALSE),0)</f>
        <v>532905.61664323148</v>
      </c>
      <c r="R36" s="20">
        <f>IFERROR(VLOOKUP($A36,디지털강화팀!A:D,4,FALSE),0)</f>
        <v>28047.664033854286</v>
      </c>
      <c r="S36" s="366" t="b">
        <f t="shared" si="4"/>
        <v>1</v>
      </c>
      <c r="U36" s="411">
        <f>IFERROR(VLOOKUP($A36,플랫폼1!$A:$B,2,FALSE),0)</f>
        <v>500000</v>
      </c>
      <c r="V36" s="411">
        <f>IFERROR(VLOOKUP($A36,플랫폼2!$A:$M,12,FALSE),0)+IFERROR(VLOOKUP($A36,플랫폼2!$A:$M,13,FALSE),0)</f>
        <v>0</v>
      </c>
      <c r="W36" s="411">
        <f>IFERROR(VLOOKUP($A36,플랫폼2!$A:$M,7,FALSE),0)+IFERROR(VLOOKUP($A36,플랫폼2!$A:$M,12,FALSE),0)</f>
        <v>0</v>
      </c>
      <c r="X36" s="411">
        <v>90439.166666666672</v>
      </c>
      <c r="Y36" s="411">
        <v>90439.166666666672</v>
      </c>
      <c r="Z36" s="411">
        <v>904391.66666666674</v>
      </c>
      <c r="AA36" s="408" t="b">
        <f t="shared" si="5"/>
        <v>1</v>
      </c>
    </row>
    <row r="37" spans="1:27" hidden="1" outlineLevel="1" x14ac:dyDescent="0.45">
      <c r="A37" s="28" t="s">
        <v>141</v>
      </c>
      <c r="B37" s="286">
        <f>IFERROR(VLOOKUP($A37,전사손익계산서!$A:$B,2,0),0)</f>
        <v>337560630</v>
      </c>
      <c r="C37" s="20">
        <f t="shared" si="0"/>
        <v>25101030</v>
      </c>
      <c r="D37" s="20">
        <f>IFERROR(VLOOKUP($A37,영업총괄!$A:$K,11,FALSE),0)</f>
        <v>0</v>
      </c>
      <c r="E37" s="140">
        <f t="shared" si="1"/>
        <v>312459600</v>
      </c>
      <c r="F37" s="20">
        <f>IFERROR(VLOOKUP($A37,소매!A:B,2,FALSE),0)</f>
        <v>21551900</v>
      </c>
      <c r="G37" s="20">
        <f>IFERROR(VLOOKUP($A37,도매!A:B,2,FALSE),0)</f>
        <v>0</v>
      </c>
      <c r="H37" s="21">
        <f t="shared" si="3"/>
        <v>282077870</v>
      </c>
      <c r="I37" s="21">
        <f>IFERROR(VLOOKUP($A37,법인영업팀!A:E,4,FALSE),0)</f>
        <v>0</v>
      </c>
      <c r="J37" s="21">
        <f>IFERROR(VLOOKUP($A37,법인영업팀!A:E,5,FALSE),0)</f>
        <v>0</v>
      </c>
      <c r="K37" s="21">
        <f>IFERROR(VLOOKUP($A37,법인영업팀!$A:$E,3,FALSE),0)</f>
        <v>8829830</v>
      </c>
      <c r="L37" s="243">
        <f>IFERROR(VLOOKUP($A37,소상공인혁신팀!$A:$B,2,FALSE),0)</f>
        <v>0</v>
      </c>
      <c r="M37" s="20">
        <f>IFERROR(VLOOKUP($A37,'유통플랫폼사업단 IU'!$A:$F,2,FALSE),0)</f>
        <v>0</v>
      </c>
      <c r="O37" s="12" t="b">
        <f t="shared" si="2"/>
        <v>1</v>
      </c>
      <c r="Q37" s="20">
        <f>IFERROR(VLOOKUP($A37,디지털강화팀!A:C,3,FALSE),0)</f>
        <v>267973977</v>
      </c>
      <c r="R37" s="20">
        <f>IFERROR(VLOOKUP($A37,디지털강화팀!A:D,4,FALSE),0)</f>
        <v>14103893</v>
      </c>
      <c r="S37" s="366" t="b">
        <f t="shared" si="4"/>
        <v>1</v>
      </c>
      <c r="U37" s="411">
        <f>IFERROR(VLOOKUP($A37,플랫폼1!$A:$B,2,FALSE),0)</f>
        <v>0</v>
      </c>
      <c r="V37" s="411">
        <f>IFERROR(VLOOKUP($A37,플랫폼2!$A:$M,12,FALSE),0)+IFERROR(VLOOKUP($A37,플랫폼2!$A:$M,13,FALSE),0)</f>
        <v>0</v>
      </c>
      <c r="W37" s="411">
        <f>IFERROR(VLOOKUP($A37,플랫폼2!$A:$M,7,FALSE),0)+IFERROR(VLOOKUP($A37,플랫폼2!$A:$M,12,FALSE),0)</f>
        <v>0</v>
      </c>
      <c r="X37" s="411">
        <f>IFERROR(VLOOKUP($A37,모바일!$A:$S,17,FALSE),0)</f>
        <v>0</v>
      </c>
      <c r="Y37" s="411">
        <f>IFERROR(VLOOKUP($A37,모바일!$A:$S,18,FALSE),0)</f>
        <v>0</v>
      </c>
      <c r="Z37" s="411">
        <f>IFERROR(VLOOKUP(A37,플랫폼2!$A:$O,15,0),0)</f>
        <v>0</v>
      </c>
      <c r="AA37" s="408" t="b">
        <f t="shared" si="5"/>
        <v>1</v>
      </c>
    </row>
    <row r="38" spans="1:27" hidden="1" outlineLevel="1" x14ac:dyDescent="0.45">
      <c r="A38" s="28" t="s">
        <v>142</v>
      </c>
      <c r="B38" s="286">
        <f>IFERROR(VLOOKUP($A38,전사손익계산서!$A:$B,2,0),0)</f>
        <v>57264680</v>
      </c>
      <c r="C38" s="20">
        <f t="shared" si="0"/>
        <v>4116190</v>
      </c>
      <c r="D38" s="20">
        <f>IFERROR(VLOOKUP($A38,영업총괄!$A:$K,11,FALSE),0)</f>
        <v>0</v>
      </c>
      <c r="E38" s="140">
        <f t="shared" si="1"/>
        <v>53148490</v>
      </c>
      <c r="F38" s="20">
        <f>IFERROR(VLOOKUP($A38,소매!A:B,2,FALSE),0)</f>
        <v>3647700</v>
      </c>
      <c r="G38" s="20">
        <f>IFERROR(VLOOKUP($A38,도매!A:B,2,FALSE),0)</f>
        <v>0</v>
      </c>
      <c r="H38" s="21">
        <f t="shared" si="3"/>
        <v>47987680</v>
      </c>
      <c r="I38" s="21">
        <f>IFERROR(VLOOKUP($A38,법인영업팀!A:E,4,FALSE),0)</f>
        <v>0</v>
      </c>
      <c r="J38" s="21">
        <f>IFERROR(VLOOKUP($A38,법인영업팀!A:E,5,FALSE),0)</f>
        <v>0</v>
      </c>
      <c r="K38" s="21">
        <f>IFERROR(VLOOKUP($A38,법인영업팀!$A:$E,3,FALSE),0)</f>
        <v>1513110</v>
      </c>
      <c r="L38" s="243">
        <f>IFERROR(VLOOKUP($A38,소상공인혁신팀!$A:$B,2,FALSE),0)</f>
        <v>0</v>
      </c>
      <c r="M38" s="20">
        <f>IFERROR(VLOOKUP($A38,'유통플랫폼사업단 IU'!$A:$F,2,FALSE),0)</f>
        <v>0</v>
      </c>
      <c r="O38" s="12" t="b">
        <f t="shared" si="2"/>
        <v>1</v>
      </c>
      <c r="Q38" s="20">
        <f>IFERROR(VLOOKUP($A38,디지털강화팀!A:C,3,FALSE),0)</f>
        <v>45588296</v>
      </c>
      <c r="R38" s="20">
        <f>IFERROR(VLOOKUP($A38,디지털강화팀!A:D,4,FALSE),0)</f>
        <v>2399384</v>
      </c>
      <c r="S38" s="366" t="b">
        <f t="shared" si="4"/>
        <v>1</v>
      </c>
      <c r="U38" s="411">
        <f>IFERROR(VLOOKUP($A38,플랫폼1!$A:$B,2,FALSE),0)</f>
        <v>0</v>
      </c>
      <c r="V38" s="411">
        <f>IFERROR(VLOOKUP($A38,플랫폼2!$A:$M,12,FALSE),0)+IFERROR(VLOOKUP($A38,플랫폼2!$A:$M,13,FALSE),0)</f>
        <v>0</v>
      </c>
      <c r="W38" s="411">
        <f>IFERROR(VLOOKUP($A38,플랫폼2!$A:$M,7,FALSE),0)+IFERROR(VLOOKUP($A38,플랫폼2!$A:$M,12,FALSE),0)</f>
        <v>0</v>
      </c>
      <c r="X38" s="411">
        <f>IFERROR(VLOOKUP($A38,모바일!$A:$S,17,FALSE),0)</f>
        <v>0</v>
      </c>
      <c r="Y38" s="411">
        <f>IFERROR(VLOOKUP($A38,모바일!$A:$S,18,FALSE),0)</f>
        <v>0</v>
      </c>
      <c r="Z38" s="411">
        <f>IFERROR(VLOOKUP(A38,플랫폼2!$A:$O,15,0),0)</f>
        <v>0</v>
      </c>
      <c r="AA38" s="408" t="b">
        <f t="shared" si="5"/>
        <v>1</v>
      </c>
    </row>
    <row r="39" spans="1:27" hidden="1" outlineLevel="1" x14ac:dyDescent="0.45">
      <c r="A39" s="28" t="s">
        <v>143</v>
      </c>
      <c r="B39" s="286">
        <f>IFERROR(VLOOKUP($A39,전사손익계산서!$A:$B,2,0),0)</f>
        <v>2100000</v>
      </c>
      <c r="C39" s="20">
        <f t="shared" si="0"/>
        <v>300000</v>
      </c>
      <c r="D39" s="20">
        <f>IFERROR(VLOOKUP($A39,영업총괄!$A:$K,11,FALSE),0)</f>
        <v>0</v>
      </c>
      <c r="E39" s="140">
        <f t="shared" si="1"/>
        <v>1800000</v>
      </c>
      <c r="F39" s="20">
        <f>IFERROR(VLOOKUP($A39,소매!A:B,2,FALSE),0)</f>
        <v>0</v>
      </c>
      <c r="G39" s="20">
        <f>IFERROR(VLOOKUP($A39,도매!A:B,2,FALSE),0)</f>
        <v>0</v>
      </c>
      <c r="H39" s="21">
        <f t="shared" si="3"/>
        <v>1800000</v>
      </c>
      <c r="I39" s="21">
        <f>IFERROR(VLOOKUP($A39,법인영업팀!A:E,4,FALSE),0)</f>
        <v>0</v>
      </c>
      <c r="J39" s="21">
        <f>IFERROR(VLOOKUP($A39,법인영업팀!A:E,5,FALSE),0)</f>
        <v>0</v>
      </c>
      <c r="K39" s="21">
        <f>IFERROR(VLOOKUP($A39,법인영업팀!$A:$E,3,FALSE),0)</f>
        <v>0</v>
      </c>
      <c r="L39" s="243">
        <f>IFERROR(VLOOKUP($A39,소상공인혁신팀!$A:$B,2,FALSE),0)</f>
        <v>0</v>
      </c>
      <c r="M39" s="20">
        <f>IFERROR(VLOOKUP($A39,'유통플랫폼사업단 IU'!$A:$F,2,FALSE),0)</f>
        <v>0</v>
      </c>
      <c r="O39" s="12" t="b">
        <f t="shared" si="2"/>
        <v>1</v>
      </c>
      <c r="Q39" s="20">
        <f>IFERROR(VLOOKUP($A39,디지털강화팀!A:C,3,FALSE),0)</f>
        <v>1710000</v>
      </c>
      <c r="R39" s="20">
        <f>IFERROR(VLOOKUP($A39,디지털강화팀!A:D,4,FALSE),0)</f>
        <v>90000</v>
      </c>
      <c r="S39" s="366" t="b">
        <f t="shared" si="4"/>
        <v>1</v>
      </c>
      <c r="U39" s="411">
        <f>IFERROR(VLOOKUP($A39,플랫폼1!$A:$B,2,FALSE),0)</f>
        <v>0</v>
      </c>
      <c r="V39" s="411">
        <f>IFERROR(VLOOKUP($A39,플랫폼2!$A:$M,12,FALSE),0)+IFERROR(VLOOKUP($A39,플랫폼2!$A:$M,13,FALSE),0)</f>
        <v>0</v>
      </c>
      <c r="W39" s="411">
        <f>IFERROR(VLOOKUP($A39,플랫폼2!$A:$M,7,FALSE),0)+IFERROR(VLOOKUP($A39,플랫폼2!$A:$M,12,FALSE),0)</f>
        <v>0</v>
      </c>
      <c r="X39" s="411">
        <f>IFERROR(VLOOKUP($A39,모바일!$A:$S,17,FALSE),0)</f>
        <v>0</v>
      </c>
      <c r="Y39" s="411">
        <f>IFERROR(VLOOKUP($A39,모바일!$A:$S,18,FALSE),0)</f>
        <v>0</v>
      </c>
      <c r="Z39" s="411">
        <f>IFERROR(VLOOKUP(A39,플랫폼2!$A:$O,15,0),0)</f>
        <v>0</v>
      </c>
      <c r="AA39" s="408" t="b">
        <f t="shared" si="5"/>
        <v>1</v>
      </c>
    </row>
    <row r="40" spans="1:27" hidden="1" outlineLevel="1" x14ac:dyDescent="0.45">
      <c r="A40" s="28" t="s">
        <v>144</v>
      </c>
      <c r="B40" s="286">
        <f>IFERROR(VLOOKUP($A40,전사손익계산서!$A:$B,2,0),0)</f>
        <v>0</v>
      </c>
      <c r="C40" s="20">
        <f t="shared" si="0"/>
        <v>0</v>
      </c>
      <c r="D40" s="20">
        <f>IFERROR(VLOOKUP($A40,영업총괄!$A:$K,11,FALSE),0)</f>
        <v>0</v>
      </c>
      <c r="E40" s="140">
        <f t="shared" si="1"/>
        <v>0</v>
      </c>
      <c r="F40" s="20">
        <f>IFERROR(VLOOKUP($A40,소매!A:B,2,FALSE),0)</f>
        <v>0</v>
      </c>
      <c r="G40" s="20">
        <f>IFERROR(VLOOKUP($A40,도매!A:B,2,FALSE),0)</f>
        <v>0</v>
      </c>
      <c r="H40" s="21">
        <f t="shared" si="3"/>
        <v>0</v>
      </c>
      <c r="I40" s="21">
        <f>IFERROR(VLOOKUP($A40,법인영업팀!A:E,4,FALSE),0)</f>
        <v>0</v>
      </c>
      <c r="J40" s="21">
        <f>IFERROR(VLOOKUP($A40,법인영업팀!A:E,5,FALSE),0)</f>
        <v>0</v>
      </c>
      <c r="K40" s="21">
        <f>IFERROR(VLOOKUP($A40,법인영업팀!$A:$E,3,FALSE),0)</f>
        <v>0</v>
      </c>
      <c r="L40" s="243">
        <f>IFERROR(VLOOKUP($A40,소상공인혁신팀!$A:$B,2,FALSE),0)</f>
        <v>0</v>
      </c>
      <c r="M40" s="20">
        <f>IFERROR(VLOOKUP($A40,'유통플랫폼사업단 IU'!$A:$F,2,FALSE),0)</f>
        <v>0</v>
      </c>
      <c r="O40" s="12" t="b">
        <f t="shared" si="2"/>
        <v>1</v>
      </c>
      <c r="Q40" s="20">
        <f>IFERROR(VLOOKUP($A40,디지털강화팀!A:C,3,FALSE),0)</f>
        <v>0</v>
      </c>
      <c r="R40" s="20">
        <f>IFERROR(VLOOKUP($A40,디지털강화팀!A:D,4,FALSE),0)</f>
        <v>0</v>
      </c>
      <c r="S40" s="366" t="b">
        <f t="shared" si="4"/>
        <v>1</v>
      </c>
      <c r="U40" s="411">
        <f>IFERROR(VLOOKUP($A40,플랫폼1!$A:$B,2,FALSE),0)</f>
        <v>0</v>
      </c>
      <c r="V40" s="411">
        <f>IFERROR(VLOOKUP($A40,플랫폼2!$A:$M,12,FALSE),0)+IFERROR(VLOOKUP($A40,플랫폼2!$A:$M,13,FALSE),0)</f>
        <v>0</v>
      </c>
      <c r="W40" s="411">
        <f>IFERROR(VLOOKUP($A40,플랫폼2!$A:$M,7,FALSE),0)+IFERROR(VLOOKUP($A40,플랫폼2!$A:$M,12,FALSE),0)</f>
        <v>0</v>
      </c>
      <c r="X40" s="411">
        <f>IFERROR(VLOOKUP($A40,모바일!$A:$S,17,FALSE),0)</f>
        <v>0</v>
      </c>
      <c r="Y40" s="411">
        <f>IFERROR(VLOOKUP($A40,모바일!$A:$S,18,FALSE),0)</f>
        <v>0</v>
      </c>
      <c r="Z40" s="411">
        <f>IFERROR(VLOOKUP(A40,플랫폼2!$A:$O,15,0),0)</f>
        <v>0</v>
      </c>
      <c r="AA40" s="408" t="b">
        <f t="shared" si="5"/>
        <v>1</v>
      </c>
    </row>
    <row r="41" spans="1:27" hidden="1" outlineLevel="1" x14ac:dyDescent="0.45">
      <c r="A41" s="28" t="s">
        <v>199</v>
      </c>
      <c r="B41" s="286">
        <f>IFERROR(VLOOKUP($A41,전사손익계산서!$A:$B,2,0),0)</f>
        <v>0</v>
      </c>
      <c r="C41" s="20">
        <f t="shared" si="0"/>
        <v>0</v>
      </c>
      <c r="D41" s="20">
        <f>IFERROR(VLOOKUP($A41,영업총괄!$A:$K,11,FALSE),0)</f>
        <v>0</v>
      </c>
      <c r="E41" s="140">
        <f t="shared" si="1"/>
        <v>0</v>
      </c>
      <c r="F41" s="20">
        <f>IFERROR(VLOOKUP($A41,소매!A:B,2,FALSE),0)</f>
        <v>0</v>
      </c>
      <c r="G41" s="20">
        <f>IFERROR(VLOOKUP($A41,도매!A:B,2,FALSE),0)</f>
        <v>0</v>
      </c>
      <c r="H41" s="21">
        <f t="shared" si="3"/>
        <v>0</v>
      </c>
      <c r="I41" s="21">
        <f>IFERROR(VLOOKUP($A41,법인영업팀!A:E,4,FALSE),0)</f>
        <v>0</v>
      </c>
      <c r="J41" s="21">
        <f>IFERROR(VLOOKUP($A41,법인영업팀!A:E,5,FALSE),0)</f>
        <v>0</v>
      </c>
      <c r="K41" s="21">
        <f>IFERROR(VLOOKUP($A41,법인영업팀!$A:$E,3,FALSE),0)</f>
        <v>0</v>
      </c>
      <c r="L41" s="243">
        <f>IFERROR(VLOOKUP($A41,소상공인혁신팀!$A:$B,2,FALSE),0)</f>
        <v>0</v>
      </c>
      <c r="M41" s="20">
        <f>IFERROR(VLOOKUP($A41,'유통플랫폼사업단 IU'!$A:$F,2,FALSE),0)</f>
        <v>0</v>
      </c>
      <c r="O41" s="12" t="b">
        <f t="shared" si="2"/>
        <v>1</v>
      </c>
      <c r="Q41" s="20">
        <f>IFERROR(VLOOKUP($A41,디지털강화팀!A:C,3,FALSE),0)</f>
        <v>0</v>
      </c>
      <c r="R41" s="20">
        <f>IFERROR(VLOOKUP($A41,디지털강화팀!A:D,4,FALSE),0)</f>
        <v>0</v>
      </c>
      <c r="S41" s="366" t="b">
        <f t="shared" si="4"/>
        <v>1</v>
      </c>
      <c r="U41" s="411">
        <f>IFERROR(VLOOKUP($A41,플랫폼1!$A:$B,2,FALSE),0)</f>
        <v>0</v>
      </c>
      <c r="V41" s="411">
        <f>IFERROR(VLOOKUP($A41,플랫폼2!$A:$M,12,FALSE),0)+IFERROR(VLOOKUP($A41,플랫폼2!$A:$M,13,FALSE),0)</f>
        <v>0</v>
      </c>
      <c r="W41" s="411">
        <f>IFERROR(VLOOKUP($A41,플랫폼2!$A:$M,7,FALSE),0)+IFERROR(VLOOKUP($A41,플랫폼2!$A:$M,12,FALSE),0)</f>
        <v>0</v>
      </c>
      <c r="X41" s="411">
        <f>IFERROR(VLOOKUP($A41,모바일!$A:$S,17,FALSE),0)</f>
        <v>0</v>
      </c>
      <c r="Y41" s="411">
        <f>IFERROR(VLOOKUP($A41,모바일!$A:$S,18,FALSE),0)</f>
        <v>0</v>
      </c>
      <c r="Z41" s="411">
        <f>IFERROR(VLOOKUP(A41,플랫폼2!$A:$O,15,0),0)</f>
        <v>0</v>
      </c>
      <c r="AA41" s="408" t="b">
        <f t="shared" si="5"/>
        <v>1</v>
      </c>
    </row>
    <row r="42" spans="1:27" hidden="1" outlineLevel="1" x14ac:dyDescent="0.45">
      <c r="A42" s="28" t="s">
        <v>200</v>
      </c>
      <c r="B42" s="286">
        <f>IFERROR(VLOOKUP($A42,전사손익계산서!$A:$B,2,0),0)</f>
        <v>0</v>
      </c>
      <c r="C42" s="20">
        <f t="shared" si="0"/>
        <v>0</v>
      </c>
      <c r="D42" s="20">
        <f>IFERROR(VLOOKUP($A42,영업총괄!$A:$K,11,FALSE),0)</f>
        <v>0</v>
      </c>
      <c r="E42" s="140">
        <f t="shared" si="1"/>
        <v>0</v>
      </c>
      <c r="F42" s="20">
        <f>IFERROR(VLOOKUP($A42,소매!A:B,2,FALSE),0)</f>
        <v>0</v>
      </c>
      <c r="G42" s="20">
        <f>IFERROR(VLOOKUP($A42,도매!A:B,2,FALSE),0)</f>
        <v>0</v>
      </c>
      <c r="H42" s="21">
        <f t="shared" si="3"/>
        <v>0</v>
      </c>
      <c r="I42" s="21">
        <f>IFERROR(VLOOKUP($A42,법인영업팀!A:E,4,FALSE),0)</f>
        <v>0</v>
      </c>
      <c r="J42" s="21">
        <f>IFERROR(VLOOKUP($A42,법인영업팀!A:E,5,FALSE),0)</f>
        <v>0</v>
      </c>
      <c r="K42" s="21">
        <f>IFERROR(VLOOKUP($A42,법인영업팀!$A:$E,3,FALSE),0)</f>
        <v>0</v>
      </c>
      <c r="L42" s="243">
        <f>IFERROR(VLOOKUP($A42,소상공인혁신팀!$A:$B,2,FALSE),0)</f>
        <v>0</v>
      </c>
      <c r="M42" s="20">
        <f>IFERROR(VLOOKUP($A42,'유통플랫폼사업단 IU'!$A:$F,2,FALSE),0)</f>
        <v>0</v>
      </c>
      <c r="O42" s="12" t="b">
        <f t="shared" si="2"/>
        <v>1</v>
      </c>
      <c r="Q42" s="20">
        <f>IFERROR(VLOOKUP($A42,디지털강화팀!A:C,3,FALSE),0)</f>
        <v>0</v>
      </c>
      <c r="R42" s="20">
        <f>IFERROR(VLOOKUP($A42,디지털강화팀!A:D,4,FALSE),0)</f>
        <v>0</v>
      </c>
      <c r="S42" s="366" t="b">
        <f t="shared" si="4"/>
        <v>1</v>
      </c>
      <c r="U42" s="411">
        <f>IFERROR(VLOOKUP($A42,플랫폼1!$A:$B,2,FALSE),0)</f>
        <v>0</v>
      </c>
      <c r="V42" s="411">
        <f>IFERROR(VLOOKUP($A42,플랫폼2!$A:$M,12,FALSE),0)+IFERROR(VLOOKUP($A42,플랫폼2!$A:$M,13,FALSE),0)</f>
        <v>0</v>
      </c>
      <c r="W42" s="411">
        <f>IFERROR(VLOOKUP($A42,플랫폼2!$A:$M,7,FALSE),0)+IFERROR(VLOOKUP($A42,플랫폼2!$A:$M,12,FALSE),0)</f>
        <v>0</v>
      </c>
      <c r="X42" s="411">
        <f>IFERROR(VLOOKUP($A42,모바일!$A:$S,17,FALSE),0)</f>
        <v>0</v>
      </c>
      <c r="Y42" s="411">
        <f>IFERROR(VLOOKUP($A42,모바일!$A:$S,18,FALSE),0)</f>
        <v>0</v>
      </c>
      <c r="Z42" s="411">
        <f>IFERROR(VLOOKUP(A42,플랫폼2!$A:$O,15,0),0)</f>
        <v>0</v>
      </c>
      <c r="AA42" s="408" t="b">
        <f t="shared" si="5"/>
        <v>1</v>
      </c>
    </row>
    <row r="43" spans="1:27" hidden="1" outlineLevel="1" x14ac:dyDescent="0.45">
      <c r="A43" s="28" t="s">
        <v>29</v>
      </c>
      <c r="B43" s="286">
        <f>IFERROR(VLOOKUP($A43,전사손익계산서!$A:$B,2,0),0)</f>
        <v>28960000</v>
      </c>
      <c r="C43" s="20">
        <f t="shared" si="0"/>
        <v>9751892.6328430325</v>
      </c>
      <c r="D43" s="20">
        <f>IFERROR(VLOOKUP($A43,영업총괄!$A:$K,11,FALSE),0)</f>
        <v>2550000</v>
      </c>
      <c r="E43" s="140">
        <f t="shared" si="1"/>
        <v>16658107.367156968</v>
      </c>
      <c r="F43" s="20">
        <f>IFERROR(VLOOKUP($A43,소매!A:B,2,FALSE),0)</f>
        <v>8237471.8594117109</v>
      </c>
      <c r="G43" s="20">
        <f>IFERROR(VLOOKUP($A43,도매!A:B,2,FALSE),0)</f>
        <v>4159931.1292483583</v>
      </c>
      <c r="H43" s="21">
        <f t="shared" si="3"/>
        <v>1097597.0113399311</v>
      </c>
      <c r="I43" s="21">
        <f>IFERROR(VLOOKUP($A43,법인영업팀!A:E,4,FALSE),0)</f>
        <v>181665.93504913602</v>
      </c>
      <c r="J43" s="21">
        <f>IFERROR(VLOOKUP($A43,법인영업팀!A:E,5,FALSE),0)</f>
        <v>181731.25967015003</v>
      </c>
      <c r="K43" s="21">
        <f>IFERROR(VLOOKUP($A43,법인영업팀!$A:$E,3,FALSE),0)</f>
        <v>444570.28004366427</v>
      </c>
      <c r="L43" s="243">
        <f>IFERROR(VLOOKUP($A43,소상공인혁신팀!$A:$B,2,FALSE),0)</f>
        <v>650139.89239401906</v>
      </c>
      <c r="M43" s="20">
        <f>IFERROR(VLOOKUP($A43,'유통플랫폼사업단 IU'!$A:$F,2,FALSE),0)</f>
        <v>1705000</v>
      </c>
      <c r="O43" s="12" t="b">
        <f t="shared" si="2"/>
        <v>1</v>
      </c>
      <c r="Q43" s="20">
        <f>IFERROR(VLOOKUP($A43,디지털강화팀!A:C,3,FALSE),0)</f>
        <v>1042717.1607729344</v>
      </c>
      <c r="R43" s="20">
        <f>IFERROR(VLOOKUP($A43,디지털강화팀!A:D,4,FALSE),0)</f>
        <v>54879.850566996553</v>
      </c>
      <c r="S43" s="366" t="b">
        <f t="shared" si="4"/>
        <v>1</v>
      </c>
      <c r="U43" s="411">
        <f>IFERROR(VLOOKUP($A43,플랫폼1!$A:$B,2,FALSE),0)</f>
        <v>465000</v>
      </c>
      <c r="V43" s="411">
        <f>IFERROR(VLOOKUP($A43,플랫폼2!$A:$M,12,FALSE),0)+IFERROR(VLOOKUP($A43,플랫폼2!$A:$M,13,FALSE),0)</f>
        <v>310000</v>
      </c>
      <c r="W43" s="411">
        <f>IFERROR(VLOOKUP($A43,플랫폼2!$A:$M,7,FALSE),0)+IFERROR(VLOOKUP($A43,플랫폼2!$A:$M,12,FALSE),0)</f>
        <v>310000</v>
      </c>
      <c r="X43" s="411">
        <f>IFERROR(VLOOKUP($A43,모바일!$A:$S,17,FALSE),0)</f>
        <v>51666.666666666664</v>
      </c>
      <c r="Y43" s="411">
        <f>IFERROR(VLOOKUP($A43,모바일!$A:$S,18,FALSE),0)</f>
        <v>51666.666666666664</v>
      </c>
      <c r="Z43" s="411">
        <f>IFERROR(VLOOKUP(A43,플랫폼2!$A:$O,15,0),0)</f>
        <v>516666.66666666663</v>
      </c>
      <c r="AA43" s="408" t="b">
        <f t="shared" si="5"/>
        <v>1</v>
      </c>
    </row>
    <row r="44" spans="1:27" hidden="1" outlineLevel="1" x14ac:dyDescent="0.45">
      <c r="A44" s="28" t="s">
        <v>201</v>
      </c>
      <c r="B44" s="286">
        <f>IFERROR(VLOOKUP($A44,전사손익계산서!$A:$B,2,0),0)</f>
        <v>0</v>
      </c>
      <c r="C44" s="20">
        <f t="shared" si="0"/>
        <v>0</v>
      </c>
      <c r="D44" s="20">
        <f>IFERROR(VLOOKUP($A44,영업총괄!$A:$K,11,FALSE),0)</f>
        <v>0</v>
      </c>
      <c r="E44" s="140">
        <f t="shared" si="1"/>
        <v>0</v>
      </c>
      <c r="F44" s="20">
        <f>IFERROR(VLOOKUP($A44,소매!A:B,2,FALSE),0)</f>
        <v>0</v>
      </c>
      <c r="G44" s="20">
        <f>IFERROR(VLOOKUP($A44,도매!A:B,2,FALSE),0)</f>
        <v>0</v>
      </c>
      <c r="H44" s="21">
        <f t="shared" si="3"/>
        <v>0</v>
      </c>
      <c r="I44" s="21">
        <f>IFERROR(VLOOKUP($A44,법인영업팀!A:E,4,FALSE),0)</f>
        <v>0</v>
      </c>
      <c r="J44" s="21">
        <f>IFERROR(VLOOKUP($A44,법인영업팀!A:E,5,FALSE),0)</f>
        <v>0</v>
      </c>
      <c r="K44" s="21">
        <f>IFERROR(VLOOKUP($A44,법인영업팀!$A:$E,3,FALSE),0)</f>
        <v>0</v>
      </c>
      <c r="L44" s="243">
        <f>IFERROR(VLOOKUP($A44,소상공인혁신팀!$A:$B,2,FALSE),0)</f>
        <v>0</v>
      </c>
      <c r="M44" s="20">
        <f>IFERROR(VLOOKUP($A44,'유통플랫폼사업단 IU'!$A:$F,2,FALSE),0)</f>
        <v>0</v>
      </c>
      <c r="O44" s="12" t="b">
        <f t="shared" si="2"/>
        <v>1</v>
      </c>
      <c r="Q44" s="20">
        <f>IFERROR(VLOOKUP($A44,디지털강화팀!A:C,3,FALSE),0)</f>
        <v>0</v>
      </c>
      <c r="R44" s="20">
        <f>IFERROR(VLOOKUP($A44,디지털강화팀!A:D,4,FALSE),0)</f>
        <v>0</v>
      </c>
      <c r="S44" s="366" t="b">
        <f t="shared" si="4"/>
        <v>1</v>
      </c>
      <c r="U44" s="411">
        <f>IFERROR(VLOOKUP($A44,플랫폼1!$A:$B,2,FALSE),0)</f>
        <v>0</v>
      </c>
      <c r="V44" s="411">
        <f>IFERROR(VLOOKUP($A44,플랫폼2!$A:$M,12,FALSE),0)+IFERROR(VLOOKUP($A44,플랫폼2!$A:$M,13,FALSE),0)</f>
        <v>0</v>
      </c>
      <c r="W44" s="411">
        <f>IFERROR(VLOOKUP($A44,플랫폼2!$A:$M,7,FALSE),0)+IFERROR(VLOOKUP($A44,플랫폼2!$A:$M,12,FALSE),0)</f>
        <v>0</v>
      </c>
      <c r="X44" s="411">
        <f>IFERROR(VLOOKUP($A44,모바일!$A:$S,17,FALSE),0)</f>
        <v>0</v>
      </c>
      <c r="Y44" s="411">
        <f>IFERROR(VLOOKUP($A44,모바일!$A:$S,18,FALSE),0)</f>
        <v>0</v>
      </c>
      <c r="Z44" s="411">
        <f>IFERROR(VLOOKUP(A44,플랫폼2!$A:$O,15,0),0)</f>
        <v>0</v>
      </c>
      <c r="AA44" s="408" t="b">
        <f t="shared" si="5"/>
        <v>1</v>
      </c>
    </row>
    <row r="45" spans="1:27" hidden="1" outlineLevel="1" x14ac:dyDescent="0.45">
      <c r="A45" s="28" t="s">
        <v>145</v>
      </c>
      <c r="B45" s="286">
        <f>IFERROR(VLOOKUP($A45,전사손익계산서!$A:$B,2,0),0)</f>
        <v>23790000</v>
      </c>
      <c r="C45" s="20">
        <f t="shared" si="0"/>
        <v>1840000</v>
      </c>
      <c r="D45" s="20">
        <f>IFERROR(VLOOKUP($A45,영업총괄!$A:$K,11,FALSE),0)</f>
        <v>0</v>
      </c>
      <c r="E45" s="140">
        <f t="shared" si="1"/>
        <v>21950000</v>
      </c>
      <c r="F45" s="20">
        <f>IFERROR(VLOOKUP($A45,소매!A:B,2,FALSE),0)</f>
        <v>1550000</v>
      </c>
      <c r="G45" s="20">
        <f>IFERROR(VLOOKUP($A45,도매!A:B,2,FALSE),0)</f>
        <v>0</v>
      </c>
      <c r="H45" s="21">
        <f t="shared" si="3"/>
        <v>19780000</v>
      </c>
      <c r="I45" s="21">
        <f>IFERROR(VLOOKUP($A45,법인영업팀!A:E,4,FALSE),0)</f>
        <v>0</v>
      </c>
      <c r="J45" s="21">
        <f>IFERROR(VLOOKUP($A45,법인영업팀!A:E,5,FALSE),0)</f>
        <v>0</v>
      </c>
      <c r="K45" s="21">
        <f>IFERROR(VLOOKUP($A45,법인영업팀!$A:$E,3,FALSE),0)</f>
        <v>620000</v>
      </c>
      <c r="L45" s="243">
        <f>IFERROR(VLOOKUP($A45,소상공인혁신팀!$A:$B,2,FALSE),0)</f>
        <v>0</v>
      </c>
      <c r="M45" s="20">
        <f>IFERROR(VLOOKUP($A45,'유통플랫폼사업단 IU'!$A:$F,2,FALSE),0)</f>
        <v>0</v>
      </c>
      <c r="O45" s="12" t="b">
        <f t="shared" si="2"/>
        <v>1</v>
      </c>
      <c r="Q45" s="20">
        <f>IFERROR(VLOOKUP($A45,디지털강화팀!A:C,3,FALSE),0)</f>
        <v>18791000</v>
      </c>
      <c r="R45" s="20">
        <f>IFERROR(VLOOKUP($A45,디지털강화팀!A:D,4,FALSE),0)</f>
        <v>989000</v>
      </c>
      <c r="S45" s="366" t="b">
        <f t="shared" si="4"/>
        <v>1</v>
      </c>
      <c r="U45" s="411">
        <f>IFERROR(VLOOKUP($A45,플랫폼1!$A:$B,2,FALSE),0)</f>
        <v>0</v>
      </c>
      <c r="V45" s="411">
        <f>IFERROR(VLOOKUP($A45,플랫폼2!$A:$M,12,FALSE),0)+IFERROR(VLOOKUP($A45,플랫폼2!$A:$M,13,FALSE),0)</f>
        <v>0</v>
      </c>
      <c r="W45" s="411">
        <f>IFERROR(VLOOKUP($A45,플랫폼2!$A:$M,7,FALSE),0)+IFERROR(VLOOKUP($A45,플랫폼2!$A:$M,12,FALSE),0)</f>
        <v>0</v>
      </c>
      <c r="X45" s="411">
        <f>IFERROR(VLOOKUP($A45,모바일!$A:$S,17,FALSE),0)</f>
        <v>0</v>
      </c>
      <c r="Y45" s="411">
        <f>IFERROR(VLOOKUP($A45,모바일!$A:$S,18,FALSE),0)</f>
        <v>0</v>
      </c>
      <c r="Z45" s="411">
        <f>IFERROR(VLOOKUP(A45,플랫폼2!$A:$O,15,0),0)</f>
        <v>0</v>
      </c>
      <c r="AA45" s="408" t="b">
        <f t="shared" si="5"/>
        <v>1</v>
      </c>
    </row>
    <row r="46" spans="1:27" hidden="1" outlineLevel="1" x14ac:dyDescent="0.45">
      <c r="A46" s="28" t="s">
        <v>202</v>
      </c>
      <c r="B46" s="286">
        <f>IFERROR(VLOOKUP($A46,전사손익계산서!$A:$B,2,0),0)</f>
        <v>0</v>
      </c>
      <c r="C46" s="20">
        <f t="shared" si="0"/>
        <v>0</v>
      </c>
      <c r="D46" s="20">
        <f>IFERROR(VLOOKUP($A46,영업총괄!$A:$K,11,FALSE),0)</f>
        <v>0</v>
      </c>
      <c r="E46" s="140">
        <f t="shared" si="1"/>
        <v>0</v>
      </c>
      <c r="F46" s="20">
        <f>IFERROR(VLOOKUP($A46,소매!A:B,2,FALSE),0)</f>
        <v>0</v>
      </c>
      <c r="G46" s="20">
        <f>IFERROR(VLOOKUP($A46,도매!A:B,2,FALSE),0)</f>
        <v>0</v>
      </c>
      <c r="H46" s="21">
        <f t="shared" si="3"/>
        <v>0</v>
      </c>
      <c r="I46" s="21">
        <f>IFERROR(VLOOKUP($A46,법인영업팀!A:E,4,FALSE),0)</f>
        <v>0</v>
      </c>
      <c r="J46" s="21">
        <f>IFERROR(VLOOKUP($A46,법인영업팀!A:E,5,FALSE),0)</f>
        <v>0</v>
      </c>
      <c r="K46" s="21">
        <f>IFERROR(VLOOKUP($A46,법인영업팀!$A:$E,3,FALSE),0)</f>
        <v>0</v>
      </c>
      <c r="L46" s="243">
        <f>IFERROR(VLOOKUP($A46,소상공인혁신팀!$A:$B,2,FALSE),0)</f>
        <v>0</v>
      </c>
      <c r="M46" s="20">
        <f>IFERROR(VLOOKUP($A46,'유통플랫폼사업단 IU'!$A:$F,2,FALSE),0)</f>
        <v>0</v>
      </c>
      <c r="O46" s="12" t="b">
        <f t="shared" si="2"/>
        <v>1</v>
      </c>
      <c r="Q46" s="20">
        <f>IFERROR(VLOOKUP($A46,디지털강화팀!A:C,3,FALSE),0)</f>
        <v>0</v>
      </c>
      <c r="R46" s="20">
        <f>IFERROR(VLOOKUP($A46,디지털강화팀!A:D,4,FALSE),0)</f>
        <v>0</v>
      </c>
      <c r="S46" s="366" t="b">
        <f t="shared" si="4"/>
        <v>1</v>
      </c>
      <c r="U46" s="411">
        <f>IFERROR(VLOOKUP($A46,플랫폼1!$A:$B,2,FALSE),0)</f>
        <v>0</v>
      </c>
      <c r="V46" s="411">
        <f>IFERROR(VLOOKUP($A46,플랫폼2!$A:$M,12,FALSE),0)+IFERROR(VLOOKUP($A46,플랫폼2!$A:$M,13,FALSE),0)</f>
        <v>0</v>
      </c>
      <c r="W46" s="411">
        <f>IFERROR(VLOOKUP($A46,플랫폼2!$A:$M,7,FALSE),0)+IFERROR(VLOOKUP($A46,플랫폼2!$A:$M,12,FALSE),0)</f>
        <v>0</v>
      </c>
      <c r="X46" s="411">
        <f>IFERROR(VLOOKUP($A46,모바일!$A:$S,17,FALSE),0)</f>
        <v>0</v>
      </c>
      <c r="Y46" s="411">
        <f>IFERROR(VLOOKUP($A46,모바일!$A:$S,18,FALSE),0)</f>
        <v>0</v>
      </c>
      <c r="Z46" s="411">
        <f>IFERROR(VLOOKUP(A46,플랫폼2!$A:$O,15,0),0)</f>
        <v>0</v>
      </c>
      <c r="AA46" s="408" t="b">
        <f t="shared" si="5"/>
        <v>1</v>
      </c>
    </row>
    <row r="47" spans="1:27" hidden="1" outlineLevel="1" x14ac:dyDescent="0.45">
      <c r="A47" s="28" t="s">
        <v>203</v>
      </c>
      <c r="B47" s="286">
        <f>IFERROR(VLOOKUP($A47,전사손익계산서!$A:$B,2,0),0)</f>
        <v>0</v>
      </c>
      <c r="C47" s="20">
        <f t="shared" si="0"/>
        <v>0</v>
      </c>
      <c r="D47" s="20">
        <f>IFERROR(VLOOKUP($A47,영업총괄!$A:$K,11,FALSE),0)</f>
        <v>0</v>
      </c>
      <c r="E47" s="140">
        <f t="shared" si="1"/>
        <v>0</v>
      </c>
      <c r="F47" s="20">
        <f>IFERROR(VLOOKUP($A47,소매!A:B,2,FALSE),0)</f>
        <v>0</v>
      </c>
      <c r="G47" s="20">
        <f>IFERROR(VLOOKUP($A47,도매!A:B,2,FALSE),0)</f>
        <v>0</v>
      </c>
      <c r="H47" s="21">
        <f t="shared" si="3"/>
        <v>0</v>
      </c>
      <c r="I47" s="21">
        <f>IFERROR(VLOOKUP($A47,법인영업팀!A:E,4,FALSE),0)</f>
        <v>0</v>
      </c>
      <c r="J47" s="21">
        <f>IFERROR(VLOOKUP($A47,법인영업팀!A:E,5,FALSE),0)</f>
        <v>0</v>
      </c>
      <c r="K47" s="21">
        <f>IFERROR(VLOOKUP($A47,법인영업팀!$A:$E,3,FALSE),0)</f>
        <v>0</v>
      </c>
      <c r="L47" s="243">
        <f>IFERROR(VLOOKUP($A47,소상공인혁신팀!$A:$B,2,FALSE),0)</f>
        <v>0</v>
      </c>
      <c r="M47" s="20">
        <f>IFERROR(VLOOKUP($A47,'유통플랫폼사업단 IU'!$A:$F,2,FALSE),0)</f>
        <v>0</v>
      </c>
      <c r="O47" s="12" t="b">
        <f t="shared" si="2"/>
        <v>1</v>
      </c>
      <c r="Q47" s="20">
        <f>IFERROR(VLOOKUP($A47,디지털강화팀!A:C,3,FALSE),0)</f>
        <v>0</v>
      </c>
      <c r="R47" s="20">
        <f>IFERROR(VLOOKUP($A47,디지털강화팀!A:D,4,FALSE),0)</f>
        <v>0</v>
      </c>
      <c r="S47" s="366" t="b">
        <f t="shared" si="4"/>
        <v>1</v>
      </c>
      <c r="U47" s="411">
        <f>IFERROR(VLOOKUP($A47,플랫폼1!$A:$B,2,FALSE),0)</f>
        <v>0</v>
      </c>
      <c r="V47" s="411">
        <f>IFERROR(VLOOKUP($A47,플랫폼2!$A:$M,12,FALSE),0)+IFERROR(VLOOKUP($A47,플랫폼2!$A:$M,13,FALSE),0)</f>
        <v>0</v>
      </c>
      <c r="W47" s="411">
        <f>IFERROR(VLOOKUP($A47,플랫폼2!$A:$M,7,FALSE),0)+IFERROR(VLOOKUP($A47,플랫폼2!$A:$M,12,FALSE),0)</f>
        <v>0</v>
      </c>
      <c r="X47" s="411">
        <f>IFERROR(VLOOKUP($A47,모바일!$A:$S,17,FALSE),0)</f>
        <v>0</v>
      </c>
      <c r="Y47" s="411">
        <f>IFERROR(VLOOKUP($A47,모바일!$A:$S,18,FALSE),0)</f>
        <v>0</v>
      </c>
      <c r="Z47" s="411">
        <f>IFERROR(VLOOKUP(A47,플랫폼2!$A:$O,15,0),0)</f>
        <v>0</v>
      </c>
      <c r="AA47" s="408" t="b">
        <f t="shared" si="5"/>
        <v>1</v>
      </c>
    </row>
    <row r="48" spans="1:27" hidden="1" outlineLevel="1" x14ac:dyDescent="0.45">
      <c r="A48" s="28" t="s">
        <v>30</v>
      </c>
      <c r="B48" s="286">
        <f>IFERROR(VLOOKUP($A48,전사손익계산서!$A:$B,2,0),0)</f>
        <v>3977377840</v>
      </c>
      <c r="C48" s="20">
        <f t="shared" si="0"/>
        <v>127906350</v>
      </c>
      <c r="D48" s="20">
        <f>IFERROR(VLOOKUP($A48,영업총괄!$A:$K,11,FALSE),0)</f>
        <v>75279010</v>
      </c>
      <c r="E48" s="140">
        <f t="shared" si="1"/>
        <v>3774192480</v>
      </c>
      <c r="F48" s="20">
        <f>IFERROR(VLOOKUP($A48,소매!A:B,2,FALSE),0)</f>
        <v>2554453258.9142733</v>
      </c>
      <c r="G48" s="20">
        <f>IFERROR(VLOOKUP($A48,도매!A:B,2,FALSE),0)</f>
        <v>807694011.08572698</v>
      </c>
      <c r="H48" s="21">
        <f t="shared" si="3"/>
        <v>25478380</v>
      </c>
      <c r="I48" s="21">
        <f>IFERROR(VLOOKUP($A48,법인영업팀!A:E,4,FALSE),0)</f>
        <v>31061465</v>
      </c>
      <c r="J48" s="21">
        <f>IFERROR(VLOOKUP($A48,법인영업팀!A:E,5,FALSE),0)</f>
        <v>31484415</v>
      </c>
      <c r="K48" s="21">
        <f>IFERROR(VLOOKUP($A48,법인영업팀!$A:$E,3,FALSE),0)</f>
        <v>161704269</v>
      </c>
      <c r="L48" s="243">
        <f>IFERROR(VLOOKUP($A48,소상공인혁신팀!$A:$B,2,FALSE),0)</f>
        <v>143421941</v>
      </c>
      <c r="M48" s="20">
        <f>IFERROR(VLOOKUP($A48,'유통플랫폼사업단 IU'!$A:$F,2,FALSE),0)</f>
        <v>18894740</v>
      </c>
      <c r="O48" s="12" t="b">
        <f t="shared" si="2"/>
        <v>1</v>
      </c>
      <c r="Q48" s="20">
        <f>IFERROR(VLOOKUP($A48,디지털강화팀!A:C,3,FALSE),0)</f>
        <v>24204461</v>
      </c>
      <c r="R48" s="20">
        <f>IFERROR(VLOOKUP($A48,디지털강화팀!A:D,4,FALSE),0)</f>
        <v>1273919</v>
      </c>
      <c r="S48" s="366" t="b">
        <f t="shared" si="4"/>
        <v>1</v>
      </c>
      <c r="U48" s="411">
        <f>IFERROR(VLOOKUP($A48,플랫폼1!$A:$B,2,FALSE),0)</f>
        <v>2366450</v>
      </c>
      <c r="V48" s="411">
        <f>IFERROR(VLOOKUP($A48,플랫폼2!$A:$M,12,FALSE),0)+IFERROR(VLOOKUP($A48,플랫폼2!$A:$M,13,FALSE),0)</f>
        <v>1349015</v>
      </c>
      <c r="W48" s="411">
        <f>IFERROR(VLOOKUP($A48,플랫폼2!$A:$M,7,FALSE),0)+IFERROR(VLOOKUP($A48,플랫폼2!$A:$M,12,FALSE),0)</f>
        <v>1349015</v>
      </c>
      <c r="X48" s="411">
        <f>IFERROR(VLOOKUP($A48,모바일!$A:$S,17,FALSE),0)</f>
        <v>426620</v>
      </c>
      <c r="Y48" s="411">
        <f>IFERROR(VLOOKUP($A48,모바일!$A:$S,18,FALSE),0)</f>
        <v>426620</v>
      </c>
      <c r="Z48" s="411">
        <f>IFERROR(VLOOKUP(A48,플랫폼2!$A:$O,15,0),0)</f>
        <v>12977020</v>
      </c>
      <c r="AA48" s="408" t="b">
        <f t="shared" si="5"/>
        <v>1</v>
      </c>
    </row>
    <row r="49" spans="1:27" hidden="1" outlineLevel="1" x14ac:dyDescent="0.45">
      <c r="A49" s="28" t="s">
        <v>31</v>
      </c>
      <c r="B49" s="286">
        <f>IFERROR(VLOOKUP($A49,전사손익계산서!$A:$B,2,0),0)</f>
        <v>672292110</v>
      </c>
      <c r="C49" s="20">
        <f t="shared" si="0"/>
        <v>20491890</v>
      </c>
      <c r="D49" s="20">
        <f>IFERROR(VLOOKUP($A49,영업총괄!$A:$K,11,FALSE),0)</f>
        <v>12574210</v>
      </c>
      <c r="E49" s="140">
        <f t="shared" si="1"/>
        <v>639226010</v>
      </c>
      <c r="F49" s="20">
        <f>IFERROR(VLOOKUP($A49,소매!A:B,2,FALSE),0)</f>
        <v>434170131.62062418</v>
      </c>
      <c r="G49" s="20">
        <f>IFERROR(VLOOKUP($A49,도매!A:B,2,FALSE),0)</f>
        <v>136208908.37937582</v>
      </c>
      <c r="H49" s="21">
        <f t="shared" si="3"/>
        <v>4469910</v>
      </c>
      <c r="I49" s="21">
        <f>IFERROR(VLOOKUP($A49,법인영업팀!A:E,4,FALSE),0)</f>
        <v>5015880</v>
      </c>
      <c r="J49" s="21">
        <f>IFERROR(VLOOKUP($A49,법인영업팀!A:E,5,FALSE),0)</f>
        <v>4703970</v>
      </c>
      <c r="K49" s="21">
        <f>IFERROR(VLOOKUP($A49,법인영업팀!$A:$E,3,FALSE),0)</f>
        <v>27741614</v>
      </c>
      <c r="L49" s="243">
        <f>IFERROR(VLOOKUP($A49,소상공인혁신팀!$A:$B,2,FALSE),0)</f>
        <v>24132516</v>
      </c>
      <c r="M49" s="20">
        <f>IFERROR(VLOOKUP($A49,'유통플랫폼사업단 IU'!$A:$F,2,FALSE),0)</f>
        <v>2783080</v>
      </c>
      <c r="O49" s="12" t="b">
        <f t="shared" si="2"/>
        <v>1</v>
      </c>
      <c r="Q49" s="20">
        <f>IFERROR(VLOOKUP($A49,디지털강화팀!A:C,3,FALSE),0)</f>
        <v>4246415</v>
      </c>
      <c r="R49" s="20">
        <f>IFERROR(VLOOKUP($A49,디지털강화팀!A:D,4,FALSE),0)</f>
        <v>223495</v>
      </c>
      <c r="S49" s="366" t="b">
        <f t="shared" si="4"/>
        <v>1</v>
      </c>
      <c r="U49" s="411">
        <f>IFERROR(VLOOKUP($A49,플랫폼1!$A:$B,2,FALSE),0)</f>
        <v>398130</v>
      </c>
      <c r="V49" s="411">
        <f>IFERROR(VLOOKUP($A49,플랫폼2!$A:$M,12,FALSE),0)+IFERROR(VLOOKUP($A49,플랫폼2!$A:$M,13,FALSE),0)</f>
        <v>0</v>
      </c>
      <c r="W49" s="411">
        <f>IFERROR(VLOOKUP($A49,플랫폼2!$A:$M,7,FALSE),0)+IFERROR(VLOOKUP($A49,플랫폼2!$A:$M,12,FALSE),0)</f>
        <v>0</v>
      </c>
      <c r="X49" s="411">
        <v>71440.833333333328</v>
      </c>
      <c r="Y49" s="411">
        <v>71440.833333333328</v>
      </c>
      <c r="Z49" s="411">
        <v>2242068.333333333</v>
      </c>
      <c r="AA49" s="408" t="b">
        <f t="shared" si="5"/>
        <v>1</v>
      </c>
    </row>
    <row r="50" spans="1:27" hidden="1" outlineLevel="1" x14ac:dyDescent="0.45">
      <c r="A50" s="28" t="s">
        <v>32</v>
      </c>
      <c r="B50" s="286">
        <f>IFERROR(VLOOKUP($A50,전사손익계산서!$A:$B,2,0),0)</f>
        <v>124164640</v>
      </c>
      <c r="C50" s="20">
        <f t="shared" si="0"/>
        <v>6454840</v>
      </c>
      <c r="D50" s="20">
        <f>IFERROR(VLOOKUP($A50,영업총괄!$A:$K,11,FALSE),0)</f>
        <v>600000</v>
      </c>
      <c r="E50" s="140">
        <f t="shared" si="1"/>
        <v>117109800</v>
      </c>
      <c r="F50" s="20">
        <f>IFERROR(VLOOKUP($A50,소매!A:B,2,FALSE),0)</f>
        <v>85271050</v>
      </c>
      <c r="G50" s="20">
        <f>IFERROR(VLOOKUP($A50,도매!A:B,2,FALSE),0)</f>
        <v>26193560</v>
      </c>
      <c r="H50" s="21">
        <f t="shared" si="3"/>
        <v>1200000</v>
      </c>
      <c r="I50" s="21">
        <f>IFERROR(VLOOKUP($A50,법인영업팀!A:E,4,FALSE),0)</f>
        <v>372585</v>
      </c>
      <c r="J50" s="21">
        <f>IFERROR(VLOOKUP($A50,법인영업팀!A:E,5,FALSE),0)</f>
        <v>372585</v>
      </c>
      <c r="K50" s="21">
        <f>IFERROR(VLOOKUP($A50,법인영업팀!$A:$E,3,FALSE),0)</f>
        <v>3310020</v>
      </c>
      <c r="L50" s="243">
        <f>IFERROR(VLOOKUP($A50,소상공인혁신팀!$A:$B,2,FALSE),0)</f>
        <v>90000</v>
      </c>
      <c r="M50" s="20">
        <f>IFERROR(VLOOKUP($A50,'유통플랫폼사업단 IU'!$A:$F,2,FALSE),0)</f>
        <v>300000</v>
      </c>
      <c r="O50" s="12" t="b">
        <f t="shared" si="2"/>
        <v>1</v>
      </c>
      <c r="Q50" s="20">
        <f>IFERROR(VLOOKUP($A50,디지털강화팀!A:C,3,FALSE),0)</f>
        <v>1140000</v>
      </c>
      <c r="R50" s="20">
        <f>IFERROR(VLOOKUP($A50,디지털강화팀!A:D,4,FALSE),0)</f>
        <v>60000</v>
      </c>
      <c r="S50" s="366" t="b">
        <f t="shared" si="4"/>
        <v>1</v>
      </c>
      <c r="U50" s="411">
        <f>IFERROR(VLOOKUP($A50,플랫폼1!$A:$B,2,FALSE),0)</f>
        <v>0</v>
      </c>
      <c r="V50" s="411">
        <f>IFERROR(VLOOKUP($A50,플랫폼2!$A:$M,12,FALSE),0)+IFERROR(VLOOKUP($A50,플랫폼2!$A:$M,13,FALSE),0)</f>
        <v>0</v>
      </c>
      <c r="W50" s="411">
        <f>IFERROR(VLOOKUP($A50,플랫폼2!$A:$M,7,FALSE),0)+IFERROR(VLOOKUP($A50,플랫폼2!$A:$M,12,FALSE),0)</f>
        <v>0</v>
      </c>
      <c r="X50" s="411">
        <f>IFERROR(VLOOKUP($A50,모바일!$A:$S,17,FALSE),0)</f>
        <v>0</v>
      </c>
      <c r="Y50" s="411">
        <f>IFERROR(VLOOKUP($A50,모바일!$A:$S,18,FALSE),0)</f>
        <v>0</v>
      </c>
      <c r="Z50" s="411">
        <v>300000</v>
      </c>
      <c r="AA50" s="408" t="b">
        <f t="shared" si="5"/>
        <v>1</v>
      </c>
    </row>
    <row r="51" spans="1:27" hidden="1" outlineLevel="1" x14ac:dyDescent="0.45">
      <c r="A51" s="28" t="s">
        <v>33</v>
      </c>
      <c r="B51" s="286">
        <f>IFERROR(VLOOKUP($A51,전사손익계산서!$A:$B,2,0),0)</f>
        <v>266505000</v>
      </c>
      <c r="C51" s="20">
        <f t="shared" si="0"/>
        <v>7645000</v>
      </c>
      <c r="D51" s="20">
        <f>IFERROR(VLOOKUP($A51,영업총괄!$A:$K,11,FALSE),0)</f>
        <v>4495000</v>
      </c>
      <c r="E51" s="140">
        <f t="shared" si="1"/>
        <v>254365000</v>
      </c>
      <c r="F51" s="20">
        <f>IFERROR(VLOOKUP($A51,소매!A:B,2,FALSE),0)</f>
        <v>174027465.22250944</v>
      </c>
      <c r="G51" s="20">
        <f>IFERROR(VLOOKUP($A51,도매!A:B,2,FALSE),0)</f>
        <v>53587534.777490549</v>
      </c>
      <c r="H51" s="21">
        <f t="shared" si="3"/>
        <v>1550000</v>
      </c>
      <c r="I51" s="21">
        <f>IFERROR(VLOOKUP($A51,법인영업팀!A:E,4,FALSE),0)</f>
        <v>2125000</v>
      </c>
      <c r="J51" s="21">
        <f>IFERROR(VLOOKUP($A51,법인영업팀!A:E,5,FALSE),0)</f>
        <v>2125000</v>
      </c>
      <c r="K51" s="21">
        <f>IFERROR(VLOOKUP($A51,법인영업팀!$A:$E,3,FALSE),0)</f>
        <v>10516000</v>
      </c>
      <c r="L51" s="243">
        <f>IFERROR(VLOOKUP($A51,소상공인혁신팀!$A:$B,2,FALSE),0)</f>
        <v>9194000</v>
      </c>
      <c r="M51" s="20">
        <f>IFERROR(VLOOKUP($A51,'유통플랫폼사업단 IU'!$A:$F,2,FALSE),0)</f>
        <v>1240000</v>
      </c>
      <c r="O51" s="12" t="b">
        <f t="shared" si="2"/>
        <v>1</v>
      </c>
      <c r="Q51" s="20">
        <f>IFERROR(VLOOKUP($A51,디지털강화팀!A:C,3,FALSE),0)</f>
        <v>1472500</v>
      </c>
      <c r="R51" s="20">
        <f>IFERROR(VLOOKUP($A51,디지털강화팀!A:D,4,FALSE),0)</f>
        <v>77500</v>
      </c>
      <c r="S51" s="366" t="b">
        <f t="shared" si="4"/>
        <v>1</v>
      </c>
      <c r="U51" s="411">
        <f>IFERROR(VLOOKUP($A51,플랫폼1!$A:$B,2,FALSE),0)</f>
        <v>155000</v>
      </c>
      <c r="V51" s="411">
        <f>IFERROR(VLOOKUP($A51,플랫폼2!$A:$M,12,FALSE),0)+IFERROR(VLOOKUP($A51,플랫폼2!$A:$M,13,FALSE),0)</f>
        <v>77500</v>
      </c>
      <c r="W51" s="411">
        <f>IFERROR(VLOOKUP($A51,플랫폼2!$A:$M,7,FALSE),0)+IFERROR(VLOOKUP($A51,플랫폼2!$A:$M,12,FALSE),0)</f>
        <v>77500</v>
      </c>
      <c r="X51" s="411">
        <f>IFERROR(VLOOKUP($A51,모바일!$A:$S,17,FALSE),0)</f>
        <v>25833.333333333332</v>
      </c>
      <c r="Y51" s="411">
        <f>IFERROR(VLOOKUP($A51,모바일!$A:$S,18,FALSE),0)</f>
        <v>25833.333333333332</v>
      </c>
      <c r="Z51" s="411">
        <f>IFERROR(VLOOKUP(A51,플랫폼2!$A:$O,15,0),0)</f>
        <v>878333.33333333326</v>
      </c>
      <c r="AA51" s="408" t="b">
        <f t="shared" si="5"/>
        <v>1</v>
      </c>
    </row>
    <row r="52" spans="1:27" hidden="1" outlineLevel="1" x14ac:dyDescent="0.45">
      <c r="A52" s="28" t="s">
        <v>146</v>
      </c>
      <c r="B52" s="286">
        <f>IFERROR(VLOOKUP($A52,전사손익계산서!$A:$B,2,0),0)</f>
        <v>200000</v>
      </c>
      <c r="C52" s="20">
        <f t="shared" si="0"/>
        <v>60000</v>
      </c>
      <c r="D52" s="20">
        <f>IFERROR(VLOOKUP($A52,영업총괄!$A:$K,11,FALSE),0)</f>
        <v>60000</v>
      </c>
      <c r="E52" s="140">
        <f t="shared" si="1"/>
        <v>80000</v>
      </c>
      <c r="F52" s="20">
        <f>IFERROR(VLOOKUP($A52,소매!A:B,2,FALSE),0)</f>
        <v>20000</v>
      </c>
      <c r="G52" s="20">
        <f>IFERROR(VLOOKUP($A52,도매!A:B,2,FALSE),0)</f>
        <v>0</v>
      </c>
      <c r="H52" s="21">
        <f t="shared" si="3"/>
        <v>0</v>
      </c>
      <c r="I52" s="21">
        <f>IFERROR(VLOOKUP($A52,법인영업팀!A:E,4,FALSE),0)</f>
        <v>0</v>
      </c>
      <c r="J52" s="21">
        <f>IFERROR(VLOOKUP($A52,법인영업팀!A:E,5,FALSE),0)</f>
        <v>0</v>
      </c>
      <c r="K52" s="21">
        <f>IFERROR(VLOOKUP($A52,법인영업팀!$A:$E,3,FALSE),0)</f>
        <v>0</v>
      </c>
      <c r="L52" s="243">
        <f>IFERROR(VLOOKUP($A52,소상공인혁신팀!$A:$B,2,FALSE),0)</f>
        <v>60000</v>
      </c>
      <c r="M52" s="20">
        <f>IFERROR(VLOOKUP($A52,'유통플랫폼사업단 IU'!$A:$F,2,FALSE),0)</f>
        <v>0</v>
      </c>
      <c r="O52" s="12" t="b">
        <f t="shared" si="2"/>
        <v>1</v>
      </c>
      <c r="Q52" s="20">
        <f>IFERROR(VLOOKUP($A52,디지털강화팀!A:C,3,FALSE),0)</f>
        <v>0</v>
      </c>
      <c r="R52" s="20">
        <f>IFERROR(VLOOKUP($A52,디지털강화팀!A:D,4,FALSE),0)</f>
        <v>0</v>
      </c>
      <c r="S52" s="366" t="b">
        <f t="shared" si="4"/>
        <v>1</v>
      </c>
      <c r="U52" s="411">
        <f>IFERROR(VLOOKUP($A52,플랫폼1!$A:$B,2,FALSE),0)</f>
        <v>0</v>
      </c>
      <c r="V52" s="411">
        <f>IFERROR(VLOOKUP($A52,플랫폼2!$A:$M,12,FALSE),0)+IFERROR(VLOOKUP($A52,플랫폼2!$A:$M,13,FALSE),0)</f>
        <v>0</v>
      </c>
      <c r="W52" s="411">
        <f>IFERROR(VLOOKUP($A52,플랫폼2!$A:$M,7,FALSE),0)+IFERROR(VLOOKUP($A52,플랫폼2!$A:$M,12,FALSE),0)</f>
        <v>0</v>
      </c>
      <c r="X52" s="411">
        <f>IFERROR(VLOOKUP($A52,모바일!$A:$S,17,FALSE),0)</f>
        <v>0</v>
      </c>
      <c r="Y52" s="411">
        <f>IFERROR(VLOOKUP($A52,모바일!$A:$S,18,FALSE),0)</f>
        <v>0</v>
      </c>
      <c r="Z52" s="411">
        <f>IFERROR(VLOOKUP(A52,플랫폼2!$A:$O,15,0),0)</f>
        <v>0</v>
      </c>
      <c r="AA52" s="408" t="b">
        <f t="shared" si="5"/>
        <v>1</v>
      </c>
    </row>
    <row r="53" spans="1:27" hidden="1" outlineLevel="1" x14ac:dyDescent="0.45">
      <c r="A53" s="28" t="s">
        <v>204</v>
      </c>
      <c r="B53" s="286">
        <f>IFERROR(VLOOKUP($A53,전사손익계산서!$A:$B,2,0),0)</f>
        <v>0</v>
      </c>
      <c r="C53" s="20">
        <f t="shared" si="0"/>
        <v>0</v>
      </c>
      <c r="D53" s="20">
        <f>IFERROR(VLOOKUP($A53,영업총괄!$A:$K,11,FALSE),0)</f>
        <v>0</v>
      </c>
      <c r="E53" s="140">
        <f t="shared" si="1"/>
        <v>0</v>
      </c>
      <c r="F53" s="20">
        <f>IFERROR(VLOOKUP($A53,소매!A:B,2,FALSE),0)</f>
        <v>0</v>
      </c>
      <c r="G53" s="20">
        <f>IFERROR(VLOOKUP($A53,도매!A:B,2,FALSE),0)</f>
        <v>0</v>
      </c>
      <c r="H53" s="21">
        <f t="shared" si="3"/>
        <v>0</v>
      </c>
      <c r="I53" s="21">
        <f>IFERROR(VLOOKUP($A53,법인영업팀!A:E,4,FALSE),0)</f>
        <v>0</v>
      </c>
      <c r="J53" s="21">
        <f>IFERROR(VLOOKUP($A53,법인영업팀!A:E,5,FALSE),0)</f>
        <v>0</v>
      </c>
      <c r="K53" s="21">
        <f>IFERROR(VLOOKUP($A53,법인영업팀!$A:$E,3,FALSE),0)</f>
        <v>0</v>
      </c>
      <c r="L53" s="243">
        <f>IFERROR(VLOOKUP($A53,소상공인혁신팀!$A:$B,2,FALSE),0)</f>
        <v>0</v>
      </c>
      <c r="M53" s="20">
        <f>IFERROR(VLOOKUP($A53,'유통플랫폼사업단 IU'!$A:$F,2,FALSE),0)</f>
        <v>0</v>
      </c>
      <c r="O53" s="12" t="b">
        <f t="shared" si="2"/>
        <v>1</v>
      </c>
      <c r="Q53" s="20">
        <f>IFERROR(VLOOKUP($A53,디지털강화팀!A:C,3,FALSE),0)</f>
        <v>0</v>
      </c>
      <c r="R53" s="20">
        <f>IFERROR(VLOOKUP($A53,디지털강화팀!A:D,4,FALSE),0)</f>
        <v>0</v>
      </c>
      <c r="S53" s="366" t="b">
        <f t="shared" si="4"/>
        <v>1</v>
      </c>
      <c r="U53" s="411">
        <f>IFERROR(VLOOKUP($A53,플랫폼1!$A:$B,2,FALSE),0)</f>
        <v>0</v>
      </c>
      <c r="V53" s="411">
        <f>IFERROR(VLOOKUP($A53,플랫폼2!$A:$M,12,FALSE),0)+IFERROR(VLOOKUP($A53,플랫폼2!$A:$M,13,FALSE),0)</f>
        <v>0</v>
      </c>
      <c r="W53" s="411">
        <f>IFERROR(VLOOKUP($A53,플랫폼2!$A:$M,7,FALSE),0)+IFERROR(VLOOKUP($A53,플랫폼2!$A:$M,12,FALSE),0)</f>
        <v>0</v>
      </c>
      <c r="X53" s="411">
        <f>IFERROR(VLOOKUP($A53,모바일!$A:$S,17,FALSE),0)</f>
        <v>0</v>
      </c>
      <c r="Y53" s="411">
        <f>IFERROR(VLOOKUP($A53,모바일!$A:$S,18,FALSE),0)</f>
        <v>0</v>
      </c>
      <c r="Z53" s="411">
        <f>IFERROR(VLOOKUP(A53,플랫폼2!$A:$O,15,0),0)</f>
        <v>0</v>
      </c>
      <c r="AA53" s="408" t="b">
        <f t="shared" si="5"/>
        <v>1</v>
      </c>
    </row>
    <row r="54" spans="1:27" hidden="1" outlineLevel="1" x14ac:dyDescent="0.45">
      <c r="A54" s="28" t="s">
        <v>34</v>
      </c>
      <c r="B54" s="286">
        <f>IFERROR(VLOOKUP($A54,전사손익계산서!$A:$B,2,0),0)</f>
        <v>13964690</v>
      </c>
      <c r="C54" s="20">
        <f t="shared" si="0"/>
        <v>1889220</v>
      </c>
      <c r="D54" s="20">
        <f>IFERROR(VLOOKUP($A54,영업총괄!$A:$K,11,FALSE),0)</f>
        <v>0</v>
      </c>
      <c r="E54" s="140">
        <f t="shared" si="1"/>
        <v>12075470</v>
      </c>
      <c r="F54" s="20">
        <f>IFERROR(VLOOKUP($A54,소매!A:B,2,FALSE),0)</f>
        <v>4852700</v>
      </c>
      <c r="G54" s="20">
        <f>IFERROR(VLOOKUP($A54,도매!A:B,2,FALSE),0)</f>
        <v>3529010</v>
      </c>
      <c r="H54" s="21">
        <f t="shared" si="3"/>
        <v>722880</v>
      </c>
      <c r="I54" s="21">
        <f>IFERROR(VLOOKUP($A54,법인영업팀!A:E,4,FALSE),0)</f>
        <v>0</v>
      </c>
      <c r="J54" s="21">
        <f>IFERROR(VLOOKUP($A54,법인영업팀!A:E,5,FALSE),0)</f>
        <v>0</v>
      </c>
      <c r="K54" s="21">
        <f>IFERROR(VLOOKUP($A54,법인영업팀!$A:$E,3,FALSE),0)</f>
        <v>918760</v>
      </c>
      <c r="L54" s="243">
        <f>IFERROR(VLOOKUP($A54,소상공인혁신팀!$A:$B,2,FALSE),0)</f>
        <v>2052120</v>
      </c>
      <c r="M54" s="20">
        <f>IFERROR(VLOOKUP($A54,'유통플랫폼사업단 IU'!$A:$F,2,FALSE),0)</f>
        <v>0</v>
      </c>
      <c r="O54" s="12" t="b">
        <f t="shared" si="2"/>
        <v>1</v>
      </c>
      <c r="Q54" s="20">
        <f>IFERROR(VLOOKUP($A54,디지털강화팀!A:C,3,FALSE),0)</f>
        <v>686736</v>
      </c>
      <c r="R54" s="20">
        <f>IFERROR(VLOOKUP($A54,디지털강화팀!A:D,4,FALSE),0)</f>
        <v>36144</v>
      </c>
      <c r="S54" s="366" t="b">
        <f t="shared" si="4"/>
        <v>1</v>
      </c>
      <c r="U54" s="411">
        <f>IFERROR(VLOOKUP($A54,플랫폼1!$A:$B,2,FALSE),0)</f>
        <v>0</v>
      </c>
      <c r="V54" s="411">
        <f>IFERROR(VLOOKUP($A54,플랫폼2!$A:$M,12,FALSE),0)+IFERROR(VLOOKUP($A54,플랫폼2!$A:$M,13,FALSE),0)</f>
        <v>0</v>
      </c>
      <c r="W54" s="411">
        <f>IFERROR(VLOOKUP($A54,플랫폼2!$A:$M,7,FALSE),0)+IFERROR(VLOOKUP($A54,플랫폼2!$A:$M,12,FALSE),0)</f>
        <v>0</v>
      </c>
      <c r="X54" s="411">
        <f>IFERROR(VLOOKUP($A54,모바일!$A:$S,17,FALSE),0)</f>
        <v>0</v>
      </c>
      <c r="Y54" s="411">
        <f>IFERROR(VLOOKUP($A54,모바일!$A:$S,18,FALSE),0)</f>
        <v>0</v>
      </c>
      <c r="Z54" s="411">
        <f>IFERROR(VLOOKUP(A54,플랫폼2!$A:$O,15,0),0)</f>
        <v>0</v>
      </c>
      <c r="AA54" s="408" t="b">
        <f t="shared" si="5"/>
        <v>1</v>
      </c>
    </row>
    <row r="55" spans="1:27" hidden="1" outlineLevel="1" x14ac:dyDescent="0.45">
      <c r="A55" s="28" t="s">
        <v>147</v>
      </c>
      <c r="B55" s="286">
        <f>IFERROR(VLOOKUP($A55,전사손익계산서!$A:$B,2,0),0)</f>
        <v>33566440</v>
      </c>
      <c r="C55" s="20">
        <f t="shared" si="0"/>
        <v>0</v>
      </c>
      <c r="D55" s="20">
        <f>IFERROR(VLOOKUP($A55,영업총괄!$A:$K,11,FALSE),0)</f>
        <v>0</v>
      </c>
      <c r="E55" s="140">
        <f t="shared" si="1"/>
        <v>33566440</v>
      </c>
      <c r="F55" s="20">
        <f>IFERROR(VLOOKUP($A55,소매!A:B,2,FALSE),0)</f>
        <v>0</v>
      </c>
      <c r="G55" s="20">
        <f>IFERROR(VLOOKUP($A55,도매!A:B,2,FALSE),0)</f>
        <v>0</v>
      </c>
      <c r="H55" s="21">
        <f t="shared" si="3"/>
        <v>0</v>
      </c>
      <c r="I55" s="21">
        <f>IFERROR(VLOOKUP($A55,법인영업팀!A:E,4,FALSE),0)</f>
        <v>0</v>
      </c>
      <c r="J55" s="21">
        <f>IFERROR(VLOOKUP($A55,법인영업팀!A:E,5,FALSE),0)</f>
        <v>0</v>
      </c>
      <c r="K55" s="21">
        <f>IFERROR(VLOOKUP($A55,법인영업팀!$A:$E,3,FALSE),0)</f>
        <v>0</v>
      </c>
      <c r="L55" s="243">
        <f>IFERROR(VLOOKUP($A55,소상공인혁신팀!$A:$B,2,FALSE),0)</f>
        <v>33566440</v>
      </c>
      <c r="M55" s="20">
        <f>IFERROR(VLOOKUP($A55,'유통플랫폼사업단 IU'!$A:$F,2,FALSE),0)</f>
        <v>0</v>
      </c>
      <c r="O55" s="12" t="b">
        <f t="shared" si="2"/>
        <v>1</v>
      </c>
      <c r="Q55" s="20">
        <f>IFERROR(VLOOKUP($A55,디지털강화팀!A:C,3,FALSE),0)</f>
        <v>0</v>
      </c>
      <c r="R55" s="20">
        <f>IFERROR(VLOOKUP($A55,디지털강화팀!A:D,4,FALSE),0)</f>
        <v>0</v>
      </c>
      <c r="S55" s="366" t="b">
        <f t="shared" si="4"/>
        <v>1</v>
      </c>
      <c r="U55" s="411">
        <f>IFERROR(VLOOKUP($A55,플랫폼1!$A:$B,2,FALSE),0)</f>
        <v>0</v>
      </c>
      <c r="V55" s="411">
        <f>IFERROR(VLOOKUP($A55,플랫폼2!$A:$M,12,FALSE),0)+IFERROR(VLOOKUP($A55,플랫폼2!$A:$M,13,FALSE),0)</f>
        <v>0</v>
      </c>
      <c r="W55" s="411">
        <f>IFERROR(VLOOKUP($A55,플랫폼2!$A:$M,7,FALSE),0)+IFERROR(VLOOKUP($A55,플랫폼2!$A:$M,12,FALSE),0)</f>
        <v>0</v>
      </c>
      <c r="X55" s="411">
        <f>IFERROR(VLOOKUP($A55,모바일!$A:$S,17,FALSE),0)</f>
        <v>0</v>
      </c>
      <c r="Y55" s="411">
        <f>IFERROR(VLOOKUP($A55,모바일!$A:$S,18,FALSE),0)</f>
        <v>0</v>
      </c>
      <c r="Z55" s="411">
        <f>IFERROR(VLOOKUP(A55,플랫폼2!$A:$O,15,0),0)</f>
        <v>0</v>
      </c>
      <c r="AA55" s="408" t="b">
        <f t="shared" si="5"/>
        <v>1</v>
      </c>
    </row>
    <row r="56" spans="1:27" hidden="1" outlineLevel="1" x14ac:dyDescent="0.45">
      <c r="A56" s="28" t="s">
        <v>148</v>
      </c>
      <c r="B56" s="286">
        <f>IFERROR(VLOOKUP($A56,전사손익계산서!$A:$B,2,0),0)</f>
        <v>265290</v>
      </c>
      <c r="C56" s="20">
        <f t="shared" si="0"/>
        <v>0</v>
      </c>
      <c r="D56" s="20">
        <f>IFERROR(VLOOKUP($A56,영업총괄!$A:$K,11,FALSE),0)</f>
        <v>0</v>
      </c>
      <c r="E56" s="140">
        <f t="shared" si="1"/>
        <v>265290</v>
      </c>
      <c r="F56" s="20">
        <f>IFERROR(VLOOKUP($A56,소매!A:B,2,FALSE),0)</f>
        <v>0</v>
      </c>
      <c r="G56" s="20">
        <f>IFERROR(VLOOKUP($A56,도매!A:B,2,FALSE),0)</f>
        <v>0</v>
      </c>
      <c r="H56" s="21">
        <f t="shared" si="3"/>
        <v>0</v>
      </c>
      <c r="I56" s="21">
        <f>IFERROR(VLOOKUP($A56,법인영업팀!A:E,4,FALSE),0)</f>
        <v>0</v>
      </c>
      <c r="J56" s="21">
        <f>IFERROR(VLOOKUP($A56,법인영업팀!A:E,5,FALSE),0)</f>
        <v>0</v>
      </c>
      <c r="K56" s="21">
        <f>IFERROR(VLOOKUP($A56,법인영업팀!$A:$E,3,FALSE),0)</f>
        <v>0</v>
      </c>
      <c r="L56" s="243">
        <f>IFERROR(VLOOKUP($A56,소상공인혁신팀!$A:$B,2,FALSE),0)</f>
        <v>265290</v>
      </c>
      <c r="M56" s="20">
        <f>IFERROR(VLOOKUP($A56,'유통플랫폼사업단 IU'!$A:$F,2,FALSE),0)</f>
        <v>0</v>
      </c>
      <c r="O56" s="12" t="b">
        <f t="shared" si="2"/>
        <v>1</v>
      </c>
      <c r="Q56" s="20">
        <f>IFERROR(VLOOKUP($A56,디지털강화팀!A:C,3,FALSE),0)</f>
        <v>0</v>
      </c>
      <c r="R56" s="20">
        <f>IFERROR(VLOOKUP($A56,디지털강화팀!A:D,4,FALSE),0)</f>
        <v>0</v>
      </c>
      <c r="S56" s="366" t="b">
        <f t="shared" si="4"/>
        <v>1</v>
      </c>
      <c r="U56" s="411">
        <f>IFERROR(VLOOKUP($A56,플랫폼1!$A:$B,2,FALSE),0)</f>
        <v>0</v>
      </c>
      <c r="V56" s="411">
        <f>IFERROR(VLOOKUP($A56,플랫폼2!$A:$M,12,FALSE),0)+IFERROR(VLOOKUP($A56,플랫폼2!$A:$M,13,FALSE),0)</f>
        <v>0</v>
      </c>
      <c r="W56" s="411">
        <f>IFERROR(VLOOKUP($A56,플랫폼2!$A:$M,7,FALSE),0)+IFERROR(VLOOKUP($A56,플랫폼2!$A:$M,12,FALSE),0)</f>
        <v>0</v>
      </c>
      <c r="X56" s="411">
        <f>IFERROR(VLOOKUP($A56,모바일!$A:$S,17,FALSE),0)</f>
        <v>0</v>
      </c>
      <c r="Y56" s="411">
        <f>IFERROR(VLOOKUP($A56,모바일!$A:$S,18,FALSE),0)</f>
        <v>0</v>
      </c>
      <c r="Z56" s="411">
        <f>IFERROR(VLOOKUP(A56,플랫폼2!$A:$O,15,0),0)</f>
        <v>0</v>
      </c>
      <c r="AA56" s="408" t="b">
        <f t="shared" si="5"/>
        <v>1</v>
      </c>
    </row>
    <row r="57" spans="1:27" hidden="1" outlineLevel="1" x14ac:dyDescent="0.45">
      <c r="A57" s="28" t="s">
        <v>205</v>
      </c>
      <c r="B57" s="286">
        <f>IFERROR(VLOOKUP($A57,전사손익계산서!$A:$B,2,0),0)</f>
        <v>0</v>
      </c>
      <c r="C57" s="20">
        <f t="shared" si="0"/>
        <v>0</v>
      </c>
      <c r="D57" s="20">
        <f>IFERROR(VLOOKUP($A57,영업총괄!$A:$K,11,FALSE),0)</f>
        <v>0</v>
      </c>
      <c r="E57" s="140">
        <f t="shared" si="1"/>
        <v>0</v>
      </c>
      <c r="F57" s="20">
        <f>IFERROR(VLOOKUP($A57,소매!A:B,2,FALSE),0)</f>
        <v>0</v>
      </c>
      <c r="G57" s="20">
        <f>IFERROR(VLOOKUP($A57,도매!A:B,2,FALSE),0)</f>
        <v>0</v>
      </c>
      <c r="H57" s="21">
        <f t="shared" si="3"/>
        <v>0</v>
      </c>
      <c r="I57" s="21">
        <f>IFERROR(VLOOKUP($A57,법인영업팀!A:E,4,FALSE),0)</f>
        <v>0</v>
      </c>
      <c r="J57" s="21">
        <f>IFERROR(VLOOKUP($A57,법인영업팀!A:E,5,FALSE),0)</f>
        <v>0</v>
      </c>
      <c r="K57" s="21">
        <f>IFERROR(VLOOKUP($A57,법인영업팀!$A:$E,3,FALSE),0)</f>
        <v>0</v>
      </c>
      <c r="L57" s="243">
        <f>IFERROR(VLOOKUP($A57,소상공인혁신팀!$A:$B,2,FALSE),0)</f>
        <v>0</v>
      </c>
      <c r="M57" s="20">
        <f>IFERROR(VLOOKUP($A57,'유통플랫폼사업단 IU'!$A:$F,2,FALSE),0)</f>
        <v>0</v>
      </c>
      <c r="O57" s="12" t="b">
        <f t="shared" si="2"/>
        <v>1</v>
      </c>
      <c r="Q57" s="20">
        <f>IFERROR(VLOOKUP($A57,디지털강화팀!A:C,3,FALSE),0)</f>
        <v>0</v>
      </c>
      <c r="R57" s="20">
        <f>IFERROR(VLOOKUP($A57,디지털강화팀!A:D,4,FALSE),0)</f>
        <v>0</v>
      </c>
      <c r="S57" s="366" t="b">
        <f t="shared" si="4"/>
        <v>1</v>
      </c>
      <c r="U57" s="411">
        <f>IFERROR(VLOOKUP($A57,플랫폼1!$A:$B,2,FALSE),0)</f>
        <v>0</v>
      </c>
      <c r="V57" s="411">
        <f>IFERROR(VLOOKUP($A57,플랫폼2!$A:$M,12,FALSE),0)+IFERROR(VLOOKUP($A57,플랫폼2!$A:$M,13,FALSE),0)</f>
        <v>0</v>
      </c>
      <c r="W57" s="411">
        <f>IFERROR(VLOOKUP($A57,플랫폼2!$A:$M,7,FALSE),0)+IFERROR(VLOOKUP($A57,플랫폼2!$A:$M,12,FALSE),0)</f>
        <v>0</v>
      </c>
      <c r="X57" s="411">
        <f>IFERROR(VLOOKUP($A57,모바일!$A:$S,17,FALSE),0)</f>
        <v>0</v>
      </c>
      <c r="Y57" s="411">
        <f>IFERROR(VLOOKUP($A57,모바일!$A:$S,18,FALSE),0)</f>
        <v>0</v>
      </c>
      <c r="Z57" s="411">
        <f>IFERROR(VLOOKUP(A57,플랫폼2!$A:$O,15,0),0)</f>
        <v>0</v>
      </c>
      <c r="AA57" s="408" t="b">
        <f t="shared" si="5"/>
        <v>1</v>
      </c>
    </row>
    <row r="58" spans="1:27" hidden="1" outlineLevel="1" x14ac:dyDescent="0.45">
      <c r="A58" s="28" t="s">
        <v>35</v>
      </c>
      <c r="B58" s="286">
        <f>IFERROR(VLOOKUP($A58,전사손익계산서!$A:$B,2,0),0)</f>
        <v>12317180</v>
      </c>
      <c r="C58" s="20">
        <f t="shared" si="0"/>
        <v>1466140</v>
      </c>
      <c r="D58" s="20">
        <f>IFERROR(VLOOKUP($A58,영업총괄!$A:$K,11,FALSE),0)</f>
        <v>327570</v>
      </c>
      <c r="E58" s="140">
        <f t="shared" si="1"/>
        <v>10523470</v>
      </c>
      <c r="F58" s="20">
        <f>IFERROR(VLOOKUP($A58,소매!A:B,2,FALSE),0)</f>
        <v>7135117.8159061354</v>
      </c>
      <c r="G58" s="20">
        <f>IFERROR(VLOOKUP($A58,도매!A:B,2,FALSE),0)</f>
        <v>3090062.1840938646</v>
      </c>
      <c r="H58" s="21">
        <f t="shared" si="3"/>
        <v>213430</v>
      </c>
      <c r="I58" s="21">
        <f>IFERROR(VLOOKUP($A58,법인영업팀!A:E,4,FALSE),0)</f>
        <v>0</v>
      </c>
      <c r="J58" s="21">
        <f>IFERROR(VLOOKUP($A58,법인영업팀!A:E,5,FALSE),0)</f>
        <v>0</v>
      </c>
      <c r="K58" s="21">
        <f>IFERROR(VLOOKUP($A58,법인영업팀!$A:$E,3,FALSE),0)</f>
        <v>0</v>
      </c>
      <c r="L58" s="243">
        <f>IFERROR(VLOOKUP($A58,소상공인혁신팀!$A:$B,2,FALSE),0)</f>
        <v>84860</v>
      </c>
      <c r="M58" s="20">
        <f>IFERROR(VLOOKUP($A58,'유통플랫폼사업단 IU'!$A:$F,2,FALSE),0)</f>
        <v>0</v>
      </c>
      <c r="O58" s="12" t="b">
        <f t="shared" si="2"/>
        <v>1</v>
      </c>
      <c r="Q58" s="20">
        <f>IFERROR(VLOOKUP($A58,디지털강화팀!A:C,3,FALSE),0)</f>
        <v>202759</v>
      </c>
      <c r="R58" s="20">
        <f>IFERROR(VLOOKUP($A58,디지털강화팀!A:D,4,FALSE),0)</f>
        <v>10671</v>
      </c>
      <c r="S58" s="366" t="b">
        <f t="shared" si="4"/>
        <v>1</v>
      </c>
      <c r="U58" s="411">
        <f>IFERROR(VLOOKUP($A58,플랫폼1!$A:$B,2,FALSE),0)</f>
        <v>0</v>
      </c>
      <c r="V58" s="411">
        <f>IFERROR(VLOOKUP($A58,플랫폼2!$A:$M,12,FALSE),0)+IFERROR(VLOOKUP($A58,플랫폼2!$A:$M,13,FALSE),0)</f>
        <v>0</v>
      </c>
      <c r="W58" s="411">
        <f>IFERROR(VLOOKUP($A58,플랫폼2!$A:$M,7,FALSE),0)+IFERROR(VLOOKUP($A58,플랫폼2!$A:$M,12,FALSE),0)</f>
        <v>0</v>
      </c>
      <c r="X58" s="411">
        <f>IFERROR(VLOOKUP($A58,모바일!$A:$S,17,FALSE),0)</f>
        <v>0</v>
      </c>
      <c r="Y58" s="411">
        <f>IFERROR(VLOOKUP($A58,모바일!$A:$S,18,FALSE),0)</f>
        <v>0</v>
      </c>
      <c r="Z58" s="411">
        <f>IFERROR(VLOOKUP(A58,플랫폼2!$A:$O,15,0),0)</f>
        <v>0</v>
      </c>
      <c r="AA58" s="408" t="b">
        <f t="shared" si="5"/>
        <v>1</v>
      </c>
    </row>
    <row r="59" spans="1:27" hidden="1" outlineLevel="1" x14ac:dyDescent="0.45">
      <c r="A59" s="28" t="s">
        <v>128</v>
      </c>
      <c r="B59" s="286">
        <f>IFERROR(VLOOKUP($A59,전사손익계산서!$A:$B,2,0),0)</f>
        <v>0</v>
      </c>
      <c r="C59" s="20">
        <f t="shared" si="0"/>
        <v>0</v>
      </c>
      <c r="D59" s="20">
        <f>IFERROR(VLOOKUP($A59,영업총괄!$A:$K,11,FALSE),0)</f>
        <v>0</v>
      </c>
      <c r="E59" s="140">
        <f t="shared" si="1"/>
        <v>0</v>
      </c>
      <c r="F59" s="20">
        <f>IFERROR(VLOOKUP($A59,소매!A:B,2,FALSE),0)</f>
        <v>0</v>
      </c>
      <c r="G59" s="20">
        <f>IFERROR(VLOOKUP($A59,도매!A:B,2,FALSE),0)</f>
        <v>0</v>
      </c>
      <c r="H59" s="21">
        <f t="shared" si="3"/>
        <v>0</v>
      </c>
      <c r="I59" s="21">
        <f>IFERROR(VLOOKUP($A59,법인영업팀!A:E,4,FALSE),0)</f>
        <v>0</v>
      </c>
      <c r="J59" s="21">
        <f>IFERROR(VLOOKUP($A59,법인영업팀!A:E,5,FALSE),0)</f>
        <v>0</v>
      </c>
      <c r="K59" s="21">
        <f>IFERROR(VLOOKUP($A59,법인영업팀!$A:$E,3,FALSE),0)</f>
        <v>0</v>
      </c>
      <c r="L59" s="243">
        <f>IFERROR(VLOOKUP($A59,소상공인혁신팀!$A:$B,2,FALSE),0)</f>
        <v>0</v>
      </c>
      <c r="M59" s="20">
        <f>IFERROR(VLOOKUP($A59,'유통플랫폼사업단 IU'!$A:$F,2,FALSE),0)</f>
        <v>0</v>
      </c>
      <c r="O59" s="12" t="b">
        <f t="shared" si="2"/>
        <v>1</v>
      </c>
      <c r="Q59" s="20">
        <f>IFERROR(VLOOKUP($A59,디지털강화팀!A:C,3,FALSE),0)</f>
        <v>0</v>
      </c>
      <c r="R59" s="20">
        <f>IFERROR(VLOOKUP($A59,디지털강화팀!A:D,4,FALSE),0)</f>
        <v>0</v>
      </c>
      <c r="S59" s="366" t="b">
        <f t="shared" si="4"/>
        <v>1</v>
      </c>
      <c r="U59" s="411">
        <f>IFERROR(VLOOKUP($A59,플랫폼1!$A:$B,2,FALSE),0)</f>
        <v>0</v>
      </c>
      <c r="V59" s="411">
        <f>IFERROR(VLOOKUP($A59,플랫폼2!$A:$M,12,FALSE),0)+IFERROR(VLOOKUP($A59,플랫폼2!$A:$M,13,FALSE),0)</f>
        <v>0</v>
      </c>
      <c r="W59" s="411">
        <f>IFERROR(VLOOKUP($A59,플랫폼2!$A:$M,7,FALSE),0)+IFERROR(VLOOKUP($A59,플랫폼2!$A:$M,12,FALSE),0)</f>
        <v>0</v>
      </c>
      <c r="X59" s="411">
        <f>IFERROR(VLOOKUP($A59,모바일!$A:$S,17,FALSE),0)</f>
        <v>0</v>
      </c>
      <c r="Y59" s="411">
        <f>IFERROR(VLOOKUP($A59,모바일!$A:$S,18,FALSE),0)</f>
        <v>0</v>
      </c>
      <c r="Z59" s="411">
        <f>IFERROR(VLOOKUP(A59,플랫폼2!$A:$O,15,0),0)</f>
        <v>0</v>
      </c>
      <c r="AA59" s="408" t="b">
        <f t="shared" si="5"/>
        <v>1</v>
      </c>
    </row>
    <row r="60" spans="1:27" hidden="1" outlineLevel="1" x14ac:dyDescent="0.45">
      <c r="A60" s="28" t="s">
        <v>36</v>
      </c>
      <c r="B60" s="286">
        <f>IFERROR(VLOOKUP($A60,전사손익계산서!$A:$B,2,0),0)</f>
        <v>13003013</v>
      </c>
      <c r="C60" s="20">
        <f t="shared" si="0"/>
        <v>738390</v>
      </c>
      <c r="D60" s="20">
        <f>IFERROR(VLOOKUP($A60,영업총괄!$A:$K,11,FALSE),0)</f>
        <v>500000</v>
      </c>
      <c r="E60" s="140">
        <f t="shared" si="1"/>
        <v>11764623</v>
      </c>
      <c r="F60" s="20">
        <f>IFERROR(VLOOKUP($A60,소매!A:B,2,FALSE),0)</f>
        <v>3740000</v>
      </c>
      <c r="G60" s="20">
        <f>IFERROR(VLOOKUP($A60,도매!A:B,2,FALSE),0)</f>
        <v>5716350</v>
      </c>
      <c r="H60" s="21">
        <f t="shared" si="3"/>
        <v>500000</v>
      </c>
      <c r="I60" s="21">
        <f>IFERROR(VLOOKUP($A60,법인영업팀!A:E,4,FALSE),0)</f>
        <v>0</v>
      </c>
      <c r="J60" s="21">
        <f>IFERROR(VLOOKUP($A60,법인영업팀!A:E,5,FALSE),0)</f>
        <v>0</v>
      </c>
      <c r="K60" s="21">
        <f>IFERROR(VLOOKUP($A60,법인영업팀!$A:$E,3,FALSE),0)</f>
        <v>0</v>
      </c>
      <c r="L60" s="243">
        <f>IFERROR(VLOOKUP($A60,소상공인혁신팀!$A:$B,2,FALSE),0)</f>
        <v>808273</v>
      </c>
      <c r="M60" s="20">
        <f>IFERROR(VLOOKUP($A60,'유통플랫폼사업단 IU'!$A:$F,2,FALSE),0)</f>
        <v>1000000</v>
      </c>
      <c r="O60" s="12" t="b">
        <f t="shared" si="2"/>
        <v>1</v>
      </c>
      <c r="Q60" s="20">
        <f>IFERROR(VLOOKUP($A60,디지털강화팀!A:C,3,FALSE),0)</f>
        <v>475000</v>
      </c>
      <c r="R60" s="20">
        <f>IFERROR(VLOOKUP($A60,디지털강화팀!A:D,4,FALSE),0)</f>
        <v>25000</v>
      </c>
      <c r="S60" s="366" t="b">
        <f t="shared" si="4"/>
        <v>1</v>
      </c>
      <c r="U60" s="411">
        <f>IFERROR(VLOOKUP($A60,플랫폼1!$A:$B,2,FALSE),0)</f>
        <v>500000</v>
      </c>
      <c r="V60" s="411">
        <f>IFERROR(VLOOKUP($A60,플랫폼2!$A:$M,12,FALSE),0)+IFERROR(VLOOKUP($A60,플랫폼2!$A:$M,13,FALSE),0)</f>
        <v>0</v>
      </c>
      <c r="W60" s="411">
        <f>IFERROR(VLOOKUP($A60,플랫폼2!$A:$M,7,FALSE),0)+IFERROR(VLOOKUP($A60,플랫폼2!$A:$M,12,FALSE),0)</f>
        <v>0</v>
      </c>
      <c r="X60" s="411">
        <v>41666.666666666664</v>
      </c>
      <c r="Y60" s="411">
        <v>41666.666666666664</v>
      </c>
      <c r="Z60" s="411">
        <v>416666.66666666663</v>
      </c>
      <c r="AA60" s="408" t="b">
        <f t="shared" si="5"/>
        <v>1</v>
      </c>
    </row>
    <row r="61" spans="1:27" hidden="1" outlineLevel="1" x14ac:dyDescent="0.45">
      <c r="A61" s="25" t="s">
        <v>149</v>
      </c>
      <c r="B61" s="286">
        <f>IFERROR(VLOOKUP($A61,전사손익계산서!$A:$B,2,0),0)</f>
        <v>0</v>
      </c>
      <c r="C61" s="20">
        <f t="shared" si="0"/>
        <v>0</v>
      </c>
      <c r="D61" s="20">
        <f>IFERROR(VLOOKUP($A61,영업총괄!$A:$K,11,FALSE),0)</f>
        <v>0</v>
      </c>
      <c r="E61" s="140">
        <f t="shared" si="1"/>
        <v>0</v>
      </c>
      <c r="F61" s="20">
        <f>IFERROR(VLOOKUP($A61,소매!A:B,2,FALSE),0)</f>
        <v>0</v>
      </c>
      <c r="G61" s="20">
        <f>IFERROR(VLOOKUP($A61,도매!A:B,2,FALSE),0)</f>
        <v>0</v>
      </c>
      <c r="H61" s="21">
        <f t="shared" si="3"/>
        <v>0</v>
      </c>
      <c r="I61" s="21">
        <f>IFERROR(VLOOKUP($A61,법인영업팀!A:E,4,FALSE),0)</f>
        <v>0</v>
      </c>
      <c r="J61" s="21">
        <f>IFERROR(VLOOKUP($A61,법인영업팀!A:E,5,FALSE),0)</f>
        <v>0</v>
      </c>
      <c r="K61" s="21">
        <f>IFERROR(VLOOKUP($A61,법인영업팀!$A:$E,3,FALSE),0)</f>
        <v>0</v>
      </c>
      <c r="L61" s="243">
        <f>IFERROR(VLOOKUP($A61,소상공인혁신팀!$A:$B,2,FALSE),0)</f>
        <v>0</v>
      </c>
      <c r="M61" s="20">
        <f>IFERROR(VLOOKUP($A61,'유통플랫폼사업단 IU'!$A:$F,2,FALSE),0)</f>
        <v>0</v>
      </c>
      <c r="O61" s="12" t="b">
        <f t="shared" si="2"/>
        <v>1</v>
      </c>
      <c r="Q61" s="20">
        <f>IFERROR(VLOOKUP($A61,디지털강화팀!A:C,3,FALSE),0)</f>
        <v>0</v>
      </c>
      <c r="R61" s="20">
        <f>IFERROR(VLOOKUP($A61,디지털강화팀!A:D,4,FALSE),0)</f>
        <v>0</v>
      </c>
      <c r="S61" s="366" t="b">
        <f t="shared" si="4"/>
        <v>1</v>
      </c>
      <c r="U61" s="411">
        <f>IFERROR(VLOOKUP($A61,플랫폼1!$A:$B,2,FALSE),0)</f>
        <v>0</v>
      </c>
      <c r="V61" s="411">
        <f>IFERROR(VLOOKUP($A61,플랫폼2!$A:$M,12,FALSE),0)+IFERROR(VLOOKUP($A61,플랫폼2!$A:$M,13,FALSE),0)</f>
        <v>0</v>
      </c>
      <c r="W61" s="411">
        <f>IFERROR(VLOOKUP($A61,플랫폼2!$A:$M,7,FALSE),0)+IFERROR(VLOOKUP($A61,플랫폼2!$A:$M,12,FALSE),0)</f>
        <v>0</v>
      </c>
      <c r="X61" s="411">
        <f>IFERROR(VLOOKUP($A61,모바일!$A:$S,17,FALSE),0)</f>
        <v>0</v>
      </c>
      <c r="Y61" s="411">
        <f>IFERROR(VLOOKUP($A61,모바일!$A:$S,18,FALSE),0)</f>
        <v>0</v>
      </c>
      <c r="Z61" s="411">
        <f>IFERROR(VLOOKUP(A61,플랫폼2!$A:$O,15,0),0)</f>
        <v>0</v>
      </c>
      <c r="AA61" s="408" t="b">
        <f t="shared" si="5"/>
        <v>1</v>
      </c>
    </row>
    <row r="62" spans="1:27" hidden="1" outlineLevel="1" x14ac:dyDescent="0.45">
      <c r="A62" s="28" t="s">
        <v>384</v>
      </c>
      <c r="B62" s="286">
        <f>IFERROR(VLOOKUP($A62,전사손익계산서!$A:$B,2,0),0)</f>
        <v>0</v>
      </c>
      <c r="C62" s="20">
        <f t="shared" si="0"/>
        <v>0</v>
      </c>
      <c r="D62" s="20">
        <f>IFERROR(VLOOKUP($A62,영업총괄!$A:$K,11,FALSE),0)</f>
        <v>0</v>
      </c>
      <c r="E62" s="140">
        <f t="shared" si="1"/>
        <v>0</v>
      </c>
      <c r="F62" s="20">
        <f>IFERROR(VLOOKUP($A62,소매!A:B,2,FALSE),0)</f>
        <v>0</v>
      </c>
      <c r="G62" s="20">
        <f>IFERROR(VLOOKUP($A62,도매!A:B,2,FALSE),0)</f>
        <v>0</v>
      </c>
      <c r="H62" s="21">
        <f t="shared" si="3"/>
        <v>0</v>
      </c>
      <c r="I62" s="21">
        <f>IFERROR(VLOOKUP($A62,법인영업팀!A:E,4,FALSE),0)</f>
        <v>0</v>
      </c>
      <c r="J62" s="21">
        <f>IFERROR(VLOOKUP($A62,법인영업팀!A:E,5,FALSE),0)</f>
        <v>0</v>
      </c>
      <c r="K62" s="21">
        <f>IFERROR(VLOOKUP($A62,법인영업팀!$A:$E,3,FALSE),0)</f>
        <v>0</v>
      </c>
      <c r="L62" s="243">
        <f>IFERROR(VLOOKUP($A62,소상공인혁신팀!$A:$B,2,FALSE),0)</f>
        <v>0</v>
      </c>
      <c r="M62" s="20">
        <f>IFERROR(VLOOKUP($A62,'유통플랫폼사업단 IU'!$A:$F,2,FALSE),0)</f>
        <v>0</v>
      </c>
      <c r="O62" s="12" t="b">
        <f t="shared" si="2"/>
        <v>1</v>
      </c>
      <c r="Q62" s="20">
        <f>IFERROR(VLOOKUP($A62,디지털강화팀!A:C,3,FALSE),0)</f>
        <v>0</v>
      </c>
      <c r="R62" s="20">
        <f>IFERROR(VLOOKUP($A62,디지털강화팀!A:D,4,FALSE),0)</f>
        <v>0</v>
      </c>
      <c r="S62" s="366" t="b">
        <f t="shared" si="4"/>
        <v>1</v>
      </c>
      <c r="U62" s="413">
        <f>IFERROR(VLOOKUP($A62,플랫폼1!$A:$B,2,FALSE),0)</f>
        <v>0</v>
      </c>
      <c r="V62" s="413">
        <f>IFERROR(VLOOKUP($A62,플랫폼2!$A:$M,12,FALSE),0)+IFERROR(VLOOKUP($A62,플랫폼2!$A:$M,13,FALSE),0)</f>
        <v>0</v>
      </c>
      <c r="W62" s="413">
        <f>IFERROR(VLOOKUP($A62,플랫폼2!$A:$M,7,FALSE),0)+IFERROR(VLOOKUP($A62,플랫폼2!$A:$M,12,FALSE),0)</f>
        <v>0</v>
      </c>
      <c r="X62" s="413">
        <f>IFERROR(VLOOKUP($A62,모바일!$A:$S,17,FALSE),0)</f>
        <v>0</v>
      </c>
      <c r="Y62" s="413">
        <f>IFERROR(VLOOKUP($A62,모바일!$A:$S,18,FALSE),0)</f>
        <v>0</v>
      </c>
      <c r="Z62" s="413">
        <f>IFERROR(VLOOKUP(A62,플랫폼2!$A:$O,15,0),0)</f>
        <v>0</v>
      </c>
      <c r="AA62" s="408" t="b">
        <f t="shared" si="5"/>
        <v>1</v>
      </c>
    </row>
    <row r="63" spans="1:27" s="12" customFormat="1" collapsed="1" x14ac:dyDescent="0.45">
      <c r="A63" s="135" t="s">
        <v>37</v>
      </c>
      <c r="B63" s="281">
        <f>IFERROR(VLOOKUP($A63,전사손익계산서!$A:$B,2,0),0)</f>
        <v>922205239</v>
      </c>
      <c r="C63" s="17">
        <f t="shared" si="0"/>
        <v>-1339512519.6762419</v>
      </c>
      <c r="D63" s="17">
        <f>IFERROR(VLOOKUP($A63,영업총괄!$A:$K,11,FALSE),0)</f>
        <v>96030540</v>
      </c>
      <c r="E63" s="139">
        <f t="shared" si="1"/>
        <v>2165687218.6762419</v>
      </c>
      <c r="F63" s="17">
        <f>IFERROR(VLOOKUP($A63,소매!A:B,2,FALSE),0)</f>
        <v>1393634005.1550772</v>
      </c>
      <c r="G63" s="17">
        <f>IFERROR(VLOOKUP($A63,도매!A:B,2,FALSE),0)</f>
        <v>454942771.85167342</v>
      </c>
      <c r="H63" s="18">
        <f t="shared" si="3"/>
        <v>67573982.993249297</v>
      </c>
      <c r="I63" s="18">
        <f>IFERROR(VLOOKUP($A63,법인영업팀!A:E,4,FALSE),0)</f>
        <v>18919522.70475997</v>
      </c>
      <c r="J63" s="18">
        <f>IFERROR(VLOOKUP($A63,법인영업팀!A:E,5,FALSE),0)</f>
        <v>16021108.122192895</v>
      </c>
      <c r="K63" s="18">
        <f>IFERROR(VLOOKUP($A63,법인영업팀!$A:$E,3,FALSE),0)</f>
        <v>78576747.791080147</v>
      </c>
      <c r="L63" s="242">
        <f>IFERROR(VLOOKUP($A63,소상공인혁신팀!$A:$B,2,FALSE),0)</f>
        <v>83089760.058208391</v>
      </c>
      <c r="M63" s="17">
        <f>IFERROR(VLOOKUP($A63,'유통플랫폼사업단 IU'!$A:$F,2,FALSE),0)</f>
        <v>52929320</v>
      </c>
      <c r="O63" s="12" t="b">
        <f t="shared" si="2"/>
        <v>1</v>
      </c>
      <c r="Q63" s="17">
        <f>IFERROR(VLOOKUP($A63,디지털강화팀!A:C,3,FALSE),0)</f>
        <v>64195284.343586832</v>
      </c>
      <c r="R63" s="17">
        <f>IFERROR(VLOOKUP($A63,디지털강화팀!A:D,4,FALSE),0)</f>
        <v>3378698.6496624649</v>
      </c>
      <c r="S63" s="366" t="b">
        <f t="shared" si="4"/>
        <v>1</v>
      </c>
      <c r="U63" s="412">
        <f>IFERROR(VLOOKUP($A63,플랫폼1!$A:$B,2,FALSE),0)</f>
        <v>12886770</v>
      </c>
      <c r="V63" s="412">
        <f>IFERROR(VLOOKUP($A63,플랫폼2!$A:$M,12,FALSE),0)+IFERROR(VLOOKUP($A63,플랫폼2!$A:$M,13,FALSE),0)</f>
        <v>8017785</v>
      </c>
      <c r="W63" s="412">
        <f>IFERROR(VLOOKUP($A63,플랫폼2!$A:$M,7,FALSE),0)+IFERROR(VLOOKUP($A63,플랫폼2!$A:$M,12,FALSE),0)</f>
        <v>8017785</v>
      </c>
      <c r="X63" s="412">
        <f>IFERROR(VLOOKUP($A63,모바일!$A:$S,17,FALSE),0)</f>
        <v>1803117.5</v>
      </c>
      <c r="Y63" s="412">
        <f>IFERROR(VLOOKUP($A63,모바일!$A:$S,18,FALSE),0)</f>
        <v>1803117.5</v>
      </c>
      <c r="Z63" s="412">
        <f>IFERROR(VLOOKUP(A63,플랫폼2!$A:$O,15,0),0)</f>
        <v>20400745</v>
      </c>
      <c r="AA63" s="408" t="b">
        <f t="shared" si="5"/>
        <v>1</v>
      </c>
    </row>
    <row r="64" spans="1:27" hidden="1" outlineLevel="1" x14ac:dyDescent="0.45">
      <c r="A64" s="28" t="s">
        <v>38</v>
      </c>
      <c r="B64" s="286">
        <f>IFERROR(VLOOKUP($A64,전사손익계산서!$A:$B,2,0),0)</f>
        <v>108298759</v>
      </c>
      <c r="C64" s="20">
        <f t="shared" si="0"/>
        <v>-443375009.67624146</v>
      </c>
      <c r="D64" s="20">
        <f>IFERROR(VLOOKUP($A64,영업총괄!$A:$K,11,FALSE),0)</f>
        <v>72154170</v>
      </c>
      <c r="E64" s="140">
        <f t="shared" si="1"/>
        <v>479519598.67624146</v>
      </c>
      <c r="F64" s="20">
        <f>IFERROR(VLOOKUP($A64,소매!A:B,2,FALSE),0)</f>
        <v>243982255.75384533</v>
      </c>
      <c r="G64" s="20">
        <f>IFERROR(VLOOKUP($A64,도매!A:B,2,FALSE),0)</f>
        <v>115094001.25290534</v>
      </c>
      <c r="H64" s="21">
        <f t="shared" si="3"/>
        <v>30607342.993249293</v>
      </c>
      <c r="I64" s="21">
        <f>IFERROR(VLOOKUP($A64,법인영업팀!A:E,4,FALSE),0)</f>
        <v>5730932.7047599703</v>
      </c>
      <c r="J64" s="21">
        <f>IFERROR(VLOOKUP($A64,법인영업팀!A:E,5,FALSE),0)</f>
        <v>5732518.122192895</v>
      </c>
      <c r="K64" s="21">
        <f>IFERROR(VLOOKUP($A64,법인영업팀!$A:$E,3,FALSE),0)</f>
        <v>14236417.791080149</v>
      </c>
      <c r="L64" s="243">
        <f>IFERROR(VLOOKUP($A64,소상공인혁신팀!$A:$B,2,FALSE),0)</f>
        <v>16401380.058208391</v>
      </c>
      <c r="M64" s="20">
        <f>IFERROR(VLOOKUP($A64,'유통플랫폼사업단 IU'!$A:$F,2,FALSE),0)</f>
        <v>47734750</v>
      </c>
      <c r="O64" s="12" t="b">
        <f t="shared" si="2"/>
        <v>1</v>
      </c>
      <c r="Q64" s="20">
        <f>IFERROR(VLOOKUP($A64,디지털강화팀!A:C,3,FALSE),0)</f>
        <v>29076976.343586829</v>
      </c>
      <c r="R64" s="20">
        <f>IFERROR(VLOOKUP($A64,디지털강화팀!A:D,4,FALSE),0)</f>
        <v>1530366.6496624646</v>
      </c>
      <c r="S64" s="366" t="b">
        <f t="shared" si="4"/>
        <v>1</v>
      </c>
      <c r="U64" s="411">
        <f>IFERROR(VLOOKUP($A64,플랫폼1!$A:$B,2,FALSE),0)</f>
        <v>12236770</v>
      </c>
      <c r="V64" s="411">
        <f>IFERROR(VLOOKUP($A64,플랫폼2!$A:$M,12,FALSE),0)+IFERROR(VLOOKUP($A64,플랫폼2!$A:$M,13,FALSE),0)</f>
        <v>7630285</v>
      </c>
      <c r="W64" s="411">
        <f>IFERROR(VLOOKUP($A64,플랫폼2!$A:$M,7,FALSE),0)+IFERROR(VLOOKUP($A64,플랫폼2!$A:$M,12,FALSE),0)</f>
        <v>7630285</v>
      </c>
      <c r="X64" s="411">
        <f>IFERROR(VLOOKUP($A64,모바일!$A:$S,17,FALSE),0)</f>
        <v>1686450.8333333333</v>
      </c>
      <c r="Y64" s="411">
        <f>IFERROR(VLOOKUP($A64,모바일!$A:$S,18,FALSE),0)</f>
        <v>1686450.8333333333</v>
      </c>
      <c r="Z64" s="411">
        <f>IFERROR(VLOOKUP(A64,플랫폼2!$A:$O,15,0),0)</f>
        <v>16864508.333333332</v>
      </c>
      <c r="AA64" s="408" t="b">
        <f t="shared" si="5"/>
        <v>1</v>
      </c>
    </row>
    <row r="65" spans="1:27" hidden="1" outlineLevel="1" x14ac:dyDescent="0.45">
      <c r="A65" s="28" t="s">
        <v>206</v>
      </c>
      <c r="B65" s="286">
        <f>IFERROR(VLOOKUP($A65,전사손익계산서!$A:$B,2,0),0)</f>
        <v>219600000</v>
      </c>
      <c r="C65" s="20">
        <f t="shared" si="0"/>
        <v>219600000</v>
      </c>
      <c r="D65" s="20">
        <f>IFERROR(VLOOKUP($A65,영업총괄!$A:$K,11,FALSE),0)</f>
        <v>0</v>
      </c>
      <c r="E65" s="140">
        <f t="shared" si="1"/>
        <v>0</v>
      </c>
      <c r="F65" s="20">
        <f>IFERROR(VLOOKUP($A65,소매!A:B,2,FALSE),0)</f>
        <v>0</v>
      </c>
      <c r="G65" s="20">
        <f>IFERROR(VLOOKUP($A65,도매!A:B,2,FALSE),0)</f>
        <v>0</v>
      </c>
      <c r="H65" s="21">
        <f t="shared" si="3"/>
        <v>0</v>
      </c>
      <c r="I65" s="21">
        <f>IFERROR(VLOOKUP($A65,법인영업팀!A:E,4,FALSE),0)</f>
        <v>0</v>
      </c>
      <c r="J65" s="21">
        <f>IFERROR(VLOOKUP($A65,법인영업팀!A:E,5,FALSE),0)</f>
        <v>0</v>
      </c>
      <c r="K65" s="21">
        <f>IFERROR(VLOOKUP($A65,법인영업팀!$A:$E,3,FALSE),0)</f>
        <v>0</v>
      </c>
      <c r="L65" s="243">
        <f>IFERROR(VLOOKUP($A65,소상공인혁신팀!$A:$B,2,FALSE),0)</f>
        <v>0</v>
      </c>
      <c r="M65" s="20">
        <f>IFERROR(VLOOKUP($A65,'유통플랫폼사업단 IU'!$A:$F,2,FALSE),0)</f>
        <v>0</v>
      </c>
      <c r="O65" s="12" t="b">
        <f t="shared" si="2"/>
        <v>1</v>
      </c>
      <c r="Q65" s="20">
        <f>IFERROR(VLOOKUP($A65,디지털강화팀!A:C,3,FALSE),0)</f>
        <v>0</v>
      </c>
      <c r="R65" s="20">
        <f>IFERROR(VLOOKUP($A65,디지털강화팀!A:D,4,FALSE),0)</f>
        <v>0</v>
      </c>
      <c r="S65" s="366" t="b">
        <f t="shared" si="4"/>
        <v>1</v>
      </c>
      <c r="U65" s="411">
        <f>IFERROR(VLOOKUP($A65,플랫폼1!$A:$B,2,FALSE),0)</f>
        <v>0</v>
      </c>
      <c r="V65" s="411">
        <f>IFERROR(VLOOKUP($A65,플랫폼2!$A:$M,12,FALSE),0)+IFERROR(VLOOKUP($A65,플랫폼2!$A:$M,13,FALSE),0)</f>
        <v>0</v>
      </c>
      <c r="W65" s="411">
        <f>IFERROR(VLOOKUP($A65,플랫폼2!$A:$M,7,FALSE),0)+IFERROR(VLOOKUP($A65,플랫폼2!$A:$M,12,FALSE),0)</f>
        <v>0</v>
      </c>
      <c r="X65" s="411">
        <f>IFERROR(VLOOKUP($A65,모바일!$A:$S,17,FALSE),0)</f>
        <v>0</v>
      </c>
      <c r="Y65" s="411">
        <f>IFERROR(VLOOKUP($A65,모바일!$A:$S,18,FALSE),0)</f>
        <v>0</v>
      </c>
      <c r="Z65" s="411">
        <f>IFERROR(VLOOKUP(A65,플랫폼2!$A:$O,15,0),0)</f>
        <v>0</v>
      </c>
      <c r="AA65" s="408" t="b">
        <f t="shared" si="5"/>
        <v>1</v>
      </c>
    </row>
    <row r="66" spans="1:27" hidden="1" outlineLevel="1" x14ac:dyDescent="0.45">
      <c r="A66" s="28" t="s">
        <v>207</v>
      </c>
      <c r="B66" s="286">
        <f>IFERROR(VLOOKUP($A66,전사손익계산서!$A:$B,2,0),0)</f>
        <v>0</v>
      </c>
      <c r="C66" s="20">
        <f t="shared" si="0"/>
        <v>0</v>
      </c>
      <c r="D66" s="20">
        <f>IFERROR(VLOOKUP($A66,영업총괄!$A:$K,11,FALSE),0)</f>
        <v>0</v>
      </c>
      <c r="E66" s="140">
        <f t="shared" si="1"/>
        <v>0</v>
      </c>
      <c r="F66" s="20">
        <f>IFERROR(VLOOKUP($A66,소매!A:B,2,FALSE),0)</f>
        <v>0</v>
      </c>
      <c r="G66" s="20">
        <f>IFERROR(VLOOKUP($A66,도매!A:B,2,FALSE),0)</f>
        <v>0</v>
      </c>
      <c r="H66" s="21">
        <f t="shared" si="3"/>
        <v>0</v>
      </c>
      <c r="I66" s="21">
        <f>IFERROR(VLOOKUP($A66,법인영업팀!A:E,4,FALSE),0)</f>
        <v>0</v>
      </c>
      <c r="J66" s="21">
        <f>IFERROR(VLOOKUP($A66,법인영업팀!A:E,5,FALSE),0)</f>
        <v>0</v>
      </c>
      <c r="K66" s="21">
        <f>IFERROR(VLOOKUP($A66,법인영업팀!$A:$E,3,FALSE),0)</f>
        <v>0</v>
      </c>
      <c r="L66" s="243">
        <f>IFERROR(VLOOKUP($A66,소상공인혁신팀!$A:$B,2,FALSE),0)</f>
        <v>0</v>
      </c>
      <c r="M66" s="20">
        <f>IFERROR(VLOOKUP($A66,'유통플랫폼사업단 IU'!$A:$F,2,FALSE),0)</f>
        <v>0</v>
      </c>
      <c r="O66" s="12" t="b">
        <f t="shared" si="2"/>
        <v>1</v>
      </c>
      <c r="Q66" s="20">
        <f>IFERROR(VLOOKUP($A66,디지털강화팀!A:C,3,FALSE),0)</f>
        <v>0</v>
      </c>
      <c r="R66" s="20">
        <f>IFERROR(VLOOKUP($A66,디지털강화팀!A:D,4,FALSE),0)</f>
        <v>0</v>
      </c>
      <c r="S66" s="366" t="b">
        <f t="shared" si="4"/>
        <v>1</v>
      </c>
      <c r="U66" s="411">
        <f>IFERROR(VLOOKUP($A66,플랫폼1!$A:$B,2,FALSE),0)</f>
        <v>0</v>
      </c>
      <c r="V66" s="411">
        <f>IFERROR(VLOOKUP($A66,플랫폼2!$A:$M,12,FALSE),0)+IFERROR(VLOOKUP($A66,플랫폼2!$A:$M,13,FALSE),0)</f>
        <v>0</v>
      </c>
      <c r="W66" s="411">
        <f>IFERROR(VLOOKUP($A66,플랫폼2!$A:$M,7,FALSE),0)+IFERROR(VLOOKUP($A66,플랫폼2!$A:$M,12,FALSE),0)</f>
        <v>0</v>
      </c>
      <c r="X66" s="411">
        <f>IFERROR(VLOOKUP($A66,모바일!$A:$S,17,FALSE),0)</f>
        <v>0</v>
      </c>
      <c r="Y66" s="411">
        <f>IFERROR(VLOOKUP($A66,모바일!$A:$S,18,FALSE),0)</f>
        <v>0</v>
      </c>
      <c r="Z66" s="411">
        <f>IFERROR(VLOOKUP(A66,플랫폼2!$A:$O,15,0),0)</f>
        <v>0</v>
      </c>
      <c r="AA66" s="408" t="b">
        <f t="shared" si="5"/>
        <v>1</v>
      </c>
    </row>
    <row r="67" spans="1:27" hidden="1" outlineLevel="1" x14ac:dyDescent="0.45">
      <c r="A67" s="28" t="s">
        <v>150</v>
      </c>
      <c r="B67" s="286">
        <f>IFERROR(VLOOKUP($A67,전사손익계산서!$A:$B,2,0),0)</f>
        <v>32716810</v>
      </c>
      <c r="C67" s="20">
        <f t="shared" si="0"/>
        <v>1705170</v>
      </c>
      <c r="D67" s="20">
        <f>IFERROR(VLOOKUP($A67,영업총괄!$A:$K,11,FALSE),0)</f>
        <v>0</v>
      </c>
      <c r="E67" s="140">
        <f t="shared" ref="E67:E130" si="6">SUM(F67:M67)</f>
        <v>31011640</v>
      </c>
      <c r="F67" s="20">
        <f>IFERROR(VLOOKUP($A67,소매!A:B,2,FALSE),0)</f>
        <v>1100000</v>
      </c>
      <c r="G67" s="20">
        <f>IFERROR(VLOOKUP($A67,도매!A:B,2,FALSE),0)</f>
        <v>0</v>
      </c>
      <c r="H67" s="21">
        <f t="shared" si="3"/>
        <v>29041640</v>
      </c>
      <c r="I67" s="21">
        <f>IFERROR(VLOOKUP($A67,법인영업팀!A:E,4,FALSE),0)</f>
        <v>0</v>
      </c>
      <c r="J67" s="21">
        <f>IFERROR(VLOOKUP($A67,법인영업팀!A:E,5,FALSE),0)</f>
        <v>0</v>
      </c>
      <c r="K67" s="21">
        <f>IFERROR(VLOOKUP($A67,법인영업팀!$A:$E,3,FALSE),0)</f>
        <v>870000</v>
      </c>
      <c r="L67" s="243">
        <f>IFERROR(VLOOKUP($A67,소상공인혁신팀!$A:$B,2,FALSE),0)</f>
        <v>0</v>
      </c>
      <c r="M67" s="20">
        <f>IFERROR(VLOOKUP($A67,'유통플랫폼사업단 IU'!$A:$F,2,FALSE),0)</f>
        <v>0</v>
      </c>
      <c r="O67" s="12" t="b">
        <f t="shared" ref="O67:O130" si="7">B67=C67+D67+E67</f>
        <v>1</v>
      </c>
      <c r="Q67" s="20">
        <f>IFERROR(VLOOKUP($A67,디지털강화팀!A:C,3,FALSE),0)</f>
        <v>27589558</v>
      </c>
      <c r="R67" s="20">
        <f>IFERROR(VLOOKUP($A67,디지털강화팀!A:D,4,FALSE),0)</f>
        <v>1452082</v>
      </c>
      <c r="S67" s="366" t="b">
        <f t="shared" si="4"/>
        <v>1</v>
      </c>
      <c r="U67" s="411">
        <f>IFERROR(VLOOKUP($A67,플랫폼1!$A:$B,2,FALSE),0)</f>
        <v>0</v>
      </c>
      <c r="V67" s="411">
        <f>IFERROR(VLOOKUP($A67,플랫폼2!$A:$M,12,FALSE),0)+IFERROR(VLOOKUP($A67,플랫폼2!$A:$M,13,FALSE),0)</f>
        <v>0</v>
      </c>
      <c r="W67" s="411">
        <f>IFERROR(VLOOKUP($A67,플랫폼2!$A:$M,7,FALSE),0)+IFERROR(VLOOKUP($A67,플랫폼2!$A:$M,12,FALSE),0)</f>
        <v>0</v>
      </c>
      <c r="X67" s="411">
        <f>IFERROR(VLOOKUP($A67,모바일!$A:$S,17,FALSE),0)</f>
        <v>0</v>
      </c>
      <c r="Y67" s="411">
        <f>IFERROR(VLOOKUP($A67,모바일!$A:$S,18,FALSE),0)</f>
        <v>0</v>
      </c>
      <c r="Z67" s="411">
        <f>IFERROR(VLOOKUP(A67,플랫폼2!$A:$O,15,0),0)</f>
        <v>0</v>
      </c>
      <c r="AA67" s="408" t="b">
        <f t="shared" si="5"/>
        <v>1</v>
      </c>
    </row>
    <row r="68" spans="1:27" hidden="1" outlineLevel="1" x14ac:dyDescent="0.45">
      <c r="A68" s="28" t="s">
        <v>39</v>
      </c>
      <c r="B68" s="286">
        <f>IFERROR(VLOOKUP($A68,전사손익계산서!$A:$B,2,0),0)</f>
        <v>557989670</v>
      </c>
      <c r="C68" s="20">
        <f t="shared" si="0"/>
        <v>-1117442680</v>
      </c>
      <c r="D68" s="20">
        <f>IFERROR(VLOOKUP($A68,영업총괄!$A:$K,11,FALSE),0)</f>
        <v>23876370</v>
      </c>
      <c r="E68" s="140">
        <f t="shared" si="6"/>
        <v>1651555980</v>
      </c>
      <c r="F68" s="20">
        <f>IFERROR(VLOOKUP($A68,소매!A:B,2,FALSE),0)</f>
        <v>1148551749.4012318</v>
      </c>
      <c r="G68" s="20">
        <f>IFERROR(VLOOKUP($A68,도매!A:B,2,FALSE),0)</f>
        <v>339848770.59876812</v>
      </c>
      <c r="H68" s="21">
        <f t="shared" ref="H68:H131" si="8">Q68+R68</f>
        <v>7925000</v>
      </c>
      <c r="I68" s="21">
        <f>IFERROR(VLOOKUP($A68,법인영업팀!A:E,4,FALSE),0)</f>
        <v>13188590</v>
      </c>
      <c r="J68" s="21">
        <f>IFERROR(VLOOKUP($A68,법인영업팀!A:E,5,FALSE),0)</f>
        <v>10288590</v>
      </c>
      <c r="K68" s="21">
        <f>IFERROR(VLOOKUP($A68,법인영업팀!$A:$E,3,FALSE),0)</f>
        <v>63470330</v>
      </c>
      <c r="L68" s="243">
        <f>IFERROR(VLOOKUP($A68,소상공인혁신팀!$A:$B,2,FALSE),0)</f>
        <v>63088380</v>
      </c>
      <c r="M68" s="20">
        <f>IFERROR(VLOOKUP($A68,'유통플랫폼사업단 IU'!$A:$F,2,FALSE),0)</f>
        <v>5194570</v>
      </c>
      <c r="O68" s="12" t="b">
        <f t="shared" si="7"/>
        <v>1</v>
      </c>
      <c r="Q68" s="20">
        <f>IFERROR(VLOOKUP($A68,디지털강화팀!A:C,3,FALSE),0)</f>
        <v>7528750</v>
      </c>
      <c r="R68" s="20">
        <f>IFERROR(VLOOKUP($A68,디지털강화팀!A:D,4,FALSE),0)</f>
        <v>396250</v>
      </c>
      <c r="S68" s="366" t="b">
        <f t="shared" ref="S68:S131" si="9">Q68+R68=H68</f>
        <v>1</v>
      </c>
      <c r="U68" s="411">
        <f>IFERROR(VLOOKUP($A68,플랫폼1!$A:$B,2,FALSE),0)</f>
        <v>650000</v>
      </c>
      <c r="V68" s="411">
        <f>IFERROR(VLOOKUP($A68,플랫폼2!$A:$M,12,FALSE),0)+IFERROR(VLOOKUP($A68,플랫폼2!$A:$M,13,FALSE),0)</f>
        <v>387500</v>
      </c>
      <c r="W68" s="411">
        <f>IFERROR(VLOOKUP($A68,플랫폼2!$A:$M,7,FALSE),0)+IFERROR(VLOOKUP($A68,플랫폼2!$A:$M,12,FALSE),0)</f>
        <v>387500</v>
      </c>
      <c r="X68" s="411">
        <f>IFERROR(VLOOKUP($A68,모바일!$A:$S,17,FALSE),0)</f>
        <v>116666.66666666667</v>
      </c>
      <c r="Y68" s="411">
        <f>IFERROR(VLOOKUP($A68,모바일!$A:$S,18,FALSE),0)</f>
        <v>116666.66666666667</v>
      </c>
      <c r="Z68" s="411">
        <f>IFERROR(VLOOKUP(A68,플랫폼2!$A:$O,15,0),0)</f>
        <v>3536236.666666667</v>
      </c>
      <c r="AA68" s="408" t="b">
        <f t="shared" ref="AA68:AA131" si="10">M68=SUM(U68:Z68)</f>
        <v>1</v>
      </c>
    </row>
    <row r="69" spans="1:27" hidden="1" outlineLevel="1" x14ac:dyDescent="0.45">
      <c r="A69" s="28" t="s">
        <v>151</v>
      </c>
      <c r="B69" s="286">
        <f>IFERROR(VLOOKUP($A69,전사손익계산서!$A:$B,2,0),0)</f>
        <v>3600000</v>
      </c>
      <c r="C69" s="20">
        <f t="shared" ref="C69:C132" si="11">B69-E69-D69</f>
        <v>0</v>
      </c>
      <c r="D69" s="20">
        <f>IFERROR(VLOOKUP($A69,영업총괄!$A:$K,11,FALSE),0)</f>
        <v>0</v>
      </c>
      <c r="E69" s="140">
        <f t="shared" si="6"/>
        <v>3600000</v>
      </c>
      <c r="F69" s="20">
        <f>IFERROR(VLOOKUP($A69,소매!A:B,2,FALSE),0)</f>
        <v>0</v>
      </c>
      <c r="G69" s="20">
        <f>IFERROR(VLOOKUP($A69,도매!A:B,2,FALSE),0)</f>
        <v>0</v>
      </c>
      <c r="H69" s="21">
        <f t="shared" si="8"/>
        <v>0</v>
      </c>
      <c r="I69" s="21">
        <f>IFERROR(VLOOKUP($A69,법인영업팀!A:E,4,FALSE),0)</f>
        <v>0</v>
      </c>
      <c r="J69" s="21">
        <f>IFERROR(VLOOKUP($A69,법인영업팀!A:E,5,FALSE),0)</f>
        <v>0</v>
      </c>
      <c r="K69" s="21">
        <f>IFERROR(VLOOKUP($A69,법인영업팀!$A:$E,3,FALSE),0)</f>
        <v>0</v>
      </c>
      <c r="L69" s="243">
        <f>IFERROR(VLOOKUP($A69,소상공인혁신팀!$A:$B,2,FALSE),0)</f>
        <v>3600000</v>
      </c>
      <c r="M69" s="20">
        <f>IFERROR(VLOOKUP($A69,'유통플랫폼사업단 IU'!$A:$F,2,FALSE),0)</f>
        <v>0</v>
      </c>
      <c r="O69" s="12" t="b">
        <f t="shared" si="7"/>
        <v>1</v>
      </c>
      <c r="Q69" s="20">
        <f>IFERROR(VLOOKUP($A69,디지털강화팀!A:C,3,FALSE),0)</f>
        <v>0</v>
      </c>
      <c r="R69" s="20">
        <f>IFERROR(VLOOKUP($A69,디지털강화팀!A:D,4,FALSE),0)</f>
        <v>0</v>
      </c>
      <c r="S69" s="366" t="b">
        <f t="shared" si="9"/>
        <v>1</v>
      </c>
      <c r="U69" s="411">
        <f>IFERROR(VLOOKUP($A69,플랫폼1!$A:$B,2,FALSE),0)</f>
        <v>0</v>
      </c>
      <c r="V69" s="411">
        <f>IFERROR(VLOOKUP($A69,플랫폼2!$A:$M,12,FALSE),0)+IFERROR(VLOOKUP($A69,플랫폼2!$A:$M,13,FALSE),0)</f>
        <v>0</v>
      </c>
      <c r="W69" s="411">
        <f>IFERROR(VLOOKUP($A69,플랫폼2!$A:$M,7,FALSE),0)+IFERROR(VLOOKUP($A69,플랫폼2!$A:$M,12,FALSE),0)</f>
        <v>0</v>
      </c>
      <c r="X69" s="411">
        <f>IFERROR(VLOOKUP($A69,모바일!$A:$S,17,FALSE),0)</f>
        <v>0</v>
      </c>
      <c r="Y69" s="411">
        <f>IFERROR(VLOOKUP($A69,모바일!$A:$S,18,FALSE),0)</f>
        <v>0</v>
      </c>
      <c r="Z69" s="411">
        <f>IFERROR(VLOOKUP(A69,플랫폼2!$A:$O,15,0),0)</f>
        <v>0</v>
      </c>
      <c r="AA69" s="408" t="b">
        <f t="shared" si="10"/>
        <v>1</v>
      </c>
    </row>
    <row r="70" spans="1:27" s="12" customFormat="1" collapsed="1" x14ac:dyDescent="0.45">
      <c r="A70" s="135" t="s">
        <v>152</v>
      </c>
      <c r="B70" s="281">
        <f>IFERROR(VLOOKUP($A70,전사손익계산서!$A:$B,2,0),0)</f>
        <v>7897960</v>
      </c>
      <c r="C70" s="17">
        <f t="shared" si="11"/>
        <v>1561080</v>
      </c>
      <c r="D70" s="17">
        <f>IFERROR(VLOOKUP($A70,영업총괄!$A:$K,11,FALSE),0)</f>
        <v>0</v>
      </c>
      <c r="E70" s="139">
        <f t="shared" si="6"/>
        <v>6336880</v>
      </c>
      <c r="F70" s="17">
        <f>IFERROR(VLOOKUP($A70,소매!A:B,2,FALSE),0)</f>
        <v>0</v>
      </c>
      <c r="G70" s="17">
        <f>IFERROR(VLOOKUP($A70,도매!A:B,2,FALSE),0)</f>
        <v>0</v>
      </c>
      <c r="H70" s="18">
        <f t="shared" si="8"/>
        <v>0</v>
      </c>
      <c r="I70" s="18">
        <f>IFERROR(VLOOKUP($A70,법인영업팀!A:E,4,FALSE),0)</f>
        <v>2604300</v>
      </c>
      <c r="J70" s="18">
        <f>IFERROR(VLOOKUP($A70,법인영업팀!A:E,5,FALSE),0)</f>
        <v>1563580</v>
      </c>
      <c r="K70" s="18">
        <f>IFERROR(VLOOKUP($A70,법인영업팀!$A:$E,3,FALSE),0)</f>
        <v>2169000</v>
      </c>
      <c r="L70" s="242">
        <f>IFERROR(VLOOKUP($A70,소상공인혁신팀!$A:$B,2,FALSE),0)</f>
        <v>0</v>
      </c>
      <c r="M70" s="17">
        <f>IFERROR(VLOOKUP($A70,'유통플랫폼사업단 IU'!$A:$F,2,FALSE),0)</f>
        <v>0</v>
      </c>
      <c r="O70" s="12" t="b">
        <f t="shared" si="7"/>
        <v>1</v>
      </c>
      <c r="Q70" s="17">
        <f>IFERROR(VLOOKUP($A70,디지털강화팀!A:C,3,FALSE),0)</f>
        <v>0</v>
      </c>
      <c r="R70" s="17">
        <f>IFERROR(VLOOKUP($A70,디지털강화팀!A:D,4,FALSE),0)</f>
        <v>0</v>
      </c>
      <c r="S70" s="366" t="b">
        <f t="shared" si="9"/>
        <v>1</v>
      </c>
      <c r="U70" s="412">
        <f>IFERROR(VLOOKUP($A70,플랫폼1!$A:$B,2,FALSE),0)</f>
        <v>0</v>
      </c>
      <c r="V70" s="412">
        <f>IFERROR(VLOOKUP($A70,플랫폼2!$A:$M,12,FALSE),0)+IFERROR(VLOOKUP($A70,플랫폼2!$A:$M,13,FALSE),0)</f>
        <v>0</v>
      </c>
      <c r="W70" s="412">
        <f>IFERROR(VLOOKUP($A70,플랫폼2!$A:$M,7,FALSE),0)+IFERROR(VLOOKUP($A70,플랫폼2!$A:$M,12,FALSE),0)</f>
        <v>0</v>
      </c>
      <c r="X70" s="412">
        <f>IFERROR(VLOOKUP($A70,모바일!$A:$S,17,FALSE),0)</f>
        <v>0</v>
      </c>
      <c r="Y70" s="412">
        <f>IFERROR(VLOOKUP($A70,모바일!$A:$S,18,FALSE),0)</f>
        <v>0</v>
      </c>
      <c r="Z70" s="412">
        <f>IFERROR(VLOOKUP(A70,플랫폼2!$A:$O,15,0),0)</f>
        <v>0</v>
      </c>
      <c r="AA70" s="408" t="b">
        <f t="shared" si="10"/>
        <v>1</v>
      </c>
    </row>
    <row r="71" spans="1:27" s="12" customFormat="1" x14ac:dyDescent="0.45">
      <c r="A71" s="24" t="s">
        <v>40</v>
      </c>
      <c r="B71" s="283">
        <f>IFERROR(VLOOKUP($A71,전사손익계산서!$A:$B,2,0),0)</f>
        <v>710663114</v>
      </c>
      <c r="C71" s="17">
        <f t="shared" si="11"/>
        <v>62357793.077379346</v>
      </c>
      <c r="D71" s="17">
        <f>IFERROR(VLOOKUP($A71,영업총괄!$A:$K,11,FALSE),0)</f>
        <v>20155768</v>
      </c>
      <c r="E71" s="139">
        <f t="shared" si="6"/>
        <v>628149552.92262065</v>
      </c>
      <c r="F71" s="17">
        <f>IFERROR(VLOOKUP($A71,소매!A:B,2,FALSE),0)</f>
        <v>396216599.24479198</v>
      </c>
      <c r="G71" s="17">
        <f>IFERROR(VLOOKUP($A71,도매!A:B,2,FALSE),0)</f>
        <v>123867379.3295842</v>
      </c>
      <c r="H71" s="18">
        <f t="shared" si="8"/>
        <v>37872155.425623849</v>
      </c>
      <c r="I71" s="18">
        <f>IFERROR(VLOOKUP($A71,법인영업팀!A:E,4,FALSE),0)</f>
        <v>4737026.5913486136</v>
      </c>
      <c r="J71" s="18">
        <f>IFERROR(VLOOKUP($A71,법인영업팀!A:E,5,FALSE),0)</f>
        <v>4737357.2580588888</v>
      </c>
      <c r="K71" s="18">
        <f>IFERROR(VLOOKUP($A71,법인영업팀!$A:$E,3,FALSE),0)</f>
        <v>22121150.701129142</v>
      </c>
      <c r="L71" s="242">
        <f>IFERROR(VLOOKUP($A71,소상공인혁신팀!$A:$B,2,FALSE),0)</f>
        <v>30448283.372083932</v>
      </c>
      <c r="M71" s="17">
        <f>IFERROR(VLOOKUP($A71,'유통플랫폼사업단 IU'!$A:$F,2,FALSE),0)</f>
        <v>8149601</v>
      </c>
      <c r="O71" s="12" t="b">
        <f t="shared" si="7"/>
        <v>1</v>
      </c>
      <c r="Q71" s="17">
        <f>IFERROR(VLOOKUP($A71,디지털강화팀!A:C,3,FALSE),0)</f>
        <v>35978547.354342654</v>
      </c>
      <c r="R71" s="17">
        <f>IFERROR(VLOOKUP($A71,디지털강화팀!A:D,4,FALSE),0)</f>
        <v>1893608.0712811924</v>
      </c>
      <c r="S71" s="366" t="b">
        <f t="shared" si="9"/>
        <v>1</v>
      </c>
      <c r="U71" s="412">
        <f>IFERROR(VLOOKUP($A71,플랫폼1!$A:$B,2,FALSE),0)</f>
        <v>1520594</v>
      </c>
      <c r="V71" s="412">
        <f>IFERROR(VLOOKUP($A71,플랫폼2!$A:$M,12,FALSE),0)+IFERROR(VLOOKUP($A71,플랫폼2!$A:$M,13,FALSE),0)</f>
        <v>1209332</v>
      </c>
      <c r="W71" s="412">
        <f>IFERROR(VLOOKUP($A71,플랫폼2!$A:$M,7,FALSE),0)+IFERROR(VLOOKUP($A71,플랫폼2!$A:$M,12,FALSE),0)</f>
        <v>1209332</v>
      </c>
      <c r="X71" s="412">
        <f>IFERROR(VLOOKUP($A71,모바일!$A:$S,17,FALSE),0)</f>
        <v>276709.08333333331</v>
      </c>
      <c r="Y71" s="412">
        <f>IFERROR(VLOOKUP($A71,모바일!$A:$S,18,FALSE),0)</f>
        <v>276709.08333333331</v>
      </c>
      <c r="Z71" s="412">
        <f>IFERROR(VLOOKUP(A71,플랫폼2!$A:$O,15,0),0)</f>
        <v>3656924.833333333</v>
      </c>
      <c r="AA71" s="408" t="b">
        <f t="shared" si="10"/>
        <v>1</v>
      </c>
    </row>
    <row r="72" spans="1:27" hidden="1" outlineLevel="1" x14ac:dyDescent="0.45">
      <c r="A72" s="23" t="s">
        <v>41</v>
      </c>
      <c r="B72" s="282">
        <f>IFERROR(VLOOKUP($A72,전사손익계산서!$A:$B,2,0),0)</f>
        <v>710663114</v>
      </c>
      <c r="C72" s="20">
        <f t="shared" si="11"/>
        <v>62357793.077379346</v>
      </c>
      <c r="D72" s="20">
        <f>IFERROR(VLOOKUP($A72,영업총괄!$A:$K,11,FALSE),0)</f>
        <v>20155768</v>
      </c>
      <c r="E72" s="140">
        <f t="shared" si="6"/>
        <v>628149552.92262065</v>
      </c>
      <c r="F72" s="20">
        <f>IFERROR(VLOOKUP($A72,소매!A:B,2,FALSE),0)</f>
        <v>396216599.24479198</v>
      </c>
      <c r="G72" s="20">
        <f>IFERROR(VLOOKUP($A72,도매!A:B,2,FALSE),0)</f>
        <v>123867379.3295842</v>
      </c>
      <c r="H72" s="21">
        <f t="shared" si="8"/>
        <v>37872155.425623849</v>
      </c>
      <c r="I72" s="21">
        <f>IFERROR(VLOOKUP($A72,법인영업팀!A:E,4,FALSE),0)</f>
        <v>4737026.5913486136</v>
      </c>
      <c r="J72" s="21">
        <f>IFERROR(VLOOKUP($A72,법인영업팀!A:E,5,FALSE),0)</f>
        <v>4737357.2580588888</v>
      </c>
      <c r="K72" s="21">
        <f>IFERROR(VLOOKUP($A72,법인영업팀!$A:$E,3,FALSE),0)</f>
        <v>22121150.701129142</v>
      </c>
      <c r="L72" s="243">
        <f>IFERROR(VLOOKUP($A72,소상공인혁신팀!$A:$B,2,FALSE),0)</f>
        <v>30448283.372083932</v>
      </c>
      <c r="M72" s="20">
        <f>IFERROR(VLOOKUP($A72,'유통플랫폼사업단 IU'!$A:$F,2,FALSE),0)</f>
        <v>8149601</v>
      </c>
      <c r="O72" s="12" t="b">
        <f t="shared" si="7"/>
        <v>1</v>
      </c>
      <c r="Q72" s="20">
        <f>IFERROR(VLOOKUP($A72,디지털강화팀!A:C,3,FALSE),0)</f>
        <v>35978547.354342654</v>
      </c>
      <c r="R72" s="20">
        <f>IFERROR(VLOOKUP($A72,디지털강화팀!A:D,4,FALSE),0)</f>
        <v>1893608.0712811924</v>
      </c>
      <c r="S72" s="366" t="b">
        <f t="shared" si="9"/>
        <v>1</v>
      </c>
      <c r="U72" s="411">
        <f>IFERROR(VLOOKUP($A72,플랫폼1!$A:$B,2,FALSE),0)</f>
        <v>1520594</v>
      </c>
      <c r="V72" s="411">
        <f>IFERROR(VLOOKUP($A72,플랫폼2!$A:$M,12,FALSE),0)+IFERROR(VLOOKUP($A72,플랫폼2!$A:$M,13,FALSE),0)</f>
        <v>1209332</v>
      </c>
      <c r="W72" s="411">
        <f>IFERROR(VLOOKUP($A72,플랫폼2!$A:$M,7,FALSE),0)+IFERROR(VLOOKUP($A72,플랫폼2!$A:$M,12,FALSE),0)</f>
        <v>1209332</v>
      </c>
      <c r="X72" s="411">
        <f>IFERROR(VLOOKUP($A72,모바일!$A:$S,17,FALSE),0)</f>
        <v>276709.08333333331</v>
      </c>
      <c r="Y72" s="411">
        <f>IFERROR(VLOOKUP($A72,모바일!$A:$S,18,FALSE),0)</f>
        <v>276709.08333333331</v>
      </c>
      <c r="Z72" s="411">
        <f>IFERROR(VLOOKUP(A72,플랫폼2!$A:$O,15,0),0)</f>
        <v>3656924.833333333</v>
      </c>
      <c r="AA72" s="408" t="b">
        <f t="shared" si="10"/>
        <v>1</v>
      </c>
    </row>
    <row r="73" spans="1:27" s="12" customFormat="1" collapsed="1" x14ac:dyDescent="0.45">
      <c r="A73" s="24" t="s">
        <v>208</v>
      </c>
      <c r="B73" s="283">
        <f>IFERROR(VLOOKUP($A73,전사손익계산서!$A:$B,2,0),0)</f>
        <v>12700044</v>
      </c>
      <c r="C73" s="17">
        <f t="shared" si="11"/>
        <v>2200044</v>
      </c>
      <c r="D73" s="17">
        <f>IFERROR(VLOOKUP($A73,영업총괄!$A:$K,11,FALSE),0)</f>
        <v>1000000</v>
      </c>
      <c r="E73" s="139">
        <f t="shared" si="6"/>
        <v>9500000</v>
      </c>
      <c r="F73" s="17">
        <f>IFERROR(VLOOKUP($A73,소매!A:B,2,FALSE),0)</f>
        <v>6000000</v>
      </c>
      <c r="G73" s="17">
        <f>IFERROR(VLOOKUP($A73,도매!A:B,2,FALSE),0)</f>
        <v>3500000</v>
      </c>
      <c r="H73" s="18">
        <f t="shared" si="8"/>
        <v>0</v>
      </c>
      <c r="I73" s="18">
        <f>IFERROR(VLOOKUP($A73,법인영업팀!A:E,4,FALSE),0)</f>
        <v>0</v>
      </c>
      <c r="J73" s="18">
        <f>IFERROR(VLOOKUP($A73,법인영업팀!A:E,5,FALSE),0)</f>
        <v>0</v>
      </c>
      <c r="K73" s="18">
        <f>IFERROR(VLOOKUP($A73,법인영업팀!$A:$E,3,FALSE),0)</f>
        <v>0</v>
      </c>
      <c r="L73" s="242">
        <f>IFERROR(VLOOKUP($A73,소상공인혁신팀!$A:$B,2,FALSE),0)</f>
        <v>0</v>
      </c>
      <c r="M73" s="17">
        <f>IFERROR(VLOOKUP($A73,'유통플랫폼사업단 IU'!$A:$F,2,FALSE),0)</f>
        <v>0</v>
      </c>
      <c r="O73" s="12" t="b">
        <f t="shared" si="7"/>
        <v>1</v>
      </c>
      <c r="Q73" s="17">
        <f>IFERROR(VLOOKUP($A73,디지털강화팀!A:C,3,FALSE),0)</f>
        <v>0</v>
      </c>
      <c r="R73" s="17">
        <f>IFERROR(VLOOKUP($A73,디지털강화팀!A:D,4,FALSE),0)</f>
        <v>0</v>
      </c>
      <c r="S73" s="366" t="b">
        <f t="shared" si="9"/>
        <v>1</v>
      </c>
      <c r="U73" s="412">
        <f>IFERROR(VLOOKUP($A73,플랫폼1!$A:$B,2,FALSE),0)</f>
        <v>0</v>
      </c>
      <c r="V73" s="412">
        <f>IFERROR(VLOOKUP($A73,플랫폼2!$A:$M,12,FALSE),0)+IFERROR(VLOOKUP($A73,플랫폼2!$A:$M,13,FALSE),0)</f>
        <v>0</v>
      </c>
      <c r="W73" s="412">
        <f>IFERROR(VLOOKUP($A73,플랫폼2!$A:$M,7,FALSE),0)+IFERROR(VLOOKUP($A73,플랫폼2!$A:$M,12,FALSE),0)</f>
        <v>0</v>
      </c>
      <c r="X73" s="412">
        <f>IFERROR(VLOOKUP($A73,모바일!$A:$S,17,FALSE),0)</f>
        <v>0</v>
      </c>
      <c r="Y73" s="412">
        <f>IFERROR(VLOOKUP($A73,모바일!$A:$S,18,FALSE),0)</f>
        <v>0</v>
      </c>
      <c r="Z73" s="412">
        <f>IFERROR(VLOOKUP(A73,플랫폼2!$A:$O,15,0),0)</f>
        <v>0</v>
      </c>
      <c r="AA73" s="408" t="b">
        <f t="shared" si="10"/>
        <v>1</v>
      </c>
    </row>
    <row r="74" spans="1:27" s="12" customFormat="1" x14ac:dyDescent="0.45">
      <c r="A74" s="24" t="s">
        <v>42</v>
      </c>
      <c r="B74" s="283">
        <f>IFERROR(VLOOKUP($A74,전사손익계산서!$A:$B,2,0),0)</f>
        <v>1832197606</v>
      </c>
      <c r="C74" s="17">
        <f t="shared" si="11"/>
        <v>145651997.63848448</v>
      </c>
      <c r="D74" s="17">
        <f>IFERROR(VLOOKUP($A74,영업총괄!$A:$K,11,FALSE),0)</f>
        <v>26394321</v>
      </c>
      <c r="E74" s="139">
        <f t="shared" si="6"/>
        <v>1660151287.3615155</v>
      </c>
      <c r="F74" s="17">
        <f>IFERROR(VLOOKUP($A74,소매!A:B,2,FALSE),0)</f>
        <v>923962356.50699353</v>
      </c>
      <c r="G74" s="17">
        <f>IFERROR(VLOOKUP($A74,도매!A:B,2,FALSE),0)</f>
        <v>332526350.99676287</v>
      </c>
      <c r="H74" s="18">
        <f t="shared" si="8"/>
        <v>118702288.49624358</v>
      </c>
      <c r="I74" s="18">
        <f>IFERROR(VLOOKUP($A74,법인영업팀!A:E,4,FALSE),0)</f>
        <v>9849339.8655586131</v>
      </c>
      <c r="J74" s="18">
        <f>IFERROR(VLOOKUP($A74,법인영업팀!A:E,5,FALSE),0)</f>
        <v>12899086.450733351</v>
      </c>
      <c r="K74" s="18">
        <f>IFERROR(VLOOKUP($A74,법인영업팀!$A:$E,3,FALSE),0)</f>
        <v>39989272.561972119</v>
      </c>
      <c r="L74" s="242">
        <f>IFERROR(VLOOKUP($A74,소상공인혁신팀!$A:$B,2,FALSE),0)</f>
        <v>210676620.48325121</v>
      </c>
      <c r="M74" s="17">
        <f>IFERROR(VLOOKUP($A74,'유통플랫폼사업단 IU'!$A:$F,2,FALSE),0)</f>
        <v>11545972</v>
      </c>
      <c r="O74" s="12" t="b">
        <f t="shared" si="7"/>
        <v>1</v>
      </c>
      <c r="Q74" s="17">
        <f>IFERROR(VLOOKUP($A74,디지털강화팀!A:C,3,FALSE),0)</f>
        <v>112767174.17143141</v>
      </c>
      <c r="R74" s="17">
        <f>IFERROR(VLOOKUP($A74,디지털강화팀!A:D,4,FALSE),0)</f>
        <v>5935114.3248121785</v>
      </c>
      <c r="S74" s="366" t="b">
        <f t="shared" si="9"/>
        <v>1</v>
      </c>
      <c r="U74" s="412">
        <f>IFERROR(VLOOKUP($A74,플랫폼1!$A:$B,2,FALSE),0)</f>
        <v>2124034</v>
      </c>
      <c r="V74" s="412">
        <f>IFERROR(VLOOKUP($A74,플랫폼2!$A:$M,12,FALSE),0)+IFERROR(VLOOKUP($A74,플랫폼2!$A:$M,13,FALSE),0)</f>
        <v>1486280.5</v>
      </c>
      <c r="W74" s="412">
        <f>IFERROR(VLOOKUP($A74,플랫폼2!$A:$M,7,FALSE),0)+IFERROR(VLOOKUP($A74,플랫폼2!$A:$M,12,FALSE),0)</f>
        <v>1486280.5</v>
      </c>
      <c r="X74" s="412">
        <f>IFERROR(VLOOKUP($A74,모바일!$A:$S,17,FALSE),0)</f>
        <v>328742.5</v>
      </c>
      <c r="Y74" s="412">
        <f>IFERROR(VLOOKUP($A74,모바일!$A:$S,18,FALSE),0)</f>
        <v>328742.5</v>
      </c>
      <c r="Z74" s="412">
        <f>IFERROR(VLOOKUP(A74,플랫폼2!$A:$O,15,0),0)</f>
        <v>5791892</v>
      </c>
      <c r="AA74" s="408" t="b">
        <f t="shared" si="10"/>
        <v>1</v>
      </c>
    </row>
    <row r="75" spans="1:27" hidden="1" outlineLevel="1" x14ac:dyDescent="0.45">
      <c r="A75" s="23" t="s">
        <v>43</v>
      </c>
      <c r="B75" s="282">
        <f>IFERROR(VLOOKUP($A75,전사손익계산서!$A:$B,2,0),0)</f>
        <v>0</v>
      </c>
      <c r="C75" s="20">
        <f t="shared" si="11"/>
        <v>0</v>
      </c>
      <c r="D75" s="20">
        <f>IFERROR(VLOOKUP($A75,영업총괄!$A:$K,11,FALSE),0)</f>
        <v>0</v>
      </c>
      <c r="E75" s="140">
        <f t="shared" si="6"/>
        <v>0</v>
      </c>
      <c r="F75" s="20">
        <f>IFERROR(VLOOKUP($A75,소매!A:B,2,FALSE),0)</f>
        <v>0</v>
      </c>
      <c r="G75" s="20">
        <f>IFERROR(VLOOKUP($A75,도매!A:B,2,FALSE),0)</f>
        <v>0</v>
      </c>
      <c r="H75" s="21">
        <f t="shared" si="8"/>
        <v>0</v>
      </c>
      <c r="I75" s="21">
        <f>IFERROR(VLOOKUP($A75,법인영업팀!A:E,4,FALSE),0)</f>
        <v>0</v>
      </c>
      <c r="J75" s="21">
        <f>IFERROR(VLOOKUP($A75,법인영업팀!A:E,5,FALSE),0)</f>
        <v>0</v>
      </c>
      <c r="K75" s="21">
        <f>IFERROR(VLOOKUP($A75,법인영업팀!$A:$E,3,FALSE),0)</f>
        <v>0</v>
      </c>
      <c r="L75" s="243">
        <f>IFERROR(VLOOKUP($A75,소상공인혁신팀!$A:$B,2,FALSE),0)</f>
        <v>0</v>
      </c>
      <c r="M75" s="20">
        <f>IFERROR(VLOOKUP($A75,'유통플랫폼사업단 IU'!$A:$F,2,FALSE),0)</f>
        <v>0</v>
      </c>
      <c r="O75" s="12" t="b">
        <f t="shared" si="7"/>
        <v>1</v>
      </c>
      <c r="Q75" s="20">
        <f>IFERROR(VLOOKUP($A75,디지털강화팀!A:C,3,FALSE),0)</f>
        <v>0</v>
      </c>
      <c r="R75" s="20">
        <f>IFERROR(VLOOKUP($A75,디지털강화팀!A:D,4,FALSE),0)</f>
        <v>0</v>
      </c>
      <c r="S75" s="366" t="b">
        <f t="shared" si="9"/>
        <v>1</v>
      </c>
      <c r="U75" s="411">
        <f>IFERROR(VLOOKUP($A75,플랫폼1!$A:$B,2,FALSE),0)</f>
        <v>0</v>
      </c>
      <c r="V75" s="411">
        <f>IFERROR(VLOOKUP($A75,플랫폼2!$A:$M,12,FALSE),0)+IFERROR(VLOOKUP($A75,플랫폼2!$A:$M,13,FALSE),0)</f>
        <v>0</v>
      </c>
      <c r="W75" s="411">
        <f>IFERROR(VLOOKUP($A75,플랫폼2!$A:$M,7,FALSE),0)+IFERROR(VLOOKUP($A75,플랫폼2!$A:$M,12,FALSE),0)</f>
        <v>0</v>
      </c>
      <c r="X75" s="411">
        <f>IFERROR(VLOOKUP($A75,모바일!$A:$S,17,FALSE),0)</f>
        <v>0</v>
      </c>
      <c r="Y75" s="411">
        <f>IFERROR(VLOOKUP($A75,모바일!$A:$S,18,FALSE),0)</f>
        <v>0</v>
      </c>
      <c r="Z75" s="411">
        <f>IFERROR(VLOOKUP(A75,플랫폼2!$A:$O,15,0),0)</f>
        <v>0</v>
      </c>
      <c r="AA75" s="408" t="b">
        <f t="shared" si="10"/>
        <v>1</v>
      </c>
    </row>
    <row r="76" spans="1:27" hidden="1" outlineLevel="1" x14ac:dyDescent="0.45">
      <c r="A76" s="23" t="s">
        <v>44</v>
      </c>
      <c r="B76" s="282">
        <f>IFERROR(VLOOKUP($A76,전사손익계산서!$A:$B,2,0),0)</f>
        <v>67515440</v>
      </c>
      <c r="C76" s="20">
        <f t="shared" si="11"/>
        <v>6264549.3964237198</v>
      </c>
      <c r="D76" s="20">
        <f>IFERROR(VLOOKUP($A76,영업총괄!$A:$K,11,FALSE),0)</f>
        <v>1938438</v>
      </c>
      <c r="E76" s="140">
        <f t="shared" si="6"/>
        <v>59312452.60357628</v>
      </c>
      <c r="F76" s="20">
        <f>IFERROR(VLOOKUP($A76,소매!A:B,2,FALSE),0)</f>
        <v>36208603.841849975</v>
      </c>
      <c r="G76" s="20">
        <f>IFERROR(VLOOKUP($A76,도매!A:B,2,FALSE),0)</f>
        <v>12069035.385010153</v>
      </c>
      <c r="H76" s="21">
        <f t="shared" si="8"/>
        <v>3691295.773139874</v>
      </c>
      <c r="I76" s="21">
        <f>IFERROR(VLOOKUP($A76,법인영업팀!A:E,4,FALSE),0)</f>
        <v>486770.86660102761</v>
      </c>
      <c r="J76" s="21">
        <f>IFERROR(VLOOKUP($A76,법인영업팀!A:E,5,FALSE),0)</f>
        <v>491971.77238766541</v>
      </c>
      <c r="K76" s="21">
        <f>IFERROR(VLOOKUP($A76,법인영업팀!$A:$E,3,FALSE),0)</f>
        <v>2220995.3128374433</v>
      </c>
      <c r="L76" s="243">
        <f>IFERROR(VLOOKUP($A76,소상공인혁신팀!$A:$B,2,FALSE),0)</f>
        <v>3229581.6517501408</v>
      </c>
      <c r="M76" s="20">
        <f>IFERROR(VLOOKUP($A76,'유통플랫폼사업단 IU'!$A:$F,2,FALSE),0)</f>
        <v>914198</v>
      </c>
      <c r="O76" s="12" t="b">
        <f t="shared" si="7"/>
        <v>1</v>
      </c>
      <c r="Q76" s="20">
        <f>IFERROR(VLOOKUP($A76,디지털강화팀!A:C,3,FALSE),0)</f>
        <v>3506730.7844828805</v>
      </c>
      <c r="R76" s="20">
        <f>IFERROR(VLOOKUP($A76,디지털강화팀!A:D,4,FALSE),0)</f>
        <v>184564.98865699369</v>
      </c>
      <c r="S76" s="366" t="b">
        <f t="shared" si="9"/>
        <v>1</v>
      </c>
      <c r="U76" s="411">
        <f>IFERROR(VLOOKUP($A76,플랫폼1!$A:$B,2,FALSE),0)</f>
        <v>202117</v>
      </c>
      <c r="V76" s="411">
        <f>IFERROR(VLOOKUP($A76,플랫폼2!$A:$M,12,FALSE),0)+IFERROR(VLOOKUP($A76,플랫폼2!$A:$M,13,FALSE),0)</f>
        <v>130819.5</v>
      </c>
      <c r="W76" s="411">
        <f>IFERROR(VLOOKUP($A76,플랫폼2!$A:$M,7,FALSE),0)+IFERROR(VLOOKUP($A76,플랫폼2!$A:$M,12,FALSE),0)</f>
        <v>130819.5</v>
      </c>
      <c r="X76" s="411">
        <f>IFERROR(VLOOKUP($A76,모바일!$A:$S,17,FALSE),0)</f>
        <v>29470.583333333332</v>
      </c>
      <c r="Y76" s="411">
        <f>IFERROR(VLOOKUP($A76,모바일!$A:$S,18,FALSE),0)</f>
        <v>29470.583333333332</v>
      </c>
      <c r="Z76" s="411">
        <f>IFERROR(VLOOKUP(A76,플랫폼2!$A:$O,15,0),0)</f>
        <v>391500.83333333331</v>
      </c>
      <c r="AA76" s="408" t="b">
        <f t="shared" si="10"/>
        <v>1</v>
      </c>
    </row>
    <row r="77" spans="1:27" hidden="1" outlineLevel="1" x14ac:dyDescent="0.45">
      <c r="A77" s="23" t="s">
        <v>45</v>
      </c>
      <c r="B77" s="282">
        <f>IFERROR(VLOOKUP($A77,전사손익계산서!$A:$B,2,0),0)</f>
        <v>331310820</v>
      </c>
      <c r="C77" s="20">
        <f t="shared" si="11"/>
        <v>29071169.20711565</v>
      </c>
      <c r="D77" s="20">
        <f>IFERROR(VLOOKUP($A77,영업총괄!$A:$K,11,FALSE),0)</f>
        <v>9396610</v>
      </c>
      <c r="E77" s="140">
        <f t="shared" si="6"/>
        <v>292843040.79288435</v>
      </c>
      <c r="F77" s="20">
        <f>IFERROR(VLOOKUP($A77,소매!A:B,2,FALSE),0)</f>
        <v>184716002.49849877</v>
      </c>
      <c r="G77" s="20">
        <f>IFERROR(VLOOKUP($A77,도매!A:B,2,FALSE),0)</f>
        <v>57746915.818975255</v>
      </c>
      <c r="H77" s="21">
        <f t="shared" si="8"/>
        <v>17655981.682525974</v>
      </c>
      <c r="I77" s="21">
        <f>IFERROR(VLOOKUP($A77,법인영업팀!A:E,4,FALSE),0)</f>
        <v>2208399.7924571922</v>
      </c>
      <c r="J77" s="21">
        <f>IFERROR(VLOOKUP($A77,법인영업팀!A:E,5,FALSE),0)</f>
        <v>2208553.9961813195</v>
      </c>
      <c r="K77" s="21">
        <f>IFERROR(VLOOKUP($A77,법인영업팀!$A:$E,3,FALSE),0)</f>
        <v>10312871.055369992</v>
      </c>
      <c r="L77" s="243">
        <f>IFERROR(VLOOKUP($A77,소상공인혁신팀!$A:$B,2,FALSE),0)</f>
        <v>14194975.948875893</v>
      </c>
      <c r="M77" s="20">
        <f>IFERROR(VLOOKUP($A77,'유통플랫폼사업단 IU'!$A:$F,2,FALSE),0)</f>
        <v>3799340</v>
      </c>
      <c r="O77" s="12" t="b">
        <f t="shared" si="7"/>
        <v>1</v>
      </c>
      <c r="Q77" s="20">
        <f>IFERROR(VLOOKUP($A77,디지털강화팀!A:C,3,FALSE),0)</f>
        <v>16773183.098399675</v>
      </c>
      <c r="R77" s="20">
        <f>IFERROR(VLOOKUP($A77,디지털강화팀!A:D,4,FALSE),0)</f>
        <v>882798.58412629867</v>
      </c>
      <c r="S77" s="366" t="b">
        <f t="shared" si="9"/>
        <v>1</v>
      </c>
      <c r="U77" s="411">
        <f>IFERROR(VLOOKUP($A77,플랫폼1!$A:$B,2,FALSE),0)</f>
        <v>708900</v>
      </c>
      <c r="V77" s="411">
        <f>IFERROR(VLOOKUP($A77,플랫폼2!$A:$M,12,FALSE),0)+IFERROR(VLOOKUP($A77,플랫폼2!$A:$M,13,FALSE),0)</f>
        <v>563790</v>
      </c>
      <c r="W77" s="411">
        <f>IFERROR(VLOOKUP($A77,플랫폼2!$A:$M,7,FALSE),0)+IFERROR(VLOOKUP($A77,플랫폼2!$A:$M,12,FALSE),0)</f>
        <v>563790</v>
      </c>
      <c r="X77" s="411">
        <f>IFERROR(VLOOKUP($A77,모바일!$A:$S,17,FALSE),0)</f>
        <v>129001.66666666667</v>
      </c>
      <c r="Y77" s="411">
        <f>IFERROR(VLOOKUP($A77,모바일!$A:$S,18,FALSE),0)</f>
        <v>129001.66666666667</v>
      </c>
      <c r="Z77" s="411">
        <f>IFERROR(VLOOKUP(A77,플랫폼2!$A:$O,15,0),0)</f>
        <v>1704856.6666666667</v>
      </c>
      <c r="AA77" s="408" t="b">
        <f t="shared" si="10"/>
        <v>1</v>
      </c>
    </row>
    <row r="78" spans="1:27" hidden="1" outlineLevel="1" x14ac:dyDescent="0.45">
      <c r="A78" s="23" t="s">
        <v>46</v>
      </c>
      <c r="B78" s="282">
        <f>IFERROR(VLOOKUP($A78,전사손익계산서!$A:$B,2,0),0)</f>
        <v>347519580</v>
      </c>
      <c r="C78" s="20">
        <f t="shared" si="11"/>
        <v>20543669.803911924</v>
      </c>
      <c r="D78" s="20">
        <f>IFERROR(VLOOKUP($A78,영업총괄!$A:$K,11,FALSE),0)</f>
        <v>8810990</v>
      </c>
      <c r="E78" s="140">
        <f t="shared" si="6"/>
        <v>318164920.19608808</v>
      </c>
      <c r="F78" s="20">
        <f>IFERROR(VLOOKUP($A78,소매!A:B,2,FALSE),0)</f>
        <v>203152705.61056885</v>
      </c>
      <c r="G78" s="20">
        <f>IFERROR(VLOOKUP($A78,도매!A:B,2,FALSE),0)</f>
        <v>60732904.210585192</v>
      </c>
      <c r="H78" s="21">
        <f t="shared" si="8"/>
        <v>21347110.178845957</v>
      </c>
      <c r="I78" s="21">
        <f>IFERROR(VLOOKUP($A78,법인영업팀!A:E,4,FALSE),0)</f>
        <v>2215638.2424162431</v>
      </c>
      <c r="J78" s="21">
        <f>IFERROR(VLOOKUP($A78,법인영업팀!A:E,5,FALSE),0)</f>
        <v>2239642.349950627</v>
      </c>
      <c r="K78" s="21">
        <f>IFERROR(VLOOKUP($A78,법인영업팀!$A:$E,3,FALSE),0)</f>
        <v>11905554.530352389</v>
      </c>
      <c r="L78" s="243">
        <f>IFERROR(VLOOKUP($A78,소상공인혁신팀!$A:$B,2,FALSE),0)</f>
        <v>12770775.073368758</v>
      </c>
      <c r="M78" s="20">
        <f>IFERROR(VLOOKUP($A78,'유통플랫폼사업단 IU'!$A:$F,2,FALSE),0)</f>
        <v>3800590</v>
      </c>
      <c r="O78" s="12" t="b">
        <f t="shared" si="7"/>
        <v>1</v>
      </c>
      <c r="Q78" s="20">
        <f>IFERROR(VLOOKUP($A78,디지털강화팀!A:C,3,FALSE),0)</f>
        <v>20279753.669903658</v>
      </c>
      <c r="R78" s="20">
        <f>IFERROR(VLOOKUP($A78,디지털강화팀!A:D,4,FALSE),0)</f>
        <v>1067356.5089422977</v>
      </c>
      <c r="S78" s="366" t="b">
        <f t="shared" si="9"/>
        <v>1</v>
      </c>
      <c r="U78" s="411">
        <f>IFERROR(VLOOKUP($A78,플랫폼1!$A:$B,2,FALSE),0)</f>
        <v>836320</v>
      </c>
      <c r="V78" s="411">
        <f>IFERROR(VLOOKUP($A78,플랫폼2!$A:$M,12,FALSE),0)+IFERROR(VLOOKUP($A78,플랫폼2!$A:$M,13,FALSE),0)</f>
        <v>547855</v>
      </c>
      <c r="W78" s="411">
        <f>IFERROR(VLOOKUP($A78,플랫폼2!$A:$M,7,FALSE),0)+IFERROR(VLOOKUP($A78,플랫폼2!$A:$M,12,FALSE),0)</f>
        <v>547855</v>
      </c>
      <c r="X78" s="411">
        <f>IFERROR(VLOOKUP($A78,모바일!$A:$S,17,FALSE),0)</f>
        <v>115344.16666666667</v>
      </c>
      <c r="Y78" s="411">
        <f>IFERROR(VLOOKUP($A78,모바일!$A:$S,18,FALSE),0)</f>
        <v>115344.16666666667</v>
      </c>
      <c r="Z78" s="411">
        <f>IFERROR(VLOOKUP(A78,플랫폼2!$A:$O,15,0),0)</f>
        <v>1637871.6666666667</v>
      </c>
      <c r="AA78" s="408" t="b">
        <f t="shared" si="10"/>
        <v>1</v>
      </c>
    </row>
    <row r="79" spans="1:27" hidden="1" outlineLevel="1" x14ac:dyDescent="0.45">
      <c r="A79" s="23" t="s">
        <v>47</v>
      </c>
      <c r="B79" s="282">
        <f>IFERROR(VLOOKUP($A79,전사손익계산서!$A:$B,2,0),0)</f>
        <v>125545220</v>
      </c>
      <c r="C79" s="20">
        <f t="shared" si="11"/>
        <v>11388220.44947736</v>
      </c>
      <c r="D79" s="20">
        <f>IFERROR(VLOOKUP($A79,영업총괄!$A:$K,11,FALSE),0)</f>
        <v>3612783</v>
      </c>
      <c r="E79" s="140">
        <f t="shared" si="6"/>
        <v>110544216.55052264</v>
      </c>
      <c r="F79" s="20">
        <f>IFERROR(VLOOKUP($A79,소매!A:B,2,FALSE),0)</f>
        <v>67484178.07416521</v>
      </c>
      <c r="G79" s="20">
        <f>IFERROR(VLOOKUP($A79,도매!A:B,2,FALSE),0)</f>
        <v>22493795.008452807</v>
      </c>
      <c r="H79" s="21">
        <f t="shared" si="8"/>
        <v>6879691.917381986</v>
      </c>
      <c r="I79" s="21">
        <f>IFERROR(VLOOKUP($A79,법인영업팀!A:E,4,FALSE),0)</f>
        <v>907223.09304360033</v>
      </c>
      <c r="J79" s="21">
        <f>IFERROR(VLOOKUP($A79,법인영업팀!A:E,5,FALSE),0)</f>
        <v>916916.10501877114</v>
      </c>
      <c r="K79" s="21">
        <f>IFERROR(VLOOKUP($A79,법인영업팀!$A:$E,3,FALSE),0)</f>
        <v>4139401.4911210649</v>
      </c>
      <c r="L79" s="243">
        <f>IFERROR(VLOOKUP($A79,소상공인혁신팀!$A:$B,2,FALSE),0)</f>
        <v>6019166.8613392171</v>
      </c>
      <c r="M79" s="20">
        <f>IFERROR(VLOOKUP($A79,'유통플랫폼사업단 IU'!$A:$F,2,FALSE),0)</f>
        <v>1703844</v>
      </c>
      <c r="O79" s="12" t="b">
        <f t="shared" si="7"/>
        <v>1</v>
      </c>
      <c r="Q79" s="20">
        <f>IFERROR(VLOOKUP($A79,디지털강화팀!A:C,3,FALSE),0)</f>
        <v>6535707.7715128865</v>
      </c>
      <c r="R79" s="20">
        <f>IFERROR(VLOOKUP($A79,디지털강화팀!A:D,4,FALSE),0)</f>
        <v>343984.1458690993</v>
      </c>
      <c r="S79" s="366" t="b">
        <f t="shared" si="9"/>
        <v>1</v>
      </c>
      <c r="U79" s="411">
        <f>IFERROR(VLOOKUP($A79,플랫폼1!$A:$B,2,FALSE),0)</f>
        <v>376697</v>
      </c>
      <c r="V79" s="411">
        <f>IFERROR(VLOOKUP($A79,플랫폼2!$A:$M,12,FALSE),0)+IFERROR(VLOOKUP($A79,플랫폼2!$A:$M,13,FALSE),0)</f>
        <v>243816</v>
      </c>
      <c r="W79" s="411">
        <f>IFERROR(VLOOKUP($A79,플랫폼2!$A:$M,7,FALSE),0)+IFERROR(VLOOKUP($A79,플랫폼2!$A:$M,12,FALSE),0)</f>
        <v>243816</v>
      </c>
      <c r="X79" s="411">
        <f>IFERROR(VLOOKUP($A79,모바일!$A:$S,17,FALSE),0)</f>
        <v>54926.083333333336</v>
      </c>
      <c r="Y79" s="411">
        <f>IFERROR(VLOOKUP($A79,모바일!$A:$S,18,FALSE),0)</f>
        <v>54926.083333333336</v>
      </c>
      <c r="Z79" s="411">
        <f>IFERROR(VLOOKUP(A79,플랫폼2!$A:$O,15,0),0)</f>
        <v>729662.83333333337</v>
      </c>
      <c r="AA79" s="408" t="b">
        <f t="shared" si="10"/>
        <v>1</v>
      </c>
    </row>
    <row r="80" spans="1:27" hidden="1" outlineLevel="1" x14ac:dyDescent="0.45">
      <c r="A80" s="23" t="s">
        <v>153</v>
      </c>
      <c r="B80" s="282">
        <f>IFERROR(VLOOKUP($A80,전사손익계산서!$A:$B,2,0),0)</f>
        <v>0</v>
      </c>
      <c r="C80" s="20">
        <f t="shared" si="11"/>
        <v>0</v>
      </c>
      <c r="D80" s="20">
        <f>IFERROR(VLOOKUP($A80,영업총괄!$A:$K,11,FALSE),0)</f>
        <v>0</v>
      </c>
      <c r="E80" s="140">
        <f t="shared" si="6"/>
        <v>0</v>
      </c>
      <c r="F80" s="20">
        <f>IFERROR(VLOOKUP($A80,소매!A:B,2,FALSE),0)</f>
        <v>0</v>
      </c>
      <c r="G80" s="20">
        <f>IFERROR(VLOOKUP($A80,도매!A:B,2,FALSE),0)</f>
        <v>0</v>
      </c>
      <c r="H80" s="21">
        <f t="shared" si="8"/>
        <v>0</v>
      </c>
      <c r="I80" s="21">
        <f>IFERROR(VLOOKUP($A80,법인영업팀!A:E,4,FALSE),0)</f>
        <v>0</v>
      </c>
      <c r="J80" s="21">
        <f>IFERROR(VLOOKUP($A80,법인영업팀!A:E,5,FALSE),0)</f>
        <v>0</v>
      </c>
      <c r="K80" s="21">
        <f>IFERROR(VLOOKUP($A80,법인영업팀!$A:$E,3,FALSE),0)</f>
        <v>0</v>
      </c>
      <c r="L80" s="243">
        <f>IFERROR(VLOOKUP($A80,소상공인혁신팀!$A:$B,2,FALSE),0)</f>
        <v>0</v>
      </c>
      <c r="M80" s="20">
        <f>IFERROR(VLOOKUP($A80,'유통플랫폼사업단 IU'!$A:$F,2,FALSE),0)</f>
        <v>0</v>
      </c>
      <c r="O80" s="12" t="b">
        <f t="shared" si="7"/>
        <v>1</v>
      </c>
      <c r="Q80" s="20">
        <f>IFERROR(VLOOKUP($A80,디지털강화팀!A:C,3,FALSE),0)</f>
        <v>0</v>
      </c>
      <c r="R80" s="20">
        <f>IFERROR(VLOOKUP($A80,디지털강화팀!A:D,4,FALSE),0)</f>
        <v>0</v>
      </c>
      <c r="S80" s="366" t="b">
        <f t="shared" si="9"/>
        <v>1</v>
      </c>
      <c r="U80" s="411">
        <f>IFERROR(VLOOKUP($A80,플랫폼1!$A:$B,2,FALSE),0)</f>
        <v>0</v>
      </c>
      <c r="V80" s="411">
        <f>IFERROR(VLOOKUP($A80,플랫폼2!$A:$M,12,FALSE),0)+IFERROR(VLOOKUP($A80,플랫폼2!$A:$M,13,FALSE),0)</f>
        <v>0</v>
      </c>
      <c r="W80" s="411">
        <f>IFERROR(VLOOKUP($A80,플랫폼2!$A:$M,7,FALSE),0)+IFERROR(VLOOKUP($A80,플랫폼2!$A:$M,12,FALSE),0)</f>
        <v>0</v>
      </c>
      <c r="X80" s="411">
        <f>IFERROR(VLOOKUP($A80,모바일!$A:$S,17,FALSE),0)</f>
        <v>0</v>
      </c>
      <c r="Y80" s="411">
        <f>IFERROR(VLOOKUP($A80,모바일!$A:$S,18,FALSE),0)</f>
        <v>0</v>
      </c>
      <c r="Z80" s="411">
        <f>IFERROR(VLOOKUP(A80,플랫폼2!$A:$O,15,0),0)</f>
        <v>0</v>
      </c>
      <c r="AA80" s="408" t="b">
        <f t="shared" si="10"/>
        <v>1</v>
      </c>
    </row>
    <row r="81" spans="1:27" hidden="1" outlineLevel="1" x14ac:dyDescent="0.45">
      <c r="A81" s="25" t="s">
        <v>48</v>
      </c>
      <c r="B81" s="284">
        <f>IFERROR(VLOOKUP($A81,전사손익계산서!$A:$B,2,0),0)</f>
        <v>571153308</v>
      </c>
      <c r="C81" s="20">
        <f t="shared" si="11"/>
        <v>16891533.215122938</v>
      </c>
      <c r="D81" s="20">
        <f>IFERROR(VLOOKUP($A81,영업총괄!$A:$K,11,FALSE),0)</f>
        <v>50000</v>
      </c>
      <c r="E81" s="140">
        <f t="shared" si="6"/>
        <v>554211774.78487706</v>
      </c>
      <c r="F81" s="20">
        <f>IFERROR(VLOOKUP($A81,소매!A:B,2,FALSE),0)</f>
        <v>306698932.67577875</v>
      </c>
      <c r="G81" s="20">
        <f>IFERROR(VLOOKUP($A81,도매!A:B,2,FALSE),0)</f>
        <v>164039161.32422125</v>
      </c>
      <c r="H81" s="21">
        <f t="shared" si="8"/>
        <v>64394250</v>
      </c>
      <c r="I81" s="21">
        <f>IFERROR(VLOOKUP($A81,법인영업팀!A:E,4,FALSE),0)</f>
        <v>3775598.5747289415</v>
      </c>
      <c r="J81" s="21">
        <f>IFERROR(VLOOKUP($A81,법인영업팀!A:E,5,FALSE),0)</f>
        <v>3179626.5094644022</v>
      </c>
      <c r="K81" s="21">
        <f>IFERROR(VLOOKUP($A81,법인영업팀!$A:$E,3,FALSE),0)</f>
        <v>4766707.0825959267</v>
      </c>
      <c r="L81" s="243">
        <f>IFERROR(VLOOKUP($A81,소상공인혁신팀!$A:$B,2,FALSE),0)</f>
        <v>6029498.618087763</v>
      </c>
      <c r="M81" s="20">
        <f>IFERROR(VLOOKUP($A81,'유통플랫폼사업단 IU'!$A:$F,2,FALSE),0)</f>
        <v>1328000</v>
      </c>
      <c r="O81" s="12" t="b">
        <f t="shared" si="7"/>
        <v>1</v>
      </c>
      <c r="Q81" s="20">
        <f>IFERROR(VLOOKUP($A81,디지털강화팀!A:C,3,FALSE),0)</f>
        <v>61174538</v>
      </c>
      <c r="R81" s="20">
        <f>IFERROR(VLOOKUP($A81,디지털강화팀!A:D,4,FALSE),0)</f>
        <v>3219712</v>
      </c>
      <c r="S81" s="366" t="b">
        <f t="shared" si="9"/>
        <v>1</v>
      </c>
      <c r="U81" s="414">
        <f>IFERROR(VLOOKUP($A81,플랫폼1!$A:$B,2,FALSE),0)</f>
        <v>0</v>
      </c>
      <c r="V81" s="414">
        <f>IFERROR(VLOOKUP($A81,플랫폼2!$A:$M,12,FALSE),0)+IFERROR(VLOOKUP($A81,플랫폼2!$A:$M,13,FALSE),0)</f>
        <v>0</v>
      </c>
      <c r="W81" s="414">
        <f>IFERROR(VLOOKUP($A81,플랫폼2!$A:$M,7,FALSE),0)+IFERROR(VLOOKUP($A81,플랫폼2!$A:$M,12,FALSE),0)</f>
        <v>0</v>
      </c>
      <c r="X81" s="414">
        <v>0</v>
      </c>
      <c r="Y81" s="414">
        <v>0</v>
      </c>
      <c r="Z81" s="414">
        <v>1328000</v>
      </c>
      <c r="AA81" s="408" t="b">
        <f t="shared" si="10"/>
        <v>1</v>
      </c>
    </row>
    <row r="82" spans="1:27" hidden="1" outlineLevel="1" x14ac:dyDescent="0.45">
      <c r="A82" s="23" t="s">
        <v>49</v>
      </c>
      <c r="B82" s="282">
        <f>IFERROR(VLOOKUP($A82,전사손익계산서!$A:$B,2,0),0)</f>
        <v>36835000</v>
      </c>
      <c r="C82" s="20">
        <f t="shared" si="11"/>
        <v>880000</v>
      </c>
      <c r="D82" s="20">
        <f>IFERROR(VLOOKUP($A82,영업총괄!$A:$K,11,FALSE),0)</f>
        <v>2500000</v>
      </c>
      <c r="E82" s="140">
        <f t="shared" si="6"/>
        <v>33455000</v>
      </c>
      <c r="F82" s="20">
        <f>IFERROR(VLOOKUP($A82,소매!A:B,2,FALSE),0)</f>
        <v>18249328.310350604</v>
      </c>
      <c r="G82" s="20">
        <f>IFERROR(VLOOKUP($A82,도매!A:B,2,FALSE),0)</f>
        <v>8645671.6896493956</v>
      </c>
      <c r="H82" s="21">
        <f t="shared" si="8"/>
        <v>4500000</v>
      </c>
      <c r="I82" s="21">
        <f>IFERROR(VLOOKUP($A82,법인영업팀!A:E,4,FALSE),0)</f>
        <v>0</v>
      </c>
      <c r="J82" s="21">
        <f>IFERROR(VLOOKUP($A82,법인영업팀!A:E,5,FALSE),0)</f>
        <v>0</v>
      </c>
      <c r="K82" s="21">
        <f>IFERROR(VLOOKUP($A82,법인영업팀!$A:$E,3,FALSE),0)</f>
        <v>0</v>
      </c>
      <c r="L82" s="243">
        <f>IFERROR(VLOOKUP($A82,소상공인혁신팀!$A:$B,2,FALSE),0)</f>
        <v>2060000</v>
      </c>
      <c r="M82" s="20">
        <f>IFERROR(VLOOKUP($A82,'유통플랫폼사업단 IU'!$A:$F,2,FALSE),0)</f>
        <v>0</v>
      </c>
      <c r="O82" s="12" t="b">
        <f t="shared" si="7"/>
        <v>1</v>
      </c>
      <c r="Q82" s="20">
        <f>IFERROR(VLOOKUP($A82,디지털강화팀!A:C,3,FALSE),0)</f>
        <v>4275000</v>
      </c>
      <c r="R82" s="20">
        <f>IFERROR(VLOOKUP($A82,디지털강화팀!A:D,4,FALSE),0)</f>
        <v>225000</v>
      </c>
      <c r="S82" s="366" t="b">
        <f t="shared" si="9"/>
        <v>1</v>
      </c>
      <c r="U82" s="411">
        <f>IFERROR(VLOOKUP($A82,플랫폼1!$A:$B,2,FALSE),0)</f>
        <v>0</v>
      </c>
      <c r="V82" s="411">
        <f>IFERROR(VLOOKUP($A82,플랫폼2!$A:$M,12,FALSE),0)+IFERROR(VLOOKUP($A82,플랫폼2!$A:$M,13,FALSE),0)</f>
        <v>0</v>
      </c>
      <c r="W82" s="411">
        <f>IFERROR(VLOOKUP($A82,플랫폼2!$A:$M,7,FALSE),0)+IFERROR(VLOOKUP($A82,플랫폼2!$A:$M,12,FALSE),0)</f>
        <v>0</v>
      </c>
      <c r="X82" s="411">
        <f>IFERROR(VLOOKUP($A82,모바일!$A:$S,17,FALSE),0)</f>
        <v>0</v>
      </c>
      <c r="Y82" s="411">
        <f>IFERROR(VLOOKUP($A82,모바일!$A:$S,18,FALSE),0)</f>
        <v>0</v>
      </c>
      <c r="Z82" s="411">
        <f>IFERROR(VLOOKUP(A82,플랫폼2!$A:$O,15,0),0)</f>
        <v>0</v>
      </c>
      <c r="AA82" s="408" t="b">
        <f t="shared" si="10"/>
        <v>1</v>
      </c>
    </row>
    <row r="83" spans="1:27" hidden="1" outlineLevel="1" x14ac:dyDescent="0.45">
      <c r="A83" s="23" t="s">
        <v>50</v>
      </c>
      <c r="B83" s="282">
        <f>IFERROR(VLOOKUP($A83,전사손익계산서!$A:$B,2,0),0)</f>
        <v>30072258</v>
      </c>
      <c r="C83" s="20">
        <f t="shared" si="11"/>
        <v>21148307.566433065</v>
      </c>
      <c r="D83" s="20">
        <f>IFERROR(VLOOKUP($A83,영업총괄!$A:$K,11,FALSE),0)</f>
        <v>49500</v>
      </c>
      <c r="E83" s="140">
        <f t="shared" si="6"/>
        <v>8874450.4335669372</v>
      </c>
      <c r="F83" s="20">
        <f>IFERROR(VLOOKUP($A83,소매!A:B,2,FALSE),0)</f>
        <v>6003014.2107909182</v>
      </c>
      <c r="G83" s="20">
        <f>IFERROR(VLOOKUP($A83,도매!A:B,2,FALSE),0)</f>
        <v>777243.84485928959</v>
      </c>
      <c r="H83" s="21">
        <f t="shared" si="8"/>
        <v>2681.9443497917719</v>
      </c>
      <c r="I83" s="21">
        <f>IFERROR(VLOOKUP($A83,법인영업팀!A:E,4,FALSE),0)</f>
        <v>255709.29631160875</v>
      </c>
      <c r="J83" s="21">
        <f>IFERROR(VLOOKUP($A83,법인영업팀!A:E,5,FALSE),0)</f>
        <v>256335.71773056622</v>
      </c>
      <c r="K83" s="21">
        <f>IFERROR(VLOOKUP($A83,법인영업팀!$A:$E,3,FALSE),0)</f>
        <v>1290443.0896953079</v>
      </c>
      <c r="L83" s="243">
        <f>IFERROR(VLOOKUP($A83,소상공인혁신팀!$A:$B,2,FALSE),0)</f>
        <v>289022.32982945489</v>
      </c>
      <c r="M83" s="20">
        <f>IFERROR(VLOOKUP($A83,'유통플랫폼사업단 IU'!$A:$F,2,FALSE),0)</f>
        <v>0</v>
      </c>
      <c r="O83" s="12" t="b">
        <f t="shared" si="7"/>
        <v>1</v>
      </c>
      <c r="Q83" s="20">
        <f>IFERROR(VLOOKUP($A83,디지털강화팀!A:C,3,FALSE),0)</f>
        <v>2547.8471323021831</v>
      </c>
      <c r="R83" s="20">
        <f>IFERROR(VLOOKUP($A83,디지털강화팀!A:D,4,FALSE),0)</f>
        <v>134.09721748958859</v>
      </c>
      <c r="S83" s="366" t="b">
        <f t="shared" si="9"/>
        <v>1</v>
      </c>
      <c r="U83" s="411">
        <f>IFERROR(VLOOKUP($A83,플랫폼1!$A:$B,2,FALSE),0)</f>
        <v>0</v>
      </c>
      <c r="V83" s="411">
        <f>IFERROR(VLOOKUP($A83,플랫폼2!$A:$M,12,FALSE),0)+IFERROR(VLOOKUP($A83,플랫폼2!$A:$M,13,FALSE),0)</f>
        <v>0</v>
      </c>
      <c r="W83" s="411">
        <f>IFERROR(VLOOKUP($A83,플랫폼2!$A:$M,7,FALSE),0)+IFERROR(VLOOKUP($A83,플랫폼2!$A:$M,12,FALSE),0)</f>
        <v>0</v>
      </c>
      <c r="X83" s="411">
        <f>IFERROR(VLOOKUP($A83,모바일!$A:$S,17,FALSE),0)</f>
        <v>0</v>
      </c>
      <c r="Y83" s="411">
        <f>IFERROR(VLOOKUP($A83,모바일!$A:$S,18,FALSE),0)</f>
        <v>0</v>
      </c>
      <c r="Z83" s="411">
        <f>IFERROR(VLOOKUP(A83,플랫폼2!$A:$O,15,0),0)</f>
        <v>0</v>
      </c>
      <c r="AA83" s="408" t="b">
        <f t="shared" si="10"/>
        <v>1</v>
      </c>
    </row>
    <row r="84" spans="1:27" hidden="1" outlineLevel="1" x14ac:dyDescent="0.45">
      <c r="A84" s="23" t="s">
        <v>51</v>
      </c>
      <c r="B84" s="282">
        <f>IFERROR(VLOOKUP($A84,전사손익계산서!$A:$B,2,0),0)</f>
        <v>9814189</v>
      </c>
      <c r="C84" s="20">
        <f t="shared" si="11"/>
        <v>1515098</v>
      </c>
      <c r="D84" s="20">
        <f>IFERROR(VLOOKUP($A84,영업총괄!$A:$K,11,FALSE),0)</f>
        <v>36000</v>
      </c>
      <c r="E84" s="140">
        <f t="shared" si="6"/>
        <v>8263091</v>
      </c>
      <c r="F84" s="20">
        <f>IFERROR(VLOOKUP($A84,소매!A:B,2,FALSE),0)</f>
        <v>6517299.2849904802</v>
      </c>
      <c r="G84" s="20">
        <f>IFERROR(VLOOKUP($A84,도매!A:B,2,FALSE),0)</f>
        <v>1496423.7150095203</v>
      </c>
      <c r="H84" s="21">
        <f t="shared" si="8"/>
        <v>231277</v>
      </c>
      <c r="I84" s="21">
        <f>IFERROR(VLOOKUP($A84,법인영업팀!A:E,4,FALSE),0)</f>
        <v>0</v>
      </c>
      <c r="J84" s="21">
        <f>IFERROR(VLOOKUP($A84,법인영업팀!A:E,5,FALSE),0)</f>
        <v>0</v>
      </c>
      <c r="K84" s="21">
        <f>IFERROR(VLOOKUP($A84,법인영업팀!$A:$E,3,FALSE),0)</f>
        <v>0</v>
      </c>
      <c r="L84" s="243">
        <f>IFERROR(VLOOKUP($A84,소상공인혁신팀!$A:$B,2,FALSE),0)</f>
        <v>18091</v>
      </c>
      <c r="M84" s="20">
        <f>IFERROR(VLOOKUP($A84,'유통플랫폼사업단 IU'!$A:$F,2,FALSE),0)</f>
        <v>0</v>
      </c>
      <c r="O84" s="12" t="b">
        <f t="shared" si="7"/>
        <v>1</v>
      </c>
      <c r="Q84" s="20">
        <f>IFERROR(VLOOKUP($A84,디지털강화팀!A:C,3,FALSE),0)</f>
        <v>219713</v>
      </c>
      <c r="R84" s="20">
        <f>IFERROR(VLOOKUP($A84,디지털강화팀!A:D,4,FALSE),0)</f>
        <v>11564</v>
      </c>
      <c r="S84" s="366" t="b">
        <f t="shared" si="9"/>
        <v>1</v>
      </c>
      <c r="U84" s="411">
        <f>IFERROR(VLOOKUP($A84,플랫폼1!$A:$B,2,FALSE),0)</f>
        <v>0</v>
      </c>
      <c r="V84" s="411">
        <f>IFERROR(VLOOKUP($A84,플랫폼2!$A:$M,12,FALSE),0)+IFERROR(VLOOKUP($A84,플랫폼2!$A:$M,13,FALSE),0)</f>
        <v>0</v>
      </c>
      <c r="W84" s="411">
        <f>IFERROR(VLOOKUP($A84,플랫폼2!$A:$M,7,FALSE),0)+IFERROR(VLOOKUP($A84,플랫폼2!$A:$M,12,FALSE),0)</f>
        <v>0</v>
      </c>
      <c r="X84" s="411">
        <f>IFERROR(VLOOKUP($A84,모바일!$A:$S,17,FALSE),0)</f>
        <v>0</v>
      </c>
      <c r="Y84" s="411">
        <f>IFERROR(VLOOKUP($A84,모바일!$A:$S,18,FALSE),0)</f>
        <v>0</v>
      </c>
      <c r="Z84" s="411">
        <f>IFERROR(VLOOKUP(A84,플랫폼2!$A:$O,15,0),0)</f>
        <v>0</v>
      </c>
      <c r="AA84" s="408" t="b">
        <f t="shared" si="10"/>
        <v>1</v>
      </c>
    </row>
    <row r="85" spans="1:27" hidden="1" outlineLevel="1" x14ac:dyDescent="0.45">
      <c r="A85" s="23" t="s">
        <v>301</v>
      </c>
      <c r="B85" s="282">
        <f>IFERROR(VLOOKUP($A85,전사손익계산서!$A:$B,2,0),0)</f>
        <v>6950000</v>
      </c>
      <c r="C85" s="20">
        <f t="shared" si="11"/>
        <v>0</v>
      </c>
      <c r="D85" s="20">
        <f>IFERROR(VLOOKUP($A85,영업총괄!$A:$K,11,FALSE),0)</f>
        <v>0</v>
      </c>
      <c r="E85" s="140">
        <f t="shared" si="6"/>
        <v>6950000</v>
      </c>
      <c r="F85" s="20">
        <f>IFERROR(VLOOKUP($A85,소매!A:B,2,FALSE),0)</f>
        <v>6950000</v>
      </c>
      <c r="G85" s="20">
        <f>IFERROR(VLOOKUP($A85,도매!A:B,2,FALSE),0)</f>
        <v>0</v>
      </c>
      <c r="H85" s="21">
        <f t="shared" si="8"/>
        <v>0</v>
      </c>
      <c r="I85" s="21">
        <f>IFERROR(VLOOKUP($A85,법인영업팀!A:E,4,FALSE),0)</f>
        <v>0</v>
      </c>
      <c r="J85" s="21">
        <f>IFERROR(VLOOKUP($A85,법인영업팀!A:E,5,FALSE),0)</f>
        <v>0</v>
      </c>
      <c r="K85" s="21">
        <f>IFERROR(VLOOKUP($A85,법인영업팀!$A:$E,3,FALSE),0)</f>
        <v>0</v>
      </c>
      <c r="L85" s="243">
        <f>IFERROR(VLOOKUP($A85,소상공인혁신팀!$A:$B,2,FALSE),0)</f>
        <v>0</v>
      </c>
      <c r="M85" s="20">
        <f>IFERROR(VLOOKUP($A85,'유통플랫폼사업단 IU'!$A:$F,2,FALSE),0)</f>
        <v>0</v>
      </c>
      <c r="O85" s="12" t="b">
        <f t="shared" si="7"/>
        <v>1</v>
      </c>
      <c r="Q85" s="20">
        <f>IFERROR(VLOOKUP($A85,디지털강화팀!A:C,3,FALSE),0)</f>
        <v>0</v>
      </c>
      <c r="R85" s="20">
        <f>IFERROR(VLOOKUP($A85,디지털강화팀!A:D,4,FALSE),0)</f>
        <v>0</v>
      </c>
      <c r="S85" s="366" t="b">
        <f t="shared" si="9"/>
        <v>1</v>
      </c>
      <c r="U85" s="411">
        <f>IFERROR(VLOOKUP($A85,플랫폼1!$A:$B,2,FALSE),0)</f>
        <v>0</v>
      </c>
      <c r="V85" s="411">
        <f>IFERROR(VLOOKUP($A85,플랫폼2!$A:$M,12,FALSE),0)+IFERROR(VLOOKUP($A85,플랫폼2!$A:$M,13,FALSE),0)</f>
        <v>0</v>
      </c>
      <c r="W85" s="411">
        <f>IFERROR(VLOOKUP($A85,플랫폼2!$A:$M,7,FALSE),0)+IFERROR(VLOOKUP($A85,플랫폼2!$A:$M,12,FALSE),0)</f>
        <v>0</v>
      </c>
      <c r="X85" s="411">
        <f>IFERROR(VLOOKUP($A85,모바일!$A:$S,17,FALSE),0)</f>
        <v>0</v>
      </c>
      <c r="Y85" s="411">
        <f>IFERROR(VLOOKUP($A85,모바일!$A:$S,18,FALSE),0)</f>
        <v>0</v>
      </c>
      <c r="Z85" s="411">
        <f>IFERROR(VLOOKUP(A85,플랫폼2!$A:$O,15,0),0)</f>
        <v>0</v>
      </c>
      <c r="AA85" s="408" t="b">
        <f t="shared" si="10"/>
        <v>1</v>
      </c>
    </row>
    <row r="86" spans="1:27" hidden="1" outlineLevel="1" x14ac:dyDescent="0.45">
      <c r="A86" s="23" t="s">
        <v>52</v>
      </c>
      <c r="B86" s="282">
        <f>IFERROR(VLOOKUP($A86,전사손익계산서!$A:$B,2,0),0)</f>
        <v>0</v>
      </c>
      <c r="C86" s="20">
        <f t="shared" si="11"/>
        <v>0</v>
      </c>
      <c r="D86" s="20">
        <f>IFERROR(VLOOKUP($A86,영업총괄!$A:$K,11,FALSE),0)</f>
        <v>0</v>
      </c>
      <c r="E86" s="140">
        <f t="shared" si="6"/>
        <v>0</v>
      </c>
      <c r="F86" s="20">
        <f>IFERROR(VLOOKUP($A86,소매!A:B,2,FALSE),0)</f>
        <v>0</v>
      </c>
      <c r="G86" s="20">
        <f>IFERROR(VLOOKUP($A86,도매!A:B,2,FALSE),0)</f>
        <v>0</v>
      </c>
      <c r="H86" s="21">
        <f t="shared" si="8"/>
        <v>0</v>
      </c>
      <c r="I86" s="21">
        <f>IFERROR(VLOOKUP($A86,법인영업팀!A:E,4,FALSE),0)</f>
        <v>0</v>
      </c>
      <c r="J86" s="21">
        <f>IFERROR(VLOOKUP($A86,법인영업팀!A:E,5,FALSE),0)</f>
        <v>0</v>
      </c>
      <c r="K86" s="21">
        <f>IFERROR(VLOOKUP($A86,법인영업팀!$A:$E,3,FALSE),0)</f>
        <v>0</v>
      </c>
      <c r="L86" s="243">
        <f>IFERROR(VLOOKUP($A86,소상공인혁신팀!$A:$B,2,FALSE),0)</f>
        <v>0</v>
      </c>
      <c r="M86" s="20">
        <f>IFERROR(VLOOKUP($A86,'유통플랫폼사업단 IU'!$A:$F,2,FALSE),0)</f>
        <v>0</v>
      </c>
      <c r="O86" s="12" t="b">
        <f t="shared" si="7"/>
        <v>1</v>
      </c>
      <c r="Q86" s="20">
        <f>IFERROR(VLOOKUP($A86,디지털강화팀!A:C,3,FALSE),0)</f>
        <v>0</v>
      </c>
      <c r="R86" s="20">
        <f>IFERROR(VLOOKUP($A86,디지털강화팀!A:D,4,FALSE),0)</f>
        <v>0</v>
      </c>
      <c r="S86" s="366" t="b">
        <f t="shared" si="9"/>
        <v>1</v>
      </c>
      <c r="U86" s="411">
        <f>IFERROR(VLOOKUP($A86,플랫폼1!$A:$B,2,FALSE),0)</f>
        <v>0</v>
      </c>
      <c r="V86" s="411">
        <f>IFERROR(VLOOKUP($A86,플랫폼2!$A:$M,12,FALSE),0)+IFERROR(VLOOKUP($A86,플랫폼2!$A:$M,13,FALSE),0)</f>
        <v>0</v>
      </c>
      <c r="W86" s="411">
        <f>IFERROR(VLOOKUP($A86,플랫폼2!$A:$M,7,FALSE),0)+IFERROR(VLOOKUP($A86,플랫폼2!$A:$M,12,FALSE),0)</f>
        <v>0</v>
      </c>
      <c r="X86" s="411">
        <f>IFERROR(VLOOKUP($A86,모바일!$A:$S,17,FALSE),0)</f>
        <v>0</v>
      </c>
      <c r="Y86" s="411">
        <f>IFERROR(VLOOKUP($A86,모바일!$A:$S,18,FALSE),0)</f>
        <v>0</v>
      </c>
      <c r="Z86" s="411">
        <f>IFERROR(VLOOKUP(A86,플랫폼2!$A:$O,15,0),0)</f>
        <v>0</v>
      </c>
      <c r="AA86" s="408" t="b">
        <f t="shared" si="10"/>
        <v>1</v>
      </c>
    </row>
    <row r="87" spans="1:27" hidden="1" outlineLevel="1" x14ac:dyDescent="0.45">
      <c r="A87" s="23" t="s">
        <v>53</v>
      </c>
      <c r="B87" s="282">
        <f>IFERROR(VLOOKUP($A87,전사손익계산서!$A:$B,2,0),0)</f>
        <v>0</v>
      </c>
      <c r="C87" s="20">
        <f t="shared" si="11"/>
        <v>0</v>
      </c>
      <c r="D87" s="20">
        <f>IFERROR(VLOOKUP($A87,영업총괄!$A:$K,11,FALSE),0)</f>
        <v>0</v>
      </c>
      <c r="E87" s="140">
        <f t="shared" si="6"/>
        <v>0</v>
      </c>
      <c r="F87" s="20">
        <f>IFERROR(VLOOKUP($A87,소매!A:B,2,FALSE),0)</f>
        <v>0</v>
      </c>
      <c r="G87" s="20">
        <f>IFERROR(VLOOKUP($A87,도매!A:B,2,FALSE),0)</f>
        <v>0</v>
      </c>
      <c r="H87" s="21">
        <f t="shared" si="8"/>
        <v>0</v>
      </c>
      <c r="I87" s="21">
        <f>IFERROR(VLOOKUP($A87,법인영업팀!A:E,4,FALSE),0)</f>
        <v>0</v>
      </c>
      <c r="J87" s="21">
        <f>IFERROR(VLOOKUP($A87,법인영업팀!A:E,5,FALSE),0)</f>
        <v>0</v>
      </c>
      <c r="K87" s="21">
        <f>IFERROR(VLOOKUP($A87,법인영업팀!$A:$E,3,FALSE),0)</f>
        <v>0</v>
      </c>
      <c r="L87" s="243">
        <f>IFERROR(VLOOKUP($A87,소상공인혁신팀!$A:$B,2,FALSE),0)</f>
        <v>0</v>
      </c>
      <c r="M87" s="20">
        <f>IFERROR(VLOOKUP($A87,'유통플랫폼사업단 IU'!$A:$F,2,FALSE),0)</f>
        <v>0</v>
      </c>
      <c r="O87" s="12" t="b">
        <f t="shared" si="7"/>
        <v>1</v>
      </c>
      <c r="Q87" s="20">
        <f>IFERROR(VLOOKUP($A87,디지털강화팀!A:C,3,FALSE),0)</f>
        <v>0</v>
      </c>
      <c r="R87" s="20">
        <f>IFERROR(VLOOKUP($A87,디지털강화팀!A:D,4,FALSE),0)</f>
        <v>0</v>
      </c>
      <c r="S87" s="366" t="b">
        <f t="shared" si="9"/>
        <v>1</v>
      </c>
      <c r="U87" s="411">
        <f>IFERROR(VLOOKUP($A87,플랫폼1!$A:$B,2,FALSE),0)</f>
        <v>0</v>
      </c>
      <c r="V87" s="411">
        <f>IFERROR(VLOOKUP($A87,플랫폼2!$A:$M,12,FALSE),0)+IFERROR(VLOOKUP($A87,플랫폼2!$A:$M,13,FALSE),0)</f>
        <v>0</v>
      </c>
      <c r="W87" s="411">
        <f>IFERROR(VLOOKUP($A87,플랫폼2!$A:$M,7,FALSE),0)+IFERROR(VLOOKUP($A87,플랫폼2!$A:$M,12,FALSE),0)</f>
        <v>0</v>
      </c>
      <c r="X87" s="411">
        <f>IFERROR(VLOOKUP($A87,모바일!$A:$S,17,FALSE),0)</f>
        <v>0</v>
      </c>
      <c r="Y87" s="411">
        <f>IFERROR(VLOOKUP($A87,모바일!$A:$S,18,FALSE),0)</f>
        <v>0</v>
      </c>
      <c r="Z87" s="411">
        <f>IFERROR(VLOOKUP(A87,플랫폼2!$A:$O,15,0),0)</f>
        <v>0</v>
      </c>
      <c r="AA87" s="408" t="b">
        <f t="shared" si="10"/>
        <v>1</v>
      </c>
    </row>
    <row r="88" spans="1:27" hidden="1" outlineLevel="1" x14ac:dyDescent="0.45">
      <c r="A88" s="23" t="s">
        <v>209</v>
      </c>
      <c r="B88" s="282">
        <f>IFERROR(VLOOKUP($A88,전사손익계산서!$A:$B,2,0),0)</f>
        <v>0</v>
      </c>
      <c r="C88" s="20">
        <f t="shared" si="11"/>
        <v>0</v>
      </c>
      <c r="D88" s="20">
        <f>IFERROR(VLOOKUP($A88,영업총괄!$A:$K,11,FALSE),0)</f>
        <v>0</v>
      </c>
      <c r="E88" s="140">
        <f t="shared" si="6"/>
        <v>0</v>
      </c>
      <c r="F88" s="20">
        <f>IFERROR(VLOOKUP($A88,소매!A:B,2,FALSE),0)</f>
        <v>0</v>
      </c>
      <c r="G88" s="20">
        <f>IFERROR(VLOOKUP($A88,도매!A:B,2,FALSE),0)</f>
        <v>0</v>
      </c>
      <c r="H88" s="21">
        <f t="shared" si="8"/>
        <v>0</v>
      </c>
      <c r="I88" s="21">
        <f>IFERROR(VLOOKUP($A88,법인영업팀!A:E,4,FALSE),0)</f>
        <v>0</v>
      </c>
      <c r="J88" s="21">
        <f>IFERROR(VLOOKUP($A88,법인영업팀!A:E,5,FALSE),0)</f>
        <v>0</v>
      </c>
      <c r="K88" s="21">
        <f>IFERROR(VLOOKUP($A88,법인영업팀!$A:$E,3,FALSE),0)</f>
        <v>0</v>
      </c>
      <c r="L88" s="243">
        <f>IFERROR(VLOOKUP($A88,소상공인혁신팀!$A:$B,2,FALSE),0)</f>
        <v>0</v>
      </c>
      <c r="M88" s="20">
        <f>IFERROR(VLOOKUP($A88,'유통플랫폼사업단 IU'!$A:$F,2,FALSE),0)</f>
        <v>0</v>
      </c>
      <c r="O88" s="12" t="b">
        <f t="shared" si="7"/>
        <v>1</v>
      </c>
      <c r="Q88" s="20">
        <f>IFERROR(VLOOKUP($A88,디지털강화팀!A:C,3,FALSE),0)</f>
        <v>0</v>
      </c>
      <c r="R88" s="20">
        <f>IFERROR(VLOOKUP($A88,디지털강화팀!A:D,4,FALSE),0)</f>
        <v>0</v>
      </c>
      <c r="S88" s="366" t="b">
        <f t="shared" si="9"/>
        <v>1</v>
      </c>
      <c r="U88" s="411">
        <f>IFERROR(VLOOKUP($A88,플랫폼1!$A:$B,2,FALSE),0)</f>
        <v>0</v>
      </c>
      <c r="V88" s="411">
        <f>IFERROR(VLOOKUP($A88,플랫폼2!$A:$M,12,FALSE),0)+IFERROR(VLOOKUP($A88,플랫폼2!$A:$M,13,FALSE),0)</f>
        <v>0</v>
      </c>
      <c r="W88" s="411">
        <f>IFERROR(VLOOKUP($A88,플랫폼2!$A:$M,7,FALSE),0)+IFERROR(VLOOKUP($A88,플랫폼2!$A:$M,12,FALSE),0)</f>
        <v>0</v>
      </c>
      <c r="X88" s="411">
        <f>IFERROR(VLOOKUP($A88,모바일!$A:$S,17,FALSE),0)</f>
        <v>0</v>
      </c>
      <c r="Y88" s="411">
        <f>IFERROR(VLOOKUP($A88,모바일!$A:$S,18,FALSE),0)</f>
        <v>0</v>
      </c>
      <c r="Z88" s="411">
        <f>IFERROR(VLOOKUP(A88,플랫폼2!$A:$O,15,0),0)</f>
        <v>0</v>
      </c>
      <c r="AA88" s="408" t="b">
        <f t="shared" si="10"/>
        <v>1</v>
      </c>
    </row>
    <row r="89" spans="1:27" hidden="1" outlineLevel="1" x14ac:dyDescent="0.45">
      <c r="A89" s="23" t="s">
        <v>54</v>
      </c>
      <c r="B89" s="282">
        <f>IFERROR(VLOOKUP($A89,전사손익계산서!$A:$B,2,0),0)</f>
        <v>0</v>
      </c>
      <c r="C89" s="20">
        <f t="shared" si="11"/>
        <v>0</v>
      </c>
      <c r="D89" s="20">
        <f>IFERROR(VLOOKUP($A89,영업총괄!$A:$K,11,FALSE),0)</f>
        <v>0</v>
      </c>
      <c r="E89" s="140">
        <f t="shared" si="6"/>
        <v>0</v>
      </c>
      <c r="F89" s="20">
        <f>IFERROR(VLOOKUP($A89,소매!A:B,2,FALSE),0)</f>
        <v>0</v>
      </c>
      <c r="G89" s="20">
        <f>IFERROR(VLOOKUP($A89,도매!A:B,2,FALSE),0)</f>
        <v>0</v>
      </c>
      <c r="H89" s="21">
        <f t="shared" si="8"/>
        <v>0</v>
      </c>
      <c r="I89" s="21">
        <f>IFERROR(VLOOKUP($A89,법인영업팀!A:E,4,FALSE),0)</f>
        <v>0</v>
      </c>
      <c r="J89" s="21">
        <f>IFERROR(VLOOKUP($A89,법인영업팀!A:E,5,FALSE),0)</f>
        <v>0</v>
      </c>
      <c r="K89" s="21">
        <f>IFERROR(VLOOKUP($A89,법인영업팀!$A:$E,3,FALSE),0)</f>
        <v>0</v>
      </c>
      <c r="L89" s="243">
        <f>IFERROR(VLOOKUP($A89,소상공인혁신팀!$A:$B,2,FALSE),0)</f>
        <v>0</v>
      </c>
      <c r="M89" s="20">
        <f>IFERROR(VLOOKUP($A89,'유통플랫폼사업단 IU'!$A:$F,2,FALSE),0)</f>
        <v>0</v>
      </c>
      <c r="O89" s="12" t="b">
        <f t="shared" si="7"/>
        <v>1</v>
      </c>
      <c r="Q89" s="20">
        <f>IFERROR(VLOOKUP($A89,디지털강화팀!A:C,3,FALSE),0)</f>
        <v>0</v>
      </c>
      <c r="R89" s="20">
        <f>IFERROR(VLOOKUP($A89,디지털강화팀!A:D,4,FALSE),0)</f>
        <v>0</v>
      </c>
      <c r="S89" s="366" t="b">
        <f t="shared" si="9"/>
        <v>1</v>
      </c>
      <c r="U89" s="411">
        <f>IFERROR(VLOOKUP($A89,플랫폼1!$A:$B,2,FALSE),0)</f>
        <v>0</v>
      </c>
      <c r="V89" s="411">
        <f>IFERROR(VLOOKUP($A89,플랫폼2!$A:$M,12,FALSE),0)+IFERROR(VLOOKUP($A89,플랫폼2!$A:$M,13,FALSE),0)</f>
        <v>0</v>
      </c>
      <c r="W89" s="411">
        <f>IFERROR(VLOOKUP($A89,플랫폼2!$A:$M,7,FALSE),0)+IFERROR(VLOOKUP($A89,플랫폼2!$A:$M,12,FALSE),0)</f>
        <v>0</v>
      </c>
      <c r="X89" s="411">
        <f>IFERROR(VLOOKUP($A89,모바일!$A:$S,17,FALSE),0)</f>
        <v>0</v>
      </c>
      <c r="Y89" s="411">
        <f>IFERROR(VLOOKUP($A89,모바일!$A:$S,18,FALSE),0)</f>
        <v>0</v>
      </c>
      <c r="Z89" s="411">
        <f>IFERROR(VLOOKUP(A89,플랫폼2!$A:$O,15,0),0)</f>
        <v>0</v>
      </c>
      <c r="AA89" s="408" t="b">
        <f t="shared" si="10"/>
        <v>1</v>
      </c>
    </row>
    <row r="90" spans="1:27" hidden="1" outlineLevel="1" x14ac:dyDescent="0.45">
      <c r="A90" s="23" t="s">
        <v>210</v>
      </c>
      <c r="B90" s="282">
        <f>IFERROR(VLOOKUP($A90,전사손익계산서!$A:$B,2,0),0)</f>
        <v>0</v>
      </c>
      <c r="C90" s="20">
        <f t="shared" si="11"/>
        <v>0</v>
      </c>
      <c r="D90" s="20">
        <f>IFERROR(VLOOKUP($A90,영업총괄!$A:$K,11,FALSE),0)</f>
        <v>0</v>
      </c>
      <c r="E90" s="140">
        <f t="shared" si="6"/>
        <v>0</v>
      </c>
      <c r="F90" s="20">
        <f>IFERROR(VLOOKUP($A90,소매!A:B,2,FALSE),0)</f>
        <v>0</v>
      </c>
      <c r="G90" s="20">
        <f>IFERROR(VLOOKUP($A90,도매!A:B,2,FALSE),0)</f>
        <v>0</v>
      </c>
      <c r="H90" s="21">
        <f t="shared" si="8"/>
        <v>0</v>
      </c>
      <c r="I90" s="21">
        <f>IFERROR(VLOOKUP($A90,법인영업팀!A:E,4,FALSE),0)</f>
        <v>0</v>
      </c>
      <c r="J90" s="21">
        <f>IFERROR(VLOOKUP($A90,법인영업팀!A:E,5,FALSE),0)</f>
        <v>0</v>
      </c>
      <c r="K90" s="21">
        <f>IFERROR(VLOOKUP($A90,법인영업팀!$A:$E,3,FALSE),0)</f>
        <v>0</v>
      </c>
      <c r="L90" s="243">
        <f>IFERROR(VLOOKUP($A90,소상공인혁신팀!$A:$B,2,FALSE),0)</f>
        <v>0</v>
      </c>
      <c r="M90" s="20">
        <f>IFERROR(VLOOKUP($A90,'유통플랫폼사업단 IU'!$A:$F,2,FALSE),0)</f>
        <v>0</v>
      </c>
      <c r="O90" s="12" t="b">
        <f t="shared" si="7"/>
        <v>1</v>
      </c>
      <c r="Q90" s="20">
        <f>IFERROR(VLOOKUP($A90,디지털강화팀!A:C,3,FALSE),0)</f>
        <v>0</v>
      </c>
      <c r="R90" s="20">
        <f>IFERROR(VLOOKUP($A90,디지털강화팀!A:D,4,FALSE),0)</f>
        <v>0</v>
      </c>
      <c r="S90" s="366" t="b">
        <f t="shared" si="9"/>
        <v>1</v>
      </c>
      <c r="U90" s="411">
        <f>IFERROR(VLOOKUP($A90,플랫폼1!$A:$B,2,FALSE),0)</f>
        <v>0</v>
      </c>
      <c r="V90" s="411">
        <f>IFERROR(VLOOKUP($A90,플랫폼2!$A:$M,12,FALSE),0)+IFERROR(VLOOKUP($A90,플랫폼2!$A:$M,13,FALSE),0)</f>
        <v>0</v>
      </c>
      <c r="W90" s="411">
        <f>IFERROR(VLOOKUP($A90,플랫폼2!$A:$M,7,FALSE),0)+IFERROR(VLOOKUP($A90,플랫폼2!$A:$M,12,FALSE),0)</f>
        <v>0</v>
      </c>
      <c r="X90" s="411">
        <f>IFERROR(VLOOKUP($A90,모바일!$A:$S,17,FALSE),0)</f>
        <v>0</v>
      </c>
      <c r="Y90" s="411">
        <f>IFERROR(VLOOKUP($A90,모바일!$A:$S,18,FALSE),0)</f>
        <v>0</v>
      </c>
      <c r="Z90" s="411">
        <f>IFERROR(VLOOKUP(A90,플랫폼2!$A:$O,15,0),0)</f>
        <v>0</v>
      </c>
      <c r="AA90" s="408" t="b">
        <f t="shared" si="10"/>
        <v>1</v>
      </c>
    </row>
    <row r="91" spans="1:27" hidden="1" outlineLevel="1" x14ac:dyDescent="0.45">
      <c r="A91" s="23" t="s">
        <v>55</v>
      </c>
      <c r="B91" s="282">
        <f>IFERROR(VLOOKUP($A91,전사손익계산서!$A:$B,2,0),0)</f>
        <v>0</v>
      </c>
      <c r="C91" s="20">
        <f t="shared" si="11"/>
        <v>0</v>
      </c>
      <c r="D91" s="20">
        <f>IFERROR(VLOOKUP($A91,영업총괄!$A:$K,11,FALSE),0)</f>
        <v>0</v>
      </c>
      <c r="E91" s="140">
        <f t="shared" si="6"/>
        <v>0</v>
      </c>
      <c r="F91" s="20">
        <f>IFERROR(VLOOKUP($A91,소매!A:B,2,FALSE),0)</f>
        <v>0</v>
      </c>
      <c r="G91" s="20">
        <f>IFERROR(VLOOKUP($A91,도매!A:B,2,FALSE),0)</f>
        <v>0</v>
      </c>
      <c r="H91" s="21">
        <f t="shared" si="8"/>
        <v>0</v>
      </c>
      <c r="I91" s="21">
        <f>IFERROR(VLOOKUP($A91,법인영업팀!A:E,4,FALSE),0)</f>
        <v>0</v>
      </c>
      <c r="J91" s="21">
        <f>IFERROR(VLOOKUP($A91,법인영업팀!A:E,5,FALSE),0)</f>
        <v>0</v>
      </c>
      <c r="K91" s="21">
        <f>IFERROR(VLOOKUP($A91,법인영업팀!$A:$E,3,FALSE),0)</f>
        <v>0</v>
      </c>
      <c r="L91" s="243">
        <f>IFERROR(VLOOKUP($A91,소상공인혁신팀!$A:$B,2,FALSE),0)</f>
        <v>0</v>
      </c>
      <c r="M91" s="20">
        <f>IFERROR(VLOOKUP($A91,'유통플랫폼사업단 IU'!$A:$F,2,FALSE),0)</f>
        <v>0</v>
      </c>
      <c r="O91" s="12" t="b">
        <f t="shared" si="7"/>
        <v>1</v>
      </c>
      <c r="Q91" s="20">
        <f>IFERROR(VLOOKUP($A91,디지털강화팀!A:C,3,FALSE),0)</f>
        <v>0</v>
      </c>
      <c r="R91" s="20">
        <f>IFERROR(VLOOKUP($A91,디지털강화팀!A:D,4,FALSE),0)</f>
        <v>0</v>
      </c>
      <c r="S91" s="366" t="b">
        <f t="shared" si="9"/>
        <v>1</v>
      </c>
      <c r="U91" s="411">
        <f>IFERROR(VLOOKUP($A91,플랫폼1!$A:$B,2,FALSE),0)</f>
        <v>0</v>
      </c>
      <c r="V91" s="411">
        <f>IFERROR(VLOOKUP($A91,플랫폼2!$A:$M,12,FALSE),0)+IFERROR(VLOOKUP($A91,플랫폼2!$A:$M,13,FALSE),0)</f>
        <v>0</v>
      </c>
      <c r="W91" s="411">
        <f>IFERROR(VLOOKUP($A91,플랫폼2!$A:$M,7,FALSE),0)+IFERROR(VLOOKUP($A91,플랫폼2!$A:$M,12,FALSE),0)</f>
        <v>0</v>
      </c>
      <c r="X91" s="411">
        <f>IFERROR(VLOOKUP($A91,모바일!$A:$S,17,FALSE),0)</f>
        <v>0</v>
      </c>
      <c r="Y91" s="411">
        <f>IFERROR(VLOOKUP($A91,모바일!$A:$S,18,FALSE),0)</f>
        <v>0</v>
      </c>
      <c r="Z91" s="411">
        <f>IFERROR(VLOOKUP(A91,플랫폼2!$A:$O,15,0),0)</f>
        <v>0</v>
      </c>
      <c r="AA91" s="408" t="b">
        <f t="shared" si="10"/>
        <v>1</v>
      </c>
    </row>
    <row r="92" spans="1:27" hidden="1" outlineLevel="1" x14ac:dyDescent="0.45">
      <c r="A92" s="27" t="s">
        <v>255</v>
      </c>
      <c r="B92" s="288">
        <f>IFERROR(VLOOKUP($A92,전사손익계산서!$A:$B,2,0),0)</f>
        <v>0</v>
      </c>
      <c r="C92" s="20">
        <f t="shared" si="11"/>
        <v>0</v>
      </c>
      <c r="D92" s="20">
        <f>IFERROR(VLOOKUP($A92,영업총괄!$A:$K,11,FALSE),0)</f>
        <v>0</v>
      </c>
      <c r="E92" s="140">
        <f t="shared" si="6"/>
        <v>0</v>
      </c>
      <c r="F92" s="20">
        <f>IFERROR(VLOOKUP($A92,소매!A:B,2,FALSE),0)</f>
        <v>0</v>
      </c>
      <c r="G92" s="20">
        <f>IFERROR(VLOOKUP($A92,도매!A:B,2,FALSE),0)</f>
        <v>0</v>
      </c>
      <c r="H92" s="21">
        <f t="shared" si="8"/>
        <v>0</v>
      </c>
      <c r="I92" s="21">
        <f>IFERROR(VLOOKUP($A92,법인영업팀!A:E,4,FALSE),0)</f>
        <v>0</v>
      </c>
      <c r="J92" s="21">
        <f>IFERROR(VLOOKUP($A92,법인영업팀!A:E,5,FALSE),0)</f>
        <v>0</v>
      </c>
      <c r="K92" s="21">
        <f>IFERROR(VLOOKUP($A92,법인영업팀!$A:$E,3,FALSE),0)</f>
        <v>0</v>
      </c>
      <c r="L92" s="243">
        <f>IFERROR(VLOOKUP($A92,소상공인혁신팀!$A:$B,2,FALSE),0)</f>
        <v>0</v>
      </c>
      <c r="M92" s="20">
        <f>IFERROR(VLOOKUP($A92,'유통플랫폼사업단 IU'!$A:$F,2,FALSE),0)</f>
        <v>0</v>
      </c>
      <c r="O92" s="12" t="b">
        <f t="shared" si="7"/>
        <v>1</v>
      </c>
      <c r="Q92" s="20">
        <f>IFERROR(VLOOKUP($A92,디지털강화팀!A:C,3,FALSE),0)</f>
        <v>0</v>
      </c>
      <c r="R92" s="20">
        <f>IFERROR(VLOOKUP($A92,디지털강화팀!A:D,4,FALSE),0)</f>
        <v>0</v>
      </c>
      <c r="S92" s="366" t="b">
        <f t="shared" si="9"/>
        <v>1</v>
      </c>
      <c r="U92" s="413">
        <f>IFERROR(VLOOKUP($A92,플랫폼1!$A:$B,2,FALSE),0)</f>
        <v>0</v>
      </c>
      <c r="V92" s="413">
        <f>IFERROR(VLOOKUP($A92,플랫폼2!$A:$M,12,FALSE),0)+IFERROR(VLOOKUP($A92,플랫폼2!$A:$M,13,FALSE),0)</f>
        <v>0</v>
      </c>
      <c r="W92" s="413">
        <f>IFERROR(VLOOKUP($A92,플랫폼2!$A:$M,7,FALSE),0)+IFERROR(VLOOKUP($A92,플랫폼2!$A:$M,12,FALSE),0)</f>
        <v>0</v>
      </c>
      <c r="X92" s="413">
        <f>IFERROR(VLOOKUP($A92,모바일!$A:$S,17,FALSE),0)</f>
        <v>0</v>
      </c>
      <c r="Y92" s="413">
        <f>IFERROR(VLOOKUP($A92,모바일!$A:$S,18,FALSE),0)</f>
        <v>0</v>
      </c>
      <c r="Z92" s="413">
        <f>IFERROR(VLOOKUP(A92,플랫폼2!$A:$O,15,0),0)</f>
        <v>0</v>
      </c>
      <c r="AA92" s="408" t="b">
        <f t="shared" si="10"/>
        <v>1</v>
      </c>
    </row>
    <row r="93" spans="1:27" hidden="1" outlineLevel="1" x14ac:dyDescent="0.45">
      <c r="A93" s="23" t="s">
        <v>211</v>
      </c>
      <c r="B93" s="282">
        <f>IFERROR(VLOOKUP($A93,전사손익계산서!$A:$B,2,0),0)</f>
        <v>0</v>
      </c>
      <c r="C93" s="20">
        <f t="shared" si="11"/>
        <v>0</v>
      </c>
      <c r="D93" s="20">
        <f>IFERROR(VLOOKUP($A93,영업총괄!$A:$K,11,FALSE),0)</f>
        <v>0</v>
      </c>
      <c r="E93" s="140">
        <f t="shared" si="6"/>
        <v>0</v>
      </c>
      <c r="F93" s="20">
        <f>IFERROR(VLOOKUP($A93,소매!A:B,2,FALSE),0)</f>
        <v>0</v>
      </c>
      <c r="G93" s="20">
        <f>IFERROR(VLOOKUP($A93,도매!A:B,2,FALSE),0)</f>
        <v>0</v>
      </c>
      <c r="H93" s="21">
        <f t="shared" si="8"/>
        <v>0</v>
      </c>
      <c r="I93" s="21">
        <f>IFERROR(VLOOKUP($A93,법인영업팀!A:E,4,FALSE),0)</f>
        <v>0</v>
      </c>
      <c r="J93" s="21">
        <f>IFERROR(VLOOKUP($A93,법인영업팀!A:E,5,FALSE),0)</f>
        <v>0</v>
      </c>
      <c r="K93" s="21">
        <f>IFERROR(VLOOKUP($A93,법인영업팀!$A:$E,3,FALSE),0)</f>
        <v>0</v>
      </c>
      <c r="L93" s="243">
        <f>IFERROR(VLOOKUP($A93,소상공인혁신팀!$A:$B,2,FALSE),0)</f>
        <v>0</v>
      </c>
      <c r="M93" s="20">
        <f>IFERROR(VLOOKUP($A93,'유통플랫폼사업단 IU'!$A:$F,2,FALSE),0)</f>
        <v>0</v>
      </c>
      <c r="O93" s="12" t="b">
        <f t="shared" si="7"/>
        <v>1</v>
      </c>
      <c r="Q93" s="20">
        <f>IFERROR(VLOOKUP($A93,디지털강화팀!A:C,3,FALSE),0)</f>
        <v>0</v>
      </c>
      <c r="R93" s="20">
        <f>IFERROR(VLOOKUP($A93,디지털강화팀!A:D,4,FALSE),0)</f>
        <v>0</v>
      </c>
      <c r="S93" s="366" t="b">
        <f t="shared" si="9"/>
        <v>1</v>
      </c>
      <c r="U93" s="411">
        <f>IFERROR(VLOOKUP($A93,플랫폼1!$A:$B,2,FALSE),0)</f>
        <v>0</v>
      </c>
      <c r="V93" s="411">
        <f>IFERROR(VLOOKUP($A93,플랫폼2!$A:$M,12,FALSE),0)+IFERROR(VLOOKUP($A93,플랫폼2!$A:$M,13,FALSE),0)</f>
        <v>0</v>
      </c>
      <c r="W93" s="411">
        <f>IFERROR(VLOOKUP($A93,플랫폼2!$A:$M,7,FALSE),0)+IFERROR(VLOOKUP($A93,플랫폼2!$A:$M,12,FALSE),0)</f>
        <v>0</v>
      </c>
      <c r="X93" s="411">
        <f>IFERROR(VLOOKUP($A93,모바일!$A:$S,17,FALSE),0)</f>
        <v>0</v>
      </c>
      <c r="Y93" s="411">
        <f>IFERROR(VLOOKUP($A93,모바일!$A:$S,18,FALSE),0)</f>
        <v>0</v>
      </c>
      <c r="Z93" s="411">
        <f>IFERROR(VLOOKUP(A93,플랫폼2!$A:$O,15,0),0)</f>
        <v>0</v>
      </c>
      <c r="AA93" s="408" t="b">
        <f t="shared" si="10"/>
        <v>1</v>
      </c>
    </row>
    <row r="94" spans="1:27" hidden="1" outlineLevel="1" x14ac:dyDescent="0.45">
      <c r="A94" s="27" t="s">
        <v>212</v>
      </c>
      <c r="B94" s="288">
        <f>IFERROR(VLOOKUP($A94,전사손익계산서!$A:$B,2,0),0)</f>
        <v>0</v>
      </c>
      <c r="C94" s="20">
        <f t="shared" si="11"/>
        <v>0</v>
      </c>
      <c r="D94" s="20">
        <f>IFERROR(VLOOKUP($A94,영업총괄!$A:$K,11,FALSE),0)</f>
        <v>0</v>
      </c>
      <c r="E94" s="140">
        <f t="shared" si="6"/>
        <v>0</v>
      </c>
      <c r="F94" s="20">
        <f>IFERROR(VLOOKUP($A94,소매!A:B,2,FALSE),0)</f>
        <v>0</v>
      </c>
      <c r="G94" s="20">
        <f>IFERROR(VLOOKUP($A94,도매!A:B,2,FALSE),0)</f>
        <v>0</v>
      </c>
      <c r="H94" s="21">
        <f t="shared" si="8"/>
        <v>0</v>
      </c>
      <c r="I94" s="21">
        <f>IFERROR(VLOOKUP($A94,법인영업팀!A:E,4,FALSE),0)</f>
        <v>0</v>
      </c>
      <c r="J94" s="21">
        <f>IFERROR(VLOOKUP($A94,법인영업팀!A:E,5,FALSE),0)</f>
        <v>0</v>
      </c>
      <c r="K94" s="21">
        <f>IFERROR(VLOOKUP($A94,법인영업팀!$A:$E,3,FALSE),0)</f>
        <v>0</v>
      </c>
      <c r="L94" s="243">
        <f>IFERROR(VLOOKUP($A94,소상공인혁신팀!$A:$B,2,FALSE),0)</f>
        <v>0</v>
      </c>
      <c r="M94" s="20">
        <f>IFERROR(VLOOKUP($A94,'유통플랫폼사업단 IU'!$A:$F,2,FALSE),0)</f>
        <v>0</v>
      </c>
      <c r="O94" s="12" t="b">
        <f t="shared" si="7"/>
        <v>1</v>
      </c>
      <c r="Q94" s="20">
        <f>IFERROR(VLOOKUP($A94,디지털강화팀!A:C,3,FALSE),0)</f>
        <v>0</v>
      </c>
      <c r="R94" s="20">
        <f>IFERROR(VLOOKUP($A94,디지털강화팀!A:D,4,FALSE),0)</f>
        <v>0</v>
      </c>
      <c r="S94" s="366" t="b">
        <f t="shared" si="9"/>
        <v>1</v>
      </c>
      <c r="U94" s="413">
        <f>IFERROR(VLOOKUP($A94,플랫폼1!$A:$B,2,FALSE),0)</f>
        <v>0</v>
      </c>
      <c r="V94" s="413">
        <f>IFERROR(VLOOKUP($A94,플랫폼2!$A:$M,12,FALSE),0)+IFERROR(VLOOKUP($A94,플랫폼2!$A:$M,13,FALSE),0)</f>
        <v>0</v>
      </c>
      <c r="W94" s="413">
        <f>IFERROR(VLOOKUP($A94,플랫폼2!$A:$M,7,FALSE),0)+IFERROR(VLOOKUP($A94,플랫폼2!$A:$M,12,FALSE),0)</f>
        <v>0</v>
      </c>
      <c r="X94" s="413">
        <f>IFERROR(VLOOKUP($A94,모바일!$A:$S,17,FALSE),0)</f>
        <v>0</v>
      </c>
      <c r="Y94" s="413">
        <f>IFERROR(VLOOKUP($A94,모바일!$A:$S,18,FALSE),0)</f>
        <v>0</v>
      </c>
      <c r="Z94" s="413">
        <f>IFERROR(VLOOKUP(A94,플랫폼2!$A:$O,15,0),0)</f>
        <v>0</v>
      </c>
      <c r="AA94" s="408" t="b">
        <f t="shared" si="10"/>
        <v>1</v>
      </c>
    </row>
    <row r="95" spans="1:27" hidden="1" outlineLevel="1" x14ac:dyDescent="0.45">
      <c r="A95" s="23" t="s">
        <v>213</v>
      </c>
      <c r="B95" s="282">
        <f>IFERROR(VLOOKUP($A95,전사손익계산서!$A:$B,2,0),0)</f>
        <v>0</v>
      </c>
      <c r="C95" s="20">
        <f t="shared" si="11"/>
        <v>0</v>
      </c>
      <c r="D95" s="20">
        <f>IFERROR(VLOOKUP($A95,영업총괄!$A:$K,11,FALSE),0)</f>
        <v>0</v>
      </c>
      <c r="E95" s="140">
        <f t="shared" si="6"/>
        <v>0</v>
      </c>
      <c r="F95" s="20">
        <f>IFERROR(VLOOKUP($A95,소매!A:B,2,FALSE),0)</f>
        <v>0</v>
      </c>
      <c r="G95" s="20">
        <f>IFERROR(VLOOKUP($A95,도매!A:B,2,FALSE),0)</f>
        <v>0</v>
      </c>
      <c r="H95" s="21">
        <f t="shared" si="8"/>
        <v>0</v>
      </c>
      <c r="I95" s="21">
        <f>IFERROR(VLOOKUP($A95,법인영업팀!A:E,4,FALSE),0)</f>
        <v>0</v>
      </c>
      <c r="J95" s="21">
        <f>IFERROR(VLOOKUP($A95,법인영업팀!A:E,5,FALSE),0)</f>
        <v>0</v>
      </c>
      <c r="K95" s="21">
        <f>IFERROR(VLOOKUP($A95,법인영업팀!$A:$E,3,FALSE),0)</f>
        <v>0</v>
      </c>
      <c r="L95" s="243">
        <f>IFERROR(VLOOKUP($A95,소상공인혁신팀!$A:$B,2,FALSE),0)</f>
        <v>0</v>
      </c>
      <c r="M95" s="20">
        <f>IFERROR(VLOOKUP($A95,'유통플랫폼사업단 IU'!$A:$F,2,FALSE),0)</f>
        <v>0</v>
      </c>
      <c r="O95" s="12" t="b">
        <f t="shared" si="7"/>
        <v>1</v>
      </c>
      <c r="Q95" s="20">
        <f>IFERROR(VLOOKUP($A95,디지털강화팀!A:C,3,FALSE),0)</f>
        <v>0</v>
      </c>
      <c r="R95" s="20">
        <f>IFERROR(VLOOKUP($A95,디지털강화팀!A:D,4,FALSE),0)</f>
        <v>0</v>
      </c>
      <c r="S95" s="366" t="b">
        <f t="shared" si="9"/>
        <v>1</v>
      </c>
      <c r="U95" s="411">
        <f>IFERROR(VLOOKUP($A95,플랫폼1!$A:$B,2,FALSE),0)</f>
        <v>0</v>
      </c>
      <c r="V95" s="411">
        <f>IFERROR(VLOOKUP($A95,플랫폼2!$A:$M,12,FALSE),0)+IFERROR(VLOOKUP($A95,플랫폼2!$A:$M,13,FALSE),0)</f>
        <v>0</v>
      </c>
      <c r="W95" s="411">
        <f>IFERROR(VLOOKUP($A95,플랫폼2!$A:$M,7,FALSE),0)+IFERROR(VLOOKUP($A95,플랫폼2!$A:$M,12,FALSE),0)</f>
        <v>0</v>
      </c>
      <c r="X95" s="411">
        <f>IFERROR(VLOOKUP($A95,모바일!$A:$S,17,FALSE),0)</f>
        <v>0</v>
      </c>
      <c r="Y95" s="411">
        <f>IFERROR(VLOOKUP($A95,모바일!$A:$S,18,FALSE),0)</f>
        <v>0</v>
      </c>
      <c r="Z95" s="411">
        <f>IFERROR(VLOOKUP(A95,플랫폼2!$A:$O,15,0),0)</f>
        <v>0</v>
      </c>
      <c r="AA95" s="408" t="b">
        <f t="shared" si="10"/>
        <v>1</v>
      </c>
    </row>
    <row r="96" spans="1:27" hidden="1" outlineLevel="1" x14ac:dyDescent="0.45">
      <c r="A96" s="27" t="s">
        <v>256</v>
      </c>
      <c r="B96" s="288">
        <f>IFERROR(VLOOKUP($A96,전사손익계산서!$A:$B,2,0),0)</f>
        <v>0</v>
      </c>
      <c r="C96" s="20">
        <f t="shared" si="11"/>
        <v>0</v>
      </c>
      <c r="D96" s="20">
        <f>IFERROR(VLOOKUP($A96,영업총괄!$A:$K,11,FALSE),0)</f>
        <v>0</v>
      </c>
      <c r="E96" s="140">
        <f t="shared" si="6"/>
        <v>0</v>
      </c>
      <c r="F96" s="20">
        <f>IFERROR(VLOOKUP($A96,소매!A:B,2,FALSE),0)</f>
        <v>0</v>
      </c>
      <c r="G96" s="20">
        <f>IFERROR(VLOOKUP($A96,도매!A:B,2,FALSE),0)</f>
        <v>0</v>
      </c>
      <c r="H96" s="21">
        <f t="shared" si="8"/>
        <v>0</v>
      </c>
      <c r="I96" s="21">
        <f>IFERROR(VLOOKUP($A96,법인영업팀!A:E,4,FALSE),0)</f>
        <v>0</v>
      </c>
      <c r="J96" s="21">
        <f>IFERROR(VLOOKUP($A96,법인영업팀!A:E,5,FALSE),0)</f>
        <v>0</v>
      </c>
      <c r="K96" s="21">
        <f>IFERROR(VLOOKUP($A96,법인영업팀!$A:$E,3,FALSE),0)</f>
        <v>0</v>
      </c>
      <c r="L96" s="243">
        <f>IFERROR(VLOOKUP($A96,소상공인혁신팀!$A:$B,2,FALSE),0)</f>
        <v>0</v>
      </c>
      <c r="M96" s="20">
        <f>IFERROR(VLOOKUP($A96,'유통플랫폼사업단 IU'!$A:$F,2,FALSE),0)</f>
        <v>0</v>
      </c>
      <c r="O96" s="12" t="b">
        <f t="shared" si="7"/>
        <v>1</v>
      </c>
      <c r="Q96" s="20">
        <f>IFERROR(VLOOKUP($A96,디지털강화팀!A:C,3,FALSE),0)</f>
        <v>0</v>
      </c>
      <c r="R96" s="20">
        <f>IFERROR(VLOOKUP($A96,디지털강화팀!A:D,4,FALSE),0)</f>
        <v>0</v>
      </c>
      <c r="S96" s="366" t="b">
        <f t="shared" si="9"/>
        <v>1</v>
      </c>
      <c r="U96" s="413">
        <f>IFERROR(VLOOKUP($A96,플랫폼1!$A:$B,2,FALSE),0)</f>
        <v>0</v>
      </c>
      <c r="V96" s="413">
        <f>IFERROR(VLOOKUP($A96,플랫폼2!$A:$M,12,FALSE),0)+IFERROR(VLOOKUP($A96,플랫폼2!$A:$M,13,FALSE),0)</f>
        <v>0</v>
      </c>
      <c r="W96" s="413">
        <f>IFERROR(VLOOKUP($A96,플랫폼2!$A:$M,7,FALSE),0)+IFERROR(VLOOKUP($A96,플랫폼2!$A:$M,12,FALSE),0)</f>
        <v>0</v>
      </c>
      <c r="X96" s="413">
        <f>IFERROR(VLOOKUP($A96,모바일!$A:$S,17,FALSE),0)</f>
        <v>0</v>
      </c>
      <c r="Y96" s="413">
        <f>IFERROR(VLOOKUP($A96,모바일!$A:$S,18,FALSE),0)</f>
        <v>0</v>
      </c>
      <c r="Z96" s="413">
        <f>IFERROR(VLOOKUP(A96,플랫폼2!$A:$O,15,0),0)</f>
        <v>0</v>
      </c>
      <c r="AA96" s="408" t="b">
        <f t="shared" si="10"/>
        <v>1</v>
      </c>
    </row>
    <row r="97" spans="1:27" hidden="1" outlineLevel="1" x14ac:dyDescent="0.45">
      <c r="A97" s="23" t="s">
        <v>154</v>
      </c>
      <c r="B97" s="282">
        <f>IFERROR(VLOOKUP($A97,전사손익계산서!$A:$B,2,0),0)</f>
        <v>0</v>
      </c>
      <c r="C97" s="20">
        <f t="shared" si="11"/>
        <v>0</v>
      </c>
      <c r="D97" s="20">
        <f>IFERROR(VLOOKUP($A97,영업총괄!$A:$K,11,FALSE),0)</f>
        <v>0</v>
      </c>
      <c r="E97" s="140">
        <f t="shared" si="6"/>
        <v>0</v>
      </c>
      <c r="F97" s="20">
        <f>IFERROR(VLOOKUP($A97,소매!A:B,2,FALSE),0)</f>
        <v>0</v>
      </c>
      <c r="G97" s="20">
        <f>IFERROR(VLOOKUP($A97,도매!A:B,2,FALSE),0)</f>
        <v>0</v>
      </c>
      <c r="H97" s="21">
        <f t="shared" si="8"/>
        <v>0</v>
      </c>
      <c r="I97" s="21">
        <f>IFERROR(VLOOKUP($A97,법인영업팀!A:E,4,FALSE),0)</f>
        <v>0</v>
      </c>
      <c r="J97" s="21">
        <f>IFERROR(VLOOKUP($A97,법인영업팀!A:E,5,FALSE),0)</f>
        <v>0</v>
      </c>
      <c r="K97" s="21">
        <f>IFERROR(VLOOKUP($A97,법인영업팀!$A:$E,3,FALSE),0)</f>
        <v>0</v>
      </c>
      <c r="L97" s="243">
        <f>IFERROR(VLOOKUP($A97,소상공인혁신팀!$A:$B,2,FALSE),0)</f>
        <v>0</v>
      </c>
      <c r="M97" s="20">
        <f>IFERROR(VLOOKUP($A97,'유통플랫폼사업단 IU'!$A:$F,2,FALSE),0)</f>
        <v>0</v>
      </c>
      <c r="O97" s="12" t="b">
        <f t="shared" si="7"/>
        <v>1</v>
      </c>
      <c r="Q97" s="20">
        <f>IFERROR(VLOOKUP($A97,디지털강화팀!A:C,3,FALSE),0)</f>
        <v>0</v>
      </c>
      <c r="R97" s="20">
        <f>IFERROR(VLOOKUP($A97,디지털강화팀!A:D,4,FALSE),0)</f>
        <v>0</v>
      </c>
      <c r="S97" s="366" t="b">
        <f t="shared" si="9"/>
        <v>1</v>
      </c>
      <c r="U97" s="411">
        <f>IFERROR(VLOOKUP($A97,플랫폼1!$A:$B,2,FALSE),0)</f>
        <v>0</v>
      </c>
      <c r="V97" s="411">
        <f>IFERROR(VLOOKUP($A97,플랫폼2!$A:$M,12,FALSE),0)+IFERROR(VLOOKUP($A97,플랫폼2!$A:$M,13,FALSE),0)</f>
        <v>0</v>
      </c>
      <c r="W97" s="411">
        <f>IFERROR(VLOOKUP($A97,플랫폼2!$A:$M,7,FALSE),0)+IFERROR(VLOOKUP($A97,플랫폼2!$A:$M,12,FALSE),0)</f>
        <v>0</v>
      </c>
      <c r="X97" s="411">
        <f>IFERROR(VLOOKUP($A97,모바일!$A:$S,17,FALSE),0)</f>
        <v>0</v>
      </c>
      <c r="Y97" s="411">
        <f>IFERROR(VLOOKUP($A97,모바일!$A:$S,18,FALSE),0)</f>
        <v>0</v>
      </c>
      <c r="Z97" s="411">
        <f>IFERROR(VLOOKUP(A97,플랫폼2!$A:$O,15,0),0)</f>
        <v>0</v>
      </c>
      <c r="AA97" s="408" t="b">
        <f t="shared" si="10"/>
        <v>1</v>
      </c>
    </row>
    <row r="98" spans="1:27" hidden="1" outlineLevel="1" x14ac:dyDescent="0.45">
      <c r="A98" s="23" t="s">
        <v>56</v>
      </c>
      <c r="B98" s="282">
        <f>IFERROR(VLOOKUP($A98,전사손익계산서!$A:$B,2,0),0)</f>
        <v>0</v>
      </c>
      <c r="C98" s="20">
        <f t="shared" si="11"/>
        <v>0</v>
      </c>
      <c r="D98" s="20">
        <f>IFERROR(VLOOKUP($A98,영업총괄!$A:$K,11,FALSE),0)</f>
        <v>0</v>
      </c>
      <c r="E98" s="140">
        <f t="shared" si="6"/>
        <v>0</v>
      </c>
      <c r="F98" s="20">
        <f>IFERROR(VLOOKUP($A98,소매!A:B,2,FALSE),0)</f>
        <v>0</v>
      </c>
      <c r="G98" s="20">
        <f>IFERROR(VLOOKUP($A98,도매!A:B,2,FALSE),0)</f>
        <v>0</v>
      </c>
      <c r="H98" s="21">
        <f t="shared" si="8"/>
        <v>0</v>
      </c>
      <c r="I98" s="21">
        <f>IFERROR(VLOOKUP($A98,법인영업팀!A:E,4,FALSE),0)</f>
        <v>0</v>
      </c>
      <c r="J98" s="21">
        <f>IFERROR(VLOOKUP($A98,법인영업팀!A:E,5,FALSE),0)</f>
        <v>0</v>
      </c>
      <c r="K98" s="21">
        <f>IFERROR(VLOOKUP($A98,법인영업팀!$A:$E,3,FALSE),0)</f>
        <v>0</v>
      </c>
      <c r="L98" s="243">
        <f>IFERROR(VLOOKUP($A98,소상공인혁신팀!$A:$B,2,FALSE),0)</f>
        <v>0</v>
      </c>
      <c r="M98" s="20">
        <f>IFERROR(VLOOKUP($A98,'유통플랫폼사업단 IU'!$A:$F,2,FALSE),0)</f>
        <v>0</v>
      </c>
      <c r="O98" s="12" t="b">
        <f t="shared" si="7"/>
        <v>1</v>
      </c>
      <c r="Q98" s="20">
        <f>IFERROR(VLOOKUP($A98,디지털강화팀!A:C,3,FALSE),0)</f>
        <v>0</v>
      </c>
      <c r="R98" s="20">
        <f>IFERROR(VLOOKUP($A98,디지털강화팀!A:D,4,FALSE),0)</f>
        <v>0</v>
      </c>
      <c r="S98" s="366" t="b">
        <f t="shared" si="9"/>
        <v>1</v>
      </c>
      <c r="U98" s="411">
        <f>IFERROR(VLOOKUP($A98,플랫폼1!$A:$B,2,FALSE),0)</f>
        <v>0</v>
      </c>
      <c r="V98" s="411">
        <f>IFERROR(VLOOKUP($A98,플랫폼2!$A:$M,12,FALSE),0)+IFERROR(VLOOKUP($A98,플랫폼2!$A:$M,13,FALSE),0)</f>
        <v>0</v>
      </c>
      <c r="W98" s="411">
        <f>IFERROR(VLOOKUP($A98,플랫폼2!$A:$M,7,FALSE),0)+IFERROR(VLOOKUP($A98,플랫폼2!$A:$M,12,FALSE),0)</f>
        <v>0</v>
      </c>
      <c r="X98" s="411">
        <f>IFERROR(VLOOKUP($A98,모바일!$A:$S,17,FALSE),0)</f>
        <v>0</v>
      </c>
      <c r="Y98" s="411">
        <f>IFERROR(VLOOKUP($A98,모바일!$A:$S,18,FALSE),0)</f>
        <v>0</v>
      </c>
      <c r="Z98" s="411">
        <f>IFERROR(VLOOKUP(A98,플랫폼2!$A:$O,15,0),0)</f>
        <v>0</v>
      </c>
      <c r="AA98" s="408" t="b">
        <f t="shared" si="10"/>
        <v>1</v>
      </c>
    </row>
    <row r="99" spans="1:27" hidden="1" outlineLevel="1" x14ac:dyDescent="0.45">
      <c r="A99" s="27" t="s">
        <v>214</v>
      </c>
      <c r="B99" s="288">
        <f>IFERROR(VLOOKUP($A99,전사손익계산서!$A:$B,2,0),0)</f>
        <v>0</v>
      </c>
      <c r="C99" s="20">
        <f t="shared" si="11"/>
        <v>0</v>
      </c>
      <c r="D99" s="20">
        <f>IFERROR(VLOOKUP($A99,영업총괄!$A:$K,11,FALSE),0)</f>
        <v>0</v>
      </c>
      <c r="E99" s="140">
        <f t="shared" si="6"/>
        <v>0</v>
      </c>
      <c r="F99" s="20">
        <f>IFERROR(VLOOKUP($A99,소매!A:B,2,FALSE),0)</f>
        <v>0</v>
      </c>
      <c r="G99" s="20">
        <f>IFERROR(VLOOKUP($A99,도매!A:B,2,FALSE),0)</f>
        <v>0</v>
      </c>
      <c r="H99" s="21">
        <f t="shared" si="8"/>
        <v>0</v>
      </c>
      <c r="I99" s="21">
        <f>IFERROR(VLOOKUP($A99,법인영업팀!A:E,4,FALSE),0)</f>
        <v>0</v>
      </c>
      <c r="J99" s="21">
        <f>IFERROR(VLOOKUP($A99,법인영업팀!A:E,5,FALSE),0)</f>
        <v>0</v>
      </c>
      <c r="K99" s="21">
        <f>IFERROR(VLOOKUP($A99,법인영업팀!$A:$E,3,FALSE),0)</f>
        <v>0</v>
      </c>
      <c r="L99" s="243">
        <f>IFERROR(VLOOKUP($A99,소상공인혁신팀!$A:$B,2,FALSE),0)</f>
        <v>0</v>
      </c>
      <c r="M99" s="20">
        <f>IFERROR(VLOOKUP($A99,'유통플랫폼사업단 IU'!$A:$F,2,FALSE),0)</f>
        <v>0</v>
      </c>
      <c r="O99" s="12" t="b">
        <f t="shared" si="7"/>
        <v>1</v>
      </c>
      <c r="Q99" s="20">
        <f>IFERROR(VLOOKUP($A99,디지털강화팀!A:C,3,FALSE),0)</f>
        <v>0</v>
      </c>
      <c r="R99" s="20">
        <f>IFERROR(VLOOKUP($A99,디지털강화팀!A:D,4,FALSE),0)</f>
        <v>0</v>
      </c>
      <c r="S99" s="366" t="b">
        <f t="shared" si="9"/>
        <v>1</v>
      </c>
      <c r="U99" s="413">
        <f>IFERROR(VLOOKUP($A99,플랫폼1!$A:$B,2,FALSE),0)</f>
        <v>0</v>
      </c>
      <c r="V99" s="413">
        <f>IFERROR(VLOOKUP($A99,플랫폼2!$A:$M,12,FALSE),0)+IFERROR(VLOOKUP($A99,플랫폼2!$A:$M,13,FALSE),0)</f>
        <v>0</v>
      </c>
      <c r="W99" s="413">
        <f>IFERROR(VLOOKUP($A99,플랫폼2!$A:$M,7,FALSE),0)+IFERROR(VLOOKUP($A99,플랫폼2!$A:$M,12,FALSE),0)</f>
        <v>0</v>
      </c>
      <c r="X99" s="413">
        <f>IFERROR(VLOOKUP($A99,모바일!$A:$S,17,FALSE),0)</f>
        <v>0</v>
      </c>
      <c r="Y99" s="413">
        <f>IFERROR(VLOOKUP($A99,모바일!$A:$S,18,FALSE),0)</f>
        <v>0</v>
      </c>
      <c r="Z99" s="413">
        <f>IFERROR(VLOOKUP(A99,플랫폼2!$A:$O,15,0),0)</f>
        <v>0</v>
      </c>
      <c r="AA99" s="408" t="b">
        <f t="shared" si="10"/>
        <v>1</v>
      </c>
    </row>
    <row r="100" spans="1:27" hidden="1" outlineLevel="1" x14ac:dyDescent="0.45">
      <c r="A100" s="25" t="s">
        <v>129</v>
      </c>
      <c r="B100" s="282">
        <f>IFERROR(VLOOKUP($A100,전사손익계산서!$A:$B,2,0),0)</f>
        <v>0</v>
      </c>
      <c r="C100" s="20">
        <f t="shared" si="11"/>
        <v>0</v>
      </c>
      <c r="D100" s="20">
        <f>IFERROR(VLOOKUP($A100,영업총괄!$A:$K,11,FALSE),0)</f>
        <v>0</v>
      </c>
      <c r="E100" s="140">
        <f t="shared" si="6"/>
        <v>0</v>
      </c>
      <c r="F100" s="20">
        <f>IFERROR(VLOOKUP($A100,소매!A:B,2,FALSE),0)</f>
        <v>0</v>
      </c>
      <c r="G100" s="20">
        <f>IFERROR(VLOOKUP($A100,도매!A:B,2,FALSE),0)</f>
        <v>0</v>
      </c>
      <c r="H100" s="21">
        <f t="shared" si="8"/>
        <v>0</v>
      </c>
      <c r="I100" s="21">
        <f>IFERROR(VLOOKUP($A100,법인영업팀!A:E,4,FALSE),0)</f>
        <v>0</v>
      </c>
      <c r="J100" s="21">
        <f>IFERROR(VLOOKUP($A100,법인영업팀!A:E,5,FALSE),0)</f>
        <v>0</v>
      </c>
      <c r="K100" s="21">
        <f>IFERROR(VLOOKUP($A100,법인영업팀!$A:$E,3,FALSE),0)</f>
        <v>0</v>
      </c>
      <c r="L100" s="243">
        <f>IFERROR(VLOOKUP($A100,소상공인혁신팀!$A:$B,2,FALSE),0)</f>
        <v>0</v>
      </c>
      <c r="M100" s="20">
        <f>IFERROR(VLOOKUP($A100,'유통플랫폼사업단 IU'!$A:$F,2,FALSE),0)</f>
        <v>0</v>
      </c>
      <c r="O100" s="12" t="b">
        <f t="shared" si="7"/>
        <v>1</v>
      </c>
      <c r="Q100" s="20">
        <f>IFERROR(VLOOKUP($A100,디지털강화팀!A:C,3,FALSE),0)</f>
        <v>0</v>
      </c>
      <c r="R100" s="20">
        <f>IFERROR(VLOOKUP($A100,디지털강화팀!A:D,4,FALSE),0)</f>
        <v>0</v>
      </c>
      <c r="S100" s="366" t="b">
        <f t="shared" si="9"/>
        <v>1</v>
      </c>
      <c r="U100" s="411">
        <f>IFERROR(VLOOKUP($A100,플랫폼1!$A:$B,2,FALSE),0)</f>
        <v>0</v>
      </c>
      <c r="V100" s="411">
        <f>IFERROR(VLOOKUP($A100,플랫폼2!$A:$M,12,FALSE),0)+IFERROR(VLOOKUP($A100,플랫폼2!$A:$M,13,FALSE),0)</f>
        <v>0</v>
      </c>
      <c r="W100" s="411">
        <f>IFERROR(VLOOKUP($A100,플랫폼2!$A:$M,7,FALSE),0)+IFERROR(VLOOKUP($A100,플랫폼2!$A:$M,12,FALSE),0)</f>
        <v>0</v>
      </c>
      <c r="X100" s="411">
        <f>IFERROR(VLOOKUP($A100,모바일!$A:$S,17,FALSE),0)</f>
        <v>0</v>
      </c>
      <c r="Y100" s="411">
        <f>IFERROR(VLOOKUP($A100,모바일!$A:$S,18,FALSE),0)</f>
        <v>0</v>
      </c>
      <c r="Z100" s="411">
        <f>IFERROR(VLOOKUP(A100,플랫폼2!$A:$O,15,0),0)</f>
        <v>0</v>
      </c>
      <c r="AA100" s="408" t="b">
        <f t="shared" si="10"/>
        <v>1</v>
      </c>
    </row>
    <row r="101" spans="1:27" hidden="1" outlineLevel="1" x14ac:dyDescent="0.45">
      <c r="A101" s="23" t="s">
        <v>215</v>
      </c>
      <c r="B101" s="282">
        <f>IFERROR(VLOOKUP($A101,전사손익계산서!$A:$B,2,0),0)</f>
        <v>0</v>
      </c>
      <c r="C101" s="20">
        <f t="shared" si="11"/>
        <v>0</v>
      </c>
      <c r="D101" s="20">
        <f>IFERROR(VLOOKUP($A101,영업총괄!$A:$K,11,FALSE),0)</f>
        <v>0</v>
      </c>
      <c r="E101" s="140">
        <f t="shared" si="6"/>
        <v>0</v>
      </c>
      <c r="F101" s="20">
        <f>IFERROR(VLOOKUP($A101,소매!A:B,2,FALSE),0)</f>
        <v>0</v>
      </c>
      <c r="G101" s="20">
        <f>IFERROR(VLOOKUP($A101,도매!A:B,2,FALSE),0)</f>
        <v>0</v>
      </c>
      <c r="H101" s="21">
        <f t="shared" si="8"/>
        <v>0</v>
      </c>
      <c r="I101" s="21">
        <f>IFERROR(VLOOKUP($A101,법인영업팀!A:E,4,FALSE),0)</f>
        <v>0</v>
      </c>
      <c r="J101" s="21">
        <f>IFERROR(VLOOKUP($A101,법인영업팀!A:E,5,FALSE),0)</f>
        <v>0</v>
      </c>
      <c r="K101" s="21">
        <f>IFERROR(VLOOKUP($A101,법인영업팀!$A:$E,3,FALSE),0)</f>
        <v>0</v>
      </c>
      <c r="L101" s="243">
        <f>IFERROR(VLOOKUP($A101,소상공인혁신팀!$A:$B,2,FALSE),0)</f>
        <v>0</v>
      </c>
      <c r="M101" s="20">
        <f>IFERROR(VLOOKUP($A101,'유통플랫폼사업단 IU'!$A:$F,2,FALSE),0)</f>
        <v>0</v>
      </c>
      <c r="O101" s="12" t="b">
        <f t="shared" si="7"/>
        <v>1</v>
      </c>
      <c r="Q101" s="20">
        <f>IFERROR(VLOOKUP($A101,디지털강화팀!A:C,3,FALSE),0)</f>
        <v>0</v>
      </c>
      <c r="R101" s="20">
        <f>IFERROR(VLOOKUP($A101,디지털강화팀!A:D,4,FALSE),0)</f>
        <v>0</v>
      </c>
      <c r="S101" s="366" t="b">
        <f t="shared" si="9"/>
        <v>1</v>
      </c>
      <c r="U101" s="411">
        <f>IFERROR(VLOOKUP($A101,플랫폼1!$A:$B,2,FALSE),0)</f>
        <v>0</v>
      </c>
      <c r="V101" s="411">
        <f>IFERROR(VLOOKUP($A101,플랫폼2!$A:$M,12,FALSE),0)+IFERROR(VLOOKUP($A101,플랫폼2!$A:$M,13,FALSE),0)</f>
        <v>0</v>
      </c>
      <c r="W101" s="411">
        <f>IFERROR(VLOOKUP($A101,플랫폼2!$A:$M,7,FALSE),0)+IFERROR(VLOOKUP($A101,플랫폼2!$A:$M,12,FALSE),0)</f>
        <v>0</v>
      </c>
      <c r="X101" s="411">
        <f>IFERROR(VLOOKUP($A101,모바일!$A:$S,17,FALSE),0)</f>
        <v>0</v>
      </c>
      <c r="Y101" s="411">
        <f>IFERROR(VLOOKUP($A101,모바일!$A:$S,18,FALSE),0)</f>
        <v>0</v>
      </c>
      <c r="Z101" s="411">
        <f>IFERROR(VLOOKUP(A101,플랫폼2!$A:$O,15,0),0)</f>
        <v>0</v>
      </c>
      <c r="AA101" s="408" t="b">
        <f t="shared" si="10"/>
        <v>1</v>
      </c>
    </row>
    <row r="102" spans="1:27" hidden="1" outlineLevel="1" x14ac:dyDescent="0.45">
      <c r="A102" s="23" t="s">
        <v>336</v>
      </c>
      <c r="B102" s="282">
        <f>IFERROR(VLOOKUP($A102,전사손익계산서!$A:$B,2,0),0)</f>
        <v>0</v>
      </c>
      <c r="C102" s="20">
        <f t="shared" si="11"/>
        <v>0</v>
      </c>
      <c r="D102" s="20">
        <f>IFERROR(VLOOKUP($A102,영업총괄!$A:$K,11,FALSE),0)</f>
        <v>0</v>
      </c>
      <c r="E102" s="140">
        <f t="shared" si="6"/>
        <v>0</v>
      </c>
      <c r="F102" s="20">
        <f>IFERROR(VLOOKUP($A102,소매!A:B,2,FALSE),0)</f>
        <v>0</v>
      </c>
      <c r="G102" s="20">
        <f>IFERROR(VLOOKUP($A102,도매!A:B,2,FALSE),0)</f>
        <v>0</v>
      </c>
      <c r="H102" s="21">
        <f t="shared" si="8"/>
        <v>0</v>
      </c>
      <c r="I102" s="21">
        <f>IFERROR(VLOOKUP($A102,법인영업팀!A:E,4,FALSE),0)</f>
        <v>0</v>
      </c>
      <c r="J102" s="21">
        <f>IFERROR(VLOOKUP($A102,법인영업팀!A:E,5,FALSE),0)</f>
        <v>0</v>
      </c>
      <c r="K102" s="21">
        <f>IFERROR(VLOOKUP($A102,법인영업팀!$A:$E,3,FALSE),0)</f>
        <v>0</v>
      </c>
      <c r="L102" s="243">
        <f>IFERROR(VLOOKUP($A102,소상공인혁신팀!$A:$B,2,FALSE),0)</f>
        <v>0</v>
      </c>
      <c r="M102" s="20">
        <f>IFERROR(VLOOKUP($A102,'유통플랫폼사업단 IU'!$A:$F,2,FALSE),0)</f>
        <v>0</v>
      </c>
      <c r="O102" s="12" t="b">
        <f t="shared" si="7"/>
        <v>1</v>
      </c>
      <c r="Q102" s="20">
        <f>IFERROR(VLOOKUP($A102,디지털강화팀!A:C,3,FALSE),0)</f>
        <v>0</v>
      </c>
      <c r="R102" s="20">
        <f>IFERROR(VLOOKUP($A102,디지털강화팀!A:D,4,FALSE),0)</f>
        <v>0</v>
      </c>
      <c r="S102" s="366" t="b">
        <f t="shared" si="9"/>
        <v>1</v>
      </c>
      <c r="U102" s="411">
        <f>IFERROR(VLOOKUP($A102,플랫폼1!$A:$B,2,FALSE),0)</f>
        <v>0</v>
      </c>
      <c r="V102" s="411">
        <f>IFERROR(VLOOKUP($A102,플랫폼2!$A:$M,12,FALSE),0)+IFERROR(VLOOKUP($A102,플랫폼2!$A:$M,13,FALSE),0)</f>
        <v>0</v>
      </c>
      <c r="W102" s="411">
        <f>IFERROR(VLOOKUP($A102,플랫폼2!$A:$M,7,FALSE),0)+IFERROR(VLOOKUP($A102,플랫폼2!$A:$M,12,FALSE),0)</f>
        <v>0</v>
      </c>
      <c r="X102" s="411">
        <f>IFERROR(VLOOKUP($A102,모바일!$A:$S,17,FALSE),0)</f>
        <v>0</v>
      </c>
      <c r="Y102" s="411">
        <f>IFERROR(VLOOKUP($A102,모바일!$A:$S,18,FALSE),0)</f>
        <v>0</v>
      </c>
      <c r="Z102" s="411">
        <f>IFERROR(VLOOKUP(A102,플랫폼2!$A:$O,15,0),0)</f>
        <v>0</v>
      </c>
      <c r="AA102" s="408" t="b">
        <f t="shared" si="10"/>
        <v>1</v>
      </c>
    </row>
    <row r="103" spans="1:27" hidden="1" outlineLevel="1" x14ac:dyDescent="0.45">
      <c r="A103" s="23" t="s">
        <v>216</v>
      </c>
      <c r="B103" s="282">
        <f>IFERROR(VLOOKUP($A103,전사손익계산서!$A:$B,2,0),0)</f>
        <v>0</v>
      </c>
      <c r="C103" s="20">
        <f t="shared" si="11"/>
        <v>0</v>
      </c>
      <c r="D103" s="20">
        <f>IFERROR(VLOOKUP($A103,영업총괄!$A:$K,11,FALSE),0)</f>
        <v>0</v>
      </c>
      <c r="E103" s="140">
        <f t="shared" si="6"/>
        <v>0</v>
      </c>
      <c r="F103" s="20">
        <f>IFERROR(VLOOKUP($A103,소매!A:B,2,FALSE),0)</f>
        <v>0</v>
      </c>
      <c r="G103" s="20">
        <f>IFERROR(VLOOKUP($A103,도매!A:B,2,FALSE),0)</f>
        <v>0</v>
      </c>
      <c r="H103" s="21">
        <f t="shared" si="8"/>
        <v>0</v>
      </c>
      <c r="I103" s="21">
        <f>IFERROR(VLOOKUP($A103,법인영업팀!A:E,4,FALSE),0)</f>
        <v>0</v>
      </c>
      <c r="J103" s="21">
        <f>IFERROR(VLOOKUP($A103,법인영업팀!A:E,5,FALSE),0)</f>
        <v>0</v>
      </c>
      <c r="K103" s="21">
        <f>IFERROR(VLOOKUP($A103,법인영업팀!$A:$E,3,FALSE),0)</f>
        <v>0</v>
      </c>
      <c r="L103" s="243">
        <f>IFERROR(VLOOKUP($A103,소상공인혁신팀!$A:$B,2,FALSE),0)</f>
        <v>0</v>
      </c>
      <c r="M103" s="20">
        <f>IFERROR(VLOOKUP($A103,'유통플랫폼사업단 IU'!$A:$F,2,FALSE),0)</f>
        <v>0</v>
      </c>
      <c r="O103" s="12" t="b">
        <f t="shared" si="7"/>
        <v>1</v>
      </c>
      <c r="Q103" s="20">
        <f>IFERROR(VLOOKUP($A103,디지털강화팀!A:C,3,FALSE),0)</f>
        <v>0</v>
      </c>
      <c r="R103" s="20">
        <f>IFERROR(VLOOKUP($A103,디지털강화팀!A:D,4,FALSE),0)</f>
        <v>0</v>
      </c>
      <c r="S103" s="366" t="b">
        <f t="shared" si="9"/>
        <v>1</v>
      </c>
      <c r="U103" s="411">
        <f>IFERROR(VLOOKUP($A103,플랫폼1!$A:$B,2,FALSE),0)</f>
        <v>0</v>
      </c>
      <c r="V103" s="411">
        <f>IFERROR(VLOOKUP($A103,플랫폼2!$A:$M,12,FALSE),0)+IFERROR(VLOOKUP($A103,플랫폼2!$A:$M,13,FALSE),0)</f>
        <v>0</v>
      </c>
      <c r="W103" s="411">
        <f>IFERROR(VLOOKUP($A103,플랫폼2!$A:$M,7,FALSE),0)+IFERROR(VLOOKUP($A103,플랫폼2!$A:$M,12,FALSE),0)</f>
        <v>0</v>
      </c>
      <c r="X103" s="411">
        <f>IFERROR(VLOOKUP($A103,모바일!$A:$S,17,FALSE),0)</f>
        <v>0</v>
      </c>
      <c r="Y103" s="411">
        <f>IFERROR(VLOOKUP($A103,모바일!$A:$S,18,FALSE),0)</f>
        <v>0</v>
      </c>
      <c r="Z103" s="411">
        <f>IFERROR(VLOOKUP(A103,플랫폼2!$A:$O,15,0),0)</f>
        <v>0</v>
      </c>
      <c r="AA103" s="408" t="b">
        <f t="shared" si="10"/>
        <v>1</v>
      </c>
    </row>
    <row r="104" spans="1:27" hidden="1" outlineLevel="1" x14ac:dyDescent="0.45">
      <c r="A104" s="23" t="s">
        <v>130</v>
      </c>
      <c r="B104" s="282">
        <f>IFERROR(VLOOKUP($A104,전사손익계산서!$A:$B,2,0),0)</f>
        <v>0</v>
      </c>
      <c r="C104" s="20">
        <f t="shared" si="11"/>
        <v>0</v>
      </c>
      <c r="D104" s="20">
        <f>IFERROR(VLOOKUP($A104,영업총괄!$A:$K,11,FALSE),0)</f>
        <v>0</v>
      </c>
      <c r="E104" s="140">
        <f t="shared" si="6"/>
        <v>0</v>
      </c>
      <c r="F104" s="20">
        <f>IFERROR(VLOOKUP($A104,소매!A:B,2,FALSE),0)</f>
        <v>0</v>
      </c>
      <c r="G104" s="20">
        <f>IFERROR(VLOOKUP($A104,도매!A:B,2,FALSE),0)</f>
        <v>0</v>
      </c>
      <c r="H104" s="21">
        <f t="shared" si="8"/>
        <v>0</v>
      </c>
      <c r="I104" s="21">
        <f>IFERROR(VLOOKUP($A104,법인영업팀!A:E,4,FALSE),0)</f>
        <v>0</v>
      </c>
      <c r="J104" s="21">
        <f>IFERROR(VLOOKUP($A104,법인영업팀!A:E,5,FALSE),0)</f>
        <v>0</v>
      </c>
      <c r="K104" s="21">
        <f>IFERROR(VLOOKUP($A104,법인영업팀!$A:$E,3,FALSE),0)</f>
        <v>0</v>
      </c>
      <c r="L104" s="243">
        <f>IFERROR(VLOOKUP($A104,소상공인혁신팀!$A:$B,2,FALSE),0)</f>
        <v>0</v>
      </c>
      <c r="M104" s="20">
        <f>IFERROR(VLOOKUP($A104,'유통플랫폼사업단 IU'!$A:$F,2,FALSE),0)</f>
        <v>0</v>
      </c>
      <c r="O104" s="12" t="b">
        <f t="shared" si="7"/>
        <v>1</v>
      </c>
      <c r="Q104" s="20">
        <f>IFERROR(VLOOKUP($A104,디지털강화팀!A:C,3,FALSE),0)</f>
        <v>0</v>
      </c>
      <c r="R104" s="20">
        <f>IFERROR(VLOOKUP($A104,디지털강화팀!A:D,4,FALSE),0)</f>
        <v>0</v>
      </c>
      <c r="S104" s="366" t="b">
        <f t="shared" si="9"/>
        <v>1</v>
      </c>
      <c r="U104" s="411">
        <f>IFERROR(VLOOKUP($A104,플랫폼1!$A:$B,2,FALSE),0)</f>
        <v>0</v>
      </c>
      <c r="V104" s="411">
        <f>IFERROR(VLOOKUP($A104,플랫폼2!$A:$M,12,FALSE),0)+IFERROR(VLOOKUP($A104,플랫폼2!$A:$M,13,FALSE),0)</f>
        <v>0</v>
      </c>
      <c r="W104" s="411">
        <f>IFERROR(VLOOKUP($A104,플랫폼2!$A:$M,7,FALSE),0)+IFERROR(VLOOKUP($A104,플랫폼2!$A:$M,12,FALSE),0)</f>
        <v>0</v>
      </c>
      <c r="X104" s="411">
        <f>IFERROR(VLOOKUP($A104,모바일!$A:$S,17,FALSE),0)</f>
        <v>0</v>
      </c>
      <c r="Y104" s="411">
        <f>IFERROR(VLOOKUP($A104,모바일!$A:$S,18,FALSE),0)</f>
        <v>0</v>
      </c>
      <c r="Z104" s="411">
        <f>IFERROR(VLOOKUP(A104,플랫폼2!$A:$O,15,0),0)</f>
        <v>0</v>
      </c>
      <c r="AA104" s="408" t="b">
        <f t="shared" si="10"/>
        <v>1</v>
      </c>
    </row>
    <row r="105" spans="1:27" hidden="1" outlineLevel="1" x14ac:dyDescent="0.45">
      <c r="A105" s="23" t="s">
        <v>57</v>
      </c>
      <c r="B105" s="282">
        <f>IFERROR(VLOOKUP($A105,전사손익계산서!$A:$B,2,0),0)</f>
        <v>10400000</v>
      </c>
      <c r="C105" s="20">
        <f t="shared" si="11"/>
        <v>10400000</v>
      </c>
      <c r="D105" s="20">
        <f>IFERROR(VLOOKUP($A105,영업총괄!$A:$K,11,FALSE),0)</f>
        <v>0</v>
      </c>
      <c r="E105" s="140">
        <f t="shared" si="6"/>
        <v>0</v>
      </c>
      <c r="F105" s="20">
        <f>IFERROR(VLOOKUP($A105,소매!A:B,2,FALSE),0)</f>
        <v>0</v>
      </c>
      <c r="G105" s="20">
        <f>IFERROR(VLOOKUP($A105,도매!A:B,2,FALSE),0)</f>
        <v>0</v>
      </c>
      <c r="H105" s="21">
        <f t="shared" si="8"/>
        <v>0</v>
      </c>
      <c r="I105" s="21">
        <f>IFERROR(VLOOKUP($A105,법인영업팀!A:E,4,FALSE),0)</f>
        <v>0</v>
      </c>
      <c r="J105" s="21">
        <f>IFERROR(VLOOKUP($A105,법인영업팀!A:E,5,FALSE),0)</f>
        <v>0</v>
      </c>
      <c r="K105" s="21">
        <f>IFERROR(VLOOKUP($A105,법인영업팀!$A:$E,3,FALSE),0)</f>
        <v>0</v>
      </c>
      <c r="L105" s="243">
        <f>IFERROR(VLOOKUP($A105,소상공인혁신팀!$A:$B,2,FALSE),0)</f>
        <v>0</v>
      </c>
      <c r="M105" s="20">
        <f>IFERROR(VLOOKUP($A105,'유통플랫폼사업단 IU'!$A:$F,2,FALSE),0)</f>
        <v>0</v>
      </c>
      <c r="O105" s="12" t="b">
        <f t="shared" si="7"/>
        <v>1</v>
      </c>
      <c r="Q105" s="20">
        <f>IFERROR(VLOOKUP($A105,디지털강화팀!A:C,3,FALSE),0)</f>
        <v>0</v>
      </c>
      <c r="R105" s="20">
        <f>IFERROR(VLOOKUP($A105,디지털강화팀!A:D,4,FALSE),0)</f>
        <v>0</v>
      </c>
      <c r="S105" s="366" t="b">
        <f t="shared" si="9"/>
        <v>1</v>
      </c>
      <c r="U105" s="411">
        <f>IFERROR(VLOOKUP($A105,플랫폼1!$A:$B,2,FALSE),0)</f>
        <v>0</v>
      </c>
      <c r="V105" s="411">
        <f>IFERROR(VLOOKUP($A105,플랫폼2!$A:$M,12,FALSE),0)+IFERROR(VLOOKUP($A105,플랫폼2!$A:$M,13,FALSE),0)</f>
        <v>0</v>
      </c>
      <c r="W105" s="411">
        <f>IFERROR(VLOOKUP($A105,플랫폼2!$A:$M,7,FALSE),0)+IFERROR(VLOOKUP($A105,플랫폼2!$A:$M,12,FALSE),0)</f>
        <v>0</v>
      </c>
      <c r="X105" s="411">
        <f>IFERROR(VLOOKUP($A105,모바일!$A:$S,17,FALSE),0)</f>
        <v>0</v>
      </c>
      <c r="Y105" s="411">
        <f>IFERROR(VLOOKUP($A105,모바일!$A:$S,18,FALSE),0)</f>
        <v>0</v>
      </c>
      <c r="Z105" s="411">
        <f>IFERROR(VLOOKUP(A105,플랫폼2!$A:$O,15,0),0)</f>
        <v>0</v>
      </c>
      <c r="AA105" s="408" t="b">
        <f t="shared" si="10"/>
        <v>1</v>
      </c>
    </row>
    <row r="106" spans="1:27" hidden="1" outlineLevel="1" x14ac:dyDescent="0.45">
      <c r="A106" s="23" t="s">
        <v>58</v>
      </c>
      <c r="B106" s="282">
        <f>IFERROR(VLOOKUP($A106,전사손익계산서!$A:$B,2,0),0)</f>
        <v>0</v>
      </c>
      <c r="C106" s="20">
        <f t="shared" si="11"/>
        <v>0</v>
      </c>
      <c r="D106" s="20">
        <f>IFERROR(VLOOKUP($A106,영업총괄!$A:$K,11,FALSE),0)</f>
        <v>0</v>
      </c>
      <c r="E106" s="140">
        <f t="shared" si="6"/>
        <v>0</v>
      </c>
      <c r="F106" s="20">
        <f>IFERROR(VLOOKUP($A106,소매!A:B,2,FALSE),0)</f>
        <v>0</v>
      </c>
      <c r="G106" s="20">
        <f>IFERROR(VLOOKUP($A106,도매!A:B,2,FALSE),0)</f>
        <v>0</v>
      </c>
      <c r="H106" s="21">
        <f t="shared" si="8"/>
        <v>0</v>
      </c>
      <c r="I106" s="21">
        <f>IFERROR(VLOOKUP($A106,법인영업팀!A:E,4,FALSE),0)</f>
        <v>0</v>
      </c>
      <c r="J106" s="21">
        <f>IFERROR(VLOOKUP($A106,법인영업팀!A:E,5,FALSE),0)</f>
        <v>0</v>
      </c>
      <c r="K106" s="21">
        <f>IFERROR(VLOOKUP($A106,법인영업팀!$A:$E,3,FALSE),0)</f>
        <v>0</v>
      </c>
      <c r="L106" s="243">
        <f>IFERROR(VLOOKUP($A106,소상공인혁신팀!$A:$B,2,FALSE),0)</f>
        <v>0</v>
      </c>
      <c r="M106" s="20">
        <f>IFERROR(VLOOKUP($A106,'유통플랫폼사업단 IU'!$A:$F,2,FALSE),0)</f>
        <v>0</v>
      </c>
      <c r="O106" s="12" t="b">
        <f t="shared" si="7"/>
        <v>1</v>
      </c>
      <c r="Q106" s="20">
        <f>IFERROR(VLOOKUP($A106,디지털강화팀!A:C,3,FALSE),0)</f>
        <v>0</v>
      </c>
      <c r="R106" s="20">
        <f>IFERROR(VLOOKUP($A106,디지털강화팀!A:D,4,FALSE),0)</f>
        <v>0</v>
      </c>
      <c r="S106" s="366" t="b">
        <f t="shared" si="9"/>
        <v>1</v>
      </c>
      <c r="U106" s="411">
        <f>IFERROR(VLOOKUP($A106,플랫폼1!$A:$B,2,FALSE),0)</f>
        <v>0</v>
      </c>
      <c r="V106" s="411">
        <f>IFERROR(VLOOKUP($A106,플랫폼2!$A:$M,12,FALSE),0)+IFERROR(VLOOKUP($A106,플랫폼2!$A:$M,13,FALSE),0)</f>
        <v>0</v>
      </c>
      <c r="W106" s="411">
        <f>IFERROR(VLOOKUP($A106,플랫폼2!$A:$M,7,FALSE),0)+IFERROR(VLOOKUP($A106,플랫폼2!$A:$M,12,FALSE),0)</f>
        <v>0</v>
      </c>
      <c r="X106" s="411">
        <f>IFERROR(VLOOKUP($A106,모바일!$A:$S,17,FALSE),0)</f>
        <v>0</v>
      </c>
      <c r="Y106" s="411">
        <f>IFERROR(VLOOKUP($A106,모바일!$A:$S,18,FALSE),0)</f>
        <v>0</v>
      </c>
      <c r="Z106" s="411">
        <f>IFERROR(VLOOKUP(A106,플랫폼2!$A:$O,15,0),0)</f>
        <v>0</v>
      </c>
      <c r="AA106" s="408" t="b">
        <f t="shared" si="10"/>
        <v>1</v>
      </c>
    </row>
    <row r="107" spans="1:27" hidden="1" outlineLevel="1" x14ac:dyDescent="0.45">
      <c r="A107" s="23" t="s">
        <v>59</v>
      </c>
      <c r="B107" s="282">
        <f>IFERROR(VLOOKUP($A107,전사손익계산서!$A:$B,2,0),0)</f>
        <v>0</v>
      </c>
      <c r="C107" s="20">
        <f t="shared" si="11"/>
        <v>0</v>
      </c>
      <c r="D107" s="20">
        <f>IFERROR(VLOOKUP($A107,영업총괄!$A:$K,11,FALSE),0)</f>
        <v>0</v>
      </c>
      <c r="E107" s="140">
        <f t="shared" si="6"/>
        <v>0</v>
      </c>
      <c r="F107" s="20">
        <f>IFERROR(VLOOKUP($A107,소매!A:B,2,FALSE),0)</f>
        <v>0</v>
      </c>
      <c r="G107" s="20">
        <f>IFERROR(VLOOKUP($A107,도매!A:B,2,FALSE),0)</f>
        <v>0</v>
      </c>
      <c r="H107" s="21">
        <f t="shared" si="8"/>
        <v>0</v>
      </c>
      <c r="I107" s="21">
        <f>IFERROR(VLOOKUP($A107,법인영업팀!A:E,4,FALSE),0)</f>
        <v>0</v>
      </c>
      <c r="J107" s="21">
        <f>IFERROR(VLOOKUP($A107,법인영업팀!A:E,5,FALSE),0)</f>
        <v>0</v>
      </c>
      <c r="K107" s="21">
        <f>IFERROR(VLOOKUP($A107,법인영업팀!$A:$E,3,FALSE),0)</f>
        <v>0</v>
      </c>
      <c r="L107" s="243">
        <f>IFERROR(VLOOKUP($A107,소상공인혁신팀!$A:$B,2,FALSE),0)</f>
        <v>0</v>
      </c>
      <c r="M107" s="20">
        <f>IFERROR(VLOOKUP($A107,'유통플랫폼사업단 IU'!$A:$F,2,FALSE),0)</f>
        <v>0</v>
      </c>
      <c r="O107" s="12" t="b">
        <f t="shared" si="7"/>
        <v>1</v>
      </c>
      <c r="Q107" s="20">
        <f>IFERROR(VLOOKUP($A107,디지털강화팀!A:C,3,FALSE),0)</f>
        <v>0</v>
      </c>
      <c r="R107" s="20">
        <f>IFERROR(VLOOKUP($A107,디지털강화팀!A:D,4,FALSE),0)</f>
        <v>0</v>
      </c>
      <c r="S107" s="366" t="b">
        <f t="shared" si="9"/>
        <v>1</v>
      </c>
      <c r="U107" s="411">
        <f>IFERROR(VLOOKUP($A107,플랫폼1!$A:$B,2,FALSE),0)</f>
        <v>0</v>
      </c>
      <c r="V107" s="411">
        <f>IFERROR(VLOOKUP($A107,플랫폼2!$A:$M,12,FALSE),0)+IFERROR(VLOOKUP($A107,플랫폼2!$A:$M,13,FALSE),0)</f>
        <v>0</v>
      </c>
      <c r="W107" s="411">
        <f>IFERROR(VLOOKUP($A107,플랫폼2!$A:$M,7,FALSE),0)+IFERROR(VLOOKUP($A107,플랫폼2!$A:$M,12,FALSE),0)</f>
        <v>0</v>
      </c>
      <c r="X107" s="411">
        <f>IFERROR(VLOOKUP($A107,모바일!$A:$S,17,FALSE),0)</f>
        <v>0</v>
      </c>
      <c r="Y107" s="411">
        <f>IFERROR(VLOOKUP($A107,모바일!$A:$S,18,FALSE),0)</f>
        <v>0</v>
      </c>
      <c r="Z107" s="411">
        <f>IFERROR(VLOOKUP(A107,플랫폼2!$A:$O,15,0),0)</f>
        <v>0</v>
      </c>
      <c r="AA107" s="408" t="b">
        <f t="shared" si="10"/>
        <v>1</v>
      </c>
    </row>
    <row r="108" spans="1:27" hidden="1" outlineLevel="1" x14ac:dyDescent="0.45">
      <c r="A108" s="28" t="s">
        <v>217</v>
      </c>
      <c r="B108" s="286">
        <f>IFERROR(VLOOKUP($A108,전사손익계산서!$A:$B,2,0),0)</f>
        <v>0</v>
      </c>
      <c r="C108" s="20">
        <f t="shared" si="11"/>
        <v>0</v>
      </c>
      <c r="D108" s="20">
        <f>IFERROR(VLOOKUP($A108,영업총괄!$A:$K,11,FALSE),0)</f>
        <v>0</v>
      </c>
      <c r="E108" s="140">
        <f t="shared" si="6"/>
        <v>0</v>
      </c>
      <c r="F108" s="20">
        <f>IFERROR(VLOOKUP($A108,소매!A:B,2,FALSE),0)</f>
        <v>0</v>
      </c>
      <c r="G108" s="20">
        <f>IFERROR(VLOOKUP($A108,도매!A:B,2,FALSE),0)</f>
        <v>0</v>
      </c>
      <c r="H108" s="21">
        <f t="shared" si="8"/>
        <v>0</v>
      </c>
      <c r="I108" s="21">
        <f>IFERROR(VLOOKUP($A108,법인영업팀!A:E,4,FALSE),0)</f>
        <v>0</v>
      </c>
      <c r="J108" s="21">
        <f>IFERROR(VLOOKUP($A108,법인영업팀!A:E,5,FALSE),0)</f>
        <v>0</v>
      </c>
      <c r="K108" s="21">
        <f>IFERROR(VLOOKUP($A108,법인영업팀!$A:$E,3,FALSE),0)</f>
        <v>0</v>
      </c>
      <c r="L108" s="243">
        <f>IFERROR(VLOOKUP($A108,소상공인혁신팀!$A:$B,2,FALSE),0)</f>
        <v>0</v>
      </c>
      <c r="M108" s="20">
        <f>IFERROR(VLOOKUP($A108,'유통플랫폼사업단 IU'!$A:$F,2,FALSE),0)</f>
        <v>0</v>
      </c>
      <c r="O108" s="12" t="b">
        <f t="shared" si="7"/>
        <v>1</v>
      </c>
      <c r="Q108" s="20">
        <f>IFERROR(VLOOKUP($A108,디지털강화팀!A:C,3,FALSE),0)</f>
        <v>0</v>
      </c>
      <c r="R108" s="20">
        <f>IFERROR(VLOOKUP($A108,디지털강화팀!A:D,4,FALSE),0)</f>
        <v>0</v>
      </c>
      <c r="S108" s="366" t="b">
        <f t="shared" si="9"/>
        <v>1</v>
      </c>
      <c r="U108" s="411">
        <f>IFERROR(VLOOKUP($A108,플랫폼1!$A:$B,2,FALSE),0)</f>
        <v>0</v>
      </c>
      <c r="V108" s="411">
        <f>IFERROR(VLOOKUP($A108,플랫폼2!$A:$M,12,FALSE),0)+IFERROR(VLOOKUP($A108,플랫폼2!$A:$M,13,FALSE),0)</f>
        <v>0</v>
      </c>
      <c r="W108" s="411">
        <f>IFERROR(VLOOKUP($A108,플랫폼2!$A:$M,7,FALSE),0)+IFERROR(VLOOKUP($A108,플랫폼2!$A:$M,12,FALSE),0)</f>
        <v>0</v>
      </c>
      <c r="X108" s="411">
        <f>IFERROR(VLOOKUP($A108,모바일!$A:$S,17,FALSE),0)</f>
        <v>0</v>
      </c>
      <c r="Y108" s="411">
        <f>IFERROR(VLOOKUP($A108,모바일!$A:$S,18,FALSE),0)</f>
        <v>0</v>
      </c>
      <c r="Z108" s="411">
        <f>IFERROR(VLOOKUP(A108,플랫폼2!$A:$O,15,0),0)</f>
        <v>0</v>
      </c>
      <c r="AA108" s="408" t="b">
        <f t="shared" si="10"/>
        <v>1</v>
      </c>
    </row>
    <row r="109" spans="1:27" hidden="1" outlineLevel="1" x14ac:dyDescent="0.45">
      <c r="A109" s="26" t="s">
        <v>60</v>
      </c>
      <c r="B109" s="285">
        <f>IFERROR(VLOOKUP($A109,전사손익계산서!$A:$B,2,0),0)</f>
        <v>268752341</v>
      </c>
      <c r="C109" s="20">
        <f t="shared" si="11"/>
        <v>1220000</v>
      </c>
      <c r="D109" s="20">
        <f>IFERROR(VLOOKUP($A109,영업총괄!$A:$K,11,FALSE),0)</f>
        <v>0</v>
      </c>
      <c r="E109" s="140">
        <f t="shared" si="6"/>
        <v>267532341</v>
      </c>
      <c r="F109" s="20">
        <f>IFERROR(VLOOKUP($A109,소매!A:B,2,FALSE),0)</f>
        <v>87982292</v>
      </c>
      <c r="G109" s="20">
        <f>IFERROR(VLOOKUP($A109,도매!A:B,2,FALSE),0)</f>
        <v>4525200</v>
      </c>
      <c r="H109" s="21">
        <f t="shared" si="8"/>
        <v>0</v>
      </c>
      <c r="I109" s="21">
        <f>IFERROR(VLOOKUP($A109,법인영업팀!A:E,4,FALSE),0)</f>
        <v>0</v>
      </c>
      <c r="J109" s="21">
        <f>IFERROR(VLOOKUP($A109,법인영업팀!A:E,5,FALSE),0)</f>
        <v>3606040</v>
      </c>
      <c r="K109" s="21">
        <f>IFERROR(VLOOKUP($A109,법인영업팀!$A:$E,3,FALSE),0)</f>
        <v>5353300</v>
      </c>
      <c r="L109" s="243">
        <f>IFERROR(VLOOKUP($A109,소상공인혁신팀!$A:$B,2,FALSE),0)</f>
        <v>166065509</v>
      </c>
      <c r="M109" s="20">
        <f>IFERROR(VLOOKUP($A109,'유통플랫폼사업단 IU'!$A:$F,2,FALSE),0)</f>
        <v>0</v>
      </c>
      <c r="O109" s="12" t="b">
        <f t="shared" si="7"/>
        <v>1</v>
      </c>
      <c r="Q109" s="20">
        <f>IFERROR(VLOOKUP($A109,디지털강화팀!A:C,3,FALSE),0)</f>
        <v>0</v>
      </c>
      <c r="R109" s="20">
        <f>IFERROR(VLOOKUP($A109,디지털강화팀!A:D,4,FALSE),0)</f>
        <v>0</v>
      </c>
      <c r="S109" s="366" t="b">
        <f t="shared" si="9"/>
        <v>1</v>
      </c>
      <c r="U109" s="415">
        <f>IFERROR(VLOOKUP($A109,플랫폼1!$A:$B,2,FALSE),0)</f>
        <v>0</v>
      </c>
      <c r="V109" s="415">
        <f>IFERROR(VLOOKUP($A109,플랫폼2!$A:$M,12,FALSE),0)+IFERROR(VLOOKUP($A109,플랫폼2!$A:$M,13,FALSE),0)</f>
        <v>0</v>
      </c>
      <c r="W109" s="415">
        <f>IFERROR(VLOOKUP($A109,플랫폼2!$A:$M,7,FALSE),0)+IFERROR(VLOOKUP($A109,플랫폼2!$A:$M,12,FALSE),0)</f>
        <v>0</v>
      </c>
      <c r="X109" s="415">
        <f>IFERROR(VLOOKUP($A109,모바일!$A:$S,17,FALSE),0)</f>
        <v>0</v>
      </c>
      <c r="Y109" s="415">
        <f>IFERROR(VLOOKUP($A109,모바일!$A:$S,18,FALSE),0)</f>
        <v>0</v>
      </c>
      <c r="Z109" s="415">
        <f>IFERROR(VLOOKUP(A109,플랫폼2!$A:$O,15,0),0)</f>
        <v>0</v>
      </c>
      <c r="AA109" s="408" t="b">
        <f t="shared" si="10"/>
        <v>1</v>
      </c>
    </row>
    <row r="110" spans="1:27" hidden="1" outlineLevel="1" x14ac:dyDescent="0.45">
      <c r="A110" s="28" t="s">
        <v>257</v>
      </c>
      <c r="B110" s="286">
        <f>IFERROR(VLOOKUP($A110,전사손익계산서!$A:$B,2,0),0)</f>
        <v>0</v>
      </c>
      <c r="C110" s="20">
        <f t="shared" si="11"/>
        <v>0</v>
      </c>
      <c r="D110" s="20">
        <f>IFERROR(VLOOKUP($A110,영업총괄!$A:$K,11,FALSE),0)</f>
        <v>0</v>
      </c>
      <c r="E110" s="140">
        <f t="shared" si="6"/>
        <v>0</v>
      </c>
      <c r="F110" s="20">
        <f>IFERROR(VLOOKUP($A110,소매!A:B,2,FALSE),0)</f>
        <v>0</v>
      </c>
      <c r="G110" s="20">
        <f>IFERROR(VLOOKUP($A110,도매!A:B,2,FALSE),0)</f>
        <v>0</v>
      </c>
      <c r="H110" s="21">
        <f t="shared" si="8"/>
        <v>0</v>
      </c>
      <c r="I110" s="21">
        <f>IFERROR(VLOOKUP($A110,법인영업팀!A:E,4,FALSE),0)</f>
        <v>0</v>
      </c>
      <c r="J110" s="21">
        <f>IFERROR(VLOOKUP($A110,법인영업팀!A:E,5,FALSE),0)</f>
        <v>0</v>
      </c>
      <c r="K110" s="21">
        <f>IFERROR(VLOOKUP($A110,법인영업팀!$A:$E,3,FALSE),0)</f>
        <v>0</v>
      </c>
      <c r="L110" s="243">
        <f>IFERROR(VLOOKUP($A110,소상공인혁신팀!$A:$B,2,FALSE),0)</f>
        <v>0</v>
      </c>
      <c r="M110" s="20">
        <f>IFERROR(VLOOKUP($A110,'유통플랫폼사업단 IU'!$A:$F,2,FALSE),0)</f>
        <v>0</v>
      </c>
      <c r="O110" s="12" t="b">
        <f t="shared" si="7"/>
        <v>1</v>
      </c>
      <c r="Q110" s="20">
        <f>IFERROR(VLOOKUP($A110,디지털강화팀!A:C,3,FALSE),0)</f>
        <v>0</v>
      </c>
      <c r="R110" s="20">
        <f>IFERROR(VLOOKUP($A110,디지털강화팀!A:D,4,FALSE),0)</f>
        <v>0</v>
      </c>
      <c r="S110" s="366" t="b">
        <f t="shared" si="9"/>
        <v>1</v>
      </c>
      <c r="U110" s="411">
        <f>IFERROR(VLOOKUP($A110,플랫폼1!$A:$B,2,FALSE),0)</f>
        <v>0</v>
      </c>
      <c r="V110" s="411">
        <f>IFERROR(VLOOKUP($A110,플랫폼2!$A:$M,12,FALSE),0)+IFERROR(VLOOKUP($A110,플랫폼2!$A:$M,13,FALSE),0)</f>
        <v>0</v>
      </c>
      <c r="W110" s="411">
        <f>IFERROR(VLOOKUP($A110,플랫폼2!$A:$M,7,FALSE),0)+IFERROR(VLOOKUP($A110,플랫폼2!$A:$M,12,FALSE),0)</f>
        <v>0</v>
      </c>
      <c r="X110" s="411">
        <f>IFERROR(VLOOKUP($A110,모바일!$A:$S,17,FALSE),0)</f>
        <v>0</v>
      </c>
      <c r="Y110" s="411">
        <f>IFERROR(VLOOKUP($A110,모바일!$A:$S,18,FALSE),0)</f>
        <v>0</v>
      </c>
      <c r="Z110" s="411">
        <f>IFERROR(VLOOKUP(A110,플랫폼2!$A:$O,15,0),0)</f>
        <v>0</v>
      </c>
      <c r="AA110" s="408" t="b">
        <f t="shared" si="10"/>
        <v>1</v>
      </c>
    </row>
    <row r="111" spans="1:27" hidden="1" outlineLevel="1" x14ac:dyDescent="0.45">
      <c r="A111" s="28" t="s">
        <v>330</v>
      </c>
      <c r="B111" s="286">
        <f>IFERROR(VLOOKUP($A111,전사손익계산서!$A:$B,2,0),0)</f>
        <v>0</v>
      </c>
      <c r="C111" s="20">
        <f t="shared" si="11"/>
        <v>0</v>
      </c>
      <c r="D111" s="20">
        <f>IFERROR(VLOOKUP($A111,영업총괄!$A:$K,11,FALSE),0)</f>
        <v>0</v>
      </c>
      <c r="E111" s="140">
        <f t="shared" si="6"/>
        <v>0</v>
      </c>
      <c r="F111" s="20">
        <f>IFERROR(VLOOKUP($A111,소매!A:B,2,FALSE),0)</f>
        <v>0</v>
      </c>
      <c r="G111" s="20">
        <f>IFERROR(VLOOKUP($A111,도매!A:B,2,FALSE),0)</f>
        <v>0</v>
      </c>
      <c r="H111" s="21">
        <f t="shared" si="8"/>
        <v>0</v>
      </c>
      <c r="I111" s="21">
        <f>IFERROR(VLOOKUP($A111,법인영업팀!A:E,4,FALSE),0)</f>
        <v>0</v>
      </c>
      <c r="J111" s="21">
        <f>IFERROR(VLOOKUP($A111,법인영업팀!A:E,5,FALSE),0)</f>
        <v>0</v>
      </c>
      <c r="K111" s="21">
        <f>IFERROR(VLOOKUP($A111,법인영업팀!$A:$E,3,FALSE),0)</f>
        <v>0</v>
      </c>
      <c r="L111" s="243">
        <f>IFERROR(VLOOKUP($A111,소상공인혁신팀!$A:$B,2,FALSE),0)</f>
        <v>0</v>
      </c>
      <c r="M111" s="20">
        <f>IFERROR(VLOOKUP($A111,'유통플랫폼사업단 IU'!$A:$F,2,FALSE),0)</f>
        <v>0</v>
      </c>
      <c r="O111" s="12" t="b">
        <f t="shared" si="7"/>
        <v>1</v>
      </c>
      <c r="Q111" s="20">
        <f>IFERROR(VLOOKUP($A111,디지털강화팀!A:C,3,FALSE),0)</f>
        <v>0</v>
      </c>
      <c r="R111" s="20">
        <f>IFERROR(VLOOKUP($A111,디지털강화팀!A:D,4,FALSE),0)</f>
        <v>0</v>
      </c>
      <c r="S111" s="366" t="b">
        <f t="shared" si="9"/>
        <v>1</v>
      </c>
      <c r="U111" s="411">
        <f>IFERROR(VLOOKUP($A111,플랫폼1!$A:$B,2,FALSE),0)</f>
        <v>0</v>
      </c>
      <c r="V111" s="411">
        <f>IFERROR(VLOOKUP($A111,플랫폼2!$A:$M,12,FALSE),0)+IFERROR(VLOOKUP($A111,플랫폼2!$A:$M,13,FALSE),0)</f>
        <v>0</v>
      </c>
      <c r="W111" s="411">
        <f>IFERROR(VLOOKUP($A111,플랫폼2!$A:$M,7,FALSE),0)+IFERROR(VLOOKUP($A111,플랫폼2!$A:$M,12,FALSE),0)</f>
        <v>0</v>
      </c>
      <c r="X111" s="411">
        <f>IFERROR(VLOOKUP($A111,모바일!$A:$S,17,FALSE),0)</f>
        <v>0</v>
      </c>
      <c r="Y111" s="411">
        <f>IFERROR(VLOOKUP($A111,모바일!$A:$S,18,FALSE),0)</f>
        <v>0</v>
      </c>
      <c r="Z111" s="411">
        <f>IFERROR(VLOOKUP(A111,플랫폼2!$A:$O,15,0),0)</f>
        <v>0</v>
      </c>
      <c r="AA111" s="408" t="b">
        <f t="shared" si="10"/>
        <v>1</v>
      </c>
    </row>
    <row r="112" spans="1:27" hidden="1" outlineLevel="1" x14ac:dyDescent="0.45">
      <c r="A112" s="28" t="s">
        <v>332</v>
      </c>
      <c r="B112" s="286">
        <f>IFERROR(VLOOKUP($A112,전사손익계산서!$A:$B,2,0),0)</f>
        <v>0</v>
      </c>
      <c r="C112" s="20">
        <f t="shared" si="11"/>
        <v>0</v>
      </c>
      <c r="D112" s="20">
        <f>IFERROR(VLOOKUP($A112,영업총괄!$A:$K,11,FALSE),0)</f>
        <v>0</v>
      </c>
      <c r="E112" s="140">
        <f t="shared" si="6"/>
        <v>0</v>
      </c>
      <c r="F112" s="20">
        <f>IFERROR(VLOOKUP($A112,소매!A:B,2,FALSE),0)</f>
        <v>0</v>
      </c>
      <c r="G112" s="20">
        <f>IFERROR(VLOOKUP($A112,도매!A:B,2,FALSE),0)</f>
        <v>0</v>
      </c>
      <c r="H112" s="21">
        <f t="shared" si="8"/>
        <v>0</v>
      </c>
      <c r="I112" s="21">
        <f>IFERROR(VLOOKUP($A112,법인영업팀!A:E,4,FALSE),0)</f>
        <v>0</v>
      </c>
      <c r="J112" s="21">
        <f>IFERROR(VLOOKUP($A112,법인영업팀!A:E,5,FALSE),0)</f>
        <v>0</v>
      </c>
      <c r="K112" s="21">
        <f>IFERROR(VLOOKUP($A112,법인영업팀!$A:$E,3,FALSE),0)</f>
        <v>0</v>
      </c>
      <c r="L112" s="243">
        <f>IFERROR(VLOOKUP($A112,소상공인혁신팀!$A:$B,2,FALSE),0)</f>
        <v>0</v>
      </c>
      <c r="M112" s="20">
        <f>IFERROR(VLOOKUP($A112,'유통플랫폼사업단 IU'!$A:$F,2,FALSE),0)</f>
        <v>0</v>
      </c>
      <c r="O112" s="12" t="b">
        <f t="shared" si="7"/>
        <v>1</v>
      </c>
      <c r="Q112" s="20">
        <f>IFERROR(VLOOKUP($A112,디지털강화팀!A:C,3,FALSE),0)</f>
        <v>0</v>
      </c>
      <c r="R112" s="20">
        <f>IFERROR(VLOOKUP($A112,디지털강화팀!A:D,4,FALSE),0)</f>
        <v>0</v>
      </c>
      <c r="S112" s="366" t="b">
        <f t="shared" si="9"/>
        <v>1</v>
      </c>
      <c r="U112" s="411">
        <f>IFERROR(VLOOKUP($A112,플랫폼1!$A:$B,2,FALSE),0)</f>
        <v>0</v>
      </c>
      <c r="V112" s="411">
        <f>IFERROR(VLOOKUP($A112,플랫폼2!$A:$M,12,FALSE),0)+IFERROR(VLOOKUP($A112,플랫폼2!$A:$M,13,FALSE),0)</f>
        <v>0</v>
      </c>
      <c r="W112" s="411">
        <f>IFERROR(VLOOKUP($A112,플랫폼2!$A:$M,7,FALSE),0)+IFERROR(VLOOKUP($A112,플랫폼2!$A:$M,12,FALSE),0)</f>
        <v>0</v>
      </c>
      <c r="X112" s="411">
        <f>IFERROR(VLOOKUP($A112,모바일!$A:$S,17,FALSE),0)</f>
        <v>0</v>
      </c>
      <c r="Y112" s="411">
        <f>IFERROR(VLOOKUP($A112,모바일!$A:$S,18,FALSE),0)</f>
        <v>0</v>
      </c>
      <c r="Z112" s="411">
        <f>IFERROR(VLOOKUP(A112,플랫폼2!$A:$O,15,0),0)</f>
        <v>0</v>
      </c>
      <c r="AA112" s="408" t="b">
        <f t="shared" si="10"/>
        <v>1</v>
      </c>
    </row>
    <row r="113" spans="1:27" hidden="1" outlineLevel="1" x14ac:dyDescent="0.45">
      <c r="A113" s="28" t="s">
        <v>331</v>
      </c>
      <c r="B113" s="286">
        <f>IFERROR(VLOOKUP($A113,전사손익계산서!$A:$B,2,0),0)</f>
        <v>0</v>
      </c>
      <c r="C113" s="20">
        <f t="shared" si="11"/>
        <v>0</v>
      </c>
      <c r="D113" s="20">
        <f>IFERROR(VLOOKUP($A113,영업총괄!$A:$K,11,FALSE),0)</f>
        <v>0</v>
      </c>
      <c r="E113" s="140">
        <f t="shared" si="6"/>
        <v>0</v>
      </c>
      <c r="F113" s="20">
        <f>IFERROR(VLOOKUP($A113,소매!A:B,2,FALSE),0)</f>
        <v>0</v>
      </c>
      <c r="G113" s="20">
        <f>IFERROR(VLOOKUP($A113,도매!A:B,2,FALSE),0)</f>
        <v>0</v>
      </c>
      <c r="H113" s="21">
        <f t="shared" si="8"/>
        <v>0</v>
      </c>
      <c r="I113" s="21">
        <f>IFERROR(VLOOKUP($A113,법인영업팀!A:E,4,FALSE),0)</f>
        <v>0</v>
      </c>
      <c r="J113" s="21">
        <f>IFERROR(VLOOKUP($A113,법인영업팀!A:E,5,FALSE),0)</f>
        <v>0</v>
      </c>
      <c r="K113" s="21">
        <f>IFERROR(VLOOKUP($A113,법인영업팀!$A:$E,3,FALSE),0)</f>
        <v>0</v>
      </c>
      <c r="L113" s="243">
        <f>IFERROR(VLOOKUP($A113,소상공인혁신팀!$A:$B,2,FALSE),0)</f>
        <v>0</v>
      </c>
      <c r="M113" s="20">
        <f>IFERROR(VLOOKUP($A113,'유통플랫폼사업단 IU'!$A:$F,2,FALSE),0)</f>
        <v>0</v>
      </c>
      <c r="O113" s="12" t="b">
        <f t="shared" si="7"/>
        <v>1</v>
      </c>
      <c r="Q113" s="20">
        <f>IFERROR(VLOOKUP($A113,디지털강화팀!A:C,3,FALSE),0)</f>
        <v>0</v>
      </c>
      <c r="R113" s="20">
        <f>IFERROR(VLOOKUP($A113,디지털강화팀!A:D,4,FALSE),0)</f>
        <v>0</v>
      </c>
      <c r="S113" s="366" t="b">
        <f t="shared" si="9"/>
        <v>1</v>
      </c>
      <c r="U113" s="411">
        <f>IFERROR(VLOOKUP($A113,플랫폼1!$A:$B,2,FALSE),0)</f>
        <v>0</v>
      </c>
      <c r="V113" s="411">
        <f>IFERROR(VLOOKUP($A113,플랫폼2!$A:$M,12,FALSE),0)+IFERROR(VLOOKUP($A113,플랫폼2!$A:$M,13,FALSE),0)</f>
        <v>0</v>
      </c>
      <c r="W113" s="411">
        <f>IFERROR(VLOOKUP($A113,플랫폼2!$A:$M,7,FALSE),0)+IFERROR(VLOOKUP($A113,플랫폼2!$A:$M,12,FALSE),0)</f>
        <v>0</v>
      </c>
      <c r="X113" s="411">
        <f>IFERROR(VLOOKUP($A113,모바일!$A:$S,17,FALSE),0)</f>
        <v>0</v>
      </c>
      <c r="Y113" s="411">
        <f>IFERROR(VLOOKUP($A113,모바일!$A:$S,18,FALSE),0)</f>
        <v>0</v>
      </c>
      <c r="Z113" s="411">
        <f>IFERROR(VLOOKUP(A113,플랫폼2!$A:$O,15,0),0)</f>
        <v>0</v>
      </c>
      <c r="AA113" s="408" t="b">
        <f t="shared" si="10"/>
        <v>1</v>
      </c>
    </row>
    <row r="114" spans="1:27" hidden="1" outlineLevel="1" x14ac:dyDescent="0.45">
      <c r="A114" s="172" t="s">
        <v>392</v>
      </c>
      <c r="B114" s="289">
        <f>IFERROR(VLOOKUP($A114,전사손익계산서!$A:$B,2,0),0)</f>
        <v>26329450</v>
      </c>
      <c r="C114" s="173">
        <f t="shared" si="11"/>
        <v>26329450</v>
      </c>
      <c r="D114" s="173">
        <f>IFERROR(VLOOKUP($A114,영업총괄!$A:$K,11,FALSE),0)</f>
        <v>0</v>
      </c>
      <c r="E114" s="140">
        <f t="shared" si="6"/>
        <v>0</v>
      </c>
      <c r="F114" s="173">
        <f>IFERROR(VLOOKUP($A114,소매!A:B,2,FALSE),0)</f>
        <v>0</v>
      </c>
      <c r="G114" s="173">
        <f>IFERROR(VLOOKUP($A114,도매!A:B,2,FALSE),0)</f>
        <v>0</v>
      </c>
      <c r="H114" s="174">
        <f t="shared" si="8"/>
        <v>0</v>
      </c>
      <c r="I114" s="174">
        <f>IFERROR(VLOOKUP($A114,법인영업팀!A:E,4,FALSE),0)</f>
        <v>0</v>
      </c>
      <c r="J114" s="174">
        <f>IFERROR(VLOOKUP($A114,법인영업팀!A:E,5,FALSE),0)</f>
        <v>0</v>
      </c>
      <c r="K114" s="174">
        <f>IFERROR(VLOOKUP($A114,법인영업팀!$A:$E,3,FALSE),0)</f>
        <v>0</v>
      </c>
      <c r="L114" s="243">
        <f>IFERROR(VLOOKUP($A114,소상공인혁신팀!$A:$B,2,FALSE),0)</f>
        <v>0</v>
      </c>
      <c r="M114" s="173">
        <f>IFERROR(VLOOKUP($A114,'유통플랫폼사업단 IU'!$A:$F,2,FALSE),0)</f>
        <v>0</v>
      </c>
      <c r="O114" s="12" t="b">
        <f t="shared" si="7"/>
        <v>1</v>
      </c>
      <c r="Q114" s="173">
        <f>IFERROR(VLOOKUP($A114,디지털강화팀!A:C,3,FALSE),0)</f>
        <v>0</v>
      </c>
      <c r="R114" s="173">
        <f>IFERROR(VLOOKUP($A114,디지털강화팀!A:D,4,FALSE),0)</f>
        <v>0</v>
      </c>
      <c r="S114" s="366" t="b">
        <f t="shared" si="9"/>
        <v>1</v>
      </c>
      <c r="U114" s="411">
        <f>IFERROR(VLOOKUP($A114,플랫폼1!$A:$B,2,FALSE),0)</f>
        <v>0</v>
      </c>
      <c r="V114" s="411">
        <f>IFERROR(VLOOKUP($A114,플랫폼2!$A:$M,12,FALSE),0)+IFERROR(VLOOKUP($A114,플랫폼2!$A:$M,13,FALSE),0)</f>
        <v>0</v>
      </c>
      <c r="W114" s="411">
        <f>IFERROR(VLOOKUP($A114,플랫폼2!$A:$M,7,FALSE),0)+IFERROR(VLOOKUP($A114,플랫폼2!$A:$M,12,FALSE),0)</f>
        <v>0</v>
      </c>
      <c r="X114" s="411">
        <f>IFERROR(VLOOKUP($A114,모바일!$A:$S,17,FALSE),0)</f>
        <v>0</v>
      </c>
      <c r="Y114" s="411">
        <f>IFERROR(VLOOKUP($A114,모바일!$A:$S,18,FALSE),0)</f>
        <v>0</v>
      </c>
      <c r="Z114" s="411">
        <f>IFERROR(VLOOKUP(A114,플랫폼2!$A:$O,15,0),0)</f>
        <v>0</v>
      </c>
      <c r="AA114" s="408" t="b">
        <f t="shared" si="10"/>
        <v>1</v>
      </c>
    </row>
    <row r="115" spans="1:27" s="12" customFormat="1" collapsed="1" x14ac:dyDescent="0.45">
      <c r="A115" s="24" t="s">
        <v>61</v>
      </c>
      <c r="B115" s="283">
        <f>IFERROR(VLOOKUP($A115,전사손익계산서!$A:$B,2,0),0)</f>
        <v>41853963</v>
      </c>
      <c r="C115" s="17">
        <f t="shared" si="11"/>
        <v>9634680</v>
      </c>
      <c r="D115" s="17">
        <f>IFERROR(VLOOKUP($A115,영업총괄!$A:$K,11,FALSE),0)</f>
        <v>4081781</v>
      </c>
      <c r="E115" s="139">
        <f t="shared" si="6"/>
        <v>28137502</v>
      </c>
      <c r="F115" s="17">
        <f>IFERROR(VLOOKUP($A115,소매!A:B,2,FALSE),0)</f>
        <v>15154274.185670312</v>
      </c>
      <c r="G115" s="17">
        <f>IFERROR(VLOOKUP($A115,도매!A:B,2,FALSE),0)</f>
        <v>5667053.8143296884</v>
      </c>
      <c r="H115" s="18">
        <f t="shared" si="8"/>
        <v>1006185</v>
      </c>
      <c r="I115" s="18">
        <f>IFERROR(VLOOKUP($A115,법인영업팀!A:E,4,FALSE),0)</f>
        <v>518500</v>
      </c>
      <c r="J115" s="18">
        <f>IFERROR(VLOOKUP($A115,법인영업팀!A:E,5,FALSE),0)</f>
        <v>231500</v>
      </c>
      <c r="K115" s="18">
        <f>IFERROR(VLOOKUP($A115,법인영업팀!$A:$E,3,FALSE),0)</f>
        <v>1272050</v>
      </c>
      <c r="L115" s="242">
        <f>IFERROR(VLOOKUP($A115,소상공인혁신팀!$A:$B,2,FALSE),0)</f>
        <v>1981300</v>
      </c>
      <c r="M115" s="17">
        <f>IFERROR(VLOOKUP($A115,'유통플랫폼사업단 IU'!$A:$F,2,FALSE),0)</f>
        <v>2306639</v>
      </c>
      <c r="O115" s="12" t="b">
        <f t="shared" si="7"/>
        <v>1</v>
      </c>
      <c r="Q115" s="17">
        <f>IFERROR(VLOOKUP($A115,디지털강화팀!A:C,3,FALSE),0)</f>
        <v>955876</v>
      </c>
      <c r="R115" s="17">
        <f>IFERROR(VLOOKUP($A115,디지털강화팀!A:D,4,FALSE),0)</f>
        <v>50309</v>
      </c>
      <c r="S115" s="366" t="b">
        <f t="shared" si="9"/>
        <v>1</v>
      </c>
      <c r="U115" s="412">
        <f>IFERROR(VLOOKUP($A115,플랫폼1!$A:$B,2,FALSE),0)</f>
        <v>296000</v>
      </c>
      <c r="V115" s="412">
        <f>IFERROR(VLOOKUP($A115,플랫폼2!$A:$M,12,FALSE),0)+IFERROR(VLOOKUP($A115,플랫폼2!$A:$M,13,FALSE),0)</f>
        <v>805319.5</v>
      </c>
      <c r="W115" s="412">
        <f>IFERROR(VLOOKUP($A115,플랫폼2!$A:$M,7,FALSE),0)+IFERROR(VLOOKUP($A115,플랫폼2!$A:$M,12,FALSE),0)</f>
        <v>805319.5</v>
      </c>
      <c r="X115" s="412">
        <f>IFERROR(VLOOKUP($A115,모바일!$A:$S,17,FALSE),0)</f>
        <v>33333.333333333336</v>
      </c>
      <c r="Y115" s="412">
        <f>IFERROR(VLOOKUP($A115,모바일!$A:$S,18,FALSE),0)</f>
        <v>33333.333333333336</v>
      </c>
      <c r="Z115" s="412">
        <f>IFERROR(VLOOKUP(A115,플랫폼2!$A:$O,15,0),0)</f>
        <v>333333.33333333337</v>
      </c>
      <c r="AA115" s="408" t="b">
        <f t="shared" si="10"/>
        <v>1</v>
      </c>
    </row>
    <row r="116" spans="1:27" hidden="1" outlineLevel="1" x14ac:dyDescent="0.45">
      <c r="A116" s="23" t="s">
        <v>62</v>
      </c>
      <c r="B116" s="282">
        <f>IFERROR(VLOOKUP($A116,전사손익계산서!$A:$B,2,0),0)</f>
        <v>20983817</v>
      </c>
      <c r="C116" s="20">
        <f t="shared" si="11"/>
        <v>3335150</v>
      </c>
      <c r="D116" s="20">
        <f>IFERROR(VLOOKUP($A116,영업총괄!$A:$K,11,FALSE),0)</f>
        <v>1367781</v>
      </c>
      <c r="E116" s="140">
        <f t="shared" si="6"/>
        <v>16280886</v>
      </c>
      <c r="F116" s="20">
        <f>IFERROR(VLOOKUP($A116,소매!A:B,2,FALSE),0)</f>
        <v>9568575.3328532781</v>
      </c>
      <c r="G116" s="20">
        <f>IFERROR(VLOOKUP($A116,도매!A:B,2,FALSE),0)</f>
        <v>3321871.6671467214</v>
      </c>
      <c r="H116" s="21">
        <f t="shared" si="8"/>
        <v>218900</v>
      </c>
      <c r="I116" s="21">
        <f>IFERROR(VLOOKUP($A116,법인영업팀!A:E,4,FALSE),0)</f>
        <v>287000</v>
      </c>
      <c r="J116" s="21">
        <f>IFERROR(VLOOKUP($A116,법인영업팀!A:E,5,FALSE),0)</f>
        <v>0</v>
      </c>
      <c r="K116" s="21">
        <f>IFERROR(VLOOKUP($A116,법인영업팀!$A:$E,3,FALSE),0)</f>
        <v>646600</v>
      </c>
      <c r="L116" s="243">
        <f>IFERROR(VLOOKUP($A116,소상공인혁신팀!$A:$B,2,FALSE),0)</f>
        <v>1146300</v>
      </c>
      <c r="M116" s="20">
        <f>IFERROR(VLOOKUP($A116,'유통플랫폼사업단 IU'!$A:$F,2,FALSE),0)</f>
        <v>1091639</v>
      </c>
      <c r="O116" s="12" t="b">
        <f t="shared" si="7"/>
        <v>1</v>
      </c>
      <c r="Q116" s="20">
        <f>IFERROR(VLOOKUP($A116,디지털강화팀!A:C,3,FALSE),0)</f>
        <v>207955</v>
      </c>
      <c r="R116" s="20">
        <f>IFERROR(VLOOKUP($A116,디지털강화팀!A:D,4,FALSE),0)</f>
        <v>10945</v>
      </c>
      <c r="S116" s="366" t="b">
        <f t="shared" si="9"/>
        <v>1</v>
      </c>
      <c r="U116" s="411">
        <f>IFERROR(VLOOKUP($A116,플랫폼1!$A:$B,2,FALSE),0)</f>
        <v>0</v>
      </c>
      <c r="V116" s="411">
        <f>IFERROR(VLOOKUP($A116,플랫폼2!$A:$M,12,FALSE),0)+IFERROR(VLOOKUP($A116,플랫폼2!$A:$M,13,FALSE),0)</f>
        <v>545819.5</v>
      </c>
      <c r="W116" s="411">
        <f>IFERROR(VLOOKUP($A116,플랫폼2!$A:$M,7,FALSE),0)+IFERROR(VLOOKUP($A116,플랫폼2!$A:$M,12,FALSE),0)</f>
        <v>545819.5</v>
      </c>
      <c r="X116" s="411">
        <f>IFERROR(VLOOKUP($A116,모바일!$A:$S,17,FALSE),0)</f>
        <v>0</v>
      </c>
      <c r="Y116" s="411">
        <f>IFERROR(VLOOKUP($A116,모바일!$A:$S,18,FALSE),0)</f>
        <v>0</v>
      </c>
      <c r="Z116" s="411">
        <f>IFERROR(VLOOKUP(A116,플랫폼2!$A:$O,15,0),0)</f>
        <v>0</v>
      </c>
      <c r="AA116" s="408" t="b">
        <f t="shared" si="10"/>
        <v>1</v>
      </c>
    </row>
    <row r="117" spans="1:27" hidden="1" outlineLevel="1" x14ac:dyDescent="0.45">
      <c r="A117" s="23" t="s">
        <v>382</v>
      </c>
      <c r="B117" s="282">
        <f>IFERROR(VLOOKUP($A117,전사손익계산서!$A:$B,2,0),0)</f>
        <v>160000</v>
      </c>
      <c r="C117" s="20">
        <f>B117-E117-D117</f>
        <v>0</v>
      </c>
      <c r="D117" s="20">
        <f>IFERROR(VLOOKUP($A117,영업총괄!$A:$K,11,FALSE),0)</f>
        <v>0</v>
      </c>
      <c r="E117" s="140">
        <f t="shared" si="6"/>
        <v>160000</v>
      </c>
      <c r="F117" s="20">
        <f>IFERROR(VLOOKUP($A117,소매!A:B,2,FALSE),0)</f>
        <v>137214.27790463867</v>
      </c>
      <c r="G117" s="20">
        <f>IFERROR(VLOOKUP($A117,도매!A:B,2,FALSE),0)</f>
        <v>22785.722095361329</v>
      </c>
      <c r="H117" s="21">
        <f t="shared" si="8"/>
        <v>0</v>
      </c>
      <c r="I117" s="21">
        <f>IFERROR(VLOOKUP($A117,법인영업팀!A:E,4,FALSE),0)</f>
        <v>0</v>
      </c>
      <c r="J117" s="21">
        <f>IFERROR(VLOOKUP($A117,법인영업팀!A:E,5,FALSE),0)</f>
        <v>0</v>
      </c>
      <c r="K117" s="21">
        <f>IFERROR(VLOOKUP($A117,법인영업팀!$A:$E,3,FALSE),0)</f>
        <v>0</v>
      </c>
      <c r="L117" s="243">
        <f>IFERROR(VLOOKUP($A117,소상공인혁신팀!$A:$B,2,FALSE),0)</f>
        <v>0</v>
      </c>
      <c r="M117" s="20">
        <f>IFERROR(VLOOKUP($A117,'유통플랫폼사업단 IU'!$A:$F,2,FALSE),0)</f>
        <v>0</v>
      </c>
      <c r="O117" s="12" t="b">
        <f t="shared" si="7"/>
        <v>1</v>
      </c>
      <c r="Q117" s="20">
        <f>IFERROR(VLOOKUP($A117,디지털강화팀!A:C,3,FALSE),0)</f>
        <v>0</v>
      </c>
      <c r="R117" s="20">
        <f>IFERROR(VLOOKUP($A117,디지털강화팀!A:D,4,FALSE),0)</f>
        <v>0</v>
      </c>
      <c r="S117" s="366" t="b">
        <f t="shared" si="9"/>
        <v>1</v>
      </c>
      <c r="U117" s="411">
        <f>IFERROR(VLOOKUP($A117,플랫폼1!$A:$B,2,FALSE),0)</f>
        <v>0</v>
      </c>
      <c r="V117" s="411">
        <f>IFERROR(VLOOKUP($A117,플랫폼2!$A:$M,12,FALSE),0)+IFERROR(VLOOKUP($A117,플랫폼2!$A:$M,13,FALSE),0)</f>
        <v>0</v>
      </c>
      <c r="W117" s="411">
        <f>IFERROR(VLOOKUP($A117,플랫폼2!$A:$M,7,FALSE),0)+IFERROR(VLOOKUP($A117,플랫폼2!$A:$M,12,FALSE),0)</f>
        <v>0</v>
      </c>
      <c r="X117" s="411">
        <f>IFERROR(VLOOKUP($A117,모바일!$A:$S,17,FALSE),0)</f>
        <v>0</v>
      </c>
      <c r="Y117" s="411">
        <f>IFERROR(VLOOKUP($A117,모바일!$A:$S,18,FALSE),0)</f>
        <v>0</v>
      </c>
      <c r="Z117" s="411">
        <f>IFERROR(VLOOKUP(A117,플랫폼2!$A:$O,15,0),0)</f>
        <v>0</v>
      </c>
      <c r="AA117" s="408" t="b">
        <f t="shared" si="10"/>
        <v>1</v>
      </c>
    </row>
    <row r="118" spans="1:27" hidden="1" outlineLevel="1" x14ac:dyDescent="0.45">
      <c r="A118" s="202" t="s">
        <v>433</v>
      </c>
      <c r="B118" s="290">
        <f>IFERROR(VLOOKUP($A118,전사손익계산서!$A:$B,2,0),0)</f>
        <v>0</v>
      </c>
      <c r="C118" s="20">
        <f t="shared" si="11"/>
        <v>0</v>
      </c>
      <c r="D118" s="20">
        <f>IFERROR(VLOOKUP($A118,영업총괄!$A:$K,11,FALSE),0)</f>
        <v>0</v>
      </c>
      <c r="E118" s="140">
        <f t="shared" si="6"/>
        <v>0</v>
      </c>
      <c r="F118" s="20">
        <f>IFERROR(VLOOKUP($A118,소매!A:B,2,FALSE),0)</f>
        <v>0</v>
      </c>
      <c r="G118" s="20">
        <f>IFERROR(VLOOKUP($A118,도매!A:B,2,FALSE),0)</f>
        <v>0</v>
      </c>
      <c r="H118" s="21">
        <f t="shared" si="8"/>
        <v>0</v>
      </c>
      <c r="I118" s="21">
        <f>IFERROR(VLOOKUP($A118,법인영업팀!A:E,4,FALSE),0)</f>
        <v>0</v>
      </c>
      <c r="J118" s="21">
        <f>IFERROR(VLOOKUP($A118,법인영업팀!A:E,5,FALSE),0)</f>
        <v>0</v>
      </c>
      <c r="K118" s="21">
        <f>IFERROR(VLOOKUP($A118,법인영업팀!$A:$E,3,FALSE),0)</f>
        <v>0</v>
      </c>
      <c r="L118" s="243">
        <f>IFERROR(VLOOKUP($A118,소상공인혁신팀!$A:$B,2,FALSE),0)</f>
        <v>0</v>
      </c>
      <c r="M118" s="20">
        <f>IFERROR(VLOOKUP($A118,'유통플랫폼사업단 IU'!$A:$F,2,FALSE),0)</f>
        <v>0</v>
      </c>
      <c r="O118" s="12" t="b">
        <f t="shared" si="7"/>
        <v>1</v>
      </c>
      <c r="Q118" s="20">
        <f>IFERROR(VLOOKUP($A118,디지털강화팀!A:C,3,FALSE),0)</f>
        <v>0</v>
      </c>
      <c r="R118" s="20">
        <f>IFERROR(VLOOKUP($A118,디지털강화팀!A:D,4,FALSE),0)</f>
        <v>0</v>
      </c>
      <c r="S118" s="366" t="b">
        <f t="shared" si="9"/>
        <v>1</v>
      </c>
      <c r="U118" s="411">
        <f>IFERROR(VLOOKUP($A118,플랫폼1!$A:$B,2,FALSE),0)</f>
        <v>0</v>
      </c>
      <c r="V118" s="411">
        <f>IFERROR(VLOOKUP($A118,플랫폼2!$A:$M,12,FALSE),0)+IFERROR(VLOOKUP($A118,플랫폼2!$A:$M,13,FALSE),0)</f>
        <v>0</v>
      </c>
      <c r="W118" s="411">
        <f>IFERROR(VLOOKUP($A118,플랫폼2!$A:$M,7,FALSE),0)+IFERROR(VLOOKUP($A118,플랫폼2!$A:$M,12,FALSE),0)</f>
        <v>0</v>
      </c>
      <c r="X118" s="411">
        <f>IFERROR(VLOOKUP($A118,모바일!$A:$S,17,FALSE),0)</f>
        <v>0</v>
      </c>
      <c r="Y118" s="411">
        <f>IFERROR(VLOOKUP($A118,모바일!$A:$S,18,FALSE),0)</f>
        <v>0</v>
      </c>
      <c r="Z118" s="411">
        <f>IFERROR(VLOOKUP(A118,플랫폼2!$A:$O,15,0),0)</f>
        <v>0</v>
      </c>
      <c r="AA118" s="408" t="b">
        <f t="shared" si="10"/>
        <v>1</v>
      </c>
    </row>
    <row r="119" spans="1:27" hidden="1" outlineLevel="1" x14ac:dyDescent="0.45">
      <c r="A119" s="23" t="s">
        <v>412</v>
      </c>
      <c r="B119" s="282">
        <f>IFERROR(VLOOKUP($A119,전사손익계산서!$A:$B,2,0),0)</f>
        <v>9473219</v>
      </c>
      <c r="C119" s="20">
        <f t="shared" si="11"/>
        <v>1529000</v>
      </c>
      <c r="D119" s="20">
        <f>IFERROR(VLOOKUP($A119,영업총괄!$A:$K,11,FALSE),0)</f>
        <v>414000</v>
      </c>
      <c r="E119" s="140">
        <f t="shared" si="6"/>
        <v>7530219</v>
      </c>
      <c r="F119" s="20">
        <f>IFERROR(VLOOKUP($A119,소매!A:B,2,FALSE),0)</f>
        <v>4648484.5749123935</v>
      </c>
      <c r="G119" s="20">
        <f>IFERROR(VLOOKUP($A119,도매!A:B,2,FALSE),0)</f>
        <v>1926734.4250876061</v>
      </c>
      <c r="H119" s="21">
        <f t="shared" si="8"/>
        <v>103000</v>
      </c>
      <c r="I119" s="21">
        <f>IFERROR(VLOOKUP($A119,법인영업팀!A:E,4,FALSE),0)</f>
        <v>81500</v>
      </c>
      <c r="J119" s="21">
        <f>IFERROR(VLOOKUP($A119,법인영업팀!A:E,5,FALSE),0)</f>
        <v>81500</v>
      </c>
      <c r="K119" s="21">
        <f>IFERROR(VLOOKUP($A119,법인영업팀!$A:$E,3,FALSE),0)</f>
        <v>339000</v>
      </c>
      <c r="L119" s="243">
        <f>IFERROR(VLOOKUP($A119,소상공인혁신팀!$A:$B,2,FALSE),0)</f>
        <v>135000</v>
      </c>
      <c r="M119" s="20">
        <f>IFERROR(VLOOKUP($A119,'유통플랫폼사업단 IU'!$A:$F,2,FALSE),0)</f>
        <v>215000</v>
      </c>
      <c r="O119" s="12" t="b">
        <f t="shared" si="7"/>
        <v>1</v>
      </c>
      <c r="Q119" s="20">
        <f>IFERROR(VLOOKUP($A119,디지털강화팀!A:C,3,FALSE),0)</f>
        <v>97850</v>
      </c>
      <c r="R119" s="20">
        <f>IFERROR(VLOOKUP($A119,디지털강화팀!A:D,4,FALSE),0)</f>
        <v>5150</v>
      </c>
      <c r="S119" s="366" t="b">
        <f t="shared" si="9"/>
        <v>1</v>
      </c>
      <c r="U119" s="411">
        <f>IFERROR(VLOOKUP($A119,플랫폼1!$A:$B,2,FALSE),0)</f>
        <v>96000</v>
      </c>
      <c r="V119" s="411">
        <f>IFERROR(VLOOKUP($A119,플랫폼2!$A:$M,12,FALSE),0)+IFERROR(VLOOKUP($A119,플랫폼2!$A:$M,13,FALSE),0)</f>
        <v>59500</v>
      </c>
      <c r="W119" s="411">
        <f>IFERROR(VLOOKUP($A119,플랫폼2!$A:$M,7,FALSE),0)+IFERROR(VLOOKUP($A119,플랫폼2!$A:$M,12,FALSE),0)</f>
        <v>59500</v>
      </c>
      <c r="X119" s="411">
        <f>IFERROR(VLOOKUP($A119,모바일!$A:$S,17,FALSE),0)</f>
        <v>0</v>
      </c>
      <c r="Y119" s="411">
        <f>IFERROR(VLOOKUP($A119,모바일!$A:$S,18,FALSE),0)</f>
        <v>0</v>
      </c>
      <c r="Z119" s="411">
        <f>IFERROR(VLOOKUP(A119,플랫폼2!$A:$O,15,0),0)</f>
        <v>0</v>
      </c>
      <c r="AA119" s="408" t="b">
        <f t="shared" si="10"/>
        <v>1</v>
      </c>
    </row>
    <row r="120" spans="1:27" hidden="1" outlineLevel="1" x14ac:dyDescent="0.45">
      <c r="A120" s="177" t="s">
        <v>413</v>
      </c>
      <c r="B120" s="291">
        <f>IFERROR(VLOOKUP($A120,전사손익계산서!$A:$B,2,0),0)</f>
        <v>1333880</v>
      </c>
      <c r="C120" s="173">
        <f t="shared" si="11"/>
        <v>1333880</v>
      </c>
      <c r="D120" s="173">
        <f>IFERROR(VLOOKUP($A120,영업총괄!$A:$K,11,FALSE),0)</f>
        <v>0</v>
      </c>
      <c r="E120" s="140">
        <f t="shared" si="6"/>
        <v>0</v>
      </c>
      <c r="F120" s="173">
        <f>IFERROR(VLOOKUP($A120,소매!A:B,2,FALSE),0)</f>
        <v>0</v>
      </c>
      <c r="G120" s="173">
        <f>IFERROR(VLOOKUP($A120,도매!A:B,2,FALSE),0)</f>
        <v>0</v>
      </c>
      <c r="H120" s="174">
        <f t="shared" si="8"/>
        <v>0</v>
      </c>
      <c r="I120" s="174">
        <f>IFERROR(VLOOKUP($A120,법인영업팀!A:E,4,FALSE),0)</f>
        <v>0</v>
      </c>
      <c r="J120" s="174">
        <f>IFERROR(VLOOKUP($A120,법인영업팀!A:E,5,FALSE),0)</f>
        <v>0</v>
      </c>
      <c r="K120" s="174">
        <f>IFERROR(VLOOKUP($A120,법인영업팀!$A:$E,3,FALSE),0)</f>
        <v>0</v>
      </c>
      <c r="L120" s="243">
        <f>IFERROR(VLOOKUP($A120,소상공인혁신팀!$A:$B,2,FALSE),0)</f>
        <v>0</v>
      </c>
      <c r="M120" s="173">
        <f>IFERROR(VLOOKUP($A120,'유통플랫폼사업단 IU'!$A:$F,2,FALSE),0)</f>
        <v>0</v>
      </c>
      <c r="O120" s="12" t="b">
        <f t="shared" si="7"/>
        <v>1</v>
      </c>
      <c r="Q120" s="173">
        <f>IFERROR(VLOOKUP($A120,디지털강화팀!A:C,3,FALSE),0)</f>
        <v>0</v>
      </c>
      <c r="R120" s="173">
        <f>IFERROR(VLOOKUP($A120,디지털강화팀!A:D,4,FALSE),0)</f>
        <v>0</v>
      </c>
      <c r="S120" s="366" t="b">
        <f t="shared" si="9"/>
        <v>1</v>
      </c>
      <c r="U120" s="411">
        <f>IFERROR(VLOOKUP($A120,플랫폼1!$A:$B,2,FALSE),0)</f>
        <v>0</v>
      </c>
      <c r="V120" s="411">
        <f>IFERROR(VLOOKUP($A120,플랫폼2!$A:$M,12,FALSE),0)+IFERROR(VLOOKUP($A120,플랫폼2!$A:$M,13,FALSE),0)</f>
        <v>0</v>
      </c>
      <c r="W120" s="411">
        <f>IFERROR(VLOOKUP($A120,플랫폼2!$A:$M,7,FALSE),0)+IFERROR(VLOOKUP($A120,플랫폼2!$A:$M,12,FALSE),0)</f>
        <v>0</v>
      </c>
      <c r="X120" s="411">
        <f>IFERROR(VLOOKUP($A120,모바일!$A:$S,17,FALSE),0)</f>
        <v>0</v>
      </c>
      <c r="Y120" s="411">
        <f>IFERROR(VLOOKUP($A120,모바일!$A:$S,18,FALSE),0)</f>
        <v>0</v>
      </c>
      <c r="Z120" s="411">
        <f>IFERROR(VLOOKUP(A120,플랫폼2!$A:$O,15,0),0)</f>
        <v>0</v>
      </c>
      <c r="AA120" s="408" t="b">
        <f t="shared" si="10"/>
        <v>1</v>
      </c>
    </row>
    <row r="121" spans="1:27" hidden="1" outlineLevel="1" x14ac:dyDescent="0.45">
      <c r="A121" s="177" t="s">
        <v>443</v>
      </c>
      <c r="B121" s="291">
        <f>IFERROR(VLOOKUP($A121,전사손익계산서!$A:$B,2,0),0)</f>
        <v>9903047</v>
      </c>
      <c r="C121" s="173">
        <f t="shared" si="11"/>
        <v>3436650</v>
      </c>
      <c r="D121" s="173">
        <f>IFERROR(VLOOKUP($A121,영업총괄!$A:$K,11,FALSE),0)</f>
        <v>2300000</v>
      </c>
      <c r="E121" s="140">
        <f t="shared" si="6"/>
        <v>4166397</v>
      </c>
      <c r="F121" s="173">
        <f>IFERROR(VLOOKUP($A121,소매!A:B,2,FALSE),0)</f>
        <v>800000</v>
      </c>
      <c r="G121" s="173">
        <f>IFERROR(VLOOKUP($A121,도매!A:B,2,FALSE),0)</f>
        <v>395662</v>
      </c>
      <c r="H121" s="174">
        <f t="shared" si="8"/>
        <v>684285</v>
      </c>
      <c r="I121" s="174">
        <f>IFERROR(VLOOKUP($A121,법인영업팀!A:E,4,FALSE),0)</f>
        <v>150000</v>
      </c>
      <c r="J121" s="174">
        <f>IFERROR(VLOOKUP($A121,법인영업팀!A:E,5,FALSE),0)</f>
        <v>150000</v>
      </c>
      <c r="K121" s="174">
        <f>IFERROR(VLOOKUP($A121,법인영업팀!$A:$E,3,FALSE),0)</f>
        <v>286450</v>
      </c>
      <c r="L121" s="243">
        <f>IFERROR(VLOOKUP($A121,소상공인혁신팀!$A:$B,2,FALSE),0)</f>
        <v>700000</v>
      </c>
      <c r="M121" s="173">
        <f>IFERROR(VLOOKUP($A121,'유통플랫폼사업단 IU'!$A:$F,2,FALSE),0)</f>
        <v>1000000</v>
      </c>
      <c r="O121" s="12" t="b">
        <f t="shared" si="7"/>
        <v>1</v>
      </c>
      <c r="Q121" s="173">
        <f>IFERROR(VLOOKUP($A121,디지털강화팀!A:C,3,FALSE),0)</f>
        <v>650071</v>
      </c>
      <c r="R121" s="173">
        <f>IFERROR(VLOOKUP($A121,디지털강화팀!A:D,4,FALSE),0)</f>
        <v>34214</v>
      </c>
      <c r="S121" s="366" t="b">
        <f t="shared" si="9"/>
        <v>1</v>
      </c>
      <c r="U121" s="413">
        <f>IFERROR(VLOOKUP($A121,플랫폼1!$A:$B,2,FALSE),0)</f>
        <v>200000</v>
      </c>
      <c r="V121" s="413">
        <f>IFERROR(VLOOKUP($A121,플랫폼2!$A:$M,12,FALSE),0)+IFERROR(VLOOKUP($A121,플랫폼2!$A:$M,13,FALSE),0)</f>
        <v>200000</v>
      </c>
      <c r="W121" s="413">
        <f>IFERROR(VLOOKUP($A121,플랫폼2!$A:$M,7,FALSE),0)+IFERROR(VLOOKUP($A121,플랫폼2!$A:$M,12,FALSE),0)</f>
        <v>200000</v>
      </c>
      <c r="X121" s="413">
        <f>IFERROR(VLOOKUP($A121,모바일!$A:$S,17,FALSE),0)</f>
        <v>33333.333333333336</v>
      </c>
      <c r="Y121" s="413">
        <f>IFERROR(VLOOKUP($A121,모바일!$A:$S,18,FALSE),0)</f>
        <v>33333.333333333336</v>
      </c>
      <c r="Z121" s="413">
        <f>IFERROR(VLOOKUP(A121,플랫폼2!$A:$O,15,0),0)</f>
        <v>333333.33333333337</v>
      </c>
      <c r="AA121" s="408" t="b">
        <f t="shared" si="10"/>
        <v>1</v>
      </c>
    </row>
    <row r="122" spans="1:27" s="12" customFormat="1" collapsed="1" x14ac:dyDescent="0.45">
      <c r="A122" s="24" t="s">
        <v>155</v>
      </c>
      <c r="B122" s="283">
        <f>IFERROR(VLOOKUP($A122,전사손익계산서!$A:$B,2,0),0)</f>
        <v>4883400</v>
      </c>
      <c r="C122" s="17">
        <f t="shared" si="11"/>
        <v>3283400</v>
      </c>
      <c r="D122" s="17">
        <f>IFERROR(VLOOKUP($A122,영업총괄!$A:$K,11,FALSE),0)</f>
        <v>400000</v>
      </c>
      <c r="E122" s="139">
        <f t="shared" si="6"/>
        <v>1200000</v>
      </c>
      <c r="F122" s="17">
        <f>IFERROR(VLOOKUP($A122,소매!A:B,2,FALSE),0)</f>
        <v>631684.65344162751</v>
      </c>
      <c r="G122" s="17">
        <f>IFERROR(VLOOKUP($A122,도매!A:B,2,FALSE),0)</f>
        <v>68315.34655837249</v>
      </c>
      <c r="H122" s="18">
        <f t="shared" si="8"/>
        <v>0</v>
      </c>
      <c r="I122" s="18">
        <f>IFERROR(VLOOKUP($A122,법인영업팀!A:E,4,FALSE),0)</f>
        <v>0</v>
      </c>
      <c r="J122" s="18">
        <f>IFERROR(VLOOKUP($A122,법인영업팀!A:E,5,FALSE),0)</f>
        <v>0</v>
      </c>
      <c r="K122" s="18">
        <f>IFERROR(VLOOKUP($A122,법인영업팀!$A:$E,3,FALSE),0)</f>
        <v>500000</v>
      </c>
      <c r="L122" s="242">
        <f>IFERROR(VLOOKUP($A122,소상공인혁신팀!$A:$B,2,FALSE),0)</f>
        <v>0</v>
      </c>
      <c r="M122" s="17">
        <f>IFERROR(VLOOKUP($A122,'유통플랫폼사업단 IU'!$A:$F,2,FALSE),0)</f>
        <v>0</v>
      </c>
      <c r="O122" s="12" t="b">
        <f t="shared" si="7"/>
        <v>1</v>
      </c>
      <c r="Q122" s="17">
        <f>IFERROR(VLOOKUP($A122,디지털강화팀!A:C,3,FALSE),0)</f>
        <v>0</v>
      </c>
      <c r="R122" s="17">
        <f>IFERROR(VLOOKUP($A122,디지털강화팀!A:D,4,FALSE),0)</f>
        <v>0</v>
      </c>
      <c r="S122" s="366" t="b">
        <f t="shared" si="9"/>
        <v>1</v>
      </c>
      <c r="U122" s="412">
        <f>IFERROR(VLOOKUP($A122,플랫폼1!$A:$B,2,FALSE),0)</f>
        <v>0</v>
      </c>
      <c r="V122" s="412">
        <f>IFERROR(VLOOKUP($A122,플랫폼2!$A:$M,12,FALSE),0)+IFERROR(VLOOKUP($A122,플랫폼2!$A:$M,13,FALSE),0)</f>
        <v>0</v>
      </c>
      <c r="W122" s="412">
        <f>IFERROR(VLOOKUP($A122,플랫폼2!$A:$M,7,FALSE),0)+IFERROR(VLOOKUP($A122,플랫폼2!$A:$M,12,FALSE),0)</f>
        <v>0</v>
      </c>
      <c r="X122" s="412">
        <f>IFERROR(VLOOKUP($A122,모바일!$A:$S,17,FALSE),0)</f>
        <v>0</v>
      </c>
      <c r="Y122" s="412">
        <f>IFERROR(VLOOKUP($A122,모바일!$A:$S,18,FALSE),0)</f>
        <v>0</v>
      </c>
      <c r="Z122" s="412">
        <f>IFERROR(VLOOKUP(A122,플랫폼2!$A:$O,15,0),0)</f>
        <v>0</v>
      </c>
      <c r="AA122" s="408" t="b">
        <f t="shared" si="10"/>
        <v>1</v>
      </c>
    </row>
    <row r="123" spans="1:27" hidden="1" outlineLevel="1" x14ac:dyDescent="0.45">
      <c r="A123" s="23" t="s">
        <v>156</v>
      </c>
      <c r="B123" s="282">
        <f>IFERROR(VLOOKUP($A123,전사손익계산서!$A:$B,2,0),0)</f>
        <v>0</v>
      </c>
      <c r="C123" s="20">
        <f t="shared" si="11"/>
        <v>0</v>
      </c>
      <c r="D123" s="20">
        <f>IFERROR(VLOOKUP($A123,영업총괄!$A:$K,11,FALSE),0)</f>
        <v>0</v>
      </c>
      <c r="E123" s="140">
        <f t="shared" si="6"/>
        <v>0</v>
      </c>
      <c r="F123" s="20">
        <f>IFERROR(VLOOKUP($A123,소매!A:B,2,FALSE),0)</f>
        <v>0</v>
      </c>
      <c r="G123" s="20">
        <f>IFERROR(VLOOKUP($A123,도매!A:B,2,FALSE),0)</f>
        <v>0</v>
      </c>
      <c r="H123" s="21">
        <f t="shared" si="8"/>
        <v>0</v>
      </c>
      <c r="I123" s="21">
        <f>IFERROR(VLOOKUP($A123,법인영업팀!A:E,4,FALSE),0)</f>
        <v>0</v>
      </c>
      <c r="J123" s="21">
        <f>IFERROR(VLOOKUP($A123,법인영업팀!A:E,5,FALSE),0)</f>
        <v>0</v>
      </c>
      <c r="K123" s="21">
        <f>IFERROR(VLOOKUP($A123,법인영업팀!$A:$E,3,FALSE),0)</f>
        <v>0</v>
      </c>
      <c r="L123" s="243">
        <f>IFERROR(VLOOKUP($A123,소상공인혁신팀!$A:$B,2,FALSE),0)</f>
        <v>0</v>
      </c>
      <c r="M123" s="20">
        <f>IFERROR(VLOOKUP($A123,'유통플랫폼사업단 IU'!$A:$F,2,FALSE),0)</f>
        <v>0</v>
      </c>
      <c r="O123" s="12" t="b">
        <f t="shared" si="7"/>
        <v>1</v>
      </c>
      <c r="Q123" s="20">
        <f>IFERROR(VLOOKUP($A123,디지털강화팀!A:C,3,FALSE),0)</f>
        <v>0</v>
      </c>
      <c r="R123" s="20">
        <f>IFERROR(VLOOKUP($A123,디지털강화팀!A:D,4,FALSE),0)</f>
        <v>0</v>
      </c>
      <c r="S123" s="366" t="b">
        <f t="shared" si="9"/>
        <v>1</v>
      </c>
      <c r="U123" s="411">
        <f>IFERROR(VLOOKUP($A123,플랫폼1!$A:$B,2,FALSE),0)</f>
        <v>0</v>
      </c>
      <c r="V123" s="411">
        <f>IFERROR(VLOOKUP($A123,플랫폼2!$A:$M,12,FALSE),0)+IFERROR(VLOOKUP($A123,플랫폼2!$A:$M,13,FALSE),0)</f>
        <v>0</v>
      </c>
      <c r="W123" s="411">
        <f>IFERROR(VLOOKUP($A123,플랫폼2!$A:$M,7,FALSE),0)+IFERROR(VLOOKUP($A123,플랫폼2!$A:$M,12,FALSE),0)</f>
        <v>0</v>
      </c>
      <c r="X123" s="411">
        <f>IFERROR(VLOOKUP($A123,모바일!$A:$S,17,FALSE),0)</f>
        <v>0</v>
      </c>
      <c r="Y123" s="411">
        <f>IFERROR(VLOOKUP($A123,모바일!$A:$S,18,FALSE),0)</f>
        <v>0</v>
      </c>
      <c r="Z123" s="411">
        <f>IFERROR(VLOOKUP(A123,플랫폼2!$A:$O,15,0),0)</f>
        <v>0</v>
      </c>
      <c r="AA123" s="408" t="b">
        <f t="shared" si="10"/>
        <v>1</v>
      </c>
    </row>
    <row r="124" spans="1:27" hidden="1" outlineLevel="1" x14ac:dyDescent="0.45">
      <c r="A124" s="23" t="s">
        <v>219</v>
      </c>
      <c r="B124" s="282">
        <f>IFERROR(VLOOKUP($A124,전사손익계산서!$A:$B,2,0),0)</f>
        <v>0</v>
      </c>
      <c r="C124" s="20">
        <f t="shared" si="11"/>
        <v>0</v>
      </c>
      <c r="D124" s="20">
        <f>IFERROR(VLOOKUP($A124,영업총괄!$A:$K,11,FALSE),0)</f>
        <v>0</v>
      </c>
      <c r="E124" s="140">
        <f t="shared" si="6"/>
        <v>0</v>
      </c>
      <c r="F124" s="20">
        <f>IFERROR(VLOOKUP($A124,소매!A:B,2,FALSE),0)</f>
        <v>0</v>
      </c>
      <c r="G124" s="20">
        <f>IFERROR(VLOOKUP($A124,도매!A:B,2,FALSE),0)</f>
        <v>0</v>
      </c>
      <c r="H124" s="21">
        <f t="shared" si="8"/>
        <v>0</v>
      </c>
      <c r="I124" s="21">
        <f>IFERROR(VLOOKUP($A124,법인영업팀!A:E,4,FALSE),0)</f>
        <v>0</v>
      </c>
      <c r="J124" s="21">
        <f>IFERROR(VLOOKUP($A124,법인영업팀!A:E,5,FALSE),0)</f>
        <v>0</v>
      </c>
      <c r="K124" s="21">
        <f>IFERROR(VLOOKUP($A124,법인영업팀!$A:$E,3,FALSE),0)</f>
        <v>0</v>
      </c>
      <c r="L124" s="243">
        <f>IFERROR(VLOOKUP($A124,소상공인혁신팀!$A:$B,2,FALSE),0)</f>
        <v>0</v>
      </c>
      <c r="M124" s="20">
        <f>IFERROR(VLOOKUP($A124,'유통플랫폼사업단 IU'!$A:$F,2,FALSE),0)</f>
        <v>0</v>
      </c>
      <c r="O124" s="12" t="b">
        <f t="shared" si="7"/>
        <v>1</v>
      </c>
      <c r="Q124" s="20">
        <f>IFERROR(VLOOKUP($A124,디지털강화팀!A:C,3,FALSE),0)</f>
        <v>0</v>
      </c>
      <c r="R124" s="20">
        <f>IFERROR(VLOOKUP($A124,디지털강화팀!A:D,4,FALSE),0)</f>
        <v>0</v>
      </c>
      <c r="S124" s="366" t="b">
        <f t="shared" si="9"/>
        <v>1</v>
      </c>
      <c r="U124" s="411">
        <f>IFERROR(VLOOKUP($A124,플랫폼1!$A:$B,2,FALSE),0)</f>
        <v>0</v>
      </c>
      <c r="V124" s="411">
        <f>IFERROR(VLOOKUP($A124,플랫폼2!$A:$M,12,FALSE),0)+IFERROR(VLOOKUP($A124,플랫폼2!$A:$M,13,FALSE),0)</f>
        <v>0</v>
      </c>
      <c r="W124" s="411">
        <f>IFERROR(VLOOKUP($A124,플랫폼2!$A:$M,7,FALSE),0)+IFERROR(VLOOKUP($A124,플랫폼2!$A:$M,12,FALSE),0)</f>
        <v>0</v>
      </c>
      <c r="X124" s="411">
        <f>IFERROR(VLOOKUP($A124,모바일!$A:$S,17,FALSE),0)</f>
        <v>0</v>
      </c>
      <c r="Y124" s="411">
        <f>IFERROR(VLOOKUP($A124,모바일!$A:$S,18,FALSE),0)</f>
        <v>0</v>
      </c>
      <c r="Z124" s="411">
        <f>IFERROR(VLOOKUP(A124,플랫폼2!$A:$O,15,0),0)</f>
        <v>0</v>
      </c>
      <c r="AA124" s="408" t="b">
        <f t="shared" si="10"/>
        <v>1</v>
      </c>
    </row>
    <row r="125" spans="1:27" hidden="1" outlineLevel="1" x14ac:dyDescent="0.45">
      <c r="A125" s="23" t="s">
        <v>157</v>
      </c>
      <c r="B125" s="282">
        <f>IFERROR(VLOOKUP($A125,전사손익계산서!$A:$B,2,0),0)</f>
        <v>4883400</v>
      </c>
      <c r="C125" s="20">
        <f t="shared" si="11"/>
        <v>3283400</v>
      </c>
      <c r="D125" s="20">
        <f>IFERROR(VLOOKUP($A125,영업총괄!$A:$K,11,FALSE),0)</f>
        <v>400000</v>
      </c>
      <c r="E125" s="140">
        <f t="shared" si="6"/>
        <v>1200000</v>
      </c>
      <c r="F125" s="20">
        <f>IFERROR(VLOOKUP($A125,소매!A:B,2,FALSE),0)</f>
        <v>631684.65344162751</v>
      </c>
      <c r="G125" s="20">
        <f>IFERROR(VLOOKUP($A125,도매!A:B,2,FALSE),0)</f>
        <v>68315.34655837249</v>
      </c>
      <c r="H125" s="21">
        <f t="shared" si="8"/>
        <v>0</v>
      </c>
      <c r="I125" s="21">
        <f>IFERROR(VLOOKUP($A125,법인영업팀!A:E,4,FALSE),0)</f>
        <v>0</v>
      </c>
      <c r="J125" s="21">
        <f>IFERROR(VLOOKUP($A125,법인영업팀!A:E,5,FALSE),0)</f>
        <v>0</v>
      </c>
      <c r="K125" s="21">
        <f>IFERROR(VLOOKUP($A125,법인영업팀!$A:$E,3,FALSE),0)</f>
        <v>500000</v>
      </c>
      <c r="L125" s="243">
        <f>IFERROR(VLOOKUP($A125,소상공인혁신팀!$A:$B,2,FALSE),0)</f>
        <v>0</v>
      </c>
      <c r="M125" s="20">
        <f>IFERROR(VLOOKUP($A125,'유통플랫폼사업단 IU'!$A:$F,2,FALSE),0)</f>
        <v>0</v>
      </c>
      <c r="O125" s="12" t="b">
        <f t="shared" si="7"/>
        <v>1</v>
      </c>
      <c r="Q125" s="20">
        <f>IFERROR(VLOOKUP($A125,디지털강화팀!A:C,3,FALSE),0)</f>
        <v>0</v>
      </c>
      <c r="R125" s="20">
        <f>IFERROR(VLOOKUP($A125,디지털강화팀!A:D,4,FALSE),0)</f>
        <v>0</v>
      </c>
      <c r="S125" s="366" t="b">
        <f t="shared" si="9"/>
        <v>1</v>
      </c>
      <c r="U125" s="411">
        <f>IFERROR(VLOOKUP($A125,플랫폼1!$A:$B,2,FALSE),0)</f>
        <v>0</v>
      </c>
      <c r="V125" s="411">
        <f>IFERROR(VLOOKUP($A125,플랫폼2!$A:$M,12,FALSE),0)+IFERROR(VLOOKUP($A125,플랫폼2!$A:$M,13,FALSE),0)</f>
        <v>0</v>
      </c>
      <c r="W125" s="411">
        <f>IFERROR(VLOOKUP($A125,플랫폼2!$A:$M,7,FALSE),0)+IFERROR(VLOOKUP($A125,플랫폼2!$A:$M,12,FALSE),0)</f>
        <v>0</v>
      </c>
      <c r="X125" s="411">
        <f>IFERROR(VLOOKUP($A125,모바일!$A:$S,17,FALSE),0)</f>
        <v>0</v>
      </c>
      <c r="Y125" s="411">
        <f>IFERROR(VLOOKUP($A125,모바일!$A:$S,18,FALSE),0)</f>
        <v>0</v>
      </c>
      <c r="Z125" s="411">
        <f>IFERROR(VLOOKUP(A125,플랫폼2!$A:$O,15,0),0)</f>
        <v>0</v>
      </c>
      <c r="AA125" s="408" t="b">
        <f t="shared" si="10"/>
        <v>1</v>
      </c>
    </row>
    <row r="126" spans="1:27" s="12" customFormat="1" collapsed="1" x14ac:dyDescent="0.45">
      <c r="A126" s="24" t="s">
        <v>63</v>
      </c>
      <c r="B126" s="283">
        <f>IFERROR(VLOOKUP($A126,전사손익계산서!$A:$B,2,0),0)</f>
        <v>82020002</v>
      </c>
      <c r="C126" s="17">
        <f t="shared" si="11"/>
        <v>48805090</v>
      </c>
      <c r="D126" s="17">
        <f>IFERROR(VLOOKUP($A126,영업총괄!$A:$K,11,FALSE),0)</f>
        <v>987452</v>
      </c>
      <c r="E126" s="139">
        <f t="shared" si="6"/>
        <v>32227460</v>
      </c>
      <c r="F126" s="17">
        <f>IFERROR(VLOOKUP($A126,소매!A:B,2,FALSE),0)</f>
        <v>3641284.2981850021</v>
      </c>
      <c r="G126" s="17">
        <f>IFERROR(VLOOKUP($A126,도매!A:B,2,FALSE),0)</f>
        <v>5305123.7018149979</v>
      </c>
      <c r="H126" s="18">
        <f t="shared" si="8"/>
        <v>8046970</v>
      </c>
      <c r="I126" s="18">
        <f>IFERROR(VLOOKUP($A126,법인영업팀!A:E,4,FALSE),0)</f>
        <v>485069.5</v>
      </c>
      <c r="J126" s="18">
        <f>IFERROR(VLOOKUP($A126,법인영업팀!A:E,5,FALSE),0)</f>
        <v>12117243.5</v>
      </c>
      <c r="K126" s="18">
        <f>IFERROR(VLOOKUP($A126,법인영업팀!$A:$E,3,FALSE),0)</f>
        <v>1599404</v>
      </c>
      <c r="L126" s="242">
        <f>IFERROR(VLOOKUP($A126,소상공인혁신팀!$A:$B,2,FALSE),0)</f>
        <v>173850</v>
      </c>
      <c r="M126" s="17">
        <f>IFERROR(VLOOKUP($A126,'유통플랫폼사업단 IU'!$A:$F,2,FALSE),0)</f>
        <v>858515</v>
      </c>
      <c r="O126" s="12" t="b">
        <f t="shared" si="7"/>
        <v>1</v>
      </c>
      <c r="Q126" s="17">
        <f>IFERROR(VLOOKUP($A126,디지털강화팀!A:C,3,FALSE),0)</f>
        <v>7644622</v>
      </c>
      <c r="R126" s="17">
        <f>IFERROR(VLOOKUP($A126,디지털강화팀!A:D,4,FALSE),0)</f>
        <v>402348</v>
      </c>
      <c r="S126" s="366" t="b">
        <f t="shared" si="9"/>
        <v>1</v>
      </c>
      <c r="U126" s="412">
        <f>IFERROR(VLOOKUP($A126,플랫폼1!$A:$B,2,FALSE),0)</f>
        <v>183342</v>
      </c>
      <c r="V126" s="412">
        <f>IFERROR(VLOOKUP($A126,플랫폼2!$A:$M,12,FALSE),0)+IFERROR(VLOOKUP($A126,플랫폼2!$A:$M,13,FALSE),0)</f>
        <v>227985</v>
      </c>
      <c r="W126" s="412">
        <f>IFERROR(VLOOKUP($A126,플랫폼2!$A:$M,7,FALSE),0)+IFERROR(VLOOKUP($A126,플랫폼2!$A:$M,12,FALSE),0)</f>
        <v>30064</v>
      </c>
      <c r="X126" s="412">
        <f>IFERROR(VLOOKUP($A126,모바일!$A:$S,17,FALSE),0)</f>
        <v>261452</v>
      </c>
      <c r="Y126" s="412">
        <f>IFERROR(VLOOKUP($A126,모바일!$A:$S,18,FALSE),0)</f>
        <v>95372</v>
      </c>
      <c r="Z126" s="412">
        <f>IFERROR(VLOOKUP(A126,플랫폼2!$A:$O,15,0),0)</f>
        <v>60300</v>
      </c>
      <c r="AA126" s="408" t="b">
        <f t="shared" si="10"/>
        <v>1</v>
      </c>
    </row>
    <row r="127" spans="1:27" hidden="1" outlineLevel="1" x14ac:dyDescent="0.45">
      <c r="A127" s="23" t="s">
        <v>64</v>
      </c>
      <c r="B127" s="282">
        <f>IFERROR(VLOOKUP($A127,전사손익계산서!$A:$B,2,0),0)</f>
        <v>27176784</v>
      </c>
      <c r="C127" s="20">
        <f t="shared" si="11"/>
        <v>26884655</v>
      </c>
      <c r="D127" s="20">
        <f>IFERROR(VLOOKUP($A127,영업총괄!$A:$K,11,FALSE),0)</f>
        <v>292129</v>
      </c>
      <c r="E127" s="140">
        <f t="shared" si="6"/>
        <v>0</v>
      </c>
      <c r="F127" s="20">
        <f>IFERROR(VLOOKUP($A127,소매!A:B,2,FALSE),0)</f>
        <v>0</v>
      </c>
      <c r="G127" s="20">
        <f>IFERROR(VLOOKUP($A127,도매!A:B,2,FALSE),0)</f>
        <v>0</v>
      </c>
      <c r="H127" s="21">
        <f t="shared" si="8"/>
        <v>0</v>
      </c>
      <c r="I127" s="21">
        <f>IFERROR(VLOOKUP($A127,법인영업팀!A:E,4,FALSE),0)</f>
        <v>0</v>
      </c>
      <c r="J127" s="21">
        <f>IFERROR(VLOOKUP($A127,법인영업팀!A:E,5,FALSE),0)</f>
        <v>0</v>
      </c>
      <c r="K127" s="21">
        <f>IFERROR(VLOOKUP($A127,법인영업팀!$A:$E,3,FALSE),0)</f>
        <v>0</v>
      </c>
      <c r="L127" s="243">
        <f>IFERROR(VLOOKUP($A127,소상공인혁신팀!$A:$B,2,FALSE),0)</f>
        <v>0</v>
      </c>
      <c r="M127" s="20">
        <f>IFERROR(VLOOKUP($A127,'유통플랫폼사업단 IU'!$A:$F,2,FALSE),0)</f>
        <v>0</v>
      </c>
      <c r="O127" s="12" t="b">
        <f t="shared" si="7"/>
        <v>1</v>
      </c>
      <c r="Q127" s="20">
        <f>IFERROR(VLOOKUP($A127,디지털강화팀!A:C,3,FALSE),0)</f>
        <v>0</v>
      </c>
      <c r="R127" s="20">
        <f>IFERROR(VLOOKUP($A127,디지털강화팀!A:D,4,FALSE),0)</f>
        <v>0</v>
      </c>
      <c r="S127" s="366" t="b">
        <f t="shared" si="9"/>
        <v>1</v>
      </c>
      <c r="U127" s="411">
        <f>IFERROR(VLOOKUP($A127,플랫폼1!$A:$B,2,FALSE),0)</f>
        <v>0</v>
      </c>
      <c r="V127" s="411">
        <f>IFERROR(VLOOKUP($A127,플랫폼2!$A:$M,12,FALSE),0)+IFERROR(VLOOKUP($A127,플랫폼2!$A:$M,13,FALSE),0)</f>
        <v>0</v>
      </c>
      <c r="W127" s="411">
        <f>IFERROR(VLOOKUP($A127,플랫폼2!$A:$M,7,FALSE),0)+IFERROR(VLOOKUP($A127,플랫폼2!$A:$M,12,FALSE),0)</f>
        <v>0</v>
      </c>
      <c r="X127" s="411">
        <f>IFERROR(VLOOKUP($A127,모바일!$A:$S,17,FALSE),0)</f>
        <v>0</v>
      </c>
      <c r="Y127" s="411">
        <f>IFERROR(VLOOKUP($A127,모바일!$A:$S,18,FALSE),0)</f>
        <v>0</v>
      </c>
      <c r="Z127" s="411">
        <f>IFERROR(VLOOKUP(A127,플랫폼2!$A:$O,15,0),0)</f>
        <v>0</v>
      </c>
      <c r="AA127" s="408" t="b">
        <f t="shared" si="10"/>
        <v>1</v>
      </c>
    </row>
    <row r="128" spans="1:27" hidden="1" outlineLevel="1" x14ac:dyDescent="0.45">
      <c r="A128" s="23" t="s">
        <v>65</v>
      </c>
      <c r="B128" s="282">
        <f>IFERROR(VLOOKUP($A128,전사손익계산서!$A:$B,2,0),0)</f>
        <v>28996156</v>
      </c>
      <c r="C128" s="20">
        <f t="shared" si="11"/>
        <v>14065332</v>
      </c>
      <c r="D128" s="20">
        <f>IFERROR(VLOOKUP($A128,영업총괄!$A:$K,11,FALSE),0)</f>
        <v>0</v>
      </c>
      <c r="E128" s="140">
        <f t="shared" si="6"/>
        <v>14930824</v>
      </c>
      <c r="F128" s="20">
        <f>IFERROR(VLOOKUP($A128,소매!A:B,2,FALSE),0)</f>
        <v>0</v>
      </c>
      <c r="G128" s="20">
        <f>IFERROR(VLOOKUP($A128,도매!A:B,2,FALSE),0)</f>
        <v>0</v>
      </c>
      <c r="H128" s="21">
        <f t="shared" si="8"/>
        <v>2664600</v>
      </c>
      <c r="I128" s="21">
        <f>IFERROR(VLOOKUP($A128,법인영업팀!A:E,4,FALSE),0)</f>
        <v>0</v>
      </c>
      <c r="J128" s="21">
        <f>IFERROR(VLOOKUP($A128,법인영업팀!A:E,5,FALSE),0)</f>
        <v>11478054</v>
      </c>
      <c r="K128" s="21">
        <f>IFERROR(VLOOKUP($A128,법인영업팀!$A:$E,3,FALSE),0)</f>
        <v>173297</v>
      </c>
      <c r="L128" s="243">
        <f>IFERROR(VLOOKUP($A128,소상공인혁신팀!$A:$B,2,FALSE),0)</f>
        <v>0</v>
      </c>
      <c r="M128" s="20">
        <f>IFERROR(VLOOKUP($A128,'유통플랫폼사업단 IU'!$A:$F,2,FALSE),0)</f>
        <v>614873</v>
      </c>
      <c r="O128" s="12" t="b">
        <f t="shared" si="7"/>
        <v>1</v>
      </c>
      <c r="Q128" s="20">
        <f>IFERROR(VLOOKUP($A128,디지털강화팀!A:C,3,FALSE),0)</f>
        <v>2531370</v>
      </c>
      <c r="R128" s="20">
        <f>IFERROR(VLOOKUP($A128,디지털강화팀!A:D,4,FALSE),0)</f>
        <v>133230</v>
      </c>
      <c r="S128" s="366" t="b">
        <f t="shared" si="9"/>
        <v>1</v>
      </c>
      <c r="U128" s="411">
        <f>IFERROR(VLOOKUP($A128,플랫폼1!$A:$B,2,FALSE),0)</f>
        <v>0</v>
      </c>
      <c r="V128" s="411">
        <f>IFERROR(VLOOKUP($A128,플랫폼2!$A:$M,12,FALSE),0)+IFERROR(VLOOKUP($A128,플랫폼2!$A:$M,13,FALSE),0)</f>
        <v>227985</v>
      </c>
      <c r="W128" s="411">
        <f>IFERROR(VLOOKUP($A128,플랫폼2!$A:$M,7,FALSE),0)+IFERROR(VLOOKUP($A128,플랫폼2!$A:$M,12,FALSE),0)</f>
        <v>30064</v>
      </c>
      <c r="X128" s="411">
        <f>IFERROR(VLOOKUP($A128,모바일!$A:$S,17,FALSE),0)</f>
        <v>261452</v>
      </c>
      <c r="Y128" s="411">
        <f>IFERROR(VLOOKUP($A128,모바일!$A:$S,18,FALSE),0)</f>
        <v>95372</v>
      </c>
      <c r="Z128" s="411">
        <f>IFERROR(VLOOKUP(A128,플랫폼2!$A:$O,15,0),0)</f>
        <v>0</v>
      </c>
      <c r="AA128" s="408" t="b">
        <f t="shared" si="10"/>
        <v>1</v>
      </c>
    </row>
    <row r="129" spans="1:27" hidden="1" outlineLevel="1" x14ac:dyDescent="0.45">
      <c r="A129" s="23" t="s">
        <v>66</v>
      </c>
      <c r="B129" s="282">
        <f>IFERROR(VLOOKUP($A129,전사손익계산서!$A:$B,2,0),0)</f>
        <v>20095782</v>
      </c>
      <c r="C129" s="20">
        <f t="shared" si="11"/>
        <v>7555183</v>
      </c>
      <c r="D129" s="20">
        <f>IFERROR(VLOOKUP($A129,영업총괄!$A:$K,11,FALSE),0)</f>
        <v>623363</v>
      </c>
      <c r="E129" s="140">
        <f t="shared" si="6"/>
        <v>11917236</v>
      </c>
      <c r="F129" s="20">
        <f>IFERROR(VLOOKUP($A129,소매!A:B,2,FALSE),0)</f>
        <v>0</v>
      </c>
      <c r="G129" s="20">
        <f>IFERROR(VLOOKUP($A129,도매!A:B,2,FALSE),0)</f>
        <v>4180198</v>
      </c>
      <c r="H129" s="21">
        <f t="shared" si="8"/>
        <v>5353590</v>
      </c>
      <c r="I129" s="21">
        <f>IFERROR(VLOOKUP($A129,법인영업팀!A:E,4,FALSE),0)</f>
        <v>476689.5</v>
      </c>
      <c r="J129" s="21">
        <f>IFERROR(VLOOKUP($A129,법인영업팀!A:E,5,FALSE),0)</f>
        <v>476689.5</v>
      </c>
      <c r="K129" s="21">
        <f>IFERROR(VLOOKUP($A129,법인영업팀!$A:$E,3,FALSE),0)</f>
        <v>1246727</v>
      </c>
      <c r="L129" s="243">
        <f>IFERROR(VLOOKUP($A129,소상공인혁신팀!$A:$B,2,FALSE),0)</f>
        <v>0</v>
      </c>
      <c r="M129" s="20">
        <f>IFERROR(VLOOKUP($A129,'유통플랫폼사업단 IU'!$A:$F,2,FALSE),0)</f>
        <v>183342</v>
      </c>
      <c r="O129" s="12" t="b">
        <f t="shared" si="7"/>
        <v>1</v>
      </c>
      <c r="Q129" s="20">
        <f>IFERROR(VLOOKUP($A129,디지털강화팀!A:C,3,FALSE),0)</f>
        <v>5085911</v>
      </c>
      <c r="R129" s="20">
        <f>IFERROR(VLOOKUP($A129,디지털강화팀!A:D,4,FALSE),0)</f>
        <v>267679</v>
      </c>
      <c r="S129" s="366" t="b">
        <f t="shared" si="9"/>
        <v>1</v>
      </c>
      <c r="U129" s="411">
        <f>IFERROR(VLOOKUP($A129,플랫폼1!$A:$B,2,FALSE),0)</f>
        <v>183342</v>
      </c>
      <c r="V129" s="411">
        <f>IFERROR(VLOOKUP($A129,플랫폼2!$A:$M,12,FALSE),0)+IFERROR(VLOOKUP($A129,플랫폼2!$A:$M,13,FALSE),0)</f>
        <v>0</v>
      </c>
      <c r="W129" s="411">
        <f>IFERROR(VLOOKUP($A129,플랫폼2!$A:$M,7,FALSE),0)+IFERROR(VLOOKUP($A129,플랫폼2!$A:$M,12,FALSE),0)</f>
        <v>0</v>
      </c>
      <c r="X129" s="411">
        <f>IFERROR(VLOOKUP($A129,모바일!$A:$S,17,FALSE),0)</f>
        <v>0</v>
      </c>
      <c r="Y129" s="411">
        <f>IFERROR(VLOOKUP($A129,모바일!$A:$S,18,FALSE),0)</f>
        <v>0</v>
      </c>
      <c r="Z129" s="411">
        <f>IFERROR(VLOOKUP(A129,플랫폼2!$A:$O,15,0),0)</f>
        <v>0</v>
      </c>
      <c r="AA129" s="408" t="b">
        <f t="shared" si="10"/>
        <v>1</v>
      </c>
    </row>
    <row r="130" spans="1:27" hidden="1" outlineLevel="1" x14ac:dyDescent="0.45">
      <c r="A130" s="23" t="s">
        <v>67</v>
      </c>
      <c r="B130" s="282">
        <f>IFERROR(VLOOKUP($A130,전사손익계산서!$A:$B,2,0),0)</f>
        <v>5751280</v>
      </c>
      <c r="C130" s="20">
        <f t="shared" si="11"/>
        <v>299920</v>
      </c>
      <c r="D130" s="20">
        <f>IFERROR(VLOOKUP($A130,영업총괄!$A:$K,11,FALSE),0)</f>
        <v>71960</v>
      </c>
      <c r="E130" s="140">
        <f t="shared" si="6"/>
        <v>5379400</v>
      </c>
      <c r="F130" s="20">
        <f>IFERROR(VLOOKUP($A130,소매!A:B,2,FALSE),0)</f>
        <v>3641284.2981850021</v>
      </c>
      <c r="G130" s="20">
        <f>IFERROR(VLOOKUP($A130,도매!A:B,2,FALSE),0)</f>
        <v>1124925.7018149977</v>
      </c>
      <c r="H130" s="21">
        <f t="shared" si="8"/>
        <v>28780</v>
      </c>
      <c r="I130" s="21">
        <f>IFERROR(VLOOKUP($A130,법인영업팀!A:E,4,FALSE),0)</f>
        <v>8380</v>
      </c>
      <c r="J130" s="21">
        <f>IFERROR(VLOOKUP($A130,법인영업팀!A:E,5,FALSE),0)</f>
        <v>162500</v>
      </c>
      <c r="K130" s="21">
        <f>IFERROR(VLOOKUP($A130,법인영업팀!$A:$E,3,FALSE),0)</f>
        <v>179380</v>
      </c>
      <c r="L130" s="243">
        <f>IFERROR(VLOOKUP($A130,소상공인혁신팀!$A:$B,2,FALSE),0)</f>
        <v>173850</v>
      </c>
      <c r="M130" s="20">
        <f>IFERROR(VLOOKUP($A130,'유통플랫폼사업단 IU'!$A:$F,2,FALSE),0)</f>
        <v>60300</v>
      </c>
      <c r="O130" s="12" t="b">
        <f t="shared" si="7"/>
        <v>1</v>
      </c>
      <c r="Q130" s="20">
        <f>IFERROR(VLOOKUP($A130,디지털강화팀!A:C,3,FALSE),0)</f>
        <v>27341</v>
      </c>
      <c r="R130" s="20">
        <f>IFERROR(VLOOKUP($A130,디지털강화팀!A:D,4,FALSE),0)</f>
        <v>1439</v>
      </c>
      <c r="S130" s="366" t="b">
        <f t="shared" si="9"/>
        <v>1</v>
      </c>
      <c r="U130" s="411">
        <f>IFERROR(VLOOKUP($A130,플랫폼1!$A:$B,2,FALSE),0)</f>
        <v>0</v>
      </c>
      <c r="V130" s="411">
        <f>IFERROR(VLOOKUP($A130,플랫폼2!$A:$M,12,FALSE),0)+IFERROR(VLOOKUP($A130,플랫폼2!$A:$M,13,FALSE),0)</f>
        <v>0</v>
      </c>
      <c r="W130" s="411">
        <f>IFERROR(VLOOKUP($A130,플랫폼2!$A:$M,7,FALSE),0)+IFERROR(VLOOKUP($A130,플랫폼2!$A:$M,12,FALSE),0)</f>
        <v>0</v>
      </c>
      <c r="X130" s="411">
        <f>IFERROR(VLOOKUP($A130,모바일!$A:$S,17,FALSE),0)</f>
        <v>0</v>
      </c>
      <c r="Y130" s="411">
        <f>IFERROR(VLOOKUP($A130,모바일!$A:$S,18,FALSE),0)</f>
        <v>0</v>
      </c>
      <c r="Z130" s="411">
        <v>60300</v>
      </c>
      <c r="AA130" s="408" t="b">
        <f t="shared" si="10"/>
        <v>1</v>
      </c>
    </row>
    <row r="131" spans="1:27" hidden="1" outlineLevel="1" x14ac:dyDescent="0.45">
      <c r="A131" s="25" t="s">
        <v>220</v>
      </c>
      <c r="B131" s="284">
        <f>IFERROR(VLOOKUP($A131,전사손익계산서!$A:$B,2,0),0)</f>
        <v>0</v>
      </c>
      <c r="C131" s="20">
        <f t="shared" si="11"/>
        <v>0</v>
      </c>
      <c r="D131" s="20">
        <f>IFERROR(VLOOKUP($A131,영업총괄!$A:$K,11,FALSE),0)</f>
        <v>0</v>
      </c>
      <c r="E131" s="140">
        <f t="shared" ref="E131:E194" si="12">SUM(F131:M131)</f>
        <v>0</v>
      </c>
      <c r="F131" s="20">
        <f>IFERROR(VLOOKUP($A131,소매!A:B,2,FALSE),0)</f>
        <v>0</v>
      </c>
      <c r="G131" s="20">
        <f>IFERROR(VLOOKUP($A131,도매!A:B,2,FALSE),0)</f>
        <v>0</v>
      </c>
      <c r="H131" s="21">
        <f t="shared" si="8"/>
        <v>0</v>
      </c>
      <c r="I131" s="21">
        <f>IFERROR(VLOOKUP($A131,법인영업팀!A:E,4,FALSE),0)</f>
        <v>0</v>
      </c>
      <c r="J131" s="21">
        <f>IFERROR(VLOOKUP($A131,법인영업팀!A:E,5,FALSE),0)</f>
        <v>0</v>
      </c>
      <c r="K131" s="21">
        <f>IFERROR(VLOOKUP($A131,법인영업팀!$A:$E,3,FALSE),0)</f>
        <v>0</v>
      </c>
      <c r="L131" s="243">
        <f>IFERROR(VLOOKUP($A131,소상공인혁신팀!$A:$B,2,FALSE),0)</f>
        <v>0</v>
      </c>
      <c r="M131" s="20">
        <f>IFERROR(VLOOKUP($A131,'유통플랫폼사업단 IU'!$A:$F,2,FALSE),0)</f>
        <v>0</v>
      </c>
      <c r="O131" s="12" t="b">
        <f t="shared" ref="O131:O194" si="13">B131=C131+D131+E131</f>
        <v>1</v>
      </c>
      <c r="Q131" s="20">
        <f>IFERROR(VLOOKUP($A131,디지털강화팀!A:C,3,FALSE),0)</f>
        <v>0</v>
      </c>
      <c r="R131" s="20">
        <f>IFERROR(VLOOKUP($A131,디지털강화팀!A:D,4,FALSE),0)</f>
        <v>0</v>
      </c>
      <c r="S131" s="366" t="b">
        <f t="shared" si="9"/>
        <v>1</v>
      </c>
      <c r="U131" s="414">
        <f>IFERROR(VLOOKUP($A131,플랫폼1!$A:$B,2,FALSE),0)</f>
        <v>0</v>
      </c>
      <c r="V131" s="414">
        <f>IFERROR(VLOOKUP($A131,플랫폼2!$A:$M,12,FALSE),0)+IFERROR(VLOOKUP($A131,플랫폼2!$A:$M,13,FALSE),0)</f>
        <v>0</v>
      </c>
      <c r="W131" s="414">
        <f>IFERROR(VLOOKUP($A131,플랫폼2!$A:$M,7,FALSE),0)+IFERROR(VLOOKUP($A131,플랫폼2!$A:$M,12,FALSE),0)</f>
        <v>0</v>
      </c>
      <c r="X131" s="414">
        <f>IFERROR(VLOOKUP($A131,모바일!$A:$S,17,FALSE),0)</f>
        <v>0</v>
      </c>
      <c r="Y131" s="414">
        <f>IFERROR(VLOOKUP($A131,모바일!$A:$S,18,FALSE),0)</f>
        <v>0</v>
      </c>
      <c r="Z131" s="414">
        <f>IFERROR(VLOOKUP(A131,플랫폼2!$A:$O,15,0),0)</f>
        <v>0</v>
      </c>
      <c r="AA131" s="408" t="b">
        <f t="shared" si="10"/>
        <v>1</v>
      </c>
    </row>
    <row r="132" spans="1:27" hidden="1" outlineLevel="1" x14ac:dyDescent="0.45">
      <c r="A132" s="28" t="s">
        <v>221</v>
      </c>
      <c r="B132" s="286">
        <f>IFERROR(VLOOKUP($A132,전사손익계산서!$A:$B,2,0),0)</f>
        <v>0</v>
      </c>
      <c r="C132" s="20">
        <f t="shared" si="11"/>
        <v>0</v>
      </c>
      <c r="D132" s="20">
        <f>IFERROR(VLOOKUP($A132,영업총괄!$A:$K,11,FALSE),0)</f>
        <v>0</v>
      </c>
      <c r="E132" s="140">
        <f t="shared" si="12"/>
        <v>0</v>
      </c>
      <c r="F132" s="20">
        <f>IFERROR(VLOOKUP($A132,소매!A:B,2,FALSE),0)</f>
        <v>0</v>
      </c>
      <c r="G132" s="20">
        <f>IFERROR(VLOOKUP($A132,도매!A:B,2,FALSE),0)</f>
        <v>0</v>
      </c>
      <c r="H132" s="21">
        <f t="shared" ref="H132:H195" si="14">Q132+R132</f>
        <v>0</v>
      </c>
      <c r="I132" s="21">
        <f>IFERROR(VLOOKUP($A132,법인영업팀!A:E,4,FALSE),0)</f>
        <v>0</v>
      </c>
      <c r="J132" s="21">
        <f>IFERROR(VLOOKUP($A132,법인영업팀!A:E,5,FALSE),0)</f>
        <v>0</v>
      </c>
      <c r="K132" s="21">
        <f>IFERROR(VLOOKUP($A132,법인영업팀!$A:$E,3,FALSE),0)</f>
        <v>0</v>
      </c>
      <c r="L132" s="243">
        <f>IFERROR(VLOOKUP($A132,소상공인혁신팀!$A:$B,2,FALSE),0)</f>
        <v>0</v>
      </c>
      <c r="M132" s="20">
        <f>IFERROR(VLOOKUP($A132,'유통플랫폼사업단 IU'!$A:$F,2,FALSE),0)</f>
        <v>0</v>
      </c>
      <c r="O132" s="12" t="b">
        <f t="shared" si="13"/>
        <v>1</v>
      </c>
      <c r="Q132" s="20">
        <f>IFERROR(VLOOKUP($A132,디지털강화팀!A:C,3,FALSE),0)</f>
        <v>0</v>
      </c>
      <c r="R132" s="20">
        <f>IFERROR(VLOOKUP($A132,디지털강화팀!A:D,4,FALSE),0)</f>
        <v>0</v>
      </c>
      <c r="S132" s="366" t="b">
        <f t="shared" ref="S132:S183" si="15">Q132+R132=H132</f>
        <v>1</v>
      </c>
      <c r="U132" s="411">
        <f>IFERROR(VLOOKUP($A132,플랫폼1!$A:$B,2,FALSE),0)</f>
        <v>0</v>
      </c>
      <c r="V132" s="411">
        <f>IFERROR(VLOOKUP($A132,플랫폼2!$A:$M,12,FALSE),0)+IFERROR(VLOOKUP($A132,플랫폼2!$A:$M,13,FALSE),0)</f>
        <v>0</v>
      </c>
      <c r="W132" s="411">
        <f>IFERROR(VLOOKUP($A132,플랫폼2!$A:$M,7,FALSE),0)+IFERROR(VLOOKUP($A132,플랫폼2!$A:$M,12,FALSE),0)</f>
        <v>0</v>
      </c>
      <c r="X132" s="411">
        <f>IFERROR(VLOOKUP($A132,모바일!$A:$S,17,FALSE),0)</f>
        <v>0</v>
      </c>
      <c r="Y132" s="411">
        <f>IFERROR(VLOOKUP($A132,모바일!$A:$S,18,FALSE),0)</f>
        <v>0</v>
      </c>
      <c r="Z132" s="411">
        <f>IFERROR(VLOOKUP(A132,플랫폼2!$A:$O,15,0),0)</f>
        <v>0</v>
      </c>
      <c r="AA132" s="408" t="b">
        <f t="shared" ref="AA132:AA195" si="16">M132=SUM(U132:Z132)</f>
        <v>1</v>
      </c>
    </row>
    <row r="133" spans="1:27" s="12" customFormat="1" collapsed="1" x14ac:dyDescent="0.45">
      <c r="A133" s="24" t="s">
        <v>68</v>
      </c>
      <c r="B133" s="283">
        <f>IFERROR(VLOOKUP($A133,전사손익계산서!$A:$B,2,0),0)</f>
        <v>74576703</v>
      </c>
      <c r="C133" s="17">
        <f t="shared" ref="C133:C196" si="17">B133-E133-D133</f>
        <v>1407837</v>
      </c>
      <c r="D133" s="17">
        <f>IFERROR(VLOOKUP($A133,영업총괄!$A:$K,11,FALSE),0)</f>
        <v>0</v>
      </c>
      <c r="E133" s="139">
        <f t="shared" si="12"/>
        <v>73168866</v>
      </c>
      <c r="F133" s="17">
        <f>IFERROR(VLOOKUP($A133,소매!A:B,2,FALSE),0)</f>
        <v>66368114.115365565</v>
      </c>
      <c r="G133" s="17">
        <f>IFERROR(VLOOKUP($A133,도매!A:B,2,FALSE),0)</f>
        <v>6128667.8846344315</v>
      </c>
      <c r="H133" s="18">
        <f t="shared" si="14"/>
        <v>0</v>
      </c>
      <c r="I133" s="18">
        <f>IFERROR(VLOOKUP($A133,법인영업팀!A:E,4,FALSE),0)</f>
        <v>0</v>
      </c>
      <c r="J133" s="18">
        <f>IFERROR(VLOOKUP($A133,법인영업팀!A:E,5,FALSE),0)</f>
        <v>0</v>
      </c>
      <c r="K133" s="18">
        <f>IFERROR(VLOOKUP($A133,법인영업팀!$A:$E,3,FALSE),0)</f>
        <v>0</v>
      </c>
      <c r="L133" s="242">
        <f>IFERROR(VLOOKUP($A133,소상공인혁신팀!$A:$B,2,FALSE),0)</f>
        <v>0</v>
      </c>
      <c r="M133" s="17">
        <f>IFERROR(VLOOKUP($A133,'유통플랫폼사업단 IU'!$A:$F,2,FALSE),0)</f>
        <v>672084</v>
      </c>
      <c r="O133" s="12" t="b">
        <f t="shared" si="13"/>
        <v>1</v>
      </c>
      <c r="Q133" s="17">
        <f>IFERROR(VLOOKUP($A133,디지털강화팀!A:C,3,FALSE),0)</f>
        <v>0</v>
      </c>
      <c r="R133" s="17">
        <f>IFERROR(VLOOKUP($A133,디지털강화팀!A:D,4,FALSE),0)</f>
        <v>0</v>
      </c>
      <c r="S133" s="366" t="b">
        <f t="shared" si="15"/>
        <v>1</v>
      </c>
      <c r="U133" s="412">
        <f>IFERROR(VLOOKUP($A133,플랫폼1!$A:$B,2,FALSE),0)</f>
        <v>0</v>
      </c>
      <c r="V133" s="412">
        <f>IFERROR(VLOOKUP($A133,플랫폼2!$A:$M,12,FALSE),0)+IFERROR(VLOOKUP($A133,플랫폼2!$A:$M,13,FALSE),0)</f>
        <v>0</v>
      </c>
      <c r="W133" s="412">
        <f>IFERROR(VLOOKUP($A133,플랫폼2!$A:$M,7,FALSE),0)+IFERROR(VLOOKUP($A133,플랫폼2!$A:$M,12,FALSE),0)</f>
        <v>0</v>
      </c>
      <c r="X133" s="412">
        <f>IFERROR(VLOOKUP($A133,모바일!$A:$S,17,FALSE),0)</f>
        <v>0</v>
      </c>
      <c r="Y133" s="412">
        <f>IFERROR(VLOOKUP($A133,모바일!$A:$S,18,FALSE),0)</f>
        <v>0</v>
      </c>
      <c r="Z133" s="412">
        <v>672084</v>
      </c>
      <c r="AA133" s="408" t="b">
        <f t="shared" si="16"/>
        <v>1</v>
      </c>
    </row>
    <row r="134" spans="1:27" hidden="1" outlineLevel="1" x14ac:dyDescent="0.45">
      <c r="A134" s="23" t="s">
        <v>69</v>
      </c>
      <c r="B134" s="282">
        <f>IFERROR(VLOOKUP($A134,전사손익계산서!$A:$B,2,0),0)</f>
        <v>74576703</v>
      </c>
      <c r="C134" s="20">
        <f t="shared" si="17"/>
        <v>1407837</v>
      </c>
      <c r="D134" s="20">
        <f>IFERROR(VLOOKUP($A134,영업총괄!$A:$K,11,FALSE),0)</f>
        <v>0</v>
      </c>
      <c r="E134" s="140">
        <f t="shared" si="12"/>
        <v>73168866</v>
      </c>
      <c r="F134" s="20">
        <f>IFERROR(VLOOKUP($A134,소매!A:B,2,FALSE),0)</f>
        <v>66368114.115365565</v>
      </c>
      <c r="G134" s="20">
        <f>IFERROR(VLOOKUP($A134,도매!A:B,2,FALSE),0)</f>
        <v>6128667.8846344315</v>
      </c>
      <c r="H134" s="21">
        <f t="shared" si="14"/>
        <v>0</v>
      </c>
      <c r="I134" s="21">
        <f>IFERROR(VLOOKUP($A134,법인영업팀!A:E,4,FALSE),0)</f>
        <v>0</v>
      </c>
      <c r="J134" s="21">
        <f>IFERROR(VLOOKUP($A134,법인영업팀!A:E,5,FALSE),0)</f>
        <v>0</v>
      </c>
      <c r="K134" s="21">
        <f>IFERROR(VLOOKUP($A134,법인영업팀!$A:$E,3,FALSE),0)</f>
        <v>0</v>
      </c>
      <c r="L134" s="243">
        <f>IFERROR(VLOOKUP($A134,소상공인혁신팀!$A:$B,2,FALSE),0)</f>
        <v>0</v>
      </c>
      <c r="M134" s="20">
        <f>IFERROR(VLOOKUP($A134,'유통플랫폼사업단 IU'!$A:$F,2,FALSE),0)</f>
        <v>672084</v>
      </c>
      <c r="O134" s="12" t="b">
        <f t="shared" si="13"/>
        <v>1</v>
      </c>
      <c r="Q134" s="20">
        <f>IFERROR(VLOOKUP($A134,디지털강화팀!A:C,3,FALSE),0)</f>
        <v>0</v>
      </c>
      <c r="R134" s="20">
        <f>IFERROR(VLOOKUP($A134,디지털강화팀!A:D,4,FALSE),0)</f>
        <v>0</v>
      </c>
      <c r="S134" s="366" t="b">
        <f t="shared" si="15"/>
        <v>1</v>
      </c>
      <c r="U134" s="411">
        <f>IFERROR(VLOOKUP($A134,플랫폼1!$A:$B,2,FALSE),0)</f>
        <v>0</v>
      </c>
      <c r="V134" s="411">
        <f>IFERROR(VLOOKUP($A134,플랫폼2!$A:$M,12,FALSE),0)+IFERROR(VLOOKUP($A134,플랫폼2!$A:$M,13,FALSE),0)</f>
        <v>0</v>
      </c>
      <c r="W134" s="411">
        <f>IFERROR(VLOOKUP($A134,플랫폼2!$A:$M,7,FALSE),0)+IFERROR(VLOOKUP($A134,플랫폼2!$A:$M,12,FALSE),0)</f>
        <v>0</v>
      </c>
      <c r="X134" s="411">
        <f>IFERROR(VLOOKUP($A134,모바일!$A:$S,17,FALSE),0)</f>
        <v>0</v>
      </c>
      <c r="Y134" s="411">
        <f>IFERROR(VLOOKUP($A134,모바일!$A:$S,18,FALSE),0)</f>
        <v>0</v>
      </c>
      <c r="Z134" s="411">
        <v>672084</v>
      </c>
      <c r="AA134" s="408" t="b">
        <f t="shared" si="16"/>
        <v>1</v>
      </c>
    </row>
    <row r="135" spans="1:27" hidden="1" outlineLevel="1" x14ac:dyDescent="0.45">
      <c r="A135" s="23" t="s">
        <v>345</v>
      </c>
      <c r="B135" s="282">
        <f>IFERROR(VLOOKUP($A135,전사손익계산서!$A:$B,2,0),0)</f>
        <v>0</v>
      </c>
      <c r="C135" s="20">
        <f t="shared" si="17"/>
        <v>0</v>
      </c>
      <c r="D135" s="20">
        <f>IFERROR(VLOOKUP($A135,영업총괄!$A:$K,11,FALSE),0)</f>
        <v>0</v>
      </c>
      <c r="E135" s="140">
        <f t="shared" si="12"/>
        <v>0</v>
      </c>
      <c r="F135" s="20">
        <f>IFERROR(VLOOKUP($A135,소매!A:B,2,FALSE),0)</f>
        <v>0</v>
      </c>
      <c r="G135" s="20">
        <f>IFERROR(VLOOKUP($A135,도매!A:B,2,FALSE),0)</f>
        <v>0</v>
      </c>
      <c r="H135" s="21">
        <f t="shared" si="14"/>
        <v>0</v>
      </c>
      <c r="I135" s="21">
        <f>IFERROR(VLOOKUP($A135,법인영업팀!A:E,4,FALSE),0)</f>
        <v>0</v>
      </c>
      <c r="J135" s="21">
        <f>IFERROR(VLOOKUP($A135,법인영업팀!A:E,5,FALSE),0)</f>
        <v>0</v>
      </c>
      <c r="K135" s="21">
        <f>IFERROR(VLOOKUP($A135,법인영업팀!$A:$E,3,FALSE),0)</f>
        <v>0</v>
      </c>
      <c r="L135" s="243">
        <f>IFERROR(VLOOKUP($A135,소상공인혁신팀!$A:$B,2,FALSE),0)</f>
        <v>0</v>
      </c>
      <c r="M135" s="20">
        <f>IFERROR(VLOOKUP($A135,'유통플랫폼사업단 IU'!$A:$F,2,FALSE),0)</f>
        <v>0</v>
      </c>
      <c r="O135" s="12" t="b">
        <f t="shared" si="13"/>
        <v>1</v>
      </c>
      <c r="Q135" s="20">
        <f>IFERROR(VLOOKUP($A135,디지털강화팀!A:C,3,FALSE),0)</f>
        <v>0</v>
      </c>
      <c r="R135" s="20">
        <f>IFERROR(VLOOKUP($A135,디지털강화팀!A:D,4,FALSE),0)</f>
        <v>0</v>
      </c>
      <c r="S135" s="366" t="b">
        <f t="shared" si="15"/>
        <v>1</v>
      </c>
      <c r="U135" s="411">
        <f>IFERROR(VLOOKUP($A135,플랫폼1!$A:$B,2,FALSE),0)</f>
        <v>0</v>
      </c>
      <c r="V135" s="411">
        <f>IFERROR(VLOOKUP($A135,플랫폼2!$A:$M,12,FALSE),0)+IFERROR(VLOOKUP($A135,플랫폼2!$A:$M,13,FALSE),0)</f>
        <v>0</v>
      </c>
      <c r="W135" s="411">
        <f>IFERROR(VLOOKUP($A135,플랫폼2!$A:$M,7,FALSE),0)+IFERROR(VLOOKUP($A135,플랫폼2!$A:$M,12,FALSE),0)</f>
        <v>0</v>
      </c>
      <c r="X135" s="411">
        <f>IFERROR(VLOOKUP($A135,모바일!$A:$S,17,FALSE),0)</f>
        <v>0</v>
      </c>
      <c r="Y135" s="411">
        <f>IFERROR(VLOOKUP($A135,모바일!$A:$S,18,FALSE),0)</f>
        <v>0</v>
      </c>
      <c r="Z135" s="411">
        <f>IFERROR(VLOOKUP(A135,플랫폼2!$A:$O,15,0),0)</f>
        <v>0</v>
      </c>
      <c r="AA135" s="408" t="b">
        <f t="shared" si="16"/>
        <v>1</v>
      </c>
    </row>
    <row r="136" spans="1:27" s="12" customFormat="1" collapsed="1" x14ac:dyDescent="0.45">
      <c r="A136" s="24" t="s">
        <v>158</v>
      </c>
      <c r="B136" s="283">
        <f>IFERROR(VLOOKUP($A136,전사손익계산서!$A:$B,2,0),0)</f>
        <v>13664640</v>
      </c>
      <c r="C136" s="17">
        <f t="shared" si="17"/>
        <v>13664640</v>
      </c>
      <c r="D136" s="17">
        <f>IFERROR(VLOOKUP($A136,영업총괄!$A:$K,11,FALSE),0)</f>
        <v>0</v>
      </c>
      <c r="E136" s="139">
        <f t="shared" si="12"/>
        <v>0</v>
      </c>
      <c r="F136" s="17">
        <f>IFERROR(VLOOKUP($A136,소매!A:B,2,FALSE),0)</f>
        <v>0</v>
      </c>
      <c r="G136" s="17">
        <f>IFERROR(VLOOKUP($A136,도매!A:B,2,FALSE),0)</f>
        <v>0</v>
      </c>
      <c r="H136" s="18">
        <f t="shared" si="14"/>
        <v>0</v>
      </c>
      <c r="I136" s="18">
        <f>IFERROR(VLOOKUP($A136,법인영업팀!A:E,4,FALSE),0)</f>
        <v>0</v>
      </c>
      <c r="J136" s="18">
        <f>IFERROR(VLOOKUP($A136,법인영업팀!A:E,5,FALSE),0)</f>
        <v>0</v>
      </c>
      <c r="K136" s="18">
        <f>IFERROR(VLOOKUP($A136,법인영업팀!$A:$E,3,FALSE),0)</f>
        <v>0</v>
      </c>
      <c r="L136" s="242">
        <f>IFERROR(VLOOKUP($A136,소상공인혁신팀!$A:$B,2,FALSE),0)</f>
        <v>0</v>
      </c>
      <c r="M136" s="17">
        <f>IFERROR(VLOOKUP($A136,'유통플랫폼사업단 IU'!$A:$F,2,FALSE),0)</f>
        <v>0</v>
      </c>
      <c r="O136" s="12" t="b">
        <f t="shared" si="13"/>
        <v>1</v>
      </c>
      <c r="Q136" s="17">
        <f>IFERROR(VLOOKUP($A136,디지털강화팀!A:C,3,FALSE),0)</f>
        <v>0</v>
      </c>
      <c r="R136" s="17">
        <f>IFERROR(VLOOKUP($A136,디지털강화팀!A:D,4,FALSE),0)</f>
        <v>0</v>
      </c>
      <c r="S136" s="366" t="b">
        <f t="shared" si="15"/>
        <v>1</v>
      </c>
      <c r="U136" s="412">
        <f>IFERROR(VLOOKUP($A136,플랫폼1!$A:$B,2,FALSE),0)</f>
        <v>0</v>
      </c>
      <c r="V136" s="412">
        <f>IFERROR(VLOOKUP($A136,플랫폼2!$A:$M,12,FALSE),0)+IFERROR(VLOOKUP($A136,플랫폼2!$A:$M,13,FALSE),0)</f>
        <v>0</v>
      </c>
      <c r="W136" s="412">
        <f>IFERROR(VLOOKUP($A136,플랫폼2!$A:$M,7,FALSE),0)+IFERROR(VLOOKUP($A136,플랫폼2!$A:$M,12,FALSE),0)</f>
        <v>0</v>
      </c>
      <c r="X136" s="412">
        <f>IFERROR(VLOOKUP($A136,모바일!$A:$S,17,FALSE),0)</f>
        <v>0</v>
      </c>
      <c r="Y136" s="412">
        <f>IFERROR(VLOOKUP($A136,모바일!$A:$S,18,FALSE),0)</f>
        <v>0</v>
      </c>
      <c r="Z136" s="412">
        <f>IFERROR(VLOOKUP(A136,플랫폼2!$A:$O,15,0),0)</f>
        <v>0</v>
      </c>
      <c r="AA136" s="408" t="b">
        <f t="shared" si="16"/>
        <v>1</v>
      </c>
    </row>
    <row r="137" spans="1:27" hidden="1" outlineLevel="1" x14ac:dyDescent="0.45">
      <c r="A137" s="23" t="s">
        <v>159</v>
      </c>
      <c r="B137" s="281">
        <f>IFERROR(VLOOKUP($A137,전사손익계산서!$A:$B,2,0),0)</f>
        <v>0</v>
      </c>
      <c r="C137" s="17">
        <f t="shared" si="17"/>
        <v>0</v>
      </c>
      <c r="D137" s="244">
        <f>IFERROR(VLOOKUP($A137,영업총괄!$A:$K,11,FALSE),0)</f>
        <v>0</v>
      </c>
      <c r="E137" s="140">
        <f t="shared" si="12"/>
        <v>0</v>
      </c>
      <c r="F137" s="20">
        <f>IFERROR(VLOOKUP($A137,소매!A:B,2,FALSE),0)</f>
        <v>0</v>
      </c>
      <c r="G137" s="20">
        <f>IFERROR(VLOOKUP($A137,도매!A:B,2,FALSE),0)</f>
        <v>0</v>
      </c>
      <c r="H137" s="21">
        <f t="shared" si="14"/>
        <v>0</v>
      </c>
      <c r="I137" s="21">
        <f>IFERROR(VLOOKUP($A137,법인영업팀!A:E,4,FALSE),0)</f>
        <v>0</v>
      </c>
      <c r="J137" s="21">
        <f>IFERROR(VLOOKUP($A137,법인영업팀!A:E,5,FALSE),0)</f>
        <v>0</v>
      </c>
      <c r="K137" s="21">
        <f>IFERROR(VLOOKUP($A137,법인영업팀!$A:$E,3,FALSE),0)</f>
        <v>0</v>
      </c>
      <c r="L137" s="243">
        <f>IFERROR(VLOOKUP($A137,소상공인혁신팀!$A:$B,2,FALSE),0)</f>
        <v>0</v>
      </c>
      <c r="M137" s="20">
        <f>IFERROR(VLOOKUP($A137,'유통플랫폼사업단 IU'!$A:$F,2,FALSE),0)</f>
        <v>0</v>
      </c>
      <c r="O137" s="12" t="b">
        <f t="shared" si="13"/>
        <v>1</v>
      </c>
      <c r="Q137" s="20">
        <f>IFERROR(VLOOKUP($A137,디지털강화팀!A:C,3,FALSE),0)</f>
        <v>0</v>
      </c>
      <c r="R137" s="20">
        <f>IFERROR(VLOOKUP($A137,디지털강화팀!A:D,4,FALSE),0)</f>
        <v>0</v>
      </c>
      <c r="S137" s="366" t="b">
        <f t="shared" si="15"/>
        <v>1</v>
      </c>
      <c r="U137" s="411">
        <f>IFERROR(VLOOKUP($A137,플랫폼1!$A:$B,2,FALSE),0)</f>
        <v>0</v>
      </c>
      <c r="V137" s="411">
        <f>IFERROR(VLOOKUP($A137,플랫폼2!$A:$M,12,FALSE),0)+IFERROR(VLOOKUP($A137,플랫폼2!$A:$M,13,FALSE),0)</f>
        <v>0</v>
      </c>
      <c r="W137" s="411">
        <f>IFERROR(VLOOKUP($A137,플랫폼2!$A:$M,7,FALSE),0)+IFERROR(VLOOKUP($A137,플랫폼2!$A:$M,12,FALSE),0)</f>
        <v>0</v>
      </c>
      <c r="X137" s="411">
        <f>IFERROR(VLOOKUP($A137,모바일!$A:$S,17,FALSE),0)</f>
        <v>0</v>
      </c>
      <c r="Y137" s="411">
        <f>IFERROR(VLOOKUP($A137,모바일!$A:$S,18,FALSE),0)</f>
        <v>0</v>
      </c>
      <c r="Z137" s="411">
        <f>IFERROR(VLOOKUP(A137,플랫폼2!$A:$O,15,0),0)</f>
        <v>0</v>
      </c>
      <c r="AA137" s="408" t="b">
        <f t="shared" si="16"/>
        <v>1</v>
      </c>
    </row>
    <row r="138" spans="1:27" hidden="1" outlineLevel="1" x14ac:dyDescent="0.45">
      <c r="A138" s="23" t="s">
        <v>222</v>
      </c>
      <c r="B138" s="281">
        <f>IFERROR(VLOOKUP($A138,전사손익계산서!$A:$B,2,0),0)</f>
        <v>0</v>
      </c>
      <c r="C138" s="17">
        <f t="shared" si="17"/>
        <v>0</v>
      </c>
      <c r="D138" s="17">
        <f>IFERROR(VLOOKUP($A138,영업총괄!$A:$K,11,FALSE),0)</f>
        <v>0</v>
      </c>
      <c r="E138" s="140">
        <f t="shared" si="12"/>
        <v>0</v>
      </c>
      <c r="F138" s="20">
        <f>IFERROR(VLOOKUP($A138,소매!A:B,2,FALSE),0)</f>
        <v>0</v>
      </c>
      <c r="G138" s="20">
        <f>IFERROR(VLOOKUP($A138,도매!A:B,2,FALSE),0)</f>
        <v>0</v>
      </c>
      <c r="H138" s="21">
        <f t="shared" si="14"/>
        <v>0</v>
      </c>
      <c r="I138" s="21">
        <f>IFERROR(VLOOKUP($A138,법인영업팀!A:E,4,FALSE),0)</f>
        <v>0</v>
      </c>
      <c r="J138" s="21">
        <f>IFERROR(VLOOKUP($A138,법인영업팀!A:E,5,FALSE),0)</f>
        <v>0</v>
      </c>
      <c r="K138" s="21">
        <f>IFERROR(VLOOKUP($A138,법인영업팀!$A:$E,3,FALSE),0)</f>
        <v>0</v>
      </c>
      <c r="L138" s="243">
        <f>IFERROR(VLOOKUP($A138,소상공인혁신팀!$A:$B,2,FALSE),0)</f>
        <v>0</v>
      </c>
      <c r="M138" s="20">
        <f>IFERROR(VLOOKUP($A138,'유통플랫폼사업단 IU'!$A:$F,2,FALSE),0)</f>
        <v>0</v>
      </c>
      <c r="O138" s="12" t="b">
        <f t="shared" si="13"/>
        <v>1</v>
      </c>
      <c r="Q138" s="20">
        <f>IFERROR(VLOOKUP($A138,디지털강화팀!A:C,3,FALSE),0)</f>
        <v>0</v>
      </c>
      <c r="R138" s="20">
        <f>IFERROR(VLOOKUP($A138,디지털강화팀!A:D,4,FALSE),0)</f>
        <v>0</v>
      </c>
      <c r="S138" s="366" t="b">
        <f t="shared" si="15"/>
        <v>1</v>
      </c>
      <c r="U138" s="411">
        <f>IFERROR(VLOOKUP($A138,플랫폼1!$A:$B,2,FALSE),0)</f>
        <v>0</v>
      </c>
      <c r="V138" s="411">
        <f>IFERROR(VLOOKUP($A138,플랫폼2!$A:$M,12,FALSE),0)+IFERROR(VLOOKUP($A138,플랫폼2!$A:$M,13,FALSE),0)</f>
        <v>0</v>
      </c>
      <c r="W138" s="411">
        <f>IFERROR(VLOOKUP($A138,플랫폼2!$A:$M,7,FALSE),0)+IFERROR(VLOOKUP($A138,플랫폼2!$A:$M,12,FALSE),0)</f>
        <v>0</v>
      </c>
      <c r="X138" s="411">
        <f>IFERROR(VLOOKUP($A138,모바일!$A:$S,17,FALSE),0)</f>
        <v>0</v>
      </c>
      <c r="Y138" s="411">
        <f>IFERROR(VLOOKUP($A138,모바일!$A:$S,18,FALSE),0)</f>
        <v>0</v>
      </c>
      <c r="Z138" s="411">
        <f>IFERROR(VLOOKUP(A138,플랫폼2!$A:$O,15,0),0)</f>
        <v>0</v>
      </c>
      <c r="AA138" s="408" t="b">
        <f t="shared" si="16"/>
        <v>1</v>
      </c>
    </row>
    <row r="139" spans="1:27" hidden="1" outlineLevel="1" x14ac:dyDescent="0.45">
      <c r="A139" s="23" t="s">
        <v>223</v>
      </c>
      <c r="B139" s="282">
        <f>IFERROR(VLOOKUP($A139,전사손익계산서!$A:$B,2,0),0)</f>
        <v>0</v>
      </c>
      <c r="C139" s="20">
        <f t="shared" si="17"/>
        <v>0</v>
      </c>
      <c r="D139" s="20">
        <f>IFERROR(VLOOKUP($A139,영업총괄!$A:$K,11,FALSE),0)</f>
        <v>0</v>
      </c>
      <c r="E139" s="140">
        <f t="shared" si="12"/>
        <v>0</v>
      </c>
      <c r="F139" s="20">
        <f>IFERROR(VLOOKUP($A139,소매!A:B,2,FALSE),0)</f>
        <v>0</v>
      </c>
      <c r="G139" s="20">
        <f>IFERROR(VLOOKUP($A139,도매!A:B,2,FALSE),0)</f>
        <v>0</v>
      </c>
      <c r="H139" s="21">
        <f t="shared" si="14"/>
        <v>0</v>
      </c>
      <c r="I139" s="21">
        <f>IFERROR(VLOOKUP($A139,법인영업팀!A:E,4,FALSE),0)</f>
        <v>0</v>
      </c>
      <c r="J139" s="21">
        <f>IFERROR(VLOOKUP($A139,법인영업팀!A:E,5,FALSE),0)</f>
        <v>0</v>
      </c>
      <c r="K139" s="21">
        <f>IFERROR(VLOOKUP($A139,법인영업팀!$A:$E,3,FALSE),0)</f>
        <v>0</v>
      </c>
      <c r="L139" s="243">
        <f>IFERROR(VLOOKUP($A139,소상공인혁신팀!$A:$B,2,FALSE),0)</f>
        <v>0</v>
      </c>
      <c r="M139" s="20">
        <f>IFERROR(VLOOKUP($A139,'유통플랫폼사업단 IU'!$A:$F,2,FALSE),0)</f>
        <v>0</v>
      </c>
      <c r="O139" s="12" t="b">
        <f t="shared" si="13"/>
        <v>1</v>
      </c>
      <c r="Q139" s="20">
        <f>IFERROR(VLOOKUP($A139,디지털강화팀!A:C,3,FALSE),0)</f>
        <v>0</v>
      </c>
      <c r="R139" s="20">
        <f>IFERROR(VLOOKUP($A139,디지털강화팀!A:D,4,FALSE),0)</f>
        <v>0</v>
      </c>
      <c r="S139" s="366" t="b">
        <f t="shared" si="15"/>
        <v>1</v>
      </c>
      <c r="U139" s="411">
        <f>IFERROR(VLOOKUP($A139,플랫폼1!$A:$B,2,FALSE),0)</f>
        <v>0</v>
      </c>
      <c r="V139" s="411">
        <f>IFERROR(VLOOKUP($A139,플랫폼2!$A:$M,12,FALSE),0)+IFERROR(VLOOKUP($A139,플랫폼2!$A:$M,13,FALSE),0)</f>
        <v>0</v>
      </c>
      <c r="W139" s="411">
        <f>IFERROR(VLOOKUP($A139,플랫폼2!$A:$M,7,FALSE),0)+IFERROR(VLOOKUP($A139,플랫폼2!$A:$M,12,FALSE),0)</f>
        <v>0</v>
      </c>
      <c r="X139" s="411">
        <f>IFERROR(VLOOKUP($A139,모바일!$A:$S,17,FALSE),0)</f>
        <v>0</v>
      </c>
      <c r="Y139" s="411">
        <f>IFERROR(VLOOKUP($A139,모바일!$A:$S,18,FALSE),0)</f>
        <v>0</v>
      </c>
      <c r="Z139" s="411">
        <f>IFERROR(VLOOKUP(A139,플랫폼2!$A:$O,15,0),0)</f>
        <v>0</v>
      </c>
      <c r="AA139" s="408" t="b">
        <f t="shared" si="16"/>
        <v>1</v>
      </c>
    </row>
    <row r="140" spans="1:27" hidden="1" outlineLevel="1" x14ac:dyDescent="0.45">
      <c r="A140" s="23" t="s">
        <v>160</v>
      </c>
      <c r="B140" s="282">
        <f>IFERROR(VLOOKUP($A140,전사손익계산서!$A:$B,2,0),0)</f>
        <v>13664640</v>
      </c>
      <c r="C140" s="20">
        <f t="shared" si="17"/>
        <v>13664640</v>
      </c>
      <c r="D140" s="20">
        <f>IFERROR(VLOOKUP($A140,영업총괄!$A:$K,11,FALSE),0)</f>
        <v>0</v>
      </c>
      <c r="E140" s="140">
        <f t="shared" si="12"/>
        <v>0</v>
      </c>
      <c r="F140" s="20">
        <f>IFERROR(VLOOKUP($A140,소매!A:B,2,FALSE),0)</f>
        <v>0</v>
      </c>
      <c r="G140" s="20">
        <f>IFERROR(VLOOKUP($A140,도매!A:B,2,FALSE),0)</f>
        <v>0</v>
      </c>
      <c r="H140" s="21">
        <f t="shared" si="14"/>
        <v>0</v>
      </c>
      <c r="I140" s="21">
        <f>IFERROR(VLOOKUP($A140,법인영업팀!A:E,4,FALSE),0)</f>
        <v>0</v>
      </c>
      <c r="J140" s="21">
        <f>IFERROR(VLOOKUP($A140,법인영업팀!A:E,5,FALSE),0)</f>
        <v>0</v>
      </c>
      <c r="K140" s="21">
        <f>IFERROR(VLOOKUP($A140,법인영업팀!$A:$E,3,FALSE),0)</f>
        <v>0</v>
      </c>
      <c r="L140" s="243">
        <f>IFERROR(VLOOKUP($A140,소상공인혁신팀!$A:$B,2,FALSE),0)</f>
        <v>0</v>
      </c>
      <c r="M140" s="20">
        <f>IFERROR(VLOOKUP($A140,'유통플랫폼사업단 IU'!$A:$F,2,FALSE),0)</f>
        <v>0</v>
      </c>
      <c r="O140" s="12" t="b">
        <f t="shared" si="13"/>
        <v>1</v>
      </c>
      <c r="Q140" s="20">
        <f>IFERROR(VLOOKUP($A140,디지털강화팀!A:C,3,FALSE),0)</f>
        <v>0</v>
      </c>
      <c r="R140" s="20">
        <f>IFERROR(VLOOKUP($A140,디지털강화팀!A:D,4,FALSE),0)</f>
        <v>0</v>
      </c>
      <c r="S140" s="366" t="b">
        <f t="shared" si="15"/>
        <v>1</v>
      </c>
      <c r="U140" s="411">
        <f>IFERROR(VLOOKUP($A140,플랫폼1!$A:$B,2,FALSE),0)</f>
        <v>0</v>
      </c>
      <c r="V140" s="411">
        <f>IFERROR(VLOOKUP($A140,플랫폼2!$A:$M,12,FALSE),0)+IFERROR(VLOOKUP($A140,플랫폼2!$A:$M,13,FALSE),0)</f>
        <v>0</v>
      </c>
      <c r="W140" s="411">
        <f>IFERROR(VLOOKUP($A140,플랫폼2!$A:$M,7,FALSE),0)+IFERROR(VLOOKUP($A140,플랫폼2!$A:$M,12,FALSE),0)</f>
        <v>0</v>
      </c>
      <c r="X140" s="411">
        <f>IFERROR(VLOOKUP($A140,모바일!$A:$S,17,FALSE),0)</f>
        <v>0</v>
      </c>
      <c r="Y140" s="411">
        <f>IFERROR(VLOOKUP($A140,모바일!$A:$S,18,FALSE),0)</f>
        <v>0</v>
      </c>
      <c r="Z140" s="411">
        <f>IFERROR(VLOOKUP(A140,플랫폼2!$A:$O,15,0),0)</f>
        <v>0</v>
      </c>
      <c r="AA140" s="408" t="b">
        <f t="shared" si="16"/>
        <v>1</v>
      </c>
    </row>
    <row r="141" spans="1:27" s="12" customFormat="1" collapsed="1" x14ac:dyDescent="0.45">
      <c r="A141" s="24" t="s">
        <v>70</v>
      </c>
      <c r="B141" s="283">
        <f>IFERROR(VLOOKUP($A141,전사손익계산서!$A:$B,2,0),0)</f>
        <v>14585210</v>
      </c>
      <c r="C141" s="232">
        <f t="shared" si="17"/>
        <v>0</v>
      </c>
      <c r="D141" s="232">
        <f>IFERROR(VLOOKUP($A141,영업총괄!$A:$K,11,FALSE),0)</f>
        <v>0</v>
      </c>
      <c r="E141" s="139">
        <f t="shared" si="12"/>
        <v>14585210</v>
      </c>
      <c r="F141" s="17">
        <f>IFERROR(VLOOKUP($A141,소매!A:B,2,FALSE),0)</f>
        <v>10742600.924438344</v>
      </c>
      <c r="G141" s="17">
        <f>IFERROR(VLOOKUP($A141,도매!A:B,2,FALSE),0)</f>
        <v>3042609.0755616557</v>
      </c>
      <c r="H141" s="18">
        <f t="shared" si="14"/>
        <v>0</v>
      </c>
      <c r="I141" s="18">
        <f>IFERROR(VLOOKUP($A141,법인영업팀!A:E,4,FALSE),0)</f>
        <v>0</v>
      </c>
      <c r="J141" s="18">
        <f>IFERROR(VLOOKUP($A141,법인영업팀!A:E,5,FALSE),0)</f>
        <v>0</v>
      </c>
      <c r="K141" s="18">
        <f>IFERROR(VLOOKUP($A141,법인영업팀!$A:$E,3,FALSE),0)</f>
        <v>0</v>
      </c>
      <c r="L141" s="242">
        <f>IFERROR(VLOOKUP($A141,소상공인혁신팀!$A:$B,2,FALSE),0)</f>
        <v>0</v>
      </c>
      <c r="M141" s="17">
        <f>IFERROR(VLOOKUP($A141,'유통플랫폼사업단 IU'!$A:$F,2,FALSE),0)</f>
        <v>800000</v>
      </c>
      <c r="O141" s="12" t="b">
        <f t="shared" si="13"/>
        <v>1</v>
      </c>
      <c r="Q141" s="17">
        <f>IFERROR(VLOOKUP($A141,디지털강화팀!A:C,3,FALSE),0)</f>
        <v>0</v>
      </c>
      <c r="R141" s="17">
        <f>IFERROR(VLOOKUP($A141,디지털강화팀!A:D,4,FALSE),0)</f>
        <v>0</v>
      </c>
      <c r="S141" s="366" t="b">
        <f t="shared" si="15"/>
        <v>1</v>
      </c>
      <c r="U141" s="412">
        <f>IFERROR(VLOOKUP($A141,플랫폼1!$A:$B,2,FALSE),0)</f>
        <v>0</v>
      </c>
      <c r="V141" s="412">
        <v>800000</v>
      </c>
      <c r="W141" s="412">
        <f>IFERROR(VLOOKUP($A141,플랫폼2!$A:$M,7,FALSE),0)+IFERROR(VLOOKUP($A141,플랫폼2!$A:$M,12,FALSE),0)</f>
        <v>0</v>
      </c>
      <c r="X141" s="412">
        <f>IFERROR(VLOOKUP($A141,모바일!$A:$S,17,FALSE),0)</f>
        <v>0</v>
      </c>
      <c r="Y141" s="412">
        <f>IFERROR(VLOOKUP($A141,모바일!$A:$S,18,FALSE),0)</f>
        <v>0</v>
      </c>
      <c r="Z141" s="412">
        <f>IFERROR(VLOOKUP(A141,플랫폼2!$A:$O,15,0),0)</f>
        <v>0</v>
      </c>
      <c r="AA141" s="408" t="b">
        <f t="shared" si="16"/>
        <v>1</v>
      </c>
    </row>
    <row r="142" spans="1:27" s="12" customFormat="1" x14ac:dyDescent="0.45">
      <c r="A142" s="24" t="s">
        <v>71</v>
      </c>
      <c r="B142" s="283">
        <f>IFERROR(VLOOKUP($A142,전사손익계산서!$A:$B,2,0),0)</f>
        <v>1009755785</v>
      </c>
      <c r="C142" s="232">
        <f t="shared" si="17"/>
        <v>175395271.05033338</v>
      </c>
      <c r="D142" s="232">
        <f>IFERROR(VLOOKUP($A142,영업총괄!$A:$K,11,FALSE),0)</f>
        <v>32245115</v>
      </c>
      <c r="E142" s="139">
        <f t="shared" si="12"/>
        <v>802115398.94966662</v>
      </c>
      <c r="F142" s="17">
        <f>IFERROR(VLOOKUP($A142,소매!A:B,2,FALSE),0)</f>
        <v>401871558.55656123</v>
      </c>
      <c r="G142" s="17">
        <f>IFERROR(VLOOKUP($A142,도매!A:B,2,FALSE),0)</f>
        <v>270868154.44343877</v>
      </c>
      <c r="H142" s="18">
        <f t="shared" si="14"/>
        <v>53696862</v>
      </c>
      <c r="I142" s="18">
        <f>IFERROR(VLOOKUP($A142,법인영업팀!A:E,4,FALSE),0)</f>
        <v>5077481.2259600433</v>
      </c>
      <c r="J142" s="18">
        <f>IFERROR(VLOOKUP($A142,법인영업팀!A:E,5,FALSE),0)</f>
        <v>5077767.542384062</v>
      </c>
      <c r="K142" s="18">
        <f>IFERROR(VLOOKUP($A142,법인영업팀!$A:$E,3,FALSE),0)</f>
        <v>24373309.674233932</v>
      </c>
      <c r="L142" s="242">
        <f>IFERROR(VLOOKUP($A142,소상공인혁신팀!$A:$B,2,FALSE),0)</f>
        <v>23648225.50708868</v>
      </c>
      <c r="M142" s="17">
        <f>IFERROR(VLOOKUP($A142,'유통플랫폼사업단 IU'!$A:$F,2,FALSE),0)</f>
        <v>17502040</v>
      </c>
      <c r="O142" s="12" t="b">
        <f t="shared" si="13"/>
        <v>1</v>
      </c>
      <c r="Q142" s="17">
        <f>IFERROR(VLOOKUP($A142,디지털강화팀!A:C,3,FALSE),0)</f>
        <v>51012019</v>
      </c>
      <c r="R142" s="17">
        <f>IFERROR(VLOOKUP($A142,디지털강화팀!A:D,4,FALSE),0)</f>
        <v>2684843</v>
      </c>
      <c r="S142" s="366" t="b">
        <f t="shared" si="15"/>
        <v>1</v>
      </c>
      <c r="U142" s="412">
        <f>IFERROR(VLOOKUP($A142,플랫폼1!$A:$B,2,FALSE),0)</f>
        <v>0</v>
      </c>
      <c r="V142" s="412">
        <f>IFERROR(VLOOKUP($A142,플랫폼2!$A:$M,12,FALSE),0)+IFERROR(VLOOKUP($A142,플랫폼2!$A:$M,13,FALSE),0)</f>
        <v>1474192</v>
      </c>
      <c r="W142" s="412">
        <f>IFERROR(VLOOKUP($A142,플랫폼2!$A:$M,7,FALSE),0)+IFERROR(VLOOKUP($A142,플랫폼2!$A:$M,12,FALSE),0)</f>
        <v>2680348</v>
      </c>
      <c r="X142" s="412">
        <f>IFERROR(VLOOKUP($A142,모바일!$A:$S,17,FALSE),0)</f>
        <v>1608204</v>
      </c>
      <c r="Y142" s="412">
        <f>IFERROR(VLOOKUP($A142,모바일!$A:$S,18,FALSE),0)</f>
        <v>2278296</v>
      </c>
      <c r="Z142" s="412">
        <f>IFERROR(VLOOKUP(A142,플랫폼2!$A:$O,15,0),0)</f>
        <v>9461000</v>
      </c>
      <c r="AA142" s="408" t="b">
        <f t="shared" si="16"/>
        <v>1</v>
      </c>
    </row>
    <row r="143" spans="1:27" hidden="1" outlineLevel="1" x14ac:dyDescent="0.45">
      <c r="A143" s="23" t="s">
        <v>72</v>
      </c>
      <c r="B143" s="282">
        <f>IFERROR(VLOOKUP($A143,전사손익계산서!$A:$B,2,0),0)</f>
        <v>170756200</v>
      </c>
      <c r="C143" s="233">
        <f t="shared" si="17"/>
        <v>13486240.050333261</v>
      </c>
      <c r="D143" s="233">
        <f>IFERROR(VLOOKUP($A143,영업총괄!$A:$K,11,FALSE),0)</f>
        <v>1352000</v>
      </c>
      <c r="E143" s="140">
        <f t="shared" si="12"/>
        <v>155917959.94966674</v>
      </c>
      <c r="F143" s="20">
        <f>IFERROR(VLOOKUP($A143,소매!A:B,2,FALSE),0)</f>
        <v>24692828.494397435</v>
      </c>
      <c r="G143" s="20">
        <f>IFERROR(VLOOKUP($A143,도매!A:B,2,FALSE),0)</f>
        <v>117333171.50560257</v>
      </c>
      <c r="H143" s="21">
        <f t="shared" si="14"/>
        <v>0</v>
      </c>
      <c r="I143" s="21">
        <f>IFERROR(VLOOKUP($A143,법인영업팀!A:E,4,FALSE),0)</f>
        <v>116876.22596004306</v>
      </c>
      <c r="J143" s="21">
        <f>IFERROR(VLOOKUP($A143,법인영업팀!A:E,5,FALSE),0)</f>
        <v>117162.54238406177</v>
      </c>
      <c r="K143" s="21">
        <f>IFERROR(VLOOKUP($A143,법인영업팀!$A:$E,3,FALSE),0)</f>
        <v>1667818.6742339325</v>
      </c>
      <c r="L143" s="243">
        <f>IFERROR(VLOOKUP($A143,소상공인혁신팀!$A:$B,2,FALSE),0)</f>
        <v>11990102.50708868</v>
      </c>
      <c r="M143" s="20">
        <f>IFERROR(VLOOKUP($A143,'유통플랫폼사업단 IU'!$A:$F,2,FALSE),0)</f>
        <v>0</v>
      </c>
      <c r="O143" s="12" t="b">
        <f t="shared" si="13"/>
        <v>1</v>
      </c>
      <c r="Q143" s="20">
        <f>IFERROR(VLOOKUP($A143,디지털강화팀!A:C,3,FALSE),0)</f>
        <v>0</v>
      </c>
      <c r="R143" s="20">
        <f>IFERROR(VLOOKUP($A143,디지털강화팀!A:D,4,FALSE),0)</f>
        <v>0</v>
      </c>
      <c r="S143" s="366" t="b">
        <f t="shared" si="15"/>
        <v>1</v>
      </c>
      <c r="U143" s="411">
        <f>IFERROR(VLOOKUP($A143,플랫폼1!$A:$B,2,FALSE),0)</f>
        <v>0</v>
      </c>
      <c r="V143" s="411">
        <f>IFERROR(VLOOKUP($A143,플랫폼2!$A:$M,12,FALSE),0)+IFERROR(VLOOKUP($A143,플랫폼2!$A:$M,13,FALSE),0)</f>
        <v>0</v>
      </c>
      <c r="W143" s="411">
        <f>IFERROR(VLOOKUP($A143,플랫폼2!$A:$M,7,FALSE),0)+IFERROR(VLOOKUP($A143,플랫폼2!$A:$M,12,FALSE),0)</f>
        <v>0</v>
      </c>
      <c r="X143" s="411">
        <f>IFERROR(VLOOKUP($A143,모바일!$A:$S,17,FALSE),0)</f>
        <v>0</v>
      </c>
      <c r="Y143" s="411">
        <f>IFERROR(VLOOKUP($A143,모바일!$A:$S,18,FALSE),0)</f>
        <v>0</v>
      </c>
      <c r="Z143" s="411">
        <f>IFERROR(VLOOKUP(A143,플랫폼2!$A:$O,15,0),0)</f>
        <v>0</v>
      </c>
      <c r="AA143" s="408" t="b">
        <f t="shared" si="16"/>
        <v>1</v>
      </c>
    </row>
    <row r="144" spans="1:27" hidden="1" outlineLevel="1" x14ac:dyDescent="0.45">
      <c r="A144" s="23" t="s">
        <v>224</v>
      </c>
      <c r="B144" s="282">
        <f>IFERROR(VLOOKUP($A144,전사손익계산서!$A:$B,2,0),0)</f>
        <v>0</v>
      </c>
      <c r="C144" s="233">
        <f t="shared" si="17"/>
        <v>0</v>
      </c>
      <c r="D144" s="233">
        <f>IFERROR(VLOOKUP($A144,영업총괄!$A:$K,11,FALSE),0)</f>
        <v>0</v>
      </c>
      <c r="E144" s="140">
        <f t="shared" si="12"/>
        <v>0</v>
      </c>
      <c r="F144" s="20">
        <f>IFERROR(VLOOKUP($A144,소매!A:B,2,FALSE),0)</f>
        <v>0</v>
      </c>
      <c r="G144" s="20">
        <f>IFERROR(VLOOKUP($A144,도매!A:B,2,FALSE),0)</f>
        <v>0</v>
      </c>
      <c r="H144" s="21">
        <f t="shared" si="14"/>
        <v>0</v>
      </c>
      <c r="I144" s="21">
        <f>IFERROR(VLOOKUP($A144,법인영업팀!A:E,4,FALSE),0)</f>
        <v>0</v>
      </c>
      <c r="J144" s="21">
        <f>IFERROR(VLOOKUP($A144,법인영업팀!A:E,5,FALSE),0)</f>
        <v>0</v>
      </c>
      <c r="K144" s="21">
        <f>IFERROR(VLOOKUP($A144,법인영업팀!$A:$E,3,FALSE),0)</f>
        <v>0</v>
      </c>
      <c r="L144" s="243">
        <f>IFERROR(VLOOKUP($A144,소상공인혁신팀!$A:$B,2,FALSE),0)</f>
        <v>0</v>
      </c>
      <c r="M144" s="20">
        <f>IFERROR(VLOOKUP($A144,'유통플랫폼사업단 IU'!$A:$F,2,FALSE),0)</f>
        <v>0</v>
      </c>
      <c r="O144" s="12" t="b">
        <f t="shared" si="13"/>
        <v>1</v>
      </c>
      <c r="Q144" s="20">
        <f>IFERROR(VLOOKUP($A144,디지털강화팀!A:C,3,FALSE),0)</f>
        <v>0</v>
      </c>
      <c r="R144" s="20">
        <f>IFERROR(VLOOKUP($A144,디지털강화팀!A:D,4,FALSE),0)</f>
        <v>0</v>
      </c>
      <c r="S144" s="366" t="b">
        <f t="shared" si="15"/>
        <v>1</v>
      </c>
      <c r="U144" s="411">
        <f>IFERROR(VLOOKUP($A144,플랫폼1!$A:$B,2,FALSE),0)</f>
        <v>0</v>
      </c>
      <c r="V144" s="411">
        <f>IFERROR(VLOOKUP($A144,플랫폼2!$A:$M,12,FALSE),0)+IFERROR(VLOOKUP($A144,플랫폼2!$A:$M,13,FALSE),0)</f>
        <v>0</v>
      </c>
      <c r="W144" s="411">
        <f>IFERROR(VLOOKUP($A144,플랫폼2!$A:$M,7,FALSE),0)+IFERROR(VLOOKUP($A144,플랫폼2!$A:$M,12,FALSE),0)</f>
        <v>0</v>
      </c>
      <c r="X144" s="411">
        <f>IFERROR(VLOOKUP($A144,모바일!$A:$S,17,FALSE),0)</f>
        <v>0</v>
      </c>
      <c r="Y144" s="411">
        <f>IFERROR(VLOOKUP($A144,모바일!$A:$S,18,FALSE),0)</f>
        <v>0</v>
      </c>
      <c r="Z144" s="411">
        <f>IFERROR(VLOOKUP(A144,플랫폼2!$A:$O,15,0),0)</f>
        <v>0</v>
      </c>
      <c r="AA144" s="408" t="b">
        <f t="shared" si="16"/>
        <v>1</v>
      </c>
    </row>
    <row r="145" spans="1:27" hidden="1" outlineLevel="1" x14ac:dyDescent="0.45">
      <c r="A145" s="23" t="s">
        <v>73</v>
      </c>
      <c r="B145" s="282">
        <f>IFERROR(VLOOKUP($A145,전사손익계산서!$A:$B,2,0),0)</f>
        <v>471800251</v>
      </c>
      <c r="C145" s="233">
        <f t="shared" si="17"/>
        <v>58235200</v>
      </c>
      <c r="D145" s="233">
        <f>IFERROR(VLOOKUP($A145,영업총괄!$A:$K,11,FALSE),0)</f>
        <v>18200280</v>
      </c>
      <c r="E145" s="140">
        <f t="shared" si="12"/>
        <v>395364771</v>
      </c>
      <c r="F145" s="20">
        <f>IFERROR(VLOOKUP($A145,소매!A:B,2,FALSE),0)</f>
        <v>193310402.4251782</v>
      </c>
      <c r="G145" s="20">
        <f>IFERROR(VLOOKUP($A145,도매!A:B,2,FALSE),0)</f>
        <v>118393588.5748218</v>
      </c>
      <c r="H145" s="21">
        <f t="shared" si="14"/>
        <v>36625668</v>
      </c>
      <c r="I145" s="21">
        <f>IFERROR(VLOOKUP($A145,법인영업팀!A:E,4,FALSE),0)</f>
        <v>3224252</v>
      </c>
      <c r="J145" s="21">
        <f>IFERROR(VLOOKUP($A145,법인영업팀!A:E,5,FALSE),0)</f>
        <v>3224252</v>
      </c>
      <c r="K145" s="21">
        <f>IFERROR(VLOOKUP($A145,법인영업팀!$A:$E,3,FALSE),0)</f>
        <v>17182330</v>
      </c>
      <c r="L145" s="243">
        <f>IFERROR(VLOOKUP($A145,소상공인혁신팀!$A:$B,2,FALSE),0)</f>
        <v>7943278</v>
      </c>
      <c r="M145" s="20">
        <f>IFERROR(VLOOKUP($A145,'유통플랫폼사업단 IU'!$A:$F,2,FALSE),0)</f>
        <v>15461000</v>
      </c>
      <c r="O145" s="12" t="b">
        <f t="shared" si="13"/>
        <v>1</v>
      </c>
      <c r="Q145" s="20">
        <f>IFERROR(VLOOKUP($A145,디지털강화팀!A:C,3,FALSE),0)</f>
        <v>34794385</v>
      </c>
      <c r="R145" s="20">
        <f>IFERROR(VLOOKUP($A145,디지털강화팀!A:D,4,FALSE),0)</f>
        <v>1831283</v>
      </c>
      <c r="S145" s="366" t="b">
        <f t="shared" si="15"/>
        <v>1</v>
      </c>
      <c r="U145" s="411">
        <f>IFERROR(VLOOKUP($A145,플랫폼1!$A:$B,2,FALSE),0)</f>
        <v>0</v>
      </c>
      <c r="V145" s="411">
        <f>IFERROR(VLOOKUP($A145,플랫폼2!$A:$M,12,FALSE),0)+IFERROR(VLOOKUP($A145,플랫폼2!$A:$M,13,FALSE),0)</f>
        <v>1100000</v>
      </c>
      <c r="W145" s="411">
        <f>IFERROR(VLOOKUP($A145,플랫폼2!$A:$M,7,FALSE),0)+IFERROR(VLOOKUP($A145,플랫폼2!$A:$M,12,FALSE),0)</f>
        <v>2000000</v>
      </c>
      <c r="X145" s="411">
        <f>IFERROR(VLOOKUP($A145,모바일!$A:$S,17,FALSE),0)</f>
        <v>1200000</v>
      </c>
      <c r="Y145" s="411">
        <f>IFERROR(VLOOKUP($A145,모바일!$A:$S,18,FALSE),0)</f>
        <v>1700000</v>
      </c>
      <c r="Z145" s="411">
        <f>IFERROR(VLOOKUP(A145,플랫폼2!$A:$O,15,0),0)</f>
        <v>9461000</v>
      </c>
      <c r="AA145" s="408" t="b">
        <f t="shared" si="16"/>
        <v>1</v>
      </c>
    </row>
    <row r="146" spans="1:27" hidden="1" outlineLevel="1" x14ac:dyDescent="0.45">
      <c r="A146" s="23" t="s">
        <v>74</v>
      </c>
      <c r="B146" s="282">
        <f>IFERROR(VLOOKUP($A146,전사손익계산서!$A:$B,2,0),0)</f>
        <v>292969666</v>
      </c>
      <c r="C146" s="233">
        <f t="shared" si="17"/>
        <v>29687163</v>
      </c>
      <c r="D146" s="233">
        <f>IFERROR(VLOOKUP($A146,영업총괄!$A:$K,11,FALSE),0)</f>
        <v>12659835</v>
      </c>
      <c r="E146" s="140">
        <f t="shared" si="12"/>
        <v>250622668</v>
      </c>
      <c r="F146" s="20">
        <f>IFERROR(VLOOKUP($A146,소매!A:B,2,FALSE),0)</f>
        <v>183868327.63698557</v>
      </c>
      <c r="G146" s="20">
        <f>IFERROR(VLOOKUP($A146,도매!A:B,2,FALSE),0)</f>
        <v>35141394.36301443</v>
      </c>
      <c r="H146" s="21">
        <f t="shared" si="14"/>
        <v>17071194</v>
      </c>
      <c r="I146" s="21">
        <f>IFERROR(VLOOKUP($A146,법인영업팀!A:E,4,FALSE),0)</f>
        <v>1736353</v>
      </c>
      <c r="J146" s="21">
        <f>IFERROR(VLOOKUP($A146,법인영업팀!A:E,5,FALSE),0)</f>
        <v>1736353</v>
      </c>
      <c r="K146" s="21">
        <f>IFERROR(VLOOKUP($A146,법인영업팀!$A:$E,3,FALSE),0)</f>
        <v>5313161</v>
      </c>
      <c r="L146" s="243">
        <f>IFERROR(VLOOKUP($A146,소상공인혁신팀!$A:$B,2,FALSE),0)</f>
        <v>3714845</v>
      </c>
      <c r="M146" s="20">
        <f>IFERROR(VLOOKUP($A146,'유통플랫폼사업단 IU'!$A:$F,2,FALSE),0)</f>
        <v>2041040</v>
      </c>
      <c r="O146" s="12" t="b">
        <f t="shared" si="13"/>
        <v>1</v>
      </c>
      <c r="Q146" s="20">
        <f>IFERROR(VLOOKUP($A146,디지털강화팀!A:C,3,FALSE),0)</f>
        <v>16217634</v>
      </c>
      <c r="R146" s="20">
        <f>IFERROR(VLOOKUP($A146,디지털강화팀!A:D,4,FALSE),0)</f>
        <v>853560</v>
      </c>
      <c r="S146" s="366" t="b">
        <f t="shared" si="15"/>
        <v>1</v>
      </c>
      <c r="U146" s="411">
        <f>IFERROR(VLOOKUP($A146,플랫폼1!$A:$B,2,FALSE),0)</f>
        <v>0</v>
      </c>
      <c r="V146" s="411">
        <f>IFERROR(VLOOKUP($A146,플랫폼2!$A:$M,12,FALSE),0)+IFERROR(VLOOKUP($A146,플랫폼2!$A:$M,13,FALSE),0)</f>
        <v>374192</v>
      </c>
      <c r="W146" s="411">
        <f>IFERROR(VLOOKUP($A146,플랫폼2!$A:$M,7,FALSE),0)+IFERROR(VLOOKUP($A146,플랫폼2!$A:$M,12,FALSE),0)</f>
        <v>680348</v>
      </c>
      <c r="X146" s="411">
        <f>IFERROR(VLOOKUP($A146,모바일!$A:$S,17,FALSE),0)</f>
        <v>408204</v>
      </c>
      <c r="Y146" s="411">
        <f>IFERROR(VLOOKUP($A146,모바일!$A:$S,18,FALSE),0)</f>
        <v>578296</v>
      </c>
      <c r="Z146" s="411">
        <f>IFERROR(VLOOKUP(A146,플랫폼2!$A:$O,15,0),0)</f>
        <v>0</v>
      </c>
      <c r="AA146" s="408" t="b">
        <f t="shared" si="16"/>
        <v>1</v>
      </c>
    </row>
    <row r="147" spans="1:27" hidden="1" outlineLevel="1" x14ac:dyDescent="0.45">
      <c r="A147" s="23" t="s">
        <v>161</v>
      </c>
      <c r="B147" s="282">
        <f>IFERROR(VLOOKUP($A147,전사손익계산서!$A:$B,2,0),0)</f>
        <v>74229668</v>
      </c>
      <c r="C147" s="20">
        <f t="shared" si="17"/>
        <v>73986668</v>
      </c>
      <c r="D147" s="20">
        <f>IFERROR(VLOOKUP($A147,영업총괄!$A:$K,11,FALSE),0)</f>
        <v>33000</v>
      </c>
      <c r="E147" s="140">
        <f t="shared" si="12"/>
        <v>210000</v>
      </c>
      <c r="F147" s="20">
        <f>IFERROR(VLOOKUP($A147,소매!A:B,2,FALSE),0)</f>
        <v>0</v>
      </c>
      <c r="G147" s="20">
        <f>IFERROR(VLOOKUP($A147,도매!A:B,2,FALSE),0)</f>
        <v>0</v>
      </c>
      <c r="H147" s="21">
        <f t="shared" si="14"/>
        <v>0</v>
      </c>
      <c r="I147" s="21">
        <f>IFERROR(VLOOKUP($A147,법인영업팀!A:E,4,FALSE),0)</f>
        <v>0</v>
      </c>
      <c r="J147" s="21">
        <f>IFERROR(VLOOKUP($A147,법인영업팀!A:E,5,FALSE),0)</f>
        <v>0</v>
      </c>
      <c r="K147" s="21">
        <f>IFERROR(VLOOKUP($A147,법인영업팀!$A:$E,3,FALSE),0)</f>
        <v>210000</v>
      </c>
      <c r="L147" s="243">
        <f>IFERROR(VLOOKUP($A147,소상공인혁신팀!$A:$B,2,FALSE),0)</f>
        <v>0</v>
      </c>
      <c r="M147" s="20">
        <f>IFERROR(VLOOKUP($A147,'유통플랫폼사업단 IU'!$A:$F,2,FALSE),0)</f>
        <v>0</v>
      </c>
      <c r="O147" s="12" t="b">
        <f t="shared" si="13"/>
        <v>1</v>
      </c>
      <c r="Q147" s="20">
        <f>IFERROR(VLOOKUP($A147,디지털강화팀!A:C,3,FALSE),0)</f>
        <v>0</v>
      </c>
      <c r="R147" s="20">
        <f>IFERROR(VLOOKUP($A147,디지털강화팀!A:D,4,FALSE),0)</f>
        <v>0</v>
      </c>
      <c r="S147" s="366" t="b">
        <f t="shared" si="15"/>
        <v>1</v>
      </c>
      <c r="U147" s="411">
        <f>IFERROR(VLOOKUP($A147,플랫폼1!$A:$B,2,FALSE),0)</f>
        <v>0</v>
      </c>
      <c r="V147" s="411">
        <f>IFERROR(VLOOKUP($A147,플랫폼2!$A:$M,12,FALSE),0)+IFERROR(VLOOKUP($A147,플랫폼2!$A:$M,13,FALSE),0)</f>
        <v>0</v>
      </c>
      <c r="W147" s="411">
        <f>IFERROR(VLOOKUP($A147,플랫폼2!$A:$M,7,FALSE),0)+IFERROR(VLOOKUP($A147,플랫폼2!$A:$M,12,FALSE),0)</f>
        <v>0</v>
      </c>
      <c r="X147" s="411">
        <f>IFERROR(VLOOKUP($A147,모바일!$A:$S,17,FALSE),0)</f>
        <v>0</v>
      </c>
      <c r="Y147" s="411">
        <f>IFERROR(VLOOKUP($A147,모바일!$A:$S,18,FALSE),0)</f>
        <v>0</v>
      </c>
      <c r="Z147" s="411">
        <f>IFERROR(VLOOKUP(A147,플랫폼2!$A:$O,15,0),0)</f>
        <v>0</v>
      </c>
      <c r="AA147" s="408" t="b">
        <f t="shared" si="16"/>
        <v>1</v>
      </c>
    </row>
    <row r="148" spans="1:27" hidden="1" outlineLevel="1" x14ac:dyDescent="0.45">
      <c r="A148" s="23" t="s">
        <v>225</v>
      </c>
      <c r="B148" s="282">
        <f>IFERROR(VLOOKUP($A148,전사손익계산서!$A:$B,2,0),0)</f>
        <v>0</v>
      </c>
      <c r="C148" s="20">
        <f t="shared" si="17"/>
        <v>0</v>
      </c>
      <c r="D148" s="20">
        <f>IFERROR(VLOOKUP($A148,영업총괄!$A:$K,11,FALSE),0)</f>
        <v>0</v>
      </c>
      <c r="E148" s="140">
        <f t="shared" si="12"/>
        <v>0</v>
      </c>
      <c r="F148" s="20">
        <f>IFERROR(VLOOKUP($A148,소매!A:B,2,FALSE),0)</f>
        <v>0</v>
      </c>
      <c r="G148" s="20">
        <f>IFERROR(VLOOKUP($A148,도매!A:B,2,FALSE),0)</f>
        <v>0</v>
      </c>
      <c r="H148" s="21">
        <f t="shared" si="14"/>
        <v>0</v>
      </c>
      <c r="I148" s="21">
        <f>IFERROR(VLOOKUP($A148,법인영업팀!A:E,4,FALSE),0)</f>
        <v>0</v>
      </c>
      <c r="J148" s="21">
        <f>IFERROR(VLOOKUP($A148,법인영업팀!A:E,5,FALSE),0)</f>
        <v>0</v>
      </c>
      <c r="K148" s="21">
        <f>IFERROR(VLOOKUP($A148,법인영업팀!$A:$E,3,FALSE),0)</f>
        <v>0</v>
      </c>
      <c r="L148" s="243">
        <f>IFERROR(VLOOKUP($A148,소상공인혁신팀!$A:$B,2,FALSE),0)</f>
        <v>0</v>
      </c>
      <c r="M148" s="20">
        <f>IFERROR(VLOOKUP($A148,'유통플랫폼사업단 IU'!$A:$F,2,FALSE),0)</f>
        <v>0</v>
      </c>
      <c r="O148" s="12" t="b">
        <f t="shared" si="13"/>
        <v>1</v>
      </c>
      <c r="Q148" s="20">
        <f>IFERROR(VLOOKUP($A148,디지털강화팀!A:C,3,FALSE),0)</f>
        <v>0</v>
      </c>
      <c r="R148" s="20">
        <f>IFERROR(VLOOKUP($A148,디지털강화팀!A:D,4,FALSE),0)</f>
        <v>0</v>
      </c>
      <c r="S148" s="366" t="b">
        <f t="shared" si="15"/>
        <v>1</v>
      </c>
      <c r="U148" s="411">
        <f>IFERROR(VLOOKUP($A148,플랫폼1!$A:$B,2,FALSE),0)</f>
        <v>0</v>
      </c>
      <c r="V148" s="411">
        <f>IFERROR(VLOOKUP($A148,플랫폼2!$A:$M,12,FALSE),0)+IFERROR(VLOOKUP($A148,플랫폼2!$A:$M,13,FALSE),0)</f>
        <v>0</v>
      </c>
      <c r="W148" s="411">
        <f>IFERROR(VLOOKUP($A148,플랫폼2!$A:$M,7,FALSE),0)+IFERROR(VLOOKUP($A148,플랫폼2!$A:$M,12,FALSE),0)</f>
        <v>0</v>
      </c>
      <c r="X148" s="411">
        <f>IFERROR(VLOOKUP($A148,모바일!$A:$S,17,FALSE),0)</f>
        <v>0</v>
      </c>
      <c r="Y148" s="411">
        <f>IFERROR(VLOOKUP($A148,모바일!$A:$S,18,FALSE),0)</f>
        <v>0</v>
      </c>
      <c r="Z148" s="411">
        <f>IFERROR(VLOOKUP(A148,플랫폼2!$A:$O,15,0),0)</f>
        <v>0</v>
      </c>
      <c r="AA148" s="408" t="b">
        <f t="shared" si="16"/>
        <v>1</v>
      </c>
    </row>
    <row r="149" spans="1:27" hidden="1" outlineLevel="1" x14ac:dyDescent="0.45">
      <c r="A149" s="23" t="s">
        <v>346</v>
      </c>
      <c r="B149" s="282">
        <f>IFERROR(VLOOKUP($A149,전사손익계산서!$A:$B,2,0),0)</f>
        <v>0</v>
      </c>
      <c r="C149" s="20">
        <f t="shared" si="17"/>
        <v>0</v>
      </c>
      <c r="D149" s="20">
        <f>IFERROR(VLOOKUP($A149,영업총괄!$A:$K,11,FALSE),0)</f>
        <v>0</v>
      </c>
      <c r="E149" s="140">
        <f t="shared" si="12"/>
        <v>0</v>
      </c>
      <c r="F149" s="20">
        <f>IFERROR(VLOOKUP($A149,소매!A:B,2,FALSE),0)</f>
        <v>0</v>
      </c>
      <c r="G149" s="20">
        <f>IFERROR(VLOOKUP($A149,도매!A:B,2,FALSE),0)</f>
        <v>0</v>
      </c>
      <c r="H149" s="21">
        <f t="shared" si="14"/>
        <v>0</v>
      </c>
      <c r="I149" s="21">
        <f>IFERROR(VLOOKUP($A149,법인영업팀!A:E,4,FALSE),0)</f>
        <v>0</v>
      </c>
      <c r="J149" s="21">
        <f>IFERROR(VLOOKUP($A149,법인영업팀!A:E,5,FALSE),0)</f>
        <v>0</v>
      </c>
      <c r="K149" s="21">
        <f>IFERROR(VLOOKUP($A149,법인영업팀!$A:$E,3,FALSE),0)</f>
        <v>0</v>
      </c>
      <c r="L149" s="243">
        <f>IFERROR(VLOOKUP($A149,소상공인혁신팀!$A:$B,2,FALSE),0)</f>
        <v>0</v>
      </c>
      <c r="M149" s="20">
        <f>IFERROR(VLOOKUP($A149,'유통플랫폼사업단 IU'!$A:$F,2,FALSE),0)</f>
        <v>0</v>
      </c>
      <c r="O149" s="12" t="b">
        <f t="shared" si="13"/>
        <v>1</v>
      </c>
      <c r="Q149" s="20">
        <f>IFERROR(VLOOKUP($A149,디지털강화팀!A:C,3,FALSE),0)</f>
        <v>0</v>
      </c>
      <c r="R149" s="20">
        <f>IFERROR(VLOOKUP($A149,디지털강화팀!A:D,4,FALSE),0)</f>
        <v>0</v>
      </c>
      <c r="S149" s="366" t="b">
        <f t="shared" si="15"/>
        <v>1</v>
      </c>
      <c r="U149" s="411">
        <f>IFERROR(VLOOKUP($A149,플랫폼1!$A:$B,2,FALSE),0)</f>
        <v>0</v>
      </c>
      <c r="V149" s="411">
        <f>IFERROR(VLOOKUP($A149,플랫폼2!$A:$M,12,FALSE),0)+IFERROR(VLOOKUP($A149,플랫폼2!$A:$M,13,FALSE),0)</f>
        <v>0</v>
      </c>
      <c r="W149" s="411">
        <f>IFERROR(VLOOKUP($A149,플랫폼2!$A:$M,7,FALSE),0)+IFERROR(VLOOKUP($A149,플랫폼2!$A:$M,12,FALSE),0)</f>
        <v>0</v>
      </c>
      <c r="X149" s="411">
        <f>IFERROR(VLOOKUP($A149,모바일!$A:$S,17,FALSE),0)</f>
        <v>0</v>
      </c>
      <c r="Y149" s="411">
        <f>IFERROR(VLOOKUP($A149,모바일!$A:$S,18,FALSE),0)</f>
        <v>0</v>
      </c>
      <c r="Z149" s="411">
        <f>IFERROR(VLOOKUP(A149,플랫폼2!$A:$O,15,0),0)</f>
        <v>0</v>
      </c>
      <c r="AA149" s="408" t="b">
        <f t="shared" si="16"/>
        <v>1</v>
      </c>
    </row>
    <row r="150" spans="1:27" hidden="1" outlineLevel="1" x14ac:dyDescent="0.45">
      <c r="A150" s="23" t="s">
        <v>347</v>
      </c>
      <c r="B150" s="282">
        <f>IFERROR(VLOOKUP($A150,전사손익계산서!$A:$B,2,0),0)</f>
        <v>0</v>
      </c>
      <c r="C150" s="20">
        <f t="shared" si="17"/>
        <v>0</v>
      </c>
      <c r="D150" s="20">
        <f>IFERROR(VLOOKUP($A150,영업총괄!$A:$K,11,FALSE),0)</f>
        <v>0</v>
      </c>
      <c r="E150" s="140">
        <f t="shared" si="12"/>
        <v>0</v>
      </c>
      <c r="F150" s="20">
        <f>IFERROR(VLOOKUP($A150,소매!A:B,2,FALSE),0)</f>
        <v>0</v>
      </c>
      <c r="G150" s="20">
        <f>IFERROR(VLOOKUP($A150,도매!A:B,2,FALSE),0)</f>
        <v>0</v>
      </c>
      <c r="H150" s="21">
        <f t="shared" si="14"/>
        <v>0</v>
      </c>
      <c r="I150" s="21">
        <f>IFERROR(VLOOKUP($A150,법인영업팀!A:E,4,FALSE),0)</f>
        <v>0</v>
      </c>
      <c r="J150" s="21">
        <f>IFERROR(VLOOKUP($A150,법인영업팀!A:E,5,FALSE),0)</f>
        <v>0</v>
      </c>
      <c r="K150" s="21">
        <f>IFERROR(VLOOKUP($A150,법인영업팀!$A:$E,3,FALSE),0)</f>
        <v>0</v>
      </c>
      <c r="L150" s="243">
        <f>IFERROR(VLOOKUP($A150,소상공인혁신팀!$A:$B,2,FALSE),0)</f>
        <v>0</v>
      </c>
      <c r="M150" s="20">
        <f>IFERROR(VLOOKUP($A150,'유통플랫폼사업단 IU'!$A:$F,2,FALSE),0)</f>
        <v>0</v>
      </c>
      <c r="O150" s="12" t="b">
        <f t="shared" si="13"/>
        <v>1</v>
      </c>
      <c r="Q150" s="20">
        <f>IFERROR(VLOOKUP($A150,디지털강화팀!A:C,3,FALSE),0)</f>
        <v>0</v>
      </c>
      <c r="R150" s="20">
        <f>IFERROR(VLOOKUP($A150,디지털강화팀!A:D,4,FALSE),0)</f>
        <v>0</v>
      </c>
      <c r="S150" s="366" t="b">
        <f t="shared" si="15"/>
        <v>1</v>
      </c>
      <c r="U150" s="411">
        <f>IFERROR(VLOOKUP($A150,플랫폼1!$A:$B,2,FALSE),0)</f>
        <v>0</v>
      </c>
      <c r="V150" s="411">
        <f>IFERROR(VLOOKUP($A150,플랫폼2!$A:$M,12,FALSE),0)+IFERROR(VLOOKUP($A150,플랫폼2!$A:$M,13,FALSE),0)</f>
        <v>0</v>
      </c>
      <c r="W150" s="411">
        <f>IFERROR(VLOOKUP($A150,플랫폼2!$A:$M,7,FALSE),0)+IFERROR(VLOOKUP($A150,플랫폼2!$A:$M,12,FALSE),0)</f>
        <v>0</v>
      </c>
      <c r="X150" s="411">
        <f>IFERROR(VLOOKUP($A150,모바일!$A:$S,17,FALSE),0)</f>
        <v>0</v>
      </c>
      <c r="Y150" s="411">
        <f>IFERROR(VLOOKUP($A150,모바일!$A:$S,18,FALSE),0)</f>
        <v>0</v>
      </c>
      <c r="Z150" s="411">
        <f>IFERROR(VLOOKUP(A150,플랫폼2!$A:$O,15,0),0)</f>
        <v>0</v>
      </c>
      <c r="AA150" s="408" t="b">
        <f t="shared" si="16"/>
        <v>1</v>
      </c>
    </row>
    <row r="151" spans="1:27" s="12" customFormat="1" collapsed="1" x14ac:dyDescent="0.45">
      <c r="A151" s="24" t="s">
        <v>75</v>
      </c>
      <c r="B151" s="283">
        <f>IFERROR(VLOOKUP($A151,전사손익계산서!$A:$B,2,0),0)</f>
        <v>85852621</v>
      </c>
      <c r="C151" s="17">
        <f t="shared" si="17"/>
        <v>84891637</v>
      </c>
      <c r="D151" s="17">
        <f>IFERROR(VLOOKUP($A151,영업총괄!$A:$K,11,FALSE),0)</f>
        <v>0</v>
      </c>
      <c r="E151" s="139">
        <f t="shared" si="12"/>
        <v>960984</v>
      </c>
      <c r="F151" s="17">
        <f>IFERROR(VLOOKUP($A151,소매!A:B,2,FALSE),0)</f>
        <v>-24023</v>
      </c>
      <c r="G151" s="17">
        <f>IFERROR(VLOOKUP($A151,도매!A:B,2,FALSE),0)</f>
        <v>152697</v>
      </c>
      <c r="H151" s="18">
        <f t="shared" si="14"/>
        <v>0</v>
      </c>
      <c r="I151" s="18">
        <f>IFERROR(VLOOKUP($A151,법인영업팀!A:E,4,FALSE),0)</f>
        <v>0</v>
      </c>
      <c r="J151" s="18">
        <f>IFERROR(VLOOKUP($A151,법인영업팀!A:E,5,FALSE),0)</f>
        <v>0</v>
      </c>
      <c r="K151" s="18">
        <f>IFERROR(VLOOKUP($A151,법인영업팀!$A:$E,3,FALSE),0)</f>
        <v>832310</v>
      </c>
      <c r="L151" s="242">
        <f>IFERROR(VLOOKUP($A151,소상공인혁신팀!$A:$B,2,FALSE),0)</f>
        <v>0</v>
      </c>
      <c r="M151" s="17">
        <f>IFERROR(VLOOKUP($A151,'유통플랫폼사업단 IU'!$A:$F,2,FALSE),0)</f>
        <v>0</v>
      </c>
      <c r="O151" s="12" t="b">
        <f t="shared" si="13"/>
        <v>1</v>
      </c>
      <c r="Q151" s="17">
        <f>IFERROR(VLOOKUP($A151,디지털강화팀!A:C,3,FALSE),0)</f>
        <v>0</v>
      </c>
      <c r="R151" s="17">
        <f>IFERROR(VLOOKUP($A151,디지털강화팀!A:D,4,FALSE),0)</f>
        <v>0</v>
      </c>
      <c r="S151" s="366" t="b">
        <f t="shared" si="15"/>
        <v>1</v>
      </c>
      <c r="U151" s="412">
        <f>IFERROR(VLOOKUP($A151,플랫폼1!$A:$B,2,FALSE),0)</f>
        <v>0</v>
      </c>
      <c r="V151" s="412">
        <f>IFERROR(VLOOKUP($A151,플랫폼2!$A:$M,12,FALSE),0)+IFERROR(VLOOKUP($A151,플랫폼2!$A:$M,13,FALSE),0)</f>
        <v>0</v>
      </c>
      <c r="W151" s="412">
        <f>IFERROR(VLOOKUP($A151,플랫폼2!$A:$M,7,FALSE),0)+IFERROR(VLOOKUP($A151,플랫폼2!$A:$M,12,FALSE),0)</f>
        <v>0</v>
      </c>
      <c r="X151" s="412">
        <f>IFERROR(VLOOKUP($A151,모바일!$A:$S,17,FALSE),0)</f>
        <v>0</v>
      </c>
      <c r="Y151" s="412">
        <f>IFERROR(VLOOKUP($A151,모바일!$A:$S,18,FALSE),0)</f>
        <v>0</v>
      </c>
      <c r="Z151" s="412">
        <f>IFERROR(VLOOKUP(A151,플랫폼2!$A:$O,15,0),0)</f>
        <v>0</v>
      </c>
      <c r="AA151" s="408" t="b">
        <f t="shared" si="16"/>
        <v>1</v>
      </c>
    </row>
    <row r="152" spans="1:27" hidden="1" outlineLevel="1" x14ac:dyDescent="0.45">
      <c r="A152" s="23" t="s">
        <v>162</v>
      </c>
      <c r="B152" s="282">
        <f>IFERROR(VLOOKUP($A152,전사손익계산서!$A:$B,2,0),0)</f>
        <v>17268530</v>
      </c>
      <c r="C152" s="20">
        <f t="shared" si="17"/>
        <v>16436220</v>
      </c>
      <c r="D152" s="20">
        <f>IFERROR(VLOOKUP($A152,영업총괄!$A:$K,11,FALSE),0)</f>
        <v>0</v>
      </c>
      <c r="E152" s="140">
        <f t="shared" si="12"/>
        <v>832310</v>
      </c>
      <c r="F152" s="20">
        <f>IFERROR(VLOOKUP($A152,소매!A:B,2,FALSE),0)</f>
        <v>0</v>
      </c>
      <c r="G152" s="20">
        <f>IFERROR(VLOOKUP($A152,도매!A:B,2,FALSE),0)</f>
        <v>0</v>
      </c>
      <c r="H152" s="21">
        <f t="shared" si="14"/>
        <v>0</v>
      </c>
      <c r="I152" s="21">
        <f>IFERROR(VLOOKUP($A152,법인영업팀!A:E,4,FALSE),0)</f>
        <v>0</v>
      </c>
      <c r="J152" s="21">
        <f>IFERROR(VLOOKUP($A152,법인영업팀!A:E,5,FALSE),0)</f>
        <v>0</v>
      </c>
      <c r="K152" s="21">
        <f>IFERROR(VLOOKUP($A152,법인영업팀!$A:$E,3,FALSE),0)</f>
        <v>832310</v>
      </c>
      <c r="L152" s="243">
        <f>IFERROR(VLOOKUP($A152,소상공인혁신팀!$A:$B,2,FALSE),0)</f>
        <v>0</v>
      </c>
      <c r="M152" s="20">
        <f>IFERROR(VLOOKUP($A152,'유통플랫폼사업단 IU'!$A:$F,2,FALSE),0)</f>
        <v>0</v>
      </c>
      <c r="O152" s="12" t="b">
        <f t="shared" si="13"/>
        <v>1</v>
      </c>
      <c r="Q152" s="20">
        <f>IFERROR(VLOOKUP($A152,디지털강화팀!A:C,3,FALSE),0)</f>
        <v>0</v>
      </c>
      <c r="R152" s="20">
        <f>IFERROR(VLOOKUP($A152,디지털강화팀!A:D,4,FALSE),0)</f>
        <v>0</v>
      </c>
      <c r="S152" s="366" t="b">
        <f t="shared" si="15"/>
        <v>1</v>
      </c>
      <c r="U152" s="411">
        <f>IFERROR(VLOOKUP($A152,플랫폼1!$A:$B,2,FALSE),0)</f>
        <v>0</v>
      </c>
      <c r="V152" s="411">
        <f>IFERROR(VLOOKUP($A152,플랫폼2!$A:$M,12,FALSE),0)+IFERROR(VLOOKUP($A152,플랫폼2!$A:$M,13,FALSE),0)</f>
        <v>0</v>
      </c>
      <c r="W152" s="411">
        <f>IFERROR(VLOOKUP($A152,플랫폼2!$A:$M,7,FALSE),0)+IFERROR(VLOOKUP($A152,플랫폼2!$A:$M,12,FALSE),0)</f>
        <v>0</v>
      </c>
      <c r="X152" s="411">
        <f>IFERROR(VLOOKUP($A152,모바일!$A:$S,17,FALSE),0)</f>
        <v>0</v>
      </c>
      <c r="Y152" s="411">
        <f>IFERROR(VLOOKUP($A152,모바일!$A:$S,18,FALSE),0)</f>
        <v>0</v>
      </c>
      <c r="Z152" s="411">
        <f>IFERROR(VLOOKUP(A152,플랫폼2!$A:$O,15,0),0)</f>
        <v>0</v>
      </c>
      <c r="AA152" s="408" t="b">
        <f t="shared" si="16"/>
        <v>1</v>
      </c>
    </row>
    <row r="153" spans="1:27" hidden="1" outlineLevel="1" x14ac:dyDescent="0.45">
      <c r="A153" s="23" t="s">
        <v>76</v>
      </c>
      <c r="B153" s="282">
        <f>IFERROR(VLOOKUP($A153,전사손익계산서!$A:$B,2,0),0)</f>
        <v>12217850</v>
      </c>
      <c r="C153" s="20">
        <f t="shared" si="17"/>
        <v>12089176</v>
      </c>
      <c r="D153" s="20">
        <f>IFERROR(VLOOKUP($A153,영업총괄!$A:$K,11,FALSE),0)</f>
        <v>0</v>
      </c>
      <c r="E153" s="140">
        <f t="shared" si="12"/>
        <v>128674</v>
      </c>
      <c r="F153" s="20">
        <f>IFERROR(VLOOKUP($A153,소매!A:B,2,FALSE),0)</f>
        <v>-24023</v>
      </c>
      <c r="G153" s="20">
        <f>IFERROR(VLOOKUP($A153,도매!A:B,2,FALSE),0)</f>
        <v>152697</v>
      </c>
      <c r="H153" s="21">
        <f t="shared" si="14"/>
        <v>0</v>
      </c>
      <c r="I153" s="21">
        <f>IFERROR(VLOOKUP($A153,법인영업팀!A:E,4,FALSE),0)</f>
        <v>0</v>
      </c>
      <c r="J153" s="21">
        <f>IFERROR(VLOOKUP($A153,법인영업팀!A:E,5,FALSE),0)</f>
        <v>0</v>
      </c>
      <c r="K153" s="21">
        <f>IFERROR(VLOOKUP($A153,법인영업팀!$A:$E,3,FALSE),0)</f>
        <v>0</v>
      </c>
      <c r="L153" s="243">
        <f>IFERROR(VLOOKUP($A153,소상공인혁신팀!$A:$B,2,FALSE),0)</f>
        <v>0</v>
      </c>
      <c r="M153" s="20">
        <f>IFERROR(VLOOKUP($A153,'유통플랫폼사업단 IU'!$A:$F,2,FALSE),0)</f>
        <v>0</v>
      </c>
      <c r="O153" s="12" t="b">
        <f t="shared" si="13"/>
        <v>1</v>
      </c>
      <c r="Q153" s="20">
        <f>IFERROR(VLOOKUP($A153,디지털강화팀!A:C,3,FALSE),0)</f>
        <v>0</v>
      </c>
      <c r="R153" s="20">
        <f>IFERROR(VLOOKUP($A153,디지털강화팀!A:D,4,FALSE),0)</f>
        <v>0</v>
      </c>
      <c r="S153" s="366" t="b">
        <f t="shared" si="15"/>
        <v>1</v>
      </c>
      <c r="U153" s="411">
        <f>IFERROR(VLOOKUP($A153,플랫폼1!$A:$B,2,FALSE),0)</f>
        <v>0</v>
      </c>
      <c r="V153" s="411">
        <f>IFERROR(VLOOKUP($A153,플랫폼2!$A:$M,12,FALSE),0)+IFERROR(VLOOKUP($A153,플랫폼2!$A:$M,13,FALSE),0)</f>
        <v>0</v>
      </c>
      <c r="W153" s="411">
        <f>IFERROR(VLOOKUP($A153,플랫폼2!$A:$M,7,FALSE),0)+IFERROR(VLOOKUP($A153,플랫폼2!$A:$M,12,FALSE),0)</f>
        <v>0</v>
      </c>
      <c r="X153" s="411">
        <f>IFERROR(VLOOKUP($A153,모바일!$A:$S,17,FALSE),0)</f>
        <v>0</v>
      </c>
      <c r="Y153" s="411">
        <f>IFERROR(VLOOKUP($A153,모바일!$A:$S,18,FALSE),0)</f>
        <v>0</v>
      </c>
      <c r="Z153" s="411">
        <f>IFERROR(VLOOKUP(A153,플랫폼2!$A:$O,15,0),0)</f>
        <v>0</v>
      </c>
      <c r="AA153" s="408" t="b">
        <f t="shared" si="16"/>
        <v>1</v>
      </c>
    </row>
    <row r="154" spans="1:27" hidden="1" outlineLevel="1" x14ac:dyDescent="0.45">
      <c r="A154" s="23" t="s">
        <v>163</v>
      </c>
      <c r="B154" s="282">
        <f>IFERROR(VLOOKUP($A154,전사손익계산서!$A:$B,2,0),0)</f>
        <v>56366241</v>
      </c>
      <c r="C154" s="20">
        <f t="shared" si="17"/>
        <v>56366241</v>
      </c>
      <c r="D154" s="20">
        <f>IFERROR(VLOOKUP($A154,영업총괄!$A:$K,11,FALSE),0)</f>
        <v>0</v>
      </c>
      <c r="E154" s="140">
        <f t="shared" si="12"/>
        <v>0</v>
      </c>
      <c r="F154" s="20">
        <f>IFERROR(VLOOKUP($A154,소매!A:B,2,FALSE),0)</f>
        <v>0</v>
      </c>
      <c r="G154" s="20">
        <f>IFERROR(VLOOKUP($A154,도매!A:B,2,FALSE),0)</f>
        <v>0</v>
      </c>
      <c r="H154" s="21">
        <f t="shared" si="14"/>
        <v>0</v>
      </c>
      <c r="I154" s="21">
        <f>IFERROR(VLOOKUP($A154,법인영업팀!A:E,4,FALSE),0)</f>
        <v>0</v>
      </c>
      <c r="J154" s="21">
        <f>IFERROR(VLOOKUP($A154,법인영업팀!A:E,5,FALSE),0)</f>
        <v>0</v>
      </c>
      <c r="K154" s="21">
        <f>IFERROR(VLOOKUP($A154,법인영업팀!$A:$E,3,FALSE),0)</f>
        <v>0</v>
      </c>
      <c r="L154" s="243">
        <f>IFERROR(VLOOKUP($A154,소상공인혁신팀!$A:$B,2,FALSE),0)</f>
        <v>0</v>
      </c>
      <c r="M154" s="20">
        <f>IFERROR(VLOOKUP($A154,'유통플랫폼사업단 IU'!$A:$F,2,FALSE),0)</f>
        <v>0</v>
      </c>
      <c r="O154" s="12" t="b">
        <f t="shared" si="13"/>
        <v>1</v>
      </c>
      <c r="Q154" s="20">
        <f>IFERROR(VLOOKUP($A154,디지털강화팀!A:C,3,FALSE),0)</f>
        <v>0</v>
      </c>
      <c r="R154" s="20">
        <f>IFERROR(VLOOKUP($A154,디지털강화팀!A:D,4,FALSE),0)</f>
        <v>0</v>
      </c>
      <c r="S154" s="366" t="b">
        <f t="shared" si="15"/>
        <v>1</v>
      </c>
      <c r="U154" s="411">
        <f>IFERROR(VLOOKUP($A154,플랫폼1!$A:$B,2,FALSE),0)</f>
        <v>0</v>
      </c>
      <c r="V154" s="411">
        <f>IFERROR(VLOOKUP($A154,플랫폼2!$A:$M,12,FALSE),0)+IFERROR(VLOOKUP($A154,플랫폼2!$A:$M,13,FALSE),0)</f>
        <v>0</v>
      </c>
      <c r="W154" s="411">
        <f>IFERROR(VLOOKUP($A154,플랫폼2!$A:$M,7,FALSE),0)+IFERROR(VLOOKUP($A154,플랫폼2!$A:$M,12,FALSE),0)</f>
        <v>0</v>
      </c>
      <c r="X154" s="411">
        <f>IFERROR(VLOOKUP($A154,모바일!$A:$S,17,FALSE),0)</f>
        <v>0</v>
      </c>
      <c r="Y154" s="411">
        <f>IFERROR(VLOOKUP($A154,모바일!$A:$S,18,FALSE),0)</f>
        <v>0</v>
      </c>
      <c r="Z154" s="411">
        <f>IFERROR(VLOOKUP(A154,플랫폼2!$A:$O,15,0),0)</f>
        <v>0</v>
      </c>
      <c r="AA154" s="408" t="b">
        <f t="shared" si="16"/>
        <v>1</v>
      </c>
    </row>
    <row r="155" spans="1:27" hidden="1" outlineLevel="1" x14ac:dyDescent="0.45">
      <c r="A155" s="23" t="s">
        <v>164</v>
      </c>
      <c r="B155" s="282">
        <f>IFERROR(VLOOKUP($A155,전사손익계산서!$A:$B,2,0),0)</f>
        <v>0</v>
      </c>
      <c r="C155" s="20">
        <f t="shared" si="17"/>
        <v>0</v>
      </c>
      <c r="D155" s="20">
        <f>IFERROR(VLOOKUP($A155,영업총괄!$A:$K,11,FALSE),0)</f>
        <v>0</v>
      </c>
      <c r="E155" s="140">
        <f t="shared" si="12"/>
        <v>0</v>
      </c>
      <c r="F155" s="20">
        <f>IFERROR(VLOOKUP($A155,소매!A:B,2,FALSE),0)</f>
        <v>0</v>
      </c>
      <c r="G155" s="20">
        <f>IFERROR(VLOOKUP($A155,도매!A:B,2,FALSE),0)</f>
        <v>0</v>
      </c>
      <c r="H155" s="21">
        <f t="shared" si="14"/>
        <v>0</v>
      </c>
      <c r="I155" s="21">
        <f>IFERROR(VLOOKUP($A155,법인영업팀!A:E,4,FALSE),0)</f>
        <v>0</v>
      </c>
      <c r="J155" s="21">
        <f>IFERROR(VLOOKUP($A155,법인영업팀!A:E,5,FALSE),0)</f>
        <v>0</v>
      </c>
      <c r="K155" s="21">
        <f>IFERROR(VLOOKUP($A155,법인영업팀!$A:$E,3,FALSE),0)</f>
        <v>0</v>
      </c>
      <c r="L155" s="243">
        <f>IFERROR(VLOOKUP($A155,소상공인혁신팀!$A:$B,2,FALSE),0)</f>
        <v>0</v>
      </c>
      <c r="M155" s="20">
        <f>IFERROR(VLOOKUP($A155,'유통플랫폼사업단 IU'!$A:$F,2,FALSE),0)</f>
        <v>0</v>
      </c>
      <c r="O155" s="12" t="b">
        <f t="shared" si="13"/>
        <v>1</v>
      </c>
      <c r="Q155" s="20">
        <f>IFERROR(VLOOKUP($A155,디지털강화팀!A:C,3,FALSE),0)</f>
        <v>0</v>
      </c>
      <c r="R155" s="20">
        <f>IFERROR(VLOOKUP($A155,디지털강화팀!A:D,4,FALSE),0)</f>
        <v>0</v>
      </c>
      <c r="S155" s="366" t="b">
        <f t="shared" si="15"/>
        <v>1</v>
      </c>
      <c r="U155" s="411">
        <f>IFERROR(VLOOKUP($A155,플랫폼1!$A:$B,2,FALSE),0)</f>
        <v>0</v>
      </c>
      <c r="V155" s="411">
        <f>IFERROR(VLOOKUP($A155,플랫폼2!$A:$M,12,FALSE),0)+IFERROR(VLOOKUP($A155,플랫폼2!$A:$M,13,FALSE),0)</f>
        <v>0</v>
      </c>
      <c r="W155" s="411">
        <f>IFERROR(VLOOKUP($A155,플랫폼2!$A:$M,7,FALSE),0)+IFERROR(VLOOKUP($A155,플랫폼2!$A:$M,12,FALSE),0)</f>
        <v>0</v>
      </c>
      <c r="X155" s="411">
        <f>IFERROR(VLOOKUP($A155,모바일!$A:$S,17,FALSE),0)</f>
        <v>0</v>
      </c>
      <c r="Y155" s="411">
        <f>IFERROR(VLOOKUP($A155,모바일!$A:$S,18,FALSE),0)</f>
        <v>0</v>
      </c>
      <c r="Z155" s="411">
        <f>IFERROR(VLOOKUP(A155,플랫폼2!$A:$O,15,0),0)</f>
        <v>0</v>
      </c>
      <c r="AA155" s="408" t="b">
        <f t="shared" si="16"/>
        <v>1</v>
      </c>
    </row>
    <row r="156" spans="1:27" s="12" customFormat="1" collapsed="1" x14ac:dyDescent="0.45">
      <c r="A156" s="24" t="s">
        <v>77</v>
      </c>
      <c r="B156" s="283">
        <f>IFERROR(VLOOKUP($A156,전사손익계산서!$A:$B,2,0),0)</f>
        <v>116024703</v>
      </c>
      <c r="C156" s="17">
        <f t="shared" si="17"/>
        <v>13257047.191945776</v>
      </c>
      <c r="D156" s="17">
        <f>IFERROR(VLOOKUP($A156,영업총괄!$A:$K,11,FALSE),0)</f>
        <v>1600200</v>
      </c>
      <c r="E156" s="139">
        <f t="shared" si="12"/>
        <v>101167455.80805422</v>
      </c>
      <c r="F156" s="17">
        <f>IFERROR(VLOOKUP($A156,소매!A:B,2,FALSE),0)</f>
        <v>19057275.892365392</v>
      </c>
      <c r="G156" s="17">
        <f>IFERROR(VLOOKUP($A156,도매!A:B,2,FALSE),0)</f>
        <v>62465265.048062459</v>
      </c>
      <c r="H156" s="18">
        <f t="shared" si="14"/>
        <v>989491.0595721514</v>
      </c>
      <c r="I156" s="18">
        <f>IFERROR(VLOOKUP($A156,법인영업팀!A:E,4,FALSE),0)</f>
        <v>705022.08767006034</v>
      </c>
      <c r="J156" s="18">
        <f>IFERROR(VLOOKUP($A156,법인영업팀!A:E,5,FALSE),0)</f>
        <v>1036451.6719952705</v>
      </c>
      <c r="K156" s="18">
        <f>IFERROR(VLOOKUP($A156,법인영업팀!$A:$E,3,FALSE),0)</f>
        <v>5866498.2599529335</v>
      </c>
      <c r="L156" s="242">
        <f>IFERROR(VLOOKUP($A156,소상공인혁신팀!$A:$B,2,FALSE),0)</f>
        <v>10911951.788435962</v>
      </c>
      <c r="M156" s="17">
        <f>IFERROR(VLOOKUP($A156,'유통플랫폼사업단 IU'!$A:$F,2,FALSE),0)</f>
        <v>135500</v>
      </c>
      <c r="O156" s="12" t="b">
        <f t="shared" si="13"/>
        <v>1</v>
      </c>
      <c r="Q156" s="17">
        <f>IFERROR(VLOOKUP($A156,디지털강화팀!A:C,3,FALSE),0)</f>
        <v>988622.55659354385</v>
      </c>
      <c r="R156" s="17">
        <f>IFERROR(VLOOKUP($A156,디지털강화팀!A:D,4,FALSE),0)</f>
        <v>868.50297860756882</v>
      </c>
      <c r="S156" s="366" t="b">
        <f t="shared" si="15"/>
        <v>1</v>
      </c>
      <c r="U156" s="412">
        <v>19000</v>
      </c>
      <c r="V156" s="412">
        <f>IFERROR(VLOOKUP($A156,플랫폼2!$A:$M,12,FALSE),0)+IFERROR(VLOOKUP($A156,플랫폼2!$A:$M,13,FALSE),0)</f>
        <v>4000</v>
      </c>
      <c r="W156" s="412">
        <f>IFERROR(VLOOKUP($A156,플랫폼2!$A:$M,7,FALSE),0)+IFERROR(VLOOKUP($A156,플랫폼2!$A:$M,12,FALSE),0)</f>
        <v>4000</v>
      </c>
      <c r="X156" s="412">
        <v>3708</v>
      </c>
      <c r="Y156" s="412">
        <v>1708</v>
      </c>
      <c r="Z156" s="412">
        <v>103084</v>
      </c>
      <c r="AA156" s="408" t="b">
        <f t="shared" si="16"/>
        <v>1</v>
      </c>
    </row>
    <row r="157" spans="1:27" hidden="1" outlineLevel="1" x14ac:dyDescent="0.45">
      <c r="A157" s="23" t="s">
        <v>78</v>
      </c>
      <c r="B157" s="282">
        <f>IFERROR(VLOOKUP($A157,전사손익계산서!$A:$B,2,0),0)</f>
        <v>33498011</v>
      </c>
      <c r="C157" s="20">
        <f t="shared" si="17"/>
        <v>6999884.8426927179</v>
      </c>
      <c r="D157" s="20">
        <f>IFERROR(VLOOKUP($A157,영업총괄!$A:$K,11,FALSE),0)</f>
        <v>175550</v>
      </c>
      <c r="E157" s="140">
        <f t="shared" si="12"/>
        <v>26322576.157307282</v>
      </c>
      <c r="F157" s="20">
        <f>IFERROR(VLOOKUP($A157,소매!A:B,2,FALSE),0)</f>
        <v>8450948.5945940912</v>
      </c>
      <c r="G157" s="20">
        <f>IFERROR(VLOOKUP($A157,도매!A:B,2,FALSE),0)</f>
        <v>15168642.405405909</v>
      </c>
      <c r="H157" s="21">
        <f t="shared" si="14"/>
        <v>214000</v>
      </c>
      <c r="I157" s="21">
        <f>IFERROR(VLOOKUP($A157,법인영업팀!A:E,4,FALSE),0)</f>
        <v>84672.038566820716</v>
      </c>
      <c r="J157" s="21">
        <f>IFERROR(VLOOKUP($A157,법인영업팀!A:E,5,FALSE),0)</f>
        <v>285161.65586463735</v>
      </c>
      <c r="K157" s="21">
        <f>IFERROR(VLOOKUP($A157,법인영업팀!$A:$E,3,FALSE),0)</f>
        <v>871022.58005031082</v>
      </c>
      <c r="L157" s="243">
        <f>IFERROR(VLOOKUP($A157,소상공인혁신팀!$A:$B,2,FALSE),0)</f>
        <v>1112628.8828255131</v>
      </c>
      <c r="M157" s="20">
        <f>IFERROR(VLOOKUP($A157,'유통플랫폼사업단 IU'!$A:$F,2,FALSE),0)</f>
        <v>135500</v>
      </c>
      <c r="O157" s="12" t="b">
        <f t="shared" si="13"/>
        <v>1</v>
      </c>
      <c r="Q157" s="20">
        <f>IFERROR(VLOOKUP($A157,디지털강화팀!A:C,3,FALSE),0)</f>
        <v>214000</v>
      </c>
      <c r="R157" s="20">
        <f>IFERROR(VLOOKUP($A157,디지털강화팀!A:D,4,FALSE),0)</f>
        <v>0</v>
      </c>
      <c r="S157" s="366" t="b">
        <f t="shared" si="15"/>
        <v>1</v>
      </c>
      <c r="U157" s="411">
        <v>19000</v>
      </c>
      <c r="V157" s="411">
        <f>IFERROR(VLOOKUP($A157,플랫폼2!$A:$M,12,FALSE),0)+IFERROR(VLOOKUP($A157,플랫폼2!$A:$M,13,FALSE),0)</f>
        <v>4000</v>
      </c>
      <c r="W157" s="411">
        <f>IFERROR(VLOOKUP($A157,플랫폼2!$A:$M,7,FALSE),0)+IFERROR(VLOOKUP($A157,플랫폼2!$A:$M,12,FALSE),0)</f>
        <v>4000</v>
      </c>
      <c r="X157" s="411">
        <v>3708</v>
      </c>
      <c r="Y157" s="411">
        <v>1708</v>
      </c>
      <c r="Z157" s="411">
        <v>103084</v>
      </c>
      <c r="AA157" s="408" t="b">
        <f t="shared" si="16"/>
        <v>1</v>
      </c>
    </row>
    <row r="158" spans="1:27" hidden="1" outlineLevel="1" x14ac:dyDescent="0.45">
      <c r="A158" s="23" t="s">
        <v>79</v>
      </c>
      <c r="B158" s="282">
        <f>IFERROR(VLOOKUP($A158,전사손익계산서!$A:$B,2,0),0)</f>
        <v>9598238</v>
      </c>
      <c r="C158" s="20">
        <f t="shared" si="17"/>
        <v>2640105.3492530556</v>
      </c>
      <c r="D158" s="20">
        <f>IFERROR(VLOOKUP($A158,영업총괄!$A:$K,11,FALSE),0)</f>
        <v>1394650</v>
      </c>
      <c r="E158" s="140">
        <f t="shared" si="12"/>
        <v>5563482.6507469444</v>
      </c>
      <c r="F158" s="20">
        <f>IFERROR(VLOOKUP($A158,소매!A:B,2,FALSE),0)</f>
        <v>2494325.7758853892</v>
      </c>
      <c r="G158" s="20">
        <f>IFERROR(VLOOKUP($A158,도매!A:B,2,FALSE),0)</f>
        <v>642905.16454245942</v>
      </c>
      <c r="H158" s="21">
        <f t="shared" si="14"/>
        <v>775491.0595721514</v>
      </c>
      <c r="I158" s="21">
        <f>IFERROR(VLOOKUP($A158,법인영업팀!A:E,4,FALSE),0)</f>
        <v>620350.04910323967</v>
      </c>
      <c r="J158" s="21">
        <f>IFERROR(VLOOKUP($A158,법인영업팀!A:E,5,FALSE),0)</f>
        <v>256590.01613063322</v>
      </c>
      <c r="K158" s="21">
        <f>IFERROR(VLOOKUP($A158,법인영업팀!$A:$E,3,FALSE),0)</f>
        <v>723544.67990262294</v>
      </c>
      <c r="L158" s="243">
        <f>IFERROR(VLOOKUP($A158,소상공인혁신팀!$A:$B,2,FALSE),0)</f>
        <v>50275.905610448768</v>
      </c>
      <c r="M158" s="20">
        <f>IFERROR(VLOOKUP($A158,'유통플랫폼사업단 IU'!$A:$F,2,FALSE),0)</f>
        <v>0</v>
      </c>
      <c r="O158" s="12" t="b">
        <f t="shared" si="13"/>
        <v>1</v>
      </c>
      <c r="Q158" s="20">
        <f>IFERROR(VLOOKUP($A158,디지털강화팀!A:C,3,FALSE),0)</f>
        <v>774622.55659354385</v>
      </c>
      <c r="R158" s="20">
        <f>IFERROR(VLOOKUP($A158,디지털강화팀!A:D,4,FALSE),0)</f>
        <v>868.50297860756882</v>
      </c>
      <c r="S158" s="366" t="b">
        <f t="shared" si="15"/>
        <v>1</v>
      </c>
      <c r="U158" s="411">
        <f>IFERROR(VLOOKUP($A158,플랫폼1!$A:$B,2,FALSE),0)</f>
        <v>0</v>
      </c>
      <c r="V158" s="411">
        <f>IFERROR(VLOOKUP($A158,플랫폼2!$A:$M,12,FALSE),0)+IFERROR(VLOOKUP($A158,플랫폼2!$A:$M,13,FALSE),0)</f>
        <v>0</v>
      </c>
      <c r="W158" s="411">
        <f>IFERROR(VLOOKUP($A158,플랫폼2!$A:$M,7,FALSE),0)+IFERROR(VLOOKUP($A158,플랫폼2!$A:$M,12,FALSE),0)</f>
        <v>0</v>
      </c>
      <c r="X158" s="411">
        <f>IFERROR(VLOOKUP($A158,모바일!$A:$S,17,FALSE),0)</f>
        <v>0</v>
      </c>
      <c r="Y158" s="411">
        <f>IFERROR(VLOOKUP($A158,모바일!$A:$S,18,FALSE),0)</f>
        <v>0</v>
      </c>
      <c r="Z158" s="411">
        <f>IFERROR(VLOOKUP(A158,플랫폼2!$A:$O,15,0),0)</f>
        <v>0</v>
      </c>
      <c r="AA158" s="408" t="b">
        <f t="shared" si="16"/>
        <v>1</v>
      </c>
    </row>
    <row r="159" spans="1:27" hidden="1" outlineLevel="1" x14ac:dyDescent="0.45">
      <c r="A159" s="23" t="s">
        <v>80</v>
      </c>
      <c r="B159" s="282">
        <f>IFERROR(VLOOKUP($A159,전사손익계산서!$A:$B,2,0),0)</f>
        <v>13725444</v>
      </c>
      <c r="C159" s="20">
        <f t="shared" si="17"/>
        <v>507000</v>
      </c>
      <c r="D159" s="20">
        <f>IFERROR(VLOOKUP($A159,영업총괄!$A:$K,11,FALSE),0)</f>
        <v>30000</v>
      </c>
      <c r="E159" s="140">
        <f t="shared" si="12"/>
        <v>13188444</v>
      </c>
      <c r="F159" s="20">
        <f>IFERROR(VLOOKUP($A159,소매!A:B,2,FALSE),0)</f>
        <v>1441974</v>
      </c>
      <c r="G159" s="20">
        <f>IFERROR(VLOOKUP($A159,도매!A:B,2,FALSE),0)</f>
        <v>1935143</v>
      </c>
      <c r="H159" s="21">
        <f t="shared" si="14"/>
        <v>0</v>
      </c>
      <c r="I159" s="21">
        <f>IFERROR(VLOOKUP($A159,법인영업팀!A:E,4,FALSE),0)</f>
        <v>0</v>
      </c>
      <c r="J159" s="21">
        <f>IFERROR(VLOOKUP($A159,법인영업팀!A:E,5,FALSE),0)</f>
        <v>494700</v>
      </c>
      <c r="K159" s="21">
        <f>IFERROR(VLOOKUP($A159,법인영업팀!$A:$E,3,FALSE),0)</f>
        <v>3800936</v>
      </c>
      <c r="L159" s="243">
        <f>IFERROR(VLOOKUP($A159,소상공인혁신팀!$A:$B,2,FALSE),0)</f>
        <v>5515691</v>
      </c>
      <c r="M159" s="20">
        <f>IFERROR(VLOOKUP($A159,'유통플랫폼사업단 IU'!$A:$F,2,FALSE),0)</f>
        <v>0</v>
      </c>
      <c r="O159" s="12" t="b">
        <f t="shared" si="13"/>
        <v>1</v>
      </c>
      <c r="Q159" s="20">
        <f>IFERROR(VLOOKUP($A159,디지털강화팀!A:C,3,FALSE),0)</f>
        <v>0</v>
      </c>
      <c r="R159" s="20">
        <f>IFERROR(VLOOKUP($A159,디지털강화팀!A:D,4,FALSE),0)</f>
        <v>0</v>
      </c>
      <c r="S159" s="366" t="b">
        <f t="shared" si="15"/>
        <v>1</v>
      </c>
      <c r="U159" s="411">
        <f>IFERROR(VLOOKUP($A159,플랫폼1!$A:$B,2,FALSE),0)</f>
        <v>0</v>
      </c>
      <c r="V159" s="411">
        <f>IFERROR(VLOOKUP($A159,플랫폼2!$A:$M,12,FALSE),0)+IFERROR(VLOOKUP($A159,플랫폼2!$A:$M,13,FALSE),0)</f>
        <v>0</v>
      </c>
      <c r="W159" s="411">
        <f>IFERROR(VLOOKUP($A159,플랫폼2!$A:$M,7,FALSE),0)+IFERROR(VLOOKUP($A159,플랫폼2!$A:$M,12,FALSE),0)</f>
        <v>0</v>
      </c>
      <c r="X159" s="411">
        <f>IFERROR(VLOOKUP($A159,모바일!$A:$S,17,FALSE),0)</f>
        <v>0</v>
      </c>
      <c r="Y159" s="411">
        <f>IFERROR(VLOOKUP($A159,모바일!$A:$S,18,FALSE),0)</f>
        <v>0</v>
      </c>
      <c r="Z159" s="411">
        <f>IFERROR(VLOOKUP(A159,플랫폼2!$A:$O,15,0),0)</f>
        <v>0</v>
      </c>
      <c r="AA159" s="408" t="b">
        <f t="shared" si="16"/>
        <v>1</v>
      </c>
    </row>
    <row r="160" spans="1:27" hidden="1" outlineLevel="1" x14ac:dyDescent="0.45">
      <c r="A160" s="23" t="s">
        <v>81</v>
      </c>
      <c r="B160" s="282">
        <f>IFERROR(VLOOKUP($A160,전사손익계산서!$A:$B,2,0),0)</f>
        <v>59203010</v>
      </c>
      <c r="C160" s="20">
        <f t="shared" si="17"/>
        <v>3110057</v>
      </c>
      <c r="D160" s="20">
        <f>IFERROR(VLOOKUP($A160,영업총괄!$A:$K,11,FALSE),0)</f>
        <v>0</v>
      </c>
      <c r="E160" s="140">
        <f t="shared" si="12"/>
        <v>56092953</v>
      </c>
      <c r="F160" s="20">
        <f>IFERROR(VLOOKUP($A160,소매!A:B,2,FALSE),0)</f>
        <v>6670027.521885911</v>
      </c>
      <c r="G160" s="20">
        <f>IFERROR(VLOOKUP($A160,도매!A:B,2,FALSE),0)</f>
        <v>44718574.478114091</v>
      </c>
      <c r="H160" s="21">
        <f t="shared" si="14"/>
        <v>0</v>
      </c>
      <c r="I160" s="21">
        <f>IFERROR(VLOOKUP($A160,법인영업팀!A:E,4,FALSE),0)</f>
        <v>0</v>
      </c>
      <c r="J160" s="21">
        <f>IFERROR(VLOOKUP($A160,법인영업팀!A:E,5,FALSE),0)</f>
        <v>0</v>
      </c>
      <c r="K160" s="21">
        <f>IFERROR(VLOOKUP($A160,법인영업팀!$A:$E,3,FALSE),0)</f>
        <v>470995</v>
      </c>
      <c r="L160" s="243">
        <f>IFERROR(VLOOKUP($A160,소상공인혁신팀!$A:$B,2,FALSE),0)</f>
        <v>4233356</v>
      </c>
      <c r="M160" s="20">
        <f>IFERROR(VLOOKUP($A160,'유통플랫폼사업단 IU'!$A:$F,2,FALSE),0)</f>
        <v>0</v>
      </c>
      <c r="O160" s="12" t="b">
        <f t="shared" si="13"/>
        <v>1</v>
      </c>
      <c r="Q160" s="20">
        <f>IFERROR(VLOOKUP($A160,디지털강화팀!A:C,3,FALSE),0)</f>
        <v>0</v>
      </c>
      <c r="R160" s="20">
        <f>IFERROR(VLOOKUP($A160,디지털강화팀!A:D,4,FALSE),0)</f>
        <v>0</v>
      </c>
      <c r="S160" s="366" t="b">
        <f t="shared" si="15"/>
        <v>1</v>
      </c>
      <c r="U160" s="411">
        <f>IFERROR(VLOOKUP($A160,플랫폼1!$A:$B,2,FALSE),0)</f>
        <v>0</v>
      </c>
      <c r="V160" s="411">
        <f>IFERROR(VLOOKUP($A160,플랫폼2!$A:$M,12,FALSE),0)+IFERROR(VLOOKUP($A160,플랫폼2!$A:$M,13,FALSE),0)</f>
        <v>0</v>
      </c>
      <c r="W160" s="411">
        <f>IFERROR(VLOOKUP($A160,플랫폼2!$A:$M,7,FALSE),0)+IFERROR(VLOOKUP($A160,플랫폼2!$A:$M,12,FALSE),0)</f>
        <v>0</v>
      </c>
      <c r="X160" s="411">
        <f>IFERROR(VLOOKUP($A160,모바일!$A:$S,17,FALSE),0)</f>
        <v>0</v>
      </c>
      <c r="Y160" s="411">
        <f>IFERROR(VLOOKUP($A160,모바일!$A:$S,18,FALSE),0)</f>
        <v>0</v>
      </c>
      <c r="Z160" s="411">
        <f>IFERROR(VLOOKUP(A160,플랫폼2!$A:$O,15,0),0)</f>
        <v>0</v>
      </c>
      <c r="AA160" s="408" t="b">
        <f t="shared" si="16"/>
        <v>1</v>
      </c>
    </row>
    <row r="161" spans="1:27" hidden="1" outlineLevel="1" x14ac:dyDescent="0.45">
      <c r="A161" s="23" t="s">
        <v>226</v>
      </c>
      <c r="B161" s="282">
        <f>IFERROR(VLOOKUP($A161,전사손익계산서!$A:$B,2,0),0)</f>
        <v>0</v>
      </c>
      <c r="C161" s="20">
        <f t="shared" si="17"/>
        <v>0</v>
      </c>
      <c r="D161" s="20">
        <f>IFERROR(VLOOKUP($A161,영업총괄!$A:$K,11,FALSE),0)</f>
        <v>0</v>
      </c>
      <c r="E161" s="140">
        <f t="shared" si="12"/>
        <v>0</v>
      </c>
      <c r="F161" s="20">
        <f>IFERROR(VLOOKUP($A161,소매!A:B,2,FALSE),0)</f>
        <v>0</v>
      </c>
      <c r="G161" s="20">
        <f>IFERROR(VLOOKUP($A161,도매!A:B,2,FALSE),0)</f>
        <v>0</v>
      </c>
      <c r="H161" s="21">
        <f t="shared" si="14"/>
        <v>0</v>
      </c>
      <c r="I161" s="21">
        <f>IFERROR(VLOOKUP($A161,법인영업팀!A:E,4,FALSE),0)</f>
        <v>0</v>
      </c>
      <c r="J161" s="21">
        <f>IFERROR(VLOOKUP($A161,법인영업팀!A:E,5,FALSE),0)</f>
        <v>0</v>
      </c>
      <c r="K161" s="21">
        <f>IFERROR(VLOOKUP($A161,법인영업팀!$A:$E,3,FALSE),0)</f>
        <v>0</v>
      </c>
      <c r="L161" s="243">
        <f>IFERROR(VLOOKUP($A161,소상공인혁신팀!$A:$B,2,FALSE),0)</f>
        <v>0</v>
      </c>
      <c r="M161" s="20">
        <f>IFERROR(VLOOKUP($A161,'유통플랫폼사업단 IU'!$A:$F,2,FALSE),0)</f>
        <v>0</v>
      </c>
      <c r="O161" s="12" t="b">
        <f t="shared" si="13"/>
        <v>1</v>
      </c>
      <c r="Q161" s="20">
        <f>IFERROR(VLOOKUP($A161,디지털강화팀!A:C,3,FALSE),0)</f>
        <v>0</v>
      </c>
      <c r="R161" s="20">
        <f>IFERROR(VLOOKUP($A161,디지털강화팀!A:D,4,FALSE),0)</f>
        <v>0</v>
      </c>
      <c r="S161" s="366" t="b">
        <f t="shared" si="15"/>
        <v>1</v>
      </c>
      <c r="U161" s="411">
        <f>IFERROR(VLOOKUP($A161,플랫폼1!$A:$B,2,FALSE),0)</f>
        <v>0</v>
      </c>
      <c r="V161" s="411">
        <f>IFERROR(VLOOKUP($A161,플랫폼2!$A:$M,12,FALSE),0)+IFERROR(VLOOKUP($A161,플랫폼2!$A:$M,13,FALSE),0)</f>
        <v>0</v>
      </c>
      <c r="W161" s="411">
        <f>IFERROR(VLOOKUP($A161,플랫폼2!$A:$M,7,FALSE),0)+IFERROR(VLOOKUP($A161,플랫폼2!$A:$M,12,FALSE),0)</f>
        <v>0</v>
      </c>
      <c r="X161" s="411">
        <f>IFERROR(VLOOKUP($A161,모바일!$A:$S,17,FALSE),0)</f>
        <v>0</v>
      </c>
      <c r="Y161" s="411">
        <f>IFERROR(VLOOKUP($A161,모바일!$A:$S,18,FALSE),0)</f>
        <v>0</v>
      </c>
      <c r="Z161" s="411">
        <f>IFERROR(VLOOKUP(A161,플랫폼2!$A:$O,15,0),0)</f>
        <v>0</v>
      </c>
      <c r="AA161" s="408" t="b">
        <f t="shared" si="16"/>
        <v>1</v>
      </c>
    </row>
    <row r="162" spans="1:27" hidden="1" outlineLevel="1" x14ac:dyDescent="0.45">
      <c r="A162" s="25" t="s">
        <v>227</v>
      </c>
      <c r="B162" s="284">
        <f>IFERROR(VLOOKUP($A162,전사손익계산서!$A:$B,2,0),0)</f>
        <v>0</v>
      </c>
      <c r="C162" s="20">
        <f t="shared" si="17"/>
        <v>0</v>
      </c>
      <c r="D162" s="20">
        <f>IFERROR(VLOOKUP($A162,영업총괄!$A:$K,11,FALSE),0)</f>
        <v>0</v>
      </c>
      <c r="E162" s="140">
        <f t="shared" si="12"/>
        <v>0</v>
      </c>
      <c r="F162" s="20">
        <f>IFERROR(VLOOKUP($A162,소매!A:B,2,FALSE),0)</f>
        <v>0</v>
      </c>
      <c r="G162" s="20">
        <f>IFERROR(VLOOKUP($A162,도매!A:B,2,FALSE),0)</f>
        <v>0</v>
      </c>
      <c r="H162" s="21">
        <f t="shared" si="14"/>
        <v>0</v>
      </c>
      <c r="I162" s="21">
        <f>IFERROR(VLOOKUP($A162,법인영업팀!A:E,4,FALSE),0)</f>
        <v>0</v>
      </c>
      <c r="J162" s="21">
        <f>IFERROR(VLOOKUP($A162,법인영업팀!A:E,5,FALSE),0)</f>
        <v>0</v>
      </c>
      <c r="K162" s="21">
        <f>IFERROR(VLOOKUP($A162,법인영업팀!$A:$E,3,FALSE),0)</f>
        <v>0</v>
      </c>
      <c r="L162" s="243">
        <f>IFERROR(VLOOKUP($A162,소상공인혁신팀!$A:$B,2,FALSE),0)</f>
        <v>0</v>
      </c>
      <c r="M162" s="20">
        <f>IFERROR(VLOOKUP($A162,'유통플랫폼사업단 IU'!$A:$F,2,FALSE),0)</f>
        <v>0</v>
      </c>
      <c r="O162" s="12" t="b">
        <f t="shared" si="13"/>
        <v>1</v>
      </c>
      <c r="Q162" s="20">
        <f>IFERROR(VLOOKUP($A162,디지털강화팀!A:C,3,FALSE),0)</f>
        <v>0</v>
      </c>
      <c r="R162" s="20">
        <f>IFERROR(VLOOKUP($A162,디지털강화팀!A:D,4,FALSE),0)</f>
        <v>0</v>
      </c>
      <c r="S162" s="366" t="b">
        <f t="shared" si="15"/>
        <v>1</v>
      </c>
      <c r="U162" s="414">
        <f>IFERROR(VLOOKUP($A162,플랫폼1!$A:$B,2,FALSE),0)</f>
        <v>0</v>
      </c>
      <c r="V162" s="414">
        <f>IFERROR(VLOOKUP($A162,플랫폼2!$A:$M,12,FALSE),0)+IFERROR(VLOOKUP($A162,플랫폼2!$A:$M,13,FALSE),0)</f>
        <v>0</v>
      </c>
      <c r="W162" s="414">
        <f>IFERROR(VLOOKUP($A162,플랫폼2!$A:$M,7,FALSE),0)+IFERROR(VLOOKUP($A162,플랫폼2!$A:$M,12,FALSE),0)</f>
        <v>0</v>
      </c>
      <c r="X162" s="414">
        <f>IFERROR(VLOOKUP($A162,모바일!$A:$S,17,FALSE),0)</f>
        <v>0</v>
      </c>
      <c r="Y162" s="414">
        <f>IFERROR(VLOOKUP($A162,모바일!$A:$S,18,FALSE),0)</f>
        <v>0</v>
      </c>
      <c r="Z162" s="414">
        <f>IFERROR(VLOOKUP(A162,플랫폼2!$A:$O,15,0),0)</f>
        <v>0</v>
      </c>
      <c r="AA162" s="408" t="b">
        <f t="shared" si="16"/>
        <v>1</v>
      </c>
    </row>
    <row r="163" spans="1:27" hidden="1" outlineLevel="1" x14ac:dyDescent="0.45">
      <c r="A163" s="26" t="s">
        <v>228</v>
      </c>
      <c r="B163" s="285">
        <f>IFERROR(VLOOKUP($A163,전사손익계산서!$A:$B,2,0),0)</f>
        <v>0</v>
      </c>
      <c r="C163" s="20">
        <f t="shared" si="17"/>
        <v>0</v>
      </c>
      <c r="D163" s="20">
        <f>IFERROR(VLOOKUP($A163,영업총괄!$A:$K,11,FALSE),0)</f>
        <v>0</v>
      </c>
      <c r="E163" s="140">
        <f t="shared" si="12"/>
        <v>0</v>
      </c>
      <c r="F163" s="20">
        <f>IFERROR(VLOOKUP($A163,소매!A:B,2,FALSE),0)</f>
        <v>0</v>
      </c>
      <c r="G163" s="20">
        <f>IFERROR(VLOOKUP($A163,도매!A:B,2,FALSE),0)</f>
        <v>0</v>
      </c>
      <c r="H163" s="21">
        <f t="shared" si="14"/>
        <v>0</v>
      </c>
      <c r="I163" s="21">
        <f>IFERROR(VLOOKUP($A163,법인영업팀!A:E,4,FALSE),0)</f>
        <v>0</v>
      </c>
      <c r="J163" s="21">
        <f>IFERROR(VLOOKUP($A163,법인영업팀!A:E,5,FALSE),0)</f>
        <v>0</v>
      </c>
      <c r="K163" s="21">
        <f>IFERROR(VLOOKUP($A163,법인영업팀!$A:$E,3,FALSE),0)</f>
        <v>0</v>
      </c>
      <c r="L163" s="243">
        <f>IFERROR(VLOOKUP($A163,소상공인혁신팀!$A:$B,2,FALSE),0)</f>
        <v>0</v>
      </c>
      <c r="M163" s="20">
        <f>IFERROR(VLOOKUP($A163,'유통플랫폼사업단 IU'!$A:$F,2,FALSE),0)</f>
        <v>0</v>
      </c>
      <c r="O163" s="12" t="b">
        <f t="shared" si="13"/>
        <v>1</v>
      </c>
      <c r="Q163" s="20">
        <f>IFERROR(VLOOKUP($A163,디지털강화팀!A:C,3,FALSE),0)</f>
        <v>0</v>
      </c>
      <c r="R163" s="20">
        <f>IFERROR(VLOOKUP($A163,디지털강화팀!A:D,4,FALSE),0)</f>
        <v>0</v>
      </c>
      <c r="S163" s="366" t="b">
        <f t="shared" si="15"/>
        <v>1</v>
      </c>
      <c r="U163" s="415">
        <f>IFERROR(VLOOKUP($A163,플랫폼1!$A:$B,2,FALSE),0)</f>
        <v>0</v>
      </c>
      <c r="V163" s="415">
        <f>IFERROR(VLOOKUP($A163,플랫폼2!$A:$M,12,FALSE),0)+IFERROR(VLOOKUP($A163,플랫폼2!$A:$M,13,FALSE),0)</f>
        <v>0</v>
      </c>
      <c r="W163" s="415">
        <f>IFERROR(VLOOKUP($A163,플랫폼2!$A:$M,7,FALSE),0)+IFERROR(VLOOKUP($A163,플랫폼2!$A:$M,12,FALSE),0)</f>
        <v>0</v>
      </c>
      <c r="X163" s="415">
        <f>IFERROR(VLOOKUP($A163,모바일!$A:$S,17,FALSE),0)</f>
        <v>0</v>
      </c>
      <c r="Y163" s="415">
        <f>IFERROR(VLOOKUP($A163,모바일!$A:$S,18,FALSE),0)</f>
        <v>0</v>
      </c>
      <c r="Z163" s="415">
        <f>IFERROR(VLOOKUP(A163,플랫폼2!$A:$O,15,0),0)</f>
        <v>0</v>
      </c>
      <c r="AA163" s="408" t="b">
        <f t="shared" si="16"/>
        <v>1</v>
      </c>
    </row>
    <row r="164" spans="1:27" s="12" customFormat="1" collapsed="1" x14ac:dyDescent="0.45">
      <c r="A164" s="24" t="s">
        <v>82</v>
      </c>
      <c r="B164" s="283">
        <f>IFERROR(VLOOKUP($A164,전사손익계산서!$A:$B,2,0),0)</f>
        <v>683044781</v>
      </c>
      <c r="C164" s="17">
        <f t="shared" si="17"/>
        <v>2002500</v>
      </c>
      <c r="D164" s="17">
        <f>IFERROR(VLOOKUP($A164,영업총괄!$A:$K,11,FALSE),0)</f>
        <v>151946541</v>
      </c>
      <c r="E164" s="139">
        <f t="shared" si="12"/>
        <v>529095740</v>
      </c>
      <c r="F164" s="17">
        <f>IFERROR(VLOOKUP($A164,소매!A:B,2,FALSE),0)</f>
        <v>104222300</v>
      </c>
      <c r="G164" s="17">
        <f>IFERROR(VLOOKUP($A164,도매!A:B,2,FALSE),0)</f>
        <v>73614907</v>
      </c>
      <c r="H164" s="18">
        <f t="shared" si="14"/>
        <v>140570578</v>
      </c>
      <c r="I164" s="18">
        <f>IFERROR(VLOOKUP($A164,법인영업팀!A:E,4,FALSE),0)</f>
        <v>1601317.5</v>
      </c>
      <c r="J164" s="18">
        <f>IFERROR(VLOOKUP($A164,법인영업팀!A:E,5,FALSE),0)</f>
        <v>1601317.5</v>
      </c>
      <c r="K164" s="18">
        <f>IFERROR(VLOOKUP($A164,법인영업팀!$A:$E,3,FALSE),0)</f>
        <v>11290608</v>
      </c>
      <c r="L164" s="242">
        <f>IFERROR(VLOOKUP($A164,소상공인혁신팀!$A:$B,2,FALSE),0)</f>
        <v>176696</v>
      </c>
      <c r="M164" s="17">
        <f>IFERROR(VLOOKUP($A164,'유통플랫폼사업단 IU'!$A:$F,2,FALSE),0)</f>
        <v>196018016</v>
      </c>
      <c r="O164" s="12" t="b">
        <f t="shared" si="13"/>
        <v>1</v>
      </c>
      <c r="Q164" s="17">
        <f>IFERROR(VLOOKUP($A164,디지털강화팀!A:C,3,FALSE),0)</f>
        <v>133542049</v>
      </c>
      <c r="R164" s="17">
        <f>IFERROR(VLOOKUP($A164,디지털강화팀!A:D,4,FALSE),0)</f>
        <v>7028529</v>
      </c>
      <c r="S164" s="366" t="b">
        <f t="shared" si="15"/>
        <v>1</v>
      </c>
      <c r="U164" s="412">
        <f>IFERROR(VLOOKUP($A164,플랫폼1!$A:$B,2,FALSE),0)</f>
        <v>194330000</v>
      </c>
      <c r="V164" s="412">
        <f>IFERROR(VLOOKUP($A164,플랫폼2!$A:$M,12,FALSE),0)+IFERROR(VLOOKUP($A164,플랫폼2!$A:$M,13,FALSE),0)</f>
        <v>0</v>
      </c>
      <c r="W164" s="412">
        <f>IFERROR(VLOOKUP($A164,플랫폼2!$A:$M,7,FALSE),0)+IFERROR(VLOOKUP($A164,플랫폼2!$A:$M,12,FALSE),0)</f>
        <v>464000</v>
      </c>
      <c r="X164" s="412">
        <f>IFERROR(VLOOKUP($A164,모바일!$A:$S,17,FALSE),0)</f>
        <v>713959</v>
      </c>
      <c r="Y164" s="412">
        <f>IFERROR(VLOOKUP($A164,모바일!$A:$S,18,FALSE),0)</f>
        <v>262057</v>
      </c>
      <c r="Z164" s="412">
        <f>IFERROR(VLOOKUP(A164,플랫폼2!$A:$O,15,0),0)</f>
        <v>248000</v>
      </c>
      <c r="AA164" s="408" t="b">
        <f t="shared" si="16"/>
        <v>1</v>
      </c>
    </row>
    <row r="165" spans="1:27" hidden="1" outlineLevel="1" x14ac:dyDescent="0.45">
      <c r="A165" s="26" t="s">
        <v>229</v>
      </c>
      <c r="B165" s="285">
        <f>IFERROR(VLOOKUP($A165,전사손익계산서!$A:$B,2,0),0)</f>
        <v>0</v>
      </c>
      <c r="C165" s="20">
        <f t="shared" si="17"/>
        <v>0</v>
      </c>
      <c r="D165" s="20">
        <f>IFERROR(VLOOKUP($A165,영업총괄!$A:$K,11,FALSE),0)</f>
        <v>0</v>
      </c>
      <c r="E165" s="140">
        <f t="shared" si="12"/>
        <v>0</v>
      </c>
      <c r="F165" s="20">
        <f>IFERROR(VLOOKUP($A165,소매!A:B,2,FALSE),0)</f>
        <v>0</v>
      </c>
      <c r="G165" s="20">
        <f>IFERROR(VLOOKUP($A165,도매!A:B,2,FALSE),0)</f>
        <v>0</v>
      </c>
      <c r="H165" s="21">
        <f t="shared" si="14"/>
        <v>0</v>
      </c>
      <c r="I165" s="21">
        <f>IFERROR(VLOOKUP($A165,법인영업팀!A:E,4,FALSE),0)</f>
        <v>0</v>
      </c>
      <c r="J165" s="21">
        <f>IFERROR(VLOOKUP($A165,법인영업팀!A:E,5,FALSE),0)</f>
        <v>0</v>
      </c>
      <c r="K165" s="21">
        <f>IFERROR(VLOOKUP($A165,법인영업팀!$A:$E,3,FALSE),0)</f>
        <v>0</v>
      </c>
      <c r="L165" s="243">
        <f>IFERROR(VLOOKUP($A165,소상공인혁신팀!$A:$B,2,FALSE),0)</f>
        <v>0</v>
      </c>
      <c r="M165" s="20">
        <f>IFERROR(VLOOKUP($A165,'유통플랫폼사업단 IU'!$A:$F,2,FALSE),0)</f>
        <v>0</v>
      </c>
      <c r="O165" s="12" t="b">
        <f t="shared" si="13"/>
        <v>1</v>
      </c>
      <c r="Q165" s="20">
        <f>IFERROR(VLOOKUP($A165,디지털강화팀!A:C,3,FALSE),0)</f>
        <v>0</v>
      </c>
      <c r="R165" s="20">
        <f>IFERROR(VLOOKUP($A165,디지털강화팀!A:D,4,FALSE),0)</f>
        <v>0</v>
      </c>
      <c r="S165" s="366" t="b">
        <f t="shared" si="15"/>
        <v>1</v>
      </c>
      <c r="U165" s="415">
        <f>IFERROR(VLOOKUP($A165,플랫폼1!$A:$B,2,FALSE),0)</f>
        <v>0</v>
      </c>
      <c r="V165" s="415">
        <f>IFERROR(VLOOKUP($A165,플랫폼2!$A:$M,12,FALSE),0)+IFERROR(VLOOKUP($A165,플랫폼2!$A:$M,13,FALSE),0)</f>
        <v>0</v>
      </c>
      <c r="W165" s="415">
        <f>IFERROR(VLOOKUP($A165,플랫폼2!$A:$M,7,FALSE),0)+IFERROR(VLOOKUP($A165,플랫폼2!$A:$M,12,FALSE),0)</f>
        <v>0</v>
      </c>
      <c r="X165" s="415">
        <f>IFERROR(VLOOKUP($A165,모바일!$A:$S,17,FALSE),0)</f>
        <v>0</v>
      </c>
      <c r="Y165" s="415">
        <f>IFERROR(VLOOKUP($A165,모바일!$A:$S,18,FALSE),0)</f>
        <v>0</v>
      </c>
      <c r="Z165" s="415">
        <f>IFERROR(VLOOKUP(A165,플랫폼2!$A:$O,15,0),0)</f>
        <v>0</v>
      </c>
      <c r="AA165" s="408" t="b">
        <f t="shared" si="16"/>
        <v>1</v>
      </c>
    </row>
    <row r="166" spans="1:27" hidden="1" outlineLevel="1" x14ac:dyDescent="0.45">
      <c r="A166" s="23" t="s">
        <v>83</v>
      </c>
      <c r="B166" s="282">
        <f>IFERROR(VLOOKUP($A166,전사손익계산서!$A:$B,2,0),0)</f>
        <v>683044781</v>
      </c>
      <c r="C166" s="20">
        <f t="shared" si="17"/>
        <v>2002500</v>
      </c>
      <c r="D166" s="20">
        <f>IFERROR(VLOOKUP($A166,영업총괄!$A:$K,11,FALSE),0)</f>
        <v>151946541</v>
      </c>
      <c r="E166" s="140">
        <f t="shared" si="12"/>
        <v>529095740</v>
      </c>
      <c r="F166" s="20">
        <f>IFERROR(VLOOKUP($A166,소매!A:B,2,FALSE),0)</f>
        <v>104222300</v>
      </c>
      <c r="G166" s="20">
        <f>IFERROR(VLOOKUP($A166,도매!A:B,2,FALSE),0)</f>
        <v>73614907</v>
      </c>
      <c r="H166" s="21">
        <f t="shared" si="14"/>
        <v>140570578</v>
      </c>
      <c r="I166" s="21">
        <f>IFERROR(VLOOKUP($A166,법인영업팀!A:E,4,FALSE),0)</f>
        <v>1601317.5</v>
      </c>
      <c r="J166" s="21">
        <f>IFERROR(VLOOKUP($A166,법인영업팀!A:E,5,FALSE),0)</f>
        <v>1601317.5</v>
      </c>
      <c r="K166" s="21">
        <f>IFERROR(VLOOKUP($A166,법인영업팀!$A:$E,3,FALSE),0)</f>
        <v>11290608</v>
      </c>
      <c r="L166" s="243">
        <f>IFERROR(VLOOKUP($A166,소상공인혁신팀!$A:$B,2,FALSE),0)</f>
        <v>176696</v>
      </c>
      <c r="M166" s="20">
        <f>IFERROR(VLOOKUP($A166,'유통플랫폼사업단 IU'!$A:$F,2,FALSE),0)</f>
        <v>196018016</v>
      </c>
      <c r="O166" s="12" t="b">
        <f t="shared" si="13"/>
        <v>1</v>
      </c>
      <c r="Q166" s="20">
        <f>IFERROR(VLOOKUP($A166,디지털강화팀!A:C,3,FALSE),0)</f>
        <v>133542049</v>
      </c>
      <c r="R166" s="20">
        <f>IFERROR(VLOOKUP($A166,디지털강화팀!A:D,4,FALSE),0)</f>
        <v>7028529</v>
      </c>
      <c r="S166" s="366" t="b">
        <f t="shared" si="15"/>
        <v>1</v>
      </c>
      <c r="U166" s="411">
        <f>IFERROR(VLOOKUP($A166,플랫폼1!$A:$B,2,FALSE),0)</f>
        <v>194330000</v>
      </c>
      <c r="V166" s="411">
        <f>IFERROR(VLOOKUP($A166,플랫폼2!$A:$M,12,FALSE),0)+IFERROR(VLOOKUP($A166,플랫폼2!$A:$M,13,FALSE),0)</f>
        <v>0</v>
      </c>
      <c r="W166" s="411">
        <f>IFERROR(VLOOKUP($A166,플랫폼2!$A:$M,7,FALSE),0)+IFERROR(VLOOKUP($A166,플랫폼2!$A:$M,12,FALSE),0)</f>
        <v>464000</v>
      </c>
      <c r="X166" s="411">
        <f>IFERROR(VLOOKUP($A166,모바일!$A:$S,17,FALSE),0)</f>
        <v>713959</v>
      </c>
      <c r="Y166" s="411">
        <f>IFERROR(VLOOKUP($A166,모바일!$A:$S,18,FALSE),0)</f>
        <v>262057</v>
      </c>
      <c r="Z166" s="411">
        <f>IFERROR(VLOOKUP(A166,플랫폼2!$A:$O,15,0),0)</f>
        <v>248000</v>
      </c>
      <c r="AA166" s="408" t="b">
        <f t="shared" si="16"/>
        <v>1</v>
      </c>
    </row>
    <row r="167" spans="1:27" hidden="1" outlineLevel="1" x14ac:dyDescent="0.45">
      <c r="A167" s="23" t="s">
        <v>230</v>
      </c>
      <c r="B167" s="282">
        <f>IFERROR(VLOOKUP($A167,전사손익계산서!$A:$B,2,0),0)</f>
        <v>0</v>
      </c>
      <c r="C167" s="20">
        <f t="shared" si="17"/>
        <v>0</v>
      </c>
      <c r="D167" s="20">
        <f>IFERROR(VLOOKUP($A167,영업총괄!$A:$K,11,FALSE),0)</f>
        <v>0</v>
      </c>
      <c r="E167" s="140">
        <f t="shared" si="12"/>
        <v>0</v>
      </c>
      <c r="F167" s="20">
        <f>IFERROR(VLOOKUP($A167,소매!A:B,2,FALSE),0)</f>
        <v>0</v>
      </c>
      <c r="G167" s="20">
        <f>IFERROR(VLOOKUP($A167,도매!A:B,2,FALSE),0)</f>
        <v>0</v>
      </c>
      <c r="H167" s="21">
        <f t="shared" si="14"/>
        <v>0</v>
      </c>
      <c r="I167" s="21">
        <f>IFERROR(VLOOKUP($A167,법인영업팀!A:E,4,FALSE),0)</f>
        <v>0</v>
      </c>
      <c r="J167" s="21">
        <f>IFERROR(VLOOKUP($A167,법인영업팀!A:E,5,FALSE),0)</f>
        <v>0</v>
      </c>
      <c r="K167" s="21">
        <f>IFERROR(VLOOKUP($A167,법인영업팀!$A:$E,3,FALSE),0)</f>
        <v>0</v>
      </c>
      <c r="L167" s="243">
        <f>IFERROR(VLOOKUP($A167,소상공인혁신팀!$A:$B,2,FALSE),0)</f>
        <v>0</v>
      </c>
      <c r="M167" s="20">
        <f>IFERROR(VLOOKUP($A167,'유통플랫폼사업단 IU'!$A:$F,2,FALSE),0)</f>
        <v>0</v>
      </c>
      <c r="O167" s="12" t="b">
        <f t="shared" si="13"/>
        <v>1</v>
      </c>
      <c r="Q167" s="20">
        <f>IFERROR(VLOOKUP($A167,디지털강화팀!A:C,3,FALSE),0)</f>
        <v>0</v>
      </c>
      <c r="R167" s="20">
        <f>IFERROR(VLOOKUP($A167,디지털강화팀!A:D,4,FALSE),0)</f>
        <v>0</v>
      </c>
      <c r="S167" s="366" t="b">
        <f t="shared" si="15"/>
        <v>1</v>
      </c>
      <c r="U167" s="411">
        <f>IFERROR(VLOOKUP($A167,플랫폼1!$A:$B,2,FALSE),0)</f>
        <v>0</v>
      </c>
      <c r="V167" s="411">
        <f>IFERROR(VLOOKUP($A167,플랫폼2!$A:$M,12,FALSE),0)+IFERROR(VLOOKUP($A167,플랫폼2!$A:$M,13,FALSE),0)</f>
        <v>0</v>
      </c>
      <c r="W167" s="411">
        <f>IFERROR(VLOOKUP($A167,플랫폼2!$A:$M,7,FALSE),0)+IFERROR(VLOOKUP($A167,플랫폼2!$A:$M,12,FALSE),0)</f>
        <v>0</v>
      </c>
      <c r="X167" s="411">
        <f>IFERROR(VLOOKUP($A167,모바일!$A:$S,17,FALSE),0)</f>
        <v>0</v>
      </c>
      <c r="Y167" s="411">
        <f>IFERROR(VLOOKUP($A167,모바일!$A:$S,18,FALSE),0)</f>
        <v>0</v>
      </c>
      <c r="Z167" s="411">
        <f>IFERROR(VLOOKUP(A167,플랫폼2!$A:$O,15,0),0)</f>
        <v>0</v>
      </c>
      <c r="AA167" s="408" t="b">
        <f t="shared" si="16"/>
        <v>1</v>
      </c>
    </row>
    <row r="168" spans="1:27" hidden="1" outlineLevel="1" x14ac:dyDescent="0.45">
      <c r="A168" s="28" t="s">
        <v>231</v>
      </c>
      <c r="B168" s="286">
        <f>IFERROR(VLOOKUP($A168,전사손익계산서!$A:$B,2,0),0)</f>
        <v>0</v>
      </c>
      <c r="C168" s="20">
        <f t="shared" si="17"/>
        <v>0</v>
      </c>
      <c r="D168" s="20">
        <f>IFERROR(VLOOKUP($A168,영업총괄!$A:$K,11,FALSE),0)</f>
        <v>0</v>
      </c>
      <c r="E168" s="140">
        <f t="shared" si="12"/>
        <v>0</v>
      </c>
      <c r="F168" s="20">
        <f>IFERROR(VLOOKUP($A168,소매!A:B,2,FALSE),0)</f>
        <v>0</v>
      </c>
      <c r="G168" s="20">
        <f>IFERROR(VLOOKUP($A168,도매!A:B,2,FALSE),0)</f>
        <v>0</v>
      </c>
      <c r="H168" s="21">
        <f t="shared" si="14"/>
        <v>0</v>
      </c>
      <c r="I168" s="21">
        <f>IFERROR(VLOOKUP($A168,법인영업팀!A:E,4,FALSE),0)</f>
        <v>0</v>
      </c>
      <c r="J168" s="21">
        <f>IFERROR(VLOOKUP($A168,법인영업팀!A:E,5,FALSE),0)</f>
        <v>0</v>
      </c>
      <c r="K168" s="21">
        <f>IFERROR(VLOOKUP($A168,법인영업팀!$A:$E,3,FALSE),0)</f>
        <v>0</v>
      </c>
      <c r="L168" s="243">
        <f>IFERROR(VLOOKUP($A168,소상공인혁신팀!$A:$B,2,FALSE),0)</f>
        <v>0</v>
      </c>
      <c r="M168" s="20">
        <f>IFERROR(VLOOKUP($A168,'유통플랫폼사업단 IU'!$A:$F,2,FALSE),0)</f>
        <v>0</v>
      </c>
      <c r="O168" s="12" t="b">
        <f t="shared" si="13"/>
        <v>1</v>
      </c>
      <c r="Q168" s="20">
        <f>IFERROR(VLOOKUP($A168,디지털강화팀!A:C,3,FALSE),0)</f>
        <v>0</v>
      </c>
      <c r="R168" s="20">
        <f>IFERROR(VLOOKUP($A168,디지털강화팀!A:D,4,FALSE),0)</f>
        <v>0</v>
      </c>
      <c r="S168" s="366" t="b">
        <f t="shared" si="15"/>
        <v>1</v>
      </c>
      <c r="U168" s="414">
        <f>IFERROR(VLOOKUP($A168,플랫폼1!$A:$B,2,FALSE),0)</f>
        <v>0</v>
      </c>
      <c r="V168" s="414">
        <f>IFERROR(VLOOKUP($A168,플랫폼2!$A:$M,12,FALSE),0)+IFERROR(VLOOKUP($A168,플랫폼2!$A:$M,13,FALSE),0)</f>
        <v>0</v>
      </c>
      <c r="W168" s="414">
        <f>IFERROR(VLOOKUP($A168,플랫폼2!$A:$M,7,FALSE),0)+IFERROR(VLOOKUP($A168,플랫폼2!$A:$M,12,FALSE),0)</f>
        <v>0</v>
      </c>
      <c r="X168" s="414">
        <f>IFERROR(VLOOKUP($A168,모바일!$A:$S,17,FALSE),0)</f>
        <v>0</v>
      </c>
      <c r="Y168" s="414">
        <f>IFERROR(VLOOKUP($A168,모바일!$A:$S,18,FALSE),0)</f>
        <v>0</v>
      </c>
      <c r="Z168" s="414">
        <f>IFERROR(VLOOKUP(A168,플랫폼2!$A:$O,15,0),0)</f>
        <v>0</v>
      </c>
      <c r="AA168" s="408" t="b">
        <f t="shared" si="16"/>
        <v>1</v>
      </c>
    </row>
    <row r="169" spans="1:27" hidden="1" outlineLevel="1" x14ac:dyDescent="0.45">
      <c r="A169" s="28" t="s">
        <v>232</v>
      </c>
      <c r="B169" s="286">
        <f>IFERROR(VLOOKUP($A169,전사손익계산서!$A:$B,2,0),0)</f>
        <v>0</v>
      </c>
      <c r="C169" s="20">
        <f t="shared" si="17"/>
        <v>0</v>
      </c>
      <c r="D169" s="20">
        <f>IFERROR(VLOOKUP($A169,영업총괄!$A:$K,11,FALSE),0)</f>
        <v>0</v>
      </c>
      <c r="E169" s="140">
        <f t="shared" si="12"/>
        <v>0</v>
      </c>
      <c r="F169" s="20">
        <f>IFERROR(VLOOKUP($A169,소매!A:B,2,FALSE),0)</f>
        <v>0</v>
      </c>
      <c r="G169" s="20">
        <f>IFERROR(VLOOKUP($A169,도매!A:B,2,FALSE),0)</f>
        <v>0</v>
      </c>
      <c r="H169" s="21">
        <f t="shared" si="14"/>
        <v>0</v>
      </c>
      <c r="I169" s="21">
        <f>IFERROR(VLOOKUP($A169,법인영업팀!A:E,4,FALSE),0)</f>
        <v>0</v>
      </c>
      <c r="J169" s="21">
        <f>IFERROR(VLOOKUP($A169,법인영업팀!A:E,5,FALSE),0)</f>
        <v>0</v>
      </c>
      <c r="K169" s="21">
        <f>IFERROR(VLOOKUP($A169,법인영업팀!$A:$E,3,FALSE),0)</f>
        <v>0</v>
      </c>
      <c r="L169" s="243">
        <f>IFERROR(VLOOKUP($A169,소상공인혁신팀!$A:$B,2,FALSE),0)</f>
        <v>0</v>
      </c>
      <c r="M169" s="20">
        <f>IFERROR(VLOOKUP($A169,'유통플랫폼사업단 IU'!$A:$F,2,FALSE),0)</f>
        <v>0</v>
      </c>
      <c r="O169" s="12" t="b">
        <f t="shared" si="13"/>
        <v>1</v>
      </c>
      <c r="Q169" s="20">
        <f>IFERROR(VLOOKUP($A169,디지털강화팀!A:C,3,FALSE),0)</f>
        <v>0</v>
      </c>
      <c r="R169" s="20">
        <f>IFERROR(VLOOKUP($A169,디지털강화팀!A:D,4,FALSE),0)</f>
        <v>0</v>
      </c>
      <c r="S169" s="366" t="b">
        <f t="shared" si="15"/>
        <v>1</v>
      </c>
      <c r="U169" s="411">
        <f>IFERROR(VLOOKUP($A169,플랫폼1!$A:$B,2,FALSE),0)</f>
        <v>0</v>
      </c>
      <c r="V169" s="411">
        <f>IFERROR(VLOOKUP($A169,플랫폼2!$A:$M,12,FALSE),0)+IFERROR(VLOOKUP($A169,플랫폼2!$A:$M,13,FALSE),0)</f>
        <v>0</v>
      </c>
      <c r="W169" s="411">
        <f>IFERROR(VLOOKUP($A169,플랫폼2!$A:$M,7,FALSE),0)+IFERROR(VLOOKUP($A169,플랫폼2!$A:$M,12,FALSE),0)</f>
        <v>0</v>
      </c>
      <c r="X169" s="411">
        <f>IFERROR(VLOOKUP($A169,모바일!$A:$S,17,FALSE),0)</f>
        <v>0</v>
      </c>
      <c r="Y169" s="411">
        <f>IFERROR(VLOOKUP($A169,모바일!$A:$S,18,FALSE),0)</f>
        <v>0</v>
      </c>
      <c r="Z169" s="411">
        <f>IFERROR(VLOOKUP(A169,플랫폼2!$A:$O,15,0),0)</f>
        <v>0</v>
      </c>
      <c r="AA169" s="408" t="b">
        <f t="shared" si="16"/>
        <v>1</v>
      </c>
    </row>
    <row r="170" spans="1:27" hidden="1" outlineLevel="1" x14ac:dyDescent="0.45">
      <c r="A170" s="26" t="s">
        <v>233</v>
      </c>
      <c r="B170" s="285">
        <f>IFERROR(VLOOKUP($A170,전사손익계산서!$A:$B,2,0),0)</f>
        <v>0</v>
      </c>
      <c r="C170" s="20">
        <f t="shared" si="17"/>
        <v>0</v>
      </c>
      <c r="D170" s="20">
        <f>IFERROR(VLOOKUP($A170,영업총괄!$A:$K,11,FALSE),0)</f>
        <v>0</v>
      </c>
      <c r="E170" s="140">
        <f t="shared" si="12"/>
        <v>0</v>
      </c>
      <c r="F170" s="20">
        <f>IFERROR(VLOOKUP($A170,소매!A:B,2,FALSE),0)</f>
        <v>0</v>
      </c>
      <c r="G170" s="20">
        <f>IFERROR(VLOOKUP($A170,도매!A:B,2,FALSE),0)</f>
        <v>0</v>
      </c>
      <c r="H170" s="21">
        <f t="shared" si="14"/>
        <v>0</v>
      </c>
      <c r="I170" s="21">
        <f>IFERROR(VLOOKUP($A170,법인영업팀!A:E,4,FALSE),0)</f>
        <v>0</v>
      </c>
      <c r="J170" s="21">
        <f>IFERROR(VLOOKUP($A170,법인영업팀!A:E,5,FALSE),0)</f>
        <v>0</v>
      </c>
      <c r="K170" s="21">
        <f>IFERROR(VLOOKUP($A170,법인영업팀!$A:$E,3,FALSE),0)</f>
        <v>0</v>
      </c>
      <c r="L170" s="243">
        <f>IFERROR(VLOOKUP($A170,소상공인혁신팀!$A:$B,2,FALSE),0)</f>
        <v>0</v>
      </c>
      <c r="M170" s="20">
        <f>IFERROR(VLOOKUP($A170,'유통플랫폼사업단 IU'!$A:$F,2,FALSE),0)</f>
        <v>0</v>
      </c>
      <c r="O170" s="12" t="b">
        <f t="shared" si="13"/>
        <v>1</v>
      </c>
      <c r="Q170" s="20">
        <f>IFERROR(VLOOKUP($A170,디지털강화팀!A:C,3,FALSE),0)</f>
        <v>0</v>
      </c>
      <c r="R170" s="20">
        <f>IFERROR(VLOOKUP($A170,디지털강화팀!A:D,4,FALSE),0)</f>
        <v>0</v>
      </c>
      <c r="S170" s="366" t="b">
        <f t="shared" si="15"/>
        <v>1</v>
      </c>
      <c r="U170" s="415">
        <f>IFERROR(VLOOKUP($A170,플랫폼1!$A:$B,2,FALSE),0)</f>
        <v>0</v>
      </c>
      <c r="V170" s="415">
        <f>IFERROR(VLOOKUP($A170,플랫폼2!$A:$M,12,FALSE),0)+IFERROR(VLOOKUP($A170,플랫폼2!$A:$M,13,FALSE),0)</f>
        <v>0</v>
      </c>
      <c r="W170" s="415">
        <f>IFERROR(VLOOKUP($A170,플랫폼2!$A:$M,7,FALSE),0)+IFERROR(VLOOKUP($A170,플랫폼2!$A:$M,12,FALSE),0)</f>
        <v>0</v>
      </c>
      <c r="X170" s="415">
        <f>IFERROR(VLOOKUP($A170,모바일!$A:$S,17,FALSE),0)</f>
        <v>0</v>
      </c>
      <c r="Y170" s="415">
        <f>IFERROR(VLOOKUP($A170,모바일!$A:$S,18,FALSE),0)</f>
        <v>0</v>
      </c>
      <c r="Z170" s="415">
        <f>IFERROR(VLOOKUP(A170,플랫폼2!$A:$O,15,0),0)</f>
        <v>0</v>
      </c>
      <c r="AA170" s="408" t="b">
        <f t="shared" si="16"/>
        <v>1</v>
      </c>
    </row>
    <row r="171" spans="1:27" s="12" customFormat="1" collapsed="1" x14ac:dyDescent="0.45">
      <c r="A171" s="24" t="s">
        <v>84</v>
      </c>
      <c r="B171" s="283">
        <f>IFERROR(VLOOKUP($A171,전사손익계산서!$A:$B,2,0),0)</f>
        <v>66630241</v>
      </c>
      <c r="C171" s="17">
        <f t="shared" si="17"/>
        <v>64497011</v>
      </c>
      <c r="D171" s="17">
        <f>IFERROR(VLOOKUP($A171,영업총괄!$A:$K,11,FALSE),0)</f>
        <v>-5328728</v>
      </c>
      <c r="E171" s="139">
        <f t="shared" si="12"/>
        <v>7461958</v>
      </c>
      <c r="F171" s="17">
        <f>IFERROR(VLOOKUP($A171,소매!A:B,2,FALSE),0)</f>
        <v>5605276</v>
      </c>
      <c r="G171" s="17">
        <f>IFERROR(VLOOKUP($A171,도매!A:B,2,FALSE),0)</f>
        <v>1406682</v>
      </c>
      <c r="H171" s="18">
        <f t="shared" si="14"/>
        <v>450000</v>
      </c>
      <c r="I171" s="18">
        <f>IFERROR(VLOOKUP($A171,법인영업팀!A:E,4,FALSE),0)</f>
        <v>0</v>
      </c>
      <c r="J171" s="18">
        <f>IFERROR(VLOOKUP($A171,법인영업팀!A:E,5,FALSE),0)</f>
        <v>0</v>
      </c>
      <c r="K171" s="18">
        <f>IFERROR(VLOOKUP($A171,법인영업팀!$A:$E,3,FALSE),0)</f>
        <v>0</v>
      </c>
      <c r="L171" s="242">
        <f>IFERROR(VLOOKUP($A171,소상공인혁신팀!$A:$B,2,FALSE),0)</f>
        <v>0</v>
      </c>
      <c r="M171" s="17">
        <f>IFERROR(VLOOKUP($A171,'유통플랫폼사업단 IU'!$A:$F,2,FALSE),0)</f>
        <v>0</v>
      </c>
      <c r="O171" s="12" t="b">
        <f t="shared" si="13"/>
        <v>1</v>
      </c>
      <c r="Q171" s="17">
        <f>IFERROR(VLOOKUP($A171,디지털강화팀!A:C,3,FALSE),0)</f>
        <v>450000</v>
      </c>
      <c r="R171" s="17">
        <f>IFERROR(VLOOKUP($A171,디지털강화팀!A:D,4,FALSE),0)</f>
        <v>0</v>
      </c>
      <c r="S171" s="366" t="b">
        <f t="shared" si="15"/>
        <v>1</v>
      </c>
      <c r="U171" s="412">
        <f>IFERROR(VLOOKUP($A171,플랫폼1!$A:$B,2,FALSE),0)</f>
        <v>0</v>
      </c>
      <c r="V171" s="412">
        <f>IFERROR(VLOOKUP($A171,플랫폼2!$A:$M,12,FALSE),0)+IFERROR(VLOOKUP($A171,플랫폼2!$A:$M,13,FALSE),0)</f>
        <v>0</v>
      </c>
      <c r="W171" s="412">
        <f>IFERROR(VLOOKUP($A171,플랫폼2!$A:$M,7,FALSE),0)+IFERROR(VLOOKUP($A171,플랫폼2!$A:$M,12,FALSE),0)</f>
        <v>0</v>
      </c>
      <c r="X171" s="412">
        <f>IFERROR(VLOOKUP($A171,모바일!$A:$S,17,FALSE),0)</f>
        <v>0</v>
      </c>
      <c r="Y171" s="412">
        <f>IFERROR(VLOOKUP($A171,모바일!$A:$S,18,FALSE),0)</f>
        <v>0</v>
      </c>
      <c r="Z171" s="412">
        <f>IFERROR(VLOOKUP(A171,플랫폼2!$A:$O,15,0),0)</f>
        <v>0</v>
      </c>
      <c r="AA171" s="408" t="b">
        <f t="shared" si="16"/>
        <v>1</v>
      </c>
    </row>
    <row r="172" spans="1:27" hidden="1" outlineLevel="1" x14ac:dyDescent="0.45">
      <c r="A172" s="23" t="s">
        <v>85</v>
      </c>
      <c r="B172" s="282">
        <f>IFERROR(VLOOKUP($A172,전사손익계산서!$A:$B,2,0),0)</f>
        <v>33272086</v>
      </c>
      <c r="C172" s="20">
        <f t="shared" si="17"/>
        <v>37942264</v>
      </c>
      <c r="D172" s="20">
        <f>IFERROR(VLOOKUP($A172,영업총괄!$A:$K,11,FALSE),0)</f>
        <v>-5328728</v>
      </c>
      <c r="E172" s="140">
        <f t="shared" si="12"/>
        <v>658550</v>
      </c>
      <c r="F172" s="20">
        <f>IFERROR(VLOOKUP($A172,소매!A:B,2,FALSE),0)</f>
        <v>375186</v>
      </c>
      <c r="G172" s="20">
        <f>IFERROR(VLOOKUP($A172,도매!A:B,2,FALSE),0)</f>
        <v>283364</v>
      </c>
      <c r="H172" s="21">
        <f t="shared" si="14"/>
        <v>0</v>
      </c>
      <c r="I172" s="21">
        <f>IFERROR(VLOOKUP($A172,법인영업팀!A:E,4,FALSE),0)</f>
        <v>0</v>
      </c>
      <c r="J172" s="21">
        <f>IFERROR(VLOOKUP($A172,법인영업팀!A:E,5,FALSE),0)</f>
        <v>0</v>
      </c>
      <c r="K172" s="21">
        <f>IFERROR(VLOOKUP($A172,법인영업팀!$A:$E,3,FALSE),0)</f>
        <v>0</v>
      </c>
      <c r="L172" s="243">
        <f>IFERROR(VLOOKUP($A172,소상공인혁신팀!$A:$B,2,FALSE),0)</f>
        <v>0</v>
      </c>
      <c r="M172" s="20">
        <f>IFERROR(VLOOKUP($A172,'유통플랫폼사업단 IU'!$A:$F,2,FALSE),0)</f>
        <v>0</v>
      </c>
      <c r="O172" s="12" t="b">
        <f t="shared" si="13"/>
        <v>1</v>
      </c>
      <c r="Q172" s="20">
        <f>IFERROR(VLOOKUP($A172,디지털강화팀!A:C,3,FALSE),0)</f>
        <v>0</v>
      </c>
      <c r="R172" s="20">
        <f>IFERROR(VLOOKUP($A172,디지털강화팀!A:D,4,FALSE),0)</f>
        <v>0</v>
      </c>
      <c r="S172" s="366" t="b">
        <f t="shared" si="15"/>
        <v>1</v>
      </c>
      <c r="U172" s="411">
        <f>IFERROR(VLOOKUP($A172,플랫폼1!$A:$B,2,FALSE),0)</f>
        <v>0</v>
      </c>
      <c r="V172" s="411">
        <f>IFERROR(VLOOKUP($A172,플랫폼2!$A:$M,12,FALSE),0)+IFERROR(VLOOKUP($A172,플랫폼2!$A:$M,13,FALSE),0)</f>
        <v>0</v>
      </c>
      <c r="W172" s="411">
        <f>IFERROR(VLOOKUP($A172,플랫폼2!$A:$M,7,FALSE),0)+IFERROR(VLOOKUP($A172,플랫폼2!$A:$M,12,FALSE),0)</f>
        <v>0</v>
      </c>
      <c r="X172" s="411">
        <f>IFERROR(VLOOKUP($A172,모바일!$A:$S,17,FALSE),0)</f>
        <v>0</v>
      </c>
      <c r="Y172" s="411">
        <f>IFERROR(VLOOKUP($A172,모바일!$A:$S,18,FALSE),0)</f>
        <v>0</v>
      </c>
      <c r="Z172" s="411">
        <f>IFERROR(VLOOKUP(A172,플랫폼2!$A:$O,15,0),0)</f>
        <v>0</v>
      </c>
      <c r="AA172" s="408" t="b">
        <f t="shared" si="16"/>
        <v>1</v>
      </c>
    </row>
    <row r="173" spans="1:27" hidden="1" outlineLevel="1" x14ac:dyDescent="0.45">
      <c r="A173" s="23" t="s">
        <v>234</v>
      </c>
      <c r="B173" s="282">
        <f>IFERROR(VLOOKUP($A173,전사손익계산서!$A:$B,2,0),0)</f>
        <v>6722818</v>
      </c>
      <c r="C173" s="20">
        <f t="shared" si="17"/>
        <v>6722818</v>
      </c>
      <c r="D173" s="20">
        <f>IFERROR(VLOOKUP($A173,영업총괄!$A:$K,11,FALSE),0)</f>
        <v>0</v>
      </c>
      <c r="E173" s="140">
        <f t="shared" si="12"/>
        <v>0</v>
      </c>
      <c r="F173" s="20">
        <f>IFERROR(VLOOKUP($A173,소매!A:B,2,FALSE),0)</f>
        <v>0</v>
      </c>
      <c r="G173" s="20">
        <f>IFERROR(VLOOKUP($A173,도매!A:B,2,FALSE),0)</f>
        <v>0</v>
      </c>
      <c r="H173" s="21">
        <f t="shared" si="14"/>
        <v>0</v>
      </c>
      <c r="I173" s="21">
        <f>IFERROR(VLOOKUP($A173,법인영업팀!A:E,4,FALSE),0)</f>
        <v>0</v>
      </c>
      <c r="J173" s="21">
        <f>IFERROR(VLOOKUP($A173,법인영업팀!A:E,5,FALSE),0)</f>
        <v>0</v>
      </c>
      <c r="K173" s="21">
        <f>IFERROR(VLOOKUP($A173,법인영업팀!$A:$E,3,FALSE),0)</f>
        <v>0</v>
      </c>
      <c r="L173" s="243">
        <f>IFERROR(VLOOKUP($A173,소상공인혁신팀!$A:$B,2,FALSE),0)</f>
        <v>0</v>
      </c>
      <c r="M173" s="20">
        <f>IFERROR(VLOOKUP($A173,'유통플랫폼사업단 IU'!$A:$F,2,FALSE),0)</f>
        <v>0</v>
      </c>
      <c r="O173" s="12" t="b">
        <f t="shared" si="13"/>
        <v>1</v>
      </c>
      <c r="Q173" s="20">
        <f>IFERROR(VLOOKUP($A173,디지털강화팀!A:C,3,FALSE),0)</f>
        <v>0</v>
      </c>
      <c r="R173" s="20">
        <f>IFERROR(VLOOKUP($A173,디지털강화팀!A:D,4,FALSE),0)</f>
        <v>0</v>
      </c>
      <c r="S173" s="366" t="b">
        <f t="shared" si="15"/>
        <v>1</v>
      </c>
      <c r="U173" s="411">
        <f>IFERROR(VLOOKUP($A173,플랫폼1!$A:$B,2,FALSE),0)</f>
        <v>0</v>
      </c>
      <c r="V173" s="411">
        <f>IFERROR(VLOOKUP($A173,플랫폼2!$A:$M,12,FALSE),0)+IFERROR(VLOOKUP($A173,플랫폼2!$A:$M,13,FALSE),0)</f>
        <v>0</v>
      </c>
      <c r="W173" s="411">
        <f>IFERROR(VLOOKUP($A173,플랫폼2!$A:$M,7,FALSE),0)+IFERROR(VLOOKUP($A173,플랫폼2!$A:$M,12,FALSE),0)</f>
        <v>0</v>
      </c>
      <c r="X173" s="411">
        <f>IFERROR(VLOOKUP($A173,모바일!$A:$S,17,FALSE),0)</f>
        <v>0</v>
      </c>
      <c r="Y173" s="411">
        <f>IFERROR(VLOOKUP($A173,모바일!$A:$S,18,FALSE),0)</f>
        <v>0</v>
      </c>
      <c r="Z173" s="411">
        <f>IFERROR(VLOOKUP(A173,플랫폼2!$A:$O,15,0),0)</f>
        <v>0</v>
      </c>
      <c r="AA173" s="408" t="b">
        <f t="shared" si="16"/>
        <v>1</v>
      </c>
    </row>
    <row r="174" spans="1:27" hidden="1" outlineLevel="1" x14ac:dyDescent="0.45">
      <c r="A174" s="23" t="s">
        <v>86</v>
      </c>
      <c r="B174" s="282">
        <f>IFERROR(VLOOKUP($A174,전사손익계산서!$A:$B,2,0),0)</f>
        <v>26635337</v>
      </c>
      <c r="C174" s="20">
        <f t="shared" si="17"/>
        <v>19831929</v>
      </c>
      <c r="D174" s="20">
        <f>IFERROR(VLOOKUP($A174,영업총괄!$A:$K,11,FALSE),0)</f>
        <v>0</v>
      </c>
      <c r="E174" s="140">
        <f t="shared" si="12"/>
        <v>6803408</v>
      </c>
      <c r="F174" s="20">
        <f>IFERROR(VLOOKUP($A174,소매!A:B,2,FALSE),0)</f>
        <v>5230090</v>
      </c>
      <c r="G174" s="20">
        <f>IFERROR(VLOOKUP($A174,도매!A:B,2,FALSE),0)</f>
        <v>1123318</v>
      </c>
      <c r="H174" s="21">
        <f t="shared" si="14"/>
        <v>450000</v>
      </c>
      <c r="I174" s="21">
        <f>IFERROR(VLOOKUP($A174,법인영업팀!A:E,4,FALSE),0)</f>
        <v>0</v>
      </c>
      <c r="J174" s="21">
        <f>IFERROR(VLOOKUP($A174,법인영업팀!A:E,5,FALSE),0)</f>
        <v>0</v>
      </c>
      <c r="K174" s="21">
        <f>IFERROR(VLOOKUP($A174,법인영업팀!$A:$E,3,FALSE),0)</f>
        <v>0</v>
      </c>
      <c r="L174" s="243">
        <f>IFERROR(VLOOKUP($A174,소상공인혁신팀!$A:$B,2,FALSE),0)</f>
        <v>0</v>
      </c>
      <c r="M174" s="20">
        <f>IFERROR(VLOOKUP($A174,'유통플랫폼사업단 IU'!$A:$F,2,FALSE),0)</f>
        <v>0</v>
      </c>
      <c r="O174" s="12" t="b">
        <f t="shared" si="13"/>
        <v>1</v>
      </c>
      <c r="Q174" s="20">
        <f>IFERROR(VLOOKUP($A174,디지털강화팀!A:C,3,FALSE),0)</f>
        <v>450000</v>
      </c>
      <c r="R174" s="20">
        <f>IFERROR(VLOOKUP($A174,디지털강화팀!A:D,4,FALSE),0)</f>
        <v>0</v>
      </c>
      <c r="S174" s="366" t="b">
        <f t="shared" si="15"/>
        <v>1</v>
      </c>
      <c r="U174" s="411">
        <f>IFERROR(VLOOKUP($A174,플랫폼1!$A:$B,2,FALSE),0)</f>
        <v>0</v>
      </c>
      <c r="V174" s="411">
        <f>IFERROR(VLOOKUP($A174,플랫폼2!$A:$M,12,FALSE),0)+IFERROR(VLOOKUP($A174,플랫폼2!$A:$M,13,FALSE),0)</f>
        <v>0</v>
      </c>
      <c r="W174" s="411">
        <f>IFERROR(VLOOKUP($A174,플랫폼2!$A:$M,7,FALSE),0)+IFERROR(VLOOKUP($A174,플랫폼2!$A:$M,12,FALSE),0)</f>
        <v>0</v>
      </c>
      <c r="X174" s="411">
        <f>IFERROR(VLOOKUP($A174,모바일!$A:$S,17,FALSE),0)</f>
        <v>0</v>
      </c>
      <c r="Y174" s="411">
        <f>IFERROR(VLOOKUP($A174,모바일!$A:$S,18,FALSE),0)</f>
        <v>0</v>
      </c>
      <c r="Z174" s="411">
        <f>IFERROR(VLOOKUP(A174,플랫폼2!$A:$O,15,0),0)</f>
        <v>0</v>
      </c>
      <c r="AA174" s="408" t="b">
        <f t="shared" si="16"/>
        <v>1</v>
      </c>
    </row>
    <row r="175" spans="1:27" hidden="1" outlineLevel="1" x14ac:dyDescent="0.45">
      <c r="A175" s="28" t="s">
        <v>235</v>
      </c>
      <c r="B175" s="286">
        <f>IFERROR(VLOOKUP($A175,전사손익계산서!$A:$B,2,0),0)</f>
        <v>0</v>
      </c>
      <c r="C175" s="20">
        <f t="shared" si="17"/>
        <v>0</v>
      </c>
      <c r="D175" s="20">
        <f>IFERROR(VLOOKUP($A175,영업총괄!$A:$K,11,FALSE),0)</f>
        <v>0</v>
      </c>
      <c r="E175" s="140">
        <f t="shared" si="12"/>
        <v>0</v>
      </c>
      <c r="F175" s="20">
        <f>IFERROR(VLOOKUP($A175,소매!A:B,2,FALSE),0)</f>
        <v>0</v>
      </c>
      <c r="G175" s="20">
        <f>IFERROR(VLOOKUP($A175,도매!A:B,2,FALSE),0)</f>
        <v>0</v>
      </c>
      <c r="H175" s="21">
        <f t="shared" si="14"/>
        <v>0</v>
      </c>
      <c r="I175" s="21">
        <f>IFERROR(VLOOKUP($A175,법인영업팀!A:E,4,FALSE),0)</f>
        <v>0</v>
      </c>
      <c r="J175" s="21">
        <f>IFERROR(VLOOKUP($A175,법인영업팀!A:E,5,FALSE),0)</f>
        <v>0</v>
      </c>
      <c r="K175" s="21">
        <f>IFERROR(VLOOKUP($A175,법인영업팀!$A:$E,3,FALSE),0)</f>
        <v>0</v>
      </c>
      <c r="L175" s="243">
        <f>IFERROR(VLOOKUP($A175,소상공인혁신팀!$A:$B,2,FALSE),0)</f>
        <v>0</v>
      </c>
      <c r="M175" s="20">
        <f>IFERROR(VLOOKUP($A175,'유통플랫폼사업단 IU'!$A:$F,2,FALSE),0)</f>
        <v>0</v>
      </c>
      <c r="O175" s="12" t="b">
        <f t="shared" si="13"/>
        <v>1</v>
      </c>
      <c r="Q175" s="20">
        <f>IFERROR(VLOOKUP($A175,디지털강화팀!A:C,3,FALSE),0)</f>
        <v>0</v>
      </c>
      <c r="R175" s="20">
        <f>IFERROR(VLOOKUP($A175,디지털강화팀!A:D,4,FALSE),0)</f>
        <v>0</v>
      </c>
      <c r="S175" s="366" t="b">
        <f t="shared" si="15"/>
        <v>1</v>
      </c>
      <c r="U175" s="414">
        <f>IFERROR(VLOOKUP($A175,플랫폼1!$A:$B,2,FALSE),0)</f>
        <v>0</v>
      </c>
      <c r="V175" s="414">
        <f>IFERROR(VLOOKUP($A175,플랫폼2!$A:$M,12,FALSE),0)+IFERROR(VLOOKUP($A175,플랫폼2!$A:$M,13,FALSE),0)</f>
        <v>0</v>
      </c>
      <c r="W175" s="414">
        <f>IFERROR(VLOOKUP($A175,플랫폼2!$A:$M,7,FALSE),0)+IFERROR(VLOOKUP($A175,플랫폼2!$A:$M,12,FALSE),0)</f>
        <v>0</v>
      </c>
      <c r="X175" s="414">
        <f>IFERROR(VLOOKUP($A175,모바일!$A:$S,17,FALSE),0)</f>
        <v>0</v>
      </c>
      <c r="Y175" s="414">
        <f>IFERROR(VLOOKUP($A175,모바일!$A:$S,18,FALSE),0)</f>
        <v>0</v>
      </c>
      <c r="Z175" s="414">
        <f>IFERROR(VLOOKUP(A175,플랫폼2!$A:$O,15,0),0)</f>
        <v>0</v>
      </c>
      <c r="AA175" s="408" t="b">
        <f t="shared" si="16"/>
        <v>1</v>
      </c>
    </row>
    <row r="176" spans="1:27" hidden="1" outlineLevel="1" x14ac:dyDescent="0.45">
      <c r="A176" s="28" t="s">
        <v>333</v>
      </c>
      <c r="B176" s="286">
        <f>IFERROR(VLOOKUP($A176,전사손익계산서!$A:$B,2,0),0)</f>
        <v>0</v>
      </c>
      <c r="C176" s="20">
        <f t="shared" si="17"/>
        <v>0</v>
      </c>
      <c r="D176" s="20">
        <f>IFERROR(VLOOKUP($A176,영업총괄!$A:$K,11,FALSE),0)</f>
        <v>0</v>
      </c>
      <c r="E176" s="140">
        <f t="shared" si="12"/>
        <v>0</v>
      </c>
      <c r="F176" s="20">
        <f>IFERROR(VLOOKUP($A176,소매!A:B,2,FALSE),0)</f>
        <v>0</v>
      </c>
      <c r="G176" s="20">
        <f>IFERROR(VLOOKUP($A176,도매!A:B,2,FALSE),0)</f>
        <v>0</v>
      </c>
      <c r="H176" s="21">
        <f t="shared" si="14"/>
        <v>0</v>
      </c>
      <c r="I176" s="21">
        <f>IFERROR(VLOOKUP($A176,법인영업팀!A:E,4,FALSE),0)</f>
        <v>0</v>
      </c>
      <c r="J176" s="21">
        <f>IFERROR(VLOOKUP($A176,법인영업팀!A:E,5,FALSE),0)</f>
        <v>0</v>
      </c>
      <c r="K176" s="21">
        <f>IFERROR(VLOOKUP($A176,법인영업팀!$A:$E,3,FALSE),0)</f>
        <v>0</v>
      </c>
      <c r="L176" s="243">
        <f>IFERROR(VLOOKUP($A176,소상공인혁신팀!$A:$B,2,FALSE),0)</f>
        <v>0</v>
      </c>
      <c r="M176" s="20">
        <f>IFERROR(VLOOKUP($A176,'유통플랫폼사업단 IU'!$A:$F,2,FALSE),0)</f>
        <v>0</v>
      </c>
      <c r="O176" s="12" t="b">
        <f t="shared" si="13"/>
        <v>1</v>
      </c>
      <c r="Q176" s="20">
        <f>IFERROR(VLOOKUP($A176,디지털강화팀!A:C,3,FALSE),0)</f>
        <v>0</v>
      </c>
      <c r="R176" s="20">
        <f>IFERROR(VLOOKUP($A176,디지털강화팀!A:D,4,FALSE),0)</f>
        <v>0</v>
      </c>
      <c r="S176" s="366" t="b">
        <f t="shared" si="15"/>
        <v>1</v>
      </c>
      <c r="U176" s="411">
        <f>IFERROR(VLOOKUP($A176,플랫폼1!$A:$B,2,FALSE),0)</f>
        <v>0</v>
      </c>
      <c r="V176" s="411">
        <f>IFERROR(VLOOKUP($A176,플랫폼2!$A:$M,12,FALSE),0)+IFERROR(VLOOKUP($A176,플랫폼2!$A:$M,13,FALSE),0)</f>
        <v>0</v>
      </c>
      <c r="W176" s="411">
        <f>IFERROR(VLOOKUP($A176,플랫폼2!$A:$M,7,FALSE),0)+IFERROR(VLOOKUP($A176,플랫폼2!$A:$M,12,FALSE),0)</f>
        <v>0</v>
      </c>
      <c r="X176" s="411">
        <f>IFERROR(VLOOKUP($A176,모바일!$A:$S,17,FALSE),0)</f>
        <v>0</v>
      </c>
      <c r="Y176" s="411">
        <f>IFERROR(VLOOKUP($A176,모바일!$A:$S,18,FALSE),0)</f>
        <v>0</v>
      </c>
      <c r="Z176" s="411">
        <f>IFERROR(VLOOKUP(A176,플랫폼2!$A:$O,15,0),0)</f>
        <v>0</v>
      </c>
      <c r="AA176" s="408" t="b">
        <f t="shared" si="16"/>
        <v>1</v>
      </c>
    </row>
    <row r="177" spans="1:27" hidden="1" outlineLevel="1" x14ac:dyDescent="0.45">
      <c r="A177" s="23" t="s">
        <v>236</v>
      </c>
      <c r="B177" s="282">
        <f>IFERROR(VLOOKUP($A177,전사손익계산서!$A:$B,2,0),0)</f>
        <v>0</v>
      </c>
      <c r="C177" s="20">
        <f t="shared" si="17"/>
        <v>0</v>
      </c>
      <c r="D177" s="20">
        <f>IFERROR(VLOOKUP($A177,영업총괄!$A:$K,11,FALSE),0)</f>
        <v>0</v>
      </c>
      <c r="E177" s="140">
        <f t="shared" si="12"/>
        <v>0</v>
      </c>
      <c r="F177" s="20">
        <f>IFERROR(VLOOKUP($A177,소매!A:B,2,FALSE),0)</f>
        <v>0</v>
      </c>
      <c r="G177" s="20">
        <f>IFERROR(VLOOKUP($A177,도매!A:B,2,FALSE),0)</f>
        <v>0</v>
      </c>
      <c r="H177" s="21">
        <f t="shared" si="14"/>
        <v>0</v>
      </c>
      <c r="I177" s="21">
        <f>IFERROR(VLOOKUP($A177,법인영업팀!A:E,4,FALSE),0)</f>
        <v>0</v>
      </c>
      <c r="J177" s="21">
        <f>IFERROR(VLOOKUP($A177,법인영업팀!A:E,5,FALSE),0)</f>
        <v>0</v>
      </c>
      <c r="K177" s="21">
        <f>IFERROR(VLOOKUP($A177,법인영업팀!$A:$E,3,FALSE),0)</f>
        <v>0</v>
      </c>
      <c r="L177" s="243">
        <f>IFERROR(VLOOKUP($A177,소상공인혁신팀!$A:$B,2,FALSE),0)</f>
        <v>0</v>
      </c>
      <c r="M177" s="20">
        <f>IFERROR(VLOOKUP($A177,'유통플랫폼사업단 IU'!$A:$F,2,FALSE),0)</f>
        <v>0</v>
      </c>
      <c r="O177" s="12" t="b">
        <f t="shared" si="13"/>
        <v>1</v>
      </c>
      <c r="Q177" s="20">
        <f>IFERROR(VLOOKUP($A177,디지털강화팀!A:C,3,FALSE),0)</f>
        <v>0</v>
      </c>
      <c r="R177" s="20">
        <f>IFERROR(VLOOKUP($A177,디지털강화팀!A:D,4,FALSE),0)</f>
        <v>0</v>
      </c>
      <c r="S177" s="366" t="b">
        <f t="shared" si="15"/>
        <v>1</v>
      </c>
      <c r="U177" s="411">
        <f>IFERROR(VLOOKUP($A177,플랫폼1!$A:$B,2,FALSE),0)</f>
        <v>0</v>
      </c>
      <c r="V177" s="411">
        <f>IFERROR(VLOOKUP($A177,플랫폼2!$A:$M,12,FALSE),0)+IFERROR(VLOOKUP($A177,플랫폼2!$A:$M,13,FALSE),0)</f>
        <v>0</v>
      </c>
      <c r="W177" s="411">
        <f>IFERROR(VLOOKUP($A177,플랫폼2!$A:$M,7,FALSE),0)+IFERROR(VLOOKUP($A177,플랫폼2!$A:$M,12,FALSE),0)</f>
        <v>0</v>
      </c>
      <c r="X177" s="411">
        <f>IFERROR(VLOOKUP($A177,모바일!$A:$S,17,FALSE),0)</f>
        <v>0</v>
      </c>
      <c r="Y177" s="411">
        <f>IFERROR(VLOOKUP($A177,모바일!$A:$S,18,FALSE),0)</f>
        <v>0</v>
      </c>
      <c r="Z177" s="411">
        <f>IFERROR(VLOOKUP(A177,플랫폼2!$A:$O,15,0),0)</f>
        <v>0</v>
      </c>
      <c r="AA177" s="408" t="b">
        <f t="shared" si="16"/>
        <v>1</v>
      </c>
    </row>
    <row r="178" spans="1:27" s="12" customFormat="1" collapsed="1" x14ac:dyDescent="0.45">
      <c r="A178" s="24" t="s">
        <v>165</v>
      </c>
      <c r="B178" s="283">
        <f>IFERROR(VLOOKUP($A178,전사손익계산서!$A:$B,2,0),0)</f>
        <v>270000</v>
      </c>
      <c r="C178" s="17">
        <f t="shared" si="17"/>
        <v>270000</v>
      </c>
      <c r="D178" s="17">
        <f>IFERROR(VLOOKUP($A178,영업총괄!$A:$K,11,FALSE),0)</f>
        <v>0</v>
      </c>
      <c r="E178" s="139">
        <f t="shared" si="12"/>
        <v>0</v>
      </c>
      <c r="F178" s="17">
        <f>IFERROR(VLOOKUP($A178,소매!A:B,2,FALSE),0)</f>
        <v>0</v>
      </c>
      <c r="G178" s="17">
        <f>IFERROR(VLOOKUP($A178,도매!A:B,2,FALSE),0)</f>
        <v>0</v>
      </c>
      <c r="H178" s="18">
        <f t="shared" si="14"/>
        <v>0</v>
      </c>
      <c r="I178" s="18">
        <f>IFERROR(VLOOKUP($A178,법인영업팀!A:E,4,FALSE),0)</f>
        <v>0</v>
      </c>
      <c r="J178" s="18">
        <f>IFERROR(VLOOKUP($A178,법인영업팀!A:E,5,FALSE),0)</f>
        <v>0</v>
      </c>
      <c r="K178" s="18">
        <f>IFERROR(VLOOKUP($A178,법인영업팀!$A:$E,3,FALSE),0)</f>
        <v>0</v>
      </c>
      <c r="L178" s="242">
        <f>IFERROR(VLOOKUP($A178,소상공인혁신팀!$A:$B,2,FALSE),0)</f>
        <v>0</v>
      </c>
      <c r="M178" s="17">
        <f>IFERROR(VLOOKUP($A178,'유통플랫폼사업단 IU'!$A:$F,2,FALSE),0)</f>
        <v>0</v>
      </c>
      <c r="O178" s="12" t="b">
        <f t="shared" si="13"/>
        <v>1</v>
      </c>
      <c r="Q178" s="17">
        <f>IFERROR(VLOOKUP($A178,디지털강화팀!A:C,3,FALSE),0)</f>
        <v>0</v>
      </c>
      <c r="R178" s="17">
        <f>IFERROR(VLOOKUP($A178,디지털강화팀!A:D,4,FALSE),0)</f>
        <v>0</v>
      </c>
      <c r="S178" s="366" t="b">
        <f t="shared" si="15"/>
        <v>1</v>
      </c>
      <c r="U178" s="412">
        <f>IFERROR(VLOOKUP($A178,플랫폼1!$A:$B,2,FALSE),0)</f>
        <v>0</v>
      </c>
      <c r="V178" s="412">
        <f>IFERROR(VLOOKUP($A178,플랫폼2!$A:$M,12,FALSE),0)+IFERROR(VLOOKUP($A178,플랫폼2!$A:$M,13,FALSE),0)</f>
        <v>0</v>
      </c>
      <c r="W178" s="412">
        <f>IFERROR(VLOOKUP($A178,플랫폼2!$A:$M,7,FALSE),0)+IFERROR(VLOOKUP($A178,플랫폼2!$A:$M,12,FALSE),0)</f>
        <v>0</v>
      </c>
      <c r="X178" s="412">
        <f>IFERROR(VLOOKUP($A178,모바일!$A:$S,17,FALSE),0)</f>
        <v>0</v>
      </c>
      <c r="Y178" s="412">
        <f>IFERROR(VLOOKUP($A178,모바일!$A:$S,18,FALSE),0)</f>
        <v>0</v>
      </c>
      <c r="Z178" s="412">
        <f>IFERROR(VLOOKUP(A178,플랫폼2!$A:$O,15,0),0)</f>
        <v>0</v>
      </c>
      <c r="AA178" s="408" t="b">
        <f t="shared" si="16"/>
        <v>1</v>
      </c>
    </row>
    <row r="179" spans="1:27" hidden="1" outlineLevel="1" x14ac:dyDescent="0.45">
      <c r="A179" s="23" t="s">
        <v>166</v>
      </c>
      <c r="B179" s="282">
        <f>IFERROR(VLOOKUP($A179,전사손익계산서!$A:$B,2,0),0)</f>
        <v>24545</v>
      </c>
      <c r="C179" s="20">
        <f t="shared" si="17"/>
        <v>24545</v>
      </c>
      <c r="D179" s="20">
        <f>IFERROR(VLOOKUP($A179,영업총괄!$A:$K,11,FALSE),0)</f>
        <v>0</v>
      </c>
      <c r="E179" s="140">
        <f t="shared" si="12"/>
        <v>0</v>
      </c>
      <c r="F179" s="20">
        <f>IFERROR(VLOOKUP($A179,소매!A:B,2,FALSE),0)</f>
        <v>0</v>
      </c>
      <c r="G179" s="20">
        <f>IFERROR(VLOOKUP($A179,도매!A:B,2,FALSE),0)</f>
        <v>0</v>
      </c>
      <c r="H179" s="21">
        <f t="shared" si="14"/>
        <v>0</v>
      </c>
      <c r="I179" s="21">
        <f>IFERROR(VLOOKUP($A179,법인영업팀!A:E,4,FALSE),0)</f>
        <v>0</v>
      </c>
      <c r="J179" s="21">
        <f>IFERROR(VLOOKUP($A179,법인영업팀!A:E,5,FALSE),0)</f>
        <v>0</v>
      </c>
      <c r="K179" s="21">
        <f>IFERROR(VLOOKUP($A179,법인영업팀!$A:$E,3,FALSE),0)</f>
        <v>0</v>
      </c>
      <c r="L179" s="243">
        <f>IFERROR(VLOOKUP($A179,소상공인혁신팀!$A:$B,2,FALSE),0)</f>
        <v>0</v>
      </c>
      <c r="M179" s="20">
        <f>IFERROR(VLOOKUP($A179,'유통플랫폼사업단 IU'!$A:$F,2,FALSE),0)</f>
        <v>0</v>
      </c>
      <c r="O179" s="12" t="b">
        <f t="shared" si="13"/>
        <v>1</v>
      </c>
      <c r="Q179" s="20">
        <f>IFERROR(VLOOKUP($A179,디지털강화팀!A:C,3,FALSE),0)</f>
        <v>0</v>
      </c>
      <c r="R179" s="20">
        <f>IFERROR(VLOOKUP($A179,디지털강화팀!A:D,4,FALSE),0)</f>
        <v>0</v>
      </c>
      <c r="S179" s="366" t="b">
        <f t="shared" si="15"/>
        <v>1</v>
      </c>
      <c r="U179" s="411">
        <f>IFERROR(VLOOKUP($A179,플랫폼1!$A:$B,2,FALSE),0)</f>
        <v>0</v>
      </c>
      <c r="V179" s="411">
        <f>IFERROR(VLOOKUP($A179,플랫폼2!$A:$M,12,FALSE),0)+IFERROR(VLOOKUP($A179,플랫폼2!$A:$M,13,FALSE),0)</f>
        <v>0</v>
      </c>
      <c r="W179" s="411">
        <f>IFERROR(VLOOKUP($A179,플랫폼2!$A:$M,7,FALSE),0)+IFERROR(VLOOKUP($A179,플랫폼2!$A:$M,12,FALSE),0)</f>
        <v>0</v>
      </c>
      <c r="X179" s="411">
        <f>IFERROR(VLOOKUP($A179,모바일!$A:$S,17,FALSE),0)</f>
        <v>0</v>
      </c>
      <c r="Y179" s="411">
        <f>IFERROR(VLOOKUP($A179,모바일!$A:$S,18,FALSE),0)</f>
        <v>0</v>
      </c>
      <c r="Z179" s="411">
        <f>IFERROR(VLOOKUP(A179,플랫폼2!$A:$O,15,0),0)</f>
        <v>0</v>
      </c>
      <c r="AA179" s="408" t="b">
        <f t="shared" si="16"/>
        <v>1</v>
      </c>
    </row>
    <row r="180" spans="1:27" hidden="1" outlineLevel="1" x14ac:dyDescent="0.45">
      <c r="A180" s="23" t="s">
        <v>167</v>
      </c>
      <c r="B180" s="281">
        <f>IFERROR(VLOOKUP($A180,전사손익계산서!$A:$B,2,0),0)</f>
        <v>245455</v>
      </c>
      <c r="C180" s="20">
        <f t="shared" si="17"/>
        <v>245455</v>
      </c>
      <c r="D180" s="20">
        <f>IFERROR(VLOOKUP($A180,영업총괄!$A:$K,11,FALSE),0)</f>
        <v>0</v>
      </c>
      <c r="E180" s="140">
        <f t="shared" si="12"/>
        <v>0</v>
      </c>
      <c r="F180" s="20">
        <f>IFERROR(VLOOKUP($A180,소매!A:B,2,FALSE),0)</f>
        <v>0</v>
      </c>
      <c r="G180" s="20">
        <f>IFERROR(VLOOKUP($A180,도매!A:B,2,FALSE),0)</f>
        <v>0</v>
      </c>
      <c r="H180" s="21">
        <f t="shared" si="14"/>
        <v>0</v>
      </c>
      <c r="I180" s="21">
        <f>IFERROR(VLOOKUP($A180,법인영업팀!A:E,4,FALSE),0)</f>
        <v>0</v>
      </c>
      <c r="J180" s="21">
        <f>IFERROR(VLOOKUP($A180,법인영업팀!A:E,5,FALSE),0)</f>
        <v>0</v>
      </c>
      <c r="K180" s="21">
        <f>IFERROR(VLOOKUP($A180,법인영업팀!$A:$E,3,FALSE),0)</f>
        <v>0</v>
      </c>
      <c r="L180" s="243">
        <f>IFERROR(VLOOKUP($A180,소상공인혁신팀!$A:$B,2,FALSE),0)</f>
        <v>0</v>
      </c>
      <c r="M180" s="20">
        <f>IFERROR(VLOOKUP($A180,'유통플랫폼사업단 IU'!$A:$F,2,FALSE),0)</f>
        <v>0</v>
      </c>
      <c r="O180" s="12" t="b">
        <f t="shared" si="13"/>
        <v>1</v>
      </c>
      <c r="Q180" s="20">
        <f>IFERROR(VLOOKUP($A180,디지털강화팀!A:C,3,FALSE),0)</f>
        <v>0</v>
      </c>
      <c r="R180" s="20">
        <f>IFERROR(VLOOKUP($A180,디지털강화팀!A:D,4,FALSE),0)</f>
        <v>0</v>
      </c>
      <c r="S180" s="366" t="b">
        <f t="shared" si="15"/>
        <v>1</v>
      </c>
      <c r="U180" s="411">
        <f>IFERROR(VLOOKUP($A180,플랫폼1!$A:$B,2,FALSE),0)</f>
        <v>0</v>
      </c>
      <c r="V180" s="411">
        <f>IFERROR(VLOOKUP($A180,플랫폼2!$A:$M,12,FALSE),0)+IFERROR(VLOOKUP($A180,플랫폼2!$A:$M,13,FALSE),0)</f>
        <v>0</v>
      </c>
      <c r="W180" s="411">
        <f>IFERROR(VLOOKUP($A180,플랫폼2!$A:$M,7,FALSE),0)+IFERROR(VLOOKUP($A180,플랫폼2!$A:$M,12,FALSE),0)</f>
        <v>0</v>
      </c>
      <c r="X180" s="411">
        <f>IFERROR(VLOOKUP($A180,모바일!$A:$S,17,FALSE),0)</f>
        <v>0</v>
      </c>
      <c r="Y180" s="411">
        <f>IFERROR(VLOOKUP($A180,모바일!$A:$S,18,FALSE),0)</f>
        <v>0</v>
      </c>
      <c r="Z180" s="411">
        <f>IFERROR(VLOOKUP(A180,플랫폼2!$A:$O,15,0),0)</f>
        <v>0</v>
      </c>
      <c r="AA180" s="408" t="b">
        <f t="shared" si="16"/>
        <v>1</v>
      </c>
    </row>
    <row r="181" spans="1:27" s="12" customFormat="1" collapsed="1" x14ac:dyDescent="0.45">
      <c r="A181" s="24" t="s">
        <v>87</v>
      </c>
      <c r="B181" s="283">
        <f>IFERROR(VLOOKUP($A181,전사손익계산서!$A:$B,2,0),0)</f>
        <v>479808572</v>
      </c>
      <c r="C181" s="17">
        <f t="shared" si="17"/>
        <v>116775039.49150586</v>
      </c>
      <c r="D181" s="17">
        <f>IFERROR(VLOOKUP($A181,영업총괄!$A:$K,11,FALSE),0)</f>
        <v>21335105</v>
      </c>
      <c r="E181" s="139">
        <f t="shared" si="12"/>
        <v>341698427.50849414</v>
      </c>
      <c r="F181" s="17">
        <f>IFERROR(VLOOKUP($A181,소매!A:B,2,FALSE),0)</f>
        <v>208545068.47805554</v>
      </c>
      <c r="G181" s="17">
        <f>IFERROR(VLOOKUP($A181,도매!A:B,2,FALSE),0)</f>
        <v>72443392.051074684</v>
      </c>
      <c r="H181" s="17">
        <f t="shared" si="14"/>
        <v>17175457.470869768</v>
      </c>
      <c r="I181" s="17">
        <f>IFERROR(VLOOKUP($A181,법인영업팀!A:E,4,FALSE),0)</f>
        <v>2370991.4207643196</v>
      </c>
      <c r="J181" s="17">
        <f>IFERROR(VLOOKUP($A181,법인영업팀!A:E,5,FALSE),0)</f>
        <v>2346877.9082152825</v>
      </c>
      <c r="K181" s="17">
        <f>IFERROR(VLOOKUP($A181,법인영업팀!$A:$E,3,FALSE),0)</f>
        <v>12434302.922148807</v>
      </c>
      <c r="L181" s="244">
        <f>IFERROR(VLOOKUP($A181,소상공인혁신팀!$A:$B,2,FALSE),0)</f>
        <v>16168493.257365726</v>
      </c>
      <c r="M181" s="17">
        <f>IFERROR(VLOOKUP($A181,'유통플랫폼사업단 IU'!$A:$F,2,FALSE),0)</f>
        <v>10213844</v>
      </c>
      <c r="O181" s="12" t="b">
        <f t="shared" si="13"/>
        <v>1</v>
      </c>
      <c r="Q181" s="17">
        <f>IFERROR(VLOOKUP($A181,디지털강화팀!A:C,3,FALSE),0)</f>
        <v>16316684.547326282</v>
      </c>
      <c r="R181" s="17">
        <f>IFERROR(VLOOKUP($A181,디지털강화팀!A:D,4,FALSE),0)</f>
        <v>858772.92354348849</v>
      </c>
      <c r="S181" s="366" t="b">
        <f t="shared" si="15"/>
        <v>1</v>
      </c>
      <c r="U181" s="412">
        <f>IFERROR(VLOOKUP($A181,플랫폼1!$A:$B,2,FALSE),0)</f>
        <v>4089348</v>
      </c>
      <c r="V181" s="412">
        <f>IFERROR(VLOOKUP($A181,플랫폼2!$A:$M,12,FALSE),0)+IFERROR(VLOOKUP($A181,플랫폼2!$A:$M,13,FALSE),0)</f>
        <v>1594059</v>
      </c>
      <c r="W181" s="412">
        <f>IFERROR(VLOOKUP($A181,플랫폼2!$A:$M,7,FALSE),0)+IFERROR(VLOOKUP($A181,플랫폼2!$A:$M,12,FALSE),0)</f>
        <v>1594059</v>
      </c>
      <c r="X181" s="412">
        <f>IFERROR(VLOOKUP($A181,모바일!$A:$S,17,FALSE),0)</f>
        <v>182411.66666666666</v>
      </c>
      <c r="Y181" s="412">
        <f>IFERROR(VLOOKUP($A181,모바일!$A:$S,18,FALSE),0)</f>
        <v>182411.66666666666</v>
      </c>
      <c r="Z181" s="412">
        <f>IFERROR(VLOOKUP(A181,플랫폼2!$A:$O,15,0),0)</f>
        <v>2571554.6666666665</v>
      </c>
      <c r="AA181" s="408" t="b">
        <f t="shared" si="16"/>
        <v>1</v>
      </c>
    </row>
    <row r="182" spans="1:27" s="12" customFormat="1" hidden="1" outlineLevel="1" x14ac:dyDescent="0.45">
      <c r="A182" s="23" t="s">
        <v>88</v>
      </c>
      <c r="B182" s="282">
        <f>IFERROR(VLOOKUP($A182,전사손익계산서!$A:$B,2,0),0)</f>
        <v>84677443</v>
      </c>
      <c r="C182" s="20">
        <f t="shared" si="17"/>
        <v>3742391</v>
      </c>
      <c r="D182" s="20">
        <f>IFERROR(VLOOKUP($A182,영업총괄!$A:$K,11,FALSE),0)</f>
        <v>610644</v>
      </c>
      <c r="E182" s="140">
        <f t="shared" si="12"/>
        <v>80324408</v>
      </c>
      <c r="F182" s="20">
        <f>IFERROR(VLOOKUP($A182,소매!A:B,2,FALSE),0)</f>
        <v>56048979</v>
      </c>
      <c r="G182" s="20">
        <f>IFERROR(VLOOKUP($A182,도매!A:B,2,FALSE),0)</f>
        <v>13812084</v>
      </c>
      <c r="H182" s="20">
        <f t="shared" si="14"/>
        <v>4429729</v>
      </c>
      <c r="I182" s="20">
        <f>IFERROR(VLOOKUP($A182,법인영업팀!A:E,4,FALSE),0)</f>
        <v>503047</v>
      </c>
      <c r="J182" s="20">
        <f>IFERROR(VLOOKUP($A182,법인영업팀!A:E,5,FALSE),0)</f>
        <v>240768</v>
      </c>
      <c r="K182" s="20">
        <f>IFERROR(VLOOKUP($A182,법인영업팀!$A:$E,3,FALSE),0)</f>
        <v>2762767</v>
      </c>
      <c r="L182" s="245">
        <f>IFERROR(VLOOKUP($A182,소상공인혁신팀!$A:$B,2,FALSE),0)</f>
        <v>2298507</v>
      </c>
      <c r="M182" s="20">
        <f>IFERROR(VLOOKUP($A182,'유통플랫폼사업단 IU'!$A:$F,2,FALSE),0)</f>
        <v>228527</v>
      </c>
      <c r="O182" s="12" t="b">
        <f t="shared" si="13"/>
        <v>1</v>
      </c>
      <c r="Q182" s="20">
        <f>IFERROR(VLOOKUP($A182,디지털강화팀!A:C,3,FALSE),0)</f>
        <v>4208243</v>
      </c>
      <c r="R182" s="20">
        <f>IFERROR(VLOOKUP($A182,디지털강화팀!A:D,4,FALSE),0)</f>
        <v>221486</v>
      </c>
      <c r="S182" s="366" t="b">
        <f t="shared" si="15"/>
        <v>1</v>
      </c>
      <c r="U182" s="411">
        <f>IFERROR(VLOOKUP($A182,플랫폼1!$A:$B,2,FALSE),0)</f>
        <v>0</v>
      </c>
      <c r="V182" s="411">
        <f>IFERROR(VLOOKUP($A182,플랫폼2!$A:$M,12,FALSE),0)+IFERROR(VLOOKUP($A182,플랫폼2!$A:$M,13,FALSE),0)</f>
        <v>0</v>
      </c>
      <c r="W182" s="411">
        <f>IFERROR(VLOOKUP($A182,플랫폼2!$A:$M,7,FALSE),0)+IFERROR(VLOOKUP($A182,플랫폼2!$A:$M,12,FALSE),0)</f>
        <v>0</v>
      </c>
      <c r="X182" s="411">
        <f>IFERROR(VLOOKUP($A182,모바일!$A:$S,17,FALSE),0)</f>
        <v>0</v>
      </c>
      <c r="Y182" s="411">
        <f>IFERROR(VLOOKUP($A182,모바일!$A:$S,18,FALSE),0)</f>
        <v>0</v>
      </c>
      <c r="Z182" s="411">
        <v>228527</v>
      </c>
      <c r="AA182" s="408" t="b">
        <f t="shared" si="16"/>
        <v>1</v>
      </c>
    </row>
    <row r="183" spans="1:27" hidden="1" outlineLevel="1" x14ac:dyDescent="0.45">
      <c r="A183" s="23" t="s">
        <v>168</v>
      </c>
      <c r="B183" s="282">
        <f>IFERROR(VLOOKUP($A183,전사손익계산서!$A:$B,2,0),0)</f>
        <v>1683338</v>
      </c>
      <c r="C183" s="20">
        <f t="shared" si="17"/>
        <v>1683338</v>
      </c>
      <c r="D183" s="20">
        <f>IFERROR(VLOOKUP($A183,영업총괄!$A:$K,11,FALSE),0)</f>
        <v>0</v>
      </c>
      <c r="E183" s="140">
        <f t="shared" si="12"/>
        <v>0</v>
      </c>
      <c r="F183" s="20">
        <f>IFERROR(VLOOKUP($A183,소매!A:B,2,FALSE),0)</f>
        <v>0</v>
      </c>
      <c r="G183" s="20">
        <f>IFERROR(VLOOKUP($A183,도매!A:B,2,FALSE),0)</f>
        <v>0</v>
      </c>
      <c r="H183" s="20">
        <f t="shared" si="14"/>
        <v>0</v>
      </c>
      <c r="I183" s="20">
        <f>IFERROR(VLOOKUP($A183,법인영업팀!A:E,4,FALSE),0)</f>
        <v>0</v>
      </c>
      <c r="J183" s="20">
        <f>IFERROR(VLOOKUP($A183,법인영업팀!A:E,5,FALSE),0)</f>
        <v>0</v>
      </c>
      <c r="K183" s="20">
        <f>IFERROR(VLOOKUP($A183,법인영업팀!$A:$E,3,FALSE),0)</f>
        <v>0</v>
      </c>
      <c r="L183" s="245">
        <f>IFERROR(VLOOKUP($A183,소상공인혁신팀!$A:$B,2,FALSE),0)</f>
        <v>0</v>
      </c>
      <c r="M183" s="20">
        <f>IFERROR(VLOOKUP($A183,'유통플랫폼사업단 IU'!$A:$F,2,FALSE),0)</f>
        <v>0</v>
      </c>
      <c r="O183" s="12" t="b">
        <f t="shared" si="13"/>
        <v>1</v>
      </c>
      <c r="Q183" s="20">
        <f>IFERROR(VLOOKUP($A183,디지털강화팀!A:C,3,FALSE),0)</f>
        <v>0</v>
      </c>
      <c r="R183" s="20">
        <f>IFERROR(VLOOKUP($A183,디지털강화팀!A:D,4,FALSE),0)</f>
        <v>0</v>
      </c>
      <c r="S183" s="366" t="b">
        <f t="shared" si="15"/>
        <v>1</v>
      </c>
      <c r="U183" s="411">
        <f>IFERROR(VLOOKUP($A183,플랫폼1!$A:$B,2,FALSE),0)</f>
        <v>0</v>
      </c>
      <c r="V183" s="411">
        <f>IFERROR(VLOOKUP($A183,플랫폼2!$A:$M,12,FALSE),0)+IFERROR(VLOOKUP($A183,플랫폼2!$A:$M,13,FALSE),0)</f>
        <v>0</v>
      </c>
      <c r="W183" s="411">
        <f>IFERROR(VLOOKUP($A183,플랫폼2!$A:$M,7,FALSE),0)+IFERROR(VLOOKUP($A183,플랫폼2!$A:$M,12,FALSE),0)</f>
        <v>0</v>
      </c>
      <c r="X183" s="411">
        <f>IFERROR(VLOOKUP($A183,모바일!$A:$S,17,FALSE),0)</f>
        <v>0</v>
      </c>
      <c r="Y183" s="411">
        <f>IFERROR(VLOOKUP($A183,모바일!$A:$S,18,FALSE),0)</f>
        <v>0</v>
      </c>
      <c r="Z183" s="411">
        <f>IFERROR(VLOOKUP(A183,플랫폼2!$A:$O,15,0),0)</f>
        <v>0</v>
      </c>
      <c r="AA183" s="408" t="b">
        <f t="shared" si="16"/>
        <v>1</v>
      </c>
    </row>
    <row r="184" spans="1:27" hidden="1" outlineLevel="1" x14ac:dyDescent="0.45">
      <c r="A184" s="23" t="s">
        <v>89</v>
      </c>
      <c r="B184" s="282">
        <f>IFERROR(VLOOKUP($A184,전사손익계산서!$A:$B,2,0),0)</f>
        <v>28536889</v>
      </c>
      <c r="C184" s="20">
        <f t="shared" si="17"/>
        <v>8715153.491505865</v>
      </c>
      <c r="D184" s="20">
        <f>IFERROR(VLOOKUP($A184,영업총괄!$A:$K,11,FALSE),0)</f>
        <v>3458144</v>
      </c>
      <c r="E184" s="140">
        <f t="shared" si="12"/>
        <v>16363591.508494135</v>
      </c>
      <c r="F184" s="20">
        <f>IFERROR(VLOOKUP($A184,소매!A:B,2,FALSE),0)</f>
        <v>9396475.8198211789</v>
      </c>
      <c r="G184" s="20">
        <f>IFERROR(VLOOKUP($A184,도매!A:B,2,FALSE),0)</f>
        <v>3687354.7093090508</v>
      </c>
      <c r="H184" s="20">
        <f t="shared" si="14"/>
        <v>721091.47086977074</v>
      </c>
      <c r="I184" s="20">
        <f>IFERROR(VLOOKUP($A184,법인영업팀!A:E,4,FALSE),0)</f>
        <v>220493.92076431939</v>
      </c>
      <c r="J184" s="20">
        <f>IFERROR(VLOOKUP($A184,법인영업팀!A:E,5,FALSE),0)</f>
        <v>220777.40821528254</v>
      </c>
      <c r="K184" s="20">
        <f>IFERROR(VLOOKUP($A184,법인영업팀!$A:$E,3,FALSE),0)</f>
        <v>885450.92214880767</v>
      </c>
      <c r="L184" s="245">
        <f>IFERROR(VLOOKUP($A184,소상공인혁신팀!$A:$B,2,FALSE),0)</f>
        <v>480868.25736572628</v>
      </c>
      <c r="M184" s="20">
        <f>IFERROR(VLOOKUP($A184,'유통플랫폼사업단 IU'!$A:$F,2,FALSE),0)</f>
        <v>751079</v>
      </c>
      <c r="O184" s="12" t="b">
        <f t="shared" si="13"/>
        <v>1</v>
      </c>
      <c r="Q184" s="20">
        <f>IFERROR(VLOOKUP($A184,디지털강화팀!A:C,3,FALSE),0)</f>
        <v>685036.54732628225</v>
      </c>
      <c r="R184" s="20">
        <f>IFERROR(VLOOKUP($A184,디지털강화팀!A:D,4,FALSE),0)</f>
        <v>36054.923543488534</v>
      </c>
      <c r="S184" s="366" t="b">
        <f>Q184+R184=H184</f>
        <v>1</v>
      </c>
      <c r="U184" s="411">
        <f>IFERROR(VLOOKUP($A184,플랫폼1!$A:$B,2,FALSE),0)</f>
        <v>259820</v>
      </c>
      <c r="V184" s="411">
        <f>IFERROR(VLOOKUP($A184,플랫폼2!$A:$M,12,FALSE),0)+IFERROR(VLOOKUP($A184,플랫폼2!$A:$M,13,FALSE),0)</f>
        <v>146218.5</v>
      </c>
      <c r="W184" s="411">
        <f>IFERROR(VLOOKUP($A184,플랫폼2!$A:$M,7,FALSE),0)+IFERROR(VLOOKUP($A184,플랫폼2!$A:$M,12,FALSE),0)</f>
        <v>146218.5</v>
      </c>
      <c r="X184" s="411">
        <f>IFERROR(VLOOKUP($A184,모바일!$A:$S,17,FALSE),0)</f>
        <v>16568.5</v>
      </c>
      <c r="Y184" s="411">
        <f>IFERROR(VLOOKUP($A184,모바일!$A:$S,18,FALSE),0)</f>
        <v>16568.5</v>
      </c>
      <c r="Z184" s="411">
        <f>IFERROR(VLOOKUP(A184,플랫폼2!$A:$O,15,0),0)</f>
        <v>165685</v>
      </c>
      <c r="AA184" s="408" t="b">
        <f t="shared" si="16"/>
        <v>1</v>
      </c>
    </row>
    <row r="185" spans="1:27" hidden="1" outlineLevel="1" x14ac:dyDescent="0.45">
      <c r="A185" s="23" t="s">
        <v>90</v>
      </c>
      <c r="B185" s="282">
        <f>IFERROR(VLOOKUP($A185,전사손익계산서!$A:$B,2,0),0)</f>
        <v>6039070</v>
      </c>
      <c r="C185" s="20">
        <f t="shared" si="17"/>
        <v>1193963</v>
      </c>
      <c r="D185" s="20">
        <f>IFERROR(VLOOKUP($A185,영업총괄!$A:$K,11,FALSE),0)</f>
        <v>0</v>
      </c>
      <c r="E185" s="140">
        <f t="shared" si="12"/>
        <v>4845107</v>
      </c>
      <c r="F185" s="20">
        <f>IFERROR(VLOOKUP($A185,소매!A:B,2,FALSE),0)</f>
        <v>3518482</v>
      </c>
      <c r="G185" s="20">
        <f>IFERROR(VLOOKUP($A185,도매!A:B,2,FALSE),0)</f>
        <v>1326625</v>
      </c>
      <c r="H185" s="20">
        <f t="shared" si="14"/>
        <v>0</v>
      </c>
      <c r="I185" s="20">
        <f>IFERROR(VLOOKUP($A185,법인영업팀!A:E,4,FALSE),0)</f>
        <v>0</v>
      </c>
      <c r="J185" s="20">
        <f>IFERROR(VLOOKUP($A185,법인영업팀!A:E,5,FALSE),0)</f>
        <v>0</v>
      </c>
      <c r="K185" s="20">
        <f>IFERROR(VLOOKUP($A185,법인영업팀!$A:$E,3,FALSE),0)</f>
        <v>0</v>
      </c>
      <c r="L185" s="245">
        <f>IFERROR(VLOOKUP($A185,소상공인혁신팀!$A:$B,2,FALSE),0)</f>
        <v>0</v>
      </c>
      <c r="M185" s="20">
        <f>IFERROR(VLOOKUP($A185,'유통플랫폼사업단 IU'!$A:$F,2,FALSE),0)</f>
        <v>0</v>
      </c>
      <c r="O185" s="12" t="b">
        <f t="shared" si="13"/>
        <v>1</v>
      </c>
      <c r="Q185" s="20">
        <f>IFERROR(VLOOKUP($A185,디지털강화팀!A:C,3,FALSE),0)</f>
        <v>0</v>
      </c>
      <c r="R185" s="20">
        <f>IFERROR(VLOOKUP($A185,디지털강화팀!A:D,4,FALSE),0)</f>
        <v>0</v>
      </c>
      <c r="S185" s="366" t="b">
        <f>Q185+R185=H185</f>
        <v>1</v>
      </c>
      <c r="U185" s="411">
        <f>IFERROR(VLOOKUP($A185,플랫폼1!$A:$B,2,FALSE),0)</f>
        <v>0</v>
      </c>
      <c r="V185" s="411">
        <f>IFERROR(VLOOKUP($A185,플랫폼2!$A:$M,12,FALSE),0)+IFERROR(VLOOKUP($A185,플랫폼2!$A:$M,13,FALSE),0)</f>
        <v>0</v>
      </c>
      <c r="W185" s="411">
        <f>IFERROR(VLOOKUP($A185,플랫폼2!$A:$M,7,FALSE),0)+IFERROR(VLOOKUP($A185,플랫폼2!$A:$M,12,FALSE),0)</f>
        <v>0</v>
      </c>
      <c r="X185" s="411">
        <f>IFERROR(VLOOKUP($A185,모바일!$A:$S,17,FALSE),0)</f>
        <v>0</v>
      </c>
      <c r="Y185" s="411">
        <f>IFERROR(VLOOKUP($A185,모바일!$A:$S,18,FALSE),0)</f>
        <v>0</v>
      </c>
      <c r="Z185" s="411">
        <f>IFERROR(VLOOKUP(A185,플랫폼2!$A:$O,15,0),0)</f>
        <v>0</v>
      </c>
      <c r="AA185" s="408" t="b">
        <f t="shared" si="16"/>
        <v>1</v>
      </c>
    </row>
    <row r="186" spans="1:27" hidden="1" outlineLevel="1" x14ac:dyDescent="0.45">
      <c r="A186" s="23" t="s">
        <v>169</v>
      </c>
      <c r="B186" s="282">
        <f>IFERROR(VLOOKUP($A186,전사손익계산서!$A:$B,2,0),0)</f>
        <v>0</v>
      </c>
      <c r="C186" s="20">
        <f t="shared" si="17"/>
        <v>0</v>
      </c>
      <c r="D186" s="20">
        <f>IFERROR(VLOOKUP($A186,영업총괄!$A:$K,11,FALSE),0)</f>
        <v>0</v>
      </c>
      <c r="E186" s="140">
        <f t="shared" si="12"/>
        <v>0</v>
      </c>
      <c r="F186" s="20">
        <f>IFERROR(VLOOKUP($A186,소매!A:B,2,FALSE),0)</f>
        <v>0</v>
      </c>
      <c r="G186" s="20">
        <f>IFERROR(VLOOKUP($A186,도매!A:B,2,FALSE),0)</f>
        <v>0</v>
      </c>
      <c r="H186" s="20">
        <f t="shared" si="14"/>
        <v>0</v>
      </c>
      <c r="I186" s="20">
        <f>IFERROR(VLOOKUP($A186,법인영업팀!A:E,4,FALSE),0)</f>
        <v>0</v>
      </c>
      <c r="J186" s="20">
        <f>IFERROR(VLOOKUP($A186,법인영업팀!A:E,5,FALSE),0)</f>
        <v>0</v>
      </c>
      <c r="K186" s="20">
        <f>IFERROR(VLOOKUP($A186,법인영업팀!$A:$E,3,FALSE),0)</f>
        <v>0</v>
      </c>
      <c r="L186" s="245">
        <f>IFERROR(VLOOKUP($A186,소상공인혁신팀!$A:$B,2,FALSE),0)</f>
        <v>0</v>
      </c>
      <c r="M186" s="20">
        <f>IFERROR(VLOOKUP($A186,'유통플랫폼사업단 IU'!$A:$F,2,FALSE),0)</f>
        <v>0</v>
      </c>
      <c r="O186" s="12" t="b">
        <f t="shared" si="13"/>
        <v>1</v>
      </c>
      <c r="Q186" s="20">
        <f>IFERROR(VLOOKUP($A186,디지털강화팀!A:C,3,FALSE),0)</f>
        <v>0</v>
      </c>
      <c r="R186" s="20">
        <f>IFERROR(VLOOKUP($A186,디지털강화팀!A:D,4,FALSE),0)</f>
        <v>0</v>
      </c>
      <c r="S186" s="366" t="b">
        <f t="shared" ref="S186:S249" si="18">Q186+R186=H186</f>
        <v>1</v>
      </c>
      <c r="U186" s="411">
        <f>IFERROR(VLOOKUP($A186,플랫폼1!$A:$B,2,FALSE),0)</f>
        <v>0</v>
      </c>
      <c r="V186" s="411">
        <f>IFERROR(VLOOKUP($A186,플랫폼2!$A:$M,12,FALSE),0)+IFERROR(VLOOKUP($A186,플랫폼2!$A:$M,13,FALSE),0)</f>
        <v>0</v>
      </c>
      <c r="W186" s="411">
        <f>IFERROR(VLOOKUP($A186,플랫폼2!$A:$M,7,FALSE),0)+IFERROR(VLOOKUP($A186,플랫폼2!$A:$M,12,FALSE),0)</f>
        <v>0</v>
      </c>
      <c r="X186" s="411">
        <f>IFERROR(VLOOKUP($A186,모바일!$A:$S,17,FALSE),0)</f>
        <v>0</v>
      </c>
      <c r="Y186" s="411">
        <f>IFERROR(VLOOKUP($A186,모바일!$A:$S,18,FALSE),0)</f>
        <v>0</v>
      </c>
      <c r="Z186" s="411">
        <f>IFERROR(VLOOKUP(A186,플랫폼2!$A:$O,15,0),0)</f>
        <v>0</v>
      </c>
      <c r="AA186" s="408" t="b">
        <f t="shared" si="16"/>
        <v>1</v>
      </c>
    </row>
    <row r="187" spans="1:27" s="12" customFormat="1" hidden="1" outlineLevel="1" x14ac:dyDescent="0.45">
      <c r="A187" s="23" t="s">
        <v>91</v>
      </c>
      <c r="B187" s="282">
        <f>IFERROR(VLOOKUP($A187,전사손익계산서!$A:$B,2,0),0)</f>
        <v>22455211</v>
      </c>
      <c r="C187" s="20">
        <f t="shared" si="17"/>
        <v>2469756</v>
      </c>
      <c r="D187" s="20">
        <f>IFERROR(VLOOKUP($A187,영업총괄!$A:$K,11,FALSE),0)</f>
        <v>0</v>
      </c>
      <c r="E187" s="140">
        <f t="shared" si="12"/>
        <v>19985455</v>
      </c>
      <c r="F187" s="20">
        <f>IFERROR(VLOOKUP($A187,소매!A:B,2,FALSE),0)</f>
        <v>12098215.329055291</v>
      </c>
      <c r="G187" s="20">
        <f>IFERROR(VLOOKUP($A187,도매!A:B,2,FALSE),0)</f>
        <v>1253251.6709447098</v>
      </c>
      <c r="H187" s="20">
        <f t="shared" si="14"/>
        <v>3999777</v>
      </c>
      <c r="I187" s="20">
        <f>IFERROR(VLOOKUP($A187,법인영업팀!A:E,4,FALSE),0)</f>
        <v>0</v>
      </c>
      <c r="J187" s="20">
        <f>IFERROR(VLOOKUP($A187,법인영업팀!A:E,5,FALSE),0)</f>
        <v>0</v>
      </c>
      <c r="K187" s="20">
        <f>IFERROR(VLOOKUP($A187,법인영업팀!$A:$E,3,FALSE),0)</f>
        <v>894002</v>
      </c>
      <c r="L187" s="245">
        <f>IFERROR(VLOOKUP($A187,소상공인혁신팀!$A:$B,2,FALSE),0)</f>
        <v>1740209</v>
      </c>
      <c r="M187" s="20">
        <f>IFERROR(VLOOKUP($A187,'유통플랫폼사업단 IU'!$A:$F,2,FALSE),0)</f>
        <v>0</v>
      </c>
      <c r="O187" s="12" t="b">
        <f t="shared" si="13"/>
        <v>1</v>
      </c>
      <c r="Q187" s="20">
        <f>IFERROR(VLOOKUP($A187,디지털강화팀!A:C,3,FALSE),0)</f>
        <v>3799788</v>
      </c>
      <c r="R187" s="20">
        <f>IFERROR(VLOOKUP($A187,디지털강화팀!A:D,4,FALSE),0)</f>
        <v>199989</v>
      </c>
      <c r="S187" s="366" t="b">
        <f t="shared" si="18"/>
        <v>1</v>
      </c>
      <c r="U187" s="411">
        <f>IFERROR(VLOOKUP($A187,플랫폼1!$A:$B,2,FALSE),0)</f>
        <v>0</v>
      </c>
      <c r="V187" s="411">
        <f>IFERROR(VLOOKUP($A187,플랫폼2!$A:$M,12,FALSE),0)+IFERROR(VLOOKUP($A187,플랫폼2!$A:$M,13,FALSE),0)</f>
        <v>0</v>
      </c>
      <c r="W187" s="411">
        <f>IFERROR(VLOOKUP($A187,플랫폼2!$A:$M,7,FALSE),0)+IFERROR(VLOOKUP($A187,플랫폼2!$A:$M,12,FALSE),0)</f>
        <v>0</v>
      </c>
      <c r="X187" s="411">
        <f>IFERROR(VLOOKUP($A187,모바일!$A:$S,17,FALSE),0)</f>
        <v>0</v>
      </c>
      <c r="Y187" s="411">
        <f>IFERROR(VLOOKUP($A187,모바일!$A:$S,18,FALSE),0)</f>
        <v>0</v>
      </c>
      <c r="Z187" s="411">
        <f>IFERROR(VLOOKUP(A187,플랫폼2!$A:$O,15,0),0)</f>
        <v>0</v>
      </c>
      <c r="AA187" s="408" t="b">
        <f t="shared" si="16"/>
        <v>1</v>
      </c>
    </row>
    <row r="188" spans="1:27" hidden="1" outlineLevel="1" x14ac:dyDescent="0.45">
      <c r="A188" s="23" t="s">
        <v>92</v>
      </c>
      <c r="B188" s="282">
        <f>IFERROR(VLOOKUP($A188,전사손익계산서!$A:$B,2,0),0)</f>
        <v>168767412</v>
      </c>
      <c r="C188" s="20">
        <f t="shared" si="17"/>
        <v>79143093</v>
      </c>
      <c r="D188" s="20">
        <f>IFERROR(VLOOKUP($A188,영업총괄!$A:$K,11,FALSE),0)</f>
        <v>17037152</v>
      </c>
      <c r="E188" s="140">
        <f t="shared" si="12"/>
        <v>72587167</v>
      </c>
      <c r="F188" s="20">
        <f>IFERROR(VLOOKUP($A188,소매!A:B,2,FALSE),0)</f>
        <v>9729991.0109385196</v>
      </c>
      <c r="G188" s="20">
        <f>IFERROR(VLOOKUP($A188,도매!A:B,2,FALSE),0)</f>
        <v>41743728.989061482</v>
      </c>
      <c r="H188" s="20">
        <f t="shared" si="14"/>
        <v>7636189</v>
      </c>
      <c r="I188" s="20">
        <f>IFERROR(VLOOKUP($A188,법인영업팀!A:E,4,FALSE),0)</f>
        <v>469183</v>
      </c>
      <c r="J188" s="20">
        <f>IFERROR(VLOOKUP($A188,법인영업팀!A:E,5,FALSE),0)</f>
        <v>469183</v>
      </c>
      <c r="K188" s="20">
        <f>IFERROR(VLOOKUP($A188,법인영업팀!$A:$E,3,FALSE),0)</f>
        <v>2349231</v>
      </c>
      <c r="L188" s="245">
        <f>IFERROR(VLOOKUP($A188,소상공인혁신팀!$A:$B,2,FALSE),0)</f>
        <v>3233154</v>
      </c>
      <c r="M188" s="20">
        <f>IFERROR(VLOOKUP($A188,'유통플랫폼사업단 IU'!$A:$F,2,FALSE),0)</f>
        <v>6956507</v>
      </c>
      <c r="O188" s="12" t="b">
        <f t="shared" si="13"/>
        <v>1</v>
      </c>
      <c r="Q188" s="20">
        <f>IFERROR(VLOOKUP($A188,디지털강화팀!A:C,3,FALSE),0)</f>
        <v>7254380</v>
      </c>
      <c r="R188" s="20">
        <f>IFERROR(VLOOKUP($A188,디지털강화팀!A:D,4,FALSE),0)</f>
        <v>381809</v>
      </c>
      <c r="S188" s="366" t="b">
        <f t="shared" si="18"/>
        <v>1</v>
      </c>
      <c r="U188" s="411">
        <f>IFERROR(VLOOKUP($A188,플랫폼1!$A:$B,2,FALSE),0)</f>
        <v>2070708</v>
      </c>
      <c r="V188" s="411">
        <f>IFERROR(VLOOKUP($A188,플랫폼2!$A:$M,12,FALSE),0)+IFERROR(VLOOKUP($A188,플랫폼2!$A:$M,13,FALSE),0)</f>
        <v>1447840.5</v>
      </c>
      <c r="W188" s="411">
        <f>IFERROR(VLOOKUP($A188,플랫폼2!$A:$M,7,FALSE),0)+IFERROR(VLOOKUP($A188,플랫폼2!$A:$M,12,FALSE),0)</f>
        <v>1447840.5</v>
      </c>
      <c r="X188" s="411">
        <f>IFERROR(VLOOKUP($A188,모바일!$A:$S,17,FALSE),0)</f>
        <v>165843.16666666666</v>
      </c>
      <c r="Y188" s="411">
        <f>IFERROR(VLOOKUP($A188,모바일!$A:$S,18,FALSE),0)</f>
        <v>165843.16666666666</v>
      </c>
      <c r="Z188" s="411">
        <f>IFERROR(VLOOKUP(A188,플랫폼2!$A:$O,15,0),0)</f>
        <v>1658431.6666666665</v>
      </c>
      <c r="AA188" s="408" t="b">
        <f t="shared" si="16"/>
        <v>1</v>
      </c>
    </row>
    <row r="189" spans="1:27" hidden="1" outlineLevel="1" x14ac:dyDescent="0.45">
      <c r="A189" s="25" t="s">
        <v>93</v>
      </c>
      <c r="B189" s="284">
        <f>IFERROR(VLOOKUP($A189,전사손익계산서!$A:$B,2,0),0)</f>
        <v>165329121</v>
      </c>
      <c r="C189" s="20">
        <f t="shared" si="17"/>
        <v>19538341</v>
      </c>
      <c r="D189" s="20">
        <f>IFERROR(VLOOKUP($A189,영업총괄!$A:$K,11,FALSE),0)</f>
        <v>0</v>
      </c>
      <c r="E189" s="140">
        <f t="shared" si="12"/>
        <v>145790780</v>
      </c>
      <c r="F189" s="20">
        <f>IFERROR(VLOOKUP($A189,소매!A:B,2,FALSE),0)</f>
        <v>117081129.31824055</v>
      </c>
      <c r="G189" s="20">
        <f>IFERROR(VLOOKUP($A189,도매!A:B,2,FALSE),0)</f>
        <v>9997076.6817594394</v>
      </c>
      <c r="H189" s="20">
        <f t="shared" si="14"/>
        <v>0</v>
      </c>
      <c r="I189" s="20">
        <f>IFERROR(VLOOKUP($A189,법인영업팀!A:E,4,FALSE),0)</f>
        <v>1178267.5</v>
      </c>
      <c r="J189" s="20">
        <f>IFERROR(VLOOKUP($A189,법인영업팀!A:E,5,FALSE),0)</f>
        <v>1416149.5</v>
      </c>
      <c r="K189" s="20">
        <f>IFERROR(VLOOKUP($A189,법인영업팀!$A:$E,3,FALSE),0)</f>
        <v>5542852</v>
      </c>
      <c r="L189" s="245">
        <f>IFERROR(VLOOKUP($A189,소상공인혁신팀!$A:$B,2,FALSE),0)</f>
        <v>8297574</v>
      </c>
      <c r="M189" s="20">
        <f>IFERROR(VLOOKUP($A189,'유통플랫폼사업단 IU'!$A:$F,2,FALSE),0)</f>
        <v>2277731</v>
      </c>
      <c r="O189" s="12" t="b">
        <f t="shared" si="13"/>
        <v>1</v>
      </c>
      <c r="Q189" s="20">
        <f>IFERROR(VLOOKUP($A189,디지털강화팀!A:C,3,FALSE),0)</f>
        <v>0</v>
      </c>
      <c r="R189" s="20">
        <f>IFERROR(VLOOKUP($A189,디지털강화팀!A:D,4,FALSE),0)</f>
        <v>0</v>
      </c>
      <c r="S189" s="366" t="b">
        <f t="shared" si="18"/>
        <v>1</v>
      </c>
      <c r="U189" s="414">
        <f>IFERROR(VLOOKUP($A189,플랫폼1!$A:$B,2,FALSE),0)</f>
        <v>1758820</v>
      </c>
      <c r="V189" s="414">
        <f>IFERROR(VLOOKUP($A189,플랫폼2!$A:$M,12,FALSE),0)+IFERROR(VLOOKUP($A189,플랫폼2!$A:$M,13,FALSE),0)</f>
        <v>0</v>
      </c>
      <c r="W189" s="414">
        <f>IFERROR(VLOOKUP($A189,플랫폼2!$A:$M,7,FALSE),0)+IFERROR(VLOOKUP($A189,플랫폼2!$A:$M,12,FALSE),0)</f>
        <v>0</v>
      </c>
      <c r="X189" s="414">
        <f>IFERROR(VLOOKUP($A189,모바일!$A:$S,17,FALSE),0)</f>
        <v>0</v>
      </c>
      <c r="Y189" s="414">
        <f>IFERROR(VLOOKUP($A189,모바일!$A:$S,18,FALSE),0)</f>
        <v>0</v>
      </c>
      <c r="Z189" s="414">
        <f>IFERROR(VLOOKUP(A189,플랫폼2!$A:$O,15,0),0)</f>
        <v>518911</v>
      </c>
      <c r="AA189" s="408" t="b">
        <f t="shared" si="16"/>
        <v>1</v>
      </c>
    </row>
    <row r="190" spans="1:27" hidden="1" outlineLevel="1" x14ac:dyDescent="0.45">
      <c r="A190" s="28" t="s">
        <v>237</v>
      </c>
      <c r="B190" s="286">
        <f>IFERROR(VLOOKUP($A190,전사손익계산서!$A:$B,2,0),0)</f>
        <v>0</v>
      </c>
      <c r="C190" s="20">
        <f t="shared" si="17"/>
        <v>0</v>
      </c>
      <c r="D190" s="20">
        <f>IFERROR(VLOOKUP($A190,영업총괄!$A:$K,11,FALSE),0)</f>
        <v>0</v>
      </c>
      <c r="E190" s="140">
        <f t="shared" si="12"/>
        <v>0</v>
      </c>
      <c r="F190" s="20">
        <f>IFERROR(VLOOKUP($A190,소매!A:B,2,FALSE),0)</f>
        <v>0</v>
      </c>
      <c r="G190" s="20">
        <f>IFERROR(VLOOKUP($A190,도매!A:B,2,FALSE),0)</f>
        <v>0</v>
      </c>
      <c r="H190" s="20">
        <f t="shared" si="14"/>
        <v>0</v>
      </c>
      <c r="I190" s="20">
        <f>IFERROR(VLOOKUP($A190,법인영업팀!A:E,4,FALSE),0)</f>
        <v>0</v>
      </c>
      <c r="J190" s="20">
        <f>IFERROR(VLOOKUP($A190,법인영업팀!A:E,5,FALSE),0)</f>
        <v>0</v>
      </c>
      <c r="K190" s="20">
        <f>IFERROR(VLOOKUP($A190,법인영업팀!$A:$E,3,FALSE),0)</f>
        <v>0</v>
      </c>
      <c r="L190" s="245">
        <f>IFERROR(VLOOKUP($A190,소상공인혁신팀!$A:$B,2,FALSE),0)</f>
        <v>0</v>
      </c>
      <c r="M190" s="20">
        <f>IFERROR(VLOOKUP($A190,'유통플랫폼사업단 IU'!$A:$F,2,FALSE),0)</f>
        <v>0</v>
      </c>
      <c r="O190" s="12" t="b">
        <f t="shared" si="13"/>
        <v>1</v>
      </c>
      <c r="Q190" s="20">
        <f>IFERROR(VLOOKUP($A190,디지털강화팀!A:C,3,FALSE),0)</f>
        <v>0</v>
      </c>
      <c r="R190" s="20">
        <f>IFERROR(VLOOKUP($A190,디지털강화팀!A:D,4,FALSE),0)</f>
        <v>0</v>
      </c>
      <c r="S190" s="366" t="b">
        <f t="shared" si="18"/>
        <v>1</v>
      </c>
      <c r="U190" s="411">
        <f>IFERROR(VLOOKUP($A190,플랫폼1!$A:$B,2,FALSE),0)</f>
        <v>0</v>
      </c>
      <c r="V190" s="411">
        <f>IFERROR(VLOOKUP($A190,플랫폼2!$A:$M,12,FALSE),0)+IFERROR(VLOOKUP($A190,플랫폼2!$A:$M,13,FALSE),0)</f>
        <v>0</v>
      </c>
      <c r="W190" s="411">
        <f>IFERROR(VLOOKUP($A190,플랫폼2!$A:$M,7,FALSE),0)+IFERROR(VLOOKUP($A190,플랫폼2!$A:$M,12,FALSE),0)</f>
        <v>0</v>
      </c>
      <c r="X190" s="411">
        <f>IFERROR(VLOOKUP($A190,모바일!$A:$S,17,FALSE),0)</f>
        <v>0</v>
      </c>
      <c r="Y190" s="411">
        <f>IFERROR(VLOOKUP($A190,모바일!$A:$S,18,FALSE),0)</f>
        <v>0</v>
      </c>
      <c r="Z190" s="411">
        <f>IFERROR(VLOOKUP(A190,플랫폼2!$A:$O,15,0),0)</f>
        <v>0</v>
      </c>
      <c r="AA190" s="408" t="b">
        <f t="shared" si="16"/>
        <v>1</v>
      </c>
    </row>
    <row r="191" spans="1:27" hidden="1" outlineLevel="1" x14ac:dyDescent="0.45">
      <c r="A191" s="23" t="s">
        <v>94</v>
      </c>
      <c r="B191" s="282">
        <f>IFERROR(VLOOKUP($A191,전사손익계산서!$A:$B,2,0),0)</f>
        <v>2320088</v>
      </c>
      <c r="C191" s="20">
        <f t="shared" si="17"/>
        <v>289004</v>
      </c>
      <c r="D191" s="20">
        <f>IFERROR(VLOOKUP($A191,영업총괄!$A:$K,11,FALSE),0)</f>
        <v>229165</v>
      </c>
      <c r="E191" s="140">
        <f t="shared" si="12"/>
        <v>1801919</v>
      </c>
      <c r="F191" s="20">
        <f>IFERROR(VLOOKUP($A191,소매!A:B,2,FALSE),0)</f>
        <v>671796</v>
      </c>
      <c r="G191" s="20">
        <f>IFERROR(VLOOKUP($A191,도매!A:B,2,FALSE),0)</f>
        <v>623271</v>
      </c>
      <c r="H191" s="20">
        <f t="shared" si="14"/>
        <v>388671</v>
      </c>
      <c r="I191" s="20">
        <f>IFERROR(VLOOKUP($A191,법인영업팀!A:E,4,FALSE),0)</f>
        <v>0</v>
      </c>
      <c r="J191" s="20">
        <f>IFERROR(VLOOKUP($A191,법인영업팀!A:E,5,FALSE),0)</f>
        <v>0</v>
      </c>
      <c r="K191" s="20">
        <f>IFERROR(VLOOKUP($A191,법인영업팀!$A:$E,3,FALSE),0)</f>
        <v>0</v>
      </c>
      <c r="L191" s="245">
        <f>IFERROR(VLOOKUP($A191,소상공인혁신팀!$A:$B,2,FALSE),0)</f>
        <v>118181</v>
      </c>
      <c r="M191" s="20">
        <f>IFERROR(VLOOKUP($A191,'유통플랫폼사업단 IU'!$A:$F,2,FALSE),0)</f>
        <v>0</v>
      </c>
      <c r="O191" s="12" t="b">
        <f t="shared" si="13"/>
        <v>1</v>
      </c>
      <c r="Q191" s="20">
        <f>IFERROR(VLOOKUP($A191,디지털강화팀!A:C,3,FALSE),0)</f>
        <v>369237</v>
      </c>
      <c r="R191" s="20">
        <f>IFERROR(VLOOKUP($A191,디지털강화팀!A:D,4,FALSE),0)</f>
        <v>19434</v>
      </c>
      <c r="S191" s="366" t="b">
        <f t="shared" si="18"/>
        <v>1</v>
      </c>
      <c r="U191" s="411">
        <f>IFERROR(VLOOKUP($A191,플랫폼1!$A:$B,2,FALSE),0)</f>
        <v>0</v>
      </c>
      <c r="V191" s="411">
        <f>IFERROR(VLOOKUP($A191,플랫폼2!$A:$M,12,FALSE),0)+IFERROR(VLOOKUP($A191,플랫폼2!$A:$M,13,FALSE),0)</f>
        <v>0</v>
      </c>
      <c r="W191" s="411">
        <f>IFERROR(VLOOKUP($A191,플랫폼2!$A:$M,7,FALSE),0)+IFERROR(VLOOKUP($A191,플랫폼2!$A:$M,12,FALSE),0)</f>
        <v>0</v>
      </c>
      <c r="X191" s="411">
        <f>IFERROR(VLOOKUP($A191,모바일!$A:$S,17,FALSE),0)</f>
        <v>0</v>
      </c>
      <c r="Y191" s="411">
        <f>IFERROR(VLOOKUP($A191,모바일!$A:$S,18,FALSE),0)</f>
        <v>0</v>
      </c>
      <c r="Z191" s="411">
        <f>IFERROR(VLOOKUP(A191,플랫폼2!$A:$O,15,0),0)</f>
        <v>0</v>
      </c>
      <c r="AA191" s="408" t="b">
        <f t="shared" si="16"/>
        <v>1</v>
      </c>
    </row>
    <row r="192" spans="1:27" hidden="1" outlineLevel="1" x14ac:dyDescent="0.45">
      <c r="A192" s="26" t="s">
        <v>170</v>
      </c>
      <c r="B192" s="285">
        <f>IFERROR(VLOOKUP($A192,전사손익계산서!$A:$B,2,0),0)</f>
        <v>0</v>
      </c>
      <c r="C192" s="20">
        <f t="shared" si="17"/>
        <v>0</v>
      </c>
      <c r="D192" s="20">
        <f>IFERROR(VLOOKUP($A192,영업총괄!$A:$K,11,FALSE),0)</f>
        <v>0</v>
      </c>
      <c r="E192" s="140">
        <f t="shared" si="12"/>
        <v>0</v>
      </c>
      <c r="F192" s="20">
        <f>IFERROR(VLOOKUP($A192,소매!A:B,2,FALSE),0)</f>
        <v>0</v>
      </c>
      <c r="G192" s="20">
        <f>IFERROR(VLOOKUP($A192,도매!A:B,2,FALSE),0)</f>
        <v>0</v>
      </c>
      <c r="H192" s="20">
        <f t="shared" si="14"/>
        <v>0</v>
      </c>
      <c r="I192" s="20">
        <f>IFERROR(VLOOKUP($A192,법인영업팀!A:E,4,FALSE),0)</f>
        <v>0</v>
      </c>
      <c r="J192" s="20">
        <f>IFERROR(VLOOKUP($A192,법인영업팀!A:E,5,FALSE),0)</f>
        <v>0</v>
      </c>
      <c r="K192" s="20">
        <f>IFERROR(VLOOKUP($A192,법인영업팀!$A:$E,3,FALSE),0)</f>
        <v>0</v>
      </c>
      <c r="L192" s="245">
        <f>IFERROR(VLOOKUP($A192,소상공인혁신팀!$A:$B,2,FALSE),0)</f>
        <v>0</v>
      </c>
      <c r="M192" s="20">
        <f>IFERROR(VLOOKUP($A192,'유통플랫폼사업단 IU'!$A:$F,2,FALSE),0)</f>
        <v>0</v>
      </c>
      <c r="O192" s="12" t="b">
        <f t="shared" si="13"/>
        <v>1</v>
      </c>
      <c r="Q192" s="20">
        <f>IFERROR(VLOOKUP($A192,디지털강화팀!A:C,3,FALSE),0)</f>
        <v>0</v>
      </c>
      <c r="R192" s="20">
        <f>IFERROR(VLOOKUP($A192,디지털강화팀!A:D,4,FALSE),0)</f>
        <v>0</v>
      </c>
      <c r="S192" s="366" t="b">
        <f t="shared" si="18"/>
        <v>1</v>
      </c>
      <c r="U192" s="415">
        <f>IFERROR(VLOOKUP($A192,플랫폼1!$A:$B,2,FALSE),0)</f>
        <v>0</v>
      </c>
      <c r="V192" s="415">
        <f>IFERROR(VLOOKUP($A192,플랫폼2!$A:$M,12,FALSE),0)+IFERROR(VLOOKUP($A192,플랫폼2!$A:$M,13,FALSE),0)</f>
        <v>0</v>
      </c>
      <c r="W192" s="415">
        <f>IFERROR(VLOOKUP($A192,플랫폼2!$A:$M,7,FALSE),0)+IFERROR(VLOOKUP($A192,플랫폼2!$A:$M,12,FALSE),0)</f>
        <v>0</v>
      </c>
      <c r="X192" s="415">
        <f>IFERROR(VLOOKUP($A192,모바일!$A:$S,17,FALSE),0)</f>
        <v>0</v>
      </c>
      <c r="Y192" s="415">
        <f>IFERROR(VLOOKUP($A192,모바일!$A:$S,18,FALSE),0)</f>
        <v>0</v>
      </c>
      <c r="Z192" s="415">
        <f>IFERROR(VLOOKUP(A192,플랫폼2!$A:$O,15,0),0)</f>
        <v>0</v>
      </c>
      <c r="AA192" s="408" t="b">
        <f t="shared" si="16"/>
        <v>1</v>
      </c>
    </row>
    <row r="193" spans="1:27" s="12" customFormat="1" collapsed="1" x14ac:dyDescent="0.45">
      <c r="A193" s="24" t="s">
        <v>95</v>
      </c>
      <c r="B193" s="283">
        <f>IFERROR(VLOOKUP($A193,전사손익계산서!$A:$B,2,0),0)</f>
        <v>193808936</v>
      </c>
      <c r="C193" s="17">
        <f t="shared" si="17"/>
        <v>3287410</v>
      </c>
      <c r="D193" s="17">
        <f>IFERROR(VLOOKUP($A193,영업총괄!$A:$K,11,FALSE),0)</f>
        <v>32233339</v>
      </c>
      <c r="E193" s="139">
        <f t="shared" si="12"/>
        <v>158288187</v>
      </c>
      <c r="F193" s="17">
        <f>IFERROR(VLOOKUP($A193,소매!A:B,2,FALSE),0)</f>
        <v>81118665.981287569</v>
      </c>
      <c r="G193" s="17">
        <f>IFERROR(VLOOKUP($A193,도매!A:B,2,FALSE),0)</f>
        <v>8836531.0187124349</v>
      </c>
      <c r="H193" s="17">
        <f t="shared" si="14"/>
        <v>65218832</v>
      </c>
      <c r="I193" s="17">
        <f>IFERROR(VLOOKUP($A193,법인영업팀!A:E,4,FALSE),0)</f>
        <v>210563</v>
      </c>
      <c r="J193" s="17">
        <f>IFERROR(VLOOKUP($A193,법인영업팀!A:E,5,FALSE),0)</f>
        <v>205926</v>
      </c>
      <c r="K193" s="17">
        <f>IFERROR(VLOOKUP($A193,법인영업팀!$A:$E,3,FALSE),0)</f>
        <v>1006774</v>
      </c>
      <c r="L193" s="244">
        <f>IFERROR(VLOOKUP($A193,소상공인혁신팀!$A:$B,2,FALSE),0)</f>
        <v>1418242</v>
      </c>
      <c r="M193" s="17">
        <f>IFERROR(VLOOKUP($A193,'유통플랫폼사업단 IU'!$A:$F,2,FALSE),0)</f>
        <v>272653</v>
      </c>
      <c r="O193" s="12" t="b">
        <f t="shared" si="13"/>
        <v>1</v>
      </c>
      <c r="Q193" s="17">
        <f>IFERROR(VLOOKUP($A193,디지털강화팀!A:C,3,FALSE),0)</f>
        <v>61957890</v>
      </c>
      <c r="R193" s="17">
        <f>IFERROR(VLOOKUP($A193,디지털강화팀!A:D,4,FALSE),0)</f>
        <v>3260942</v>
      </c>
      <c r="S193" s="366" t="b">
        <f t="shared" si="18"/>
        <v>1</v>
      </c>
      <c r="U193" s="412">
        <f>IFERROR(VLOOKUP($A193,플랫폼1!$A:$B,2,FALSE),0)</f>
        <v>0</v>
      </c>
      <c r="V193" s="412">
        <f>IFERROR(VLOOKUP($A193,플랫폼2!$A:$M,12,FALSE),0)+IFERROR(VLOOKUP($A193,플랫폼2!$A:$M,13,FALSE),0)</f>
        <v>31123</v>
      </c>
      <c r="W193" s="412">
        <f>IFERROR(VLOOKUP($A193,플랫폼2!$A:$M,7,FALSE),0)+IFERROR(VLOOKUP($A193,플랫폼2!$A:$M,12,FALSE),0)</f>
        <v>31123</v>
      </c>
      <c r="X193" s="412">
        <f>IFERROR(VLOOKUP($A193,모바일!$A:$S,17,FALSE),0)</f>
        <v>6272.666666666667</v>
      </c>
      <c r="Y193" s="412">
        <f>IFERROR(VLOOKUP($A193,모바일!$A:$S,18,FALSE),0)</f>
        <v>6272.666666666667</v>
      </c>
      <c r="Z193" s="412">
        <f>IFERROR(VLOOKUP(A193,플랫폼2!$A:$O,15,0),0)</f>
        <v>197861.66666666669</v>
      </c>
      <c r="AA193" s="408" t="b">
        <f t="shared" si="16"/>
        <v>1</v>
      </c>
    </row>
    <row r="194" spans="1:27" hidden="1" outlineLevel="1" x14ac:dyDescent="0.45">
      <c r="A194" s="23" t="s">
        <v>96</v>
      </c>
      <c r="B194" s="282">
        <f>IFERROR(VLOOKUP($A194,전사손익계산서!$A:$B,2,0),0)</f>
        <v>38271676</v>
      </c>
      <c r="C194" s="20">
        <f t="shared" si="17"/>
        <v>-11722776</v>
      </c>
      <c r="D194" s="20">
        <f>IFERROR(VLOOKUP($A194,영업총괄!$A:$K,11,FALSE),0)</f>
        <v>302320</v>
      </c>
      <c r="E194" s="140">
        <f t="shared" si="12"/>
        <v>49692132</v>
      </c>
      <c r="F194" s="20">
        <f>IFERROR(VLOOKUP($A194,소매!A:B,2,FALSE),0)</f>
        <v>40496154.349790469</v>
      </c>
      <c r="G194" s="20">
        <f>IFERROR(VLOOKUP($A194,도매!A:B,2,FALSE),0)</f>
        <v>6360910.6502095331</v>
      </c>
      <c r="H194" s="17">
        <f t="shared" si="14"/>
        <v>884995</v>
      </c>
      <c r="I194" s="20">
        <f>IFERROR(VLOOKUP($A194,법인영업팀!A:E,4,FALSE),0)</f>
        <v>36285</v>
      </c>
      <c r="J194" s="20">
        <f>IFERROR(VLOOKUP($A194,법인영업팀!A:E,5,FALSE),0)</f>
        <v>36285</v>
      </c>
      <c r="K194" s="20">
        <f>IFERROR(VLOOKUP($A194,법인영업팀!$A:$E,3,FALSE),0)</f>
        <v>730370</v>
      </c>
      <c r="L194" s="245">
        <f>IFERROR(VLOOKUP($A194,소상공인혁신팀!$A:$B,2,FALSE),0)</f>
        <v>991796</v>
      </c>
      <c r="M194" s="20">
        <f>IFERROR(VLOOKUP($A194,'유통플랫폼사업단 IU'!$A:$F,2,FALSE),0)</f>
        <v>155336</v>
      </c>
      <c r="O194" s="12" t="b">
        <f t="shared" si="13"/>
        <v>1</v>
      </c>
      <c r="Q194" s="20">
        <f>IFERROR(VLOOKUP($A194,디지털강화팀!A:C,3,FALSE),0)</f>
        <v>840745</v>
      </c>
      <c r="R194" s="20">
        <f>IFERROR(VLOOKUP($A194,디지털강화팀!A:D,4,FALSE),0)</f>
        <v>44250</v>
      </c>
      <c r="S194" s="366" t="b">
        <f t="shared" si="18"/>
        <v>1</v>
      </c>
      <c r="U194" s="411">
        <f>IFERROR(VLOOKUP($A194,플랫폼1!$A:$B,2,FALSE),0)</f>
        <v>0</v>
      </c>
      <c r="V194" s="411">
        <f>IFERROR(VLOOKUP($A194,플랫폼2!$A:$M,12,FALSE),0)+IFERROR(VLOOKUP($A194,플랫폼2!$A:$M,13,FALSE),0)</f>
        <v>31123</v>
      </c>
      <c r="W194" s="411">
        <f>IFERROR(VLOOKUP($A194,플랫폼2!$A:$M,7,FALSE),0)+IFERROR(VLOOKUP($A194,플랫폼2!$A:$M,12,FALSE),0)</f>
        <v>31123</v>
      </c>
      <c r="X194" s="411">
        <f>IFERROR(VLOOKUP($A194,모바일!$A:$S,17,FALSE),0)</f>
        <v>0</v>
      </c>
      <c r="Y194" s="411">
        <f>IFERROR(VLOOKUP($A194,모바일!$A:$S,18,FALSE),0)</f>
        <v>0</v>
      </c>
      <c r="Z194" s="411">
        <f>IFERROR(VLOOKUP(A194,플랫폼2!$A:$O,15,0),0)</f>
        <v>93090</v>
      </c>
      <c r="AA194" s="408" t="b">
        <f t="shared" si="16"/>
        <v>1</v>
      </c>
    </row>
    <row r="195" spans="1:27" hidden="1" outlineLevel="1" x14ac:dyDescent="0.45">
      <c r="A195" s="23" t="s">
        <v>97</v>
      </c>
      <c r="B195" s="282">
        <f>IFERROR(VLOOKUP($A195,전사손익계산서!$A:$B,2,0),0)</f>
        <v>135681701</v>
      </c>
      <c r="C195" s="20">
        <f t="shared" si="17"/>
        <v>14078319</v>
      </c>
      <c r="D195" s="20">
        <f>IFERROR(VLOOKUP($A195,영업총괄!$A:$K,11,FALSE),0)</f>
        <v>29500121</v>
      </c>
      <c r="E195" s="140">
        <f t="shared" ref="E195:E258" si="19">SUM(F195:M195)</f>
        <v>92103261</v>
      </c>
      <c r="F195" s="20">
        <f>IFERROR(VLOOKUP($A195,소매!A:B,2,FALSE),0)</f>
        <v>26915882</v>
      </c>
      <c r="G195" s="20">
        <f>IFERROR(VLOOKUP($A195,도매!A:B,2,FALSE),0)</f>
        <v>710000</v>
      </c>
      <c r="H195" s="20">
        <f t="shared" si="14"/>
        <v>64182344</v>
      </c>
      <c r="I195" s="20">
        <f>IFERROR(VLOOKUP($A195,법인영업팀!A:E,4,FALSE),0)</f>
        <v>46732</v>
      </c>
      <c r="J195" s="20">
        <f>IFERROR(VLOOKUP($A195,법인영업팀!A:E,5,FALSE),0)</f>
        <v>46732</v>
      </c>
      <c r="K195" s="20">
        <f>IFERROR(VLOOKUP($A195,법인영업팀!$A:$E,3,FALSE),0)</f>
        <v>196414</v>
      </c>
      <c r="L195" s="245">
        <f>IFERROR(VLOOKUP($A195,소상공인혁신팀!$A:$B,2,FALSE),0)</f>
        <v>5157</v>
      </c>
      <c r="M195" s="20">
        <f>IFERROR(VLOOKUP($A195,'유통플랫폼사업단 IU'!$A:$F,2,FALSE),0)</f>
        <v>0</v>
      </c>
      <c r="O195" s="12" t="b">
        <f t="shared" ref="O195:O261" si="20">B195=C195+D195+E195</f>
        <v>1</v>
      </c>
      <c r="Q195" s="20">
        <f>IFERROR(VLOOKUP($A195,디지털강화팀!A:C,3,FALSE),0)</f>
        <v>60973227</v>
      </c>
      <c r="R195" s="20">
        <f>IFERROR(VLOOKUP($A195,디지털강화팀!A:D,4,FALSE),0)</f>
        <v>3209117</v>
      </c>
      <c r="S195" s="366" t="b">
        <f t="shared" si="18"/>
        <v>1</v>
      </c>
      <c r="U195" s="411">
        <f>IFERROR(VLOOKUP($A195,플랫폼1!$A:$B,2,FALSE),0)</f>
        <v>0</v>
      </c>
      <c r="V195" s="411">
        <f>IFERROR(VLOOKUP($A195,플랫폼2!$A:$M,12,FALSE),0)+IFERROR(VLOOKUP($A195,플랫폼2!$A:$M,13,FALSE),0)</f>
        <v>0</v>
      </c>
      <c r="W195" s="411">
        <f>IFERROR(VLOOKUP($A195,플랫폼2!$A:$M,7,FALSE),0)+IFERROR(VLOOKUP($A195,플랫폼2!$A:$M,12,FALSE),0)</f>
        <v>0</v>
      </c>
      <c r="X195" s="411">
        <f>IFERROR(VLOOKUP($A195,모바일!$A:$S,17,FALSE),0)</f>
        <v>0</v>
      </c>
      <c r="Y195" s="411">
        <f>IFERROR(VLOOKUP($A195,모바일!$A:$S,18,FALSE),0)</f>
        <v>0</v>
      </c>
      <c r="Z195" s="411">
        <f>IFERROR(VLOOKUP(A195,플랫폼2!$A:$O,15,0),0)</f>
        <v>0</v>
      </c>
      <c r="AA195" s="408" t="b">
        <f t="shared" si="16"/>
        <v>1</v>
      </c>
    </row>
    <row r="196" spans="1:27" hidden="1" outlineLevel="1" x14ac:dyDescent="0.45">
      <c r="A196" s="23" t="s">
        <v>98</v>
      </c>
      <c r="B196" s="282">
        <f>IFERROR(VLOOKUP($A196,전사손익계산서!$A:$B,2,0),0)</f>
        <v>19855559</v>
      </c>
      <c r="C196" s="20">
        <f t="shared" si="17"/>
        <v>931867</v>
      </c>
      <c r="D196" s="20">
        <f>IFERROR(VLOOKUP($A196,영업총괄!$A:$K,11,FALSE),0)</f>
        <v>2430898</v>
      </c>
      <c r="E196" s="140">
        <f t="shared" si="19"/>
        <v>16492794</v>
      </c>
      <c r="F196" s="20">
        <f>IFERROR(VLOOKUP($A196,소매!A:B,2,FALSE),0)</f>
        <v>13706629.631497096</v>
      </c>
      <c r="G196" s="20">
        <f>IFERROR(VLOOKUP($A196,도매!A:B,2,FALSE),0)</f>
        <v>1765620.3685029028</v>
      </c>
      <c r="H196" s="20">
        <f t="shared" ref="H196:H259" si="21">Q196+R196</f>
        <v>151493</v>
      </c>
      <c r="I196" s="20">
        <f>IFERROR(VLOOKUP($A196,법인영업팀!A:E,4,FALSE),0)</f>
        <v>127546</v>
      </c>
      <c r="J196" s="20">
        <f>IFERROR(VLOOKUP($A196,법인영업팀!A:E,5,FALSE),0)</f>
        <v>122909</v>
      </c>
      <c r="K196" s="20">
        <f>IFERROR(VLOOKUP($A196,법인영업팀!$A:$E,3,FALSE),0)</f>
        <v>79990</v>
      </c>
      <c r="L196" s="245">
        <f>IFERROR(VLOOKUP($A196,소상공인혁신팀!$A:$B,2,FALSE),0)</f>
        <v>421289</v>
      </c>
      <c r="M196" s="20">
        <f>IFERROR(VLOOKUP($A196,'유통플랫폼사업단 IU'!$A:$F,2,FALSE),0)</f>
        <v>117317</v>
      </c>
      <c r="O196" s="12" t="b">
        <f t="shared" si="20"/>
        <v>1</v>
      </c>
      <c r="Q196" s="20">
        <f>IFERROR(VLOOKUP($A196,디지털강화팀!A:C,3,FALSE),0)</f>
        <v>143918</v>
      </c>
      <c r="R196" s="20">
        <f>IFERROR(VLOOKUP($A196,디지털강화팀!A:D,4,FALSE),0)</f>
        <v>7575</v>
      </c>
      <c r="S196" s="366" t="b">
        <f t="shared" si="18"/>
        <v>1</v>
      </c>
      <c r="U196" s="411">
        <f>IFERROR(VLOOKUP($A196,플랫폼1!$A:$B,2,FALSE),0)</f>
        <v>0</v>
      </c>
      <c r="V196" s="411">
        <f>IFERROR(VLOOKUP($A196,플랫폼2!$A:$M,12,FALSE),0)+IFERROR(VLOOKUP($A196,플랫폼2!$A:$M,13,FALSE),0)</f>
        <v>0</v>
      </c>
      <c r="W196" s="411">
        <f>IFERROR(VLOOKUP($A196,플랫폼2!$A:$M,7,FALSE),0)+IFERROR(VLOOKUP($A196,플랫폼2!$A:$M,12,FALSE),0)</f>
        <v>0</v>
      </c>
      <c r="X196" s="411">
        <v>6272.666666666667</v>
      </c>
      <c r="Y196" s="411">
        <v>6272.666666666667</v>
      </c>
      <c r="Z196" s="411">
        <v>104771.66666666667</v>
      </c>
      <c r="AA196" s="408" t="b">
        <f t="shared" ref="AA196:AA259" si="22">M196=SUM(U196:Z196)</f>
        <v>1</v>
      </c>
    </row>
    <row r="197" spans="1:27" hidden="1" outlineLevel="1" x14ac:dyDescent="0.45">
      <c r="A197" s="23" t="s">
        <v>238</v>
      </c>
      <c r="B197" s="282">
        <f>IFERROR(VLOOKUP($A197,전사손익계산서!$A:$B,2,0),0)</f>
        <v>0</v>
      </c>
      <c r="C197" s="20">
        <f t="shared" ref="C197:C260" si="23">B197-E197-D197</f>
        <v>0</v>
      </c>
      <c r="D197" s="20">
        <f>IFERROR(VLOOKUP($A197,영업총괄!$A:$K,11,FALSE),0)</f>
        <v>0</v>
      </c>
      <c r="E197" s="140">
        <f t="shared" si="19"/>
        <v>0</v>
      </c>
      <c r="F197" s="20">
        <f>IFERROR(VLOOKUP($A197,소매!A:B,2,FALSE),0)</f>
        <v>0</v>
      </c>
      <c r="G197" s="20">
        <f>IFERROR(VLOOKUP($A197,도매!A:B,2,FALSE),0)</f>
        <v>0</v>
      </c>
      <c r="H197" s="20">
        <f t="shared" si="21"/>
        <v>0</v>
      </c>
      <c r="I197" s="20">
        <f>IFERROR(VLOOKUP($A197,법인영업팀!A:E,4,FALSE),0)</f>
        <v>0</v>
      </c>
      <c r="J197" s="20">
        <f>IFERROR(VLOOKUP($A197,법인영업팀!A:E,5,FALSE),0)</f>
        <v>0</v>
      </c>
      <c r="K197" s="20">
        <f>IFERROR(VLOOKUP($A197,법인영업팀!$A:$E,3,FALSE),0)</f>
        <v>0</v>
      </c>
      <c r="L197" s="245">
        <f>IFERROR(VLOOKUP($A197,소상공인혁신팀!$A:$B,2,FALSE),0)</f>
        <v>0</v>
      </c>
      <c r="M197" s="20">
        <f>IFERROR(VLOOKUP($A197,'유통플랫폼사업단 IU'!$A:$F,2,FALSE),0)</f>
        <v>0</v>
      </c>
      <c r="O197" s="12" t="b">
        <f t="shared" si="20"/>
        <v>1</v>
      </c>
      <c r="Q197" s="20">
        <f>IFERROR(VLOOKUP($A197,디지털강화팀!A:C,3,FALSE),0)</f>
        <v>0</v>
      </c>
      <c r="R197" s="20">
        <f>IFERROR(VLOOKUP($A197,디지털강화팀!A:D,4,FALSE),0)</f>
        <v>0</v>
      </c>
      <c r="S197" s="366" t="b">
        <f t="shared" si="18"/>
        <v>1</v>
      </c>
      <c r="U197" s="411">
        <f>IFERROR(VLOOKUP($A197,플랫폼1!$A:$B,2,FALSE),0)</f>
        <v>0</v>
      </c>
      <c r="V197" s="411">
        <f>IFERROR(VLOOKUP($A197,플랫폼2!$A:$M,12,FALSE),0)+IFERROR(VLOOKUP($A197,플랫폼2!$A:$M,13,FALSE),0)</f>
        <v>0</v>
      </c>
      <c r="W197" s="411">
        <f>IFERROR(VLOOKUP($A197,플랫폼2!$A:$M,7,FALSE),0)+IFERROR(VLOOKUP($A197,플랫폼2!$A:$M,12,FALSE),0)</f>
        <v>0</v>
      </c>
      <c r="X197" s="411">
        <f>IFERROR(VLOOKUP($A197,모바일!$A:$S,17,FALSE),0)</f>
        <v>0</v>
      </c>
      <c r="Y197" s="411">
        <f>IFERROR(VLOOKUP($A197,모바일!$A:$S,18,FALSE),0)</f>
        <v>0</v>
      </c>
      <c r="Z197" s="411">
        <f>IFERROR(VLOOKUP(A197,플랫폼2!$A:$O,15,0),0)</f>
        <v>0</v>
      </c>
      <c r="AA197" s="408" t="b">
        <f t="shared" si="22"/>
        <v>1</v>
      </c>
    </row>
    <row r="198" spans="1:27" s="12" customFormat="1" hidden="1" outlineLevel="1" x14ac:dyDescent="0.45">
      <c r="A198" s="25" t="s">
        <v>239</v>
      </c>
      <c r="B198" s="284">
        <f>IFERROR(VLOOKUP($A198,전사손익계산서!$A:$B,2,0),0)</f>
        <v>0</v>
      </c>
      <c r="C198" s="20">
        <f t="shared" si="23"/>
        <v>0</v>
      </c>
      <c r="D198" s="20">
        <f>IFERROR(VLOOKUP($A198,영업총괄!$A:$K,11,FALSE),0)</f>
        <v>0</v>
      </c>
      <c r="E198" s="140">
        <f t="shared" si="19"/>
        <v>0</v>
      </c>
      <c r="F198" s="20">
        <f>IFERROR(VLOOKUP($A198,소매!A:B,2,FALSE),0)</f>
        <v>0</v>
      </c>
      <c r="G198" s="20">
        <f>IFERROR(VLOOKUP($A198,도매!A:B,2,FALSE),0)</f>
        <v>0</v>
      </c>
      <c r="H198" s="20">
        <f t="shared" si="21"/>
        <v>0</v>
      </c>
      <c r="I198" s="20">
        <f>IFERROR(VLOOKUP($A198,법인영업팀!A:E,4,FALSE),0)</f>
        <v>0</v>
      </c>
      <c r="J198" s="20">
        <f>IFERROR(VLOOKUP($A198,법인영업팀!A:E,5,FALSE),0)</f>
        <v>0</v>
      </c>
      <c r="K198" s="20">
        <f>IFERROR(VLOOKUP($A198,법인영업팀!$A:$E,3,FALSE),0)</f>
        <v>0</v>
      </c>
      <c r="L198" s="245">
        <f>IFERROR(VLOOKUP($A198,소상공인혁신팀!$A:$B,2,FALSE),0)</f>
        <v>0</v>
      </c>
      <c r="M198" s="20">
        <f>IFERROR(VLOOKUP($A198,'유통플랫폼사업단 IU'!$A:$F,2,FALSE),0)</f>
        <v>0</v>
      </c>
      <c r="O198" s="12" t="b">
        <f t="shared" si="20"/>
        <v>1</v>
      </c>
      <c r="Q198" s="20">
        <f>IFERROR(VLOOKUP($A198,디지털강화팀!A:C,3,FALSE),0)</f>
        <v>0</v>
      </c>
      <c r="R198" s="20">
        <f>IFERROR(VLOOKUP($A198,디지털강화팀!A:D,4,FALSE),0)</f>
        <v>0</v>
      </c>
      <c r="S198" s="366" t="b">
        <f t="shared" si="18"/>
        <v>1</v>
      </c>
      <c r="U198" s="414">
        <f>IFERROR(VLOOKUP($A198,플랫폼1!$A:$B,2,FALSE),0)</f>
        <v>0</v>
      </c>
      <c r="V198" s="414">
        <f>IFERROR(VLOOKUP($A198,플랫폼2!$A:$M,12,FALSE),0)+IFERROR(VLOOKUP($A198,플랫폼2!$A:$M,13,FALSE),0)</f>
        <v>0</v>
      </c>
      <c r="W198" s="414">
        <f>IFERROR(VLOOKUP($A198,플랫폼2!$A:$M,7,FALSE),0)+IFERROR(VLOOKUP($A198,플랫폼2!$A:$M,12,FALSE),0)</f>
        <v>0</v>
      </c>
      <c r="X198" s="414">
        <f>IFERROR(VLOOKUP($A198,모바일!$A:$S,17,FALSE),0)</f>
        <v>0</v>
      </c>
      <c r="Y198" s="414">
        <f>IFERROR(VLOOKUP($A198,모바일!$A:$S,18,FALSE),0)</f>
        <v>0</v>
      </c>
      <c r="Z198" s="414">
        <f>IFERROR(VLOOKUP(A198,플랫폼2!$A:$O,15,0),0)</f>
        <v>0</v>
      </c>
      <c r="AA198" s="408" t="b">
        <f t="shared" si="22"/>
        <v>1</v>
      </c>
    </row>
    <row r="199" spans="1:27" s="12" customFormat="1" collapsed="1" x14ac:dyDescent="0.45">
      <c r="A199" s="24" t="s">
        <v>99</v>
      </c>
      <c r="B199" s="283">
        <f>IFERROR(VLOOKUP($A199,전사손익계산서!$A:$B,2,0),0)</f>
        <v>1047352224</v>
      </c>
      <c r="C199" s="29">
        <f t="shared" si="23"/>
        <v>436414061</v>
      </c>
      <c r="D199" s="29">
        <f>IFERROR(VLOOKUP($A199,영업총괄!$A:$K,11,FALSE),0)</f>
        <v>27765718</v>
      </c>
      <c r="E199" s="139">
        <f t="shared" si="19"/>
        <v>583172445</v>
      </c>
      <c r="F199" s="17">
        <f>IFERROR(VLOOKUP($A199,소매!A:B,2,FALSE),0)</f>
        <v>102715810.19216336</v>
      </c>
      <c r="G199" s="17">
        <f>IFERROR(VLOOKUP($A199,도매!A:B,2,FALSE),0)</f>
        <v>14501306.807836639</v>
      </c>
      <c r="H199" s="30">
        <f t="shared" si="21"/>
        <v>332901720</v>
      </c>
      <c r="I199" s="30">
        <f>IFERROR(VLOOKUP($A199,법인영업팀!A:E,4,FALSE),0)</f>
        <v>804842.5</v>
      </c>
      <c r="J199" s="30">
        <f>IFERROR(VLOOKUP($A199,법인영업팀!A:E,5,FALSE),0)</f>
        <v>804842.5</v>
      </c>
      <c r="K199" s="30">
        <f>IFERROR(VLOOKUP($A199,법인영업팀!$A:$E,3,FALSE),0)</f>
        <v>6054041</v>
      </c>
      <c r="L199" s="246">
        <f>IFERROR(VLOOKUP($A199,소상공인혁신팀!$A:$B,2,FALSE),0)</f>
        <v>14870529</v>
      </c>
      <c r="M199" s="17">
        <f>IFERROR(VLOOKUP($A199,'유통플랫폼사업단 IU'!$A:$F,2,FALSE),0)</f>
        <v>110519353</v>
      </c>
      <c r="O199" s="12" t="b">
        <f t="shared" si="20"/>
        <v>1</v>
      </c>
      <c r="Q199" s="17">
        <f>IFERROR(VLOOKUP($A199,디지털강화팀!A:C,3,FALSE),0)</f>
        <v>122600118</v>
      </c>
      <c r="R199" s="17">
        <f>IFERROR(VLOOKUP($A199,디지털강화팀!A:D,4,FALSE),0)</f>
        <v>210301602</v>
      </c>
      <c r="S199" s="366" t="b">
        <f t="shared" si="18"/>
        <v>1</v>
      </c>
      <c r="U199" s="412">
        <f>IFERROR(VLOOKUP($A199,플랫폼1!$A:$B,2,FALSE),0)</f>
        <v>56818999</v>
      </c>
      <c r="V199" s="412">
        <f>IFERROR(VLOOKUP($A199,플랫폼2!$A:$M,12,FALSE),0)+IFERROR(VLOOKUP($A199,플랫폼2!$A:$M,13,FALSE),0)</f>
        <v>16159794</v>
      </c>
      <c r="W199" s="412">
        <f>IFERROR(VLOOKUP($A199,플랫폼2!$A:$M,7,FALSE),0)+IFERROR(VLOOKUP($A199,플랫폼2!$A:$M,12,FALSE),0)</f>
        <v>1942673</v>
      </c>
      <c r="X199" s="412">
        <f>IFERROR(VLOOKUP($A199,모바일!$A:$S,17,FALSE),0)</f>
        <v>15356313.75</v>
      </c>
      <c r="Y199" s="412">
        <f>IFERROR(VLOOKUP($A199,모바일!$A:$S,18,FALSE),0)</f>
        <v>6577925.75</v>
      </c>
      <c r="Z199" s="412">
        <f>IFERROR(VLOOKUP(A199,플랫폼2!$A:$O,15,0),0)</f>
        <v>13663647.5</v>
      </c>
      <c r="AA199" s="408" t="b">
        <f t="shared" si="22"/>
        <v>1</v>
      </c>
    </row>
    <row r="200" spans="1:27" hidden="1" outlineLevel="1" x14ac:dyDescent="0.45">
      <c r="A200" s="23" t="s">
        <v>171</v>
      </c>
      <c r="B200" s="282">
        <f>IFERROR(VLOOKUP($A200,전사손익계산서!$A:$B,2,0),0)</f>
        <v>267556833</v>
      </c>
      <c r="C200" s="31">
        <f t="shared" si="23"/>
        <v>267543288</v>
      </c>
      <c r="D200" s="31">
        <f>IFERROR(VLOOKUP($A200,영업총괄!$A:$K,11,FALSE),0)</f>
        <v>0</v>
      </c>
      <c r="E200" s="140">
        <f t="shared" si="19"/>
        <v>13545</v>
      </c>
      <c r="F200" s="20">
        <f>IFERROR(VLOOKUP($A200,소매!A:B,2,FALSE),0)</f>
        <v>0</v>
      </c>
      <c r="G200" s="20">
        <f>IFERROR(VLOOKUP($A200,도매!A:B,2,FALSE),0)</f>
        <v>0</v>
      </c>
      <c r="H200" s="32">
        <f t="shared" si="21"/>
        <v>0</v>
      </c>
      <c r="I200" s="32">
        <f>IFERROR(VLOOKUP($A200,법인영업팀!A:E,4,FALSE),0)</f>
        <v>0</v>
      </c>
      <c r="J200" s="32">
        <f>IFERROR(VLOOKUP($A200,법인영업팀!A:E,5,FALSE),0)</f>
        <v>0</v>
      </c>
      <c r="K200" s="32">
        <f>IFERROR(VLOOKUP($A200,법인영업팀!$A:$E,3,FALSE),0)</f>
        <v>0</v>
      </c>
      <c r="L200" s="247">
        <f>IFERROR(VLOOKUP($A200,소상공인혁신팀!$A:$B,2,FALSE),0)</f>
        <v>0</v>
      </c>
      <c r="M200" s="20">
        <f>IFERROR(VLOOKUP($A200,'유통플랫폼사업단 IU'!$A:$F,2,FALSE),0)</f>
        <v>13545</v>
      </c>
      <c r="O200" s="12" t="b">
        <f t="shared" si="20"/>
        <v>1</v>
      </c>
      <c r="Q200" s="20">
        <f>IFERROR(VLOOKUP($A200,디지털강화팀!A:C,3,FALSE),0)</f>
        <v>0</v>
      </c>
      <c r="R200" s="20">
        <f>IFERROR(VLOOKUP($A200,디지털강화팀!A:D,4,FALSE),0)</f>
        <v>0</v>
      </c>
      <c r="S200" s="366" t="b">
        <f t="shared" si="18"/>
        <v>1</v>
      </c>
      <c r="U200" s="411">
        <f>IFERROR(VLOOKUP($A200,플랫폼1!$A:$B,2,FALSE),0)</f>
        <v>0</v>
      </c>
      <c r="V200" s="411">
        <f>IFERROR(VLOOKUP($A200,플랫폼2!$A:$M,12,FALSE),0)+IFERROR(VLOOKUP($A200,플랫폼2!$A:$M,13,FALSE),0)</f>
        <v>0</v>
      </c>
      <c r="W200" s="411">
        <f>IFERROR(VLOOKUP($A200,플랫폼2!$A:$M,7,FALSE),0)+IFERROR(VLOOKUP($A200,플랫폼2!$A:$M,12,FALSE),0)</f>
        <v>0</v>
      </c>
      <c r="X200" s="411">
        <v>1128.75</v>
      </c>
      <c r="Y200" s="411">
        <v>1128.75</v>
      </c>
      <c r="Z200" s="411">
        <v>11287.5</v>
      </c>
      <c r="AA200" s="408" t="b">
        <f t="shared" si="22"/>
        <v>1</v>
      </c>
    </row>
    <row r="201" spans="1:27" hidden="1" outlineLevel="1" x14ac:dyDescent="0.45">
      <c r="A201" s="23" t="s">
        <v>172</v>
      </c>
      <c r="B201" s="282">
        <f>IFERROR(VLOOKUP($A201,전사손익계산서!$A:$B,2,0),0)</f>
        <v>250925235</v>
      </c>
      <c r="C201" s="31">
        <f t="shared" si="23"/>
        <v>18437092</v>
      </c>
      <c r="D201" s="31">
        <f>IFERROR(VLOOKUP($A201,영업총괄!$A:$K,11,FALSE),0)</f>
        <v>7679545</v>
      </c>
      <c r="E201" s="140">
        <f t="shared" si="19"/>
        <v>224808598</v>
      </c>
      <c r="F201" s="20">
        <f>IFERROR(VLOOKUP($A201,소매!A:B,2,FALSE),0)</f>
        <v>2345155.6751868408</v>
      </c>
      <c r="G201" s="20">
        <f>IFERROR(VLOOKUP($A201,도매!A:B,2,FALSE),0)</f>
        <v>3291880.3248131592</v>
      </c>
      <c r="H201" s="32">
        <f t="shared" si="21"/>
        <v>114334662</v>
      </c>
      <c r="I201" s="32">
        <f>IFERROR(VLOOKUP($A201,법인영업팀!A:E,4,FALSE),0)</f>
        <v>93323.5</v>
      </c>
      <c r="J201" s="32">
        <f>IFERROR(VLOOKUP($A201,법인영업팀!A:E,5,FALSE),0)</f>
        <v>93323.5</v>
      </c>
      <c r="K201" s="32">
        <f>IFERROR(VLOOKUP($A201,법인영업팀!$A:$E,3,FALSE),0)</f>
        <v>2758824</v>
      </c>
      <c r="L201" s="247">
        <f>IFERROR(VLOOKUP($A201,소상공인혁신팀!$A:$B,2,FALSE),0)</f>
        <v>5152529</v>
      </c>
      <c r="M201" s="20">
        <f>IFERROR(VLOOKUP($A201,'유통플랫폼사업단 IU'!$A:$F,2,FALSE),0)</f>
        <v>96738900</v>
      </c>
      <c r="O201" s="12" t="b">
        <f t="shared" si="20"/>
        <v>1</v>
      </c>
      <c r="Q201" s="20">
        <f>IFERROR(VLOOKUP($A201,디지털강화팀!A:C,3,FALSE),0)</f>
        <v>16930458</v>
      </c>
      <c r="R201" s="20">
        <f>IFERROR(VLOOKUP($A201,디지털강화팀!A:D,4,FALSE),0)</f>
        <v>97404204</v>
      </c>
      <c r="S201" s="366" t="b">
        <f t="shared" si="18"/>
        <v>1</v>
      </c>
      <c r="U201" s="411">
        <f>IFERROR(VLOOKUP($A201,플랫폼1!$A:$B,2,FALSE),0)</f>
        <v>56818999</v>
      </c>
      <c r="V201" s="411">
        <f>IFERROR(VLOOKUP($A201,플랫폼2!$A:$M,12,FALSE),0)+IFERROR(VLOOKUP($A201,플랫폼2!$A:$M,13,FALSE),0)</f>
        <v>4351477</v>
      </c>
      <c r="W201" s="411">
        <f>IFERROR(VLOOKUP($A201,플랫폼2!$A:$M,7,FALSE),0)+IFERROR(VLOOKUP($A201,플랫폼2!$A:$M,12,FALSE),0)</f>
        <v>300000</v>
      </c>
      <c r="X201" s="411">
        <f>IFERROR(VLOOKUP($A201,모바일!$A:$S,17,FALSE),0)</f>
        <v>15355185</v>
      </c>
      <c r="Y201" s="411">
        <f>IFERROR(VLOOKUP($A201,모바일!$A:$S,18,FALSE),0)</f>
        <v>6576797</v>
      </c>
      <c r="Z201" s="411">
        <f>IFERROR(VLOOKUP(A201,플랫폼2!$A:$O,15,0),0)</f>
        <v>13336442</v>
      </c>
      <c r="AA201" s="408" t="b">
        <f t="shared" si="22"/>
        <v>1</v>
      </c>
    </row>
    <row r="202" spans="1:27" hidden="1" outlineLevel="1" x14ac:dyDescent="0.45">
      <c r="A202" s="23" t="s">
        <v>136</v>
      </c>
      <c r="B202" s="282">
        <f>IFERROR(VLOOKUP($A202,전사손익계산서!$A:$B,2,0),0)</f>
        <v>45394512</v>
      </c>
      <c r="C202" s="31">
        <f t="shared" si="23"/>
        <v>44745060</v>
      </c>
      <c r="D202" s="31">
        <f>IFERROR(VLOOKUP($A202,영업총괄!$A:$K,11,FALSE),0)</f>
        <v>0</v>
      </c>
      <c r="E202" s="140">
        <f t="shared" si="19"/>
        <v>649452</v>
      </c>
      <c r="F202" s="20">
        <f>IFERROR(VLOOKUP($A202,소매!A:B,2,FALSE),0)</f>
        <v>0</v>
      </c>
      <c r="G202" s="20">
        <f>IFERROR(VLOOKUP($A202,도매!A:B,2,FALSE),0)</f>
        <v>649452</v>
      </c>
      <c r="H202" s="32">
        <f t="shared" si="21"/>
        <v>0</v>
      </c>
      <c r="I202" s="32">
        <f>IFERROR(VLOOKUP($A202,법인영업팀!A:E,4,FALSE),0)</f>
        <v>0</v>
      </c>
      <c r="J202" s="32">
        <f>IFERROR(VLOOKUP($A202,법인영업팀!A:E,5,FALSE),0)</f>
        <v>0</v>
      </c>
      <c r="K202" s="32">
        <f>IFERROR(VLOOKUP($A202,법인영업팀!$A:$E,3,FALSE),0)</f>
        <v>0</v>
      </c>
      <c r="L202" s="247">
        <f>IFERROR(VLOOKUP($A202,소상공인혁신팀!$A:$B,2,FALSE),0)</f>
        <v>0</v>
      </c>
      <c r="M202" s="20">
        <f>IFERROR(VLOOKUP($A202,'유통플랫폼사업단 IU'!$A:$F,2,FALSE),0)</f>
        <v>0</v>
      </c>
      <c r="O202" s="12" t="b">
        <f t="shared" si="20"/>
        <v>1</v>
      </c>
      <c r="Q202" s="20">
        <f>IFERROR(VLOOKUP($A202,디지털강화팀!A:C,3,FALSE),0)</f>
        <v>0</v>
      </c>
      <c r="R202" s="20">
        <f>IFERROR(VLOOKUP($A202,디지털강화팀!A:D,4,FALSE),0)</f>
        <v>0</v>
      </c>
      <c r="S202" s="366" t="b">
        <f t="shared" si="18"/>
        <v>1</v>
      </c>
      <c r="U202" s="411">
        <f>IFERROR(VLOOKUP($A202,플랫폼1!$A:$B,2,FALSE),0)</f>
        <v>0</v>
      </c>
      <c r="V202" s="411">
        <f>IFERROR(VLOOKUP($A202,플랫폼2!$A:$M,12,FALSE),0)+IFERROR(VLOOKUP($A202,플랫폼2!$A:$M,13,FALSE),0)</f>
        <v>0</v>
      </c>
      <c r="W202" s="411">
        <f>IFERROR(VLOOKUP($A202,플랫폼2!$A:$M,7,FALSE),0)+IFERROR(VLOOKUP($A202,플랫폼2!$A:$M,12,FALSE),0)</f>
        <v>0</v>
      </c>
      <c r="X202" s="411">
        <f>IFERROR(VLOOKUP($A202,모바일!$A:$S,17,FALSE),0)</f>
        <v>0</v>
      </c>
      <c r="Y202" s="411">
        <f>IFERROR(VLOOKUP($A202,모바일!$A:$S,18,FALSE),0)</f>
        <v>0</v>
      </c>
      <c r="Z202" s="411">
        <f>IFERROR(VLOOKUP(A202,플랫폼2!$A:$O,15,0),0)</f>
        <v>0</v>
      </c>
      <c r="AA202" s="408" t="b">
        <f t="shared" si="22"/>
        <v>1</v>
      </c>
    </row>
    <row r="203" spans="1:27" hidden="1" outlineLevel="1" x14ac:dyDescent="0.45">
      <c r="A203" s="23" t="s">
        <v>173</v>
      </c>
      <c r="B203" s="282">
        <f>IFERROR(VLOOKUP($A203,전사손익계산서!$A:$B,2,0),0)</f>
        <v>253569</v>
      </c>
      <c r="C203" s="31">
        <f t="shared" si="23"/>
        <v>247845</v>
      </c>
      <c r="D203" s="31">
        <f>IFERROR(VLOOKUP($A203,영업총괄!$A:$K,11,FALSE),0)</f>
        <v>5724</v>
      </c>
      <c r="E203" s="140">
        <f t="shared" si="19"/>
        <v>0</v>
      </c>
      <c r="F203" s="20">
        <f>IFERROR(VLOOKUP($A203,소매!A:B,2,FALSE),0)</f>
        <v>0</v>
      </c>
      <c r="G203" s="20">
        <f>IFERROR(VLOOKUP($A203,도매!A:B,2,FALSE),0)</f>
        <v>0</v>
      </c>
      <c r="H203" s="32">
        <f t="shared" si="21"/>
        <v>0</v>
      </c>
      <c r="I203" s="32">
        <f>IFERROR(VLOOKUP($A203,법인영업팀!A:E,4,FALSE),0)</f>
        <v>0</v>
      </c>
      <c r="J203" s="32">
        <f>IFERROR(VLOOKUP($A203,법인영업팀!A:E,5,FALSE),0)</f>
        <v>0</v>
      </c>
      <c r="K203" s="32">
        <f>IFERROR(VLOOKUP($A203,법인영업팀!$A:$E,3,FALSE),0)</f>
        <v>0</v>
      </c>
      <c r="L203" s="247">
        <f>IFERROR(VLOOKUP($A203,소상공인혁신팀!$A:$B,2,FALSE),0)</f>
        <v>0</v>
      </c>
      <c r="M203" s="20">
        <f>IFERROR(VLOOKUP($A203,'유통플랫폼사업단 IU'!$A:$F,2,FALSE),0)</f>
        <v>0</v>
      </c>
      <c r="O203" s="12" t="b">
        <f t="shared" si="20"/>
        <v>1</v>
      </c>
      <c r="Q203" s="20">
        <f>IFERROR(VLOOKUP($A203,디지털강화팀!A:C,3,FALSE),0)</f>
        <v>0</v>
      </c>
      <c r="R203" s="20">
        <f>IFERROR(VLOOKUP($A203,디지털강화팀!A:D,4,FALSE),0)</f>
        <v>0</v>
      </c>
      <c r="S203" s="366" t="b">
        <f t="shared" si="18"/>
        <v>1</v>
      </c>
      <c r="U203" s="411">
        <f>IFERROR(VLOOKUP($A203,플랫폼1!$A:$B,2,FALSE),0)</f>
        <v>0</v>
      </c>
      <c r="V203" s="411">
        <f>IFERROR(VLOOKUP($A203,플랫폼2!$A:$M,12,FALSE),0)+IFERROR(VLOOKUP($A203,플랫폼2!$A:$M,13,FALSE),0)</f>
        <v>0</v>
      </c>
      <c r="W203" s="411">
        <f>IFERROR(VLOOKUP($A203,플랫폼2!$A:$M,7,FALSE),0)+IFERROR(VLOOKUP($A203,플랫폼2!$A:$M,12,FALSE),0)</f>
        <v>0</v>
      </c>
      <c r="X203" s="411">
        <f>IFERROR(VLOOKUP($A203,모바일!$A:$S,17,FALSE),0)</f>
        <v>0</v>
      </c>
      <c r="Y203" s="411">
        <f>IFERROR(VLOOKUP($A203,모바일!$A:$S,18,FALSE),0)</f>
        <v>0</v>
      </c>
      <c r="Z203" s="411">
        <f>IFERROR(VLOOKUP(A203,플랫폼2!$A:$O,15,0),0)</f>
        <v>0</v>
      </c>
      <c r="AA203" s="408" t="b">
        <f t="shared" si="22"/>
        <v>1</v>
      </c>
    </row>
    <row r="204" spans="1:27" hidden="1" outlineLevel="1" x14ac:dyDescent="0.45">
      <c r="A204" s="23" t="s">
        <v>100</v>
      </c>
      <c r="B204" s="282">
        <f>IFERROR(VLOOKUP($A204,전사손익계산서!$A:$B,2,0),0)</f>
        <v>28714364</v>
      </c>
      <c r="C204" s="31">
        <f t="shared" si="23"/>
        <v>1348806</v>
      </c>
      <c r="D204" s="31">
        <f>IFERROR(VLOOKUP($A204,영업총괄!$A:$K,11,FALSE),0)</f>
        <v>0</v>
      </c>
      <c r="E204" s="140">
        <f t="shared" si="19"/>
        <v>27365558</v>
      </c>
      <c r="F204" s="20">
        <f>IFERROR(VLOOKUP($A204,소매!A:B,2,FALSE),0)</f>
        <v>23306789.013342157</v>
      </c>
      <c r="G204" s="20">
        <f>IFERROR(VLOOKUP($A204,도매!A:B,2,FALSE),0)</f>
        <v>3597768.9866578444</v>
      </c>
      <c r="H204" s="32">
        <f t="shared" si="21"/>
        <v>0</v>
      </c>
      <c r="I204" s="32">
        <f>IFERROR(VLOOKUP($A204,법인영업팀!A:E,4,FALSE),0)</f>
        <v>0</v>
      </c>
      <c r="J204" s="32">
        <f>IFERROR(VLOOKUP($A204,법인영업팀!A:E,5,FALSE),0)</f>
        <v>0</v>
      </c>
      <c r="K204" s="32">
        <f>IFERROR(VLOOKUP($A204,법인영업팀!$A:$E,3,FALSE),0)</f>
        <v>263000</v>
      </c>
      <c r="L204" s="247">
        <f>IFERROR(VLOOKUP($A204,소상공인혁신팀!$A:$B,2,FALSE),0)</f>
        <v>128000</v>
      </c>
      <c r="M204" s="20">
        <f>IFERROR(VLOOKUP($A204,'유통플랫폼사업단 IU'!$A:$F,2,FALSE),0)</f>
        <v>70000</v>
      </c>
      <c r="O204" s="12" t="b">
        <f t="shared" si="20"/>
        <v>1</v>
      </c>
      <c r="Q204" s="20">
        <f>IFERROR(VLOOKUP($A204,디지털강화팀!A:C,3,FALSE),0)</f>
        <v>0</v>
      </c>
      <c r="R204" s="20">
        <f>IFERROR(VLOOKUP($A204,디지털강화팀!A:D,4,FALSE),0)</f>
        <v>0</v>
      </c>
      <c r="S204" s="366" t="b">
        <f t="shared" si="18"/>
        <v>1</v>
      </c>
      <c r="U204" s="411">
        <f>IFERROR(VLOOKUP($A204,플랫폼1!$A:$B,2,FALSE),0)</f>
        <v>0</v>
      </c>
      <c r="V204" s="411">
        <f>IFERROR(VLOOKUP($A204,플랫폼2!$A:$M,12,FALSE),0)+IFERROR(VLOOKUP($A204,플랫폼2!$A:$M,13,FALSE),0)</f>
        <v>0</v>
      </c>
      <c r="W204" s="411">
        <f>IFERROR(VLOOKUP($A204,플랫폼2!$A:$M,7,FALSE),0)+IFERROR(VLOOKUP($A204,플랫폼2!$A:$M,12,FALSE),0)</f>
        <v>0</v>
      </c>
      <c r="X204" s="411">
        <f>IFERROR(VLOOKUP($A204,모바일!$A:$S,17,FALSE),0)</f>
        <v>0</v>
      </c>
      <c r="Y204" s="411">
        <f>IFERROR(VLOOKUP($A204,모바일!$A:$S,18,FALSE),0)</f>
        <v>0</v>
      </c>
      <c r="Z204" s="411">
        <v>70000</v>
      </c>
      <c r="AA204" s="408" t="b">
        <f t="shared" si="22"/>
        <v>1</v>
      </c>
    </row>
    <row r="205" spans="1:27" hidden="1" outlineLevel="1" x14ac:dyDescent="0.45">
      <c r="A205" s="23" t="s">
        <v>101</v>
      </c>
      <c r="B205" s="282">
        <f>IFERROR(VLOOKUP($A205,전사손익계산서!$A:$B,2,0),0)</f>
        <v>80500</v>
      </c>
      <c r="C205" s="31">
        <f t="shared" si="23"/>
        <v>12500</v>
      </c>
      <c r="D205" s="31">
        <f>IFERROR(VLOOKUP($A205,영업총괄!$A:$K,11,FALSE),0)</f>
        <v>0</v>
      </c>
      <c r="E205" s="140">
        <f t="shared" si="19"/>
        <v>68000</v>
      </c>
      <c r="F205" s="20">
        <f>IFERROR(VLOOKUP($A205,소매!A:B,2,FALSE),0)</f>
        <v>68000</v>
      </c>
      <c r="G205" s="20">
        <f>IFERROR(VLOOKUP($A205,도매!A:B,2,FALSE),0)</f>
        <v>0</v>
      </c>
      <c r="H205" s="32">
        <f t="shared" si="21"/>
        <v>0</v>
      </c>
      <c r="I205" s="32">
        <f>IFERROR(VLOOKUP($A205,법인영업팀!A:E,4,FALSE),0)</f>
        <v>0</v>
      </c>
      <c r="J205" s="32">
        <f>IFERROR(VLOOKUP($A205,법인영업팀!A:E,5,FALSE),0)</f>
        <v>0</v>
      </c>
      <c r="K205" s="32">
        <f>IFERROR(VLOOKUP($A205,법인영업팀!$A:$E,3,FALSE),0)</f>
        <v>0</v>
      </c>
      <c r="L205" s="247">
        <f>IFERROR(VLOOKUP($A205,소상공인혁신팀!$A:$B,2,FALSE),0)</f>
        <v>0</v>
      </c>
      <c r="M205" s="20">
        <f>IFERROR(VLOOKUP($A205,'유통플랫폼사업단 IU'!$A:$F,2,FALSE),0)</f>
        <v>0</v>
      </c>
      <c r="O205" s="12" t="b">
        <f t="shared" si="20"/>
        <v>1</v>
      </c>
      <c r="Q205" s="20">
        <f>IFERROR(VLOOKUP($A205,디지털강화팀!A:C,3,FALSE),0)</f>
        <v>0</v>
      </c>
      <c r="R205" s="20">
        <f>IFERROR(VLOOKUP($A205,디지털강화팀!A:D,4,FALSE),0)</f>
        <v>0</v>
      </c>
      <c r="S205" s="366" t="b">
        <f t="shared" si="18"/>
        <v>1</v>
      </c>
      <c r="U205" s="411">
        <f>IFERROR(VLOOKUP($A205,플랫폼1!$A:$B,2,FALSE),0)</f>
        <v>0</v>
      </c>
      <c r="V205" s="411">
        <f>IFERROR(VLOOKUP($A205,플랫폼2!$A:$M,12,FALSE),0)+IFERROR(VLOOKUP($A205,플랫폼2!$A:$M,13,FALSE),0)</f>
        <v>0</v>
      </c>
      <c r="W205" s="411">
        <f>IFERROR(VLOOKUP($A205,플랫폼2!$A:$M,7,FALSE),0)+IFERROR(VLOOKUP($A205,플랫폼2!$A:$M,12,FALSE),0)</f>
        <v>0</v>
      </c>
      <c r="X205" s="411">
        <f>IFERROR(VLOOKUP($A205,모바일!$A:$S,17,FALSE),0)</f>
        <v>0</v>
      </c>
      <c r="Y205" s="411">
        <f>IFERROR(VLOOKUP($A205,모바일!$A:$S,18,FALSE),0)</f>
        <v>0</v>
      </c>
      <c r="Z205" s="411">
        <f>IFERROR(VLOOKUP(A205,플랫폼2!$A:$O,15,0),0)</f>
        <v>0</v>
      </c>
      <c r="AA205" s="408" t="b">
        <f t="shared" si="22"/>
        <v>1</v>
      </c>
    </row>
    <row r="206" spans="1:27" hidden="1" outlineLevel="1" x14ac:dyDescent="0.45">
      <c r="A206" s="23" t="s">
        <v>102</v>
      </c>
      <c r="B206" s="282">
        <f>IFERROR(VLOOKUP($A206,전사손익계산서!$A:$B,2,0),0)</f>
        <v>28910000</v>
      </c>
      <c r="C206" s="31">
        <f t="shared" si="23"/>
        <v>970000</v>
      </c>
      <c r="D206" s="31">
        <f>IFERROR(VLOOKUP($A206,영업총괄!$A:$K,11,FALSE),0)</f>
        <v>0</v>
      </c>
      <c r="E206" s="140">
        <f t="shared" si="19"/>
        <v>27940000</v>
      </c>
      <c r="F206" s="20">
        <f>IFERROR(VLOOKUP($A206,소매!A:B,2,FALSE),0)</f>
        <v>18350000</v>
      </c>
      <c r="G206" s="20">
        <f>IFERROR(VLOOKUP($A206,도매!A:B,2,FALSE),0)</f>
        <v>0</v>
      </c>
      <c r="H206" s="32">
        <f t="shared" si="21"/>
        <v>0</v>
      </c>
      <c r="I206" s="32">
        <f>IFERROR(VLOOKUP($A206,법인영업팀!A:E,4,FALSE),0)</f>
        <v>0</v>
      </c>
      <c r="J206" s="32">
        <f>IFERROR(VLOOKUP($A206,법인영업팀!A:E,5,FALSE),0)</f>
        <v>0</v>
      </c>
      <c r="K206" s="32">
        <f>IFERROR(VLOOKUP($A206,법인영업팀!$A:$E,3,FALSE),0)</f>
        <v>0</v>
      </c>
      <c r="L206" s="247">
        <f>IFERROR(VLOOKUP($A206,소상공인혁신팀!$A:$B,2,FALSE),0)</f>
        <v>9590000</v>
      </c>
      <c r="M206" s="20">
        <f>IFERROR(VLOOKUP($A206,'유통플랫폼사업단 IU'!$A:$F,2,FALSE),0)</f>
        <v>0</v>
      </c>
      <c r="O206" s="12" t="b">
        <f t="shared" si="20"/>
        <v>1</v>
      </c>
      <c r="Q206" s="20">
        <f>IFERROR(VLOOKUP($A206,디지털강화팀!A:C,3,FALSE),0)</f>
        <v>0</v>
      </c>
      <c r="R206" s="20">
        <f>IFERROR(VLOOKUP($A206,디지털강화팀!A:D,4,FALSE),0)</f>
        <v>0</v>
      </c>
      <c r="S206" s="366" t="b">
        <f t="shared" si="18"/>
        <v>1</v>
      </c>
      <c r="U206" s="411">
        <f>IFERROR(VLOOKUP($A206,플랫폼1!$A:$B,2,FALSE),0)</f>
        <v>0</v>
      </c>
      <c r="V206" s="411">
        <f>IFERROR(VLOOKUP($A206,플랫폼2!$A:$M,12,FALSE),0)+IFERROR(VLOOKUP($A206,플랫폼2!$A:$M,13,FALSE),0)</f>
        <v>0</v>
      </c>
      <c r="W206" s="411">
        <f>IFERROR(VLOOKUP($A206,플랫폼2!$A:$M,7,FALSE),0)+IFERROR(VLOOKUP($A206,플랫폼2!$A:$M,12,FALSE),0)</f>
        <v>0</v>
      </c>
      <c r="X206" s="411">
        <f>IFERROR(VLOOKUP($A206,모바일!$A:$S,17,FALSE),0)</f>
        <v>0</v>
      </c>
      <c r="Y206" s="411">
        <f>IFERROR(VLOOKUP($A206,모바일!$A:$S,18,FALSE),0)</f>
        <v>0</v>
      </c>
      <c r="Z206" s="411">
        <f>IFERROR(VLOOKUP(A206,플랫폼2!$A:$O,15,0),0)</f>
        <v>0</v>
      </c>
      <c r="AA206" s="408" t="b">
        <f t="shared" si="22"/>
        <v>1</v>
      </c>
    </row>
    <row r="207" spans="1:27" hidden="1" outlineLevel="1" x14ac:dyDescent="0.45">
      <c r="A207" s="23" t="s">
        <v>103</v>
      </c>
      <c r="B207" s="282">
        <f>IFERROR(VLOOKUP($A207,전사손익계산서!$A:$B,2,0),0)</f>
        <v>276754669</v>
      </c>
      <c r="C207" s="31">
        <f t="shared" si="23"/>
        <v>83644592</v>
      </c>
      <c r="D207" s="31">
        <f>IFERROR(VLOOKUP($A207,영업총괄!$A:$K,11,FALSE),0)</f>
        <v>100600</v>
      </c>
      <c r="E207" s="140">
        <f t="shared" si="19"/>
        <v>193009477</v>
      </c>
      <c r="F207" s="20">
        <f>IFERROR(VLOOKUP($A207,소매!A:B,2,FALSE),0)</f>
        <v>37448694.468323812</v>
      </c>
      <c r="G207" s="20">
        <f>IFERROR(VLOOKUP($A207,도매!A:B,2,FALSE),0)</f>
        <v>4016876.5316761881</v>
      </c>
      <c r="H207" s="32">
        <f t="shared" si="21"/>
        <v>140480398</v>
      </c>
      <c r="I207" s="32">
        <f>IFERROR(VLOOKUP($A207,법인영업팀!A:E,4,FALSE),0)</f>
        <v>0</v>
      </c>
      <c r="J207" s="32">
        <f>IFERROR(VLOOKUP($A207,법인영업팀!A:E,5,FALSE),0)</f>
        <v>0</v>
      </c>
      <c r="K207" s="32">
        <f>IFERROR(VLOOKUP($A207,법인영업팀!$A:$E,3,FALSE),0)</f>
        <v>589700</v>
      </c>
      <c r="L207" s="247">
        <f>IFERROR(VLOOKUP($A207,소상공인혁신팀!$A:$B,2,FALSE),0)</f>
        <v>0</v>
      </c>
      <c r="M207" s="20">
        <f>IFERROR(VLOOKUP($A207,'유통플랫폼사업단 IU'!$A:$F,2,FALSE),0)</f>
        <v>10473808</v>
      </c>
      <c r="O207" s="12" t="b">
        <f t="shared" si="20"/>
        <v>1</v>
      </c>
      <c r="Q207" s="20">
        <f>IFERROR(VLOOKUP($A207,디지털강화팀!A:C,3,FALSE),0)</f>
        <v>27583000</v>
      </c>
      <c r="R207" s="20">
        <f>IFERROR(VLOOKUP($A207,디지털강화팀!A:D,4,FALSE),0)</f>
        <v>112897398</v>
      </c>
      <c r="S207" s="366" t="b">
        <f t="shared" si="18"/>
        <v>1</v>
      </c>
      <c r="U207" s="411">
        <f>IFERROR(VLOOKUP($A207,플랫폼1!$A:$B,2,FALSE),0)</f>
        <v>0</v>
      </c>
      <c r="V207" s="411">
        <f>IFERROR(VLOOKUP($A207,플랫폼2!$A:$M,12,FALSE),0)+IFERROR(VLOOKUP($A207,플랫폼2!$A:$M,13,FALSE),0)</f>
        <v>10196767</v>
      </c>
      <c r="W207" s="411">
        <f>IFERROR(VLOOKUP($A207,플랫폼2!$A:$M,7,FALSE),0)+IFERROR(VLOOKUP($A207,플랫폼2!$A:$M,12,FALSE),0)</f>
        <v>31123</v>
      </c>
      <c r="X207" s="411">
        <f>IFERROR(VLOOKUP($A207,모바일!$A:$S,17,FALSE),0)</f>
        <v>0</v>
      </c>
      <c r="Y207" s="411">
        <f>IFERROR(VLOOKUP($A207,모바일!$A:$S,18,FALSE),0)</f>
        <v>0</v>
      </c>
      <c r="Z207" s="411">
        <f>IFERROR(VLOOKUP(A207,플랫폼2!$A:$O,15,0),0)</f>
        <v>245918</v>
      </c>
      <c r="AA207" s="408" t="b">
        <f t="shared" si="22"/>
        <v>1</v>
      </c>
    </row>
    <row r="208" spans="1:27" hidden="1" outlineLevel="1" x14ac:dyDescent="0.45">
      <c r="A208" s="23" t="s">
        <v>174</v>
      </c>
      <c r="B208" s="282">
        <f>IFERROR(VLOOKUP($A208,전사손익계산서!$A:$B,2,0),0)</f>
        <v>6511218</v>
      </c>
      <c r="C208" s="31">
        <f t="shared" si="23"/>
        <v>6511218</v>
      </c>
      <c r="D208" s="31">
        <f>IFERROR(VLOOKUP($A208,영업총괄!$A:$K,11,FALSE),0)</f>
        <v>0</v>
      </c>
      <c r="E208" s="140">
        <f t="shared" si="19"/>
        <v>0</v>
      </c>
      <c r="F208" s="20">
        <f>IFERROR(VLOOKUP($A208,소매!A:B,2,FALSE),0)</f>
        <v>0</v>
      </c>
      <c r="G208" s="20">
        <f>IFERROR(VLOOKUP($A208,도매!A:B,2,FALSE),0)</f>
        <v>0</v>
      </c>
      <c r="H208" s="32">
        <f t="shared" si="21"/>
        <v>0</v>
      </c>
      <c r="I208" s="32">
        <f>IFERROR(VLOOKUP($A208,법인영업팀!A:E,4,FALSE),0)</f>
        <v>0</v>
      </c>
      <c r="J208" s="32">
        <f>IFERROR(VLOOKUP($A208,법인영업팀!A:E,5,FALSE),0)</f>
        <v>0</v>
      </c>
      <c r="K208" s="32">
        <f>IFERROR(VLOOKUP($A208,법인영업팀!$A:$E,3,FALSE),0)</f>
        <v>0</v>
      </c>
      <c r="L208" s="247">
        <f>IFERROR(VLOOKUP($A208,소상공인혁신팀!$A:$B,2,FALSE),0)</f>
        <v>0</v>
      </c>
      <c r="M208" s="20">
        <f>IFERROR(VLOOKUP($A208,'유통플랫폼사업단 IU'!$A:$F,2,FALSE),0)</f>
        <v>0</v>
      </c>
      <c r="O208" s="12" t="b">
        <f t="shared" si="20"/>
        <v>1</v>
      </c>
      <c r="Q208" s="20">
        <f>IFERROR(VLOOKUP($A208,디지털강화팀!A:C,3,FALSE),0)</f>
        <v>0</v>
      </c>
      <c r="R208" s="20">
        <f>IFERROR(VLOOKUP($A208,디지털강화팀!A:D,4,FALSE),0)</f>
        <v>0</v>
      </c>
      <c r="S208" s="366" t="b">
        <f t="shared" si="18"/>
        <v>1</v>
      </c>
      <c r="U208" s="411">
        <f>IFERROR(VLOOKUP($A208,플랫폼1!$A:$B,2,FALSE),0)</f>
        <v>0</v>
      </c>
      <c r="V208" s="411">
        <f>IFERROR(VLOOKUP($A208,플랫폼2!$A:$M,12,FALSE),0)+IFERROR(VLOOKUP($A208,플랫폼2!$A:$M,13,FALSE),0)</f>
        <v>0</v>
      </c>
      <c r="W208" s="411">
        <f>IFERROR(VLOOKUP($A208,플랫폼2!$A:$M,7,FALSE),0)+IFERROR(VLOOKUP($A208,플랫폼2!$A:$M,12,FALSE),0)</f>
        <v>0</v>
      </c>
      <c r="X208" s="411">
        <f>IFERROR(VLOOKUP($A208,모바일!$A:$S,17,FALSE),0)</f>
        <v>0</v>
      </c>
      <c r="Y208" s="411">
        <f>IFERROR(VLOOKUP($A208,모바일!$A:$S,18,FALSE),0)</f>
        <v>0</v>
      </c>
      <c r="Z208" s="411">
        <f>IFERROR(VLOOKUP(A208,플랫폼2!$A:$O,15,0),0)</f>
        <v>0</v>
      </c>
      <c r="AA208" s="408" t="b">
        <f t="shared" si="22"/>
        <v>1</v>
      </c>
    </row>
    <row r="209" spans="1:27" hidden="1" outlineLevel="1" x14ac:dyDescent="0.45">
      <c r="A209" s="23" t="s">
        <v>104</v>
      </c>
      <c r="B209" s="282">
        <f>IFERROR(VLOOKUP($A209,전사손익계산서!$A:$B,2,0),0)</f>
        <v>141674960</v>
      </c>
      <c r="C209" s="31">
        <f t="shared" si="23"/>
        <v>12953660</v>
      </c>
      <c r="D209" s="31">
        <f>IFERROR(VLOOKUP($A209,영업총괄!$A:$K,11,FALSE),0)</f>
        <v>19979849</v>
      </c>
      <c r="E209" s="140">
        <f t="shared" si="19"/>
        <v>108741451</v>
      </c>
      <c r="F209" s="20">
        <f>IFERROR(VLOOKUP($A209,소매!A:B,2,FALSE),0)</f>
        <v>21197171.035310552</v>
      </c>
      <c r="G209" s="20">
        <f>IFERROR(VLOOKUP($A209,도매!A:B,2,FALSE),0)</f>
        <v>2945328.9646894475</v>
      </c>
      <c r="H209" s="32">
        <f t="shared" si="21"/>
        <v>78086660</v>
      </c>
      <c r="I209" s="32">
        <f>IFERROR(VLOOKUP($A209,법인영업팀!A:E,4,FALSE),0)</f>
        <v>711519</v>
      </c>
      <c r="J209" s="32">
        <f>IFERROR(VLOOKUP($A209,법인영업팀!A:E,5,FALSE),0)</f>
        <v>711519</v>
      </c>
      <c r="K209" s="32">
        <f>IFERROR(VLOOKUP($A209,법인영업팀!$A:$E,3,FALSE),0)</f>
        <v>1866153</v>
      </c>
      <c r="L209" s="247">
        <f>IFERROR(VLOOKUP($A209,소상공인혁신팀!$A:$B,2,FALSE),0)</f>
        <v>0</v>
      </c>
      <c r="M209" s="20">
        <f>IFERROR(VLOOKUP($A209,'유통플랫폼사업단 IU'!$A:$F,2,FALSE),0)</f>
        <v>3223100</v>
      </c>
      <c r="O209" s="12" t="b">
        <f t="shared" si="20"/>
        <v>1</v>
      </c>
      <c r="Q209" s="20">
        <f>IFERROR(VLOOKUP($A209,디지털강화팀!A:C,3,FALSE),0)</f>
        <v>78086660</v>
      </c>
      <c r="R209" s="20">
        <f>IFERROR(VLOOKUP($A209,디지털강화팀!A:D,4,FALSE),0)</f>
        <v>0</v>
      </c>
      <c r="S209" s="366" t="b">
        <f t="shared" si="18"/>
        <v>1</v>
      </c>
      <c r="U209" s="411">
        <f>IFERROR(VLOOKUP($A209,플랫폼1!$A:$B,2,FALSE),0)</f>
        <v>0</v>
      </c>
      <c r="V209" s="411">
        <f>IFERROR(VLOOKUP($A209,플랫폼2!$A:$M,12,FALSE),0)+IFERROR(VLOOKUP($A209,플랫폼2!$A:$M,13,FALSE),0)</f>
        <v>1611550</v>
      </c>
      <c r="W209" s="411">
        <f>IFERROR(VLOOKUP($A209,플랫폼2!$A:$M,7,FALSE),0)+IFERROR(VLOOKUP($A209,플랫폼2!$A:$M,12,FALSE),0)</f>
        <v>1611550</v>
      </c>
      <c r="X209" s="411">
        <f>IFERROR(VLOOKUP($A209,모바일!$A:$S,17,FALSE),0)</f>
        <v>0</v>
      </c>
      <c r="Y209" s="411">
        <f>IFERROR(VLOOKUP($A209,모바일!$A:$S,18,FALSE),0)</f>
        <v>0</v>
      </c>
      <c r="Z209" s="411">
        <f>IFERROR(VLOOKUP(A209,플랫폼2!$A:$O,15,0),0)</f>
        <v>0</v>
      </c>
      <c r="AA209" s="408" t="b">
        <f t="shared" si="22"/>
        <v>1</v>
      </c>
    </row>
    <row r="210" spans="1:27" hidden="1" outlineLevel="1" x14ac:dyDescent="0.45">
      <c r="A210" s="25" t="s">
        <v>240</v>
      </c>
      <c r="B210" s="284">
        <f>IFERROR(VLOOKUP($A210,전사손익계산서!$A:$B,2,0),0)</f>
        <v>0</v>
      </c>
      <c r="C210" s="31">
        <f t="shared" si="23"/>
        <v>0</v>
      </c>
      <c r="D210" s="31">
        <f>IFERROR(VLOOKUP($A210,영업총괄!$A:$K,11,FALSE),0)</f>
        <v>0</v>
      </c>
      <c r="E210" s="140">
        <f t="shared" si="19"/>
        <v>0</v>
      </c>
      <c r="F210" s="20">
        <f>IFERROR(VLOOKUP($A210,소매!A:B,2,FALSE),0)</f>
        <v>0</v>
      </c>
      <c r="G210" s="20">
        <f>IFERROR(VLOOKUP($A210,도매!A:B,2,FALSE),0)</f>
        <v>0</v>
      </c>
      <c r="H210" s="32">
        <f t="shared" si="21"/>
        <v>0</v>
      </c>
      <c r="I210" s="32">
        <f>IFERROR(VLOOKUP($A210,법인영업팀!A:E,4,FALSE),0)</f>
        <v>0</v>
      </c>
      <c r="J210" s="32">
        <f>IFERROR(VLOOKUP($A210,법인영업팀!A:E,5,FALSE),0)</f>
        <v>0</v>
      </c>
      <c r="K210" s="32">
        <f>IFERROR(VLOOKUP($A210,법인영업팀!$A:$E,3,FALSE),0)</f>
        <v>0</v>
      </c>
      <c r="L210" s="247">
        <f>IFERROR(VLOOKUP($A210,소상공인혁신팀!$A:$B,2,FALSE),0)</f>
        <v>0</v>
      </c>
      <c r="M210" s="20">
        <f>IFERROR(VLOOKUP($A210,'유통플랫폼사업단 IU'!$A:$F,2,FALSE),0)</f>
        <v>0</v>
      </c>
      <c r="O210" s="12" t="b">
        <f t="shared" si="20"/>
        <v>1</v>
      </c>
      <c r="Q210" s="20">
        <f>IFERROR(VLOOKUP($A210,디지털강화팀!A:C,3,FALSE),0)</f>
        <v>0</v>
      </c>
      <c r="R210" s="20">
        <f>IFERROR(VLOOKUP($A210,디지털강화팀!A:D,4,FALSE),0)</f>
        <v>0</v>
      </c>
      <c r="S210" s="366" t="b">
        <f t="shared" si="18"/>
        <v>1</v>
      </c>
      <c r="U210" s="414">
        <f>IFERROR(VLOOKUP($A210,플랫폼1!$A:$B,2,FALSE),0)</f>
        <v>0</v>
      </c>
      <c r="V210" s="414">
        <f>IFERROR(VLOOKUP($A210,플랫폼2!$A:$M,12,FALSE),0)+IFERROR(VLOOKUP($A210,플랫폼2!$A:$M,13,FALSE),0)</f>
        <v>0</v>
      </c>
      <c r="W210" s="414">
        <f>IFERROR(VLOOKUP($A210,플랫폼2!$A:$M,7,FALSE),0)+IFERROR(VLOOKUP($A210,플랫폼2!$A:$M,12,FALSE),0)</f>
        <v>0</v>
      </c>
      <c r="X210" s="414">
        <f>IFERROR(VLOOKUP($A210,모바일!$A:$S,17,FALSE),0)</f>
        <v>0</v>
      </c>
      <c r="Y210" s="414">
        <f>IFERROR(VLOOKUP($A210,모바일!$A:$S,18,FALSE),0)</f>
        <v>0</v>
      </c>
      <c r="Z210" s="414">
        <f>IFERROR(VLOOKUP(A210,플랫폼2!$A:$O,15,0),0)</f>
        <v>0</v>
      </c>
      <c r="AA210" s="408" t="b">
        <f t="shared" si="22"/>
        <v>1</v>
      </c>
    </row>
    <row r="211" spans="1:27" hidden="1" outlineLevel="1" x14ac:dyDescent="0.45">
      <c r="A211" s="23" t="s">
        <v>241</v>
      </c>
      <c r="B211" s="282">
        <f>IFERROR(VLOOKUP($A211,전사손익계산서!$A:$B,2,0),0)</f>
        <v>0</v>
      </c>
      <c r="C211" s="31">
        <f t="shared" si="23"/>
        <v>0</v>
      </c>
      <c r="D211" s="31">
        <f>IFERROR(VLOOKUP($A211,영업총괄!$A:$K,11,FALSE),0)</f>
        <v>0</v>
      </c>
      <c r="E211" s="140">
        <f t="shared" si="19"/>
        <v>0</v>
      </c>
      <c r="F211" s="20">
        <f>IFERROR(VLOOKUP($A211,소매!A:B,2,FALSE),0)</f>
        <v>0</v>
      </c>
      <c r="G211" s="20">
        <f>IFERROR(VLOOKUP($A211,도매!A:B,2,FALSE),0)</f>
        <v>0</v>
      </c>
      <c r="H211" s="32">
        <f t="shared" si="21"/>
        <v>0</v>
      </c>
      <c r="I211" s="32">
        <f>IFERROR(VLOOKUP($A211,법인영업팀!A:E,4,FALSE),0)</f>
        <v>0</v>
      </c>
      <c r="J211" s="32">
        <f>IFERROR(VLOOKUP($A211,법인영업팀!A:E,5,FALSE),0)</f>
        <v>0</v>
      </c>
      <c r="K211" s="32">
        <f>IFERROR(VLOOKUP($A211,법인영업팀!$A:$E,3,FALSE),0)</f>
        <v>0</v>
      </c>
      <c r="L211" s="247">
        <f>IFERROR(VLOOKUP($A211,소상공인혁신팀!$A:$B,2,FALSE),0)</f>
        <v>0</v>
      </c>
      <c r="M211" s="20">
        <f>IFERROR(VLOOKUP($A211,'유통플랫폼사업단 IU'!$A:$F,2,FALSE),0)</f>
        <v>0</v>
      </c>
      <c r="O211" s="12" t="b">
        <f t="shared" si="20"/>
        <v>1</v>
      </c>
      <c r="Q211" s="20">
        <f>IFERROR(VLOOKUP($A211,디지털강화팀!A:C,3,FALSE),0)</f>
        <v>0</v>
      </c>
      <c r="R211" s="20">
        <f>IFERROR(VLOOKUP($A211,디지털강화팀!A:D,4,FALSE),0)</f>
        <v>0</v>
      </c>
      <c r="S211" s="366" t="b">
        <f t="shared" si="18"/>
        <v>1</v>
      </c>
      <c r="U211" s="411">
        <f>IFERROR(VLOOKUP($A211,플랫폼1!$A:$B,2,FALSE),0)</f>
        <v>0</v>
      </c>
      <c r="V211" s="411">
        <f>IFERROR(VLOOKUP($A211,플랫폼2!$A:$M,12,FALSE),0)+IFERROR(VLOOKUP($A211,플랫폼2!$A:$M,13,FALSE),0)</f>
        <v>0</v>
      </c>
      <c r="W211" s="411">
        <f>IFERROR(VLOOKUP($A211,플랫폼2!$A:$M,7,FALSE),0)+IFERROR(VLOOKUP($A211,플랫폼2!$A:$M,12,FALSE),0)</f>
        <v>0</v>
      </c>
      <c r="X211" s="411">
        <f>IFERROR(VLOOKUP($A211,모바일!$A:$S,17,FALSE),0)</f>
        <v>0</v>
      </c>
      <c r="Y211" s="411">
        <f>IFERROR(VLOOKUP($A211,모바일!$A:$S,18,FALSE),0)</f>
        <v>0</v>
      </c>
      <c r="Z211" s="411">
        <f>IFERROR(VLOOKUP(A211,플랫폼2!$A:$O,15,0),0)</f>
        <v>0</v>
      </c>
      <c r="AA211" s="408" t="b">
        <f t="shared" si="22"/>
        <v>1</v>
      </c>
    </row>
    <row r="212" spans="1:27" hidden="1" outlineLevel="1" x14ac:dyDescent="0.45">
      <c r="A212" s="25" t="s">
        <v>242</v>
      </c>
      <c r="B212" s="284">
        <f>IFERROR(VLOOKUP($A212,전사손익계산서!$A:$B,2,0),0)</f>
        <v>0</v>
      </c>
      <c r="C212" s="31">
        <f t="shared" si="23"/>
        <v>0</v>
      </c>
      <c r="D212" s="31">
        <f>IFERROR(VLOOKUP($A212,영업총괄!$A:$K,11,FALSE),0)</f>
        <v>0</v>
      </c>
      <c r="E212" s="140">
        <f t="shared" si="19"/>
        <v>0</v>
      </c>
      <c r="F212" s="20">
        <f>IFERROR(VLOOKUP($A212,소매!A:B,2,FALSE),0)</f>
        <v>0</v>
      </c>
      <c r="G212" s="20">
        <f>IFERROR(VLOOKUP($A212,도매!A:B,2,FALSE),0)</f>
        <v>0</v>
      </c>
      <c r="H212" s="32">
        <f t="shared" si="21"/>
        <v>0</v>
      </c>
      <c r="I212" s="32">
        <f>IFERROR(VLOOKUP($A212,법인영업팀!A:E,4,FALSE),0)</f>
        <v>0</v>
      </c>
      <c r="J212" s="32">
        <f>IFERROR(VLOOKUP($A212,법인영업팀!A:E,5,FALSE),0)</f>
        <v>0</v>
      </c>
      <c r="K212" s="32">
        <f>IFERROR(VLOOKUP($A212,법인영업팀!$A:$E,3,FALSE),0)</f>
        <v>0</v>
      </c>
      <c r="L212" s="247">
        <f>IFERROR(VLOOKUP($A212,소상공인혁신팀!$A:$B,2,FALSE),0)</f>
        <v>0</v>
      </c>
      <c r="M212" s="20">
        <f>IFERROR(VLOOKUP($A212,'유통플랫폼사업단 IU'!$A:$F,2,FALSE),0)</f>
        <v>0</v>
      </c>
      <c r="O212" s="12" t="b">
        <f t="shared" si="20"/>
        <v>1</v>
      </c>
      <c r="Q212" s="20">
        <f>IFERROR(VLOOKUP($A212,디지털강화팀!A:C,3,FALSE),0)</f>
        <v>0</v>
      </c>
      <c r="R212" s="20">
        <f>IFERROR(VLOOKUP($A212,디지털강화팀!A:D,4,FALSE),0)</f>
        <v>0</v>
      </c>
      <c r="S212" s="366" t="b">
        <f t="shared" si="18"/>
        <v>1</v>
      </c>
      <c r="U212" s="414">
        <f>IFERROR(VLOOKUP($A212,플랫폼1!$A:$B,2,FALSE),0)</f>
        <v>0</v>
      </c>
      <c r="V212" s="414">
        <f>IFERROR(VLOOKUP($A212,플랫폼2!$A:$M,12,FALSE),0)+IFERROR(VLOOKUP($A212,플랫폼2!$A:$M,13,FALSE),0)</f>
        <v>0</v>
      </c>
      <c r="W212" s="414">
        <f>IFERROR(VLOOKUP($A212,플랫폼2!$A:$M,7,FALSE),0)+IFERROR(VLOOKUP($A212,플랫폼2!$A:$M,12,FALSE),0)</f>
        <v>0</v>
      </c>
      <c r="X212" s="414">
        <f>IFERROR(VLOOKUP($A212,모바일!$A:$S,17,FALSE),0)</f>
        <v>0</v>
      </c>
      <c r="Y212" s="414">
        <f>IFERROR(VLOOKUP($A212,모바일!$A:$S,18,FALSE),0)</f>
        <v>0</v>
      </c>
      <c r="Z212" s="414">
        <f>IFERROR(VLOOKUP(A212,플랫폼2!$A:$O,15,0),0)</f>
        <v>0</v>
      </c>
      <c r="AA212" s="408" t="b">
        <f t="shared" si="22"/>
        <v>1</v>
      </c>
    </row>
    <row r="213" spans="1:27" hidden="1" outlineLevel="1" x14ac:dyDescent="0.45">
      <c r="A213" s="23" t="s">
        <v>243</v>
      </c>
      <c r="B213" s="282">
        <f>IFERROR(VLOOKUP($A213,전사손익계산서!$A:$B,2,0),0)</f>
        <v>0</v>
      </c>
      <c r="C213" s="31">
        <f t="shared" si="23"/>
        <v>0</v>
      </c>
      <c r="D213" s="31">
        <f>IFERROR(VLOOKUP($A213,영업총괄!$A:$K,11,FALSE),0)</f>
        <v>0</v>
      </c>
      <c r="E213" s="140">
        <f t="shared" si="19"/>
        <v>0</v>
      </c>
      <c r="F213" s="20">
        <f>IFERROR(VLOOKUP($A213,소매!A:B,2,FALSE),0)</f>
        <v>0</v>
      </c>
      <c r="G213" s="20">
        <f>IFERROR(VLOOKUP($A213,도매!A:B,2,FALSE),0)</f>
        <v>0</v>
      </c>
      <c r="H213" s="32">
        <f t="shared" si="21"/>
        <v>0</v>
      </c>
      <c r="I213" s="32">
        <f>IFERROR(VLOOKUP($A213,법인영업팀!A:E,4,FALSE),0)</f>
        <v>0</v>
      </c>
      <c r="J213" s="32">
        <f>IFERROR(VLOOKUP($A213,법인영업팀!A:E,5,FALSE),0)</f>
        <v>0</v>
      </c>
      <c r="K213" s="32">
        <f>IFERROR(VLOOKUP($A213,법인영업팀!$A:$E,3,FALSE),0)</f>
        <v>0</v>
      </c>
      <c r="L213" s="247">
        <f>IFERROR(VLOOKUP($A213,소상공인혁신팀!$A:$B,2,FALSE),0)</f>
        <v>0</v>
      </c>
      <c r="M213" s="20">
        <f>IFERROR(VLOOKUP($A213,'유통플랫폼사업단 IU'!$A:$F,2,FALSE),0)</f>
        <v>0</v>
      </c>
      <c r="O213" s="12" t="b">
        <f t="shared" si="20"/>
        <v>1</v>
      </c>
      <c r="Q213" s="20">
        <f>IFERROR(VLOOKUP($A213,디지털강화팀!A:C,3,FALSE),0)</f>
        <v>0</v>
      </c>
      <c r="R213" s="20">
        <f>IFERROR(VLOOKUP($A213,디지털강화팀!A:D,4,FALSE),0)</f>
        <v>0</v>
      </c>
      <c r="S213" s="366" t="b">
        <f t="shared" si="18"/>
        <v>1</v>
      </c>
      <c r="U213" s="411">
        <f>IFERROR(VLOOKUP($A213,플랫폼1!$A:$B,2,FALSE),0)</f>
        <v>0</v>
      </c>
      <c r="V213" s="411">
        <f>IFERROR(VLOOKUP($A213,플랫폼2!$A:$M,12,FALSE),0)+IFERROR(VLOOKUP($A213,플랫폼2!$A:$M,13,FALSE),0)</f>
        <v>0</v>
      </c>
      <c r="W213" s="411">
        <f>IFERROR(VLOOKUP($A213,플랫폼2!$A:$M,7,FALSE),0)+IFERROR(VLOOKUP($A213,플랫폼2!$A:$M,12,FALSE),0)</f>
        <v>0</v>
      </c>
      <c r="X213" s="411">
        <f>IFERROR(VLOOKUP($A213,모바일!$A:$S,17,FALSE),0)</f>
        <v>0</v>
      </c>
      <c r="Y213" s="411">
        <f>IFERROR(VLOOKUP($A213,모바일!$A:$S,18,FALSE),0)</f>
        <v>0</v>
      </c>
      <c r="Z213" s="411">
        <f>IFERROR(VLOOKUP(A213,플랫폼2!$A:$O,15,0),0)</f>
        <v>0</v>
      </c>
      <c r="AA213" s="408" t="b">
        <f t="shared" si="22"/>
        <v>1</v>
      </c>
    </row>
    <row r="214" spans="1:27" hidden="1" outlineLevel="1" x14ac:dyDescent="0.45">
      <c r="A214" s="23" t="s">
        <v>334</v>
      </c>
      <c r="B214" s="282">
        <f>IFERROR(VLOOKUP($A214,전사손익계산서!$A:$B,2,0),0)</f>
        <v>576364</v>
      </c>
      <c r="C214" s="31">
        <f t="shared" si="23"/>
        <v>0</v>
      </c>
      <c r="D214" s="31">
        <f>IFERROR(VLOOKUP($A214,영업총괄!$A:$K,11,FALSE),0)</f>
        <v>0</v>
      </c>
      <c r="E214" s="140">
        <f t="shared" si="19"/>
        <v>576364</v>
      </c>
      <c r="F214" s="20">
        <f>IFERROR(VLOOKUP($A214,소매!A:B,2,FALSE),0)</f>
        <v>0</v>
      </c>
      <c r="G214" s="20">
        <f>IFERROR(VLOOKUP($A214,도매!A:B,2,FALSE),0)</f>
        <v>0</v>
      </c>
      <c r="H214" s="32">
        <f t="shared" si="21"/>
        <v>0</v>
      </c>
      <c r="I214" s="32">
        <f>IFERROR(VLOOKUP($A214,법인영업팀!A:E,4,FALSE),0)</f>
        <v>0</v>
      </c>
      <c r="J214" s="32">
        <f>IFERROR(VLOOKUP($A214,법인영업팀!A:E,5,FALSE),0)</f>
        <v>0</v>
      </c>
      <c r="K214" s="32">
        <f>IFERROR(VLOOKUP($A214,법인영업팀!$A:$E,3,FALSE),0)</f>
        <v>576364</v>
      </c>
      <c r="L214" s="247">
        <f>IFERROR(VLOOKUP($A214,소상공인혁신팀!$A:$B,2,FALSE),0)</f>
        <v>0</v>
      </c>
      <c r="M214" s="20">
        <f>IFERROR(VLOOKUP($A214,'유통플랫폼사업단 IU'!$A:$F,2,FALSE),0)</f>
        <v>0</v>
      </c>
      <c r="O214" s="12" t="b">
        <f t="shared" si="20"/>
        <v>1</v>
      </c>
      <c r="Q214" s="20">
        <f>IFERROR(VLOOKUP($A214,디지털강화팀!A:C,3,FALSE),0)</f>
        <v>0</v>
      </c>
      <c r="R214" s="20">
        <f>IFERROR(VLOOKUP($A214,디지털강화팀!A:D,4,FALSE),0)</f>
        <v>0</v>
      </c>
      <c r="S214" s="366" t="b">
        <f t="shared" si="18"/>
        <v>1</v>
      </c>
      <c r="U214" s="411">
        <f>IFERROR(VLOOKUP($A214,플랫폼1!$A:$B,2,FALSE),0)</f>
        <v>0</v>
      </c>
      <c r="V214" s="411">
        <f>IFERROR(VLOOKUP($A214,플랫폼2!$A:$M,12,FALSE),0)+IFERROR(VLOOKUP($A214,플랫폼2!$A:$M,13,FALSE),0)</f>
        <v>0</v>
      </c>
      <c r="W214" s="411">
        <f>IFERROR(VLOOKUP($A214,플랫폼2!$A:$M,7,FALSE),0)+IFERROR(VLOOKUP($A214,플랫폼2!$A:$M,12,FALSE),0)</f>
        <v>0</v>
      </c>
      <c r="X214" s="411">
        <f>IFERROR(VLOOKUP($A214,모바일!$A:$S,17,FALSE),0)</f>
        <v>0</v>
      </c>
      <c r="Y214" s="411">
        <f>IFERROR(VLOOKUP($A214,모바일!$A:$S,18,FALSE),0)</f>
        <v>0</v>
      </c>
      <c r="Z214" s="411">
        <f>IFERROR(VLOOKUP(A214,플랫폼2!$A:$O,15,0),0)</f>
        <v>0</v>
      </c>
      <c r="AA214" s="408" t="b">
        <f t="shared" si="22"/>
        <v>1</v>
      </c>
    </row>
    <row r="215" spans="1:27" s="12" customFormat="1" collapsed="1" x14ac:dyDescent="0.45">
      <c r="A215" s="24" t="s">
        <v>175</v>
      </c>
      <c r="B215" s="283">
        <f>IFERROR(VLOOKUP($A215,전사손익계산서!$A:$B,2,0),0)</f>
        <v>28597000</v>
      </c>
      <c r="C215" s="29">
        <f t="shared" si="23"/>
        <v>7000000</v>
      </c>
      <c r="D215" s="29">
        <f>IFERROR(VLOOKUP($A215,영업총괄!$A:$K,11,FALSE),0)</f>
        <v>0</v>
      </c>
      <c r="E215" s="139">
        <f t="shared" si="19"/>
        <v>21597000</v>
      </c>
      <c r="F215" s="17">
        <f>IFERROR(VLOOKUP($A215,소매!A:B,2,FALSE),0)</f>
        <v>0</v>
      </c>
      <c r="G215" s="17">
        <f>IFERROR(VLOOKUP($A215,도매!A:B,2,FALSE),0)</f>
        <v>0</v>
      </c>
      <c r="H215" s="30">
        <f t="shared" si="21"/>
        <v>21597000</v>
      </c>
      <c r="I215" s="30">
        <f>IFERROR(VLOOKUP($A215,법인영업팀!A:E,4,FALSE),0)</f>
        <v>0</v>
      </c>
      <c r="J215" s="30">
        <f>IFERROR(VLOOKUP($A215,법인영업팀!A:E,5,FALSE),0)</f>
        <v>0</v>
      </c>
      <c r="K215" s="30">
        <f>IFERROR(VLOOKUP($A215,법인영업팀!$A:$E,3,FALSE),0)</f>
        <v>0</v>
      </c>
      <c r="L215" s="246">
        <f>IFERROR(VLOOKUP($A215,소상공인혁신팀!$A:$B,2,FALSE),0)</f>
        <v>0</v>
      </c>
      <c r="M215" s="17">
        <f>IFERROR(VLOOKUP($A215,'유통플랫폼사업단 IU'!$A:$F,2,FALSE),0)</f>
        <v>0</v>
      </c>
      <c r="O215" s="12" t="b">
        <f t="shared" si="20"/>
        <v>1</v>
      </c>
      <c r="Q215" s="17">
        <f>IFERROR(VLOOKUP($A215,디지털강화팀!A:C,3,FALSE),0)</f>
        <v>0</v>
      </c>
      <c r="R215" s="17">
        <f>IFERROR(VLOOKUP($A215,디지털강화팀!A:D,4,FALSE),0)</f>
        <v>21597000</v>
      </c>
      <c r="S215" s="366" t="b">
        <f t="shared" si="18"/>
        <v>1</v>
      </c>
      <c r="U215" s="412">
        <f>IFERROR(VLOOKUP($A215,플랫폼1!$A:$B,2,FALSE),0)</f>
        <v>0</v>
      </c>
      <c r="V215" s="412">
        <f>IFERROR(VLOOKUP($A215,플랫폼2!$A:$M,12,FALSE),0)+IFERROR(VLOOKUP($A215,플랫폼2!$A:$M,13,FALSE),0)</f>
        <v>0</v>
      </c>
      <c r="W215" s="412">
        <f>IFERROR(VLOOKUP($A215,플랫폼2!$A:$M,7,FALSE),0)+IFERROR(VLOOKUP($A215,플랫폼2!$A:$M,12,FALSE),0)</f>
        <v>0</v>
      </c>
      <c r="X215" s="412">
        <f>IFERROR(VLOOKUP($A215,모바일!$A:$S,17,FALSE),0)</f>
        <v>0</v>
      </c>
      <c r="Y215" s="412">
        <f>IFERROR(VLOOKUP($A215,모바일!$A:$S,18,FALSE),0)</f>
        <v>0</v>
      </c>
      <c r="Z215" s="412">
        <f>IFERROR(VLOOKUP(A215,플랫폼2!$A:$O,15,0),0)</f>
        <v>0</v>
      </c>
      <c r="AA215" s="408" t="b">
        <f t="shared" si="22"/>
        <v>1</v>
      </c>
    </row>
    <row r="216" spans="1:27" hidden="1" outlineLevel="1" x14ac:dyDescent="0.45">
      <c r="A216" s="23" t="s">
        <v>176</v>
      </c>
      <c r="B216" s="282">
        <f>IFERROR(VLOOKUP($A216,전사손익계산서!$A:$B,2,0),0)</f>
        <v>28597000</v>
      </c>
      <c r="C216" s="31">
        <f t="shared" si="23"/>
        <v>7000000</v>
      </c>
      <c r="D216" s="31">
        <f>IFERROR(VLOOKUP($A216,영업총괄!$A:$K,11,FALSE),0)</f>
        <v>0</v>
      </c>
      <c r="E216" s="140">
        <f t="shared" si="19"/>
        <v>21597000</v>
      </c>
      <c r="F216" s="20">
        <f>IFERROR(VLOOKUP($A216,소매!A:B,2,FALSE),0)</f>
        <v>0</v>
      </c>
      <c r="G216" s="20">
        <f>IFERROR(VLOOKUP($A216,도매!A:B,2,FALSE),0)</f>
        <v>0</v>
      </c>
      <c r="H216" s="32">
        <f t="shared" si="21"/>
        <v>21597000</v>
      </c>
      <c r="I216" s="32">
        <f>IFERROR(VLOOKUP($A216,법인영업팀!A:E,4,FALSE),0)</f>
        <v>0</v>
      </c>
      <c r="J216" s="32">
        <f>IFERROR(VLOOKUP($A216,법인영업팀!A:E,5,FALSE),0)</f>
        <v>0</v>
      </c>
      <c r="K216" s="32">
        <f>IFERROR(VLOOKUP($A216,법인영업팀!$A:$E,3,FALSE),0)</f>
        <v>0</v>
      </c>
      <c r="L216" s="247">
        <f>IFERROR(VLOOKUP($A216,소상공인혁신팀!$A:$B,2,FALSE),0)</f>
        <v>0</v>
      </c>
      <c r="M216" s="20">
        <f>IFERROR(VLOOKUP($A216,'유통플랫폼사업단 IU'!$A:$F,2,FALSE),0)</f>
        <v>0</v>
      </c>
      <c r="O216" s="12" t="b">
        <f t="shared" si="20"/>
        <v>1</v>
      </c>
      <c r="Q216" s="20">
        <f>IFERROR(VLOOKUP($A216,디지털강화팀!A:C,3,FALSE),0)</f>
        <v>0</v>
      </c>
      <c r="R216" s="20">
        <f>IFERROR(VLOOKUP($A216,디지털강화팀!A:D,4,FALSE),0)</f>
        <v>21597000</v>
      </c>
      <c r="S216" s="366" t="b">
        <f t="shared" si="18"/>
        <v>1</v>
      </c>
      <c r="U216" s="411">
        <f>IFERROR(VLOOKUP($A216,플랫폼1!$A:$B,2,FALSE),0)</f>
        <v>0</v>
      </c>
      <c r="V216" s="411">
        <f>IFERROR(VLOOKUP($A216,플랫폼2!$A:$M,12,FALSE),0)+IFERROR(VLOOKUP($A216,플랫폼2!$A:$M,13,FALSE),0)</f>
        <v>0</v>
      </c>
      <c r="W216" s="411">
        <f>IFERROR(VLOOKUP($A216,플랫폼2!$A:$M,7,FALSE),0)+IFERROR(VLOOKUP($A216,플랫폼2!$A:$M,12,FALSE),0)</f>
        <v>0</v>
      </c>
      <c r="X216" s="411">
        <f>IFERROR(VLOOKUP($A216,모바일!$A:$S,17,FALSE),0)</f>
        <v>0</v>
      </c>
      <c r="Y216" s="411">
        <f>IFERROR(VLOOKUP($A216,모바일!$A:$S,18,FALSE),0)</f>
        <v>0</v>
      </c>
      <c r="Z216" s="411">
        <f>IFERROR(VLOOKUP(A216,플랫폼2!$A:$O,15,0),0)</f>
        <v>0</v>
      </c>
      <c r="AA216" s="408" t="b">
        <f t="shared" si="22"/>
        <v>1</v>
      </c>
    </row>
    <row r="217" spans="1:27" s="12" customFormat="1" collapsed="1" x14ac:dyDescent="0.45">
      <c r="A217" s="24" t="s">
        <v>105</v>
      </c>
      <c r="B217" s="283">
        <f>IFERROR(VLOOKUP($A217,전사손익계산서!$A:$B,2,0),0)</f>
        <v>2448667223</v>
      </c>
      <c r="C217" s="29">
        <f t="shared" si="23"/>
        <v>-638603419</v>
      </c>
      <c r="D217" s="29">
        <f>IFERROR(VLOOKUP($A217,영업총괄!$A:$K,11,FALSE),0)</f>
        <v>0</v>
      </c>
      <c r="E217" s="139">
        <f t="shared" si="19"/>
        <v>3087270642</v>
      </c>
      <c r="F217" s="17">
        <f>IFERROR(VLOOKUP($A217,소매!A:B,2,FALSE),0)</f>
        <v>1064101998.8912743</v>
      </c>
      <c r="G217" s="17">
        <f>IFERROR(VLOOKUP($A217,도매!A:B,2,FALSE),0)</f>
        <v>8200886.1087256912</v>
      </c>
      <c r="H217" s="30">
        <f t="shared" si="21"/>
        <v>1890905111</v>
      </c>
      <c r="I217" s="30">
        <f>IFERROR(VLOOKUP($A217,법인영업팀!A:E,4,FALSE),0)</f>
        <v>306639</v>
      </c>
      <c r="J217" s="30">
        <f>IFERROR(VLOOKUP($A217,법인영업팀!A:E,5,FALSE),0)</f>
        <v>7044498</v>
      </c>
      <c r="K217" s="30">
        <f>IFERROR(VLOOKUP($A217,법인영업팀!$A:$E,3,FALSE),0)</f>
        <v>65382820</v>
      </c>
      <c r="L217" s="246">
        <f>IFERROR(VLOOKUP($A217,소상공인혁신팀!$A:$B,2,FALSE),0)</f>
        <v>35530982</v>
      </c>
      <c r="M217" s="17">
        <f>IFERROR(VLOOKUP($A217,'유통플랫폼사업단 IU'!$A:$F,2,FALSE),0)</f>
        <v>15797707</v>
      </c>
      <c r="O217" s="12" t="b">
        <f t="shared" si="20"/>
        <v>1</v>
      </c>
      <c r="Q217" s="17">
        <f>IFERROR(VLOOKUP($A217,디지털강화팀!A:C,3,FALSE),0)</f>
        <v>1890905111</v>
      </c>
      <c r="R217" s="17">
        <f>IFERROR(VLOOKUP($A217,디지털강화팀!A:D,4,FALSE),0)</f>
        <v>0</v>
      </c>
      <c r="S217" s="366" t="b">
        <f t="shared" si="18"/>
        <v>1</v>
      </c>
      <c r="U217" s="412">
        <f>IFERROR(VLOOKUP($A217,플랫폼1!$A:$B,2,FALSE),0)</f>
        <v>797600</v>
      </c>
      <c r="V217" s="412">
        <f>IFERROR(VLOOKUP($A217,플랫폼2!$A:$M,12,FALSE),0)+IFERROR(VLOOKUP($A217,플랫폼2!$A:$M,13,FALSE),0)</f>
        <v>4774587</v>
      </c>
      <c r="W217" s="412">
        <f>IFERROR(VLOOKUP($A217,플랫폼2!$A:$M,7,FALSE),0)+IFERROR(VLOOKUP($A217,플랫폼2!$A:$M,12,FALSE),0)</f>
        <v>5950000</v>
      </c>
      <c r="X217" s="412">
        <f>IFERROR(VLOOKUP($A217,모바일!$A:$S,17,FALSE),0)</f>
        <v>273333.33333333331</v>
      </c>
      <c r="Y217" s="412">
        <f>IFERROR(VLOOKUP($A217,모바일!$A:$S,18,FALSE),0)</f>
        <v>273333.33333333331</v>
      </c>
      <c r="Z217" s="412">
        <f>IFERROR(VLOOKUP(A217,플랫폼2!$A:$O,15,0),0)</f>
        <v>3728853.333333333</v>
      </c>
      <c r="AA217" s="408" t="b">
        <f t="shared" si="22"/>
        <v>1</v>
      </c>
    </row>
    <row r="218" spans="1:27" s="12" customFormat="1" x14ac:dyDescent="0.45">
      <c r="A218" s="24" t="s">
        <v>186</v>
      </c>
      <c r="B218" s="283">
        <f>IFERROR(VLOOKUP($A218,전사손익계산서!$A:$B,2,0),0)</f>
        <v>0</v>
      </c>
      <c r="C218" s="29">
        <f t="shared" si="23"/>
        <v>-416754800</v>
      </c>
      <c r="D218" s="29">
        <f>IFERROR(VLOOKUP($A218,영업총괄!$A:$K,11,FALSE),0)</f>
        <v>0</v>
      </c>
      <c r="E218" s="139">
        <f t="shared" si="19"/>
        <v>416754800</v>
      </c>
      <c r="F218" s="17">
        <f>IFERROR(VLOOKUP($A218,소매!A:B,2,FALSE),0)</f>
        <v>335892080</v>
      </c>
      <c r="G218" s="17">
        <f>IFERROR(VLOOKUP($A218,도매!A:B,2,FALSE),0)</f>
        <v>0</v>
      </c>
      <c r="H218" s="30">
        <f t="shared" si="21"/>
        <v>4432400</v>
      </c>
      <c r="I218" s="30">
        <f>IFERROR(VLOOKUP($A218,법인영업팀!A:E,4,FALSE),0)</f>
        <v>-793460</v>
      </c>
      <c r="J218" s="30">
        <f>IFERROR(VLOOKUP($A218,법인영업팀!A:E,5,FALSE),0)</f>
        <v>4353760</v>
      </c>
      <c r="K218" s="30">
        <f>IFERROR(VLOOKUP($A218,법인영업팀!$A:$E,3,FALSE),0)</f>
        <v>65382820</v>
      </c>
      <c r="L218" s="246">
        <f>IFERROR(VLOOKUP($A218,소상공인혁신팀!$A:$B,2,FALSE),0)</f>
        <v>7487200</v>
      </c>
      <c r="M218" s="17">
        <f>IFERROR(VLOOKUP($A218,'유통플랫폼사업단 IU'!$A:$F,2,FALSE),0)</f>
        <v>0</v>
      </c>
      <c r="O218" s="12" t="b">
        <f t="shared" si="20"/>
        <v>1</v>
      </c>
      <c r="Q218" s="17">
        <f>IFERROR(VLOOKUP($A218,디지털강화팀!A:C,3,FALSE),0)</f>
        <v>4432400</v>
      </c>
      <c r="R218" s="17">
        <f>IFERROR(VLOOKUP($A218,디지털강화팀!A:D,4,FALSE),0)</f>
        <v>0</v>
      </c>
      <c r="S218" s="366" t="b">
        <f t="shared" si="18"/>
        <v>1</v>
      </c>
      <c r="U218" s="412">
        <f>IFERROR(VLOOKUP($A218,플랫폼1!$A:$B,2,FALSE),0)</f>
        <v>0</v>
      </c>
      <c r="V218" s="412">
        <f>IFERROR(VLOOKUP($A218,플랫폼2!$A:$M,12,FALSE),0)+IFERROR(VLOOKUP($A218,플랫폼2!$A:$M,13,FALSE),0)</f>
        <v>0</v>
      </c>
      <c r="W218" s="412">
        <f>IFERROR(VLOOKUP($A218,플랫폼2!$A:$M,7,FALSE),0)+IFERROR(VLOOKUP($A218,플랫폼2!$A:$M,12,FALSE),0)</f>
        <v>0</v>
      </c>
      <c r="X218" s="412">
        <f>IFERROR(VLOOKUP($A218,모바일!$A:$S,17,FALSE),0)</f>
        <v>0</v>
      </c>
      <c r="Y218" s="412">
        <f>IFERROR(VLOOKUP($A218,모바일!$A:$S,18,FALSE),0)</f>
        <v>0</v>
      </c>
      <c r="Z218" s="412">
        <f>IFERROR(VLOOKUP(A218,플랫폼2!$A:$O,15,0),0)</f>
        <v>0</v>
      </c>
      <c r="AA218" s="408" t="b">
        <f t="shared" si="22"/>
        <v>1</v>
      </c>
    </row>
    <row r="219" spans="1:27" hidden="1" outlineLevel="1" x14ac:dyDescent="0.45">
      <c r="A219" s="28" t="s">
        <v>244</v>
      </c>
      <c r="B219" s="286">
        <f>IFERROR(VLOOKUP($A219,전사손익계산서!$A:$B,2,0),0)</f>
        <v>0</v>
      </c>
      <c r="C219" s="31">
        <f t="shared" si="23"/>
        <v>0</v>
      </c>
      <c r="D219" s="31">
        <f>IFERROR(VLOOKUP($A219,영업총괄!$A:$K,11,FALSE),0)</f>
        <v>0</v>
      </c>
      <c r="E219" s="140">
        <f t="shared" si="19"/>
        <v>0</v>
      </c>
      <c r="F219" s="20">
        <f>IFERROR(VLOOKUP($A219,소매!A:B,2,FALSE),0)</f>
        <v>0</v>
      </c>
      <c r="G219" s="20">
        <f>IFERROR(VLOOKUP($A219,도매!A:B,2,FALSE),0)</f>
        <v>0</v>
      </c>
      <c r="H219" s="32">
        <f t="shared" si="21"/>
        <v>0</v>
      </c>
      <c r="I219" s="32">
        <f>IFERROR(VLOOKUP($A219,법인영업팀!A:E,4,FALSE),0)</f>
        <v>0</v>
      </c>
      <c r="J219" s="32">
        <f>IFERROR(VLOOKUP($A219,법인영업팀!A:E,5,FALSE),0)</f>
        <v>0</v>
      </c>
      <c r="K219" s="32">
        <f>IFERROR(VLOOKUP($A219,법인영업팀!$A:$E,3,FALSE),0)</f>
        <v>0</v>
      </c>
      <c r="L219" s="247">
        <f>IFERROR(VLOOKUP($A219,소상공인혁신팀!$A:$B,2,FALSE),0)</f>
        <v>0</v>
      </c>
      <c r="M219" s="20">
        <f>IFERROR(VLOOKUP($A219,'유통플랫폼사업단 IU'!$A:$F,2,FALSE),0)</f>
        <v>0</v>
      </c>
      <c r="O219" s="12" t="b">
        <f t="shared" si="20"/>
        <v>1</v>
      </c>
      <c r="Q219" s="20">
        <f>IFERROR(VLOOKUP($A219,디지털강화팀!A:C,3,FALSE),0)</f>
        <v>0</v>
      </c>
      <c r="R219" s="20">
        <f>IFERROR(VLOOKUP($A219,디지털강화팀!A:D,4,FALSE),0)</f>
        <v>0</v>
      </c>
      <c r="S219" s="366" t="b">
        <f t="shared" si="18"/>
        <v>1</v>
      </c>
      <c r="U219" s="411">
        <f>IFERROR(VLOOKUP($A219,플랫폼1!$A:$B,2,FALSE),0)</f>
        <v>0</v>
      </c>
      <c r="V219" s="411">
        <f>IFERROR(VLOOKUP($A219,플랫폼2!$A:$M,12,FALSE),0)+IFERROR(VLOOKUP($A219,플랫폼2!$A:$M,13,FALSE),0)</f>
        <v>0</v>
      </c>
      <c r="W219" s="411">
        <f>IFERROR(VLOOKUP($A219,플랫폼2!$A:$M,7,FALSE),0)+IFERROR(VLOOKUP($A219,플랫폼2!$A:$M,12,FALSE),0)</f>
        <v>0</v>
      </c>
      <c r="X219" s="411">
        <f>IFERROR(VLOOKUP($A219,모바일!$A:$S,17,FALSE),0)</f>
        <v>0</v>
      </c>
      <c r="Y219" s="411">
        <f>IFERROR(VLOOKUP($A219,모바일!$A:$S,18,FALSE),0)</f>
        <v>0</v>
      </c>
      <c r="Z219" s="411">
        <f>IFERROR(VLOOKUP(A219,플랫폼2!$A:$O,15,0),0)</f>
        <v>0</v>
      </c>
      <c r="AA219" s="408" t="b">
        <f t="shared" si="22"/>
        <v>1</v>
      </c>
    </row>
    <row r="220" spans="1:27" hidden="1" outlineLevel="1" x14ac:dyDescent="0.45">
      <c r="A220" s="28" t="s">
        <v>106</v>
      </c>
      <c r="B220" s="286">
        <f>IFERROR(VLOOKUP($A220,전사손익계산서!$A:$B,2,0),0)</f>
        <v>1401130</v>
      </c>
      <c r="C220" s="31">
        <f t="shared" si="23"/>
        <v>0</v>
      </c>
      <c r="D220" s="31">
        <f>IFERROR(VLOOKUP($A220,영업총괄!$A:$K,11,FALSE),0)</f>
        <v>0</v>
      </c>
      <c r="E220" s="140">
        <f t="shared" si="19"/>
        <v>1401130</v>
      </c>
      <c r="F220" s="20">
        <f>IFERROR(VLOOKUP($A220,소매!A:B,2,FALSE),0)</f>
        <v>0</v>
      </c>
      <c r="G220" s="20">
        <f>IFERROR(VLOOKUP($A220,도매!A:B,2,FALSE),0)</f>
        <v>1401130</v>
      </c>
      <c r="H220" s="32">
        <f t="shared" si="21"/>
        <v>0</v>
      </c>
      <c r="I220" s="32">
        <f>IFERROR(VLOOKUP($A220,법인영업팀!A:E,4,FALSE),0)</f>
        <v>0</v>
      </c>
      <c r="J220" s="32">
        <f>IFERROR(VLOOKUP($A220,법인영업팀!A:E,5,FALSE),0)</f>
        <v>0</v>
      </c>
      <c r="K220" s="32">
        <f>IFERROR(VLOOKUP($A220,법인영업팀!$A:$E,3,FALSE),0)</f>
        <v>0</v>
      </c>
      <c r="L220" s="247">
        <f>IFERROR(VLOOKUP($A220,소상공인혁신팀!$A:$B,2,FALSE),0)</f>
        <v>0</v>
      </c>
      <c r="M220" s="20">
        <f>IFERROR(VLOOKUP($A220,'유통플랫폼사업단 IU'!$A:$F,2,FALSE),0)</f>
        <v>0</v>
      </c>
      <c r="O220" s="12" t="b">
        <f t="shared" si="20"/>
        <v>1</v>
      </c>
      <c r="Q220" s="20">
        <f>IFERROR(VLOOKUP($A220,디지털강화팀!A:C,3,FALSE),0)</f>
        <v>0</v>
      </c>
      <c r="R220" s="20">
        <f>IFERROR(VLOOKUP($A220,디지털강화팀!A:D,4,FALSE),0)</f>
        <v>0</v>
      </c>
      <c r="S220" s="366" t="b">
        <f t="shared" si="18"/>
        <v>1</v>
      </c>
      <c r="U220" s="411">
        <f>IFERROR(VLOOKUP($A220,플랫폼1!$A:$B,2,FALSE),0)</f>
        <v>0</v>
      </c>
      <c r="V220" s="411">
        <f>IFERROR(VLOOKUP($A220,플랫폼2!$A:$M,12,FALSE),0)+IFERROR(VLOOKUP($A220,플랫폼2!$A:$M,13,FALSE),0)</f>
        <v>0</v>
      </c>
      <c r="W220" s="411">
        <f>IFERROR(VLOOKUP($A220,플랫폼2!$A:$M,7,FALSE),0)+IFERROR(VLOOKUP($A220,플랫폼2!$A:$M,12,FALSE),0)</f>
        <v>0</v>
      </c>
      <c r="X220" s="411">
        <f>IFERROR(VLOOKUP($A220,모바일!$A:$S,17,FALSE),0)</f>
        <v>0</v>
      </c>
      <c r="Y220" s="411">
        <f>IFERROR(VLOOKUP($A220,모바일!$A:$S,18,FALSE),0)</f>
        <v>0</v>
      </c>
      <c r="Z220" s="411">
        <f>IFERROR(VLOOKUP(A220,플랫폼2!$A:$O,15,0),0)</f>
        <v>0</v>
      </c>
      <c r="AA220" s="408" t="b">
        <f t="shared" si="22"/>
        <v>1</v>
      </c>
    </row>
    <row r="221" spans="1:27" hidden="1" outlineLevel="1" x14ac:dyDescent="0.45">
      <c r="A221" s="28" t="s">
        <v>107</v>
      </c>
      <c r="B221" s="286">
        <f>IFERROR(VLOOKUP($A221,전사손익계산서!$A:$B,2,0),0)</f>
        <v>32317380</v>
      </c>
      <c r="C221" s="31">
        <f t="shared" si="23"/>
        <v>5949418</v>
      </c>
      <c r="D221" s="31">
        <f>IFERROR(VLOOKUP($A221,영업총괄!$A:$K,11,FALSE),0)</f>
        <v>0</v>
      </c>
      <c r="E221" s="140">
        <f t="shared" si="19"/>
        <v>26367962</v>
      </c>
      <c r="F221" s="20">
        <f>IFERROR(VLOOKUP($A221,소매!A:B,2,FALSE),0)</f>
        <v>24777323</v>
      </c>
      <c r="G221" s="20">
        <f>IFERROR(VLOOKUP($A221,도매!A:B,2,FALSE),0)</f>
        <v>0</v>
      </c>
      <c r="H221" s="32">
        <f t="shared" si="21"/>
        <v>0</v>
      </c>
      <c r="I221" s="32">
        <f>IFERROR(VLOOKUP($A221,법인영업팀!A:E,4,FALSE),0)</f>
        <v>0</v>
      </c>
      <c r="J221" s="32">
        <f>IFERROR(VLOOKUP($A221,법인영업팀!A:E,5,FALSE),0)</f>
        <v>1590639</v>
      </c>
      <c r="K221" s="32">
        <f>IFERROR(VLOOKUP($A221,법인영업팀!$A:$E,3,FALSE),0)</f>
        <v>0</v>
      </c>
      <c r="L221" s="247">
        <f>IFERROR(VLOOKUP($A221,소상공인혁신팀!$A:$B,2,FALSE),0)</f>
        <v>0</v>
      </c>
      <c r="M221" s="20">
        <f>IFERROR(VLOOKUP($A221,'유통플랫폼사업단 IU'!$A:$F,2,FALSE),0)</f>
        <v>0</v>
      </c>
      <c r="O221" s="12" t="b">
        <f t="shared" si="20"/>
        <v>1</v>
      </c>
      <c r="Q221" s="20">
        <f>IFERROR(VLOOKUP($A221,디지털강화팀!A:C,3,FALSE),0)</f>
        <v>0</v>
      </c>
      <c r="R221" s="20">
        <f>IFERROR(VLOOKUP($A221,디지털강화팀!A:D,4,FALSE),0)</f>
        <v>0</v>
      </c>
      <c r="S221" s="366" t="b">
        <f t="shared" si="18"/>
        <v>1</v>
      </c>
      <c r="U221" s="411">
        <f>IFERROR(VLOOKUP($A221,플랫폼1!$A:$B,2,FALSE),0)</f>
        <v>0</v>
      </c>
      <c r="V221" s="411">
        <f>IFERROR(VLOOKUP($A221,플랫폼2!$A:$M,12,FALSE),0)+IFERROR(VLOOKUP($A221,플랫폼2!$A:$M,13,FALSE),0)</f>
        <v>0</v>
      </c>
      <c r="W221" s="411">
        <f>IFERROR(VLOOKUP($A221,플랫폼2!$A:$M,7,FALSE),0)+IFERROR(VLOOKUP($A221,플랫폼2!$A:$M,12,FALSE),0)</f>
        <v>0</v>
      </c>
      <c r="X221" s="411">
        <f>IFERROR(VLOOKUP($A221,모바일!$A:$S,17,FALSE),0)</f>
        <v>0</v>
      </c>
      <c r="Y221" s="411">
        <f>IFERROR(VLOOKUP($A221,모바일!$A:$S,18,FALSE),0)</f>
        <v>0</v>
      </c>
      <c r="Z221" s="411">
        <f>IFERROR(VLOOKUP(A221,플랫폼2!$A:$O,15,0),0)</f>
        <v>0</v>
      </c>
      <c r="AA221" s="408" t="b">
        <f t="shared" si="22"/>
        <v>1</v>
      </c>
    </row>
    <row r="222" spans="1:27" s="12" customFormat="1" collapsed="1" x14ac:dyDescent="0.45">
      <c r="A222" s="24" t="s">
        <v>108</v>
      </c>
      <c r="B222" s="283">
        <f>IFERROR(VLOOKUP($A222,전사손익계산서!$A:$B,2,0),0)</f>
        <v>0</v>
      </c>
      <c r="C222" s="29">
        <f t="shared" si="23"/>
        <v>-391390800</v>
      </c>
      <c r="D222" s="29">
        <f>IFERROR(VLOOKUP($A222,영업총괄!$A:$K,11,FALSE),0)</f>
        <v>0</v>
      </c>
      <c r="E222" s="139">
        <f t="shared" si="19"/>
        <v>391390800</v>
      </c>
      <c r="F222" s="17">
        <f>IFERROR(VLOOKUP($A222,소매!A:B,2,FALSE),0)</f>
        <v>367444400</v>
      </c>
      <c r="G222" s="17">
        <f>IFERROR(VLOOKUP($A222,도매!A:B,2,FALSE),0)</f>
        <v>0</v>
      </c>
      <c r="H222" s="30">
        <f t="shared" si="21"/>
        <v>0</v>
      </c>
      <c r="I222" s="30">
        <f>IFERROR(VLOOKUP($A222,법인영업팀!A:E,4,FALSE),0)</f>
        <v>0</v>
      </c>
      <c r="J222" s="30">
        <f>IFERROR(VLOOKUP($A222,법인영업팀!A:E,5,FALSE),0)</f>
        <v>0</v>
      </c>
      <c r="K222" s="30">
        <f>IFERROR(VLOOKUP($A222,법인영업팀!$A:$E,3,FALSE),0)</f>
        <v>0</v>
      </c>
      <c r="L222" s="246">
        <f>IFERROR(VLOOKUP($A222,소상공인혁신팀!$A:$B,2,FALSE),0)</f>
        <v>23946400</v>
      </c>
      <c r="M222" s="17">
        <f>IFERROR(VLOOKUP($A222,'유통플랫폼사업단 IU'!$A:$F,2,FALSE),0)</f>
        <v>0</v>
      </c>
      <c r="O222" s="12" t="b">
        <f t="shared" si="20"/>
        <v>1</v>
      </c>
      <c r="Q222" s="17">
        <f>IFERROR(VLOOKUP($A222,디지털강화팀!A:C,3,FALSE),0)</f>
        <v>0</v>
      </c>
      <c r="R222" s="17">
        <f>IFERROR(VLOOKUP($A222,디지털강화팀!A:D,4,FALSE),0)</f>
        <v>0</v>
      </c>
      <c r="S222" s="366" t="b">
        <f t="shared" si="18"/>
        <v>1</v>
      </c>
      <c r="U222" s="412">
        <f>IFERROR(VLOOKUP($A222,플랫폼1!$A:$B,2,FALSE),0)</f>
        <v>0</v>
      </c>
      <c r="V222" s="412">
        <f>IFERROR(VLOOKUP($A222,플랫폼2!$A:$M,12,FALSE),0)+IFERROR(VLOOKUP($A222,플랫폼2!$A:$M,13,FALSE),0)</f>
        <v>0</v>
      </c>
      <c r="W222" s="412">
        <f>IFERROR(VLOOKUP($A222,플랫폼2!$A:$M,7,FALSE),0)+IFERROR(VLOOKUP($A222,플랫폼2!$A:$M,12,FALSE),0)</f>
        <v>0</v>
      </c>
      <c r="X222" s="412">
        <f>IFERROR(VLOOKUP($A222,모바일!$A:$S,17,FALSE),0)</f>
        <v>0</v>
      </c>
      <c r="Y222" s="412">
        <f>IFERROR(VLOOKUP($A222,모바일!$A:$S,18,FALSE),0)</f>
        <v>0</v>
      </c>
      <c r="Z222" s="412">
        <f>IFERROR(VLOOKUP(A222,플랫폼2!$A:$O,15,0),0)</f>
        <v>0</v>
      </c>
      <c r="AA222" s="408" t="b">
        <f t="shared" si="22"/>
        <v>1</v>
      </c>
    </row>
    <row r="223" spans="1:27" hidden="1" outlineLevel="1" x14ac:dyDescent="0.45">
      <c r="A223" s="23" t="s">
        <v>131</v>
      </c>
      <c r="B223" s="282">
        <f>IFERROR(VLOOKUP($A223,전사손익계산서!$A:$B,2,0),0)</f>
        <v>34830543</v>
      </c>
      <c r="C223" s="31">
        <f t="shared" si="23"/>
        <v>12381547</v>
      </c>
      <c r="D223" s="31">
        <f>IFERROR(VLOOKUP($A223,영업총괄!$A:$K,11,FALSE),0)</f>
        <v>0</v>
      </c>
      <c r="E223" s="140">
        <f t="shared" si="19"/>
        <v>22448996</v>
      </c>
      <c r="F223" s="20">
        <f>IFERROR(VLOOKUP($A223,소매!A:B,2,FALSE),0)</f>
        <v>0</v>
      </c>
      <c r="G223" s="20">
        <f>IFERROR(VLOOKUP($A223,도매!A:B,2,FALSE),0)</f>
        <v>6771890</v>
      </c>
      <c r="H223" s="32">
        <f t="shared" si="21"/>
        <v>0</v>
      </c>
      <c r="I223" s="32">
        <f>IFERROR(VLOOKUP($A223,법인영업팀!A:E,4,FALSE),0)</f>
        <v>0</v>
      </c>
      <c r="J223" s="32">
        <f>IFERROR(VLOOKUP($A223,법인영업팀!A:E,5,FALSE),0)</f>
        <v>0</v>
      </c>
      <c r="K223" s="32">
        <f>IFERROR(VLOOKUP($A223,법인영업팀!$A:$E,3,FALSE),0)</f>
        <v>0</v>
      </c>
      <c r="L223" s="247">
        <f>IFERROR(VLOOKUP($A223,소상공인혁신팀!$A:$B,2,FALSE),0)</f>
        <v>976999</v>
      </c>
      <c r="M223" s="20">
        <f>IFERROR(VLOOKUP($A223,'유통플랫폼사업단 IU'!$A:$F,2,FALSE),0)</f>
        <v>14700107</v>
      </c>
      <c r="O223" s="12" t="b">
        <f t="shared" si="20"/>
        <v>1</v>
      </c>
      <c r="Q223" s="20">
        <f>IFERROR(VLOOKUP($A223,디지털강화팀!A:C,3,FALSE),0)</f>
        <v>0</v>
      </c>
      <c r="R223" s="20">
        <f>IFERROR(VLOOKUP($A223,디지털강화팀!A:D,4,FALSE),0)</f>
        <v>0</v>
      </c>
      <c r="S223" s="366" t="b">
        <f t="shared" si="18"/>
        <v>1</v>
      </c>
      <c r="U223" s="411">
        <f>IFERROR(VLOOKUP($A223,플랫폼1!$A:$B,2,FALSE),0)</f>
        <v>0</v>
      </c>
      <c r="V223" s="411">
        <f>IFERROR(VLOOKUP($A223,플랫폼2!$A:$M,12,FALSE),0)+IFERROR(VLOOKUP($A223,플랫폼2!$A:$M,13,FALSE),0)</f>
        <v>4774587</v>
      </c>
      <c r="W223" s="411">
        <f>IFERROR(VLOOKUP($A223,플랫폼2!$A:$M,7,FALSE),0)+IFERROR(VLOOKUP($A223,플랫폼2!$A:$M,12,FALSE),0)</f>
        <v>5950000</v>
      </c>
      <c r="X223" s="411">
        <f>IFERROR(VLOOKUP($A223,모바일!$A:$S,17,FALSE),0)</f>
        <v>273333.33333333331</v>
      </c>
      <c r="Y223" s="411">
        <f>IFERROR(VLOOKUP($A223,모바일!$A:$S,18,FALSE),0)</f>
        <v>273333.33333333331</v>
      </c>
      <c r="Z223" s="411">
        <f>IFERROR(VLOOKUP(A223,플랫폼2!$A:$O,15,0),0)</f>
        <v>3428853.333333333</v>
      </c>
      <c r="AA223" s="408" t="b">
        <f t="shared" si="22"/>
        <v>1</v>
      </c>
    </row>
    <row r="224" spans="1:27" hidden="1" outlineLevel="1" x14ac:dyDescent="0.45">
      <c r="A224" s="28" t="s">
        <v>109</v>
      </c>
      <c r="B224" s="286">
        <f>IFERROR(VLOOKUP($A224,전사손익계산서!$A:$B,2,0),0)</f>
        <v>2377349988</v>
      </c>
      <c r="C224" s="31">
        <f t="shared" si="23"/>
        <v>148443034</v>
      </c>
      <c r="D224" s="31">
        <f>IFERROR(VLOOKUP($A224,영업총괄!$A:$K,11,FALSE),0)</f>
        <v>0</v>
      </c>
      <c r="E224" s="140">
        <f t="shared" si="19"/>
        <v>2228906954</v>
      </c>
      <c r="F224" s="20">
        <f>IFERROR(VLOOKUP($A224,소매!A:B,2,FALSE),0)</f>
        <v>335988195.89127433</v>
      </c>
      <c r="G224" s="20">
        <f>IFERROR(VLOOKUP($A224,도매!A:B,2,FALSE),0)</f>
        <v>27866.108725691</v>
      </c>
      <c r="H224" s="32">
        <f t="shared" si="21"/>
        <v>1886472711</v>
      </c>
      <c r="I224" s="230">
        <f>IFERROR(VLOOKUP($A224,법인영업팀!A:E,4,FALSE),0)</f>
        <v>1100099</v>
      </c>
      <c r="J224" s="230">
        <f>IFERROR(VLOOKUP($A224,법인영업팀!A:E,5,FALSE),0)</f>
        <v>1100099</v>
      </c>
      <c r="K224" s="230">
        <f>IFERROR(VLOOKUP($A224,법인영업팀!$A:$E,3,FALSE),0)</f>
        <v>0</v>
      </c>
      <c r="L224" s="248">
        <f>IFERROR(VLOOKUP($A224,소상공인혁신팀!$A:$B,2,FALSE),0)</f>
        <v>3120383</v>
      </c>
      <c r="M224" s="20">
        <f>IFERROR(VLOOKUP($A224,'유통플랫폼사업단 IU'!$A:$F,2,FALSE),0)</f>
        <v>1097600</v>
      </c>
      <c r="O224" s="12" t="b">
        <f t="shared" si="20"/>
        <v>1</v>
      </c>
      <c r="Q224" s="20">
        <f>IFERROR(VLOOKUP($A224,디지털강화팀!A:C,3,FALSE),0)</f>
        <v>1886472711</v>
      </c>
      <c r="R224" s="20">
        <f>IFERROR(VLOOKUP($A224,디지털강화팀!A:D,4,FALSE),0)</f>
        <v>0</v>
      </c>
      <c r="S224" s="366" t="b">
        <f t="shared" si="18"/>
        <v>1</v>
      </c>
      <c r="U224" s="411">
        <f>IFERROR(VLOOKUP($A224,플랫폼1!$A:$B,2,FALSE),0)</f>
        <v>797600</v>
      </c>
      <c r="V224" s="411">
        <f>IFERROR(VLOOKUP($A224,플랫폼2!$A:$M,12,FALSE),0)+IFERROR(VLOOKUP($A224,플랫폼2!$A:$M,13,FALSE),0)</f>
        <v>0</v>
      </c>
      <c r="W224" s="411">
        <f>IFERROR(VLOOKUP($A224,플랫폼2!$A:$M,7,FALSE),0)+IFERROR(VLOOKUP($A224,플랫폼2!$A:$M,12,FALSE),0)</f>
        <v>0</v>
      </c>
      <c r="X224" s="411">
        <f>IFERROR(VLOOKUP($A224,모바일!$A:$S,17,FALSE),0)</f>
        <v>0</v>
      </c>
      <c r="Y224" s="411">
        <f>IFERROR(VLOOKUP($A224,모바일!$A:$S,18,FALSE),0)</f>
        <v>0</v>
      </c>
      <c r="Z224" s="411">
        <v>300000</v>
      </c>
      <c r="AA224" s="408" t="b">
        <f t="shared" si="22"/>
        <v>1</v>
      </c>
    </row>
    <row r="225" spans="1:27" hidden="1" outlineLevel="1" x14ac:dyDescent="0.45">
      <c r="A225" s="28" t="s">
        <v>245</v>
      </c>
      <c r="B225" s="286">
        <f>IFERROR(VLOOKUP($A225,전사손익계산서!$A:$B,2,0),0)</f>
        <v>0</v>
      </c>
      <c r="C225" s="31">
        <f t="shared" si="23"/>
        <v>0</v>
      </c>
      <c r="D225" s="31">
        <f>IFERROR(VLOOKUP($A225,영업총괄!$A:$K,11,FALSE),0)</f>
        <v>0</v>
      </c>
      <c r="E225" s="140">
        <f t="shared" si="19"/>
        <v>0</v>
      </c>
      <c r="F225" s="20">
        <f>IFERROR(VLOOKUP($A225,소매!A:B,2,FALSE),0)</f>
        <v>0</v>
      </c>
      <c r="G225" s="20">
        <f>IFERROR(VLOOKUP($A225,도매!A:B,2,FALSE),0)</f>
        <v>0</v>
      </c>
      <c r="H225" s="32">
        <f t="shared" si="21"/>
        <v>0</v>
      </c>
      <c r="I225" s="32">
        <f>IFERROR(VLOOKUP($A225,법인영업팀!A:E,4,FALSE),0)</f>
        <v>0</v>
      </c>
      <c r="J225" s="32">
        <f>IFERROR(VLOOKUP($A225,법인영업팀!A:E,5,FALSE),0)</f>
        <v>0</v>
      </c>
      <c r="K225" s="32">
        <f>IFERROR(VLOOKUP($A225,법인영업팀!$A:$E,3,FALSE),0)</f>
        <v>0</v>
      </c>
      <c r="L225" s="247">
        <f>IFERROR(VLOOKUP($A225,소상공인혁신팀!$A:$B,2,FALSE),0)</f>
        <v>0</v>
      </c>
      <c r="M225" s="20">
        <f>IFERROR(VLOOKUP($A225,'유통플랫폼사업단 IU'!$A:$F,2,FALSE),0)</f>
        <v>0</v>
      </c>
      <c r="O225" s="12" t="b">
        <f t="shared" si="20"/>
        <v>1</v>
      </c>
      <c r="Q225" s="20">
        <f>IFERROR(VLOOKUP($A225,디지털강화팀!A:C,3,FALSE),0)</f>
        <v>0</v>
      </c>
      <c r="R225" s="20">
        <f>IFERROR(VLOOKUP($A225,디지털강화팀!A:D,4,FALSE),0)</f>
        <v>0</v>
      </c>
      <c r="S225" s="366" t="b">
        <f t="shared" si="18"/>
        <v>1</v>
      </c>
      <c r="U225" s="411">
        <f>IFERROR(VLOOKUP($A225,플랫폼1!$A:$B,2,FALSE),0)</f>
        <v>0</v>
      </c>
      <c r="V225" s="411">
        <f>IFERROR(VLOOKUP($A225,플랫폼2!$A:$M,12,FALSE),0)+IFERROR(VLOOKUP($A225,플랫폼2!$A:$M,13,FALSE),0)</f>
        <v>0</v>
      </c>
      <c r="W225" s="411">
        <f>IFERROR(VLOOKUP($A225,플랫폼2!$A:$M,7,FALSE),0)+IFERROR(VLOOKUP($A225,플랫폼2!$A:$M,12,FALSE),0)</f>
        <v>0</v>
      </c>
      <c r="X225" s="411">
        <f>IFERROR(VLOOKUP($A225,모바일!$A:$S,17,FALSE),0)</f>
        <v>0</v>
      </c>
      <c r="Y225" s="411">
        <f>IFERROR(VLOOKUP($A225,모바일!$A:$S,18,FALSE),0)</f>
        <v>0</v>
      </c>
      <c r="Z225" s="411">
        <f>IFERROR(VLOOKUP(A225,플랫폼2!$A:$O,15,0),0)</f>
        <v>0</v>
      </c>
      <c r="AA225" s="408" t="b">
        <f t="shared" si="22"/>
        <v>1</v>
      </c>
    </row>
    <row r="226" spans="1:27" hidden="1" outlineLevel="1" x14ac:dyDescent="0.45">
      <c r="A226" s="28" t="s">
        <v>110</v>
      </c>
      <c r="B226" s="286">
        <f>IFERROR(VLOOKUP($A226,전사손익계산서!$A:$B,2,0),0)</f>
        <v>2768182</v>
      </c>
      <c r="C226" s="31">
        <f t="shared" si="23"/>
        <v>2768182</v>
      </c>
      <c r="D226" s="31">
        <f>IFERROR(VLOOKUP($A226,영업총괄!$A:$K,11,FALSE),0)</f>
        <v>0</v>
      </c>
      <c r="E226" s="140">
        <f t="shared" si="19"/>
        <v>0</v>
      </c>
      <c r="F226" s="20">
        <f>IFERROR(VLOOKUP($A226,소매!A:B,2,FALSE),0)</f>
        <v>0</v>
      </c>
      <c r="G226" s="20">
        <f>IFERROR(VLOOKUP($A226,도매!A:B,2,FALSE),0)</f>
        <v>0</v>
      </c>
      <c r="H226" s="32">
        <f t="shared" si="21"/>
        <v>0</v>
      </c>
      <c r="I226" s="32">
        <f>IFERROR(VLOOKUP($A226,법인영업팀!A:E,4,FALSE),0)</f>
        <v>0</v>
      </c>
      <c r="J226" s="32">
        <f>IFERROR(VLOOKUP($A226,법인영업팀!A:E,5,FALSE),0)</f>
        <v>0</v>
      </c>
      <c r="K226" s="32">
        <f>IFERROR(VLOOKUP($A226,법인영업팀!$A:$E,3,FALSE),0)</f>
        <v>0</v>
      </c>
      <c r="L226" s="247">
        <f>IFERROR(VLOOKUP($A226,소상공인혁신팀!$A:$B,2,FALSE),0)</f>
        <v>0</v>
      </c>
      <c r="M226" s="20">
        <f>IFERROR(VLOOKUP($A226,'유통플랫폼사업단 IU'!$A:$F,2,FALSE),0)</f>
        <v>0</v>
      </c>
      <c r="O226" s="12" t="b">
        <f t="shared" si="20"/>
        <v>1</v>
      </c>
      <c r="Q226" s="20">
        <f>IFERROR(VLOOKUP($A226,디지털강화팀!A:C,3,FALSE),0)</f>
        <v>0</v>
      </c>
      <c r="R226" s="20">
        <f>IFERROR(VLOOKUP($A226,디지털강화팀!A:D,4,FALSE),0)</f>
        <v>0</v>
      </c>
      <c r="S226" s="366" t="b">
        <f t="shared" si="18"/>
        <v>1</v>
      </c>
      <c r="U226" s="411">
        <f>IFERROR(VLOOKUP($A226,플랫폼1!$A:$B,2,FALSE),0)</f>
        <v>0</v>
      </c>
      <c r="V226" s="411">
        <f>IFERROR(VLOOKUP($A226,플랫폼2!$A:$M,12,FALSE),0)+IFERROR(VLOOKUP($A226,플랫폼2!$A:$M,13,FALSE),0)</f>
        <v>0</v>
      </c>
      <c r="W226" s="411">
        <f>IFERROR(VLOOKUP($A226,플랫폼2!$A:$M,7,FALSE),0)+IFERROR(VLOOKUP($A226,플랫폼2!$A:$M,12,FALSE),0)</f>
        <v>0</v>
      </c>
      <c r="X226" s="411">
        <f>IFERROR(VLOOKUP($A226,모바일!$A:$S,17,FALSE),0)</f>
        <v>0</v>
      </c>
      <c r="Y226" s="411">
        <f>IFERROR(VLOOKUP($A226,모바일!$A:$S,18,FALSE),0)</f>
        <v>0</v>
      </c>
      <c r="Z226" s="411">
        <f>IFERROR(VLOOKUP(A226,플랫폼2!$A:$O,15,0),0)</f>
        <v>0</v>
      </c>
      <c r="AA226" s="408" t="b">
        <f t="shared" si="22"/>
        <v>1</v>
      </c>
    </row>
    <row r="227" spans="1:27" s="12" customFormat="1" collapsed="1" x14ac:dyDescent="0.45">
      <c r="A227" s="24" t="s">
        <v>339</v>
      </c>
      <c r="B227" s="283">
        <f>IFERROR(VLOOKUP($A227,전사손익계산서!$A:$B,2,0),0)</f>
        <v>0</v>
      </c>
      <c r="C227" s="29">
        <f t="shared" si="23"/>
        <v>0</v>
      </c>
      <c r="D227" s="29">
        <f>IFERROR(VLOOKUP($A227,영업총괄!$A:$K,11,FALSE),0)</f>
        <v>0</v>
      </c>
      <c r="E227" s="139">
        <f t="shared" si="19"/>
        <v>0</v>
      </c>
      <c r="F227" s="17">
        <f>IFERROR(VLOOKUP($A227,소매!A:B,2,FALSE),0)</f>
        <v>0</v>
      </c>
      <c r="G227" s="17">
        <f>IFERROR(VLOOKUP($A227,도매!A:B,2,FALSE),0)</f>
        <v>0</v>
      </c>
      <c r="H227" s="30">
        <f t="shared" si="21"/>
        <v>0</v>
      </c>
      <c r="I227" s="30">
        <f>IFERROR(VLOOKUP($A227,법인영업팀!A:E,4,FALSE),0)</f>
        <v>0</v>
      </c>
      <c r="J227" s="30">
        <f>IFERROR(VLOOKUP($A227,법인영업팀!A:E,5,FALSE),0)</f>
        <v>0</v>
      </c>
      <c r="K227" s="30">
        <f>IFERROR(VLOOKUP($A227,법인영업팀!$A:$E,3,FALSE),0)</f>
        <v>0</v>
      </c>
      <c r="L227" s="246">
        <f>IFERROR(VLOOKUP($A227,소상공인혁신팀!$A:$B,2,FALSE),0)</f>
        <v>0</v>
      </c>
      <c r="M227" s="17">
        <f>IFERROR(VLOOKUP($A227,'유통플랫폼사업단 IU'!$A:$F,2,FALSE),0)</f>
        <v>0</v>
      </c>
      <c r="O227" s="12" t="b">
        <f t="shared" si="20"/>
        <v>1</v>
      </c>
      <c r="Q227" s="17">
        <f>IFERROR(VLOOKUP($A227,디지털강화팀!A:C,3,FALSE),0)</f>
        <v>0</v>
      </c>
      <c r="R227" s="17">
        <f>IFERROR(VLOOKUP($A227,디지털강화팀!A:D,4,FALSE),0)</f>
        <v>0</v>
      </c>
      <c r="S227" s="366" t="b">
        <f t="shared" si="18"/>
        <v>1</v>
      </c>
      <c r="U227" s="412">
        <f>IFERROR(VLOOKUP($A227,플랫폼1!$A:$B,2,FALSE),0)</f>
        <v>0</v>
      </c>
      <c r="V227" s="412">
        <f>IFERROR(VLOOKUP($A227,플랫폼2!$A:$M,12,FALSE),0)+IFERROR(VLOOKUP($A227,플랫폼2!$A:$M,13,FALSE),0)</f>
        <v>0</v>
      </c>
      <c r="W227" s="412">
        <f>IFERROR(VLOOKUP($A227,플랫폼2!$A:$M,7,FALSE),0)+IFERROR(VLOOKUP($A227,플랫폼2!$A:$M,12,FALSE),0)</f>
        <v>0</v>
      </c>
      <c r="X227" s="412">
        <f>IFERROR(VLOOKUP($A227,모바일!$A:$S,17,FALSE),0)</f>
        <v>0</v>
      </c>
      <c r="Y227" s="412">
        <f>IFERROR(VLOOKUP($A227,모바일!$A:$S,18,FALSE),0)</f>
        <v>0</v>
      </c>
      <c r="Z227" s="412">
        <f>IFERROR(VLOOKUP(A227,플랫폼2!$A:$O,15,0),0)</f>
        <v>0</v>
      </c>
      <c r="AA227" s="408" t="b">
        <f t="shared" si="22"/>
        <v>1</v>
      </c>
    </row>
    <row r="228" spans="1:27" s="12" customFormat="1" x14ac:dyDescent="0.45">
      <c r="A228" s="24" t="s">
        <v>246</v>
      </c>
      <c r="B228" s="283">
        <f>IFERROR(VLOOKUP($A228,전사손익계산서!$A:$B,2,0),0)</f>
        <v>0</v>
      </c>
      <c r="C228" s="29">
        <f t="shared" si="23"/>
        <v>0</v>
      </c>
      <c r="D228" s="29">
        <f>IFERROR(VLOOKUP($A228,영업총괄!$A:$K,11,FALSE),0)</f>
        <v>0</v>
      </c>
      <c r="E228" s="139">
        <f t="shared" si="19"/>
        <v>0</v>
      </c>
      <c r="F228" s="17">
        <f>IFERROR(VLOOKUP($A228,소매!A:B,2,FALSE),0)</f>
        <v>0</v>
      </c>
      <c r="G228" s="17">
        <f>IFERROR(VLOOKUP($A228,도매!A:B,2,FALSE),0)</f>
        <v>0</v>
      </c>
      <c r="H228" s="30">
        <f t="shared" si="21"/>
        <v>0</v>
      </c>
      <c r="I228" s="30">
        <f>IFERROR(VLOOKUP($A228,법인영업팀!A:E,4,FALSE),0)</f>
        <v>0</v>
      </c>
      <c r="J228" s="30">
        <f>IFERROR(VLOOKUP($A228,법인영업팀!A:E,5,FALSE),0)</f>
        <v>0</v>
      </c>
      <c r="K228" s="30">
        <f>IFERROR(VLOOKUP($A228,법인영업팀!$A:$E,3,FALSE),0)</f>
        <v>0</v>
      </c>
      <c r="L228" s="246">
        <f>IFERROR(VLOOKUP($A228,소상공인혁신팀!$A:$B,2,FALSE),0)</f>
        <v>0</v>
      </c>
      <c r="M228" s="17">
        <f>IFERROR(VLOOKUP($A228,'유통플랫폼사업단 IU'!$A:$F,2,FALSE),0)</f>
        <v>0</v>
      </c>
      <c r="O228" s="12" t="b">
        <f t="shared" si="20"/>
        <v>1</v>
      </c>
      <c r="Q228" s="17">
        <f>IFERROR(VLOOKUP($A228,디지털강화팀!A:C,3,FALSE),0)</f>
        <v>0</v>
      </c>
      <c r="R228" s="17">
        <f>IFERROR(VLOOKUP($A228,디지털강화팀!A:D,4,FALSE),0)</f>
        <v>0</v>
      </c>
      <c r="S228" s="366" t="b">
        <f t="shared" si="18"/>
        <v>1</v>
      </c>
      <c r="U228" s="412">
        <f>IFERROR(VLOOKUP($A228,플랫폼1!$A:$B,2,FALSE),0)</f>
        <v>0</v>
      </c>
      <c r="V228" s="412">
        <f>IFERROR(VLOOKUP($A228,플랫폼2!$A:$M,12,FALSE),0)+IFERROR(VLOOKUP($A228,플랫폼2!$A:$M,13,FALSE),0)</f>
        <v>0</v>
      </c>
      <c r="W228" s="412">
        <f>IFERROR(VLOOKUP($A228,플랫폼2!$A:$M,7,FALSE),0)+IFERROR(VLOOKUP($A228,플랫폼2!$A:$M,12,FALSE),0)</f>
        <v>0</v>
      </c>
      <c r="X228" s="412">
        <f>IFERROR(VLOOKUP($A228,모바일!$A:$S,17,FALSE),0)</f>
        <v>0</v>
      </c>
      <c r="Y228" s="412">
        <f>IFERROR(VLOOKUP($A228,모바일!$A:$S,18,FALSE),0)</f>
        <v>0</v>
      </c>
      <c r="Z228" s="412">
        <f>IFERROR(VLOOKUP(A228,플랫폼2!$A:$O,15,0),0)</f>
        <v>0</v>
      </c>
      <c r="AA228" s="408" t="b">
        <f t="shared" si="22"/>
        <v>1</v>
      </c>
    </row>
    <row r="229" spans="1:27" s="12" customFormat="1" x14ac:dyDescent="0.45">
      <c r="A229" s="24" t="s">
        <v>111</v>
      </c>
      <c r="B229" s="283">
        <f>IFERROR(VLOOKUP($A229,전사손익계산서!$A:$B,2,0),0)</f>
        <v>839417381</v>
      </c>
      <c r="C229" s="29">
        <f t="shared" si="23"/>
        <v>-89861078</v>
      </c>
      <c r="D229" s="29">
        <f>IFERROR(VLOOKUP($A229,영업총괄!$A:$K,11,FALSE),0)</f>
        <v>0</v>
      </c>
      <c r="E229" s="139">
        <f t="shared" si="19"/>
        <v>929278459</v>
      </c>
      <c r="F229" s="17">
        <f>IFERROR(VLOOKUP($A229,소매!A:B,2,FALSE),0)</f>
        <v>0</v>
      </c>
      <c r="G229" s="17">
        <f>IFERROR(VLOOKUP($A229,도매!A:B,2,FALSE),0)</f>
        <v>-4342557</v>
      </c>
      <c r="H229" s="30">
        <f t="shared" si="21"/>
        <v>23329607</v>
      </c>
      <c r="I229" s="30">
        <f>IFERROR(VLOOKUP($A229,법인영업팀!A:E,4,FALSE),0)</f>
        <v>12333546</v>
      </c>
      <c r="J229" s="30">
        <f>IFERROR(VLOOKUP($A229,법인영업팀!A:E,5,FALSE),0)</f>
        <v>215622644</v>
      </c>
      <c r="K229" s="30">
        <f>IFERROR(VLOOKUP($A229,법인영업팀!$A:$E,3,FALSE),0)</f>
        <v>588131584</v>
      </c>
      <c r="L229" s="246">
        <f>IFERROR(VLOOKUP($A229,소상공인혁신팀!$A:$B,2,FALSE),0)</f>
        <v>94203635</v>
      </c>
      <c r="M229" s="17">
        <f>IFERROR(VLOOKUP($A229,'유통플랫폼사업단 IU'!$A:$F,2,FALSE),0)</f>
        <v>0</v>
      </c>
      <c r="O229" s="12" t="b">
        <f t="shared" si="20"/>
        <v>1</v>
      </c>
      <c r="Q229" s="17">
        <f>IFERROR(VLOOKUP($A229,디지털강화팀!A:C,3,FALSE),0)</f>
        <v>23329607</v>
      </c>
      <c r="R229" s="17">
        <f>IFERROR(VLOOKUP($A229,디지털강화팀!A:D,4,FALSE),0)</f>
        <v>0</v>
      </c>
      <c r="S229" s="366" t="b">
        <f t="shared" si="18"/>
        <v>1</v>
      </c>
      <c r="U229" s="412">
        <f>IFERROR(VLOOKUP($A229,플랫폼1!$A:$B,2,FALSE),0)</f>
        <v>0</v>
      </c>
      <c r="V229" s="412">
        <f>IFERROR(VLOOKUP($A229,플랫폼2!$A:$M,12,FALSE),0)+IFERROR(VLOOKUP($A229,플랫폼2!$A:$M,13,FALSE),0)</f>
        <v>0</v>
      </c>
      <c r="W229" s="412">
        <f>IFERROR(VLOOKUP($A229,플랫폼2!$A:$M,7,FALSE),0)+IFERROR(VLOOKUP($A229,플랫폼2!$A:$M,12,FALSE),0)</f>
        <v>0</v>
      </c>
      <c r="X229" s="412">
        <f>IFERROR(VLOOKUP($A229,모바일!$A:$S,17,FALSE),0)</f>
        <v>0</v>
      </c>
      <c r="Y229" s="412">
        <f>IFERROR(VLOOKUP($A229,모바일!$A:$S,18,FALSE),0)</f>
        <v>0</v>
      </c>
      <c r="Z229" s="412">
        <f>IFERROR(VLOOKUP(A229,플랫폼2!$A:$O,15,0),0)</f>
        <v>0</v>
      </c>
      <c r="AA229" s="408" t="b">
        <f t="shared" si="22"/>
        <v>1</v>
      </c>
    </row>
    <row r="230" spans="1:27" hidden="1" outlineLevel="1" x14ac:dyDescent="0.45">
      <c r="A230" s="28" t="s">
        <v>177</v>
      </c>
      <c r="B230" s="286">
        <f>IFERROR(VLOOKUP($A230,전사손익계산서!$A:$B,2,0),0)</f>
        <v>0</v>
      </c>
      <c r="C230" s="31">
        <f t="shared" si="23"/>
        <v>0</v>
      </c>
      <c r="D230" s="31">
        <f>IFERROR(VLOOKUP($A230,영업총괄!$A:$K,11,FALSE),0)</f>
        <v>0</v>
      </c>
      <c r="E230" s="140">
        <f t="shared" si="19"/>
        <v>0</v>
      </c>
      <c r="F230" s="20">
        <f>IFERROR(VLOOKUP($A230,소매!A:B,2,FALSE),0)</f>
        <v>0</v>
      </c>
      <c r="G230" s="20">
        <f>IFERROR(VLOOKUP($A230,도매!A:B,2,FALSE),0)</f>
        <v>0</v>
      </c>
      <c r="H230" s="32">
        <f t="shared" si="21"/>
        <v>0</v>
      </c>
      <c r="I230" s="32">
        <f>IFERROR(VLOOKUP($A230,법인영업팀!A:E,4,FALSE),0)</f>
        <v>0</v>
      </c>
      <c r="J230" s="32">
        <f>IFERROR(VLOOKUP($A230,법인영업팀!A:E,5,FALSE),0)</f>
        <v>0</v>
      </c>
      <c r="K230" s="32">
        <f>IFERROR(VLOOKUP($A230,법인영업팀!$A:$E,3,FALSE),0)</f>
        <v>0</v>
      </c>
      <c r="L230" s="247">
        <f>IFERROR(VLOOKUP($A230,소상공인혁신팀!$A:$B,2,FALSE),0)</f>
        <v>0</v>
      </c>
      <c r="M230" s="20">
        <f>IFERROR(VLOOKUP($A230,'유통플랫폼사업단 IU'!$A:$F,2,FALSE),0)</f>
        <v>0</v>
      </c>
      <c r="O230" s="12" t="b">
        <f t="shared" si="20"/>
        <v>1</v>
      </c>
      <c r="Q230" s="20">
        <f>IFERROR(VLOOKUP($A230,디지털강화팀!A:C,3,FALSE),0)</f>
        <v>0</v>
      </c>
      <c r="R230" s="20">
        <f>IFERROR(VLOOKUP($A230,디지털강화팀!A:D,4,FALSE),0)</f>
        <v>0</v>
      </c>
      <c r="S230" s="366" t="b">
        <f t="shared" si="18"/>
        <v>1</v>
      </c>
      <c r="U230" s="411">
        <f>IFERROR(VLOOKUP($A230,플랫폼1!$A:$B,2,FALSE),0)</f>
        <v>0</v>
      </c>
      <c r="V230" s="411">
        <f>IFERROR(VLOOKUP($A230,플랫폼2!$A:$M,12,FALSE),0)+IFERROR(VLOOKUP($A230,플랫폼2!$A:$M,13,FALSE),0)</f>
        <v>0</v>
      </c>
      <c r="W230" s="411">
        <f>IFERROR(VLOOKUP($A230,플랫폼2!$A:$M,7,FALSE),0)+IFERROR(VLOOKUP($A230,플랫폼2!$A:$M,12,FALSE),0)</f>
        <v>0</v>
      </c>
      <c r="X230" s="411">
        <f>IFERROR(VLOOKUP($A230,모바일!$A:$S,17,FALSE),0)</f>
        <v>0</v>
      </c>
      <c r="Y230" s="411">
        <f>IFERROR(VLOOKUP($A230,모바일!$A:$S,18,FALSE),0)</f>
        <v>0</v>
      </c>
      <c r="Z230" s="411">
        <f>IFERROR(VLOOKUP(A230,플랫폼2!$A:$O,15,0),0)</f>
        <v>0</v>
      </c>
      <c r="AA230" s="408" t="b">
        <f t="shared" si="22"/>
        <v>1</v>
      </c>
    </row>
    <row r="231" spans="1:27" hidden="1" outlineLevel="1" x14ac:dyDescent="0.45">
      <c r="A231" s="28" t="s">
        <v>247</v>
      </c>
      <c r="B231" s="286">
        <f>IFERROR(VLOOKUP($A231,전사손익계산서!$A:$B,2,0),0)</f>
        <v>0</v>
      </c>
      <c r="C231" s="31">
        <f t="shared" si="23"/>
        <v>0</v>
      </c>
      <c r="D231" s="31">
        <f>IFERROR(VLOOKUP($A231,영업총괄!$A:$K,11,FALSE),0)</f>
        <v>0</v>
      </c>
      <c r="E231" s="140">
        <f t="shared" si="19"/>
        <v>0</v>
      </c>
      <c r="F231" s="20">
        <f>IFERROR(VLOOKUP($A231,소매!A:B,2,FALSE),0)</f>
        <v>0</v>
      </c>
      <c r="G231" s="20">
        <f>IFERROR(VLOOKUP($A231,도매!A:B,2,FALSE),0)</f>
        <v>0</v>
      </c>
      <c r="H231" s="32">
        <f t="shared" si="21"/>
        <v>0</v>
      </c>
      <c r="I231" s="32">
        <f>IFERROR(VLOOKUP($A231,법인영업팀!A:E,4,FALSE),0)</f>
        <v>0</v>
      </c>
      <c r="J231" s="32">
        <f>IFERROR(VLOOKUP($A231,법인영업팀!A:E,5,FALSE),0)</f>
        <v>0</v>
      </c>
      <c r="K231" s="32">
        <f>IFERROR(VLOOKUP($A231,법인영업팀!$A:$E,3,FALSE),0)</f>
        <v>0</v>
      </c>
      <c r="L231" s="247">
        <f>IFERROR(VLOOKUP($A231,소상공인혁신팀!$A:$B,2,FALSE),0)</f>
        <v>0</v>
      </c>
      <c r="M231" s="20">
        <f>IFERROR(VLOOKUP($A231,'유통플랫폼사업단 IU'!$A:$F,2,FALSE),0)</f>
        <v>0</v>
      </c>
      <c r="O231" s="12" t="b">
        <f t="shared" si="20"/>
        <v>1</v>
      </c>
      <c r="Q231" s="20">
        <f>IFERROR(VLOOKUP($A231,디지털강화팀!A:C,3,FALSE),0)</f>
        <v>0</v>
      </c>
      <c r="R231" s="20">
        <f>IFERROR(VLOOKUP($A231,디지털강화팀!A:D,4,FALSE),0)</f>
        <v>0</v>
      </c>
      <c r="S231" s="366" t="b">
        <f t="shared" si="18"/>
        <v>1</v>
      </c>
      <c r="U231" s="411">
        <f>IFERROR(VLOOKUP($A231,플랫폼1!$A:$B,2,FALSE),0)</f>
        <v>0</v>
      </c>
      <c r="V231" s="411">
        <f>IFERROR(VLOOKUP($A231,플랫폼2!$A:$M,12,FALSE),0)+IFERROR(VLOOKUP($A231,플랫폼2!$A:$M,13,FALSE),0)</f>
        <v>0</v>
      </c>
      <c r="W231" s="411">
        <f>IFERROR(VLOOKUP($A231,플랫폼2!$A:$M,7,FALSE),0)+IFERROR(VLOOKUP($A231,플랫폼2!$A:$M,12,FALSE),0)</f>
        <v>0</v>
      </c>
      <c r="X231" s="411">
        <f>IFERROR(VLOOKUP($A231,모바일!$A:$S,17,FALSE),0)</f>
        <v>0</v>
      </c>
      <c r="Y231" s="411">
        <f>IFERROR(VLOOKUP($A231,모바일!$A:$S,18,FALSE),0)</f>
        <v>0</v>
      </c>
      <c r="Z231" s="411">
        <f>IFERROR(VLOOKUP(A231,플랫폼2!$A:$O,15,0),0)</f>
        <v>0</v>
      </c>
      <c r="AA231" s="408" t="b">
        <f t="shared" si="22"/>
        <v>1</v>
      </c>
    </row>
    <row r="232" spans="1:27" hidden="1" outlineLevel="1" x14ac:dyDescent="0.45">
      <c r="A232" s="28" t="s">
        <v>258</v>
      </c>
      <c r="B232" s="286">
        <f>IFERROR(VLOOKUP($A232,전사손익계산서!$A:$B,2,0),0)</f>
        <v>839417381</v>
      </c>
      <c r="C232" s="31">
        <f t="shared" si="23"/>
        <v>0</v>
      </c>
      <c r="D232" s="31">
        <f>IFERROR(VLOOKUP($A232,영업총괄!$A:$K,11,FALSE),0)</f>
        <v>0</v>
      </c>
      <c r="E232" s="140">
        <f t="shared" si="19"/>
        <v>839417381</v>
      </c>
      <c r="F232" s="20">
        <f>IFERROR(VLOOKUP($A232,소매!A:B,2,FALSE),0)</f>
        <v>0</v>
      </c>
      <c r="G232" s="20">
        <f>IFERROR(VLOOKUP($A232,도매!A:B,2,FALSE),0)</f>
        <v>0</v>
      </c>
      <c r="H232" s="32">
        <f t="shared" si="21"/>
        <v>23329607</v>
      </c>
      <c r="I232" s="32">
        <f>IFERROR(VLOOKUP($A232,법인영업팀!A:E,4,FALSE),0)</f>
        <v>12333546</v>
      </c>
      <c r="J232" s="32">
        <f>IFERROR(VLOOKUP($A232,법인영업팀!A:E,5,FALSE),0)</f>
        <v>215622644</v>
      </c>
      <c r="K232" s="32">
        <f>IFERROR(VLOOKUP($A232,법인영업팀!$A:$E,3,FALSE),0)</f>
        <v>588131584</v>
      </c>
      <c r="L232" s="247">
        <f>IFERROR(VLOOKUP($A232,소상공인혁신팀!$A:$B,2,FALSE),0)</f>
        <v>0</v>
      </c>
      <c r="M232" s="20">
        <f>IFERROR(VLOOKUP($A232,'유통플랫폼사업단 IU'!$A:$F,2,FALSE),0)</f>
        <v>0</v>
      </c>
      <c r="O232" s="12" t="b">
        <f t="shared" si="20"/>
        <v>1</v>
      </c>
      <c r="Q232" s="20">
        <f>IFERROR(VLOOKUP($A232,디지털강화팀!A:C,3,FALSE),0)</f>
        <v>23329607</v>
      </c>
      <c r="R232" s="20">
        <f>IFERROR(VLOOKUP($A232,디지털강화팀!A:D,4,FALSE),0)</f>
        <v>0</v>
      </c>
      <c r="S232" s="366" t="b">
        <f t="shared" si="18"/>
        <v>1</v>
      </c>
      <c r="U232" s="411">
        <f>IFERROR(VLOOKUP($A232,플랫폼1!$A:$B,2,FALSE),0)</f>
        <v>0</v>
      </c>
      <c r="V232" s="411">
        <f>IFERROR(VLOOKUP($A232,플랫폼2!$A:$M,12,FALSE),0)+IFERROR(VLOOKUP($A232,플랫폼2!$A:$M,13,FALSE),0)</f>
        <v>0</v>
      </c>
      <c r="W232" s="411">
        <f>IFERROR(VLOOKUP($A232,플랫폼2!$A:$M,7,FALSE),0)+IFERROR(VLOOKUP($A232,플랫폼2!$A:$M,12,FALSE),0)</f>
        <v>0</v>
      </c>
      <c r="X232" s="411">
        <f>IFERROR(VLOOKUP($A232,모바일!$A:$S,17,FALSE),0)</f>
        <v>0</v>
      </c>
      <c r="Y232" s="411">
        <f>IFERROR(VLOOKUP($A232,모바일!$A:$S,18,FALSE),0)</f>
        <v>0</v>
      </c>
      <c r="Z232" s="411">
        <f>IFERROR(VLOOKUP(A232,플랫폼2!$A:$O,15,0),0)</f>
        <v>0</v>
      </c>
      <c r="AA232" s="408" t="b">
        <f t="shared" si="22"/>
        <v>1</v>
      </c>
    </row>
    <row r="233" spans="1:27" hidden="1" outlineLevel="1" x14ac:dyDescent="0.45">
      <c r="A233" s="28" t="s">
        <v>248</v>
      </c>
      <c r="B233" s="286">
        <f>IFERROR(VLOOKUP($A233,전사손익계산서!$A:$B,2,0),0)</f>
        <v>0</v>
      </c>
      <c r="C233" s="31">
        <f t="shared" si="23"/>
        <v>0</v>
      </c>
      <c r="D233" s="31">
        <f>IFERROR(VLOOKUP($A233,영업총괄!$A:$K,11,FALSE),0)</f>
        <v>0</v>
      </c>
      <c r="E233" s="140">
        <f t="shared" si="19"/>
        <v>0</v>
      </c>
      <c r="F233" s="20">
        <f>IFERROR(VLOOKUP($A233,소매!A:B,2,FALSE),0)</f>
        <v>0</v>
      </c>
      <c r="G233" s="20">
        <f>IFERROR(VLOOKUP($A233,도매!A:B,2,FALSE),0)</f>
        <v>0</v>
      </c>
      <c r="H233" s="32">
        <f t="shared" si="21"/>
        <v>0</v>
      </c>
      <c r="I233" s="32">
        <f>IFERROR(VLOOKUP($A233,법인영업팀!A:E,4,FALSE),0)</f>
        <v>0</v>
      </c>
      <c r="J233" s="32">
        <f>IFERROR(VLOOKUP($A233,법인영업팀!A:E,5,FALSE),0)</f>
        <v>0</v>
      </c>
      <c r="K233" s="32">
        <f>IFERROR(VLOOKUP($A233,법인영업팀!$A:$E,3,FALSE),0)</f>
        <v>0</v>
      </c>
      <c r="L233" s="247">
        <f>IFERROR(VLOOKUP($A233,소상공인혁신팀!$A:$B,2,FALSE),0)</f>
        <v>0</v>
      </c>
      <c r="M233" s="20">
        <f>IFERROR(VLOOKUP($A233,'유통플랫폼사업단 IU'!$A:$F,2,FALSE),0)</f>
        <v>0</v>
      </c>
      <c r="O233" s="12" t="b">
        <f t="shared" si="20"/>
        <v>1</v>
      </c>
      <c r="Q233" s="20">
        <f>IFERROR(VLOOKUP($A233,디지털강화팀!A:C,3,FALSE),0)</f>
        <v>0</v>
      </c>
      <c r="R233" s="20">
        <f>IFERROR(VLOOKUP($A233,디지털강화팀!A:D,4,FALSE),0)</f>
        <v>0</v>
      </c>
      <c r="S233" s="366" t="b">
        <f t="shared" si="18"/>
        <v>1</v>
      </c>
      <c r="U233" s="411">
        <f>IFERROR(VLOOKUP($A233,플랫폼1!$A:$B,2,FALSE),0)</f>
        <v>0</v>
      </c>
      <c r="V233" s="411">
        <f>IFERROR(VLOOKUP($A233,플랫폼2!$A:$M,12,FALSE),0)+IFERROR(VLOOKUP($A233,플랫폼2!$A:$M,13,FALSE),0)</f>
        <v>0</v>
      </c>
      <c r="W233" s="411">
        <f>IFERROR(VLOOKUP($A233,플랫폼2!$A:$M,7,FALSE),0)+IFERROR(VLOOKUP($A233,플랫폼2!$A:$M,12,FALSE),0)</f>
        <v>0</v>
      </c>
      <c r="X233" s="411">
        <f>IFERROR(VLOOKUP($A233,모바일!$A:$S,17,FALSE),0)</f>
        <v>0</v>
      </c>
      <c r="Y233" s="411">
        <f>IFERROR(VLOOKUP($A233,모바일!$A:$S,18,FALSE),0)</f>
        <v>0</v>
      </c>
      <c r="Z233" s="411">
        <f>IFERROR(VLOOKUP(A233,플랫폼2!$A:$O,15,0),0)</f>
        <v>0</v>
      </c>
      <c r="AA233" s="408" t="b">
        <f t="shared" si="22"/>
        <v>1</v>
      </c>
    </row>
    <row r="234" spans="1:27" s="12" customFormat="1" collapsed="1" x14ac:dyDescent="0.45">
      <c r="A234" s="24" t="s">
        <v>112</v>
      </c>
      <c r="B234" s="286">
        <f>IFERROR(VLOOKUP($A234,전사손익계산서!$A:$B,2,0),0)</f>
        <v>0</v>
      </c>
      <c r="C234" s="29">
        <f t="shared" si="23"/>
        <v>4182557</v>
      </c>
      <c r="D234" s="29">
        <f>IFERROR(VLOOKUP($A234,영업총괄!$A:$K,11,FALSE),0)</f>
        <v>0</v>
      </c>
      <c r="E234" s="139">
        <f t="shared" si="19"/>
        <v>-4182557</v>
      </c>
      <c r="F234" s="17">
        <f>IFERROR(VLOOKUP($A234,소매!A:B,2,FALSE),0)</f>
        <v>0</v>
      </c>
      <c r="G234" s="17">
        <f>IFERROR(VLOOKUP($A234,도매!A:B,2,FALSE),0)</f>
        <v>-4182557</v>
      </c>
      <c r="H234" s="30">
        <f t="shared" si="21"/>
        <v>0</v>
      </c>
      <c r="I234" s="30">
        <f>IFERROR(VLOOKUP($A234,법인영업팀!A:E,4,FALSE),0)</f>
        <v>0</v>
      </c>
      <c r="J234" s="30">
        <f>IFERROR(VLOOKUP($A234,법인영업팀!A:E,5,FALSE),0)</f>
        <v>0</v>
      </c>
      <c r="K234" s="30">
        <f>IFERROR(VLOOKUP($A234,법인영업팀!$A:$E,3,FALSE),0)</f>
        <v>0</v>
      </c>
      <c r="L234" s="246">
        <f>IFERROR(VLOOKUP($A234,소상공인혁신팀!$A:$B,2,FALSE),0)</f>
        <v>0</v>
      </c>
      <c r="M234" s="17">
        <f>IFERROR(VLOOKUP($A234,'유통플랫폼사업단 IU'!$A:$F,2,FALSE),0)</f>
        <v>0</v>
      </c>
      <c r="O234" s="12" t="b">
        <f t="shared" si="20"/>
        <v>1</v>
      </c>
      <c r="Q234" s="17">
        <f>IFERROR(VLOOKUP($A234,디지털강화팀!A:C,3,FALSE),0)</f>
        <v>0</v>
      </c>
      <c r="R234" s="17">
        <f>IFERROR(VLOOKUP($A234,디지털강화팀!A:D,4,FALSE),0)</f>
        <v>0</v>
      </c>
      <c r="S234" s="366" t="b">
        <f t="shared" si="18"/>
        <v>1</v>
      </c>
      <c r="U234" s="412">
        <f>IFERROR(VLOOKUP($A234,플랫폼1!$A:$B,2,FALSE),0)</f>
        <v>0</v>
      </c>
      <c r="V234" s="412">
        <f>IFERROR(VLOOKUP($A234,플랫폼2!$A:$M,12,FALSE),0)+IFERROR(VLOOKUP($A234,플랫폼2!$A:$M,13,FALSE),0)</f>
        <v>0</v>
      </c>
      <c r="W234" s="412">
        <f>IFERROR(VLOOKUP($A234,플랫폼2!$A:$M,7,FALSE),0)+IFERROR(VLOOKUP($A234,플랫폼2!$A:$M,12,FALSE),0)</f>
        <v>0</v>
      </c>
      <c r="X234" s="412">
        <f>IFERROR(VLOOKUP($A234,모바일!$A:$S,17,FALSE),0)</f>
        <v>0</v>
      </c>
      <c r="Y234" s="412">
        <f>IFERROR(VLOOKUP($A234,모바일!$A:$S,18,FALSE),0)</f>
        <v>0</v>
      </c>
      <c r="Z234" s="412">
        <f>IFERROR(VLOOKUP(A234,플랫폼2!$A:$O,15,0),0)</f>
        <v>0</v>
      </c>
      <c r="AA234" s="408" t="b">
        <f t="shared" si="22"/>
        <v>1</v>
      </c>
    </row>
    <row r="235" spans="1:27" hidden="1" outlineLevel="1" x14ac:dyDescent="0.45">
      <c r="A235" s="28" t="s">
        <v>249</v>
      </c>
      <c r="B235" s="286">
        <f>IFERROR(VLOOKUP($A235,전사손익계산서!$A:$B,2,0),0)</f>
        <v>0</v>
      </c>
      <c r="C235" s="31">
        <f t="shared" si="23"/>
        <v>0</v>
      </c>
      <c r="D235" s="31">
        <f>IFERROR(VLOOKUP($A235,영업총괄!$A:$K,11,FALSE),0)</f>
        <v>0</v>
      </c>
      <c r="E235" s="140">
        <f t="shared" si="19"/>
        <v>0</v>
      </c>
      <c r="F235" s="20">
        <f>IFERROR(VLOOKUP($A235,소매!A:B,2,FALSE),0)</f>
        <v>0</v>
      </c>
      <c r="G235" s="20">
        <f>IFERROR(VLOOKUP($A235,도매!A:B,2,FALSE),0)</f>
        <v>0</v>
      </c>
      <c r="H235" s="32">
        <f t="shared" si="21"/>
        <v>0</v>
      </c>
      <c r="I235" s="32">
        <f>IFERROR(VLOOKUP($A235,법인영업팀!A:E,4,FALSE),0)</f>
        <v>0</v>
      </c>
      <c r="J235" s="32">
        <f>IFERROR(VLOOKUP($A235,법인영업팀!A:E,5,FALSE),0)</f>
        <v>0</v>
      </c>
      <c r="K235" s="32">
        <f>IFERROR(VLOOKUP($A235,법인영업팀!$A:$E,3,FALSE),0)</f>
        <v>0</v>
      </c>
      <c r="L235" s="247">
        <f>IFERROR(VLOOKUP($A235,소상공인혁신팀!$A:$B,2,FALSE),0)</f>
        <v>0</v>
      </c>
      <c r="M235" s="20">
        <f>IFERROR(VLOOKUP($A235,'유통플랫폼사업단 IU'!$A:$F,2,FALSE),0)</f>
        <v>0</v>
      </c>
      <c r="O235" s="12" t="b">
        <f t="shared" si="20"/>
        <v>1</v>
      </c>
      <c r="Q235" s="20">
        <f>IFERROR(VLOOKUP($A235,디지털강화팀!A:C,3,FALSE),0)</f>
        <v>0</v>
      </c>
      <c r="R235" s="20">
        <f>IFERROR(VLOOKUP($A235,디지털강화팀!A:D,4,FALSE),0)</f>
        <v>0</v>
      </c>
      <c r="S235" s="366" t="b">
        <f t="shared" si="18"/>
        <v>1</v>
      </c>
      <c r="U235" s="411">
        <f>IFERROR(VLOOKUP($A235,플랫폼1!$A:$B,2,FALSE),0)</f>
        <v>0</v>
      </c>
      <c r="V235" s="411">
        <f>IFERROR(VLOOKUP($A235,플랫폼2!$A:$M,12,FALSE),0)+IFERROR(VLOOKUP($A235,플랫폼2!$A:$M,13,FALSE),0)</f>
        <v>0</v>
      </c>
      <c r="W235" s="411">
        <f>IFERROR(VLOOKUP($A235,플랫폼2!$A:$M,7,FALSE),0)+IFERROR(VLOOKUP($A235,플랫폼2!$A:$M,12,FALSE),0)</f>
        <v>0</v>
      </c>
      <c r="X235" s="411">
        <f>IFERROR(VLOOKUP($A235,모바일!$A:$S,17,FALSE),0)</f>
        <v>0</v>
      </c>
      <c r="Y235" s="411">
        <f>IFERROR(VLOOKUP($A235,모바일!$A:$S,18,FALSE),0)</f>
        <v>0</v>
      </c>
      <c r="Z235" s="411">
        <f>IFERROR(VLOOKUP(A235,플랫폼2!$A:$O,15,0),0)</f>
        <v>0</v>
      </c>
      <c r="AA235" s="408" t="b">
        <f t="shared" si="22"/>
        <v>1</v>
      </c>
    </row>
    <row r="236" spans="1:27" hidden="1" outlineLevel="1" x14ac:dyDescent="0.45">
      <c r="A236" s="28" t="s">
        <v>250</v>
      </c>
      <c r="B236" s="286">
        <f>IFERROR(VLOOKUP($A236,전사손익계산서!$A:$B,2,0),0)</f>
        <v>0</v>
      </c>
      <c r="C236" s="31">
        <f t="shared" si="23"/>
        <v>0</v>
      </c>
      <c r="D236" s="31">
        <f>IFERROR(VLOOKUP($A236,영업총괄!$A:$K,11,FALSE),0)</f>
        <v>0</v>
      </c>
      <c r="E236" s="140">
        <f t="shared" si="19"/>
        <v>0</v>
      </c>
      <c r="F236" s="20">
        <f>IFERROR(VLOOKUP($A236,소매!A:B,2,FALSE),0)</f>
        <v>0</v>
      </c>
      <c r="G236" s="20">
        <f>IFERROR(VLOOKUP($A236,도매!A:B,2,FALSE),0)</f>
        <v>0</v>
      </c>
      <c r="H236" s="32">
        <f t="shared" si="21"/>
        <v>0</v>
      </c>
      <c r="I236" s="32">
        <f>IFERROR(VLOOKUP($A236,법인영업팀!A:E,4,FALSE),0)</f>
        <v>0</v>
      </c>
      <c r="J236" s="32">
        <f>IFERROR(VLOOKUP($A236,법인영업팀!A:E,5,FALSE),0)</f>
        <v>0</v>
      </c>
      <c r="K236" s="32">
        <f>IFERROR(VLOOKUP($A236,법인영업팀!$A:$E,3,FALSE),0)</f>
        <v>0</v>
      </c>
      <c r="L236" s="247">
        <f>IFERROR(VLOOKUP($A236,소상공인혁신팀!$A:$B,2,FALSE),0)</f>
        <v>0</v>
      </c>
      <c r="M236" s="20">
        <f>IFERROR(VLOOKUP($A236,'유통플랫폼사업단 IU'!$A:$F,2,FALSE),0)</f>
        <v>0</v>
      </c>
      <c r="O236" s="12" t="b">
        <f t="shared" si="20"/>
        <v>1</v>
      </c>
      <c r="Q236" s="20">
        <f>IFERROR(VLOOKUP($A236,디지털강화팀!A:C,3,FALSE),0)</f>
        <v>0</v>
      </c>
      <c r="R236" s="20">
        <f>IFERROR(VLOOKUP($A236,디지털강화팀!A:D,4,FALSE),0)</f>
        <v>0</v>
      </c>
      <c r="S236" s="366" t="b">
        <f t="shared" si="18"/>
        <v>1</v>
      </c>
      <c r="U236" s="411">
        <f>IFERROR(VLOOKUP($A236,플랫폼1!$A:$B,2,FALSE),0)</f>
        <v>0</v>
      </c>
      <c r="V236" s="411">
        <f>IFERROR(VLOOKUP($A236,플랫폼2!$A:$M,12,FALSE),0)+IFERROR(VLOOKUP($A236,플랫폼2!$A:$M,13,FALSE),0)</f>
        <v>0</v>
      </c>
      <c r="W236" s="411">
        <f>IFERROR(VLOOKUP($A236,플랫폼2!$A:$M,7,FALSE),0)+IFERROR(VLOOKUP($A236,플랫폼2!$A:$M,12,FALSE),0)</f>
        <v>0</v>
      </c>
      <c r="X236" s="411">
        <f>IFERROR(VLOOKUP($A236,모바일!$A:$S,17,FALSE),0)</f>
        <v>0</v>
      </c>
      <c r="Y236" s="411">
        <f>IFERROR(VLOOKUP($A236,모바일!$A:$S,18,FALSE),0)</f>
        <v>0</v>
      </c>
      <c r="Z236" s="411">
        <f>IFERROR(VLOOKUP(A236,플랫폼2!$A:$O,15,0),0)</f>
        <v>0</v>
      </c>
      <c r="AA236" s="408" t="b">
        <f t="shared" si="22"/>
        <v>1</v>
      </c>
    </row>
    <row r="237" spans="1:27" s="12" customFormat="1" collapsed="1" x14ac:dyDescent="0.45">
      <c r="A237" s="24" t="s">
        <v>113</v>
      </c>
      <c r="B237" s="286">
        <f>IFERROR(VLOOKUP($A237,전사손익계산서!$A:$B,2,0),0)</f>
        <v>0</v>
      </c>
      <c r="C237" s="29">
        <f t="shared" si="23"/>
        <v>-94043635</v>
      </c>
      <c r="D237" s="29">
        <f>IFERROR(VLOOKUP($A237,영업총괄!$A:$K,11,FALSE),0)</f>
        <v>0</v>
      </c>
      <c r="E237" s="139">
        <f t="shared" si="19"/>
        <v>94043635</v>
      </c>
      <c r="F237" s="17">
        <f>IFERROR(VLOOKUP($A237,소매!A:B,2,FALSE),0)</f>
        <v>0</v>
      </c>
      <c r="G237" s="17">
        <f>IFERROR(VLOOKUP($A237,도매!A:B,2,FALSE),0)</f>
        <v>-160000</v>
      </c>
      <c r="H237" s="30">
        <f t="shared" si="21"/>
        <v>0</v>
      </c>
      <c r="I237" s="30">
        <f>IFERROR(VLOOKUP($A237,법인영업팀!A:E,4,FALSE),0)</f>
        <v>0</v>
      </c>
      <c r="J237" s="30">
        <f>IFERROR(VLOOKUP($A237,법인영업팀!A:E,5,FALSE),0)</f>
        <v>0</v>
      </c>
      <c r="K237" s="30">
        <f>IFERROR(VLOOKUP($A237,법인영업팀!$A:$E,3,FALSE),0)</f>
        <v>0</v>
      </c>
      <c r="L237" s="246">
        <f>IFERROR(VLOOKUP($A237,소상공인혁신팀!$A:$B,2,FALSE),0)</f>
        <v>94203635</v>
      </c>
      <c r="M237" s="17">
        <f>IFERROR(VLOOKUP($A237,'유통플랫폼사업단 IU'!$A:$F,2,FALSE),0)</f>
        <v>0</v>
      </c>
      <c r="O237" s="12" t="b">
        <f t="shared" si="20"/>
        <v>1</v>
      </c>
      <c r="Q237" s="17">
        <f>IFERROR(VLOOKUP($A237,디지털강화팀!A:C,3,FALSE),0)</f>
        <v>0</v>
      </c>
      <c r="R237" s="17">
        <f>IFERROR(VLOOKUP($A237,디지털강화팀!A:D,4,FALSE),0)</f>
        <v>0</v>
      </c>
      <c r="S237" s="366" t="b">
        <f t="shared" si="18"/>
        <v>1</v>
      </c>
      <c r="U237" s="412">
        <f>IFERROR(VLOOKUP($A237,플랫폼1!$A:$B,2,FALSE),0)</f>
        <v>0</v>
      </c>
      <c r="V237" s="412">
        <f>IFERROR(VLOOKUP($A237,플랫폼2!$A:$M,12,FALSE),0)+IFERROR(VLOOKUP($A237,플랫폼2!$A:$M,13,FALSE),0)</f>
        <v>0</v>
      </c>
      <c r="W237" s="412">
        <f>IFERROR(VLOOKUP($A237,플랫폼2!$A:$M,7,FALSE),0)+IFERROR(VLOOKUP($A237,플랫폼2!$A:$M,12,FALSE),0)</f>
        <v>0</v>
      </c>
      <c r="X237" s="412">
        <f>IFERROR(VLOOKUP($A237,모바일!$A:$S,17,FALSE),0)</f>
        <v>0</v>
      </c>
      <c r="Y237" s="412">
        <f>IFERROR(VLOOKUP($A237,모바일!$A:$S,18,FALSE),0)</f>
        <v>0</v>
      </c>
      <c r="Z237" s="412">
        <f>IFERROR(VLOOKUP(A237,플랫폼2!$A:$O,15,0),0)</f>
        <v>0</v>
      </c>
      <c r="AA237" s="408" t="b">
        <f t="shared" si="22"/>
        <v>1</v>
      </c>
    </row>
    <row r="238" spans="1:27" s="12" customFormat="1" x14ac:dyDescent="0.45">
      <c r="A238" s="24" t="s">
        <v>114</v>
      </c>
      <c r="B238" s="286">
        <f>IFERROR(VLOOKUP($A238,전사손익계산서!$A:$B,2,0),0)</f>
        <v>20227870</v>
      </c>
      <c r="C238" s="29">
        <f t="shared" si="23"/>
        <v>17727870</v>
      </c>
      <c r="D238" s="29">
        <f>IFERROR(VLOOKUP($A238,영업총괄!$A:$K,11,FALSE),0)</f>
        <v>0</v>
      </c>
      <c r="E238" s="139">
        <f t="shared" si="19"/>
        <v>2500000</v>
      </c>
      <c r="F238" s="17">
        <f>IFERROR(VLOOKUP($A238,소매!A:B,2,FALSE),0)</f>
        <v>0</v>
      </c>
      <c r="G238" s="17">
        <f>IFERROR(VLOOKUP($A238,도매!A:B,2,FALSE),0)</f>
        <v>0</v>
      </c>
      <c r="H238" s="30">
        <f t="shared" si="21"/>
        <v>0</v>
      </c>
      <c r="I238" s="30">
        <f>IFERROR(VLOOKUP($A238,법인영업팀!A:E,4,FALSE),0)</f>
        <v>0</v>
      </c>
      <c r="J238" s="30">
        <f>IFERROR(VLOOKUP($A238,법인영업팀!A:E,5,FALSE),0)</f>
        <v>0</v>
      </c>
      <c r="K238" s="30">
        <f>IFERROR(VLOOKUP($A238,법인영업팀!$A:$E,3,FALSE),0)</f>
        <v>0</v>
      </c>
      <c r="L238" s="246">
        <f>IFERROR(VLOOKUP($A238,소상공인혁신팀!$A:$B,2,FALSE),0)</f>
        <v>0</v>
      </c>
      <c r="M238" s="17">
        <f>IFERROR(VLOOKUP($A238,'유통플랫폼사업단 IU'!$A:$F,2,FALSE),0)</f>
        <v>2500000</v>
      </c>
      <c r="O238" s="12" t="b">
        <f t="shared" si="20"/>
        <v>1</v>
      </c>
      <c r="Q238" s="17">
        <f>IFERROR(VLOOKUP($A238,디지털강화팀!A:C,3,FALSE),0)</f>
        <v>0</v>
      </c>
      <c r="R238" s="17">
        <f>IFERROR(VLOOKUP($A238,디지털강화팀!A:D,4,FALSE),0)</f>
        <v>0</v>
      </c>
      <c r="S238" s="366" t="b">
        <f t="shared" si="18"/>
        <v>1</v>
      </c>
      <c r="U238" s="412">
        <f>IFERROR(VLOOKUP($A238,플랫폼1!$A:$B,2,FALSE),0)</f>
        <v>2500000</v>
      </c>
      <c r="V238" s="412">
        <f>IFERROR(VLOOKUP($A238,플랫폼2!$A:$M,12,FALSE),0)+IFERROR(VLOOKUP($A238,플랫폼2!$A:$M,13,FALSE),0)</f>
        <v>0</v>
      </c>
      <c r="W238" s="412">
        <f>IFERROR(VLOOKUP($A238,플랫폼2!$A:$M,7,FALSE),0)+IFERROR(VLOOKUP($A238,플랫폼2!$A:$M,12,FALSE),0)</f>
        <v>0</v>
      </c>
      <c r="X238" s="412">
        <f>IFERROR(VLOOKUP($A238,모바일!$A:$S,17,FALSE),0)</f>
        <v>0</v>
      </c>
      <c r="Y238" s="412">
        <f>IFERROR(VLOOKUP($A238,모바일!$A:$S,18,FALSE),0)</f>
        <v>0</v>
      </c>
      <c r="Z238" s="412">
        <f>IFERROR(VLOOKUP(A238,플랫폼2!$A:$O,15,0),0)</f>
        <v>0</v>
      </c>
      <c r="AA238" s="408" t="b">
        <f t="shared" si="22"/>
        <v>1</v>
      </c>
    </row>
    <row r="239" spans="1:27" s="12" customFormat="1" x14ac:dyDescent="0.45">
      <c r="A239" s="33" t="s">
        <v>259</v>
      </c>
      <c r="B239" s="280">
        <f>IFERROR(VLOOKUP($A239,전사손익계산서!$A:$B,2,0),0)</f>
        <v>3782646237</v>
      </c>
      <c r="C239" s="280">
        <f>B239-E239-D239</f>
        <v>-210143718.65395164</v>
      </c>
      <c r="D239" s="36">
        <f>IFERROR(VLOOKUP($A239,영업총괄!$A:$K,11,FALSE),0)</f>
        <v>-504251670</v>
      </c>
      <c r="E239" s="138">
        <f t="shared" si="19"/>
        <v>4497041625.6539516</v>
      </c>
      <c r="F239" s="138">
        <f>IFERROR(VLOOKUP($A239,소매!A:B,2,FALSE),0)</f>
        <v>1840053810.0934439</v>
      </c>
      <c r="G239" s="138">
        <f>IFERROR(VLOOKUP($A239,도매!A:B,2,FALSE),0)</f>
        <v>1182442701.8741398</v>
      </c>
      <c r="H239" s="138">
        <f t="shared" si="21"/>
        <v>1012815049.0324163</v>
      </c>
      <c r="I239" s="138">
        <f>IFERROR(VLOOKUP($A239,법인영업팀!A:E,4,FALSE),0)</f>
        <v>97414434.381619647</v>
      </c>
      <c r="J239" s="138">
        <f>IFERROR(VLOOKUP($A239,법인영업팀!A:E,5,FALSE),0)</f>
        <v>41790115.290593088</v>
      </c>
      <c r="K239" s="138">
        <f>IFERROR(VLOOKUP($A239,법인영업팀!$A:$E,3,FALSE),0)</f>
        <v>42264808.984672785</v>
      </c>
      <c r="L239" s="138">
        <f>IFERROR(VLOOKUP($A239,소상공인혁신팀!$A:$B,2,FALSE),0)</f>
        <v>228213770.99706602</v>
      </c>
      <c r="M239" s="138">
        <f>IFERROR(VLOOKUP($A239,'유통플랫폼사업단 IU'!$A:$F,2,FALSE),0)</f>
        <v>52046935</v>
      </c>
      <c r="O239" s="12" t="b">
        <f t="shared" si="20"/>
        <v>1</v>
      </c>
      <c r="Q239" s="34">
        <f>IFERROR(VLOOKUP($A239,디지털강화팀!A:C,3,FALSE),0)</f>
        <v>891293240.7307955</v>
      </c>
      <c r="R239" s="34">
        <f>IFERROR(VLOOKUP($A239,디지털강화팀!A:D,4,FALSE),0)</f>
        <v>121521808.30162081</v>
      </c>
      <c r="S239" s="366" t="b">
        <f t="shared" si="18"/>
        <v>1</v>
      </c>
      <c r="U239" s="410">
        <f>IFERROR(VLOOKUP($A239,플랫폼1!$A:$B,2,FALSE),0)</f>
        <v>-37133789</v>
      </c>
      <c r="V239" s="410">
        <f>IFERROR(VLOOKUP($A239,플랫폼2!$A:$M,12,FALSE),0)+IFERROR(VLOOKUP($A239,플랫폼2!$A:$M,13,FALSE),0)</f>
        <v>103443304.5</v>
      </c>
      <c r="W239" s="410">
        <f>IFERROR(VLOOKUP($A239,플랫폼2!$A:$M,7,FALSE),0)+IFERROR(VLOOKUP($A239,플랫폼2!$A:$M,12,FALSE),0)</f>
        <v>78212483.5</v>
      </c>
      <c r="X239" s="410">
        <f>IFERROR(VLOOKUP($A239,모바일!$A:$S,17,FALSE),0)</f>
        <v>5405388.666666667</v>
      </c>
      <c r="Y239" s="410">
        <f>IFERROR(VLOOKUP($A239,모바일!$A:$S,18,FALSE),0)</f>
        <v>8531666.6666666679</v>
      </c>
      <c r="Z239" s="410">
        <f>IFERROR(VLOOKUP(A239,플랫폼2!$A:$O,15,0),0)</f>
        <v>-106412119.33333333</v>
      </c>
      <c r="AA239" s="408" t="b">
        <f t="shared" si="22"/>
        <v>1</v>
      </c>
    </row>
    <row r="240" spans="1:27" s="12" customFormat="1" x14ac:dyDescent="0.45">
      <c r="A240" s="24" t="s">
        <v>391</v>
      </c>
      <c r="B240" s="283">
        <f>IFERROR(VLOOKUP($A240,전사손익계산서!$A:$B,2,0),0)</f>
        <v>71482518</v>
      </c>
      <c r="C240" s="29">
        <f t="shared" si="23"/>
        <v>68757518</v>
      </c>
      <c r="D240" s="29">
        <f>IFERROR(VLOOKUP($A240,영업총괄!$A:$K,11,FALSE),0)</f>
        <v>0</v>
      </c>
      <c r="E240" s="139">
        <f t="shared" si="19"/>
        <v>2725000</v>
      </c>
      <c r="F240" s="17">
        <f>IFERROR(VLOOKUP($A240,소매!A:B,2,FALSE),0)</f>
        <v>0</v>
      </c>
      <c r="G240" s="17">
        <f>IFERROR(VLOOKUP($A240,도매!A:B,2,FALSE),0)</f>
        <v>2725000</v>
      </c>
      <c r="H240" s="30">
        <f t="shared" si="21"/>
        <v>0</v>
      </c>
      <c r="I240" s="30">
        <f>IFERROR(VLOOKUP($A240,법인영업팀!A:E,4,FALSE),0)</f>
        <v>0</v>
      </c>
      <c r="J240" s="30">
        <f>IFERROR(VLOOKUP($A240,법인영업팀!A:E,5,FALSE),0)</f>
        <v>0</v>
      </c>
      <c r="K240" s="30">
        <f>IFERROR(VLOOKUP($A240,법인영업팀!$A:$E,3,FALSE),0)</f>
        <v>0</v>
      </c>
      <c r="L240" s="246">
        <f>IFERROR(VLOOKUP($A240,소상공인혁신팀!$A:$B,2,FALSE),0)</f>
        <v>0</v>
      </c>
      <c r="M240" s="30">
        <f>IFERROR(VLOOKUP($A240,'유통플랫폼사업단 IU'!$A:$F,2,FALSE),0)</f>
        <v>0</v>
      </c>
      <c r="O240" s="12" t="b">
        <f t="shared" si="20"/>
        <v>1</v>
      </c>
      <c r="Q240" s="30">
        <f>IFERROR(VLOOKUP($A240,디지털강화팀!A:C,3,FALSE),0)</f>
        <v>0</v>
      </c>
      <c r="R240" s="30">
        <f>IFERROR(VLOOKUP($A240,디지털강화팀!A:D,4,FALSE),0)</f>
        <v>0</v>
      </c>
      <c r="S240" s="366" t="b">
        <f t="shared" si="18"/>
        <v>1</v>
      </c>
      <c r="U240" s="412">
        <f>IFERROR(VLOOKUP($A240,플랫폼1!$A:$B,2,FALSE),0)</f>
        <v>0</v>
      </c>
      <c r="V240" s="412">
        <f>IFERROR(VLOOKUP($A240,플랫폼2!$A:$M,12,FALSE),0)+IFERROR(VLOOKUP($A240,플랫폼2!$A:$M,13,FALSE),0)</f>
        <v>0</v>
      </c>
      <c r="W240" s="412">
        <f>IFERROR(VLOOKUP($A240,플랫폼2!$A:$M,7,FALSE),0)+IFERROR(VLOOKUP($A240,플랫폼2!$A:$M,12,FALSE),0)</f>
        <v>0</v>
      </c>
      <c r="X240" s="412">
        <f>IFERROR(VLOOKUP($A240,모바일!$A:$S,17,FALSE),0)</f>
        <v>0</v>
      </c>
      <c r="Y240" s="412">
        <f>IFERROR(VLOOKUP($A240,모바일!$A:$S,18,FALSE),0)</f>
        <v>0</v>
      </c>
      <c r="Z240" s="412">
        <f>IFERROR(VLOOKUP(A240,플랫폼2!$A:$O,15,0),0)</f>
        <v>0</v>
      </c>
      <c r="AA240" s="408" t="b">
        <f t="shared" si="22"/>
        <v>1</v>
      </c>
    </row>
    <row r="241" spans="1:27" hidden="1" outlineLevel="1" x14ac:dyDescent="0.45">
      <c r="A241" s="23" t="s">
        <v>179</v>
      </c>
      <c r="B241" s="282">
        <f>IFERROR(VLOOKUP($A241,전사손익계산서!$A:$B,2,0),0)</f>
        <v>61977516</v>
      </c>
      <c r="C241" s="31">
        <f t="shared" si="23"/>
        <v>61977516</v>
      </c>
      <c r="D241" s="31">
        <f>IFERROR(VLOOKUP($A241,영업총괄!$A:$K,11,FALSE),0)</f>
        <v>0</v>
      </c>
      <c r="E241" s="140">
        <f t="shared" si="19"/>
        <v>0</v>
      </c>
      <c r="F241" s="20">
        <f>IFERROR(VLOOKUP($A241,소매!A:B,2,FALSE),0)</f>
        <v>0</v>
      </c>
      <c r="G241" s="20">
        <f>IFERROR(VLOOKUP($A241,도매!A:B,2,FALSE),0)</f>
        <v>0</v>
      </c>
      <c r="H241" s="32">
        <f t="shared" si="21"/>
        <v>0</v>
      </c>
      <c r="I241" s="32">
        <f>IFERROR(VLOOKUP($A241,법인영업팀!A:E,4,FALSE),0)</f>
        <v>0</v>
      </c>
      <c r="J241" s="32">
        <f>IFERROR(VLOOKUP($A241,법인영업팀!A:E,5,FALSE),0)</f>
        <v>0</v>
      </c>
      <c r="K241" s="32">
        <f>IFERROR(VLOOKUP($A241,법인영업팀!$A:$E,3,FALSE),0)</f>
        <v>0</v>
      </c>
      <c r="L241" s="247">
        <f>IFERROR(VLOOKUP($A241,소상공인혁신팀!$A:$B,2,FALSE),0)</f>
        <v>0</v>
      </c>
      <c r="M241" s="32">
        <f>IFERROR(VLOOKUP($A241,'유통플랫폼사업단 IU'!$A:$F,2,FALSE),0)</f>
        <v>0</v>
      </c>
      <c r="O241" s="12" t="b">
        <f t="shared" si="20"/>
        <v>1</v>
      </c>
      <c r="Q241" s="32">
        <f>IFERROR(VLOOKUP($A241,디지털강화팀!A:C,3,FALSE),0)</f>
        <v>0</v>
      </c>
      <c r="R241" s="32">
        <f>IFERROR(VLOOKUP($A241,디지털강화팀!A:D,4,FALSE),0)</f>
        <v>0</v>
      </c>
      <c r="S241" s="366" t="b">
        <f t="shared" si="18"/>
        <v>1</v>
      </c>
      <c r="U241" s="411">
        <f>IFERROR(VLOOKUP($A241,플랫폼1!$A:$B,2,FALSE),0)</f>
        <v>0</v>
      </c>
      <c r="V241" s="411">
        <f>IFERROR(VLOOKUP($A241,플랫폼2!$A:$M,12,FALSE),0)+IFERROR(VLOOKUP($A241,플랫폼2!$A:$M,13,FALSE),0)</f>
        <v>0</v>
      </c>
      <c r="W241" s="411">
        <f>IFERROR(VLOOKUP($A241,플랫폼2!$A:$M,7,FALSE),0)+IFERROR(VLOOKUP($A241,플랫폼2!$A:$M,12,FALSE),0)</f>
        <v>0</v>
      </c>
      <c r="X241" s="411">
        <f>IFERROR(VLOOKUP($A241,모바일!$A:$S,17,FALSE),0)</f>
        <v>0</v>
      </c>
      <c r="Y241" s="411">
        <f>IFERROR(VLOOKUP($A241,모바일!$A:$S,18,FALSE),0)</f>
        <v>0</v>
      </c>
      <c r="Z241" s="411">
        <f>IFERROR(VLOOKUP(A241,플랫폼2!$A:$O,15,0),0)</f>
        <v>0</v>
      </c>
      <c r="AA241" s="408" t="b">
        <f t="shared" si="22"/>
        <v>1</v>
      </c>
    </row>
    <row r="242" spans="1:27" hidden="1" outlineLevel="1" x14ac:dyDescent="0.45">
      <c r="A242" s="23" t="s">
        <v>180</v>
      </c>
      <c r="B242" s="282">
        <f>IFERROR(VLOOKUP($A242,전사손익계산서!$A:$B,2,0),0)</f>
        <v>6780000</v>
      </c>
      <c r="C242" s="31">
        <f t="shared" si="23"/>
        <v>6780000</v>
      </c>
      <c r="D242" s="31">
        <f>IFERROR(VLOOKUP($A242,영업총괄!$A:$K,11,FALSE),0)</f>
        <v>0</v>
      </c>
      <c r="E242" s="140">
        <f t="shared" si="19"/>
        <v>0</v>
      </c>
      <c r="F242" s="20">
        <f>IFERROR(VLOOKUP($A242,소매!A:B,2,FALSE),0)</f>
        <v>0</v>
      </c>
      <c r="G242" s="20">
        <f>IFERROR(VLOOKUP($A242,도매!A:B,2,FALSE),0)</f>
        <v>0</v>
      </c>
      <c r="H242" s="32">
        <f t="shared" si="21"/>
        <v>0</v>
      </c>
      <c r="I242" s="32">
        <f>IFERROR(VLOOKUP($A242,법인영업팀!A:E,4,FALSE),0)</f>
        <v>0</v>
      </c>
      <c r="J242" s="32">
        <f>IFERROR(VLOOKUP($A242,법인영업팀!A:E,5,FALSE),0)</f>
        <v>0</v>
      </c>
      <c r="K242" s="32">
        <f>IFERROR(VLOOKUP($A242,법인영업팀!$A:$E,3,FALSE),0)</f>
        <v>0</v>
      </c>
      <c r="L242" s="247">
        <f>IFERROR(VLOOKUP($A242,소상공인혁신팀!$A:$B,2,FALSE),0)</f>
        <v>0</v>
      </c>
      <c r="M242" s="32">
        <f>IFERROR(VLOOKUP($A242,'유통플랫폼사업단 IU'!$A:$F,2,FALSE),0)</f>
        <v>0</v>
      </c>
      <c r="O242" s="12" t="b">
        <f t="shared" si="20"/>
        <v>1</v>
      </c>
      <c r="Q242" s="32">
        <f>IFERROR(VLOOKUP($A242,디지털강화팀!A:C,3,FALSE),0)</f>
        <v>0</v>
      </c>
      <c r="R242" s="32">
        <f>IFERROR(VLOOKUP($A242,디지털강화팀!A:D,4,FALSE),0)</f>
        <v>0</v>
      </c>
      <c r="S242" s="366" t="b">
        <f t="shared" si="18"/>
        <v>1</v>
      </c>
      <c r="U242" s="411">
        <f>IFERROR(VLOOKUP($A242,플랫폼1!$A:$B,2,FALSE),0)</f>
        <v>0</v>
      </c>
      <c r="V242" s="411">
        <f>IFERROR(VLOOKUP($A242,플랫폼2!$A:$M,12,FALSE),0)+IFERROR(VLOOKUP($A242,플랫폼2!$A:$M,13,FALSE),0)</f>
        <v>0</v>
      </c>
      <c r="W242" s="411">
        <f>IFERROR(VLOOKUP($A242,플랫폼2!$A:$M,7,FALSE),0)+IFERROR(VLOOKUP($A242,플랫폼2!$A:$M,12,FALSE),0)</f>
        <v>0</v>
      </c>
      <c r="X242" s="411">
        <f>IFERROR(VLOOKUP($A242,모바일!$A:$S,17,FALSE),0)</f>
        <v>0</v>
      </c>
      <c r="Y242" s="411">
        <f>IFERROR(VLOOKUP($A242,모바일!$A:$S,18,FALSE),0)</f>
        <v>0</v>
      </c>
      <c r="Z242" s="411">
        <f>IFERROR(VLOOKUP(A242,플랫폼2!$A:$O,15,0),0)</f>
        <v>0</v>
      </c>
      <c r="AA242" s="408" t="b">
        <f t="shared" si="22"/>
        <v>1</v>
      </c>
    </row>
    <row r="243" spans="1:27" hidden="1" outlineLevel="1" x14ac:dyDescent="0.45">
      <c r="A243" s="23" t="s">
        <v>335</v>
      </c>
      <c r="B243" s="282">
        <f>IFERROR(VLOOKUP($A243,전사손익계산서!$A:$B,2,0),0)</f>
        <v>0</v>
      </c>
      <c r="C243" s="31">
        <f t="shared" si="23"/>
        <v>0</v>
      </c>
      <c r="D243" s="31">
        <f>IFERROR(VLOOKUP($A243,영업총괄!$A:$K,11,FALSE),0)</f>
        <v>0</v>
      </c>
      <c r="E243" s="140">
        <f t="shared" si="19"/>
        <v>0</v>
      </c>
      <c r="F243" s="20">
        <f>IFERROR(VLOOKUP($A243,소매!A:B,2,FALSE),0)</f>
        <v>0</v>
      </c>
      <c r="G243" s="20">
        <f>IFERROR(VLOOKUP($A243,도매!A:B,2,FALSE),0)</f>
        <v>0</v>
      </c>
      <c r="H243" s="32">
        <f t="shared" si="21"/>
        <v>0</v>
      </c>
      <c r="I243" s="32">
        <f>IFERROR(VLOOKUP($A243,법인영업팀!A:E,4,FALSE),0)</f>
        <v>0</v>
      </c>
      <c r="J243" s="32">
        <f>IFERROR(VLOOKUP($A243,법인영업팀!A:E,5,FALSE),0)</f>
        <v>0</v>
      </c>
      <c r="K243" s="32">
        <f>IFERROR(VLOOKUP($A243,법인영업팀!$A:$E,3,FALSE),0)</f>
        <v>0</v>
      </c>
      <c r="L243" s="247">
        <f>IFERROR(VLOOKUP($A243,소상공인혁신팀!$A:$B,2,FALSE),0)</f>
        <v>0</v>
      </c>
      <c r="M243" s="32">
        <f>IFERROR(VLOOKUP($A243,'유통플랫폼사업단 IU'!$A:$F,2,FALSE),0)</f>
        <v>0</v>
      </c>
      <c r="O243" s="12" t="b">
        <f t="shared" si="20"/>
        <v>1</v>
      </c>
      <c r="Q243" s="32">
        <f>IFERROR(VLOOKUP($A243,디지털강화팀!A:C,3,FALSE),0)</f>
        <v>0</v>
      </c>
      <c r="R243" s="32">
        <f>IFERROR(VLOOKUP($A243,디지털강화팀!A:D,4,FALSE),0)</f>
        <v>0</v>
      </c>
      <c r="S243" s="366" t="b">
        <f t="shared" si="18"/>
        <v>1</v>
      </c>
      <c r="U243" s="411">
        <f>IFERROR(VLOOKUP($A243,플랫폼1!$A:$B,2,FALSE),0)</f>
        <v>0</v>
      </c>
      <c r="V243" s="411">
        <f>IFERROR(VLOOKUP($A243,플랫폼2!$A:$M,12,FALSE),0)+IFERROR(VLOOKUP($A243,플랫폼2!$A:$M,13,FALSE),0)</f>
        <v>0</v>
      </c>
      <c r="W243" s="411">
        <f>IFERROR(VLOOKUP($A243,플랫폼2!$A:$M,7,FALSE),0)+IFERROR(VLOOKUP($A243,플랫폼2!$A:$M,12,FALSE),0)</f>
        <v>0</v>
      </c>
      <c r="X243" s="411">
        <f>IFERROR(VLOOKUP($A243,모바일!$A:$S,17,FALSE),0)</f>
        <v>0</v>
      </c>
      <c r="Y243" s="411">
        <f>IFERROR(VLOOKUP($A243,모바일!$A:$S,18,FALSE),0)</f>
        <v>0</v>
      </c>
      <c r="Z243" s="411">
        <f>IFERROR(VLOOKUP(A243,플랫폼2!$A:$O,15,0),0)</f>
        <v>0</v>
      </c>
      <c r="AA243" s="408" t="b">
        <f t="shared" si="22"/>
        <v>1</v>
      </c>
    </row>
    <row r="244" spans="1:27" hidden="1" outlineLevel="1" x14ac:dyDescent="0.45">
      <c r="A244" s="23" t="s">
        <v>251</v>
      </c>
      <c r="B244" s="286">
        <f>IFERROR(VLOOKUP($A244,전사손익계산서!$A:$B,2,0),0)</f>
        <v>0</v>
      </c>
      <c r="C244" s="31">
        <f t="shared" si="23"/>
        <v>0</v>
      </c>
      <c r="D244" s="31">
        <f>IFERROR(VLOOKUP($A244,영업총괄!$A:$K,11,FALSE),0)</f>
        <v>0</v>
      </c>
      <c r="E244" s="140">
        <f t="shared" si="19"/>
        <v>0</v>
      </c>
      <c r="F244" s="20">
        <f>IFERROR(VLOOKUP($A244,소매!A:B,2,FALSE),0)</f>
        <v>0</v>
      </c>
      <c r="G244" s="20">
        <f>IFERROR(VLOOKUP($A244,도매!A:B,2,FALSE),0)</f>
        <v>0</v>
      </c>
      <c r="H244" s="32">
        <f t="shared" si="21"/>
        <v>0</v>
      </c>
      <c r="I244" s="32">
        <f>IFERROR(VLOOKUP($A244,법인영업팀!A:E,4,FALSE),0)</f>
        <v>0</v>
      </c>
      <c r="J244" s="32">
        <f>IFERROR(VLOOKUP($A244,법인영업팀!A:E,5,FALSE),0)</f>
        <v>0</v>
      </c>
      <c r="K244" s="32">
        <f>IFERROR(VLOOKUP($A244,법인영업팀!$A:$E,3,FALSE),0)</f>
        <v>0</v>
      </c>
      <c r="L244" s="247">
        <f>IFERROR(VLOOKUP($A244,소상공인혁신팀!$A:$B,2,FALSE),0)</f>
        <v>0</v>
      </c>
      <c r="M244" s="32">
        <f>IFERROR(VLOOKUP($A244,'유통플랫폼사업단 IU'!$A:$F,2,FALSE),0)</f>
        <v>0</v>
      </c>
      <c r="O244" s="12" t="b">
        <f t="shared" si="20"/>
        <v>1</v>
      </c>
      <c r="Q244" s="32">
        <f>IFERROR(VLOOKUP($A244,디지털강화팀!A:C,3,FALSE),0)</f>
        <v>0</v>
      </c>
      <c r="R244" s="32">
        <f>IFERROR(VLOOKUP($A244,디지털강화팀!A:D,4,FALSE),0)</f>
        <v>0</v>
      </c>
      <c r="S244" s="366" t="b">
        <f t="shared" si="18"/>
        <v>1</v>
      </c>
      <c r="U244" s="411">
        <f>IFERROR(VLOOKUP($A244,플랫폼1!$A:$B,2,FALSE),0)</f>
        <v>0</v>
      </c>
      <c r="V244" s="411">
        <f>IFERROR(VLOOKUP($A244,플랫폼2!$A:$M,12,FALSE),0)+IFERROR(VLOOKUP($A244,플랫폼2!$A:$M,13,FALSE),0)</f>
        <v>0</v>
      </c>
      <c r="W244" s="411">
        <f>IFERROR(VLOOKUP($A244,플랫폼2!$A:$M,7,FALSE),0)+IFERROR(VLOOKUP($A244,플랫폼2!$A:$M,12,FALSE),0)</f>
        <v>0</v>
      </c>
      <c r="X244" s="411">
        <f>IFERROR(VLOOKUP($A244,모바일!$A:$S,17,FALSE),0)</f>
        <v>0</v>
      </c>
      <c r="Y244" s="411">
        <f>IFERROR(VLOOKUP($A244,모바일!$A:$S,18,FALSE),0)</f>
        <v>0</v>
      </c>
      <c r="Z244" s="411">
        <f>IFERROR(VLOOKUP(A244,플랫폼2!$A:$O,15,0),0)</f>
        <v>0</v>
      </c>
      <c r="AA244" s="408" t="b">
        <f t="shared" si="22"/>
        <v>1</v>
      </c>
    </row>
    <row r="245" spans="1:27" s="14" customFormat="1" hidden="1" outlineLevel="1" x14ac:dyDescent="0.45">
      <c r="A245" s="112" t="s">
        <v>283</v>
      </c>
      <c r="B245" s="112">
        <f>IFERROR(VLOOKUP($A245,전사손익계산서!$A:$B,2,0),0)</f>
        <v>0</v>
      </c>
      <c r="C245" s="31">
        <f t="shared" si="23"/>
        <v>0</v>
      </c>
      <c r="D245" s="31">
        <f>IFERROR(VLOOKUP($A245,영업총괄!$A:$K,11,FALSE),0)</f>
        <v>0</v>
      </c>
      <c r="E245" s="140">
        <f t="shared" si="19"/>
        <v>0</v>
      </c>
      <c r="F245" s="20">
        <f>IFERROR(VLOOKUP($A245,소매!A:B,2,FALSE),0)</f>
        <v>0</v>
      </c>
      <c r="G245" s="20">
        <f>IFERROR(VLOOKUP($A245,도매!A:B,2,FALSE),0)</f>
        <v>0</v>
      </c>
      <c r="H245" s="32">
        <f t="shared" si="21"/>
        <v>0</v>
      </c>
      <c r="I245" s="32">
        <f>IFERROR(VLOOKUP($A245,법인영업팀!A:E,4,FALSE),0)</f>
        <v>0</v>
      </c>
      <c r="J245" s="32">
        <f>IFERROR(VLOOKUP($A245,법인영업팀!A:E,5,FALSE),0)</f>
        <v>0</v>
      </c>
      <c r="K245" s="32">
        <f>IFERROR(VLOOKUP($A245,법인영업팀!$A:$E,3,FALSE),0)</f>
        <v>0</v>
      </c>
      <c r="L245" s="247">
        <f>IFERROR(VLOOKUP($A245,소상공인혁신팀!$A:$B,2,FALSE),0)</f>
        <v>0</v>
      </c>
      <c r="M245" s="32">
        <f>IFERROR(VLOOKUP($A245,'유통플랫폼사업단 IU'!$A:$F,2,FALSE),0)</f>
        <v>0</v>
      </c>
      <c r="O245" s="12" t="b">
        <f t="shared" si="20"/>
        <v>1</v>
      </c>
      <c r="Q245" s="32">
        <f>IFERROR(VLOOKUP($A245,디지털강화팀!A:C,3,FALSE),0)</f>
        <v>0</v>
      </c>
      <c r="R245" s="32">
        <f>IFERROR(VLOOKUP($A245,디지털강화팀!A:D,4,FALSE),0)</f>
        <v>0</v>
      </c>
      <c r="S245" s="366" t="b">
        <f t="shared" si="18"/>
        <v>1</v>
      </c>
      <c r="U245" s="416">
        <f>IFERROR(VLOOKUP($A245,플랫폼1!$A:$B,2,FALSE),0)</f>
        <v>0</v>
      </c>
      <c r="V245" s="416">
        <f>IFERROR(VLOOKUP($A245,플랫폼2!$A:$M,12,FALSE),0)+IFERROR(VLOOKUP($A245,플랫폼2!$A:$M,13,FALSE),0)</f>
        <v>0</v>
      </c>
      <c r="W245" s="416">
        <f>IFERROR(VLOOKUP($A245,플랫폼2!$A:$M,7,FALSE),0)+IFERROR(VLOOKUP($A245,플랫폼2!$A:$M,12,FALSE),0)</f>
        <v>0</v>
      </c>
      <c r="X245" s="416">
        <f>IFERROR(VLOOKUP($A245,모바일!$A:$S,17,FALSE),0)</f>
        <v>0</v>
      </c>
      <c r="Y245" s="416">
        <f>IFERROR(VLOOKUP($A245,모바일!$A:$S,18,FALSE),0)</f>
        <v>0</v>
      </c>
      <c r="Z245" s="416">
        <f>IFERROR(VLOOKUP(A245,플랫폼2!$A:$O,15,0),0)</f>
        <v>0</v>
      </c>
      <c r="AA245" s="408" t="b">
        <f t="shared" si="22"/>
        <v>1</v>
      </c>
    </row>
    <row r="246" spans="1:27" s="14" customFormat="1" hidden="1" outlineLevel="1" x14ac:dyDescent="0.45">
      <c r="A246" s="56" t="s">
        <v>348</v>
      </c>
      <c r="B246" s="112">
        <f>IFERROR(VLOOKUP($A246,전사손익계산서!$A:$B,2,0),0)</f>
        <v>0</v>
      </c>
      <c r="C246" s="31">
        <f t="shared" si="23"/>
        <v>0</v>
      </c>
      <c r="D246" s="31">
        <f>IFERROR(VLOOKUP($A246,영업총괄!$A:$K,11,FALSE),0)</f>
        <v>0</v>
      </c>
      <c r="E246" s="140">
        <f t="shared" si="19"/>
        <v>0</v>
      </c>
      <c r="F246" s="20">
        <f>IFERROR(VLOOKUP($A246,소매!A:B,2,FALSE),0)</f>
        <v>0</v>
      </c>
      <c r="G246" s="20">
        <f>IFERROR(VLOOKUP($A246,도매!A:B,2,FALSE),0)</f>
        <v>0</v>
      </c>
      <c r="H246" s="32">
        <f t="shared" si="21"/>
        <v>0</v>
      </c>
      <c r="I246" s="32">
        <f>IFERROR(VLOOKUP($A246,법인영업팀!A:E,4,FALSE),0)</f>
        <v>0</v>
      </c>
      <c r="J246" s="32">
        <f>IFERROR(VLOOKUP($A246,법인영업팀!A:E,5,FALSE),0)</f>
        <v>0</v>
      </c>
      <c r="K246" s="32">
        <f>IFERROR(VLOOKUP($A246,법인영업팀!$A:$E,3,FALSE),0)</f>
        <v>0</v>
      </c>
      <c r="L246" s="247">
        <f>IFERROR(VLOOKUP($A246,소상공인혁신팀!$A:$B,2,FALSE),0)</f>
        <v>0</v>
      </c>
      <c r="M246" s="32">
        <f>IFERROR(VLOOKUP($A246,'유통플랫폼사업단 IU'!$A:$F,2,FALSE),0)</f>
        <v>0</v>
      </c>
      <c r="O246" s="12" t="b">
        <f t="shared" si="20"/>
        <v>1</v>
      </c>
      <c r="Q246" s="32">
        <f>IFERROR(VLOOKUP($A246,디지털강화팀!A:C,3,FALSE),0)</f>
        <v>0</v>
      </c>
      <c r="R246" s="32">
        <f>IFERROR(VLOOKUP($A246,디지털강화팀!A:D,4,FALSE),0)</f>
        <v>0</v>
      </c>
      <c r="S246" s="366" t="b">
        <f t="shared" si="18"/>
        <v>1</v>
      </c>
      <c r="U246" s="416">
        <f>IFERROR(VLOOKUP($A246,플랫폼1!$A:$B,2,FALSE),0)</f>
        <v>0</v>
      </c>
      <c r="V246" s="416">
        <f>IFERROR(VLOOKUP($A246,플랫폼2!$A:$M,12,FALSE),0)+IFERROR(VLOOKUP($A246,플랫폼2!$A:$M,13,FALSE),0)</f>
        <v>0</v>
      </c>
      <c r="W246" s="416">
        <f>IFERROR(VLOOKUP($A246,플랫폼2!$A:$M,7,FALSE),0)+IFERROR(VLOOKUP($A246,플랫폼2!$A:$M,12,FALSE),0)</f>
        <v>0</v>
      </c>
      <c r="X246" s="416">
        <f>IFERROR(VLOOKUP($A246,모바일!$A:$S,17,FALSE),0)</f>
        <v>0</v>
      </c>
      <c r="Y246" s="416">
        <f>IFERROR(VLOOKUP($A246,모바일!$A:$S,18,FALSE),0)</f>
        <v>0</v>
      </c>
      <c r="Z246" s="416">
        <f>IFERROR(VLOOKUP(A246,플랫폼2!$A:$O,15,0),0)</f>
        <v>0</v>
      </c>
      <c r="AA246" s="408" t="b">
        <f t="shared" si="22"/>
        <v>1</v>
      </c>
    </row>
    <row r="247" spans="1:27" s="14" customFormat="1" hidden="1" outlineLevel="1" x14ac:dyDescent="0.45">
      <c r="A247" s="60" t="s">
        <v>302</v>
      </c>
      <c r="B247" s="112">
        <f>IFERROR(VLOOKUP($A247,전사손익계산서!$A:$B,2,0),0)</f>
        <v>0</v>
      </c>
      <c r="C247" s="31">
        <f t="shared" si="23"/>
        <v>0</v>
      </c>
      <c r="D247" s="31">
        <f>IFERROR(VLOOKUP($A247,영업총괄!$A:$K,11,FALSE),0)</f>
        <v>0</v>
      </c>
      <c r="E247" s="140">
        <f t="shared" si="19"/>
        <v>0</v>
      </c>
      <c r="F247" s="20">
        <f>IFERROR(VLOOKUP($A247,소매!A:B,2,FALSE),0)</f>
        <v>0</v>
      </c>
      <c r="G247" s="20">
        <f>IFERROR(VLOOKUP($A247,도매!A:B,2,FALSE),0)</f>
        <v>0</v>
      </c>
      <c r="H247" s="32">
        <f t="shared" si="21"/>
        <v>0</v>
      </c>
      <c r="I247" s="32">
        <f>IFERROR(VLOOKUP($A247,법인영업팀!A:E,4,FALSE),0)</f>
        <v>0</v>
      </c>
      <c r="J247" s="32">
        <f>IFERROR(VLOOKUP($A247,법인영업팀!A:E,5,FALSE),0)</f>
        <v>0</v>
      </c>
      <c r="K247" s="32">
        <f>IFERROR(VLOOKUP($A247,법인영업팀!$A:$E,3,FALSE),0)</f>
        <v>0</v>
      </c>
      <c r="L247" s="247">
        <f>IFERROR(VLOOKUP($A247,소상공인혁신팀!$A:$B,2,FALSE),0)</f>
        <v>0</v>
      </c>
      <c r="M247" s="32">
        <f>IFERROR(VLOOKUP($A247,'유통플랫폼사업단 IU'!$A:$F,2,FALSE),0)</f>
        <v>0</v>
      </c>
      <c r="O247" s="12" t="b">
        <f t="shared" si="20"/>
        <v>1</v>
      </c>
      <c r="Q247" s="32">
        <f>IFERROR(VLOOKUP($A247,디지털강화팀!A:C,3,FALSE),0)</f>
        <v>0</v>
      </c>
      <c r="R247" s="32">
        <f>IFERROR(VLOOKUP($A247,디지털강화팀!A:D,4,FALSE),0)</f>
        <v>0</v>
      </c>
      <c r="S247" s="366" t="b">
        <f t="shared" si="18"/>
        <v>1</v>
      </c>
      <c r="U247" s="416">
        <f>IFERROR(VLOOKUP($A247,플랫폼1!$A:$B,2,FALSE),0)</f>
        <v>0</v>
      </c>
      <c r="V247" s="416">
        <f>IFERROR(VLOOKUP($A247,플랫폼2!$A:$M,12,FALSE),0)+IFERROR(VLOOKUP($A247,플랫폼2!$A:$M,13,FALSE),0)</f>
        <v>0</v>
      </c>
      <c r="W247" s="416">
        <f>IFERROR(VLOOKUP($A247,플랫폼2!$A:$M,7,FALSE),0)+IFERROR(VLOOKUP($A247,플랫폼2!$A:$M,12,FALSE),0)</f>
        <v>0</v>
      </c>
      <c r="X247" s="416">
        <f>IFERROR(VLOOKUP($A247,모바일!$A:$S,17,FALSE),0)</f>
        <v>0</v>
      </c>
      <c r="Y247" s="416">
        <f>IFERROR(VLOOKUP($A247,모바일!$A:$S,18,FALSE),0)</f>
        <v>0</v>
      </c>
      <c r="Z247" s="416">
        <f>IFERROR(VLOOKUP(A247,플랫폼2!$A:$O,15,0),0)</f>
        <v>0</v>
      </c>
      <c r="AA247" s="408" t="b">
        <f t="shared" si="22"/>
        <v>1</v>
      </c>
    </row>
    <row r="248" spans="1:27" hidden="1" outlineLevel="1" x14ac:dyDescent="0.45">
      <c r="A248" s="23" t="s">
        <v>181</v>
      </c>
      <c r="B248" s="282">
        <f>IFERROR(VLOOKUP($A248,전사손익계산서!$A:$B,2,0),0)</f>
        <v>2725002</v>
      </c>
      <c r="C248" s="31">
        <f t="shared" si="23"/>
        <v>2</v>
      </c>
      <c r="D248" s="31">
        <f>IFERROR(VLOOKUP($A248,영업총괄!$A:$K,11,FALSE),0)</f>
        <v>0</v>
      </c>
      <c r="E248" s="140">
        <f t="shared" si="19"/>
        <v>2725000</v>
      </c>
      <c r="F248" s="20">
        <f>IFERROR(VLOOKUP($A248,소매!A:B,2,FALSE),0)</f>
        <v>0</v>
      </c>
      <c r="G248" s="20">
        <f>IFERROR(VLOOKUP($A248,도매!A:B,2,FALSE),0)</f>
        <v>2725000</v>
      </c>
      <c r="H248" s="32">
        <f t="shared" si="21"/>
        <v>0</v>
      </c>
      <c r="I248" s="32">
        <f>IFERROR(VLOOKUP($A248,법인영업팀!A:E,4,FALSE),0)</f>
        <v>0</v>
      </c>
      <c r="J248" s="32">
        <f>IFERROR(VLOOKUP($A248,법인영업팀!A:E,5,FALSE),0)</f>
        <v>0</v>
      </c>
      <c r="K248" s="32">
        <f>IFERROR(VLOOKUP($A248,법인영업팀!$A:$E,3,FALSE),0)</f>
        <v>0</v>
      </c>
      <c r="L248" s="247">
        <f>IFERROR(VLOOKUP($A248,소상공인혁신팀!$A:$B,2,FALSE),0)</f>
        <v>0</v>
      </c>
      <c r="M248" s="32">
        <f>IFERROR(VLOOKUP($A248,'유통플랫폼사업단 IU'!$A:$F,2,FALSE),0)</f>
        <v>0</v>
      </c>
      <c r="O248" s="12" t="b">
        <f t="shared" si="20"/>
        <v>1</v>
      </c>
      <c r="Q248" s="32">
        <f>IFERROR(VLOOKUP($A248,디지털강화팀!A:C,3,FALSE),0)</f>
        <v>0</v>
      </c>
      <c r="R248" s="32">
        <f>IFERROR(VLOOKUP($A248,디지털강화팀!A:D,4,FALSE),0)</f>
        <v>0</v>
      </c>
      <c r="S248" s="366" t="b">
        <f t="shared" si="18"/>
        <v>1</v>
      </c>
      <c r="U248" s="411">
        <f>IFERROR(VLOOKUP($A248,플랫폼1!$A:$B,2,FALSE),0)</f>
        <v>0</v>
      </c>
      <c r="V248" s="411">
        <f>IFERROR(VLOOKUP($A248,플랫폼2!$A:$M,12,FALSE),0)+IFERROR(VLOOKUP($A248,플랫폼2!$A:$M,13,FALSE),0)</f>
        <v>0</v>
      </c>
      <c r="W248" s="411">
        <f>IFERROR(VLOOKUP($A248,플랫폼2!$A:$M,7,FALSE),0)+IFERROR(VLOOKUP($A248,플랫폼2!$A:$M,12,FALSE),0)</f>
        <v>0</v>
      </c>
      <c r="X248" s="411">
        <f>IFERROR(VLOOKUP($A248,모바일!$A:$S,17,FALSE),0)</f>
        <v>0</v>
      </c>
      <c r="Y248" s="411">
        <f>IFERROR(VLOOKUP($A248,모바일!$A:$S,18,FALSE),0)</f>
        <v>0</v>
      </c>
      <c r="Z248" s="411">
        <f>IFERROR(VLOOKUP(A248,플랫폼2!$A:$O,15,0),0)</f>
        <v>0</v>
      </c>
      <c r="AA248" s="408" t="b">
        <f t="shared" si="22"/>
        <v>1</v>
      </c>
    </row>
    <row r="249" spans="1:27" hidden="1" outlineLevel="1" x14ac:dyDescent="0.45">
      <c r="A249" s="23" t="s">
        <v>252</v>
      </c>
      <c r="B249" s="282">
        <f>IFERROR(VLOOKUP($A249,전사손익계산서!$A:$B,2,0),0)</f>
        <v>0</v>
      </c>
      <c r="C249" s="31">
        <f t="shared" si="23"/>
        <v>0</v>
      </c>
      <c r="D249" s="31">
        <f>IFERROR(VLOOKUP($A249,영업총괄!$A:$K,11,FALSE),0)</f>
        <v>0</v>
      </c>
      <c r="E249" s="140">
        <f t="shared" si="19"/>
        <v>0</v>
      </c>
      <c r="F249" s="20">
        <f>IFERROR(VLOOKUP($A249,소매!A:B,2,FALSE),0)</f>
        <v>0</v>
      </c>
      <c r="G249" s="20">
        <f>IFERROR(VLOOKUP($A249,도매!A:B,2,FALSE),0)</f>
        <v>0</v>
      </c>
      <c r="H249" s="32">
        <f t="shared" si="21"/>
        <v>0</v>
      </c>
      <c r="I249" s="32">
        <f>IFERROR(VLOOKUP($A249,법인영업팀!A:E,4,FALSE),0)</f>
        <v>0</v>
      </c>
      <c r="J249" s="32">
        <f>IFERROR(VLOOKUP($A249,법인영업팀!A:E,5,FALSE),0)</f>
        <v>0</v>
      </c>
      <c r="K249" s="32">
        <f>IFERROR(VLOOKUP($A249,법인영업팀!$A:$E,3,FALSE),0)</f>
        <v>0</v>
      </c>
      <c r="L249" s="247">
        <f>IFERROR(VLOOKUP($A249,소상공인혁신팀!$A:$B,2,FALSE),0)</f>
        <v>0</v>
      </c>
      <c r="M249" s="32">
        <f>IFERROR(VLOOKUP($A249,'유통플랫폼사업단 IU'!$A:$F,2,FALSE),0)</f>
        <v>0</v>
      </c>
      <c r="O249" s="12" t="b">
        <f t="shared" si="20"/>
        <v>1</v>
      </c>
      <c r="Q249" s="32">
        <f>IFERROR(VLOOKUP($A249,디지털강화팀!A:C,3,FALSE),0)</f>
        <v>0</v>
      </c>
      <c r="R249" s="32">
        <f>IFERROR(VLOOKUP($A249,디지털강화팀!A:D,4,FALSE),0)</f>
        <v>0</v>
      </c>
      <c r="S249" s="366" t="b">
        <f t="shared" si="18"/>
        <v>1</v>
      </c>
      <c r="U249" s="411">
        <f>IFERROR(VLOOKUP($A249,플랫폼1!$A:$B,2,FALSE),0)</f>
        <v>0</v>
      </c>
      <c r="V249" s="411">
        <f>IFERROR(VLOOKUP($A249,플랫폼2!$A:$M,12,FALSE),0)+IFERROR(VLOOKUP($A249,플랫폼2!$A:$M,13,FALSE),0)</f>
        <v>0</v>
      </c>
      <c r="W249" s="411">
        <f>IFERROR(VLOOKUP($A249,플랫폼2!$A:$M,7,FALSE),0)+IFERROR(VLOOKUP($A249,플랫폼2!$A:$M,12,FALSE),0)</f>
        <v>0</v>
      </c>
      <c r="X249" s="411">
        <f>IFERROR(VLOOKUP($A249,모바일!$A:$S,17,FALSE),0)</f>
        <v>0</v>
      </c>
      <c r="Y249" s="411">
        <f>IFERROR(VLOOKUP($A249,모바일!$A:$S,18,FALSE),0)</f>
        <v>0</v>
      </c>
      <c r="Z249" s="411">
        <f>IFERROR(VLOOKUP(A249,플랫폼2!$A:$O,15,0),0)</f>
        <v>0</v>
      </c>
      <c r="AA249" s="408" t="b">
        <f t="shared" si="22"/>
        <v>1</v>
      </c>
    </row>
    <row r="250" spans="1:27" s="12" customFormat="1" collapsed="1" x14ac:dyDescent="0.45">
      <c r="A250" s="24" t="s">
        <v>116</v>
      </c>
      <c r="B250" s="283">
        <f>IFERROR(VLOOKUP($A250,전사손익계산서!$A:$B,2,0),0)</f>
        <v>185452510</v>
      </c>
      <c r="C250" s="29">
        <f t="shared" si="23"/>
        <v>185452510</v>
      </c>
      <c r="D250" s="29">
        <f>IFERROR(VLOOKUP($A250,영업총괄!$A:$K,11,FALSE),0)</f>
        <v>0</v>
      </c>
      <c r="E250" s="139">
        <f t="shared" si="19"/>
        <v>0</v>
      </c>
      <c r="F250" s="17">
        <f>IFERROR(VLOOKUP($A250,소매!A:B,2,FALSE),0)</f>
        <v>0</v>
      </c>
      <c r="G250" s="17">
        <f>IFERROR(VLOOKUP($A250,도매!A:B,2,FALSE),0)</f>
        <v>0</v>
      </c>
      <c r="H250" s="30">
        <f t="shared" si="21"/>
        <v>0</v>
      </c>
      <c r="I250" s="30">
        <f>IFERROR(VLOOKUP($A250,법인영업팀!A:E,4,FALSE),0)</f>
        <v>0</v>
      </c>
      <c r="J250" s="30">
        <f>IFERROR(VLOOKUP($A250,법인영업팀!A:E,5,FALSE),0)</f>
        <v>0</v>
      </c>
      <c r="K250" s="30">
        <f>IFERROR(VLOOKUP($A250,법인영업팀!$A:$E,3,FALSE),0)</f>
        <v>0</v>
      </c>
      <c r="L250" s="246">
        <f>IFERROR(VLOOKUP($A250,소상공인혁신팀!$A:$B,2,FALSE),0)</f>
        <v>0</v>
      </c>
      <c r="M250" s="30">
        <f>IFERROR(VLOOKUP($A250,'유통플랫폼사업단 IU'!$A:$F,2,FALSE),0)</f>
        <v>0</v>
      </c>
      <c r="O250" s="12" t="b">
        <f t="shared" si="20"/>
        <v>1</v>
      </c>
      <c r="Q250" s="30">
        <f>IFERROR(VLOOKUP($A250,디지털강화팀!A:C,3,FALSE),0)</f>
        <v>0</v>
      </c>
      <c r="R250" s="30">
        <f>IFERROR(VLOOKUP($A250,디지털강화팀!A:D,4,FALSE),0)</f>
        <v>0</v>
      </c>
      <c r="S250" s="366" t="b">
        <f t="shared" ref="S250:S271" si="24">Q250+R250=H250</f>
        <v>1</v>
      </c>
      <c r="U250" s="412">
        <f>IFERROR(VLOOKUP($A250,플랫폼1!$A:$B,2,FALSE),0)</f>
        <v>0</v>
      </c>
      <c r="V250" s="412">
        <f>IFERROR(VLOOKUP($A250,플랫폼2!$A:$M,12,FALSE),0)+IFERROR(VLOOKUP($A250,플랫폼2!$A:$M,13,FALSE),0)</f>
        <v>0</v>
      </c>
      <c r="W250" s="412">
        <f>IFERROR(VLOOKUP($A250,플랫폼2!$A:$M,7,FALSE),0)+IFERROR(VLOOKUP($A250,플랫폼2!$A:$M,12,FALSE),0)</f>
        <v>0</v>
      </c>
      <c r="X250" s="412">
        <f>IFERROR(VLOOKUP($A250,모바일!$A:$S,17,FALSE),0)</f>
        <v>0</v>
      </c>
      <c r="Y250" s="412">
        <f>IFERROR(VLOOKUP($A250,모바일!$A:$S,18,FALSE),0)</f>
        <v>0</v>
      </c>
      <c r="Z250" s="412">
        <f>IFERROR(VLOOKUP(A250,플랫폼2!$A:$O,15,0),0)</f>
        <v>0</v>
      </c>
      <c r="AA250" s="408" t="b">
        <f t="shared" si="22"/>
        <v>1</v>
      </c>
    </row>
    <row r="251" spans="1:27" hidden="1" outlineLevel="1" x14ac:dyDescent="0.45">
      <c r="A251" s="23" t="s">
        <v>182</v>
      </c>
      <c r="B251" s="282">
        <f>IFERROR(VLOOKUP($A251,전사손익계산서!$A:$B,2,0),0)</f>
        <v>185452510</v>
      </c>
      <c r="C251" s="31">
        <f t="shared" si="23"/>
        <v>185452510</v>
      </c>
      <c r="D251" s="31">
        <f>IFERROR(VLOOKUP($A251,영업총괄!$A:$K,11,FALSE),0)</f>
        <v>0</v>
      </c>
      <c r="E251" s="140">
        <f t="shared" si="19"/>
        <v>0</v>
      </c>
      <c r="F251" s="20">
        <f>IFERROR(VLOOKUP($A251,소매!A:B,2,FALSE),0)</f>
        <v>0</v>
      </c>
      <c r="G251" s="20">
        <f>IFERROR(VLOOKUP($A251,도매!A:B,2,FALSE),0)</f>
        <v>0</v>
      </c>
      <c r="H251" s="32">
        <f t="shared" si="21"/>
        <v>0</v>
      </c>
      <c r="I251" s="32">
        <f>IFERROR(VLOOKUP($A251,법인영업팀!A:E,4,FALSE),0)</f>
        <v>0</v>
      </c>
      <c r="J251" s="32">
        <f>IFERROR(VLOOKUP($A251,법인영업팀!A:E,5,FALSE),0)</f>
        <v>0</v>
      </c>
      <c r="K251" s="32">
        <f>IFERROR(VLOOKUP($A251,법인영업팀!$A:$E,3,FALSE),0)</f>
        <v>0</v>
      </c>
      <c r="L251" s="247">
        <f>IFERROR(VLOOKUP($A251,소상공인혁신팀!$A:$B,2,FALSE),0)</f>
        <v>0</v>
      </c>
      <c r="M251" s="32">
        <f>IFERROR(VLOOKUP($A251,'유통플랫폼사업단 IU'!$A:$F,2,FALSE),0)</f>
        <v>0</v>
      </c>
      <c r="O251" s="12" t="b">
        <f t="shared" si="20"/>
        <v>1</v>
      </c>
      <c r="Q251" s="32">
        <f>IFERROR(VLOOKUP($A251,디지털강화팀!A:C,3,FALSE),0)</f>
        <v>0</v>
      </c>
      <c r="R251" s="32">
        <f>IFERROR(VLOOKUP($A251,디지털강화팀!A:D,4,FALSE),0)</f>
        <v>0</v>
      </c>
      <c r="S251" s="366" t="b">
        <f t="shared" si="24"/>
        <v>1</v>
      </c>
      <c r="U251" s="411">
        <f>IFERROR(VLOOKUP($A251,플랫폼1!$A:$B,2,FALSE),0)</f>
        <v>0</v>
      </c>
      <c r="V251" s="411">
        <f>IFERROR(VLOOKUP($A251,플랫폼2!$A:$M,12,FALSE),0)+IFERROR(VLOOKUP($A251,플랫폼2!$A:$M,13,FALSE),0)</f>
        <v>0</v>
      </c>
      <c r="W251" s="411">
        <f>IFERROR(VLOOKUP($A251,플랫폼2!$A:$M,7,FALSE),0)+IFERROR(VLOOKUP($A251,플랫폼2!$A:$M,12,FALSE),0)</f>
        <v>0</v>
      </c>
      <c r="X251" s="411">
        <f>IFERROR(VLOOKUP($A251,모바일!$A:$S,17,FALSE),0)</f>
        <v>0</v>
      </c>
      <c r="Y251" s="411">
        <f>IFERROR(VLOOKUP($A251,모바일!$A:$S,18,FALSE),0)</f>
        <v>0</v>
      </c>
      <c r="Z251" s="411">
        <f>IFERROR(VLOOKUP(A251,플랫폼2!$A:$O,15,0),0)</f>
        <v>0</v>
      </c>
      <c r="AA251" s="408" t="b">
        <f t="shared" si="22"/>
        <v>1</v>
      </c>
    </row>
    <row r="252" spans="1:27" hidden="1" outlineLevel="1" x14ac:dyDescent="0.45">
      <c r="A252" s="23" t="s">
        <v>328</v>
      </c>
      <c r="B252" s="282">
        <f>IFERROR(VLOOKUP($A252,전사손익계산서!$A:$B,2,0),0)</f>
        <v>0</v>
      </c>
      <c r="C252" s="31">
        <f t="shared" si="23"/>
        <v>0</v>
      </c>
      <c r="D252" s="31">
        <f>IFERROR(VLOOKUP($A252,영업총괄!$A:$K,11,FALSE),0)</f>
        <v>0</v>
      </c>
      <c r="E252" s="140">
        <f t="shared" si="19"/>
        <v>0</v>
      </c>
      <c r="F252" s="20">
        <f>IFERROR(VLOOKUP($A252,소매!A:B,2,FALSE),0)</f>
        <v>0</v>
      </c>
      <c r="G252" s="20">
        <f>IFERROR(VLOOKUP($A252,도매!A:B,2,FALSE),0)</f>
        <v>0</v>
      </c>
      <c r="H252" s="32">
        <f t="shared" si="21"/>
        <v>0</v>
      </c>
      <c r="I252" s="32">
        <f>IFERROR(VLOOKUP($A252,법인영업팀!A:E,4,FALSE),0)</f>
        <v>0</v>
      </c>
      <c r="J252" s="32">
        <f>IFERROR(VLOOKUP($A252,법인영업팀!A:E,5,FALSE),0)</f>
        <v>0</v>
      </c>
      <c r="K252" s="32">
        <f>IFERROR(VLOOKUP($A252,법인영업팀!$A:$E,3,FALSE),0)</f>
        <v>0</v>
      </c>
      <c r="L252" s="247">
        <f>IFERROR(VLOOKUP($A252,소상공인혁신팀!$A:$B,2,FALSE),0)</f>
        <v>0</v>
      </c>
      <c r="M252" s="32">
        <f>IFERROR(VLOOKUP($A252,'유통플랫폼사업단 IU'!$A:$F,2,FALSE),0)</f>
        <v>0</v>
      </c>
      <c r="O252" s="12" t="b">
        <f t="shared" si="20"/>
        <v>1</v>
      </c>
      <c r="Q252" s="32">
        <f>IFERROR(VLOOKUP($A252,디지털강화팀!A:C,3,FALSE),0)</f>
        <v>0</v>
      </c>
      <c r="R252" s="32">
        <f>IFERROR(VLOOKUP($A252,디지털강화팀!A:D,4,FALSE),0)</f>
        <v>0</v>
      </c>
      <c r="S252" s="366" t="b">
        <f t="shared" si="24"/>
        <v>1</v>
      </c>
      <c r="U252" s="411">
        <f>IFERROR(VLOOKUP($A252,플랫폼1!$A:$B,2,FALSE),0)</f>
        <v>0</v>
      </c>
      <c r="V252" s="411">
        <f>IFERROR(VLOOKUP($A252,플랫폼2!$A:$M,12,FALSE),0)+IFERROR(VLOOKUP($A252,플랫폼2!$A:$M,13,FALSE),0)</f>
        <v>0</v>
      </c>
      <c r="W252" s="411">
        <f>IFERROR(VLOOKUP($A252,플랫폼2!$A:$M,7,FALSE),0)+IFERROR(VLOOKUP($A252,플랫폼2!$A:$M,12,FALSE),0)</f>
        <v>0</v>
      </c>
      <c r="X252" s="411">
        <f>IFERROR(VLOOKUP($A252,모바일!$A:$S,17,FALSE),0)</f>
        <v>0</v>
      </c>
      <c r="Y252" s="411">
        <f>IFERROR(VLOOKUP($A252,모바일!$A:$S,18,FALSE),0)</f>
        <v>0</v>
      </c>
      <c r="Z252" s="411">
        <f>IFERROR(VLOOKUP(A252,플랫폼2!$A:$O,15,0),0)</f>
        <v>0</v>
      </c>
      <c r="AA252" s="408" t="b">
        <f t="shared" si="22"/>
        <v>1</v>
      </c>
    </row>
    <row r="253" spans="1:27" hidden="1" outlineLevel="1" x14ac:dyDescent="0.45">
      <c r="A253" s="23" t="s">
        <v>584</v>
      </c>
      <c r="B253" s="282">
        <f>IFERROR(VLOOKUP($A253,전사손익계산서!$A:$B,2,0),0)</f>
        <v>0</v>
      </c>
      <c r="C253" s="31">
        <f t="shared" si="23"/>
        <v>0</v>
      </c>
      <c r="D253" s="31">
        <f>IFERROR(VLOOKUP($A253,영업총괄!$A:$K,11,FALSE),0)</f>
        <v>0</v>
      </c>
      <c r="E253" s="140">
        <f t="shared" si="19"/>
        <v>0</v>
      </c>
      <c r="F253" s="20">
        <f>IFERROR(VLOOKUP($A253,소매!A:B,2,FALSE),0)</f>
        <v>0</v>
      </c>
      <c r="G253" s="20">
        <f>IFERROR(VLOOKUP($A253,도매!A:B,2,FALSE),0)</f>
        <v>0</v>
      </c>
      <c r="H253" s="32">
        <f t="shared" si="21"/>
        <v>0</v>
      </c>
      <c r="I253" s="32">
        <f>IFERROR(VLOOKUP($A253,법인영업팀!A:E,4,FALSE),0)</f>
        <v>0</v>
      </c>
      <c r="J253" s="32">
        <f>IFERROR(VLOOKUP($A253,법인영업팀!A:E,5,FALSE),0)</f>
        <v>0</v>
      </c>
      <c r="K253" s="32">
        <f>IFERROR(VLOOKUP($A253,법인영업팀!$A:$E,3,FALSE),0)</f>
        <v>0</v>
      </c>
      <c r="L253" s="247">
        <f>IFERROR(VLOOKUP($A253,소상공인혁신팀!$A:$B,2,FALSE),0)</f>
        <v>0</v>
      </c>
      <c r="M253" s="32">
        <f>IFERROR(VLOOKUP($A253,'유통플랫폼사업단 IU'!$A:$F,2,FALSE),0)</f>
        <v>0</v>
      </c>
      <c r="O253" s="12" t="b">
        <f t="shared" si="20"/>
        <v>1</v>
      </c>
      <c r="Q253" s="32">
        <f>IFERROR(VLOOKUP($A253,디지털강화팀!A:C,3,FALSE),0)</f>
        <v>0</v>
      </c>
      <c r="R253" s="32">
        <f>IFERROR(VLOOKUP($A253,디지털강화팀!A:D,4,FALSE),0)</f>
        <v>0</v>
      </c>
      <c r="S253" s="366" t="b">
        <f t="shared" si="24"/>
        <v>1</v>
      </c>
      <c r="U253" s="411">
        <f>IFERROR(VLOOKUP($A253,플랫폼1!$A:$B,2,FALSE),0)</f>
        <v>0</v>
      </c>
      <c r="V253" s="411">
        <f>IFERROR(VLOOKUP($A253,플랫폼2!$A:$M,12,FALSE),0)+IFERROR(VLOOKUP($A253,플랫폼2!$A:$M,13,FALSE),0)</f>
        <v>0</v>
      </c>
      <c r="W253" s="411">
        <f>IFERROR(VLOOKUP($A253,플랫폼2!$A:$M,7,FALSE),0)+IFERROR(VLOOKUP($A253,플랫폼2!$A:$M,12,FALSE),0)</f>
        <v>0</v>
      </c>
      <c r="X253" s="411">
        <f>IFERROR(VLOOKUP($A253,모바일!$A:$S,17,FALSE),0)</f>
        <v>0</v>
      </c>
      <c r="Y253" s="411">
        <f>IFERROR(VLOOKUP($A253,모바일!$A:$S,18,FALSE),0)</f>
        <v>0</v>
      </c>
      <c r="Z253" s="411">
        <f>IFERROR(VLOOKUP(A253,플랫폼2!$A:$O,15,0),0)</f>
        <v>0</v>
      </c>
      <c r="AA253" s="408" t="b">
        <f t="shared" si="22"/>
        <v>1</v>
      </c>
    </row>
    <row r="254" spans="1:27" hidden="1" outlineLevel="1" x14ac:dyDescent="0.45">
      <c r="A254" s="23" t="s">
        <v>253</v>
      </c>
      <c r="B254" s="282">
        <f>IFERROR(VLOOKUP($A254,전사손익계산서!$A:$B,2,0),0)</f>
        <v>0</v>
      </c>
      <c r="C254" s="31">
        <f>B254-E254-D254</f>
        <v>0</v>
      </c>
      <c r="D254" s="31">
        <f>IFERROR(VLOOKUP($A254,영업총괄!$A:$K,11,FALSE),0)</f>
        <v>0</v>
      </c>
      <c r="E254" s="140">
        <f t="shared" si="19"/>
        <v>0</v>
      </c>
      <c r="F254" s="20">
        <f>IFERROR(VLOOKUP($A254,소매!A:B,2,FALSE),0)</f>
        <v>0</v>
      </c>
      <c r="G254" s="20">
        <f>IFERROR(VLOOKUP($A254,도매!A:B,2,FALSE),0)</f>
        <v>0</v>
      </c>
      <c r="H254" s="32">
        <f t="shared" si="21"/>
        <v>0</v>
      </c>
      <c r="I254" s="32">
        <f>IFERROR(VLOOKUP($A254,법인영업팀!A:E,4,FALSE),0)</f>
        <v>0</v>
      </c>
      <c r="J254" s="32">
        <f>IFERROR(VLOOKUP($A254,법인영업팀!A:E,5,FALSE),0)</f>
        <v>0</v>
      </c>
      <c r="K254" s="32">
        <f>IFERROR(VLOOKUP($A254,법인영업팀!$A:$E,3,FALSE),0)</f>
        <v>0</v>
      </c>
      <c r="L254" s="247">
        <f>IFERROR(VLOOKUP($A254,소상공인혁신팀!$A:$B,2,FALSE),0)</f>
        <v>0</v>
      </c>
      <c r="M254" s="32">
        <f>IFERROR(VLOOKUP($A254,'유통플랫폼사업단 IU'!$A:$F,2,FALSE),0)</f>
        <v>0</v>
      </c>
      <c r="O254" s="12" t="b">
        <f t="shared" si="20"/>
        <v>1</v>
      </c>
      <c r="Q254" s="32">
        <f>IFERROR(VLOOKUP($A254,디지털강화팀!A:C,3,FALSE),0)</f>
        <v>0</v>
      </c>
      <c r="R254" s="32">
        <f>IFERROR(VLOOKUP($A254,디지털강화팀!A:D,4,FALSE),0)</f>
        <v>0</v>
      </c>
      <c r="S254" s="366" t="b">
        <f t="shared" si="24"/>
        <v>1</v>
      </c>
      <c r="U254" s="411">
        <f>IFERROR(VLOOKUP($A254,플랫폼1!$A:$B,2,FALSE),0)</f>
        <v>0</v>
      </c>
      <c r="V254" s="411">
        <f>IFERROR(VLOOKUP($A254,플랫폼2!$A:$M,12,FALSE),0)+IFERROR(VLOOKUP($A254,플랫폼2!$A:$M,13,FALSE),0)</f>
        <v>0</v>
      </c>
      <c r="W254" s="411">
        <f>IFERROR(VLOOKUP($A254,플랫폼2!$A:$M,7,FALSE),0)+IFERROR(VLOOKUP($A254,플랫폼2!$A:$M,12,FALSE),0)</f>
        <v>0</v>
      </c>
      <c r="X254" s="411">
        <f>IFERROR(VLOOKUP($A254,모바일!$A:$S,17,FALSE),0)</f>
        <v>0</v>
      </c>
      <c r="Y254" s="411">
        <f>IFERROR(VLOOKUP($A254,모바일!$A:$S,18,FALSE),0)</f>
        <v>0</v>
      </c>
      <c r="Z254" s="411">
        <f>IFERROR(VLOOKUP(A254,플랫폼2!$A:$O,15,0),0)</f>
        <v>0</v>
      </c>
      <c r="AA254" s="408" t="b">
        <f t="shared" si="22"/>
        <v>1</v>
      </c>
    </row>
    <row r="255" spans="1:27" hidden="1" outlineLevel="1" x14ac:dyDescent="0.45">
      <c r="A255" s="23" t="s">
        <v>254</v>
      </c>
      <c r="B255" s="282">
        <f>IFERROR(VLOOKUP($A255,전사손익계산서!$A:$B,2,0),0)</f>
        <v>0</v>
      </c>
      <c r="C255" s="31">
        <f>B255-E255-D255</f>
        <v>0</v>
      </c>
      <c r="D255" s="31">
        <f>IFERROR(VLOOKUP($A255,영업총괄!$A:$K,11,FALSE),0)</f>
        <v>0</v>
      </c>
      <c r="E255" s="140">
        <f t="shared" si="19"/>
        <v>0</v>
      </c>
      <c r="F255" s="20">
        <f>IFERROR(VLOOKUP($A255,소매!A:B,2,FALSE),0)</f>
        <v>0</v>
      </c>
      <c r="G255" s="20">
        <f>IFERROR(VLOOKUP($A255,도매!A:B,2,FALSE),0)</f>
        <v>0</v>
      </c>
      <c r="H255" s="32">
        <f t="shared" si="21"/>
        <v>0</v>
      </c>
      <c r="I255" s="32">
        <f>IFERROR(VLOOKUP($A255,법인영업팀!A:E,4,FALSE),0)</f>
        <v>0</v>
      </c>
      <c r="J255" s="32">
        <f>IFERROR(VLOOKUP($A255,법인영업팀!A:E,5,FALSE),0)</f>
        <v>0</v>
      </c>
      <c r="K255" s="32">
        <f>IFERROR(VLOOKUP($A255,법인영업팀!$A:$E,3,FALSE),0)</f>
        <v>0</v>
      </c>
      <c r="L255" s="247">
        <f>IFERROR(VLOOKUP($A255,소상공인혁신팀!$A:$B,2,FALSE),0)</f>
        <v>0</v>
      </c>
      <c r="M255" s="32">
        <f>IFERROR(VLOOKUP($A255,'유통플랫폼사업단 IU'!$A:$F,2,FALSE),0)</f>
        <v>0</v>
      </c>
      <c r="O255" s="12" t="b">
        <f t="shared" si="20"/>
        <v>1</v>
      </c>
      <c r="Q255" s="32">
        <f>IFERROR(VLOOKUP($A255,디지털강화팀!A:C,3,FALSE),0)</f>
        <v>0</v>
      </c>
      <c r="R255" s="32">
        <f>IFERROR(VLOOKUP($A255,디지털강화팀!A:D,4,FALSE),0)</f>
        <v>0</v>
      </c>
      <c r="S255" s="366" t="b">
        <f t="shared" si="24"/>
        <v>1</v>
      </c>
      <c r="U255" s="411">
        <f>IFERROR(VLOOKUP($A255,플랫폼1!$A:$B,2,FALSE),0)</f>
        <v>0</v>
      </c>
      <c r="V255" s="411">
        <f>IFERROR(VLOOKUP($A255,플랫폼2!$A:$M,12,FALSE),0)+IFERROR(VLOOKUP($A255,플랫폼2!$A:$M,13,FALSE),0)</f>
        <v>0</v>
      </c>
      <c r="W255" s="411">
        <f>IFERROR(VLOOKUP($A255,플랫폼2!$A:$M,7,FALSE),0)+IFERROR(VLOOKUP($A255,플랫폼2!$A:$M,12,FALSE),0)</f>
        <v>0</v>
      </c>
      <c r="X255" s="411">
        <f>IFERROR(VLOOKUP($A255,모바일!$A:$S,17,FALSE),0)</f>
        <v>0</v>
      </c>
      <c r="Y255" s="411">
        <f>IFERROR(VLOOKUP($A255,모바일!$A:$S,18,FALSE),0)</f>
        <v>0</v>
      </c>
      <c r="Z255" s="411">
        <f>IFERROR(VLOOKUP(A255,플랫폼2!$A:$O,15,0),0)</f>
        <v>0</v>
      </c>
      <c r="AA255" s="408" t="b">
        <f t="shared" si="22"/>
        <v>1</v>
      </c>
    </row>
    <row r="256" spans="1:27" hidden="1" outlineLevel="1" x14ac:dyDescent="0.45">
      <c r="A256" s="23" t="s">
        <v>183</v>
      </c>
      <c r="B256" s="282">
        <f>IFERROR(VLOOKUP($A256,전사손익계산서!$A:$B,2,0),0)</f>
        <v>0</v>
      </c>
      <c r="C256" s="31">
        <f t="shared" si="23"/>
        <v>0</v>
      </c>
      <c r="D256" s="31">
        <f>IFERROR(VLOOKUP($A256,영업총괄!$A:$K,11,FALSE),0)</f>
        <v>0</v>
      </c>
      <c r="E256" s="140">
        <f t="shared" si="19"/>
        <v>0</v>
      </c>
      <c r="F256" s="20">
        <f>IFERROR(VLOOKUP($A256,소매!A:B,2,FALSE),0)</f>
        <v>0</v>
      </c>
      <c r="G256" s="20">
        <f>IFERROR(VLOOKUP($A256,도매!A:B,2,FALSE),0)</f>
        <v>0</v>
      </c>
      <c r="H256" s="32">
        <f t="shared" si="21"/>
        <v>0</v>
      </c>
      <c r="I256" s="32">
        <f>IFERROR(VLOOKUP($A256,법인영업팀!A:E,4,FALSE),0)</f>
        <v>0</v>
      </c>
      <c r="J256" s="32">
        <f>IFERROR(VLOOKUP($A256,법인영업팀!A:E,5,FALSE),0)</f>
        <v>0</v>
      </c>
      <c r="K256" s="32">
        <f>IFERROR(VLOOKUP($A256,법인영업팀!$A:$E,3,FALSE),0)</f>
        <v>0</v>
      </c>
      <c r="L256" s="247">
        <f>IFERROR(VLOOKUP($A256,소상공인혁신팀!$A:$B,2,FALSE),0)</f>
        <v>0</v>
      </c>
      <c r="M256" s="32">
        <f>IFERROR(VLOOKUP($A256,'유통플랫폼사업단 IU'!$A:$F,2,FALSE),0)</f>
        <v>0</v>
      </c>
      <c r="O256" s="12" t="b">
        <f t="shared" si="20"/>
        <v>1</v>
      </c>
      <c r="Q256" s="32">
        <f>IFERROR(VLOOKUP($A256,디지털강화팀!A:C,3,FALSE),0)</f>
        <v>0</v>
      </c>
      <c r="R256" s="32">
        <f>IFERROR(VLOOKUP($A256,디지털강화팀!A:D,4,FALSE),0)</f>
        <v>0</v>
      </c>
      <c r="S256" s="366" t="b">
        <f t="shared" si="24"/>
        <v>1</v>
      </c>
      <c r="U256" s="411">
        <f>IFERROR(VLOOKUP($A256,플랫폼1!$A:$B,2,FALSE),0)</f>
        <v>0</v>
      </c>
      <c r="V256" s="411">
        <f>IFERROR(VLOOKUP($A256,플랫폼2!$A:$M,12,FALSE),0)+IFERROR(VLOOKUP($A256,플랫폼2!$A:$M,13,FALSE),0)</f>
        <v>0</v>
      </c>
      <c r="W256" s="411">
        <f>IFERROR(VLOOKUP($A256,플랫폼2!$A:$M,7,FALSE),0)+IFERROR(VLOOKUP($A256,플랫폼2!$A:$M,12,FALSE),0)</f>
        <v>0</v>
      </c>
      <c r="X256" s="411">
        <f>IFERROR(VLOOKUP($A256,모바일!$A:$S,17,FALSE),0)</f>
        <v>0</v>
      </c>
      <c r="Y256" s="411">
        <f>IFERROR(VLOOKUP($A256,모바일!$A:$S,18,FALSE),0)</f>
        <v>0</v>
      </c>
      <c r="Z256" s="411">
        <f>IFERROR(VLOOKUP(A256,플랫폼2!$A:$O,15,0),0)</f>
        <v>0</v>
      </c>
      <c r="AA256" s="408" t="b">
        <f t="shared" si="22"/>
        <v>1</v>
      </c>
    </row>
    <row r="257" spans="1:27" hidden="1" outlineLevel="1" x14ac:dyDescent="0.45">
      <c r="A257" s="23" t="s">
        <v>184</v>
      </c>
      <c r="B257" s="282">
        <f>IFERROR(VLOOKUP($A257,전사손익계산서!$A:$B,2,0),0)</f>
        <v>0</v>
      </c>
      <c r="C257" s="31">
        <f t="shared" si="23"/>
        <v>0</v>
      </c>
      <c r="D257" s="31">
        <f>IFERROR(VLOOKUP($A257,영업총괄!$A:$K,11,FALSE),0)</f>
        <v>0</v>
      </c>
      <c r="E257" s="140">
        <f t="shared" si="19"/>
        <v>0</v>
      </c>
      <c r="F257" s="20">
        <f>IFERROR(VLOOKUP($A257,소매!A:B,2,FALSE),0)</f>
        <v>0</v>
      </c>
      <c r="G257" s="20">
        <f>IFERROR(VLOOKUP($A257,도매!A:B,2,FALSE),0)</f>
        <v>0</v>
      </c>
      <c r="H257" s="32">
        <f t="shared" si="21"/>
        <v>0</v>
      </c>
      <c r="I257" s="32">
        <f>IFERROR(VLOOKUP($A257,법인영업팀!A:E,4,FALSE),0)</f>
        <v>0</v>
      </c>
      <c r="J257" s="32">
        <f>IFERROR(VLOOKUP($A257,법인영업팀!A:E,5,FALSE),0)</f>
        <v>0</v>
      </c>
      <c r="K257" s="32">
        <f>IFERROR(VLOOKUP($A257,법인영업팀!$A:$E,3,FALSE),0)</f>
        <v>0</v>
      </c>
      <c r="L257" s="247">
        <f>IFERROR(VLOOKUP($A257,소상공인혁신팀!$A:$B,2,FALSE),0)</f>
        <v>0</v>
      </c>
      <c r="M257" s="32">
        <f>IFERROR(VLOOKUP($A257,'유통플랫폼사업단 IU'!$A:$F,2,FALSE),0)</f>
        <v>0</v>
      </c>
      <c r="O257" s="12" t="b">
        <f t="shared" si="20"/>
        <v>1</v>
      </c>
      <c r="Q257" s="32">
        <f>IFERROR(VLOOKUP($A257,디지털강화팀!A:C,3,FALSE),0)</f>
        <v>0</v>
      </c>
      <c r="R257" s="32">
        <f>IFERROR(VLOOKUP($A257,디지털강화팀!A:D,4,FALSE),0)</f>
        <v>0</v>
      </c>
      <c r="S257" s="366" t="b">
        <f t="shared" si="24"/>
        <v>1</v>
      </c>
      <c r="U257" s="411">
        <f>IFERROR(VLOOKUP($A257,플랫폼1!$A:$B,2,FALSE),0)</f>
        <v>0</v>
      </c>
      <c r="V257" s="411">
        <f>IFERROR(VLOOKUP($A257,플랫폼2!$A:$M,12,FALSE),0)+IFERROR(VLOOKUP($A257,플랫폼2!$A:$M,13,FALSE),0)</f>
        <v>0</v>
      </c>
      <c r="W257" s="411">
        <f>IFERROR(VLOOKUP($A257,플랫폼2!$A:$M,7,FALSE),0)+IFERROR(VLOOKUP($A257,플랫폼2!$A:$M,12,FALSE),0)</f>
        <v>0</v>
      </c>
      <c r="X257" s="411">
        <f>IFERROR(VLOOKUP($A257,모바일!$A:$S,17,FALSE),0)</f>
        <v>0</v>
      </c>
      <c r="Y257" s="411">
        <f>IFERROR(VLOOKUP($A257,모바일!$A:$S,18,FALSE),0)</f>
        <v>0</v>
      </c>
      <c r="Z257" s="411">
        <f>IFERROR(VLOOKUP(A257,플랫폼2!$A:$O,15,0),0)</f>
        <v>0</v>
      </c>
      <c r="AA257" s="408" t="b">
        <f t="shared" si="22"/>
        <v>1</v>
      </c>
    </row>
    <row r="258" spans="1:27" hidden="1" outlineLevel="1" x14ac:dyDescent="0.45">
      <c r="A258" s="23" t="s">
        <v>357</v>
      </c>
      <c r="B258" s="282">
        <f>IFERROR(VLOOKUP($A258,전사손익계산서!$A:$B,2,0),0)</f>
        <v>0</v>
      </c>
      <c r="C258" s="31">
        <f t="shared" si="23"/>
        <v>0</v>
      </c>
      <c r="D258" s="31">
        <f>IFERROR(VLOOKUP($A258,영업총괄!$A:$K,11,FALSE),0)</f>
        <v>0</v>
      </c>
      <c r="E258" s="140">
        <f t="shared" si="19"/>
        <v>0</v>
      </c>
      <c r="F258" s="20">
        <f>IFERROR(VLOOKUP($A258,소매!A:B,2,FALSE),0)</f>
        <v>0</v>
      </c>
      <c r="G258" s="20">
        <f>IFERROR(VLOOKUP($A258,도매!A:B,2,FALSE),0)</f>
        <v>0</v>
      </c>
      <c r="H258" s="32">
        <f t="shared" si="21"/>
        <v>0</v>
      </c>
      <c r="I258" s="32">
        <f>IFERROR(VLOOKUP($A258,법인영업팀!A:E,4,FALSE),0)</f>
        <v>0</v>
      </c>
      <c r="J258" s="32">
        <f>IFERROR(VLOOKUP($A258,법인영업팀!A:E,5,FALSE),0)</f>
        <v>0</v>
      </c>
      <c r="K258" s="32">
        <f>IFERROR(VLOOKUP($A258,법인영업팀!$A:$E,3,FALSE),0)</f>
        <v>0</v>
      </c>
      <c r="L258" s="247">
        <f>IFERROR(VLOOKUP($A258,소상공인혁신팀!$A:$B,2,FALSE),0)</f>
        <v>0</v>
      </c>
      <c r="M258" s="32">
        <f>IFERROR(VLOOKUP($A258,'유통플랫폼사업단 IU'!$A:$F,2,FALSE),0)</f>
        <v>0</v>
      </c>
      <c r="O258" s="12" t="b">
        <f t="shared" si="20"/>
        <v>1</v>
      </c>
      <c r="Q258" s="32">
        <f>IFERROR(VLOOKUP($A258,디지털강화팀!A:C,3,FALSE),0)</f>
        <v>0</v>
      </c>
      <c r="R258" s="32">
        <f>IFERROR(VLOOKUP($A258,디지털강화팀!A:D,4,FALSE),0)</f>
        <v>0</v>
      </c>
      <c r="S258" s="366" t="b">
        <f t="shared" si="24"/>
        <v>1</v>
      </c>
      <c r="U258" s="411">
        <f>IFERROR(VLOOKUP($A258,플랫폼1!$A:$B,2,FALSE),0)</f>
        <v>0</v>
      </c>
      <c r="V258" s="411">
        <f>IFERROR(VLOOKUP($A258,플랫폼2!$A:$M,12,FALSE),0)+IFERROR(VLOOKUP($A258,플랫폼2!$A:$M,13,FALSE),0)</f>
        <v>0</v>
      </c>
      <c r="W258" s="411">
        <f>IFERROR(VLOOKUP($A258,플랫폼2!$A:$M,7,FALSE),0)+IFERROR(VLOOKUP($A258,플랫폼2!$A:$M,12,FALSE),0)</f>
        <v>0</v>
      </c>
      <c r="X258" s="411">
        <f>IFERROR(VLOOKUP($A258,모바일!$A:$S,17,FALSE),0)</f>
        <v>0</v>
      </c>
      <c r="Y258" s="411">
        <f>IFERROR(VLOOKUP($A258,모바일!$A:$S,18,FALSE),0)</f>
        <v>0</v>
      </c>
      <c r="Z258" s="411">
        <f>IFERROR(VLOOKUP(A258,플랫폼2!$A:$O,15,0),0)</f>
        <v>0</v>
      </c>
      <c r="AA258" s="408" t="b">
        <f t="shared" si="22"/>
        <v>1</v>
      </c>
    </row>
    <row r="259" spans="1:27" hidden="1" outlineLevel="1" x14ac:dyDescent="0.45">
      <c r="A259" s="23" t="s">
        <v>185</v>
      </c>
      <c r="B259" s="282">
        <f>IFERROR(VLOOKUP($A259,전사손익계산서!$A:$B,2,0),0)</f>
        <v>0</v>
      </c>
      <c r="C259" s="31">
        <f t="shared" si="23"/>
        <v>0</v>
      </c>
      <c r="D259" s="31">
        <f>IFERROR(VLOOKUP($A259,영업총괄!$A:$K,11,FALSE),0)</f>
        <v>0</v>
      </c>
      <c r="E259" s="140">
        <f t="shared" ref="E259:E261" si="25">SUM(F259:M259)</f>
        <v>0</v>
      </c>
      <c r="F259" s="20">
        <f>IFERROR(VLOOKUP($A259,소매!A:B,2,FALSE),0)</f>
        <v>0</v>
      </c>
      <c r="G259" s="20">
        <f>IFERROR(VLOOKUP($A259,도매!A:B,2,FALSE),0)</f>
        <v>0</v>
      </c>
      <c r="H259" s="32">
        <f t="shared" si="21"/>
        <v>0</v>
      </c>
      <c r="I259" s="32">
        <f>IFERROR(VLOOKUP($A259,법인영업팀!A:E,4,FALSE),0)</f>
        <v>0</v>
      </c>
      <c r="J259" s="32">
        <f>IFERROR(VLOOKUP($A259,법인영업팀!A:E,5,FALSE),0)</f>
        <v>0</v>
      </c>
      <c r="K259" s="32">
        <f>IFERROR(VLOOKUP($A259,법인영업팀!$A:$E,3,FALSE),0)</f>
        <v>0</v>
      </c>
      <c r="L259" s="247">
        <f>IFERROR(VLOOKUP($A259,소상공인혁신팀!$A:$B,2,FALSE),0)</f>
        <v>0</v>
      </c>
      <c r="M259" s="32">
        <f>IFERROR(VLOOKUP($A259,'유통플랫폼사업단 IU'!$A:$F,2,FALSE),0)</f>
        <v>0</v>
      </c>
      <c r="O259" s="12" t="b">
        <f t="shared" si="20"/>
        <v>1</v>
      </c>
      <c r="Q259" s="32">
        <f>IFERROR(VLOOKUP($A259,디지털강화팀!A:C,3,FALSE),0)</f>
        <v>0</v>
      </c>
      <c r="R259" s="32">
        <f>IFERROR(VLOOKUP($A259,디지털강화팀!A:D,4,FALSE),0)</f>
        <v>0</v>
      </c>
      <c r="S259" s="366" t="b">
        <f t="shared" si="24"/>
        <v>1</v>
      </c>
      <c r="U259" s="411">
        <f>IFERROR(VLOOKUP($A259,플랫폼1!$A:$B,2,FALSE),0)</f>
        <v>0</v>
      </c>
      <c r="V259" s="411">
        <f>IFERROR(VLOOKUP($A259,플랫폼2!$A:$M,12,FALSE),0)+IFERROR(VLOOKUP($A259,플랫폼2!$A:$M,13,FALSE),0)</f>
        <v>0</v>
      </c>
      <c r="W259" s="411">
        <f>IFERROR(VLOOKUP($A259,플랫폼2!$A:$M,7,FALSE),0)+IFERROR(VLOOKUP($A259,플랫폼2!$A:$M,12,FALSE),0)</f>
        <v>0</v>
      </c>
      <c r="X259" s="411">
        <f>IFERROR(VLOOKUP($A259,모바일!$A:$S,17,FALSE),0)</f>
        <v>0</v>
      </c>
      <c r="Y259" s="411">
        <f>IFERROR(VLOOKUP($A259,모바일!$A:$S,18,FALSE),0)</f>
        <v>0</v>
      </c>
      <c r="Z259" s="411">
        <f>IFERROR(VLOOKUP(A259,플랫폼2!$A:$O,15,0),0)</f>
        <v>0</v>
      </c>
      <c r="AA259" s="408" t="b">
        <f t="shared" si="22"/>
        <v>1</v>
      </c>
    </row>
    <row r="260" spans="1:27" s="12" customFormat="1" collapsed="1" x14ac:dyDescent="0.45">
      <c r="A260" s="114" t="s">
        <v>117</v>
      </c>
      <c r="B260" s="115">
        <f>IFERROR(VLOOKUP($A260,전사손익계산서!$A:$B,2,0),0)</f>
        <v>0</v>
      </c>
      <c r="C260" s="115">
        <f t="shared" si="23"/>
        <v>0</v>
      </c>
      <c r="D260" s="115">
        <f>IFERROR(VLOOKUP($A260,영업총괄!$A:$K,11,FALSE),0)</f>
        <v>0</v>
      </c>
      <c r="E260" s="141">
        <f t="shared" si="25"/>
        <v>0</v>
      </c>
      <c r="F260" s="116">
        <f>IFERROR(VLOOKUP($A260,소매!A:B,2,FALSE),0)</f>
        <v>0</v>
      </c>
      <c r="G260" s="116">
        <f>IFERROR(VLOOKUP($A260,도매!A:B,2,FALSE),0)</f>
        <v>0</v>
      </c>
      <c r="H260" s="117">
        <f t="shared" ref="H260:H261" si="26">Q260+R260</f>
        <v>0</v>
      </c>
      <c r="I260" s="117">
        <f>IFERROR(VLOOKUP($A260,법인영업팀!A:E,4,FALSE),0)</f>
        <v>0</v>
      </c>
      <c r="J260" s="117">
        <f>IFERROR(VLOOKUP($A260,법인영업팀!A:E,5,FALSE),0)</f>
        <v>0</v>
      </c>
      <c r="K260" s="117">
        <f>IFERROR(VLOOKUP($A260,법인영업팀!$A:$E,3,FALSE),0)</f>
        <v>0</v>
      </c>
      <c r="L260" s="249">
        <f>IFERROR(VLOOKUP($A260,소상공인혁신팀!$A:$B,2,FALSE),0)</f>
        <v>0</v>
      </c>
      <c r="M260" s="117">
        <f>IFERROR(VLOOKUP($A260,'유통플랫폼사업단 IU'!$A:$F,2,FALSE),0)</f>
        <v>0</v>
      </c>
      <c r="O260" s="12" t="b">
        <f t="shared" si="20"/>
        <v>1</v>
      </c>
      <c r="Q260" s="117">
        <f>IFERROR(VLOOKUP($A260,디지털강화팀!A:C,3,FALSE),0)</f>
        <v>0</v>
      </c>
      <c r="R260" s="117">
        <f>IFERROR(VLOOKUP($A260,디지털강화팀!A:D,4,FALSE),0)</f>
        <v>0</v>
      </c>
      <c r="S260" s="366" t="b">
        <f t="shared" si="24"/>
        <v>1</v>
      </c>
      <c r="U260" s="417">
        <f>IFERROR(VLOOKUP($A260,플랫폼1!$A:$B,2,FALSE),0)</f>
        <v>0</v>
      </c>
      <c r="V260" s="417">
        <f>IFERROR(VLOOKUP($A260,플랫폼2!$A:$M,12,FALSE),0)+IFERROR(VLOOKUP($A260,플랫폼2!$A:$M,13,FALSE),0)</f>
        <v>0</v>
      </c>
      <c r="W260" s="417">
        <f>IFERROR(VLOOKUP($A260,플랫폼2!$A:$M,7,FALSE),0)+IFERROR(VLOOKUP($A260,플랫폼2!$A:$M,12,FALSE),0)</f>
        <v>0</v>
      </c>
      <c r="X260" s="417">
        <f>IFERROR(VLOOKUP($A260,모바일!$A:$S,17,FALSE),0)</f>
        <v>0</v>
      </c>
      <c r="Y260" s="417">
        <f>IFERROR(VLOOKUP($A260,모바일!$A:$S,18,FALSE),0)</f>
        <v>0</v>
      </c>
      <c r="Z260" s="417">
        <f>IFERROR(VLOOKUP(A260,플랫폼2!$A:$O,15,0),0)</f>
        <v>0</v>
      </c>
      <c r="AA260" s="408" t="b">
        <f t="shared" ref="AA260:AA261" si="27">M260=SUM(U260:Z260)</f>
        <v>1</v>
      </c>
    </row>
    <row r="261" spans="1:27" s="12" customFormat="1" x14ac:dyDescent="0.45">
      <c r="A261" s="33" t="s">
        <v>260</v>
      </c>
      <c r="B261" s="280">
        <f>IFERROR(VLOOKUP($A261,전사손익계산서!$A:$B,2,0),0)</f>
        <v>3668676245</v>
      </c>
      <c r="C261" s="36">
        <f>B261-E261-D261</f>
        <v>-326838710.65395164</v>
      </c>
      <c r="D261" s="36">
        <f>IFERROR(VLOOKUP($A261,영업총괄!$A:$K,11,FALSE),0)</f>
        <v>-504251670</v>
      </c>
      <c r="E261" s="138">
        <f t="shared" si="25"/>
        <v>4499766625.6539516</v>
      </c>
      <c r="F261" s="34">
        <f>IFERROR(VLOOKUP($A261,소매!A:B,2,FALSE),0)</f>
        <v>1840053810.0934439</v>
      </c>
      <c r="G261" s="34">
        <f>IFERROR(VLOOKUP($A261,도매!A:B,2,FALSE),0)</f>
        <v>1185167701.8741398</v>
      </c>
      <c r="H261" s="37">
        <f t="shared" si="26"/>
        <v>1012815049.0324163</v>
      </c>
      <c r="I261" s="37">
        <f>IFERROR(VLOOKUP($A261,법인영업팀!A:E,4,FALSE),0)</f>
        <v>97414434.381619647</v>
      </c>
      <c r="J261" s="37">
        <f>IFERROR(VLOOKUP($A261,법인영업팀!A:E,5,FALSE),0)</f>
        <v>41790115.290593088</v>
      </c>
      <c r="K261" s="37">
        <f>IFERROR(VLOOKUP($A261,법인영업팀!$A:$E,3,FALSE),0)</f>
        <v>42264808.984672785</v>
      </c>
      <c r="L261" s="250">
        <f>IFERROR(VLOOKUP($A261,소상공인혁신팀!$A:$B,2,FALSE),0)</f>
        <v>228213770.99706602</v>
      </c>
      <c r="M261" s="34">
        <f>IFERROR(VLOOKUP($A261,'유통플랫폼사업단 IU'!$A:$F,2,FALSE),0)</f>
        <v>52046935</v>
      </c>
      <c r="O261" s="12" t="b">
        <f t="shared" si="20"/>
        <v>1</v>
      </c>
      <c r="Q261" s="34">
        <f>IFERROR(VLOOKUP($A261,디지털강화팀!A:C,3,FALSE),0)</f>
        <v>891293240.7307955</v>
      </c>
      <c r="R261" s="34">
        <f>IFERROR(VLOOKUP($A261,디지털강화팀!A:D,4,FALSE),0)</f>
        <v>121521808.30162081</v>
      </c>
      <c r="S261" s="366" t="b">
        <f t="shared" si="24"/>
        <v>1</v>
      </c>
      <c r="U261" s="410">
        <f>IFERROR(VLOOKUP($A261,플랫폼1!$A:$B,2,FALSE),0)</f>
        <v>-37133789</v>
      </c>
      <c r="V261" s="410">
        <f>IFERROR(VLOOKUP($A261,플랫폼2!$A:$M,12,FALSE),0)+IFERROR(VLOOKUP($A261,플랫폼2!$A:$M,13,FALSE),0)</f>
        <v>103443304.5</v>
      </c>
      <c r="W261" s="410">
        <f>IFERROR(VLOOKUP($A261,플랫폼2!$A:$M,7,FALSE),0)+IFERROR(VLOOKUP($A261,플랫폼2!$A:$M,12,FALSE),0)</f>
        <v>78212483.5</v>
      </c>
      <c r="X261" s="410">
        <f>IFERROR(VLOOKUP($A261,모바일!$A:$S,17,FALSE),0)</f>
        <v>5405388.666666667</v>
      </c>
      <c r="Y261" s="410">
        <f>IFERROR(VLOOKUP($A261,모바일!$A:$S,18,FALSE),0)</f>
        <v>8531666.6666666679</v>
      </c>
      <c r="Z261" s="410">
        <f>IFERROR(VLOOKUP(A261,플랫폼2!$A:$O,15,0),0)</f>
        <v>-106412119.33333333</v>
      </c>
      <c r="AA261" s="408" t="b">
        <f t="shared" si="27"/>
        <v>1</v>
      </c>
    </row>
    <row r="262" spans="1:27" x14ac:dyDescent="0.45">
      <c r="A262" s="12"/>
      <c r="C262" s="251"/>
      <c r="F262" s="252"/>
      <c r="H262" s="14"/>
      <c r="I262" s="14"/>
      <c r="J262" s="14"/>
      <c r="K262" s="14"/>
      <c r="L262" s="252"/>
      <c r="O262" s="12"/>
      <c r="S262" s="366"/>
    </row>
    <row r="263" spans="1:27" s="40" customFormat="1" ht="15" hidden="1" customHeight="1" outlineLevel="1" x14ac:dyDescent="0.45">
      <c r="A263" s="204" t="s">
        <v>434</v>
      </c>
      <c r="B263" s="205"/>
      <c r="C263" s="205"/>
      <c r="D263" s="205"/>
      <c r="E263" s="274">
        <f>SUM(F263:M263)</f>
        <v>1</v>
      </c>
      <c r="F263" s="330">
        <v>0.47</v>
      </c>
      <c r="G263" s="330">
        <v>0.4</v>
      </c>
      <c r="H263" s="206">
        <v>0.05</v>
      </c>
      <c r="I263" s="206">
        <v>1.06E-2</v>
      </c>
      <c r="J263" s="206">
        <v>8.9999999999999993E-3</v>
      </c>
      <c r="K263" s="275">
        <v>2.0400000000000001E-2</v>
      </c>
      <c r="L263" s="276">
        <v>0.02</v>
      </c>
      <c r="M263" s="275">
        <v>0.02</v>
      </c>
      <c r="N263" s="52"/>
      <c r="O263" s="12"/>
      <c r="Q263" s="40">
        <v>3.5999999999999997E-2</v>
      </c>
      <c r="R263" s="40">
        <v>1.4E-2</v>
      </c>
      <c r="S263" s="366" t="b">
        <f t="shared" si="24"/>
        <v>1</v>
      </c>
      <c r="U263" s="340"/>
      <c r="V263" s="432"/>
      <c r="W263" s="432"/>
      <c r="X263" s="432"/>
      <c r="Y263" s="340"/>
    </row>
    <row r="264" spans="1:27" s="40" customFormat="1" ht="15" hidden="1" customHeight="1" outlineLevel="1" x14ac:dyDescent="0.45">
      <c r="B264" s="41"/>
      <c r="C264" s="41"/>
      <c r="D264" s="41"/>
      <c r="E264" s="158"/>
      <c r="F264" s="264"/>
      <c r="G264" s="158"/>
      <c r="H264" s="158"/>
      <c r="I264" s="158"/>
      <c r="J264" s="158"/>
      <c r="K264" s="199"/>
      <c r="L264" s="199"/>
      <c r="M264" s="158"/>
      <c r="N264" s="52"/>
      <c r="O264" s="12"/>
      <c r="S264" s="366"/>
    </row>
    <row r="265" spans="1:27" s="40" customFormat="1" ht="15" customHeight="1" collapsed="1" x14ac:dyDescent="0.45">
      <c r="A265" s="42" t="s">
        <v>557</v>
      </c>
      <c r="B265" s="43">
        <f>D239</f>
        <v>-504251670</v>
      </c>
      <c r="C265" s="43"/>
      <c r="D265" s="315"/>
      <c r="E265" s="43">
        <f>SUM(F265:M265)</f>
        <v>-504251669.99999994</v>
      </c>
      <c r="F265" s="43">
        <f>$D$239*F263</f>
        <v>-236998284.89999998</v>
      </c>
      <c r="G265" s="43">
        <f t="shared" ref="G265:M265" si="28">$D$239*G263</f>
        <v>-201700668</v>
      </c>
      <c r="H265" s="43">
        <f t="shared" si="28"/>
        <v>-25212583.5</v>
      </c>
      <c r="I265" s="43">
        <f t="shared" si="28"/>
        <v>-5345067.7019999996</v>
      </c>
      <c r="J265" s="43">
        <f t="shared" si="28"/>
        <v>-4538265.0299999993</v>
      </c>
      <c r="K265" s="43">
        <f>$D$239*K263</f>
        <v>-10286734.068</v>
      </c>
      <c r="L265" s="43">
        <f>$D$239*L263</f>
        <v>-10085033.4</v>
      </c>
      <c r="M265" s="43">
        <f t="shared" si="28"/>
        <v>-10085033.4</v>
      </c>
      <c r="N265" s="52"/>
      <c r="O265" s="12" t="b">
        <f>B265=C265+D265+E265</f>
        <v>1</v>
      </c>
      <c r="Q265" s="43">
        <f t="shared" ref="Q265:R265" si="29">$D$239*Q263</f>
        <v>-18153060.119999997</v>
      </c>
      <c r="R265" s="43">
        <f t="shared" si="29"/>
        <v>-7059523.3799999999</v>
      </c>
      <c r="S265" s="366" t="b">
        <f t="shared" si="24"/>
        <v>1</v>
      </c>
    </row>
    <row r="266" spans="1:27" s="143" customFormat="1" ht="15" customHeight="1" x14ac:dyDescent="0.45">
      <c r="A266" s="44" t="s">
        <v>320</v>
      </c>
      <c r="B266" s="142">
        <f>E239+B265</f>
        <v>3992789955.6539516</v>
      </c>
      <c r="C266" s="142"/>
      <c r="D266" s="316"/>
      <c r="E266" s="142">
        <f>SUM(F266:M266)</f>
        <v>3992789955.6539512</v>
      </c>
      <c r="F266" s="142">
        <f t="shared" ref="F266:M266" si="30">F239+F265</f>
        <v>1603055525.1934438</v>
      </c>
      <c r="G266" s="142">
        <f t="shared" si="30"/>
        <v>980742033.87413979</v>
      </c>
      <c r="H266" s="142">
        <f t="shared" si="30"/>
        <v>987602465.53241634</v>
      </c>
      <c r="I266" s="142">
        <f t="shared" si="30"/>
        <v>92069366.67961964</v>
      </c>
      <c r="J266" s="142">
        <f t="shared" si="30"/>
        <v>37251850.260593086</v>
      </c>
      <c r="K266" s="142">
        <f t="shared" si="30"/>
        <v>31978074.916672785</v>
      </c>
      <c r="L266" s="142">
        <f t="shared" si="30"/>
        <v>218128737.59706602</v>
      </c>
      <c r="M266" s="142">
        <f t="shared" si="30"/>
        <v>41961901.600000001</v>
      </c>
      <c r="N266" s="84"/>
      <c r="O266" s="12" t="b">
        <f>B266=C266+D266+E266</f>
        <v>1</v>
      </c>
      <c r="Q266" s="142">
        <f t="shared" ref="Q266:R266" si="31">Q239+Q265</f>
        <v>873140180.6107955</v>
      </c>
      <c r="R266" s="142">
        <f t="shared" si="31"/>
        <v>114462284.92162082</v>
      </c>
      <c r="S266" s="366" t="b">
        <f t="shared" si="24"/>
        <v>1</v>
      </c>
    </row>
    <row r="267" spans="1:27" x14ac:dyDescent="0.45">
      <c r="O267" s="12"/>
      <c r="Q267" s="14"/>
      <c r="R267" s="14"/>
      <c r="S267" s="366"/>
    </row>
    <row r="268" spans="1:27" s="40" customFormat="1" ht="15" customHeight="1" x14ac:dyDescent="0.45">
      <c r="A268" s="42" t="s">
        <v>322</v>
      </c>
      <c r="B268" s="43">
        <f>C239</f>
        <v>-210143718.65395164</v>
      </c>
      <c r="C268" s="43"/>
      <c r="D268" s="315"/>
      <c r="E268" s="43">
        <f>SUM(F268:M268)</f>
        <v>-210143718.65395164</v>
      </c>
      <c r="F268" s="43">
        <f>$B$268*F263</f>
        <v>-98767547.767357275</v>
      </c>
      <c r="G268" s="43">
        <f>$B$268*G263</f>
        <v>-84057487.461580664</v>
      </c>
      <c r="H268" s="43">
        <f t="shared" ref="H268:M268" si="32">$B$268*H263</f>
        <v>-10507185.932697583</v>
      </c>
      <c r="I268" s="43">
        <f t="shared" si="32"/>
        <v>-2227523.4177318877</v>
      </c>
      <c r="J268" s="43">
        <f t="shared" si="32"/>
        <v>-1891293.4678855645</v>
      </c>
      <c r="K268" s="43">
        <f t="shared" si="32"/>
        <v>-4286931.8605406135</v>
      </c>
      <c r="L268" s="43">
        <f t="shared" si="32"/>
        <v>-4202874.3730790326</v>
      </c>
      <c r="M268" s="43">
        <f t="shared" si="32"/>
        <v>-4202874.3730790326</v>
      </c>
      <c r="N268" s="52"/>
      <c r="O268" s="12" t="b">
        <f>B268=C268+D268+E268</f>
        <v>1</v>
      </c>
      <c r="Q268" s="43">
        <f t="shared" ref="Q268:R268" si="33">$B$268*Q263</f>
        <v>-7565173.8715422582</v>
      </c>
      <c r="R268" s="43">
        <f t="shared" si="33"/>
        <v>-2942012.0611553229</v>
      </c>
      <c r="S268" s="366" t="b">
        <f t="shared" si="24"/>
        <v>1</v>
      </c>
    </row>
    <row r="269" spans="1:27" s="143" customFormat="1" ht="15" customHeight="1" x14ac:dyDescent="0.45">
      <c r="A269" s="150" t="s">
        <v>307</v>
      </c>
      <c r="B269" s="151">
        <f>B266+B268</f>
        <v>3782646237</v>
      </c>
      <c r="C269" s="151"/>
      <c r="D269" s="317"/>
      <c r="E269" s="151">
        <f>SUM(F269:M269)</f>
        <v>3782646236.9999995</v>
      </c>
      <c r="F269" s="151">
        <f t="shared" ref="F269:J269" si="34">F266+F268</f>
        <v>1504287977.4260864</v>
      </c>
      <c r="G269" s="151">
        <f t="shared" si="34"/>
        <v>896684546.41255915</v>
      </c>
      <c r="H269" s="151">
        <f>H266+H268</f>
        <v>977095279.59971881</v>
      </c>
      <c r="I269" s="151">
        <f t="shared" si="34"/>
        <v>89841843.261887759</v>
      </c>
      <c r="J269" s="151">
        <f t="shared" si="34"/>
        <v>35360556.792707525</v>
      </c>
      <c r="K269" s="151">
        <f>K266+K268</f>
        <v>27691143.056132171</v>
      </c>
      <c r="L269" s="151">
        <f>L266+L268</f>
        <v>213925863.22398698</v>
      </c>
      <c r="M269" s="151">
        <f>M266+M268</f>
        <v>37759027.22692097</v>
      </c>
      <c r="N269" s="84"/>
      <c r="O269" s="12" t="b">
        <f>B269=C269+D269+E269</f>
        <v>1</v>
      </c>
      <c r="Q269" s="151">
        <f>Q266+Q268</f>
        <v>865575006.73925328</v>
      </c>
      <c r="R269" s="151">
        <f>R266+R268</f>
        <v>111520272.8604655</v>
      </c>
      <c r="S269" s="366" t="b">
        <f t="shared" si="24"/>
        <v>1</v>
      </c>
    </row>
    <row r="270" spans="1:27" x14ac:dyDescent="0.45">
      <c r="E270" s="148"/>
      <c r="F270" s="148"/>
      <c r="G270" s="148"/>
      <c r="H270" s="148"/>
      <c r="I270" s="148"/>
      <c r="J270" s="148"/>
      <c r="K270" s="148"/>
      <c r="L270" s="148"/>
      <c r="M270" s="148"/>
      <c r="O270" s="12"/>
      <c r="Q270" s="148"/>
      <c r="R270" s="148"/>
      <c r="S270" s="366"/>
    </row>
    <row r="271" spans="1:27" s="12" customFormat="1" x14ac:dyDescent="0.45">
      <c r="A271" s="152" t="s">
        <v>353</v>
      </c>
      <c r="B271" s="153">
        <f>E271</f>
        <v>3782646236.9999995</v>
      </c>
      <c r="C271" s="153"/>
      <c r="D271" s="318"/>
      <c r="E271" s="153">
        <f>SUM(F271:M271)</f>
        <v>3782646236.9999995</v>
      </c>
      <c r="F271" s="153">
        <f>F269-B272</f>
        <v>1478482078.4260864</v>
      </c>
      <c r="G271" s="153">
        <f>G269+B272</f>
        <v>922490445.41255915</v>
      </c>
      <c r="H271" s="153">
        <f t="shared" ref="H271:M271" si="35">H269</f>
        <v>977095279.59971881</v>
      </c>
      <c r="I271" s="153">
        <f t="shared" si="35"/>
        <v>89841843.261887759</v>
      </c>
      <c r="J271" s="153">
        <f t="shared" si="35"/>
        <v>35360556.792707525</v>
      </c>
      <c r="K271" s="153">
        <f>K269</f>
        <v>27691143.056132171</v>
      </c>
      <c r="L271" s="153">
        <f>L269</f>
        <v>213925863.22398698</v>
      </c>
      <c r="M271" s="153">
        <f t="shared" si="35"/>
        <v>37759027.22692097</v>
      </c>
      <c r="O271" s="12" t="b">
        <f>B271=C271+D271+E271</f>
        <v>1</v>
      </c>
      <c r="Q271" s="153">
        <f t="shared" ref="Q271:R271" si="36">Q269</f>
        <v>865575006.73925328</v>
      </c>
      <c r="R271" s="153">
        <f t="shared" si="36"/>
        <v>111520272.8604655</v>
      </c>
      <c r="S271" s="366" t="b">
        <f t="shared" si="24"/>
        <v>1</v>
      </c>
    </row>
    <row r="272" spans="1:27" ht="15.65" customHeight="1" x14ac:dyDescent="0.45">
      <c r="A272" s="154" t="s">
        <v>354</v>
      </c>
      <c r="B272" s="154">
        <v>25805899</v>
      </c>
      <c r="C272" s="438"/>
      <c r="E272" s="148"/>
      <c r="H272" s="14"/>
      <c r="I272" s="14"/>
      <c r="J272" s="14"/>
      <c r="K272" s="14"/>
      <c r="L272" s="14"/>
      <c r="O272" s="12"/>
      <c r="Q272" s="339"/>
      <c r="R272" s="339"/>
      <c r="S272" s="366"/>
    </row>
    <row r="273" spans="1:20" ht="15.5" customHeight="1" x14ac:dyDescent="0.45">
      <c r="A273" s="310" t="s">
        <v>585</v>
      </c>
      <c r="B273" s="309">
        <v>392773186</v>
      </c>
      <c r="C273" s="438"/>
      <c r="F273" s="435"/>
      <c r="G273" s="435"/>
      <c r="H273" s="435"/>
      <c r="I273" s="435"/>
      <c r="J273" s="435"/>
      <c r="K273" s="435"/>
      <c r="L273" s="435"/>
      <c r="M273" s="435"/>
      <c r="O273" s="12"/>
      <c r="Q273" s="339"/>
      <c r="R273" s="339"/>
      <c r="S273" s="366"/>
    </row>
    <row r="274" spans="1:20" s="40" customFormat="1" ht="15" hidden="1" customHeight="1" outlineLevel="1" x14ac:dyDescent="0.45">
      <c r="A274" s="45" t="s">
        <v>268</v>
      </c>
      <c r="B274" s="328">
        <f>B28-B29-B30-B63-B70-B71-B73-B74-B115-B122-B126-B133-B136-B141-B142-B151-B156-B164-B171-B178-B181-B193-B199-B215-B217-B228-B229-B238</f>
        <v>0</v>
      </c>
      <c r="C274" s="328">
        <f t="shared" ref="C274:D274" si="37">C28-C29-C30-C63-C70-C71-C73-C74-C115-C122-C126-C133-C136-C141-C142-C151-C156-C164-C171-C178-C181-C193-C199-C215-C217-C228-C229-C238</f>
        <v>7.152557373046875E-7</v>
      </c>
      <c r="D274" s="328">
        <f t="shared" si="37"/>
        <v>0</v>
      </c>
      <c r="E274" s="328">
        <f t="shared" ref="E274:M274" si="38">E28-E29-E30-E63-E70-E71-E73-E74-E115-E122-E126-E133-E136-E141-E142-E151-E156-E164-E171-E178-E181-E193-E199-E215-E217-E228-E229-E238</f>
        <v>-9.5367431640625E-7</v>
      </c>
      <c r="F274" s="328">
        <f t="shared" si="38"/>
        <v>-4.76837158203125E-7</v>
      </c>
      <c r="G274" s="328">
        <f t="shared" si="38"/>
        <v>-2.8312206268310547E-7</v>
      </c>
      <c r="H274" s="328">
        <f t="shared" si="38"/>
        <v>0</v>
      </c>
      <c r="I274" s="328">
        <f t="shared" si="38"/>
        <v>3.7252902984619141E-9</v>
      </c>
      <c r="J274" s="328">
        <f t="shared" si="38"/>
        <v>-2.9802322387695313E-8</v>
      </c>
      <c r="K274" s="328">
        <f t="shared" si="38"/>
        <v>1.1920928955078125E-7</v>
      </c>
      <c r="L274" s="328">
        <f t="shared" si="38"/>
        <v>-8.9406967163085938E-8</v>
      </c>
      <c r="M274" s="328">
        <f t="shared" si="38"/>
        <v>0</v>
      </c>
      <c r="N274" s="52"/>
      <c r="O274" s="12"/>
      <c r="Q274" s="328">
        <v>0</v>
      </c>
      <c r="R274" s="328">
        <v>2.9802322387695313E-8</v>
      </c>
      <c r="S274" s="367"/>
      <c r="T274" s="338"/>
    </row>
    <row r="275" spans="1:20" s="40" customFormat="1" ht="15" hidden="1" customHeight="1" outlineLevel="1" x14ac:dyDescent="0.45">
      <c r="A275" s="45" t="s">
        <v>269</v>
      </c>
      <c r="B275" s="328">
        <f>B28-B29-SUM(B31:B62)-SUM(B64:B69)-B70-B72-B73-SUM(B75:B114)-SUM(B116:B121)-SUM(B123:B125)-SUM(B127:B132)-B134-SUM(B137:B140)-B141-SUM(B143:B150)-SUM(B152:B155)-SUM(B157:B163)-SUM(B165:B170)-SUM(B172:B177)-SUM(B179:B180)-SUM(B182:B192)-SUM(B194:B198)-SUM(B200:B214)-B216-SUM(B218:B227)-B228-SUM(B230:B237)-B238-B135</f>
        <v>0</v>
      </c>
      <c r="C275" s="328">
        <f t="shared" ref="C275:D275" si="39">C28-C29-SUM(C31:C62)-SUM(C64:C69)-C70-C72-C73-SUM(C75:C114)-SUM(C116:C121)-SUM(C123:C125)-SUM(C127:C132)-C134-SUM(C137:C140)-C141-SUM(C143:C150)-SUM(C152:C155)-SUM(C157:C163)-SUM(C165:C170)-SUM(C172:C177)-SUM(C179:C180)-SUM(C182:C192)-SUM(C194:C198)-SUM(C200:C214)-C216-SUM(C218:C227)-C228-SUM(C230:C237)-C238-C135</f>
        <v>2.384185791015625E-7</v>
      </c>
      <c r="D275" s="328">
        <f t="shared" si="39"/>
        <v>0</v>
      </c>
      <c r="E275" s="328">
        <f t="shared" ref="E275:M275" si="40">E28-E29-SUM(E31:E62)-SUM(E64:E69)-E70-E72-E73-SUM(E75:E114)-SUM(E116:E121)-SUM(E123:E125)-SUM(E127:E132)-E134-SUM(E137:E140)-E141-SUM(E143:E150)-SUM(E152:E155)-SUM(E157:E163)-SUM(E165:E170)-SUM(E172:E177)-SUM(E179:E180)-SUM(E182:E192)-SUM(E194:E198)-SUM(E200:E214)-E216-SUM(E218:E227)-E228-SUM(E230:E237)-E238-E135</f>
        <v>9.5367431640625E-7</v>
      </c>
      <c r="F275" s="328">
        <f t="shared" si="40"/>
        <v>-4.76837158203125E-7</v>
      </c>
      <c r="G275" s="328">
        <f t="shared" si="40"/>
        <v>-4.0419399738311768E-7</v>
      </c>
      <c r="H275" s="328">
        <f>H28-H29-SUM(H31:H62)-SUM(H64:H69)-H70-H72-H73-SUM(H75:H114)-SUM(H116:H121)-SUM(H123:H125)-SUM(H127:H132)-H134-SUM(H137:H140)-H141-SUM(H143:H150)-SUM(H152:H155)-SUM(H157:H163)-SUM(H165:H170)-SUM(H172:H177)-SUM(H179:H180)-SUM(H182:H192)-SUM(H194:H198)-SUM(H200:H214)-H216-SUM(H218:H227)-H228-SUM(H230:H237)-H238-H135</f>
        <v>0</v>
      </c>
      <c r="I275" s="328">
        <f t="shared" si="40"/>
        <v>3.7252902984619141E-9</v>
      </c>
      <c r="J275" s="328">
        <f t="shared" si="40"/>
        <v>-2.9802322387695313E-8</v>
      </c>
      <c r="K275" s="328">
        <f t="shared" si="40"/>
        <v>1.1920928955078125E-7</v>
      </c>
      <c r="L275" s="328">
        <f t="shared" si="40"/>
        <v>-8.9406967163085938E-8</v>
      </c>
      <c r="M275" s="328">
        <f t="shared" si="40"/>
        <v>0</v>
      </c>
      <c r="N275" s="52"/>
      <c r="O275" s="12"/>
      <c r="Q275" s="328">
        <v>0</v>
      </c>
      <c r="R275" s="328">
        <v>2.9802322387695313E-8</v>
      </c>
      <c r="S275" s="367"/>
      <c r="T275" s="338"/>
    </row>
    <row r="276" spans="1:20" s="40" customFormat="1" ht="15" hidden="1" customHeight="1" outlineLevel="1" x14ac:dyDescent="0.45">
      <c r="A276" s="45" t="s">
        <v>270</v>
      </c>
      <c r="B276" s="328">
        <f t="shared" ref="B276:D276" si="41">B3-B25-B28-B239</f>
        <v>0</v>
      </c>
      <c r="C276" s="328">
        <f t="shared" si="41"/>
        <v>0</v>
      </c>
      <c r="D276" s="328">
        <f t="shared" si="41"/>
        <v>0</v>
      </c>
      <c r="E276" s="328">
        <f t="shared" ref="E276:M276" si="42">E3-E25-E28-E239</f>
        <v>0</v>
      </c>
      <c r="F276" s="328">
        <f t="shared" si="42"/>
        <v>0</v>
      </c>
      <c r="G276" s="328">
        <f t="shared" si="42"/>
        <v>0</v>
      </c>
      <c r="H276" s="328">
        <f t="shared" si="42"/>
        <v>0</v>
      </c>
      <c r="I276" s="328">
        <f t="shared" si="42"/>
        <v>0</v>
      </c>
      <c r="J276" s="328">
        <f t="shared" si="42"/>
        <v>0</v>
      </c>
      <c r="K276" s="328">
        <f t="shared" si="42"/>
        <v>0</v>
      </c>
      <c r="L276" s="328">
        <f t="shared" si="42"/>
        <v>0</v>
      </c>
      <c r="M276" s="328">
        <f t="shared" si="42"/>
        <v>0</v>
      </c>
      <c r="N276" s="52"/>
      <c r="O276" s="12"/>
      <c r="Q276" s="328">
        <v>0</v>
      </c>
      <c r="R276" s="328">
        <v>0</v>
      </c>
      <c r="S276" s="367"/>
      <c r="T276" s="338"/>
    </row>
    <row r="277" spans="1:20" s="40" customFormat="1" ht="15" hidden="1" customHeight="1" outlineLevel="1" x14ac:dyDescent="0.45">
      <c r="A277" s="45" t="s">
        <v>271</v>
      </c>
      <c r="B277" s="328">
        <f t="shared" ref="B277:D277" si="43">B239+B240-B250-B261-B260</f>
        <v>0</v>
      </c>
      <c r="C277" s="328">
        <f t="shared" si="43"/>
        <v>0</v>
      </c>
      <c r="D277" s="328">
        <f t="shared" si="43"/>
        <v>0</v>
      </c>
      <c r="E277" s="328">
        <f t="shared" ref="E277:M277" si="44">E239+E240-E250-E261-E260</f>
        <v>0</v>
      </c>
      <c r="F277" s="328">
        <f t="shared" si="44"/>
        <v>0</v>
      </c>
      <c r="G277" s="328">
        <f t="shared" si="44"/>
        <v>0</v>
      </c>
      <c r="H277" s="328">
        <f t="shared" si="44"/>
        <v>0</v>
      </c>
      <c r="I277" s="328">
        <f t="shared" si="44"/>
        <v>0</v>
      </c>
      <c r="J277" s="328">
        <f t="shared" si="44"/>
        <v>0</v>
      </c>
      <c r="K277" s="328">
        <f t="shared" si="44"/>
        <v>0</v>
      </c>
      <c r="L277" s="328">
        <f t="shared" si="44"/>
        <v>0</v>
      </c>
      <c r="M277" s="328">
        <f t="shared" si="44"/>
        <v>0</v>
      </c>
      <c r="N277" s="52"/>
      <c r="O277" s="12"/>
      <c r="Q277" s="328">
        <v>0</v>
      </c>
      <c r="R277" s="328">
        <v>0</v>
      </c>
      <c r="S277" s="367"/>
      <c r="T277" s="338"/>
    </row>
    <row r="278" spans="1:20" ht="15.65" hidden="1" customHeight="1" outlineLevel="1" x14ac:dyDescent="0.45">
      <c r="A278" s="32" t="s">
        <v>292</v>
      </c>
      <c r="B278" s="329">
        <f t="shared" ref="B278:D278" si="45">B240-B241-B242-B244-B248-B249-B245-B247-B243-B246</f>
        <v>0</v>
      </c>
      <c r="C278" s="329">
        <f t="shared" si="45"/>
        <v>0</v>
      </c>
      <c r="D278" s="329">
        <f t="shared" si="45"/>
        <v>0</v>
      </c>
      <c r="E278" s="329">
        <f t="shared" ref="E278:M278" si="46">E240-E241-E242-E244-E248-E249-E245-E247-E243-E246</f>
        <v>0</v>
      </c>
      <c r="F278" s="329">
        <f t="shared" si="46"/>
        <v>0</v>
      </c>
      <c r="G278" s="329">
        <f t="shared" si="46"/>
        <v>0</v>
      </c>
      <c r="H278" s="329">
        <f t="shared" si="46"/>
        <v>0</v>
      </c>
      <c r="I278" s="329">
        <f t="shared" si="46"/>
        <v>0</v>
      </c>
      <c r="J278" s="329">
        <f t="shared" si="46"/>
        <v>0</v>
      </c>
      <c r="K278" s="329">
        <f t="shared" si="46"/>
        <v>0</v>
      </c>
      <c r="L278" s="329">
        <f t="shared" si="46"/>
        <v>0</v>
      </c>
      <c r="M278" s="329">
        <f t="shared" si="46"/>
        <v>0</v>
      </c>
      <c r="O278" s="12"/>
      <c r="Q278" s="329">
        <v>0</v>
      </c>
      <c r="R278" s="329">
        <v>0</v>
      </c>
      <c r="S278" s="368"/>
      <c r="T278" s="339"/>
    </row>
    <row r="279" spans="1:20" ht="15.65" hidden="1" customHeight="1" outlineLevel="1" x14ac:dyDescent="0.45">
      <c r="A279" s="32" t="s">
        <v>293</v>
      </c>
      <c r="B279" s="329">
        <f t="shared" ref="B279:D279" si="47">B250-B251-B254-B255-B256-B257-B259-B252-B253-B258</f>
        <v>0</v>
      </c>
      <c r="C279" s="329">
        <f t="shared" si="47"/>
        <v>0</v>
      </c>
      <c r="D279" s="329">
        <f t="shared" si="47"/>
        <v>0</v>
      </c>
      <c r="E279" s="329">
        <f t="shared" ref="E279:M279" si="48">E250-E251-E254-E255-E256-E257-E259-E252-E253-E258</f>
        <v>0</v>
      </c>
      <c r="F279" s="329">
        <f t="shared" si="48"/>
        <v>0</v>
      </c>
      <c r="G279" s="329">
        <f t="shared" si="48"/>
        <v>0</v>
      </c>
      <c r="H279" s="329">
        <f t="shared" si="48"/>
        <v>0</v>
      </c>
      <c r="I279" s="329">
        <f t="shared" si="48"/>
        <v>0</v>
      </c>
      <c r="J279" s="329">
        <f t="shared" si="48"/>
        <v>0</v>
      </c>
      <c r="K279" s="329">
        <f t="shared" si="48"/>
        <v>0</v>
      </c>
      <c r="L279" s="329">
        <f t="shared" si="48"/>
        <v>0</v>
      </c>
      <c r="M279" s="329">
        <f t="shared" si="48"/>
        <v>0</v>
      </c>
      <c r="O279" s="12"/>
      <c r="Q279" s="329">
        <v>0</v>
      </c>
      <c r="R279" s="329">
        <v>0</v>
      </c>
      <c r="S279" s="368"/>
      <c r="T279" s="339"/>
    </row>
    <row r="280" spans="1:20" ht="15.65" hidden="1" customHeight="1" outlineLevel="1" x14ac:dyDescent="0.45">
      <c r="O280" s="12"/>
      <c r="Q280" s="339"/>
      <c r="R280" s="339"/>
      <c r="S280" s="366"/>
    </row>
    <row r="281" spans="1:20" s="40" customFormat="1" ht="15" hidden="1" customHeight="1" outlineLevel="1" x14ac:dyDescent="0.45">
      <c r="A281" s="88" t="s">
        <v>272</v>
      </c>
      <c r="B281" s="80">
        <f>B4+B14+B21-B26-B53-B81-B131-B162-B168-B175-B189-B198-B210-B212-B218-B219-B221-B224-B230-B231-B232-B234-B235-B236-B227</f>
        <v>6895097487</v>
      </c>
      <c r="C281" s="80">
        <f>C4+C14+C21-C26-C53-C81-C131-C162-C168-C175-C189-C198-C210-C212-C219-C221-C224-C230-C231-C232-C235-C236</f>
        <v>168289635.78487706</v>
      </c>
      <c r="D281" s="80"/>
      <c r="E281" s="80"/>
      <c r="F281" s="80"/>
      <c r="G281" s="80"/>
      <c r="H281" s="80"/>
      <c r="I281" s="80"/>
      <c r="J281" s="80"/>
      <c r="K281" s="80"/>
      <c r="L281" s="80"/>
      <c r="M281" s="80"/>
      <c r="N281" s="52"/>
      <c r="O281" s="12"/>
      <c r="Q281" s="338"/>
      <c r="R281" s="338"/>
      <c r="S281" s="366"/>
    </row>
    <row r="282" spans="1:20" s="40" customFormat="1" ht="15" hidden="1" customHeight="1" outlineLevel="1" x14ac:dyDescent="0.45">
      <c r="A282" s="89" t="s">
        <v>273</v>
      </c>
      <c r="B282" s="80">
        <f>B18-B109-B163-B165-B170-B192-B222-B226-B237</f>
        <v>2191069856</v>
      </c>
      <c r="C282" s="80">
        <f>C18-C109-C163-C165-C170-C192-C226-C113</f>
        <v>23680529</v>
      </c>
      <c r="D282" s="80"/>
      <c r="E282" s="80"/>
      <c r="F282" s="80"/>
      <c r="G282" s="80"/>
      <c r="H282" s="80"/>
      <c r="I282" s="80"/>
      <c r="J282" s="80"/>
      <c r="K282" s="80"/>
      <c r="L282" s="80"/>
      <c r="M282" s="80"/>
      <c r="O282" s="12"/>
      <c r="Q282" s="338"/>
      <c r="R282" s="338"/>
      <c r="S282" s="366"/>
    </row>
    <row r="283" spans="1:20" s="40" customFormat="1" ht="15" hidden="1" customHeight="1" outlineLevel="1" x14ac:dyDescent="0.45">
      <c r="A283" s="45" t="s">
        <v>274</v>
      </c>
      <c r="B283" s="46">
        <f>SUBTOTAL(9,B281:B282)</f>
        <v>9086167343</v>
      </c>
      <c r="C283" s="46">
        <f t="shared" ref="C283" si="49">SUBTOTAL(9,C281:C282)</f>
        <v>191970164.78487706</v>
      </c>
      <c r="D283" s="46"/>
      <c r="E283" s="46"/>
      <c r="F283" s="46"/>
      <c r="G283" s="46"/>
      <c r="H283" s="46"/>
      <c r="I283" s="46"/>
      <c r="J283" s="46"/>
      <c r="K283" s="46"/>
      <c r="L283" s="46"/>
      <c r="M283" s="46"/>
      <c r="N283" s="52"/>
      <c r="O283" s="12"/>
      <c r="Q283" s="338"/>
      <c r="R283" s="338"/>
      <c r="S283" s="366"/>
    </row>
    <row r="284" spans="1:20" collapsed="1" x14ac:dyDescent="0.45">
      <c r="B284" s="308"/>
      <c r="E284" s="391"/>
      <c r="F284" s="392"/>
      <c r="G284" s="392"/>
      <c r="H284" s="392"/>
      <c r="I284" s="392"/>
      <c r="J284" s="392"/>
      <c r="K284" s="392"/>
      <c r="L284" s="392"/>
      <c r="M284" s="392"/>
    </row>
    <row r="285" spans="1:20" x14ac:dyDescent="0.45">
      <c r="F285" s="392"/>
      <c r="G285" s="392"/>
      <c r="H285" s="392"/>
      <c r="I285" s="392"/>
      <c r="J285" s="392"/>
      <c r="K285" s="392"/>
      <c r="L285" s="392"/>
      <c r="M285" s="392"/>
    </row>
    <row r="286" spans="1:20" x14ac:dyDescent="0.45">
      <c r="B286" s="14"/>
      <c r="F286" s="393"/>
      <c r="G286" s="393"/>
      <c r="H286" s="393"/>
      <c r="I286" s="393"/>
      <c r="J286" s="393"/>
      <c r="K286" s="393"/>
      <c r="L286" s="393"/>
      <c r="M286" s="393"/>
    </row>
    <row r="287" spans="1:20" x14ac:dyDescent="0.45">
      <c r="H287" s="14"/>
      <c r="I287" s="14"/>
      <c r="J287" s="14"/>
      <c r="K287" s="14"/>
      <c r="L287" s="14"/>
    </row>
    <row r="288" spans="1:20" x14ac:dyDescent="0.45">
      <c r="F288" s="393"/>
      <c r="G288" s="393"/>
      <c r="H288" s="393"/>
      <c r="I288" s="393"/>
      <c r="J288" s="393"/>
      <c r="K288" s="393"/>
      <c r="L288" s="393"/>
      <c r="M288" s="393"/>
    </row>
    <row r="291" spans="8:12" x14ac:dyDescent="0.45">
      <c r="H291" s="14"/>
      <c r="I291" s="14"/>
      <c r="J291" s="14"/>
      <c r="K291" s="14"/>
      <c r="L291" s="14"/>
    </row>
    <row r="293" spans="8:12" x14ac:dyDescent="0.45">
      <c r="H293" s="14"/>
      <c r="I293" s="14"/>
      <c r="J293" s="14"/>
      <c r="K293" s="14"/>
      <c r="L293" s="14"/>
    </row>
  </sheetData>
  <mergeCells count="10">
    <mergeCell ref="U1:Z1"/>
    <mergeCell ref="A1:A2"/>
    <mergeCell ref="E1:E2"/>
    <mergeCell ref="D1:D2"/>
    <mergeCell ref="I1:L1"/>
    <mergeCell ref="Q1:R1"/>
    <mergeCell ref="F1:H1"/>
    <mergeCell ref="B1:B2"/>
    <mergeCell ref="C1:C2"/>
    <mergeCell ref="M1:M2"/>
  </mergeCells>
  <phoneticPr fontId="4" type="noConversion"/>
  <pageMargins left="0.75" right="0.75" top="1" bottom="1" header="0.5" footer="0.5"/>
  <pageSetup paperSize="8" scale="60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X289"/>
  <sheetViews>
    <sheetView zoomScale="85" zoomScaleNormal="85" workbookViewId="0">
      <pane xSplit="2" ySplit="1" topLeftCell="C2" activePane="bottomRight" state="frozen"/>
      <selection activeCell="F33" sqref="F33"/>
      <selection pane="topRight" activeCell="F33" sqref="F33"/>
      <selection pane="bottomLeft" activeCell="F33" sqref="F33"/>
      <selection pane="bottomRight"/>
    </sheetView>
  </sheetViews>
  <sheetFormatPr defaultColWidth="9.08984375" defaultRowHeight="15.65" customHeight="1" x14ac:dyDescent="0.45"/>
  <cols>
    <col min="1" max="1" width="30.453125" style="13" customWidth="1"/>
    <col min="2" max="2" width="17" style="13" bestFit="1" customWidth="1"/>
    <col min="3" max="5" width="16.6328125" style="14" customWidth="1"/>
    <col min="6" max="7" width="16.6328125" style="14" hidden="1" customWidth="1"/>
    <col min="8" max="12" width="16.6328125" style="14" customWidth="1"/>
    <col min="13" max="17" width="16.6328125" style="13" customWidth="1"/>
    <col min="18" max="18" width="22.26953125" style="13" customWidth="1"/>
    <col min="19" max="19" width="14.90625" style="13" customWidth="1"/>
    <col min="20" max="24" width="16.6328125" style="13" customWidth="1"/>
    <col min="25" max="16384" width="9.08984375" style="13"/>
  </cols>
  <sheetData>
    <row r="1" spans="1:24" ht="15.65" customHeight="1" x14ac:dyDescent="0.45">
      <c r="A1" s="61" t="s">
        <v>0</v>
      </c>
      <c r="B1" s="61" t="s">
        <v>1</v>
      </c>
      <c r="C1" s="61" t="s">
        <v>499</v>
      </c>
      <c r="D1" s="61" t="s">
        <v>371</v>
      </c>
      <c r="E1" s="61" t="s">
        <v>342</v>
      </c>
      <c r="F1" s="337" t="s">
        <v>389</v>
      </c>
      <c r="G1" s="337" t="s">
        <v>390</v>
      </c>
      <c r="H1" s="62" t="s">
        <v>428</v>
      </c>
      <c r="I1" s="62" t="s">
        <v>429</v>
      </c>
      <c r="J1" s="62" t="s">
        <v>422</v>
      </c>
      <c r="K1" s="62" t="s">
        <v>405</v>
      </c>
      <c r="L1" s="62" t="s">
        <v>423</v>
      </c>
      <c r="M1" s="62" t="s">
        <v>424</v>
      </c>
      <c r="N1" s="62" t="s">
        <v>316</v>
      </c>
      <c r="O1" s="62" t="s">
        <v>317</v>
      </c>
      <c r="P1" s="62" t="s">
        <v>318</v>
      </c>
      <c r="Q1" s="62" t="s">
        <v>319</v>
      </c>
      <c r="R1" s="63"/>
      <c r="S1" s="13" t="s">
        <v>288</v>
      </c>
      <c r="T1" s="64" t="s">
        <v>372</v>
      </c>
      <c r="U1" s="64" t="s">
        <v>373</v>
      </c>
      <c r="V1" s="64" t="s">
        <v>409</v>
      </c>
      <c r="W1" s="64" t="s">
        <v>374</v>
      </c>
      <c r="X1" s="64" t="s">
        <v>375</v>
      </c>
    </row>
    <row r="2" spans="1:24" s="54" customFormat="1" ht="15.65" customHeight="1" x14ac:dyDescent="0.45">
      <c r="A2" s="53" t="s">
        <v>4</v>
      </c>
      <c r="B2" s="65">
        <f t="shared" ref="B2:B65" si="0">SUM(C2:Q2)</f>
        <v>22953776447.691696</v>
      </c>
      <c r="C2" s="66">
        <f>IFERROR(VLOOKUP($A2,유통영업혁신단!$A$1:$L$254,10,FALSE),0)</f>
        <v>0</v>
      </c>
      <c r="D2" s="66">
        <f>U2+W2+X2+T2+V2</f>
        <v>10515.691695514242</v>
      </c>
      <c r="E2" s="66">
        <f>IFERROR(VLOOKUP($A2,'유통영업혁신단 IU'!$A:$G,4,FALSE),0)</f>
        <v>-675549571</v>
      </c>
      <c r="F2" s="332"/>
      <c r="G2" s="332"/>
      <c r="H2" s="66">
        <f>IFERROR(VLOOKUP($A2,강북영업본부!$A$1:$D$255,3,FALSE),0)</f>
        <v>2132386788</v>
      </c>
      <c r="I2" s="66">
        <f>IFERROR(VLOOKUP($A2,강북영업본부!$A$1:$D$255,4,FALSE),0)</f>
        <v>2034571274</v>
      </c>
      <c r="J2" s="66">
        <f>IFERROR(VLOOKUP($A2,강남영업본부!$A$1:$G$255,3,FALSE),0)</f>
        <v>1752881877</v>
      </c>
      <c r="K2" s="66">
        <f>IFERROR(VLOOKUP($A2,강서영업본부!$A$1:$G$255,3,FALSE),0)</f>
        <v>3228823195</v>
      </c>
      <c r="L2" s="66">
        <f>IFERROR(VLOOKUP($A2,강남영업본부!$A$1:$G$255,4,FALSE),0)</f>
        <v>2358639866</v>
      </c>
      <c r="M2" s="66">
        <f>IFERROR(VLOOKUP($A2,강서영업본부!$A$1:$G$255,4,FALSE),0)</f>
        <v>2115775055</v>
      </c>
      <c r="N2" s="67">
        <f>IFERROR(VLOOKUP($A2,동부영업본부!$A$1:$H$255,3,FALSE),0)</f>
        <v>3038681723</v>
      </c>
      <c r="O2" s="67">
        <f>IFERROR(VLOOKUP($A2,동부영업본부!$A$1:$H$255,4,FALSE),0)</f>
        <v>2514481059</v>
      </c>
      <c r="P2" s="67">
        <f>IFERROR(VLOOKUP($A2,서부영업본부!$A$1:$H$255,3,FALSE),0)</f>
        <v>2187789434</v>
      </c>
      <c r="Q2" s="67">
        <f>IFERROR(VLOOKUP($A2,서부영업본부!$A$1:$H$255,4,FALSE),0)</f>
        <v>2265285232</v>
      </c>
      <c r="R2" s="68"/>
      <c r="T2" s="68">
        <f>IFERROR(VLOOKUP($A2,강북영업본부!$A$1:$H$254,5,FALSE),0)</f>
        <v>0</v>
      </c>
      <c r="U2" s="68">
        <f>IFERROR(VLOOKUP($A2,강남영업본부!$A$1:$J$254,7,FALSE),0)</f>
        <v>10515.691695514242</v>
      </c>
      <c r="V2" s="68">
        <f>IFERROR(VLOOKUP($A2,강서영업본부!$A$1:$J$254,7,FALSE),0)</f>
        <v>0</v>
      </c>
      <c r="W2" s="68">
        <f>IFERROR(VLOOKUP($A2,동부영업본부!$A$1:$H$254,5,FALSE),0)</f>
        <v>0</v>
      </c>
      <c r="X2" s="68">
        <f>IFERROR(VLOOKUP($A2,서부영업본부!$A$1:$H$255,5,FALSE),0)</f>
        <v>0</v>
      </c>
    </row>
    <row r="3" spans="1:24" s="12" customFormat="1" ht="15.65" customHeight="1" x14ac:dyDescent="0.45">
      <c r="A3" s="55" t="s">
        <v>5</v>
      </c>
      <c r="B3" s="69">
        <f t="shared" si="0"/>
        <v>10842518892</v>
      </c>
      <c r="C3" s="70">
        <f>IFERROR(VLOOKUP($A3,유통영업혁신단!$A$1:$L$254,10,FALSE),0)</f>
        <v>0</v>
      </c>
      <c r="D3" s="70">
        <f t="shared" ref="D3:D67" si="1">U3+W3+X3+T3+V3</f>
        <v>0</v>
      </c>
      <c r="E3" s="70">
        <f>IFERROR(VLOOKUP($A3,'유통영업혁신단 IU'!$A:$G,4,FALSE),0)</f>
        <v>0</v>
      </c>
      <c r="F3" s="332"/>
      <c r="G3" s="332"/>
      <c r="H3" s="70">
        <f>IFERROR(VLOOKUP($A3,강북영업본부!$A$1:$D$255,3,FALSE),0)</f>
        <v>1067896866</v>
      </c>
      <c r="I3" s="70">
        <f>IFERROR(VLOOKUP($A3,강북영업본부!$A$1:$D$255,4,FALSE),0)</f>
        <v>963477491</v>
      </c>
      <c r="J3" s="70">
        <f>IFERROR(VLOOKUP($A3,강남영업본부!$A$1:$G$255,3,FALSE),0)</f>
        <v>850593273</v>
      </c>
      <c r="K3" s="70">
        <f>IFERROR(VLOOKUP($A3,강서영업본부!$A$1:$G$255,3,FALSE),0)</f>
        <v>1517049707</v>
      </c>
      <c r="L3" s="70">
        <f>IFERROR(VLOOKUP($A3,강남영업본부!$A$1:$G$255,4,FALSE),0)</f>
        <v>1081865328</v>
      </c>
      <c r="M3" s="71">
        <f>IFERROR(VLOOKUP($A3,강서영업본부!$A$1:$G$255,4,FALSE),0)</f>
        <v>915824968</v>
      </c>
      <c r="N3" s="71">
        <f>IFERROR(VLOOKUP($A3,동부영업본부!$A$1:$H$255,3,FALSE),0)</f>
        <v>1349479097</v>
      </c>
      <c r="O3" s="71">
        <f>IFERROR(VLOOKUP($A3,동부영업본부!$A$1:$H$255,4,FALSE),0)</f>
        <v>1128186630</v>
      </c>
      <c r="P3" s="71">
        <f>IFERROR(VLOOKUP($A3,서부영업본부!$A$1:$H$255,3,FALSE),0)</f>
        <v>952855043</v>
      </c>
      <c r="Q3" s="71">
        <f>IFERROR(VLOOKUP($A3,서부영업본부!$A$1:$H$255,4,FALSE),0)</f>
        <v>1015290489</v>
      </c>
      <c r="R3" s="72"/>
      <c r="T3" s="72">
        <f>IFERROR(VLOOKUP($A3,강북영업본부!$A$1:$H$254,5,FALSE),0)</f>
        <v>0</v>
      </c>
      <c r="U3" s="72">
        <f>IFERROR(VLOOKUP($A3,강남영업본부!$A$1:$J$254,7,FALSE),0)</f>
        <v>0</v>
      </c>
      <c r="V3" s="72">
        <f>IFERROR(VLOOKUP($A3,강서영업본부!$A$1:$J$254,7,FALSE),0)</f>
        <v>0</v>
      </c>
      <c r="W3" s="72">
        <f>IFERROR(VLOOKUP($A3,동부영업본부!$A$1:$H$254,5,FALSE),0)</f>
        <v>0</v>
      </c>
      <c r="X3" s="72">
        <f>IFERROR(VLOOKUP($A3,서부영업본부!$A$1:$H$255,5,FALSE),0)</f>
        <v>0</v>
      </c>
    </row>
    <row r="4" spans="1:24" ht="15.65" customHeight="1" x14ac:dyDescent="0.45">
      <c r="A4" s="56" t="s">
        <v>6</v>
      </c>
      <c r="B4" s="73">
        <f t="shared" si="0"/>
        <v>34464139</v>
      </c>
      <c r="C4" s="74">
        <f>IFERROR(VLOOKUP($A4,유통영업혁신단!$A$1:$L$254,10,FALSE),0)</f>
        <v>0</v>
      </c>
      <c r="D4" s="74">
        <f t="shared" si="1"/>
        <v>0</v>
      </c>
      <c r="E4" s="74">
        <f>IFERROR(VLOOKUP($A4,'유통영업혁신단 IU'!$A:$G,4,FALSE),0)</f>
        <v>0</v>
      </c>
      <c r="F4" s="333"/>
      <c r="G4" s="333"/>
      <c r="H4" s="74">
        <f>IFERROR(VLOOKUP($A4,강북영업본부!$A$1:$D$255,3,FALSE),0)</f>
        <v>955454</v>
      </c>
      <c r="I4" s="74">
        <f>IFERROR(VLOOKUP($A4,강북영업본부!$A$1:$D$255,4,FALSE),0)</f>
        <v>1102636</v>
      </c>
      <c r="J4" s="74">
        <f>IFERROR(VLOOKUP($A4,강남영업본부!$A$1:$G$255,3,FALSE),0)</f>
        <v>963909</v>
      </c>
      <c r="K4" s="74">
        <f>IFERROR(VLOOKUP($A4,강서영업본부!$A$1:$G$255,3,FALSE),0)</f>
        <v>6407718</v>
      </c>
      <c r="L4" s="74">
        <f>IFERROR(VLOOKUP($A4,강남영업본부!$A$1:$G$255,4,FALSE),0)</f>
        <v>1729364</v>
      </c>
      <c r="M4" s="75">
        <f>IFERROR(VLOOKUP($A4,강서영업본부!$A$1:$G$255,4,FALSE),0)</f>
        <v>4518136</v>
      </c>
      <c r="N4" s="75">
        <f>IFERROR(VLOOKUP($A4,동부영업본부!$A$1:$H$255,3,FALSE),0)</f>
        <v>5522545</v>
      </c>
      <c r="O4" s="75">
        <f>IFERROR(VLOOKUP($A4,동부영업본부!$A$1:$H$255,4,FALSE),0)</f>
        <v>6712899</v>
      </c>
      <c r="P4" s="75">
        <f>IFERROR(VLOOKUP($A4,서부영업본부!$A$1:$H$255,3,FALSE),0)</f>
        <v>2111091</v>
      </c>
      <c r="Q4" s="75">
        <f>IFERROR(VLOOKUP($A4,서부영업본부!$A$1:$H$255,4,FALSE),0)</f>
        <v>4440387</v>
      </c>
      <c r="R4" s="76"/>
      <c r="T4" s="76">
        <f>IFERROR(VLOOKUP($A4,강북영업본부!$A$1:$H$254,5,FALSE),0)</f>
        <v>0</v>
      </c>
      <c r="U4" s="76">
        <f>IFERROR(VLOOKUP($A4,강남영업본부!$A$1:$J$254,7,FALSE),0)</f>
        <v>0</v>
      </c>
      <c r="V4" s="76">
        <f>IFERROR(VLOOKUP($A4,강서영업본부!$A$1:$J$254,7,FALSE),0)</f>
        <v>0</v>
      </c>
      <c r="W4" s="76">
        <f>IFERROR(VLOOKUP($A4,동부영업본부!$A$1:$H$254,5,FALSE),0)</f>
        <v>0</v>
      </c>
      <c r="X4" s="76">
        <f>IFERROR(VLOOKUP($A4,서부영업본부!$A$1:$H$255,5,FALSE),0)</f>
        <v>0</v>
      </c>
    </row>
    <row r="5" spans="1:24" ht="15.65" customHeight="1" x14ac:dyDescent="0.45">
      <c r="A5" s="56" t="s">
        <v>7</v>
      </c>
      <c r="B5" s="73">
        <f t="shared" si="0"/>
        <v>0</v>
      </c>
      <c r="C5" s="74">
        <f>IFERROR(VLOOKUP($A5,유통영업혁신단!$A$1:$L$254,10,FALSE),0)</f>
        <v>0</v>
      </c>
      <c r="D5" s="74">
        <f t="shared" si="1"/>
        <v>0</v>
      </c>
      <c r="E5" s="74">
        <f>IFERROR(VLOOKUP($A5,'유통영업혁신단 IU'!$A:$G,4,FALSE),0)</f>
        <v>0</v>
      </c>
      <c r="F5" s="333"/>
      <c r="G5" s="333"/>
      <c r="H5" s="74">
        <f>IFERROR(VLOOKUP($A5,강북영업본부!$A$1:$D$255,3,FALSE),0)</f>
        <v>0</v>
      </c>
      <c r="I5" s="74">
        <f>IFERROR(VLOOKUP($A5,강북영업본부!$A$1:$D$255,4,FALSE),0)</f>
        <v>0</v>
      </c>
      <c r="J5" s="74">
        <f>IFERROR(VLOOKUP($A5,강남영업본부!$A$1:$G$255,3,FALSE),0)</f>
        <v>0</v>
      </c>
      <c r="K5" s="74">
        <f>IFERROR(VLOOKUP($A5,강서영업본부!$A$1:$G$255,3,FALSE),0)</f>
        <v>0</v>
      </c>
      <c r="L5" s="74">
        <f>IFERROR(VLOOKUP($A5,강남영업본부!$A$1:$G$255,4,FALSE),0)</f>
        <v>0</v>
      </c>
      <c r="M5" s="75">
        <f>IFERROR(VLOOKUP($A5,강서영업본부!$A$1:$G$255,4,FALSE),0)</f>
        <v>0</v>
      </c>
      <c r="N5" s="75">
        <f>IFERROR(VLOOKUP($A5,동부영업본부!$A$1:$H$255,3,FALSE),0)</f>
        <v>0</v>
      </c>
      <c r="O5" s="75">
        <f>IFERROR(VLOOKUP($A5,동부영업본부!$A$1:$H$255,4,FALSE),0)</f>
        <v>0</v>
      </c>
      <c r="P5" s="75">
        <f>IFERROR(VLOOKUP($A5,서부영업본부!$A$1:$H$255,3,FALSE),0)</f>
        <v>0</v>
      </c>
      <c r="Q5" s="75">
        <f>IFERROR(VLOOKUP($A5,서부영업본부!$A$1:$H$255,4,FALSE),0)</f>
        <v>0</v>
      </c>
      <c r="R5" s="76"/>
      <c r="T5" s="76">
        <f>IFERROR(VLOOKUP($A5,강북영업본부!$A$1:$H$254,5,FALSE),0)</f>
        <v>0</v>
      </c>
      <c r="U5" s="76">
        <f>IFERROR(VLOOKUP($A5,강남영업본부!$A$1:$J$254,7,FALSE),0)</f>
        <v>0</v>
      </c>
      <c r="V5" s="76">
        <f>IFERROR(VLOOKUP($A5,강서영업본부!$A$1:$J$254,7,FALSE),0)</f>
        <v>0</v>
      </c>
      <c r="W5" s="76">
        <f>IFERROR(VLOOKUP($A5,동부영업본부!$A$1:$H$254,5,FALSE),0)</f>
        <v>0</v>
      </c>
      <c r="X5" s="76">
        <f>IFERROR(VLOOKUP($A5,서부영업본부!$A$1:$H$255,5,FALSE),0)</f>
        <v>0</v>
      </c>
    </row>
    <row r="6" spans="1:24" ht="15.65" customHeight="1" x14ac:dyDescent="0.45">
      <c r="A6" s="56" t="s">
        <v>196</v>
      </c>
      <c r="B6" s="73">
        <f t="shared" si="0"/>
        <v>0</v>
      </c>
      <c r="C6" s="74">
        <f>IFERROR(VLOOKUP($A6,유통영업혁신단!$A$1:$L$254,10,FALSE),0)</f>
        <v>0</v>
      </c>
      <c r="D6" s="74">
        <f t="shared" si="1"/>
        <v>0</v>
      </c>
      <c r="E6" s="74">
        <f>IFERROR(VLOOKUP($A6,'유통영업혁신단 IU'!$A:$G,4,FALSE),0)</f>
        <v>0</v>
      </c>
      <c r="F6" s="333"/>
      <c r="G6" s="333"/>
      <c r="H6" s="74">
        <f>IFERROR(VLOOKUP($A6,강북영업본부!$A$1:$D$255,3,FALSE),0)</f>
        <v>0</v>
      </c>
      <c r="I6" s="74">
        <f>IFERROR(VLOOKUP($A6,강북영업본부!$A$1:$D$255,4,FALSE),0)</f>
        <v>0</v>
      </c>
      <c r="J6" s="74">
        <f>IFERROR(VLOOKUP($A6,강남영업본부!$A$1:$G$255,3,FALSE),0)</f>
        <v>0</v>
      </c>
      <c r="K6" s="74">
        <f>IFERROR(VLOOKUP($A6,강서영업본부!$A$1:$G$255,3,FALSE),0)</f>
        <v>0</v>
      </c>
      <c r="L6" s="74">
        <f>IFERROR(VLOOKUP($A6,강남영업본부!$A$1:$G$255,4,FALSE),0)</f>
        <v>0</v>
      </c>
      <c r="M6" s="75">
        <f>IFERROR(VLOOKUP($A6,강서영업본부!$A$1:$G$255,4,FALSE),0)</f>
        <v>0</v>
      </c>
      <c r="N6" s="75">
        <f>IFERROR(VLOOKUP($A6,동부영업본부!$A$1:$H$255,3,FALSE),0)</f>
        <v>0</v>
      </c>
      <c r="O6" s="75">
        <f>IFERROR(VLOOKUP($A6,동부영업본부!$A$1:$H$255,4,FALSE),0)</f>
        <v>0</v>
      </c>
      <c r="P6" s="75">
        <f>IFERROR(VLOOKUP($A6,서부영업본부!$A$1:$H$255,3,FALSE),0)</f>
        <v>0</v>
      </c>
      <c r="Q6" s="75">
        <f>IFERROR(VLOOKUP($A6,서부영업본부!$A$1:$H$255,4,FALSE),0)</f>
        <v>0</v>
      </c>
      <c r="R6" s="76"/>
      <c r="T6" s="76">
        <f>IFERROR(VLOOKUP($A6,강북영업본부!$A$1:$H$254,5,FALSE),0)</f>
        <v>0</v>
      </c>
      <c r="U6" s="76">
        <f>IFERROR(VLOOKUP($A6,강남영업본부!$A$1:$J$254,7,FALSE),0)</f>
        <v>0</v>
      </c>
      <c r="V6" s="76">
        <f>IFERROR(VLOOKUP($A6,강서영업본부!$A$1:$J$254,7,FALSE),0)</f>
        <v>0</v>
      </c>
      <c r="W6" s="76">
        <f>IFERROR(VLOOKUP($A6,동부영업본부!$A$1:$H$254,5,FALSE),0)</f>
        <v>0</v>
      </c>
      <c r="X6" s="76">
        <f>IFERROR(VLOOKUP($A6,서부영업본부!$A$1:$H$255,5,FALSE),0)</f>
        <v>0</v>
      </c>
    </row>
    <row r="7" spans="1:24" ht="15.65" customHeight="1" x14ac:dyDescent="0.45">
      <c r="A7" s="56" t="s">
        <v>8</v>
      </c>
      <c r="B7" s="73">
        <f t="shared" si="0"/>
        <v>10221832695</v>
      </c>
      <c r="C7" s="74">
        <f>IFERROR(VLOOKUP($A7,유통영업혁신단!$A$1:$L$254,10,FALSE),0)</f>
        <v>0</v>
      </c>
      <c r="D7" s="74">
        <f t="shared" si="1"/>
        <v>0</v>
      </c>
      <c r="E7" s="74">
        <f>IFERROR(VLOOKUP($A7,'유통영업혁신단 IU'!$A:$G,4,FALSE),0)</f>
        <v>0</v>
      </c>
      <c r="F7" s="333"/>
      <c r="G7" s="333"/>
      <c r="H7" s="74">
        <f>IFERROR(VLOOKUP($A7,강북영업본부!$A$1:$D$255,3,FALSE),0)</f>
        <v>1018572682</v>
      </c>
      <c r="I7" s="74">
        <f>IFERROR(VLOOKUP($A7,강북영업본부!$A$1:$D$255,4,FALSE),0)</f>
        <v>917853037</v>
      </c>
      <c r="J7" s="74">
        <f>IFERROR(VLOOKUP($A7,강남영업본부!$A$1:$G$255,3,FALSE),0)</f>
        <v>813215636</v>
      </c>
      <c r="K7" s="74">
        <f>IFERROR(VLOOKUP($A7,강서영업본부!$A$1:$G$255,3,FALSE),0)</f>
        <v>1394211976</v>
      </c>
      <c r="L7" s="74">
        <f>IFERROR(VLOOKUP($A7,강남영업본부!$A$1:$G$255,4,FALSE),0)</f>
        <v>1029411327</v>
      </c>
      <c r="M7" s="75">
        <f>IFERROR(VLOOKUP($A7,강서영업본부!$A$1:$G$255,4,FALSE),0)</f>
        <v>857436331</v>
      </c>
      <c r="N7" s="75">
        <f>IFERROR(VLOOKUP($A7,동부영업본부!$A$1:$H$255,3,FALSE),0)</f>
        <v>1259317185</v>
      </c>
      <c r="O7" s="75">
        <f>IFERROR(VLOOKUP($A7,동부영업본부!$A$1:$H$255,4,FALSE),0)</f>
        <v>1078212721</v>
      </c>
      <c r="P7" s="75">
        <f>IFERROR(VLOOKUP($A7,서부영업본부!$A$1:$H$255,3,FALSE),0)</f>
        <v>909517133</v>
      </c>
      <c r="Q7" s="75">
        <f>IFERROR(VLOOKUP($A7,서부영업본부!$A$1:$H$255,4,FALSE),0)</f>
        <v>944084667</v>
      </c>
      <c r="R7" s="76"/>
      <c r="T7" s="76">
        <f>IFERROR(VLOOKUP($A7,강북영업본부!$A$1:$H$254,5,FALSE),0)</f>
        <v>0</v>
      </c>
      <c r="U7" s="76">
        <f>IFERROR(VLOOKUP($A7,강남영업본부!$A$1:$J$254,7,FALSE),0)</f>
        <v>0</v>
      </c>
      <c r="V7" s="76">
        <f>IFERROR(VLOOKUP($A7,강서영업본부!$A$1:$J$254,7,FALSE),0)</f>
        <v>0</v>
      </c>
      <c r="W7" s="76">
        <f>IFERROR(VLOOKUP($A7,동부영업본부!$A$1:$H$254,5,FALSE),0)</f>
        <v>0</v>
      </c>
      <c r="X7" s="76">
        <f>IFERROR(VLOOKUP($A7,서부영업본부!$A$1:$H$255,5,FALSE),0)</f>
        <v>0</v>
      </c>
    </row>
    <row r="8" spans="1:24" ht="15.65" customHeight="1" x14ac:dyDescent="0.45">
      <c r="A8" s="56" t="s">
        <v>9</v>
      </c>
      <c r="B8" s="73">
        <f t="shared" si="0"/>
        <v>260761794</v>
      </c>
      <c r="C8" s="74">
        <f>IFERROR(VLOOKUP($A8,유통영업혁신단!$A$1:$L$254,10,FALSE),0)</f>
        <v>0</v>
      </c>
      <c r="D8" s="74">
        <f t="shared" si="1"/>
        <v>0</v>
      </c>
      <c r="E8" s="74">
        <f>IFERROR(VLOOKUP($A8,'유통영업혁신단 IU'!$A:$G,4,FALSE),0)</f>
        <v>0</v>
      </c>
      <c r="F8" s="333"/>
      <c r="G8" s="333"/>
      <c r="H8" s="74">
        <f>IFERROR(VLOOKUP($A8,강북영업본부!$A$1:$D$255,3,FALSE),0)</f>
        <v>22032790</v>
      </c>
      <c r="I8" s="74">
        <f>IFERROR(VLOOKUP($A8,강북영업본부!$A$1:$D$255,4,FALSE),0)</f>
        <v>19719489</v>
      </c>
      <c r="J8" s="74">
        <f>IFERROR(VLOOKUP($A8,강남영업본부!$A$1:$G$255,3,FALSE),0)</f>
        <v>20506682</v>
      </c>
      <c r="K8" s="74">
        <f>IFERROR(VLOOKUP($A8,강서영업본부!$A$1:$G$255,3,FALSE),0)</f>
        <v>48869385</v>
      </c>
      <c r="L8" s="74">
        <f>IFERROR(VLOOKUP($A8,강남영업본부!$A$1:$G$255,4,FALSE),0)</f>
        <v>22121199</v>
      </c>
      <c r="M8" s="75">
        <f>IFERROR(VLOOKUP($A8,강서영업본부!$A$1:$G$255,4,FALSE),0)</f>
        <v>18984969</v>
      </c>
      <c r="N8" s="75">
        <f>IFERROR(VLOOKUP($A8,동부영업본부!$A$1:$H$255,3,FALSE),0)</f>
        <v>41274436</v>
      </c>
      <c r="O8" s="75">
        <f>IFERROR(VLOOKUP($A8,동부영업본부!$A$1:$H$255,4,FALSE),0)</f>
        <v>17077382</v>
      </c>
      <c r="P8" s="75">
        <f>IFERROR(VLOOKUP($A8,서부영업본부!$A$1:$H$255,3,FALSE),0)</f>
        <v>19804521</v>
      </c>
      <c r="Q8" s="75">
        <f>IFERROR(VLOOKUP($A8,서부영업본부!$A$1:$H$255,4,FALSE),0)</f>
        <v>30370941</v>
      </c>
      <c r="R8" s="76"/>
      <c r="T8" s="76">
        <f>IFERROR(VLOOKUP($A8,강북영업본부!$A$1:$H$254,5,FALSE),0)</f>
        <v>0</v>
      </c>
      <c r="U8" s="76">
        <f>IFERROR(VLOOKUP($A8,강남영업본부!$A$1:$J$254,7,FALSE),0)</f>
        <v>0</v>
      </c>
      <c r="V8" s="76">
        <f>IFERROR(VLOOKUP($A8,강서영업본부!$A$1:$J$254,7,FALSE),0)</f>
        <v>0</v>
      </c>
      <c r="W8" s="76">
        <f>IFERROR(VLOOKUP($A8,동부영업본부!$A$1:$H$254,5,FALSE),0)</f>
        <v>0</v>
      </c>
      <c r="X8" s="76">
        <f>IFERROR(VLOOKUP($A8,서부영업본부!$A$1:$H$255,5,FALSE),0)</f>
        <v>0</v>
      </c>
    </row>
    <row r="9" spans="1:24" ht="15.65" customHeight="1" x14ac:dyDescent="0.45">
      <c r="A9" s="56" t="s">
        <v>137</v>
      </c>
      <c r="B9" s="73">
        <f t="shared" si="0"/>
        <v>0</v>
      </c>
      <c r="C9" s="74">
        <f>IFERROR(VLOOKUP($A9,유통영업혁신단!$A$1:$L$254,10,FALSE),0)</f>
        <v>0</v>
      </c>
      <c r="D9" s="74">
        <f t="shared" si="1"/>
        <v>0</v>
      </c>
      <c r="E9" s="74">
        <f>IFERROR(VLOOKUP($A9,'유통영업혁신단 IU'!$A:$G,4,FALSE),0)</f>
        <v>0</v>
      </c>
      <c r="F9" s="333"/>
      <c r="G9" s="333"/>
      <c r="H9" s="74">
        <f>IFERROR(VLOOKUP($A9,강북영업본부!$A$1:$D$255,3,FALSE),0)</f>
        <v>0</v>
      </c>
      <c r="I9" s="74">
        <f>IFERROR(VLOOKUP($A9,강북영업본부!$A$1:$D$255,4,FALSE),0)</f>
        <v>0</v>
      </c>
      <c r="J9" s="74">
        <f>IFERROR(VLOOKUP($A9,강남영업본부!$A$1:$G$255,3,FALSE),0)</f>
        <v>0</v>
      </c>
      <c r="K9" s="74">
        <f>IFERROR(VLOOKUP($A9,강서영업본부!$A$1:$G$255,3,FALSE),0)</f>
        <v>0</v>
      </c>
      <c r="L9" s="74">
        <f>IFERROR(VLOOKUP($A9,강남영업본부!$A$1:$G$255,4,FALSE),0)</f>
        <v>0</v>
      </c>
      <c r="M9" s="75">
        <f>IFERROR(VLOOKUP($A9,강서영업본부!$A$1:$G$255,4,FALSE),0)</f>
        <v>0</v>
      </c>
      <c r="N9" s="75">
        <f>IFERROR(VLOOKUP($A9,동부영업본부!$A$1:$H$255,3,FALSE),0)</f>
        <v>0</v>
      </c>
      <c r="O9" s="75">
        <f>IFERROR(VLOOKUP($A9,동부영업본부!$A$1:$H$255,4,FALSE),0)</f>
        <v>0</v>
      </c>
      <c r="P9" s="75">
        <f>IFERROR(VLOOKUP($A9,서부영업본부!$A$1:$H$255,3,FALSE),0)</f>
        <v>0</v>
      </c>
      <c r="Q9" s="75">
        <f>IFERROR(VLOOKUP($A9,서부영업본부!$A$1:$H$255,4,FALSE),0)</f>
        <v>0</v>
      </c>
      <c r="R9" s="76"/>
      <c r="T9" s="76">
        <f>IFERROR(VLOOKUP($A9,강북영업본부!$A$1:$H$254,5,FALSE),0)</f>
        <v>0</v>
      </c>
      <c r="U9" s="76">
        <f>IFERROR(VLOOKUP($A9,강남영업본부!$A$1:$J$254,7,FALSE),0)</f>
        <v>0</v>
      </c>
      <c r="V9" s="76">
        <f>IFERROR(VLOOKUP($A9,강서영업본부!$A$1:$J$254,7,FALSE),0)</f>
        <v>0</v>
      </c>
      <c r="W9" s="76">
        <f>IFERROR(VLOOKUP($A9,동부영업본부!$A$1:$H$254,5,FALSE),0)</f>
        <v>0</v>
      </c>
      <c r="X9" s="76">
        <f>IFERROR(VLOOKUP($A9,서부영업본부!$A$1:$H$255,5,FALSE),0)</f>
        <v>0</v>
      </c>
    </row>
    <row r="10" spans="1:24" ht="15.65" customHeight="1" x14ac:dyDescent="0.45">
      <c r="A10" s="56" t="s">
        <v>10</v>
      </c>
      <c r="B10" s="73">
        <f t="shared" si="0"/>
        <v>325460264</v>
      </c>
      <c r="C10" s="74">
        <f>IFERROR(VLOOKUP($A10,유통영업혁신단!$A$1:$L$254,10,FALSE),0)</f>
        <v>0</v>
      </c>
      <c r="D10" s="74">
        <f t="shared" si="1"/>
        <v>0</v>
      </c>
      <c r="E10" s="74">
        <f>IFERROR(VLOOKUP($A10,'유통영업혁신단 IU'!$A:$G,4,FALSE),0)</f>
        <v>0</v>
      </c>
      <c r="F10" s="333"/>
      <c r="G10" s="333"/>
      <c r="H10" s="74">
        <f>IFERROR(VLOOKUP($A10,강북영업본부!$A$1:$D$255,3,FALSE),0)</f>
        <v>26335940</v>
      </c>
      <c r="I10" s="74">
        <f>IFERROR(VLOOKUP($A10,강북영업본부!$A$1:$D$255,4,FALSE),0)</f>
        <v>24802329</v>
      </c>
      <c r="J10" s="74">
        <f>IFERROR(VLOOKUP($A10,강남영업본부!$A$1:$G$255,3,FALSE),0)</f>
        <v>15907046</v>
      </c>
      <c r="K10" s="74">
        <f>IFERROR(VLOOKUP($A10,강서영업본부!$A$1:$G$255,3,FALSE),0)</f>
        <v>67560628</v>
      </c>
      <c r="L10" s="74">
        <f>IFERROR(VLOOKUP($A10,강남영업본부!$A$1:$G$255,4,FALSE),0)</f>
        <v>28603438</v>
      </c>
      <c r="M10" s="75">
        <f>IFERROR(VLOOKUP($A10,강서영업본부!$A$1:$G$255,4,FALSE),0)</f>
        <v>34885532</v>
      </c>
      <c r="N10" s="75">
        <f>IFERROR(VLOOKUP($A10,동부영업본부!$A$1:$H$255,3,FALSE),0)</f>
        <v>43364931</v>
      </c>
      <c r="O10" s="75">
        <f>IFERROR(VLOOKUP($A10,동부영업본부!$A$1:$H$255,4,FALSE),0)</f>
        <v>26183628</v>
      </c>
      <c r="P10" s="75">
        <f>IFERROR(VLOOKUP($A10,서부영업본부!$A$1:$H$255,3,FALSE),0)</f>
        <v>21422298</v>
      </c>
      <c r="Q10" s="75">
        <f>IFERROR(VLOOKUP($A10,서부영업본부!$A$1:$H$255,4,FALSE),0)</f>
        <v>36394494</v>
      </c>
      <c r="R10" s="76"/>
      <c r="T10" s="76">
        <f>IFERROR(VLOOKUP($A10,강북영업본부!$A$1:$H$254,5,FALSE),0)</f>
        <v>0</v>
      </c>
      <c r="U10" s="76">
        <f>IFERROR(VLOOKUP($A10,강남영업본부!$A$1:$J$254,7,FALSE),0)</f>
        <v>0</v>
      </c>
      <c r="V10" s="76">
        <f>IFERROR(VLOOKUP($A10,강서영업본부!$A$1:$J$254,7,FALSE),0)</f>
        <v>0</v>
      </c>
      <c r="W10" s="76">
        <f>IFERROR(VLOOKUP($A10,동부영업본부!$A$1:$H$254,5,FALSE),0)</f>
        <v>0</v>
      </c>
      <c r="X10" s="76">
        <f>IFERROR(VLOOKUP($A10,서부영업본부!$A$1:$H$255,5,FALSE),0)</f>
        <v>0</v>
      </c>
    </row>
    <row r="11" spans="1:24" ht="15.65" customHeight="1" x14ac:dyDescent="0.45">
      <c r="A11" s="56" t="s">
        <v>197</v>
      </c>
      <c r="B11" s="73">
        <f t="shared" si="0"/>
        <v>0</v>
      </c>
      <c r="C11" s="74">
        <f>IFERROR(VLOOKUP($A11,유통영업혁신단!$A$1:$L$254,10,FALSE),0)</f>
        <v>0</v>
      </c>
      <c r="D11" s="74">
        <f t="shared" si="1"/>
        <v>0</v>
      </c>
      <c r="E11" s="74">
        <f>IFERROR(VLOOKUP($A11,'유통영업혁신단 IU'!$A:$G,4,FALSE),0)</f>
        <v>0</v>
      </c>
      <c r="F11" s="333"/>
      <c r="G11" s="333"/>
      <c r="H11" s="74">
        <f>IFERROR(VLOOKUP($A11,강북영업본부!$A$1:$D$255,3,FALSE),0)</f>
        <v>0</v>
      </c>
      <c r="I11" s="74">
        <f>IFERROR(VLOOKUP($A11,강북영업본부!$A$1:$D$255,4,FALSE),0)</f>
        <v>0</v>
      </c>
      <c r="J11" s="74">
        <f>IFERROR(VLOOKUP($A11,강남영업본부!$A$1:$G$255,3,FALSE),0)</f>
        <v>0</v>
      </c>
      <c r="K11" s="74">
        <f>IFERROR(VLOOKUP($A11,강서영업본부!$A$1:$G$255,3,FALSE),0)</f>
        <v>0</v>
      </c>
      <c r="L11" s="74">
        <f>IFERROR(VLOOKUP($A11,강남영업본부!$A$1:$G$255,4,FALSE),0)</f>
        <v>0</v>
      </c>
      <c r="M11" s="75">
        <f>IFERROR(VLOOKUP($A11,강서영업본부!$A$1:$G$255,4,FALSE),0)</f>
        <v>0</v>
      </c>
      <c r="N11" s="75">
        <f>IFERROR(VLOOKUP($A11,동부영업본부!$A$1:$H$255,3,FALSE),0)</f>
        <v>0</v>
      </c>
      <c r="O11" s="75">
        <f>IFERROR(VLOOKUP($A11,동부영업본부!$A$1:$H$255,4,FALSE),0)</f>
        <v>0</v>
      </c>
      <c r="P11" s="75">
        <f>IFERROR(VLOOKUP($A11,서부영업본부!$A$1:$H$255,3,FALSE),0)</f>
        <v>0</v>
      </c>
      <c r="Q11" s="75">
        <f>IFERROR(VLOOKUP($A11,서부영업본부!$A$1:$H$255,4,FALSE),0)</f>
        <v>0</v>
      </c>
      <c r="R11" s="76"/>
      <c r="T11" s="76">
        <f>IFERROR(VLOOKUP($A11,강북영업본부!$A$1:$H$254,5,FALSE),0)</f>
        <v>0</v>
      </c>
      <c r="U11" s="76">
        <f>IFERROR(VLOOKUP($A11,강남영업본부!$A$1:$J$254,7,FALSE),0)</f>
        <v>0</v>
      </c>
      <c r="V11" s="76">
        <f>IFERROR(VLOOKUP($A11,강서영업본부!$A$1:$J$254,7,FALSE),0)</f>
        <v>0</v>
      </c>
      <c r="W11" s="76">
        <f>IFERROR(VLOOKUP($A11,동부영업본부!$A$1:$H$254,5,FALSE),0)</f>
        <v>0</v>
      </c>
      <c r="X11" s="76">
        <f>IFERROR(VLOOKUP($A11,서부영업본부!$A$1:$H$255,5,FALSE),0)</f>
        <v>0</v>
      </c>
    </row>
    <row r="12" spans="1:24" s="12" customFormat="1" ht="15.65" customHeight="1" x14ac:dyDescent="0.45">
      <c r="A12" s="42" t="s">
        <v>11</v>
      </c>
      <c r="B12" s="69">
        <f t="shared" si="0"/>
        <v>12111257555.691696</v>
      </c>
      <c r="C12" s="70">
        <f>IFERROR(VLOOKUP($A12,유통영업혁신단!$A$1:$L$254,10,FALSE),0)</f>
        <v>0</v>
      </c>
      <c r="D12" s="70">
        <f t="shared" si="1"/>
        <v>10515.691695514242</v>
      </c>
      <c r="E12" s="70">
        <f>IFERROR(VLOOKUP($A12,'유통영업혁신단 IU'!$A:$G,4,FALSE),0)</f>
        <v>-675549571</v>
      </c>
      <c r="F12" s="332"/>
      <c r="G12" s="332"/>
      <c r="H12" s="70">
        <f>IFERROR(VLOOKUP($A12,강북영업본부!$A$1:$D$255,3,FALSE),0)</f>
        <v>1064489922</v>
      </c>
      <c r="I12" s="70">
        <f>IFERROR(VLOOKUP($A12,강북영업본부!$A$1:$D$255,4,FALSE),0)</f>
        <v>1071093783</v>
      </c>
      <c r="J12" s="70">
        <f>IFERROR(VLOOKUP($A12,강남영업본부!$A$1:$G$255,3,FALSE),0)</f>
        <v>902288604</v>
      </c>
      <c r="K12" s="70">
        <f>IFERROR(VLOOKUP($A12,강서영업본부!$A$1:$G$255,3,FALSE),0)</f>
        <v>1711773488</v>
      </c>
      <c r="L12" s="70">
        <f>IFERROR(VLOOKUP($A12,강남영업본부!$A$1:$G$255,4,FALSE),0)</f>
        <v>1276774538</v>
      </c>
      <c r="M12" s="71">
        <f>IFERROR(VLOOKUP($A12,강서영업본부!$A$1:$G$255,4,FALSE),0)</f>
        <v>1199950087</v>
      </c>
      <c r="N12" s="71">
        <f>IFERROR(VLOOKUP($A12,동부영업본부!$A$1:$H$255,3,FALSE),0)</f>
        <v>1689202626</v>
      </c>
      <c r="O12" s="71">
        <f>IFERROR(VLOOKUP($A12,동부영업본부!$A$1:$H$255,4,FALSE),0)</f>
        <v>1386294429</v>
      </c>
      <c r="P12" s="71">
        <f>IFERROR(VLOOKUP($A12,서부영업본부!$A$1:$H$255,3,FALSE),0)</f>
        <v>1234934391</v>
      </c>
      <c r="Q12" s="71">
        <f>IFERROR(VLOOKUP($A12,서부영업본부!$A$1:$H$255,4,FALSE),0)</f>
        <v>1249994743</v>
      </c>
      <c r="R12" s="72"/>
      <c r="T12" s="72">
        <f>IFERROR(VLOOKUP($A12,강북영업본부!$A$1:$H$254,5,FALSE),0)</f>
        <v>0</v>
      </c>
      <c r="U12" s="72">
        <f>IFERROR(VLOOKUP($A12,강남영업본부!$A$1:$J$254,7,FALSE),0)</f>
        <v>10515.691695514242</v>
      </c>
      <c r="V12" s="72">
        <f>IFERROR(VLOOKUP($A12,강서영업본부!$A$1:$J$254,7,FALSE),0)</f>
        <v>0</v>
      </c>
      <c r="W12" s="72">
        <f>IFERROR(VLOOKUP($A12,동부영업본부!$A$1:$H$254,5,FALSE),0)</f>
        <v>0</v>
      </c>
      <c r="X12" s="72">
        <f>IFERROR(VLOOKUP($A12,서부영업본부!$A$1:$H$255,5,FALSE),0)</f>
        <v>0</v>
      </c>
    </row>
    <row r="13" spans="1:24" ht="15.65" customHeight="1" x14ac:dyDescent="0.45">
      <c r="A13" s="57" t="s">
        <v>12</v>
      </c>
      <c r="B13" s="19">
        <f t="shared" si="0"/>
        <v>7440586944</v>
      </c>
      <c r="C13" s="74">
        <f>IFERROR(VLOOKUP($A13,유통영업혁신단!$A$1:$L$254,10,FALSE),0)</f>
        <v>0</v>
      </c>
      <c r="D13" s="74">
        <f t="shared" si="1"/>
        <v>0</v>
      </c>
      <c r="E13" s="74">
        <f>IFERROR(VLOOKUP($A13,'유통영업혁신단 IU'!$A:$G,4,FALSE),0)</f>
        <v>-675962298</v>
      </c>
      <c r="F13" s="333"/>
      <c r="G13" s="333"/>
      <c r="H13" s="74">
        <f>IFERROR(VLOOKUP($A13,강북영업본부!$A$1:$D$255,3,FALSE),0)</f>
        <v>661987902</v>
      </c>
      <c r="I13" s="74">
        <f>IFERROR(VLOOKUP($A13,강북영업본부!$A$1:$D$255,4,FALSE),0)</f>
        <v>695663514</v>
      </c>
      <c r="J13" s="74">
        <f>IFERROR(VLOOKUP($A13,강남영업본부!$A$1:$G$255,3,FALSE),0)</f>
        <v>548511984</v>
      </c>
      <c r="K13" s="74">
        <f>IFERROR(VLOOKUP($A13,강서영업본부!$A$1:$G$255,3,FALSE),0)</f>
        <v>1085954732</v>
      </c>
      <c r="L13" s="74">
        <f>IFERROR(VLOOKUP($A13,강남영업본부!$A$1:$G$255,4,FALSE),0)</f>
        <v>788974762</v>
      </c>
      <c r="M13" s="75">
        <f>IFERROR(VLOOKUP($A13,강서영업본부!$A$1:$G$255,4,FALSE),0)</f>
        <v>765532698</v>
      </c>
      <c r="N13" s="75">
        <f>IFERROR(VLOOKUP($A13,동부영업본부!$A$1:$H$255,3,FALSE),0)</f>
        <v>1072299605</v>
      </c>
      <c r="O13" s="75">
        <f>IFERROR(VLOOKUP($A13,동부영업본부!$A$1:$H$255,4,FALSE),0)</f>
        <v>878179363</v>
      </c>
      <c r="P13" s="75">
        <f>IFERROR(VLOOKUP($A13,서부영업본부!$A$1:$H$255,3,FALSE),0)</f>
        <v>798693667</v>
      </c>
      <c r="Q13" s="75">
        <f>IFERROR(VLOOKUP($A13,서부영업본부!$A$1:$H$255,4,FALSE),0)</f>
        <v>820751015</v>
      </c>
      <c r="R13" s="76"/>
      <c r="T13" s="76">
        <f>IFERROR(VLOOKUP($A13,강북영업본부!$A$1:$H$254,5,FALSE),0)</f>
        <v>0</v>
      </c>
      <c r="U13" s="76">
        <f>IFERROR(VLOOKUP($A13,강남영업본부!$A$1:$J$254,7,FALSE),0)</f>
        <v>0</v>
      </c>
      <c r="V13" s="76">
        <f>IFERROR(VLOOKUP($A13,강서영업본부!$A$1:$J$254,7,FALSE),0)</f>
        <v>0</v>
      </c>
      <c r="W13" s="76">
        <f>IFERROR(VLOOKUP($A13,동부영업본부!$A$1:$H$254,5,FALSE),0)</f>
        <v>0</v>
      </c>
      <c r="X13" s="76">
        <f>IFERROR(VLOOKUP($A13,서부영업본부!$A$1:$H$255,5,FALSE),0)</f>
        <v>0</v>
      </c>
    </row>
    <row r="14" spans="1:24" ht="15.65" customHeight="1" x14ac:dyDescent="0.45">
      <c r="A14" s="56" t="s">
        <v>13</v>
      </c>
      <c r="B14" s="73">
        <f t="shared" si="0"/>
        <v>9603734</v>
      </c>
      <c r="C14" s="74">
        <f>IFERROR(VLOOKUP($A14,유통영업혁신단!$A$1:$L$254,10,FALSE),0)</f>
        <v>0</v>
      </c>
      <c r="D14" s="74">
        <f t="shared" si="1"/>
        <v>0</v>
      </c>
      <c r="E14" s="74">
        <f>IFERROR(VLOOKUP($A14,'유통영업혁신단 IU'!$A:$G,4,FALSE),0)</f>
        <v>0</v>
      </c>
      <c r="F14" s="333"/>
      <c r="G14" s="333"/>
      <c r="H14" s="74">
        <f>IFERROR(VLOOKUP($A14,강북영업본부!$A$1:$D$255,3,FALSE),0)</f>
        <v>0</v>
      </c>
      <c r="I14" s="74">
        <f>IFERROR(VLOOKUP($A14,강북영업본부!$A$1:$D$255,4,FALSE),0)</f>
        <v>909091</v>
      </c>
      <c r="J14" s="74">
        <f>IFERROR(VLOOKUP($A14,강남영업본부!$A$1:$G$255,3,FALSE),0)</f>
        <v>0</v>
      </c>
      <c r="K14" s="74">
        <f>IFERROR(VLOOKUP($A14,강서영업본부!$A$1:$G$255,3,FALSE),0)</f>
        <v>892727</v>
      </c>
      <c r="L14" s="74">
        <f>IFERROR(VLOOKUP($A14,강남영업본부!$A$1:$G$255,4,FALSE),0)</f>
        <v>574636</v>
      </c>
      <c r="M14" s="75">
        <f>IFERROR(VLOOKUP($A14,강서영업본부!$A$1:$G$255,4,FALSE),0)</f>
        <v>0</v>
      </c>
      <c r="N14" s="75">
        <f>IFERROR(VLOOKUP($A14,동부영업본부!$A$1:$H$255,3,FALSE),0)</f>
        <v>909090</v>
      </c>
      <c r="O14" s="75">
        <f>IFERROR(VLOOKUP($A14,동부영업본부!$A$1:$H$255,4,FALSE),0)</f>
        <v>1818182</v>
      </c>
      <c r="P14" s="75">
        <f>IFERROR(VLOOKUP($A14,서부영업본부!$A$1:$H$255,3,FALSE),0)</f>
        <v>3136372</v>
      </c>
      <c r="Q14" s="75">
        <f>IFERROR(VLOOKUP($A14,서부영업본부!$A$1:$H$255,4,FALSE),0)</f>
        <v>1363636</v>
      </c>
      <c r="R14" s="76"/>
      <c r="T14" s="76">
        <f>IFERROR(VLOOKUP($A14,강북영업본부!$A$1:$H$254,5,FALSE),0)</f>
        <v>0</v>
      </c>
      <c r="U14" s="76">
        <f>IFERROR(VLOOKUP($A14,강남영업본부!$A$1:$J$254,7,FALSE),0)</f>
        <v>0</v>
      </c>
      <c r="V14" s="76">
        <f>IFERROR(VLOOKUP($A14,강서영업본부!$A$1:$J$254,7,FALSE),0)</f>
        <v>0</v>
      </c>
      <c r="W14" s="76">
        <f>IFERROR(VLOOKUP($A14,동부영업본부!$A$1:$H$254,5,FALSE),0)</f>
        <v>0</v>
      </c>
      <c r="X14" s="76">
        <f>IFERROR(VLOOKUP($A14,서부영업본부!$A$1:$H$255,5,FALSE),0)</f>
        <v>0</v>
      </c>
    </row>
    <row r="15" spans="1:24" ht="15.65" customHeight="1" x14ac:dyDescent="0.45">
      <c r="A15" s="56" t="s">
        <v>14</v>
      </c>
      <c r="B15" s="73">
        <f t="shared" si="0"/>
        <v>2353104827.6916952</v>
      </c>
      <c r="C15" s="74">
        <f>IFERROR(VLOOKUP($A15,유통영업혁신단!$A$1:$L$254,10,FALSE),0)</f>
        <v>0</v>
      </c>
      <c r="D15" s="74">
        <f t="shared" si="1"/>
        <v>10515.691695514242</v>
      </c>
      <c r="E15" s="74">
        <f>IFERROR(VLOOKUP($A15,'유통영업혁신단 IU'!$A:$G,4,FALSE),0)</f>
        <v>0</v>
      </c>
      <c r="F15" s="333"/>
      <c r="G15" s="333"/>
      <c r="H15" s="74">
        <f>IFERROR(VLOOKUP($A15,강북영업본부!$A$1:$D$255,3,FALSE),0)</f>
        <v>216898827</v>
      </c>
      <c r="I15" s="74">
        <f>IFERROR(VLOOKUP($A15,강북영업본부!$A$1:$D$255,4,FALSE),0)</f>
        <v>193123678</v>
      </c>
      <c r="J15" s="74">
        <f>IFERROR(VLOOKUP($A15,강남영업본부!$A$1:$G$255,3,FALSE),0)</f>
        <v>197532287</v>
      </c>
      <c r="K15" s="74">
        <f>IFERROR(VLOOKUP($A15,강서영업본부!$A$1:$G$255,3,FALSE),0)</f>
        <v>319545515</v>
      </c>
      <c r="L15" s="74">
        <f>IFERROR(VLOOKUP($A15,강남영업본부!$A$1:$G$255,4,FALSE),0)</f>
        <v>239843209</v>
      </c>
      <c r="M15" s="75">
        <f>IFERROR(VLOOKUP($A15,강서영업본부!$A$1:$G$255,4,FALSE),0)</f>
        <v>193863274</v>
      </c>
      <c r="N15" s="75">
        <f>IFERROR(VLOOKUP($A15,동부영업본부!$A$1:$H$255,3,FALSE),0)</f>
        <v>296263956</v>
      </c>
      <c r="O15" s="75">
        <f>IFERROR(VLOOKUP($A15,동부영업본부!$A$1:$H$255,4,FALSE),0)</f>
        <v>247712797</v>
      </c>
      <c r="P15" s="75">
        <f>IFERROR(VLOOKUP($A15,서부영업본부!$A$1:$H$255,3,FALSE),0)</f>
        <v>231953721</v>
      </c>
      <c r="Q15" s="75">
        <f>IFERROR(VLOOKUP($A15,서부영업본부!$A$1:$H$255,4,FALSE),0)</f>
        <v>216357048</v>
      </c>
      <c r="R15" s="90"/>
      <c r="T15" s="76">
        <f>IFERROR(VLOOKUP($A15,강북영업본부!$A$1:$H$254,5,FALSE),0)</f>
        <v>0</v>
      </c>
      <c r="U15" s="76">
        <f>IFERROR(VLOOKUP($A15,강남영업본부!$A$1:$J$254,7,FALSE),0)</f>
        <v>10515.691695514242</v>
      </c>
      <c r="V15" s="76">
        <f>IFERROR(VLOOKUP($A15,강서영업본부!$A$1:$J$254,7,FALSE),0)</f>
        <v>0</v>
      </c>
      <c r="W15" s="76">
        <f>IFERROR(VLOOKUP($A15,동부영업본부!$A$1:$H$254,5,FALSE),0)</f>
        <v>0</v>
      </c>
      <c r="X15" s="76">
        <f>IFERROR(VLOOKUP($A15,서부영업본부!$A$1:$H$255,5,FALSE),0)</f>
        <v>0</v>
      </c>
    </row>
    <row r="16" spans="1:24" ht="15.65" customHeight="1" x14ac:dyDescent="0.45">
      <c r="A16" s="56" t="s">
        <v>15</v>
      </c>
      <c r="B16" s="73">
        <f t="shared" si="0"/>
        <v>85243674</v>
      </c>
      <c r="C16" s="74">
        <f>IFERROR(VLOOKUP($A16,유통영업혁신단!$A$1:$L$254,10,FALSE),0)</f>
        <v>0</v>
      </c>
      <c r="D16" s="74">
        <f t="shared" si="1"/>
        <v>0</v>
      </c>
      <c r="E16" s="74">
        <f>IFERROR(VLOOKUP($A16,'유통영업혁신단 IU'!$A:$G,4,FALSE),0)</f>
        <v>0</v>
      </c>
      <c r="F16" s="333"/>
      <c r="G16" s="333"/>
      <c r="H16" s="74">
        <f>IFERROR(VLOOKUP($A16,강북영업본부!$A$1:$D$255,3,FALSE),0)</f>
        <v>8418910</v>
      </c>
      <c r="I16" s="74">
        <f>IFERROR(VLOOKUP($A16,강북영업본부!$A$1:$D$255,4,FALSE),0)</f>
        <v>7438822</v>
      </c>
      <c r="J16" s="74">
        <f>IFERROR(VLOOKUP($A16,강남영업본부!$A$1:$G$255,3,FALSE),0)</f>
        <v>7560057</v>
      </c>
      <c r="K16" s="74">
        <f>IFERROR(VLOOKUP($A16,강서영업본부!$A$1:$G$255,3,FALSE),0)</f>
        <v>11673013</v>
      </c>
      <c r="L16" s="74">
        <f>IFERROR(VLOOKUP($A16,강남영업본부!$A$1:$G$255,4,FALSE),0)</f>
        <v>8234240</v>
      </c>
      <c r="M16" s="75">
        <f>IFERROR(VLOOKUP($A16,강서영업본부!$A$1:$G$255,4,FALSE),0)</f>
        <v>6552056</v>
      </c>
      <c r="N16" s="75">
        <f>IFERROR(VLOOKUP($A16,동부영업본부!$A$1:$H$255,3,FALSE),0)</f>
        <v>10712878</v>
      </c>
      <c r="O16" s="75">
        <f>IFERROR(VLOOKUP($A16,동부영업본부!$A$1:$H$255,4,FALSE),0)</f>
        <v>8902966</v>
      </c>
      <c r="P16" s="75">
        <f>IFERROR(VLOOKUP($A16,서부영업본부!$A$1:$H$255,3,FALSE),0)</f>
        <v>8368360</v>
      </c>
      <c r="Q16" s="75">
        <f>IFERROR(VLOOKUP($A16,서부영업본부!$A$1:$H$255,4,FALSE),0)</f>
        <v>7382372</v>
      </c>
      <c r="R16" s="76"/>
      <c r="T16" s="76">
        <f>IFERROR(VLOOKUP($A16,강북영업본부!$A$1:$H$254,5,FALSE),0)</f>
        <v>0</v>
      </c>
      <c r="U16" s="76">
        <f>IFERROR(VLOOKUP($A16,강남영업본부!$A$1:$J$254,7,FALSE),0)</f>
        <v>0</v>
      </c>
      <c r="V16" s="76">
        <f>IFERROR(VLOOKUP($A16,강서영업본부!$A$1:$J$254,7,FALSE),0)</f>
        <v>0</v>
      </c>
      <c r="W16" s="76">
        <f>IFERROR(VLOOKUP($A16,동부영업본부!$A$1:$H$254,5,FALSE),0)</f>
        <v>0</v>
      </c>
      <c r="X16" s="76">
        <f>IFERROR(VLOOKUP($A16,서부영업본부!$A$1:$H$255,5,FALSE),0)</f>
        <v>0</v>
      </c>
    </row>
    <row r="17" spans="1:24" ht="15.65" customHeight="1" x14ac:dyDescent="0.45">
      <c r="A17" s="58" t="s">
        <v>16</v>
      </c>
      <c r="B17" s="73">
        <f t="shared" si="0"/>
        <v>1524214672</v>
      </c>
      <c r="C17" s="74">
        <f>IFERROR(VLOOKUP($A17,유통영업혁신단!$A$1:$L$254,10,FALSE),0)</f>
        <v>0</v>
      </c>
      <c r="D17" s="74">
        <f t="shared" si="1"/>
        <v>0</v>
      </c>
      <c r="E17" s="74">
        <f>IFERROR(VLOOKUP($A17,'유통영업혁신단 IU'!$A:$G,4,FALSE),0)</f>
        <v>0</v>
      </c>
      <c r="F17" s="333"/>
      <c r="G17" s="333"/>
      <c r="H17" s="74">
        <f>IFERROR(VLOOKUP($A17,강북영업본부!$A$1:$D$255,3,FALSE),0)</f>
        <v>114457004</v>
      </c>
      <c r="I17" s="74">
        <f>IFERROR(VLOOKUP($A17,강북영업본부!$A$1:$D$255,4,FALSE),0)</f>
        <v>108504126</v>
      </c>
      <c r="J17" s="74">
        <f>IFERROR(VLOOKUP($A17,강남영업본부!$A$1:$G$255,3,FALSE),0)</f>
        <v>105047908</v>
      </c>
      <c r="K17" s="74">
        <f>IFERROR(VLOOKUP($A17,강서영업본부!$A$1:$G$255,3,FALSE),0)</f>
        <v>211889311</v>
      </c>
      <c r="L17" s="74">
        <f>IFERROR(VLOOKUP($A17,강남영업본부!$A$1:$G$255,4,FALSE),0)</f>
        <v>170965866</v>
      </c>
      <c r="M17" s="75">
        <f>IFERROR(VLOOKUP($A17,강서영업본부!$A$1:$G$255,4,FALSE),0)</f>
        <v>160456599</v>
      </c>
      <c r="N17" s="75">
        <f>IFERROR(VLOOKUP($A17,동부영업본부!$A$1:$H$255,3,FALSE),0)</f>
        <v>232653453</v>
      </c>
      <c r="O17" s="75">
        <f>IFERROR(VLOOKUP($A17,동부영업본부!$A$1:$H$255,4,FALSE),0)</f>
        <v>170590204</v>
      </c>
      <c r="P17" s="75">
        <f>IFERROR(VLOOKUP($A17,서부영업본부!$A$1:$H$255,3,FALSE),0)</f>
        <v>119145900</v>
      </c>
      <c r="Q17" s="75">
        <f>IFERROR(VLOOKUP($A17,서부영업본부!$A$1:$H$255,4,FALSE),0)</f>
        <v>130504301</v>
      </c>
      <c r="R17" s="76"/>
      <c r="T17" s="76">
        <f>IFERROR(VLOOKUP($A17,강북영업본부!$A$1:$H$254,5,FALSE),0)</f>
        <v>0</v>
      </c>
      <c r="U17" s="76">
        <f>IFERROR(VLOOKUP($A17,강남영업본부!$A$1:$J$254,7,FALSE),0)</f>
        <v>0</v>
      </c>
      <c r="V17" s="76">
        <f>IFERROR(VLOOKUP($A17,강서영업본부!$A$1:$J$254,7,FALSE),0)</f>
        <v>0</v>
      </c>
      <c r="W17" s="76">
        <f>IFERROR(VLOOKUP($A17,동부영업본부!$A$1:$H$254,5,FALSE),0)</f>
        <v>0</v>
      </c>
      <c r="X17" s="76">
        <f>IFERROR(VLOOKUP($A17,서부영업본부!$A$1:$H$255,5,FALSE),0)</f>
        <v>0</v>
      </c>
    </row>
    <row r="18" spans="1:24" ht="15.65" customHeight="1" x14ac:dyDescent="0.45">
      <c r="A18" s="56" t="s">
        <v>138</v>
      </c>
      <c r="B18" s="73">
        <f t="shared" si="0"/>
        <v>0</v>
      </c>
      <c r="C18" s="74">
        <f>IFERROR(VLOOKUP($A18,유통영업혁신단!$A$1:$L$254,10,FALSE),0)</f>
        <v>0</v>
      </c>
      <c r="D18" s="74">
        <f t="shared" si="1"/>
        <v>0</v>
      </c>
      <c r="E18" s="74">
        <f>IFERROR(VLOOKUP($A18,'유통영업혁신단 IU'!$A:$G,4,FALSE),0)</f>
        <v>0</v>
      </c>
      <c r="F18" s="333"/>
      <c r="G18" s="333"/>
      <c r="H18" s="74">
        <f>IFERROR(VLOOKUP($A18,강북영업본부!$A$1:$D$255,3,FALSE),0)</f>
        <v>0</v>
      </c>
      <c r="I18" s="74">
        <f>IFERROR(VLOOKUP($A18,강북영업본부!$A$1:$D$255,4,FALSE),0)</f>
        <v>0</v>
      </c>
      <c r="J18" s="74">
        <f>IFERROR(VLOOKUP($A18,강남영업본부!$A$1:$G$255,3,FALSE),0)</f>
        <v>0</v>
      </c>
      <c r="K18" s="74">
        <f>IFERROR(VLOOKUP($A18,강서영업본부!$A$1:$G$255,3,FALSE),0)</f>
        <v>0</v>
      </c>
      <c r="L18" s="74">
        <f>IFERROR(VLOOKUP($A18,강남영업본부!$A$1:$G$255,4,FALSE),0)</f>
        <v>0</v>
      </c>
      <c r="M18" s="75">
        <f>IFERROR(VLOOKUP($A18,강서영업본부!$A$1:$G$255,4,FALSE),0)</f>
        <v>0</v>
      </c>
      <c r="N18" s="75">
        <f>IFERROR(VLOOKUP($A18,동부영업본부!$A$1:$H$255,3,FALSE),0)</f>
        <v>0</v>
      </c>
      <c r="O18" s="75">
        <f>IFERROR(VLOOKUP($A18,동부영업본부!$A$1:$H$255,4,FALSE),0)</f>
        <v>0</v>
      </c>
      <c r="P18" s="75">
        <f>IFERROR(VLOOKUP($A18,서부영업본부!$A$1:$H$255,3,FALSE),0)</f>
        <v>0</v>
      </c>
      <c r="Q18" s="75">
        <f>IFERROR(VLOOKUP($A18,서부영업본부!$A$1:$H$255,4,FALSE),0)</f>
        <v>0</v>
      </c>
      <c r="R18" s="76"/>
      <c r="T18" s="76">
        <f>IFERROR(VLOOKUP($A18,강북영업본부!$A$1:$H$254,5,FALSE),0)</f>
        <v>0</v>
      </c>
      <c r="U18" s="76">
        <f>IFERROR(VLOOKUP($A18,강남영업본부!$A$1:$J$254,7,FALSE),0)</f>
        <v>0</v>
      </c>
      <c r="V18" s="76">
        <f>IFERROR(VLOOKUP($A18,강서영업본부!$A$1:$J$254,7,FALSE),0)</f>
        <v>0</v>
      </c>
      <c r="W18" s="76">
        <f>IFERROR(VLOOKUP($A18,동부영업본부!$A$1:$H$254,5,FALSE),0)</f>
        <v>0</v>
      </c>
      <c r="X18" s="76">
        <f>IFERROR(VLOOKUP($A18,서부영업본부!$A$1:$H$255,5,FALSE),0)</f>
        <v>0</v>
      </c>
    </row>
    <row r="19" spans="1:24" ht="15.65" customHeight="1" x14ac:dyDescent="0.45">
      <c r="A19" s="56" t="s">
        <v>139</v>
      </c>
      <c r="B19" s="73">
        <f t="shared" si="0"/>
        <v>0</v>
      </c>
      <c r="C19" s="74">
        <f>IFERROR(VLOOKUP($A19,유통영업혁신단!$A$1:$L$254,10,FALSE),0)</f>
        <v>0</v>
      </c>
      <c r="D19" s="74">
        <f t="shared" si="1"/>
        <v>0</v>
      </c>
      <c r="E19" s="74">
        <f>IFERROR(VLOOKUP($A19,'유통영업혁신단 IU'!$A:$G,4,FALSE),0)</f>
        <v>0</v>
      </c>
      <c r="F19" s="333"/>
      <c r="G19" s="333"/>
      <c r="H19" s="74">
        <f>IFERROR(VLOOKUP($A19,강북영업본부!$A$1:$D$255,3,FALSE),0)</f>
        <v>0</v>
      </c>
      <c r="I19" s="74">
        <f>IFERROR(VLOOKUP($A19,강북영업본부!$A$1:$D$255,4,FALSE),0)</f>
        <v>0</v>
      </c>
      <c r="J19" s="74">
        <f>IFERROR(VLOOKUP($A19,강남영업본부!$A$1:$G$255,3,FALSE),0)</f>
        <v>0</v>
      </c>
      <c r="K19" s="74">
        <f>IFERROR(VLOOKUP($A19,강서영업본부!$A$1:$G$255,3,FALSE),0)</f>
        <v>0</v>
      </c>
      <c r="L19" s="74">
        <f>IFERROR(VLOOKUP($A19,강남영업본부!$A$1:$G$255,4,FALSE),0)</f>
        <v>0</v>
      </c>
      <c r="M19" s="75">
        <f>IFERROR(VLOOKUP($A19,강서영업본부!$A$1:$G$255,4,FALSE),0)</f>
        <v>0</v>
      </c>
      <c r="N19" s="75">
        <f>IFERROR(VLOOKUP($A19,동부영업본부!$A$1:$H$255,3,FALSE),0)</f>
        <v>0</v>
      </c>
      <c r="O19" s="75">
        <f>IFERROR(VLOOKUP($A19,동부영업본부!$A$1:$H$255,4,FALSE),0)</f>
        <v>0</v>
      </c>
      <c r="P19" s="75">
        <f>IFERROR(VLOOKUP($A19,서부영업본부!$A$1:$H$255,3,FALSE),0)</f>
        <v>0</v>
      </c>
      <c r="Q19" s="75">
        <f>IFERROR(VLOOKUP($A19,서부영업본부!$A$1:$H$255,4,FALSE),0)</f>
        <v>0</v>
      </c>
      <c r="R19" s="76"/>
      <c r="T19" s="76">
        <f>IFERROR(VLOOKUP($A19,강북영업본부!$A$1:$H$254,5,FALSE),0)</f>
        <v>0</v>
      </c>
      <c r="U19" s="76">
        <f>IFERROR(VLOOKUP($A19,강남영업본부!$A$1:$J$254,7,FALSE),0)</f>
        <v>0</v>
      </c>
      <c r="V19" s="76">
        <f>IFERROR(VLOOKUP($A19,강서영업본부!$A$1:$J$254,7,FALSE),0)</f>
        <v>0</v>
      </c>
      <c r="W19" s="76">
        <f>IFERROR(VLOOKUP($A19,동부영업본부!$A$1:$H$254,5,FALSE),0)</f>
        <v>0</v>
      </c>
      <c r="X19" s="76">
        <f>IFERROR(VLOOKUP($A19,서부영업본부!$A$1:$H$255,5,FALSE),0)</f>
        <v>0</v>
      </c>
    </row>
    <row r="20" spans="1:24" ht="15.65" customHeight="1" x14ac:dyDescent="0.45">
      <c r="A20" s="57" t="s">
        <v>17</v>
      </c>
      <c r="B20" s="19">
        <f t="shared" si="0"/>
        <v>19412727</v>
      </c>
      <c r="C20" s="74">
        <f>IFERROR(VLOOKUP($A20,유통영업혁신단!$A$1:$L$254,10,FALSE),0)</f>
        <v>0</v>
      </c>
      <c r="D20" s="74">
        <f t="shared" si="1"/>
        <v>0</v>
      </c>
      <c r="E20" s="74">
        <f>IFERROR(VLOOKUP($A20,'유통영업혁신단 IU'!$A:$G,4,FALSE),0)</f>
        <v>412727</v>
      </c>
      <c r="F20" s="333"/>
      <c r="G20" s="333"/>
      <c r="H20" s="74">
        <f>IFERROR(VLOOKUP($A20,강북영업본부!$A$1:$D$255,3,FALSE),0)</f>
        <v>0</v>
      </c>
      <c r="I20" s="74">
        <f>IFERROR(VLOOKUP($A20,강북영업본부!$A$1:$D$255,4,FALSE),0)</f>
        <v>0</v>
      </c>
      <c r="J20" s="74">
        <f>IFERROR(VLOOKUP($A20,강남영업본부!$A$1:$G$255,3,FALSE),0)</f>
        <v>0</v>
      </c>
      <c r="K20" s="74">
        <f>IFERROR(VLOOKUP($A20,강서영업본부!$A$1:$G$255,3,FALSE),0)</f>
        <v>0</v>
      </c>
      <c r="L20" s="74">
        <f>IFERROR(VLOOKUP($A20,강남영업본부!$A$1:$G$255,4,FALSE),0)</f>
        <v>0</v>
      </c>
      <c r="M20" s="75">
        <f>IFERROR(VLOOKUP($A20,강서영업본부!$A$1:$G$255,4,FALSE),0)</f>
        <v>19000000</v>
      </c>
      <c r="N20" s="75">
        <f>IFERROR(VLOOKUP($A20,동부영업본부!$A$1:$H$255,3,FALSE),0)</f>
        <v>0</v>
      </c>
      <c r="O20" s="75">
        <f>IFERROR(VLOOKUP($A20,동부영업본부!$A$1:$H$255,4,FALSE),0)</f>
        <v>0</v>
      </c>
      <c r="P20" s="75">
        <f>IFERROR(VLOOKUP($A20,서부영업본부!$A$1:$H$255,3,FALSE),0)</f>
        <v>0</v>
      </c>
      <c r="Q20" s="75">
        <f>IFERROR(VLOOKUP($A20,서부영업본부!$A$1:$H$255,4,FALSE),0)</f>
        <v>0</v>
      </c>
      <c r="R20" s="76"/>
      <c r="T20" s="76">
        <f>IFERROR(VLOOKUP($A20,강북영업본부!$A$1:$H$254,5,FALSE),0)</f>
        <v>0</v>
      </c>
      <c r="U20" s="76">
        <f>IFERROR(VLOOKUP($A20,강남영업본부!$A$1:$J$254,7,FALSE),0)</f>
        <v>0</v>
      </c>
      <c r="V20" s="76">
        <f>IFERROR(VLOOKUP($A20,강서영업본부!$A$1:$J$254,7,FALSE),0)</f>
        <v>0</v>
      </c>
      <c r="W20" s="76">
        <f>IFERROR(VLOOKUP($A20,동부영업본부!$A$1:$H$254,5,FALSE),0)</f>
        <v>0</v>
      </c>
      <c r="X20" s="76">
        <f>IFERROR(VLOOKUP($A20,서부영업본부!$A$1:$H$255,5,FALSE),0)</f>
        <v>0</v>
      </c>
    </row>
    <row r="21" spans="1:24" ht="15.65" customHeight="1" x14ac:dyDescent="0.45">
      <c r="A21" s="56" t="s">
        <v>140</v>
      </c>
      <c r="B21" s="73">
        <f t="shared" si="0"/>
        <v>0</v>
      </c>
      <c r="C21" s="74">
        <f>IFERROR(VLOOKUP($A21,유통영업혁신단!$A$1:$L$254,10,FALSE),0)</f>
        <v>0</v>
      </c>
      <c r="D21" s="74">
        <f t="shared" si="1"/>
        <v>0</v>
      </c>
      <c r="E21" s="74">
        <f>IFERROR(VLOOKUP($A21,'유통영업혁신단 IU'!$A:$G,4,FALSE),0)</f>
        <v>0</v>
      </c>
      <c r="F21" s="333"/>
      <c r="G21" s="333"/>
      <c r="H21" s="74">
        <f>IFERROR(VLOOKUP($A21,강북영업본부!$A$1:$D$255,3,FALSE),0)</f>
        <v>0</v>
      </c>
      <c r="I21" s="74">
        <f>IFERROR(VLOOKUP($A21,강북영업본부!$A$1:$D$255,4,FALSE),0)</f>
        <v>0</v>
      </c>
      <c r="J21" s="74">
        <f>IFERROR(VLOOKUP($A21,강남영업본부!$A$1:$G$255,3,FALSE),0)</f>
        <v>0</v>
      </c>
      <c r="K21" s="74">
        <f>IFERROR(VLOOKUP($A21,강서영업본부!$A$1:$G$255,3,FALSE),0)</f>
        <v>0</v>
      </c>
      <c r="L21" s="74">
        <f>IFERROR(VLOOKUP($A21,강남영업본부!$A$1:$G$255,4,FALSE),0)</f>
        <v>0</v>
      </c>
      <c r="M21" s="75">
        <f>IFERROR(VLOOKUP($A21,강서영업본부!$A$1:$G$255,4,FALSE),0)</f>
        <v>0</v>
      </c>
      <c r="N21" s="75">
        <f>IFERROR(VLOOKUP($A21,동부영업본부!$A$1:$H$255,3,FALSE),0)</f>
        <v>0</v>
      </c>
      <c r="O21" s="75">
        <f>IFERROR(VLOOKUP($A21,동부영업본부!$A$1:$H$255,4,FALSE),0)</f>
        <v>0</v>
      </c>
      <c r="P21" s="75">
        <f>IFERROR(VLOOKUP($A21,서부영업본부!$A$1:$H$255,3,FALSE),0)</f>
        <v>0</v>
      </c>
      <c r="Q21" s="75">
        <f>IFERROR(VLOOKUP($A21,서부영업본부!$A$1:$H$255,4,FALSE),0)</f>
        <v>0</v>
      </c>
      <c r="R21" s="76"/>
      <c r="T21" s="76">
        <f>IFERROR(VLOOKUP($A21,강북영업본부!$A$1:$H$254,5,FALSE),0)</f>
        <v>0</v>
      </c>
      <c r="U21" s="76">
        <f>IFERROR(VLOOKUP($A21,강남영업본부!$A$1:$J$254,7,FALSE),0)</f>
        <v>0</v>
      </c>
      <c r="V21" s="76">
        <f>IFERROR(VLOOKUP($A21,강서영업본부!$A$1:$J$254,7,FALSE),0)</f>
        <v>0</v>
      </c>
      <c r="W21" s="76">
        <f>IFERROR(VLOOKUP($A21,동부영업본부!$A$1:$H$254,5,FALSE),0)</f>
        <v>0</v>
      </c>
      <c r="X21" s="76">
        <f>IFERROR(VLOOKUP($A21,서부영업본부!$A$1:$H$255,5,FALSE),0)</f>
        <v>0</v>
      </c>
    </row>
    <row r="22" spans="1:24" ht="15.65" customHeight="1" x14ac:dyDescent="0.45">
      <c r="A22" s="23" t="s">
        <v>315</v>
      </c>
      <c r="B22" s="73">
        <f t="shared" si="0"/>
        <v>679090977</v>
      </c>
      <c r="C22" s="74">
        <f>IFERROR(VLOOKUP($A22,유통영업혁신단!$A$1:$L$254,10,FALSE),0)</f>
        <v>0</v>
      </c>
      <c r="D22" s="74">
        <f t="shared" si="1"/>
        <v>0</v>
      </c>
      <c r="E22" s="74">
        <f>IFERROR(VLOOKUP($A22,'유통영업혁신단 IU'!$A:$G,4,FALSE),0)</f>
        <v>0</v>
      </c>
      <c r="F22" s="333"/>
      <c r="G22" s="333"/>
      <c r="H22" s="74">
        <f>IFERROR(VLOOKUP($A22,강북영업본부!$A$1:$D$255,3,FALSE),0)</f>
        <v>62727279</v>
      </c>
      <c r="I22" s="74">
        <f>IFERROR(VLOOKUP($A22,강북영업본부!$A$1:$D$255,4,FALSE),0)</f>
        <v>65454552</v>
      </c>
      <c r="J22" s="74">
        <f>IFERROR(VLOOKUP($A22,강남영업본부!$A$1:$G$255,3,FALSE),0)</f>
        <v>43636368</v>
      </c>
      <c r="K22" s="74">
        <f>IFERROR(VLOOKUP($A22,강서영업본부!$A$1:$G$255,3,FALSE),0)</f>
        <v>81818190</v>
      </c>
      <c r="L22" s="74">
        <f>IFERROR(VLOOKUP($A22,강남영업본부!$A$1:$G$255,4,FALSE),0)</f>
        <v>68181825</v>
      </c>
      <c r="M22" s="75">
        <f>IFERROR(VLOOKUP($A22,강서영업본부!$A$1:$G$255,4,FALSE),0)</f>
        <v>54545460</v>
      </c>
      <c r="N22" s="75">
        <f>IFERROR(VLOOKUP($A22,동부영업본부!$A$1:$H$255,3,FALSE),0)</f>
        <v>76363644</v>
      </c>
      <c r="O22" s="75">
        <f>IFERROR(VLOOKUP($A22,동부영업본부!$A$1:$H$255,4,FALSE),0)</f>
        <v>79090917</v>
      </c>
      <c r="P22" s="75">
        <f>IFERROR(VLOOKUP($A22,서부영업본부!$A$1:$H$255,3,FALSE),0)</f>
        <v>73636371</v>
      </c>
      <c r="Q22" s="75">
        <f>IFERROR(VLOOKUP($A22,서부영업본부!$A$1:$H$255,4,FALSE),0)</f>
        <v>73636371</v>
      </c>
      <c r="R22" s="76"/>
      <c r="T22" s="76">
        <f>IFERROR(VLOOKUP($A22,강북영업본부!$A$1:$H$254,5,FALSE),0)</f>
        <v>0</v>
      </c>
      <c r="U22" s="76">
        <f>IFERROR(VLOOKUP($A22,강남영업본부!$A$1:$J$254,7,FALSE),0)</f>
        <v>0</v>
      </c>
      <c r="V22" s="76">
        <f>IFERROR(VLOOKUP($A22,강서영업본부!$A$1:$J$254,7,FALSE),0)</f>
        <v>0</v>
      </c>
      <c r="W22" s="76">
        <f>IFERROR(VLOOKUP($A22,동부영업본부!$A$1:$H$254,5,FALSE),0)</f>
        <v>0</v>
      </c>
      <c r="X22" s="76">
        <f>IFERROR(VLOOKUP($A22,서부영업본부!$A$1:$H$255,5,FALSE),0)</f>
        <v>0</v>
      </c>
    </row>
    <row r="23" spans="1:24" ht="15.65" customHeight="1" x14ac:dyDescent="0.45">
      <c r="A23" s="202" t="s">
        <v>435</v>
      </c>
      <c r="B23" s="73">
        <f t="shared" si="0"/>
        <v>0</v>
      </c>
      <c r="C23" s="74">
        <f>IFERROR(VLOOKUP($A23,유통영업혁신단!$A$1:$L$254,10,FALSE),0)</f>
        <v>0</v>
      </c>
      <c r="D23" s="74">
        <f t="shared" ref="D23" si="2">U23+W23+X23+T23+V23</f>
        <v>0</v>
      </c>
      <c r="E23" s="74">
        <f>IFERROR(VLOOKUP($A23,'유통영업혁신단 IU'!$A:$G,4,FALSE),0)</f>
        <v>0</v>
      </c>
      <c r="F23" s="333"/>
      <c r="G23" s="333"/>
      <c r="H23" s="74">
        <f>IFERROR(VLOOKUP($A23,강북영업본부!$A$1:$D$255,3,FALSE),0)</f>
        <v>0</v>
      </c>
      <c r="I23" s="74">
        <f>IFERROR(VLOOKUP($A23,강북영업본부!$A$1:$D$255,4,FALSE),0)</f>
        <v>0</v>
      </c>
      <c r="J23" s="74">
        <f>IFERROR(VLOOKUP($A23,강남영업본부!$A$1:$G$255,3,FALSE),0)</f>
        <v>0</v>
      </c>
      <c r="K23" s="74">
        <f>IFERROR(VLOOKUP($A23,강서영업본부!$A$1:$G$255,3,FALSE),0)</f>
        <v>0</v>
      </c>
      <c r="L23" s="74">
        <f>IFERROR(VLOOKUP($A23,강남영업본부!$A$1:$G$255,4,FALSE),0)</f>
        <v>0</v>
      </c>
      <c r="M23" s="75">
        <f>IFERROR(VLOOKUP($A23,강서영업본부!$A$1:$G$255,4,FALSE),0)</f>
        <v>0</v>
      </c>
      <c r="N23" s="75">
        <f>IFERROR(VLOOKUP($A23,동부영업본부!$A$1:$H$255,3,FALSE),0)</f>
        <v>0</v>
      </c>
      <c r="O23" s="75">
        <f>IFERROR(VLOOKUP($A23,동부영업본부!$A$1:$H$255,4,FALSE),0)</f>
        <v>0</v>
      </c>
      <c r="P23" s="75">
        <f>IFERROR(VLOOKUP($A23,서부영업본부!$A$1:$H$255,3,FALSE),0)</f>
        <v>0</v>
      </c>
      <c r="Q23" s="75">
        <f>IFERROR(VLOOKUP($A23,서부영업본부!$A$1:$H$255,4,FALSE),0)</f>
        <v>0</v>
      </c>
      <c r="R23" s="76"/>
      <c r="T23" s="76"/>
      <c r="U23" s="76"/>
      <c r="V23" s="76"/>
      <c r="W23" s="76"/>
      <c r="X23" s="76"/>
    </row>
    <row r="24" spans="1:24" s="54" customFormat="1" ht="15.65" customHeight="1" x14ac:dyDescent="0.45">
      <c r="A24" s="53" t="s">
        <v>18</v>
      </c>
      <c r="B24" s="65">
        <f t="shared" si="0"/>
        <v>12676667140</v>
      </c>
      <c r="C24" s="66">
        <f>IFERROR(VLOOKUP($A24,유통영업혁신단!$A$1:$L$254,10,FALSE),0)</f>
        <v>0</v>
      </c>
      <c r="D24" s="66">
        <f t="shared" si="1"/>
        <v>0</v>
      </c>
      <c r="E24" s="66">
        <f>IFERROR(VLOOKUP($A24,'유통영업혁신단 IU'!$A:$G,4,FALSE),0)</f>
        <v>0</v>
      </c>
      <c r="F24" s="332"/>
      <c r="G24" s="332"/>
      <c r="H24" s="66">
        <f>IFERROR(VLOOKUP($A24,강북영업본부!$A$1:$D$255,3,FALSE),0)</f>
        <v>1243215452</v>
      </c>
      <c r="I24" s="66">
        <f>IFERROR(VLOOKUP($A24,강북영업본부!$A$1:$D$255,4,FALSE),0)</f>
        <v>1123967715</v>
      </c>
      <c r="J24" s="66">
        <f>IFERROR(VLOOKUP($A24,강남영업본부!$A$1:$G$255,3,FALSE),0)</f>
        <v>969714524</v>
      </c>
      <c r="K24" s="66">
        <f>IFERROR(VLOOKUP($A24,강서영업본부!$A$1:$G$255,3,FALSE),0)</f>
        <v>1765533445</v>
      </c>
      <c r="L24" s="66">
        <f>IFERROR(VLOOKUP($A24,강남영업본부!$A$1:$G$255,4,FALSE),0)</f>
        <v>1268655548</v>
      </c>
      <c r="M24" s="67">
        <f>IFERROR(VLOOKUP($A24,강서영업본부!$A$1:$G$255,4,FALSE),0)</f>
        <v>1115458306</v>
      </c>
      <c r="N24" s="67">
        <f>IFERROR(VLOOKUP($A24,동부영업본부!$A$1:$H$255,3,FALSE),0)</f>
        <v>1593701797</v>
      </c>
      <c r="O24" s="67">
        <f>IFERROR(VLOOKUP($A24,동부영업본부!$A$1:$H$255,4,FALSE),0)</f>
        <v>1283804162</v>
      </c>
      <c r="P24" s="67">
        <f>IFERROR(VLOOKUP($A24,서부영업본부!$A$1:$H$255,3,FALSE),0)</f>
        <v>1132969520</v>
      </c>
      <c r="Q24" s="67">
        <f>IFERROR(VLOOKUP($A24,서부영업본부!$A$1:$H$255,4,FALSE),0)</f>
        <v>1179646671</v>
      </c>
      <c r="R24" s="68"/>
      <c r="T24" s="68">
        <f>IFERROR(VLOOKUP($A24,강북영업본부!$A$1:$H$254,5,FALSE),0)</f>
        <v>0</v>
      </c>
      <c r="U24" s="68">
        <f>IFERROR(VLOOKUP($A24,강남영업본부!$A$1:$J$254,7,FALSE),0)</f>
        <v>0</v>
      </c>
      <c r="V24" s="68">
        <f>IFERROR(VLOOKUP($A24,강서영업본부!$A$1:$J$254,7,FALSE),0)</f>
        <v>0</v>
      </c>
      <c r="W24" s="68">
        <f>IFERROR(VLOOKUP($A24,동부영업본부!$A$1:$H$254,5,FALSE),0)</f>
        <v>0</v>
      </c>
      <c r="X24" s="68">
        <f>IFERROR(VLOOKUP($A24,서부영업본부!$A$1:$H$255,5,FALSE),0)</f>
        <v>0</v>
      </c>
    </row>
    <row r="25" spans="1:24" s="12" customFormat="1" ht="15.65" customHeight="1" x14ac:dyDescent="0.45">
      <c r="A25" s="55" t="s">
        <v>19</v>
      </c>
      <c r="B25" s="69">
        <f t="shared" si="0"/>
        <v>12676667140</v>
      </c>
      <c r="C25" s="70">
        <f>IFERROR(VLOOKUP($A25,유통영업혁신단!$A$1:$L$254,10,FALSE),0)</f>
        <v>0</v>
      </c>
      <c r="D25" s="70">
        <f t="shared" si="1"/>
        <v>0</v>
      </c>
      <c r="E25" s="70">
        <f>IFERROR(VLOOKUP($A25,'유통영업혁신단 IU'!$A:$G,4,FALSE),0)</f>
        <v>0</v>
      </c>
      <c r="F25" s="332"/>
      <c r="G25" s="332"/>
      <c r="H25" s="70">
        <f>IFERROR(VLOOKUP($A25,강북영업본부!$A$1:$D$255,3,FALSE),0)</f>
        <v>1243215452</v>
      </c>
      <c r="I25" s="70">
        <f>IFERROR(VLOOKUP($A25,강북영업본부!$A$1:$D$255,4,FALSE),0)</f>
        <v>1123967715</v>
      </c>
      <c r="J25" s="70">
        <f>IFERROR(VLOOKUP($A25,강남영업본부!$A$1:$G$255,3,FALSE),0)</f>
        <v>969714524</v>
      </c>
      <c r="K25" s="70">
        <f>IFERROR(VLOOKUP($A25,강서영업본부!$A$1:$G$255,3,FALSE),0)</f>
        <v>1765533445</v>
      </c>
      <c r="L25" s="70">
        <f>IFERROR(VLOOKUP($A25,강남영업본부!$A$1:$G$255,4,FALSE),0)</f>
        <v>1268655548</v>
      </c>
      <c r="M25" s="71">
        <f>IFERROR(VLOOKUP($A25,강서영업본부!$A$1:$G$255,4,FALSE),0)</f>
        <v>1115458306</v>
      </c>
      <c r="N25" s="71">
        <f>IFERROR(VLOOKUP($A25,동부영업본부!$A$1:$H$255,3,FALSE),0)</f>
        <v>1593701797</v>
      </c>
      <c r="O25" s="71">
        <f>IFERROR(VLOOKUP($A25,동부영업본부!$A$1:$H$255,4,FALSE),0)</f>
        <v>1283804162</v>
      </c>
      <c r="P25" s="71">
        <f>IFERROR(VLOOKUP($A25,서부영업본부!$A$1:$H$255,3,FALSE),0)</f>
        <v>1132969520</v>
      </c>
      <c r="Q25" s="71">
        <f>IFERROR(VLOOKUP($A25,서부영업본부!$A$1:$H$255,4,FALSE),0)</f>
        <v>1179646671</v>
      </c>
      <c r="R25" s="72"/>
      <c r="T25" s="72">
        <f>IFERROR(VLOOKUP($A25,강북영업본부!$A$1:$H$254,5,FALSE),0)</f>
        <v>0</v>
      </c>
      <c r="U25" s="72">
        <f>IFERROR(VLOOKUP($A25,강남영업본부!$A$1:$J$254,7,FALSE),0)</f>
        <v>0</v>
      </c>
      <c r="V25" s="72">
        <f>IFERROR(VLOOKUP($A25,강서영업본부!$A$1:$J$254,7,FALSE),0)</f>
        <v>0</v>
      </c>
      <c r="W25" s="72">
        <f>IFERROR(VLOOKUP($A25,동부영업본부!$A$1:$H$254,5,FALSE),0)</f>
        <v>0</v>
      </c>
      <c r="X25" s="72">
        <f>IFERROR(VLOOKUP($A25,서부영업본부!$A$1:$H$255,5,FALSE),0)</f>
        <v>0</v>
      </c>
    </row>
    <row r="26" spans="1:24" s="54" customFormat="1" ht="15.65" customHeight="1" x14ac:dyDescent="0.45">
      <c r="A26" s="53" t="s">
        <v>20</v>
      </c>
      <c r="B26" s="65">
        <f t="shared" si="0"/>
        <v>10277109307.691696</v>
      </c>
      <c r="C26" s="66">
        <f>IFERROR(VLOOKUP($A26,유통영업혁신단!$A$1:$L$254,10,FALSE),0)</f>
        <v>0</v>
      </c>
      <c r="D26" s="66">
        <f t="shared" si="1"/>
        <v>10515.691695514242</v>
      </c>
      <c r="E26" s="66">
        <f>IFERROR(VLOOKUP($A26,'유통영업혁신단 IU'!$A:$G,4,FALSE),0)</f>
        <v>-675549571</v>
      </c>
      <c r="F26" s="332"/>
      <c r="G26" s="332"/>
      <c r="H26" s="66">
        <f>IFERROR(VLOOKUP($A26,강북영업본부!$A$1:$D$255,3,FALSE),0)</f>
        <v>889171336</v>
      </c>
      <c r="I26" s="66">
        <f>IFERROR(VLOOKUP($A26,강북영업본부!$A$1:$D$255,4,FALSE),0)</f>
        <v>910603559</v>
      </c>
      <c r="J26" s="66">
        <f>IFERROR(VLOOKUP($A26,강남영업본부!$A$1:$G$255,3,FALSE),0)</f>
        <v>783167353</v>
      </c>
      <c r="K26" s="66">
        <f>IFERROR(VLOOKUP($A26,강서영업본부!$A$1:$G$255,3,FALSE),0)</f>
        <v>1463289750</v>
      </c>
      <c r="L26" s="66">
        <f>IFERROR(VLOOKUP($A26,강남영업본부!$A$1:$G$255,4,FALSE),0)</f>
        <v>1089984318</v>
      </c>
      <c r="M26" s="67">
        <f>IFERROR(VLOOKUP($A26,강서영업본부!$A$1:$G$255,4,FALSE),0)</f>
        <v>1000316749</v>
      </c>
      <c r="N26" s="67">
        <f>IFERROR(VLOOKUP($A26,동부영업본부!$A$1:$H$255,3,FALSE),0)</f>
        <v>1444979926</v>
      </c>
      <c r="O26" s="67">
        <f>IFERROR(VLOOKUP($A26,동부영업본부!$A$1:$H$255,4,FALSE),0)</f>
        <v>1230676897</v>
      </c>
      <c r="P26" s="67">
        <f>IFERROR(VLOOKUP($A26,서부영업본부!$A$1:$H$255,3,FALSE),0)</f>
        <v>1054819914</v>
      </c>
      <c r="Q26" s="67">
        <f>IFERROR(VLOOKUP($A26,서부영업본부!$A$1:$H$255,4,FALSE),0)</f>
        <v>1085638561</v>
      </c>
      <c r="R26" s="68"/>
      <c r="T26" s="68">
        <f>IFERROR(VLOOKUP($A26,강북영업본부!$A$1:$H$254,5,FALSE),0)</f>
        <v>0</v>
      </c>
      <c r="U26" s="68">
        <f>IFERROR(VLOOKUP($A26,강남영업본부!$A$1:$J$254,7,FALSE),0)</f>
        <v>10515.691695514242</v>
      </c>
      <c r="V26" s="68">
        <f>IFERROR(VLOOKUP($A26,강서영업본부!$A$1:$J$254,7,FALSE),0)</f>
        <v>0</v>
      </c>
      <c r="W26" s="68">
        <f>IFERROR(VLOOKUP($A26,동부영업본부!$A$1:$H$254,5,FALSE),0)</f>
        <v>0</v>
      </c>
      <c r="X26" s="68">
        <f>IFERROR(VLOOKUP($A26,서부영업본부!$A$1:$H$255,5,FALSE),0)</f>
        <v>0</v>
      </c>
    </row>
    <row r="27" spans="1:24" s="54" customFormat="1" ht="15.65" customHeight="1" x14ac:dyDescent="0.45">
      <c r="A27" s="53" t="s">
        <v>21</v>
      </c>
      <c r="B27" s="65">
        <f t="shared" si="0"/>
        <v>8437055497.5982513</v>
      </c>
      <c r="C27" s="66">
        <f>IFERROR(VLOOKUP($A27,유통영업혁신단!$A$1:$L$254,10,FALSE),0)</f>
        <v>18697163.995213319</v>
      </c>
      <c r="D27" s="66">
        <f t="shared" si="1"/>
        <v>429006089.60303837</v>
      </c>
      <c r="E27" s="66">
        <f>IFERROR(VLOOKUP($A27,'유통영업혁신단 IU'!$A:$G,4,FALSE),0)</f>
        <v>330631432</v>
      </c>
      <c r="F27" s="332"/>
      <c r="G27" s="332"/>
      <c r="H27" s="66">
        <f>IFERROR(VLOOKUP($A27,강북영업본부!$A$1:$D$255,3,FALSE),0)</f>
        <v>711019909</v>
      </c>
      <c r="I27" s="66">
        <f>IFERROR(VLOOKUP($A27,강북영업본부!$A$1:$D$255,4,FALSE),0)</f>
        <v>707331129</v>
      </c>
      <c r="J27" s="66">
        <f>IFERROR(VLOOKUP($A27,강남영업본부!$A$1:$G$255,3,FALSE),0)</f>
        <v>573782514</v>
      </c>
      <c r="K27" s="66">
        <f>IFERROR(VLOOKUP($A27,강서영업본부!$A$1:$G$255,3,FALSE),0)</f>
        <v>913727146</v>
      </c>
      <c r="L27" s="66">
        <f>IFERROR(VLOOKUP($A27,강남영업본부!$A$1:$G$255,4,FALSE),0)</f>
        <v>812529626</v>
      </c>
      <c r="M27" s="67">
        <f>IFERROR(VLOOKUP($A27,강서영업본부!$A$1:$G$255,4,FALSE),0)</f>
        <v>655596720</v>
      </c>
      <c r="N27" s="67">
        <f>IFERROR(VLOOKUP($A27,동부영업본부!$A$1:$H$255,3,FALSE),0)</f>
        <v>889736108</v>
      </c>
      <c r="O27" s="67">
        <f>IFERROR(VLOOKUP($A27,동부영업본부!$A$1:$H$255,4,FALSE),0)</f>
        <v>959140449</v>
      </c>
      <c r="P27" s="67">
        <f>IFERROR(VLOOKUP($A27,서부영업본부!$A$1:$H$255,3,FALSE),0)</f>
        <v>746621962</v>
      </c>
      <c r="Q27" s="67">
        <f>IFERROR(VLOOKUP($A27,서부영업본부!$A$1:$H$255,4,FALSE),0)</f>
        <v>689235249</v>
      </c>
      <c r="R27" s="68"/>
      <c r="T27" s="68">
        <f>IFERROR(VLOOKUP($A27,강북영업본부!$A$1:$H$254,5,FALSE),0)</f>
        <v>84557054.108614624</v>
      </c>
      <c r="U27" s="68">
        <f>IFERROR(VLOOKUP($A27,강남영업본부!$A$1:$J$254,7,FALSE),0)</f>
        <v>122671948.63212782</v>
      </c>
      <c r="V27" s="68">
        <f>IFERROR(VLOOKUP($A27,강서영업본부!$A$1:$J$254,7,FALSE),0)</f>
        <v>77988940.317605078</v>
      </c>
      <c r="W27" s="68">
        <f>IFERROR(VLOOKUP($A27,동부영업본부!$A$1:$H$254,5,FALSE),0)</f>
        <v>64642393.959869236</v>
      </c>
      <c r="X27" s="68">
        <f>IFERROR(VLOOKUP($A27,서부영업본부!$A$1:$H$255,5,FALSE),0)</f>
        <v>79145752.584821582</v>
      </c>
    </row>
    <row r="28" spans="1:24" s="12" customFormat="1" ht="15.65" customHeight="1" x14ac:dyDescent="0.45">
      <c r="A28" s="42" t="s">
        <v>22</v>
      </c>
      <c r="B28" s="69">
        <f t="shared" si="0"/>
        <v>40628273.925354101</v>
      </c>
      <c r="C28" s="70">
        <f>IFERROR(VLOOKUP($A28,유통영업혁신단!$A$1:$L$254,10,FALSE),0)</f>
        <v>0</v>
      </c>
      <c r="D28" s="70">
        <f t="shared" si="1"/>
        <v>40628273.925354101</v>
      </c>
      <c r="E28" s="70">
        <f>IFERROR(VLOOKUP($A28,'유통영업혁신단 IU'!$A:$G,4,FALSE),0)</f>
        <v>0</v>
      </c>
      <c r="F28" s="332"/>
      <c r="G28" s="332"/>
      <c r="H28" s="70">
        <f>IFERROR(VLOOKUP($A28,강북영업본부!$A$1:$D$255,3,FALSE),0)</f>
        <v>0</v>
      </c>
      <c r="I28" s="70">
        <f>IFERROR(VLOOKUP($A28,강북영업본부!$A$1:$D$255,4,FALSE),0)</f>
        <v>0</v>
      </c>
      <c r="J28" s="70">
        <f>IFERROR(VLOOKUP($A28,강남영업본부!$A$1:$G$255,3,FALSE),0)</f>
        <v>0</v>
      </c>
      <c r="K28" s="70">
        <f>IFERROR(VLOOKUP($A28,강서영업본부!$A$1:$G$255,3,FALSE),0)</f>
        <v>0</v>
      </c>
      <c r="L28" s="70">
        <f>IFERROR(VLOOKUP($A28,강남영업본부!$A$1:$G$255,4,FALSE),0)</f>
        <v>0</v>
      </c>
      <c r="M28" s="71">
        <f>IFERROR(VLOOKUP($A28,강서영업본부!$A$1:$G$255,4,FALSE),0)</f>
        <v>0</v>
      </c>
      <c r="N28" s="71">
        <f>IFERROR(VLOOKUP($A28,동부영업본부!$A$1:$H$255,3,FALSE),0)</f>
        <v>0</v>
      </c>
      <c r="O28" s="71">
        <f>IFERROR(VLOOKUP($A28,동부영업본부!$A$1:$H$255,4,FALSE),0)</f>
        <v>0</v>
      </c>
      <c r="P28" s="71">
        <f>IFERROR(VLOOKUP($A28,서부영업본부!$A$1:$H$255,3,FALSE),0)</f>
        <v>0</v>
      </c>
      <c r="Q28" s="71">
        <f>IFERROR(VLOOKUP($A28,서부영업본부!$A$1:$H$255,4,FALSE),0)</f>
        <v>0</v>
      </c>
      <c r="R28" s="72"/>
      <c r="T28" s="72">
        <f>IFERROR(VLOOKUP($A28,강북영업본부!$A$1:$H$254,5,FALSE),0)</f>
        <v>0</v>
      </c>
      <c r="U28" s="72">
        <f>IFERROR(VLOOKUP($A28,강남영업본부!$A$1:$J$254,7,FALSE),0)</f>
        <v>10782868.225899536</v>
      </c>
      <c r="V28" s="72">
        <f>IFERROR(VLOOKUP($A28,강서영업본부!$A$1:$J$254,7,FALSE),0)</f>
        <v>10454599.341532597</v>
      </c>
      <c r="W28" s="72">
        <f>IFERROR(VLOOKUP($A28,동부영업본부!$A$1:$H$254,5,FALSE),0)</f>
        <v>9832327.3716751095</v>
      </c>
      <c r="X28" s="72">
        <f>IFERROR(VLOOKUP($A28,서부영업본부!$A$1:$H$255,5,FALSE),0)</f>
        <v>9558478.9862468615</v>
      </c>
    </row>
    <row r="29" spans="1:24" s="12" customFormat="1" ht="15.65" customHeight="1" x14ac:dyDescent="0.45">
      <c r="A29" s="42" t="s">
        <v>23</v>
      </c>
      <c r="B29" s="69">
        <f t="shared" si="0"/>
        <v>3592862373.5972266</v>
      </c>
      <c r="C29" s="70">
        <f>IFERROR(VLOOKUP($A29,유통영업혁신단!$A$1:$L$254,10,FALSE),0)</f>
        <v>8297794.7628703527</v>
      </c>
      <c r="D29" s="70">
        <f t="shared" si="1"/>
        <v>130517208.83435619</v>
      </c>
      <c r="E29" s="70">
        <f>IFERROR(VLOOKUP($A29,'유통영업혁신단 IU'!$A:$G,4,FALSE),0)</f>
        <v>50934350</v>
      </c>
      <c r="F29" s="332"/>
      <c r="G29" s="332"/>
      <c r="H29" s="70">
        <f>IFERROR(VLOOKUP($A29,강북영업본부!$A$1:$D$255,3,FALSE),0)</f>
        <v>333157450</v>
      </c>
      <c r="I29" s="70">
        <f>IFERROR(VLOOKUP($A29,강북영업본부!$A$1:$D$255,4,FALSE),0)</f>
        <v>319987740</v>
      </c>
      <c r="J29" s="70">
        <f>IFERROR(VLOOKUP($A29,강남영업본부!$A$1:$G$255,3,FALSE),0)</f>
        <v>247065610</v>
      </c>
      <c r="K29" s="70">
        <f>IFERROR(VLOOKUP($A29,강서영업본부!$A$1:$G$255,3,FALSE),0)</f>
        <v>397558580</v>
      </c>
      <c r="L29" s="70">
        <f>IFERROR(VLOOKUP($A29,강남영업본부!$A$1:$G$255,4,FALSE),0)</f>
        <v>351370940</v>
      </c>
      <c r="M29" s="71">
        <f>IFERROR(VLOOKUP($A29,강서영업본부!$A$1:$G$255,4,FALSE),0)</f>
        <v>290268900</v>
      </c>
      <c r="N29" s="71">
        <f>IFERROR(VLOOKUP($A29,동부영업본부!$A$1:$H$255,3,FALSE),0)</f>
        <v>390763200</v>
      </c>
      <c r="O29" s="71">
        <f>IFERROR(VLOOKUP($A29,동부영업본부!$A$1:$H$255,4,FALSE),0)</f>
        <v>406580510</v>
      </c>
      <c r="P29" s="71">
        <f>IFERROR(VLOOKUP($A29,서부영업본부!$A$1:$H$255,3,FALSE),0)</f>
        <v>348668000</v>
      </c>
      <c r="Q29" s="71">
        <f>IFERROR(VLOOKUP($A29,서부영업본부!$A$1:$H$255,4,FALSE),0)</f>
        <v>317692090</v>
      </c>
      <c r="R29" s="72"/>
      <c r="T29" s="72">
        <f>IFERROR(VLOOKUP($A29,강북영업본부!$A$1:$H$254,5,FALSE),0)</f>
        <v>29456849.656483509</v>
      </c>
      <c r="U29" s="72">
        <f>IFERROR(VLOOKUP($A29,강남영업본부!$A$1:$J$254,7,FALSE),0)</f>
        <v>28681042.532668103</v>
      </c>
      <c r="V29" s="72">
        <f>IFERROR(VLOOKUP($A29,강서영업본부!$A$1:$J$254,7,FALSE),0)</f>
        <v>22320525.384004675</v>
      </c>
      <c r="W29" s="72">
        <f>IFERROR(VLOOKUP($A29,동부영업본부!$A$1:$H$254,5,FALSE),0)</f>
        <v>20977810.015640583</v>
      </c>
      <c r="X29" s="72">
        <f>IFERROR(VLOOKUP($A29,서부영업본부!$A$1:$H$255,5,FALSE),0)</f>
        <v>29080981.245559305</v>
      </c>
    </row>
    <row r="30" spans="1:24" ht="15.65" customHeight="1" x14ac:dyDescent="0.45">
      <c r="A30" s="56" t="s">
        <v>24</v>
      </c>
      <c r="B30" s="73">
        <f t="shared" si="0"/>
        <v>218110756.90577048</v>
      </c>
      <c r="C30" s="74">
        <f>IFERROR(VLOOKUP($A30,유통영업혁신단!$A$1:$L$254,10,FALSE),0)</f>
        <v>5577669.4466931671</v>
      </c>
      <c r="D30" s="74">
        <f t="shared" si="1"/>
        <v>78883207.459077299</v>
      </c>
      <c r="E30" s="74">
        <f>IFERROR(VLOOKUP($A30,'유통영업혁신단 IU'!$A:$G,4,FALSE),0)</f>
        <v>30184770</v>
      </c>
      <c r="F30" s="333"/>
      <c r="G30" s="333"/>
      <c r="H30" s="74">
        <f>IFERROR(VLOOKUP($A30,강북영업본부!$A$1:$D$255,3,FALSE),0)</f>
        <v>16099410</v>
      </c>
      <c r="I30" s="74">
        <f>IFERROR(VLOOKUP($A30,강북영업본부!$A$1:$D$255,4,FALSE),0)</f>
        <v>7825760</v>
      </c>
      <c r="J30" s="74">
        <f>IFERROR(VLOOKUP($A30,강남영업본부!$A$1:$G$255,3,FALSE),0)</f>
        <v>16843830</v>
      </c>
      <c r="K30" s="74">
        <f>IFERROR(VLOOKUP($A30,강서영업본부!$A$1:$G$255,3,FALSE),0)</f>
        <v>0</v>
      </c>
      <c r="L30" s="74">
        <f>IFERROR(VLOOKUP($A30,강남영업본부!$A$1:$G$255,4,FALSE),0)</f>
        <v>14088720</v>
      </c>
      <c r="M30" s="75">
        <f>IFERROR(VLOOKUP($A30,강서영업본부!$A$1:$G$255,4,FALSE),0)</f>
        <v>7406860</v>
      </c>
      <c r="N30" s="75">
        <f>IFERROR(VLOOKUP($A30,동부영업본부!$A$1:$H$255,3,FALSE),0)</f>
        <v>15228300</v>
      </c>
      <c r="O30" s="75">
        <f>IFERROR(VLOOKUP($A30,동부영업본부!$A$1:$H$255,4,FALSE),0)</f>
        <v>18055820</v>
      </c>
      <c r="P30" s="75">
        <f>IFERROR(VLOOKUP($A30,서부영업본부!$A$1:$H$255,3,FALSE),0)</f>
        <v>7916410</v>
      </c>
      <c r="Q30" s="75">
        <f>IFERROR(VLOOKUP($A30,서부영업본부!$A$1:$H$255,4,FALSE),0)</f>
        <v>0</v>
      </c>
      <c r="R30" s="76"/>
      <c r="T30" s="76">
        <f>IFERROR(VLOOKUP($A30,강북영업본부!$A$1:$H$254,5,FALSE),0)</f>
        <v>19564876.847499974</v>
      </c>
      <c r="U30" s="76">
        <f>IFERROR(VLOOKUP($A30,강남영업본부!$A$1:$J$254,7,FALSE),0)</f>
        <v>16331660.628647037</v>
      </c>
      <c r="V30" s="76">
        <f>IFERROR(VLOOKUP($A30,강서영업본부!$A$1:$J$254,7,FALSE),0)</f>
        <v>12897865.033754904</v>
      </c>
      <c r="W30" s="76">
        <f>IFERROR(VLOOKUP($A30,동부영업본부!$A$1:$H$254,5,FALSE),0)</f>
        <v>13667815.613810707</v>
      </c>
      <c r="X30" s="76">
        <f>IFERROR(VLOOKUP($A30,서부영업본부!$A$1:$H$255,5,FALSE),0)</f>
        <v>16420989.335364677</v>
      </c>
    </row>
    <row r="31" spans="1:24" ht="15.65" customHeight="1" x14ac:dyDescent="0.45">
      <c r="A31" s="56" t="s">
        <v>25</v>
      </c>
      <c r="B31" s="73">
        <f t="shared" si="0"/>
        <v>40127133.363164924</v>
      </c>
      <c r="C31" s="74">
        <f>IFERROR(VLOOKUP($A31,유통영업혁신단!$A$1:$L$254,10,FALSE),0)</f>
        <v>1124083.9624992474</v>
      </c>
      <c r="D31" s="74">
        <f t="shared" si="1"/>
        <v>14547839.400665678</v>
      </c>
      <c r="E31" s="74">
        <f>IFERROR(VLOOKUP($A31,'유통영업혁신단 IU'!$A:$G,4,FALSE),0)</f>
        <v>5469530</v>
      </c>
      <c r="F31" s="333"/>
      <c r="G31" s="333"/>
      <c r="H31" s="74">
        <f>IFERROR(VLOOKUP($A31,강북영업본부!$A$1:$D$255,3,FALSE),0)</f>
        <v>2962270</v>
      </c>
      <c r="I31" s="74">
        <f>IFERROR(VLOOKUP($A31,강북영업본부!$A$1:$D$255,4,FALSE),0)</f>
        <v>1399420</v>
      </c>
      <c r="J31" s="74">
        <f>IFERROR(VLOOKUP($A31,강남영업본부!$A$1:$G$255,3,FALSE),0)</f>
        <v>3089620</v>
      </c>
      <c r="K31" s="74">
        <f>IFERROR(VLOOKUP($A31,강서영업본부!$A$1:$G$255,3,FALSE),0)</f>
        <v>0</v>
      </c>
      <c r="L31" s="74">
        <f>IFERROR(VLOOKUP($A31,강남영업본부!$A$1:$G$255,4,FALSE),0)</f>
        <v>2593870</v>
      </c>
      <c r="M31" s="75">
        <f>IFERROR(VLOOKUP($A31,강서영업본부!$A$1:$G$255,4,FALSE),0)</f>
        <v>1315910</v>
      </c>
      <c r="N31" s="75">
        <f>IFERROR(VLOOKUP($A31,동부영업본부!$A$1:$H$255,3,FALSE),0)</f>
        <v>2813270</v>
      </c>
      <c r="O31" s="75">
        <f>IFERROR(VLOOKUP($A31,동부영업본부!$A$1:$H$255,4,FALSE),0)</f>
        <v>3296920</v>
      </c>
      <c r="P31" s="75">
        <f>IFERROR(VLOOKUP($A31,서부영업본부!$A$1:$H$255,3,FALSE),0)</f>
        <v>1514400</v>
      </c>
      <c r="Q31" s="75">
        <f>IFERROR(VLOOKUP($A31,서부영업본부!$A$1:$H$255,4,FALSE),0)</f>
        <v>0</v>
      </c>
      <c r="R31" s="76"/>
      <c r="T31" s="76">
        <f>IFERROR(VLOOKUP($A31,강북영업본부!$A$1:$H$254,5,FALSE),0)</f>
        <v>3720090.8518662523</v>
      </c>
      <c r="U31" s="76">
        <f>IFERROR(VLOOKUP($A31,강남영업본부!$A$1:$J$254,7,FALSE),0)</f>
        <v>2972207.147724174</v>
      </c>
      <c r="V31" s="76">
        <f>IFERROR(VLOOKUP($A31,강서영업본부!$A$1:$J$254,7,FALSE),0)</f>
        <v>2387293.7781735212</v>
      </c>
      <c r="W31" s="76">
        <f>IFERROR(VLOOKUP($A31,동부영업본부!$A$1:$H$254,5,FALSE),0)</f>
        <v>2492627.4943161746</v>
      </c>
      <c r="X31" s="76">
        <f>IFERROR(VLOOKUP($A31,서부영업본부!$A$1:$H$255,5,FALSE),0)</f>
        <v>2975620.1285855565</v>
      </c>
    </row>
    <row r="32" spans="1:24" ht="15.65" customHeight="1" x14ac:dyDescent="0.45">
      <c r="A32" s="56" t="s">
        <v>26</v>
      </c>
      <c r="B32" s="73">
        <f t="shared" si="0"/>
        <v>10158776.841264863</v>
      </c>
      <c r="C32" s="74">
        <f>IFERROR(VLOOKUP($A32,유통영업혁신단!$A$1:$L$254,10,FALSE),0)</f>
        <v>969396.04995623161</v>
      </c>
      <c r="D32" s="74">
        <f t="shared" si="1"/>
        <v>4289380.7913086321</v>
      </c>
      <c r="E32" s="74">
        <f>IFERROR(VLOOKUP($A32,'유통영업혁신단 IU'!$A:$G,4,FALSE),0)</f>
        <v>700000</v>
      </c>
      <c r="F32" s="333"/>
      <c r="G32" s="333"/>
      <c r="H32" s="74">
        <f>IFERROR(VLOOKUP($A32,강북영업본부!$A$1:$D$255,3,FALSE),0)</f>
        <v>700000</v>
      </c>
      <c r="I32" s="74">
        <f>IFERROR(VLOOKUP($A32,강북영업본부!$A$1:$D$255,4,FALSE),0)</f>
        <v>0</v>
      </c>
      <c r="J32" s="74">
        <f>IFERROR(VLOOKUP($A32,강남영업본부!$A$1:$G$255,3,FALSE),0)</f>
        <v>700000</v>
      </c>
      <c r="K32" s="74">
        <f>IFERROR(VLOOKUP($A32,강서영업본부!$A$1:$G$255,3,FALSE),0)</f>
        <v>0</v>
      </c>
      <c r="L32" s="74">
        <f>IFERROR(VLOOKUP($A32,강남영업본부!$A$1:$G$255,4,FALSE),0)</f>
        <v>700000</v>
      </c>
      <c r="M32" s="75">
        <f>IFERROR(VLOOKUP($A32,강서영업본부!$A$1:$G$255,4,FALSE),0)</f>
        <v>0</v>
      </c>
      <c r="N32" s="75">
        <f>IFERROR(VLOOKUP($A32,동부영업본부!$A$1:$H$255,3,FALSE),0)</f>
        <v>700000</v>
      </c>
      <c r="O32" s="75">
        <f>IFERROR(VLOOKUP($A32,동부영업본부!$A$1:$H$255,4,FALSE),0)</f>
        <v>700000</v>
      </c>
      <c r="P32" s="75">
        <f>IFERROR(VLOOKUP($A32,서부영업본부!$A$1:$H$255,3,FALSE),0)</f>
        <v>700000</v>
      </c>
      <c r="Q32" s="75">
        <f>IFERROR(VLOOKUP($A32,서부영업본부!$A$1:$H$255,4,FALSE),0)</f>
        <v>0</v>
      </c>
      <c r="R32" s="76"/>
      <c r="T32" s="76">
        <f>IFERROR(VLOOKUP($A32,강북영업본부!$A$1:$H$254,5,FALSE),0)</f>
        <v>1826080.3317623464</v>
      </c>
      <c r="U32" s="76">
        <f>IFERROR(VLOOKUP($A32,강남영업본부!$A$1:$J$254,7,FALSE),0)</f>
        <v>636048.05900457699</v>
      </c>
      <c r="V32" s="76">
        <f>IFERROR(VLOOKUP($A32,강서영업본부!$A$1:$J$254,7,FALSE),0)</f>
        <v>644731.60826310201</v>
      </c>
      <c r="W32" s="76">
        <f>IFERROR(VLOOKUP($A32,동부영업본부!$A$1:$H$254,5,FALSE),0)</f>
        <v>588726.86495869164</v>
      </c>
      <c r="X32" s="76">
        <f>IFERROR(VLOOKUP($A32,서부영업본부!$A$1:$H$255,5,FALSE),0)</f>
        <v>593793.92731991457</v>
      </c>
    </row>
    <row r="33" spans="1:24" ht="15.65" customHeight="1" x14ac:dyDescent="0.45">
      <c r="A33" s="56" t="s">
        <v>198</v>
      </c>
      <c r="B33" s="73">
        <f t="shared" si="0"/>
        <v>16026475.054928167</v>
      </c>
      <c r="C33" s="74">
        <f>IFERROR(VLOOKUP($A33,유통영업혁신단!$A$1:$L$254,10,FALSE),0)</f>
        <v>0</v>
      </c>
      <c r="D33" s="74">
        <f t="shared" si="1"/>
        <v>15772905.054928167</v>
      </c>
      <c r="E33" s="74">
        <f>IFERROR(VLOOKUP($A33,'유통영업혁신단 IU'!$A:$G,4,FALSE),0)</f>
        <v>0</v>
      </c>
      <c r="F33" s="333"/>
      <c r="G33" s="333"/>
      <c r="H33" s="74">
        <f>IFERROR(VLOOKUP($A33,강북영업본부!$A$1:$D$255,3,FALSE),0)</f>
        <v>0</v>
      </c>
      <c r="I33" s="74">
        <f>IFERROR(VLOOKUP($A33,강북영업본부!$A$1:$D$255,4,FALSE),0)</f>
        <v>0</v>
      </c>
      <c r="J33" s="74">
        <f>IFERROR(VLOOKUP($A33,강남영업본부!$A$1:$G$255,3,FALSE),0)</f>
        <v>0</v>
      </c>
      <c r="K33" s="74">
        <f>IFERROR(VLOOKUP($A33,강서영업본부!$A$1:$G$255,3,FALSE),0)</f>
        <v>0</v>
      </c>
      <c r="L33" s="74">
        <f>IFERROR(VLOOKUP($A33,강남영업본부!$A$1:$G$255,4,FALSE),0)</f>
        <v>0</v>
      </c>
      <c r="M33" s="75">
        <f>IFERROR(VLOOKUP($A33,강서영업본부!$A$1:$G$255,4,FALSE),0)</f>
        <v>0</v>
      </c>
      <c r="N33" s="75">
        <f>IFERROR(VLOOKUP($A33,동부영업본부!$A$1:$H$255,3,FALSE),0)</f>
        <v>0</v>
      </c>
      <c r="O33" s="75">
        <f>IFERROR(VLOOKUP($A33,동부영업본부!$A$1:$H$255,4,FALSE),0)</f>
        <v>0</v>
      </c>
      <c r="P33" s="75">
        <f>IFERROR(VLOOKUP($A33,서부영업본부!$A$1:$H$255,3,FALSE),0)</f>
        <v>253570</v>
      </c>
      <c r="Q33" s="75">
        <f>IFERROR(VLOOKUP($A33,서부영업본부!$A$1:$H$255,4,FALSE),0)</f>
        <v>0</v>
      </c>
      <c r="R33" s="76"/>
      <c r="T33" s="76">
        <f>IFERROR(VLOOKUP($A33,강북영업본부!$A$1:$H$254,5,FALSE),0)</f>
        <v>0</v>
      </c>
      <c r="U33" s="76">
        <f>IFERROR(VLOOKUP($A33,강남영업본부!$A$1:$J$254,7,FALSE),0)</f>
        <v>4804434.4456952866</v>
      </c>
      <c r="V33" s="76">
        <f>IFERROR(VLOOKUP($A33,강서영업본부!$A$1:$J$254,7,FALSE),0)</f>
        <v>5709789.1750357654</v>
      </c>
      <c r="W33" s="76">
        <f>IFERROR(VLOOKUP($A33,동부영업본부!$A$1:$H$254,5,FALSE),0)</f>
        <v>0</v>
      </c>
      <c r="X33" s="76">
        <f>IFERROR(VLOOKUP($A33,서부영업본부!$A$1:$H$255,5,FALSE),0)</f>
        <v>5258681.4341971148</v>
      </c>
    </row>
    <row r="34" spans="1:24" ht="15.65" customHeight="1" x14ac:dyDescent="0.45">
      <c r="A34" s="56" t="s">
        <v>27</v>
      </c>
      <c r="B34" s="73">
        <f t="shared" si="0"/>
        <v>4994209.0433682669</v>
      </c>
      <c r="C34" s="74">
        <f>IFERROR(VLOOKUP($A34,유통영업혁신단!$A$1:$L$254,10,FALSE),0)</f>
        <v>0</v>
      </c>
      <c r="D34" s="74">
        <f t="shared" si="1"/>
        <v>106139.04336826698</v>
      </c>
      <c r="E34" s="74">
        <f>IFERROR(VLOOKUP($A34,'유통영업혁신단 IU'!$A:$G,4,FALSE),0)</f>
        <v>904620</v>
      </c>
      <c r="F34" s="333"/>
      <c r="G34" s="333"/>
      <c r="H34" s="74">
        <f>IFERROR(VLOOKUP($A34,강북영업본부!$A$1:$D$255,3,FALSE),0)</f>
        <v>545450</v>
      </c>
      <c r="I34" s="74">
        <f>IFERROR(VLOOKUP($A34,강북영업본부!$A$1:$D$255,4,FALSE),0)</f>
        <v>313990</v>
      </c>
      <c r="J34" s="74">
        <f>IFERROR(VLOOKUP($A34,강남영업본부!$A$1:$G$255,3,FALSE),0)</f>
        <v>776060</v>
      </c>
      <c r="K34" s="74">
        <f>IFERROR(VLOOKUP($A34,강서영업본부!$A$1:$G$255,3,FALSE),0)</f>
        <v>0</v>
      </c>
      <c r="L34" s="74">
        <f>IFERROR(VLOOKUP($A34,강남영업본부!$A$1:$G$255,4,FALSE),0)</f>
        <v>396940</v>
      </c>
      <c r="M34" s="75">
        <f>IFERROR(VLOOKUP($A34,강서영업본부!$A$1:$G$255,4,FALSE),0)</f>
        <v>706720</v>
      </c>
      <c r="N34" s="75">
        <f>IFERROR(VLOOKUP($A34,동부영업본부!$A$1:$H$255,3,FALSE),0)</f>
        <v>342680</v>
      </c>
      <c r="O34" s="75">
        <f>IFERROR(VLOOKUP($A34,동부영업본부!$A$1:$H$255,4,FALSE),0)</f>
        <v>458280</v>
      </c>
      <c r="P34" s="75">
        <f>IFERROR(VLOOKUP($A34,서부영업본부!$A$1:$H$255,3,FALSE),0)</f>
        <v>443330</v>
      </c>
      <c r="Q34" s="75">
        <f>IFERROR(VLOOKUP($A34,서부영업본부!$A$1:$H$255,4,FALSE),0)</f>
        <v>0</v>
      </c>
      <c r="R34" s="76"/>
      <c r="T34" s="76">
        <f>IFERROR(VLOOKUP($A34,강북영업본부!$A$1:$H$254,5,FALSE),0)</f>
        <v>0</v>
      </c>
      <c r="U34" s="76">
        <f>IFERROR(VLOOKUP($A34,강남영업본부!$A$1:$J$254,7,FALSE),0)</f>
        <v>0</v>
      </c>
      <c r="V34" s="76">
        <f>IFERROR(VLOOKUP($A34,강서영업본부!$A$1:$J$254,7,FALSE),0)</f>
        <v>0</v>
      </c>
      <c r="W34" s="76">
        <f>IFERROR(VLOOKUP($A34,동부영업본부!$A$1:$H$254,5,FALSE),0)</f>
        <v>106139.04336826698</v>
      </c>
      <c r="X34" s="76">
        <f>IFERROR(VLOOKUP($A34,서부영업본부!$A$1:$H$255,5,FALSE),0)</f>
        <v>0</v>
      </c>
    </row>
    <row r="35" spans="1:24" ht="15.65" customHeight="1" x14ac:dyDescent="0.45">
      <c r="A35" s="56" t="s">
        <v>28</v>
      </c>
      <c r="B35" s="73">
        <f t="shared" si="0"/>
        <v>4788226.9560054056</v>
      </c>
      <c r="C35" s="74">
        <f>IFERROR(VLOOKUP($A35,유통영업혁신단!$A$1:$L$254,10,FALSE),0)</f>
        <v>519319.31247655262</v>
      </c>
      <c r="D35" s="74">
        <f t="shared" si="1"/>
        <v>1719337.6435288535</v>
      </c>
      <c r="E35" s="74">
        <f>IFERROR(VLOOKUP($A35,'유통영업혁신단 IU'!$A:$G,4,FALSE),0)</f>
        <v>1778520</v>
      </c>
      <c r="F35" s="333"/>
      <c r="G35" s="333"/>
      <c r="H35" s="74">
        <f>IFERROR(VLOOKUP($A35,강북영업본부!$A$1:$D$255,3,FALSE),0)</f>
        <v>0</v>
      </c>
      <c r="I35" s="74">
        <f>IFERROR(VLOOKUP($A35,강북영업본부!$A$1:$D$255,4,FALSE),0)</f>
        <v>480000</v>
      </c>
      <c r="J35" s="74">
        <f>IFERROR(VLOOKUP($A35,강남영업본부!$A$1:$G$255,3,FALSE),0)</f>
        <v>0</v>
      </c>
      <c r="K35" s="74">
        <f>IFERROR(VLOOKUP($A35,강서영업본부!$A$1:$G$255,3,FALSE),0)</f>
        <v>0</v>
      </c>
      <c r="L35" s="74">
        <f>IFERROR(VLOOKUP($A35,강남영업본부!$A$1:$G$255,4,FALSE),0)</f>
        <v>291050</v>
      </c>
      <c r="M35" s="75">
        <f>IFERROR(VLOOKUP($A35,강서영업본부!$A$1:$G$255,4,FALSE),0)</f>
        <v>0</v>
      </c>
      <c r="N35" s="75">
        <f>IFERROR(VLOOKUP($A35,동부영업본부!$A$1:$H$255,3,FALSE),0)</f>
        <v>0</v>
      </c>
      <c r="O35" s="75">
        <f>IFERROR(VLOOKUP($A35,동부영업본부!$A$1:$H$255,4,FALSE),0)</f>
        <v>0</v>
      </c>
      <c r="P35" s="75">
        <f>IFERROR(VLOOKUP($A35,서부영업본부!$A$1:$H$255,3,FALSE),0)</f>
        <v>0</v>
      </c>
      <c r="Q35" s="75">
        <f>IFERROR(VLOOKUP($A35,서부영업본부!$A$1:$H$255,4,FALSE),0)</f>
        <v>0</v>
      </c>
      <c r="R35" s="76"/>
      <c r="T35" s="76">
        <f>IFERROR(VLOOKUP($A35,강북영업본부!$A$1:$H$254,5,FALSE),0)</f>
        <v>934066.17655832251</v>
      </c>
      <c r="U35" s="76">
        <f>IFERROR(VLOOKUP($A35,강남영업본부!$A$1:$J$254,7,FALSE),0)</f>
        <v>204198.68614299799</v>
      </c>
      <c r="V35" s="76">
        <f>IFERROR(VLOOKUP($A35,강서영업본부!$A$1:$J$254,7,FALSE),0)</f>
        <v>36114.180514280328</v>
      </c>
      <c r="W35" s="76">
        <f>IFERROR(VLOOKUP($A35,동부영업본부!$A$1:$H$254,5,FALSE),0)</f>
        <v>504623.02710745001</v>
      </c>
      <c r="X35" s="76">
        <f>IFERROR(VLOOKUP($A35,서부영업본부!$A$1:$H$255,5,FALSE),0)</f>
        <v>40335.573205802772</v>
      </c>
    </row>
    <row r="36" spans="1:24" ht="15.65" customHeight="1" x14ac:dyDescent="0.45">
      <c r="A36" s="60" t="s">
        <v>141</v>
      </c>
      <c r="B36" s="19">
        <f t="shared" si="0"/>
        <v>21551900</v>
      </c>
      <c r="C36" s="20">
        <f>IFERROR(VLOOKUP($A36,유통영업혁신단!$A$1:$L$254,10,FALSE),0)</f>
        <v>0</v>
      </c>
      <c r="D36" s="20">
        <f t="shared" si="1"/>
        <v>0</v>
      </c>
      <c r="E36" s="20">
        <f>IFERROR(VLOOKUP($A36,'유통영업혁신단 IU'!$A:$G,4,FALSE),0)</f>
        <v>0</v>
      </c>
      <c r="F36" s="333"/>
      <c r="G36" s="333"/>
      <c r="H36" s="20">
        <f>IFERROR(VLOOKUP($A36,강북영업본부!$A$1:$D$255,3,FALSE),0)</f>
        <v>0</v>
      </c>
      <c r="I36" s="20">
        <f>IFERROR(VLOOKUP($A36,강북영업본부!$A$1:$D$255,4,FALSE),0)</f>
        <v>0</v>
      </c>
      <c r="J36" s="20">
        <f>IFERROR(VLOOKUP($A36,강남영업본부!$A$1:$G$255,3,FALSE),0)</f>
        <v>0</v>
      </c>
      <c r="K36" s="20">
        <f>IFERROR(VLOOKUP($A36,강서영업본부!$A$1:$G$255,3,FALSE),0)</f>
        <v>17241520</v>
      </c>
      <c r="L36" s="20">
        <f>IFERROR(VLOOKUP($A36,강남영업본부!$A$1:$G$255,4,FALSE),0)</f>
        <v>4310380</v>
      </c>
      <c r="M36" s="21">
        <f>IFERROR(VLOOKUP($A36,강서영업본부!$A$1:$G$255,4,FALSE),0)</f>
        <v>0</v>
      </c>
      <c r="N36" s="21">
        <f>IFERROR(VLOOKUP($A36,동부영업본부!$A$1:$H$255,3,FALSE),0)</f>
        <v>0</v>
      </c>
      <c r="O36" s="21">
        <f>IFERROR(VLOOKUP($A36,동부영업본부!$A$1:$H$255,4,FALSE),0)</f>
        <v>0</v>
      </c>
      <c r="P36" s="21">
        <f>IFERROR(VLOOKUP($A36,서부영업본부!$A$1:$H$255,3,FALSE),0)</f>
        <v>0</v>
      </c>
      <c r="Q36" s="21">
        <f>IFERROR(VLOOKUP($A36,서부영업본부!$A$1:$H$255,4,FALSE),0)</f>
        <v>0</v>
      </c>
      <c r="R36" s="113"/>
      <c r="T36" s="113">
        <f>IFERROR(VLOOKUP($A36,강북영업본부!$A$1:$H$254,5,FALSE),0)</f>
        <v>0</v>
      </c>
      <c r="U36" s="113">
        <f>IFERROR(VLOOKUP($A36,강남영업본부!$A$1:$J$254,7,FALSE),0)</f>
        <v>0</v>
      </c>
      <c r="V36" s="113">
        <f>IFERROR(VLOOKUP($A36,강서영업본부!$A$1:$J$254,7,FALSE),0)</f>
        <v>0</v>
      </c>
      <c r="W36" s="113">
        <f>IFERROR(VLOOKUP($A36,동부영업본부!$A$1:$H$254,5,FALSE),0)</f>
        <v>0</v>
      </c>
      <c r="X36" s="113">
        <f>IFERROR(VLOOKUP($A36,서부영업본부!$A$1:$H$255,5,FALSE),0)</f>
        <v>0</v>
      </c>
    </row>
    <row r="37" spans="1:24" ht="15.65" customHeight="1" x14ac:dyDescent="0.45">
      <c r="A37" s="60" t="s">
        <v>142</v>
      </c>
      <c r="B37" s="19">
        <f t="shared" si="0"/>
        <v>3647700</v>
      </c>
      <c r="C37" s="20">
        <f>IFERROR(VLOOKUP($A37,유통영업혁신단!$A$1:$L$254,10,FALSE),0)</f>
        <v>0</v>
      </c>
      <c r="D37" s="20">
        <f t="shared" si="1"/>
        <v>0</v>
      </c>
      <c r="E37" s="20">
        <f>IFERROR(VLOOKUP($A37,'유통영업혁신단 IU'!$A:$G,4,FALSE),0)</f>
        <v>0</v>
      </c>
      <c r="F37" s="333"/>
      <c r="G37" s="333"/>
      <c r="H37" s="20">
        <f>IFERROR(VLOOKUP($A37,강북영업본부!$A$1:$D$255,3,FALSE),0)</f>
        <v>0</v>
      </c>
      <c r="I37" s="20">
        <f>IFERROR(VLOOKUP($A37,강북영업본부!$A$1:$D$255,4,FALSE),0)</f>
        <v>0</v>
      </c>
      <c r="J37" s="20">
        <f>IFERROR(VLOOKUP($A37,강남영업본부!$A$1:$G$255,3,FALSE),0)</f>
        <v>0</v>
      </c>
      <c r="K37" s="20">
        <f>IFERROR(VLOOKUP($A37,강서영업본부!$A$1:$G$255,3,FALSE),0)</f>
        <v>2918160</v>
      </c>
      <c r="L37" s="20">
        <f>IFERROR(VLOOKUP($A37,강남영업본부!$A$1:$G$255,4,FALSE),0)</f>
        <v>729540</v>
      </c>
      <c r="M37" s="21">
        <f>IFERROR(VLOOKUP($A37,강서영업본부!$A$1:$G$255,4,FALSE),0)</f>
        <v>0</v>
      </c>
      <c r="N37" s="21">
        <f>IFERROR(VLOOKUP($A37,동부영업본부!$A$1:$H$255,3,FALSE),0)</f>
        <v>0</v>
      </c>
      <c r="O37" s="21">
        <f>IFERROR(VLOOKUP($A37,동부영업본부!$A$1:$H$255,4,FALSE),0)</f>
        <v>0</v>
      </c>
      <c r="P37" s="21">
        <f>IFERROR(VLOOKUP($A37,서부영업본부!$A$1:$H$255,3,FALSE),0)</f>
        <v>0</v>
      </c>
      <c r="Q37" s="21">
        <f>IFERROR(VLOOKUP($A37,서부영업본부!$A$1:$H$255,4,FALSE),0)</f>
        <v>0</v>
      </c>
      <c r="R37" s="113"/>
      <c r="T37" s="113">
        <f>IFERROR(VLOOKUP($A37,강북영업본부!$A$1:$H$254,5,FALSE),0)</f>
        <v>0</v>
      </c>
      <c r="U37" s="113">
        <f>IFERROR(VLOOKUP($A37,강남영업본부!$A$1:$J$254,7,FALSE),0)</f>
        <v>0</v>
      </c>
      <c r="V37" s="113">
        <f>IFERROR(VLOOKUP($A37,강서영업본부!$A$1:$J$254,7,FALSE),0)</f>
        <v>0</v>
      </c>
      <c r="W37" s="113">
        <f>IFERROR(VLOOKUP($A37,동부영업본부!$A$1:$H$254,5,FALSE),0)</f>
        <v>0</v>
      </c>
      <c r="X37" s="113">
        <f>IFERROR(VLOOKUP($A37,서부영업본부!$A$1:$H$255,5,FALSE),0)</f>
        <v>0</v>
      </c>
    </row>
    <row r="38" spans="1:24" ht="15.65" customHeight="1" x14ac:dyDescent="0.45">
      <c r="A38" s="60" t="s">
        <v>143</v>
      </c>
      <c r="B38" s="19">
        <f t="shared" si="0"/>
        <v>0</v>
      </c>
      <c r="C38" s="20">
        <f>IFERROR(VLOOKUP($A38,유통영업혁신단!$A$1:$L$254,10,FALSE),0)</f>
        <v>0</v>
      </c>
      <c r="D38" s="20">
        <f t="shared" si="1"/>
        <v>0</v>
      </c>
      <c r="E38" s="20">
        <f>IFERROR(VLOOKUP($A38,'유통영업혁신단 IU'!$A:$G,4,FALSE),0)</f>
        <v>0</v>
      </c>
      <c r="F38" s="333"/>
      <c r="G38" s="333"/>
      <c r="H38" s="20">
        <f>IFERROR(VLOOKUP($A38,강북영업본부!$A$1:$D$255,3,FALSE),0)</f>
        <v>0</v>
      </c>
      <c r="I38" s="20">
        <f>IFERROR(VLOOKUP($A38,강북영업본부!$A$1:$D$255,4,FALSE),0)</f>
        <v>0</v>
      </c>
      <c r="J38" s="20">
        <f>IFERROR(VLOOKUP($A38,강남영업본부!$A$1:$G$255,3,FALSE),0)</f>
        <v>0</v>
      </c>
      <c r="K38" s="20">
        <f>IFERROR(VLOOKUP($A38,강서영업본부!$A$1:$G$255,3,FALSE),0)</f>
        <v>0</v>
      </c>
      <c r="L38" s="20">
        <f>IFERROR(VLOOKUP($A38,강남영업본부!$A$1:$G$255,4,FALSE),0)</f>
        <v>0</v>
      </c>
      <c r="M38" s="21">
        <f>IFERROR(VLOOKUP($A38,강서영업본부!$A$1:$G$255,4,FALSE),0)</f>
        <v>0</v>
      </c>
      <c r="N38" s="21">
        <f>IFERROR(VLOOKUP($A38,동부영업본부!$A$1:$H$255,3,FALSE),0)</f>
        <v>0</v>
      </c>
      <c r="O38" s="21">
        <f>IFERROR(VLOOKUP($A38,동부영업본부!$A$1:$H$255,4,FALSE),0)</f>
        <v>0</v>
      </c>
      <c r="P38" s="21">
        <f>IFERROR(VLOOKUP($A38,서부영업본부!$A$1:$H$255,3,FALSE),0)</f>
        <v>0</v>
      </c>
      <c r="Q38" s="21">
        <f>IFERROR(VLOOKUP($A38,서부영업본부!$A$1:$H$255,4,FALSE),0)</f>
        <v>0</v>
      </c>
      <c r="R38" s="113"/>
      <c r="T38" s="113">
        <f>IFERROR(VLOOKUP($A38,강북영업본부!$A$1:$H$254,5,FALSE),0)</f>
        <v>0</v>
      </c>
      <c r="U38" s="113">
        <f>IFERROR(VLOOKUP($A38,강남영업본부!$A$1:$J$254,7,FALSE),0)</f>
        <v>0</v>
      </c>
      <c r="V38" s="113">
        <f>IFERROR(VLOOKUP($A38,강서영업본부!$A$1:$J$254,7,FALSE),0)</f>
        <v>0</v>
      </c>
      <c r="W38" s="113">
        <f>IFERROR(VLOOKUP($A38,동부영업본부!$A$1:$H$254,5,FALSE),0)</f>
        <v>0</v>
      </c>
      <c r="X38" s="113">
        <f>IFERROR(VLOOKUP($A38,서부영업본부!$A$1:$H$255,5,FALSE),0)</f>
        <v>0</v>
      </c>
    </row>
    <row r="39" spans="1:24" ht="15.65" customHeight="1" x14ac:dyDescent="0.45">
      <c r="A39" s="60" t="s">
        <v>144</v>
      </c>
      <c r="B39" s="19">
        <f t="shared" si="0"/>
        <v>0</v>
      </c>
      <c r="C39" s="20">
        <f>IFERROR(VLOOKUP($A39,유통영업혁신단!$A$1:$L$254,10,FALSE),0)</f>
        <v>0</v>
      </c>
      <c r="D39" s="20">
        <f t="shared" si="1"/>
        <v>0</v>
      </c>
      <c r="E39" s="20">
        <f>IFERROR(VLOOKUP($A39,'유통영업혁신단 IU'!$A:$G,4,FALSE),0)</f>
        <v>0</v>
      </c>
      <c r="F39" s="333"/>
      <c r="G39" s="333"/>
      <c r="H39" s="20">
        <f>IFERROR(VLOOKUP($A39,강북영업본부!$A$1:$D$255,3,FALSE),0)</f>
        <v>0</v>
      </c>
      <c r="I39" s="20">
        <f>IFERROR(VLOOKUP($A39,강북영업본부!$A$1:$D$255,4,FALSE),0)</f>
        <v>0</v>
      </c>
      <c r="J39" s="20">
        <f>IFERROR(VLOOKUP($A39,강남영업본부!$A$1:$G$255,3,FALSE),0)</f>
        <v>0</v>
      </c>
      <c r="K39" s="20">
        <f>IFERROR(VLOOKUP($A39,강서영업본부!$A$1:$G$255,3,FALSE),0)</f>
        <v>0</v>
      </c>
      <c r="L39" s="20">
        <f>IFERROR(VLOOKUP($A39,강남영업본부!$A$1:$G$255,4,FALSE),0)</f>
        <v>0</v>
      </c>
      <c r="M39" s="21">
        <f>IFERROR(VLOOKUP($A39,강서영업본부!$A$1:$G$255,4,FALSE),0)</f>
        <v>0</v>
      </c>
      <c r="N39" s="21">
        <f>IFERROR(VLOOKUP($A39,동부영업본부!$A$1:$H$255,3,FALSE),0)</f>
        <v>0</v>
      </c>
      <c r="O39" s="21">
        <f>IFERROR(VLOOKUP($A39,동부영업본부!$A$1:$H$255,4,FALSE),0)</f>
        <v>0</v>
      </c>
      <c r="P39" s="21">
        <f>IFERROR(VLOOKUP($A39,서부영업본부!$A$1:$H$255,3,FALSE),0)</f>
        <v>0</v>
      </c>
      <c r="Q39" s="21">
        <f>IFERROR(VLOOKUP($A39,서부영업본부!$A$1:$H$255,4,FALSE),0)</f>
        <v>0</v>
      </c>
      <c r="R39" s="113"/>
      <c r="T39" s="113">
        <f>IFERROR(VLOOKUP($A39,강북영업본부!$A$1:$H$254,5,FALSE),0)</f>
        <v>0</v>
      </c>
      <c r="U39" s="113">
        <f>IFERROR(VLOOKUP($A39,강남영업본부!$A$1:$J$254,7,FALSE),0)</f>
        <v>0</v>
      </c>
      <c r="V39" s="113">
        <f>IFERROR(VLOOKUP($A39,강서영업본부!$A$1:$J$254,7,FALSE),0)</f>
        <v>0</v>
      </c>
      <c r="W39" s="113">
        <f>IFERROR(VLOOKUP($A39,동부영업본부!$A$1:$H$254,5,FALSE),0)</f>
        <v>0</v>
      </c>
      <c r="X39" s="113">
        <f>IFERROR(VLOOKUP($A39,서부영업본부!$A$1:$H$255,5,FALSE),0)</f>
        <v>0</v>
      </c>
    </row>
    <row r="40" spans="1:24" ht="15.65" customHeight="1" x14ac:dyDescent="0.45">
      <c r="A40" s="60" t="s">
        <v>199</v>
      </c>
      <c r="B40" s="19">
        <f t="shared" si="0"/>
        <v>0</v>
      </c>
      <c r="C40" s="20">
        <f>IFERROR(VLOOKUP($A40,유통영업혁신단!$A$1:$L$254,10,FALSE),0)</f>
        <v>0</v>
      </c>
      <c r="D40" s="20">
        <f t="shared" si="1"/>
        <v>0</v>
      </c>
      <c r="E40" s="20">
        <f>IFERROR(VLOOKUP($A40,'유통영업혁신단 IU'!$A:$G,4,FALSE),0)</f>
        <v>0</v>
      </c>
      <c r="F40" s="333"/>
      <c r="G40" s="333"/>
      <c r="H40" s="20">
        <f>IFERROR(VLOOKUP($A40,강북영업본부!$A$1:$D$255,3,FALSE),0)</f>
        <v>0</v>
      </c>
      <c r="I40" s="20">
        <f>IFERROR(VLOOKUP($A40,강북영업본부!$A$1:$D$255,4,FALSE),0)</f>
        <v>0</v>
      </c>
      <c r="J40" s="20">
        <f>IFERROR(VLOOKUP($A40,강남영업본부!$A$1:$G$255,3,FALSE),0)</f>
        <v>0</v>
      </c>
      <c r="K40" s="20">
        <f>IFERROR(VLOOKUP($A40,강서영업본부!$A$1:$G$255,3,FALSE),0)</f>
        <v>0</v>
      </c>
      <c r="L40" s="20">
        <f>IFERROR(VLOOKUP($A40,강남영업본부!$A$1:$G$255,4,FALSE),0)</f>
        <v>0</v>
      </c>
      <c r="M40" s="21">
        <f>IFERROR(VLOOKUP($A40,강서영업본부!$A$1:$G$255,4,FALSE),0)</f>
        <v>0</v>
      </c>
      <c r="N40" s="21">
        <f>IFERROR(VLOOKUP($A40,동부영업본부!$A$1:$H$255,3,FALSE),0)</f>
        <v>0</v>
      </c>
      <c r="O40" s="21">
        <f>IFERROR(VLOOKUP($A40,동부영업본부!$A$1:$H$255,4,FALSE),0)</f>
        <v>0</v>
      </c>
      <c r="P40" s="21">
        <f>IFERROR(VLOOKUP($A40,서부영업본부!$A$1:$H$255,3,FALSE),0)</f>
        <v>0</v>
      </c>
      <c r="Q40" s="21">
        <f>IFERROR(VLOOKUP($A40,서부영업본부!$A$1:$H$255,4,FALSE),0)</f>
        <v>0</v>
      </c>
      <c r="R40" s="113"/>
      <c r="T40" s="113">
        <f>IFERROR(VLOOKUP($A40,강북영업본부!$A$1:$H$254,5,FALSE),0)</f>
        <v>0</v>
      </c>
      <c r="U40" s="113">
        <f>IFERROR(VLOOKUP($A40,강남영업본부!$A$1:$J$254,7,FALSE),0)</f>
        <v>0</v>
      </c>
      <c r="V40" s="113">
        <f>IFERROR(VLOOKUP($A40,강서영업본부!$A$1:$J$254,7,FALSE),0)</f>
        <v>0</v>
      </c>
      <c r="W40" s="113">
        <f>IFERROR(VLOOKUP($A40,동부영업본부!$A$1:$H$254,5,FALSE),0)</f>
        <v>0</v>
      </c>
      <c r="X40" s="113">
        <f>IFERROR(VLOOKUP($A40,서부영업본부!$A$1:$H$255,5,FALSE),0)</f>
        <v>0</v>
      </c>
    </row>
    <row r="41" spans="1:24" ht="15.65" customHeight="1" x14ac:dyDescent="0.45">
      <c r="A41" s="60" t="s">
        <v>200</v>
      </c>
      <c r="B41" s="19">
        <f t="shared" si="0"/>
        <v>0</v>
      </c>
      <c r="C41" s="20">
        <f>IFERROR(VLOOKUP($A41,유통영업혁신단!$A$1:$L$254,10,FALSE),0)</f>
        <v>0</v>
      </c>
      <c r="D41" s="20">
        <f t="shared" si="1"/>
        <v>0</v>
      </c>
      <c r="E41" s="20">
        <f>IFERROR(VLOOKUP($A41,'유통영업혁신단 IU'!$A:$G,4,FALSE),0)</f>
        <v>0</v>
      </c>
      <c r="F41" s="333"/>
      <c r="G41" s="333"/>
      <c r="H41" s="20">
        <f>IFERROR(VLOOKUP($A41,강북영업본부!$A$1:$D$255,3,FALSE),0)</f>
        <v>0</v>
      </c>
      <c r="I41" s="20">
        <f>IFERROR(VLOOKUP($A41,강북영업본부!$A$1:$D$255,4,FALSE),0)</f>
        <v>0</v>
      </c>
      <c r="J41" s="20">
        <f>IFERROR(VLOOKUP($A41,강남영업본부!$A$1:$G$255,3,FALSE),0)</f>
        <v>0</v>
      </c>
      <c r="K41" s="20">
        <f>IFERROR(VLOOKUP($A41,강서영업본부!$A$1:$G$255,3,FALSE),0)</f>
        <v>0</v>
      </c>
      <c r="L41" s="20">
        <f>IFERROR(VLOOKUP($A41,강남영업본부!$A$1:$G$255,4,FALSE),0)</f>
        <v>0</v>
      </c>
      <c r="M41" s="21">
        <f>IFERROR(VLOOKUP($A41,강서영업본부!$A$1:$G$255,4,FALSE),0)</f>
        <v>0</v>
      </c>
      <c r="N41" s="21">
        <f>IFERROR(VLOOKUP($A41,동부영업본부!$A$1:$H$255,3,FALSE),0)</f>
        <v>0</v>
      </c>
      <c r="O41" s="21">
        <f>IFERROR(VLOOKUP($A41,동부영업본부!$A$1:$H$255,4,FALSE),0)</f>
        <v>0</v>
      </c>
      <c r="P41" s="21">
        <f>IFERROR(VLOOKUP($A41,서부영업본부!$A$1:$H$255,3,FALSE),0)</f>
        <v>0</v>
      </c>
      <c r="Q41" s="21">
        <f>IFERROR(VLOOKUP($A41,서부영업본부!$A$1:$H$255,4,FALSE),0)</f>
        <v>0</v>
      </c>
      <c r="R41" s="113"/>
      <c r="T41" s="113">
        <f>IFERROR(VLOOKUP($A41,강북영업본부!$A$1:$H$254,5,FALSE),0)</f>
        <v>0</v>
      </c>
      <c r="U41" s="113">
        <f>IFERROR(VLOOKUP($A41,강남영업본부!$A$1:$J$254,7,FALSE),0)</f>
        <v>0</v>
      </c>
      <c r="V41" s="113">
        <f>IFERROR(VLOOKUP($A41,강서영업본부!$A$1:$J$254,7,FALSE),0)</f>
        <v>0</v>
      </c>
      <c r="W41" s="113">
        <f>IFERROR(VLOOKUP($A41,동부영업본부!$A$1:$H$254,5,FALSE),0)</f>
        <v>0</v>
      </c>
      <c r="X41" s="113">
        <f>IFERROR(VLOOKUP($A41,서부영업본부!$A$1:$H$255,5,FALSE),0)</f>
        <v>0</v>
      </c>
    </row>
    <row r="42" spans="1:24" ht="15.65" customHeight="1" x14ac:dyDescent="0.45">
      <c r="A42" s="56" t="s">
        <v>29</v>
      </c>
      <c r="B42" s="73">
        <f t="shared" si="0"/>
        <v>8237471.8594117109</v>
      </c>
      <c r="C42" s="74">
        <f>IFERROR(VLOOKUP($A42,유통영업혁신단!$A$1:$L$254,10,FALSE),0)</f>
        <v>107325.99124515422</v>
      </c>
      <c r="D42" s="74">
        <f t="shared" si="1"/>
        <v>2935145.8681665561</v>
      </c>
      <c r="E42" s="74">
        <f>IFERROR(VLOOKUP($A42,'유통영업혁신단 IU'!$A:$G,4,FALSE),0)</f>
        <v>1240000</v>
      </c>
      <c r="F42" s="333"/>
      <c r="G42" s="333"/>
      <c r="H42" s="74">
        <f>IFERROR(VLOOKUP($A42,강북영업본부!$A$1:$D$255,3,FALSE),0)</f>
        <v>620000</v>
      </c>
      <c r="I42" s="74">
        <f>IFERROR(VLOOKUP($A42,강북영업본부!$A$1:$D$255,4,FALSE),0)</f>
        <v>385000</v>
      </c>
      <c r="J42" s="74">
        <f>IFERROR(VLOOKUP($A42,강남영업본부!$A$1:$G$255,3,FALSE),0)</f>
        <v>620000</v>
      </c>
      <c r="K42" s="74">
        <f>IFERROR(VLOOKUP($A42,강서영업본부!$A$1:$G$255,3,FALSE),0)</f>
        <v>0</v>
      </c>
      <c r="L42" s="74">
        <f>IFERROR(VLOOKUP($A42,강남영업본부!$A$1:$G$255,4,FALSE),0)</f>
        <v>465000</v>
      </c>
      <c r="M42" s="75">
        <f>IFERROR(VLOOKUP($A42,강서영업본부!$A$1:$G$255,4,FALSE),0)</f>
        <v>310000</v>
      </c>
      <c r="N42" s="75">
        <f>IFERROR(VLOOKUP($A42,동부영업본부!$A$1:$H$255,3,FALSE),0)</f>
        <v>620000</v>
      </c>
      <c r="O42" s="75">
        <f>IFERROR(VLOOKUP($A42,동부영업본부!$A$1:$H$255,4,FALSE),0)</f>
        <v>620000</v>
      </c>
      <c r="P42" s="75">
        <f>IFERROR(VLOOKUP($A42,서부영업본부!$A$1:$H$255,3,FALSE),0)</f>
        <v>315000</v>
      </c>
      <c r="Q42" s="75">
        <f>IFERROR(VLOOKUP($A42,서부영업본부!$A$1:$H$255,4,FALSE),0)</f>
        <v>0</v>
      </c>
      <c r="R42" s="76"/>
      <c r="T42" s="76">
        <f>IFERROR(VLOOKUP($A42,강북영업본부!$A$1:$H$254,5,FALSE),0)</f>
        <v>539128.47890126426</v>
      </c>
      <c r="U42" s="76">
        <f>IFERROR(VLOOKUP($A42,강남영업본부!$A$1:$J$254,7,FALSE),0)</f>
        <v>636048.05900457699</v>
      </c>
      <c r="V42" s="76">
        <f>IFERROR(VLOOKUP($A42,강서영업본부!$A$1:$J$254,7,FALSE),0)</f>
        <v>644731.60826310201</v>
      </c>
      <c r="W42" s="76">
        <f>IFERROR(VLOOKUP($A42,동부영업본부!$A$1:$H$254,5,FALSE),0)</f>
        <v>521443.79467769834</v>
      </c>
      <c r="X42" s="76">
        <f>IFERROR(VLOOKUP($A42,서부영업본부!$A$1:$H$255,5,FALSE),0)</f>
        <v>593793.92731991457</v>
      </c>
    </row>
    <row r="43" spans="1:24" ht="15.65" customHeight="1" x14ac:dyDescent="0.45">
      <c r="A43" s="56" t="s">
        <v>201</v>
      </c>
      <c r="B43" s="73">
        <f t="shared" si="0"/>
        <v>0</v>
      </c>
      <c r="C43" s="74">
        <f>IFERROR(VLOOKUP($A43,유통영업혁신단!$A$1:$L$254,10,FALSE),0)</f>
        <v>0</v>
      </c>
      <c r="D43" s="74">
        <f t="shared" si="1"/>
        <v>0</v>
      </c>
      <c r="E43" s="74">
        <f>IFERROR(VLOOKUP($A43,'유통영업혁신단 IU'!$A:$G,4,FALSE),0)</f>
        <v>0</v>
      </c>
      <c r="F43" s="333"/>
      <c r="G43" s="333"/>
      <c r="H43" s="74">
        <f>IFERROR(VLOOKUP($A43,강북영업본부!$A$1:$D$255,3,FALSE),0)</f>
        <v>0</v>
      </c>
      <c r="I43" s="74">
        <f>IFERROR(VLOOKUP($A43,강북영업본부!$A$1:$D$255,4,FALSE),0)</f>
        <v>0</v>
      </c>
      <c r="J43" s="74">
        <f>IFERROR(VLOOKUP($A43,강남영업본부!$A$1:$G$255,3,FALSE),0)</f>
        <v>0</v>
      </c>
      <c r="K43" s="74">
        <f>IFERROR(VLOOKUP($A43,강서영업본부!$A$1:$G$255,3,FALSE),0)</f>
        <v>0</v>
      </c>
      <c r="L43" s="74">
        <f>IFERROR(VLOOKUP($A43,강남영업본부!$A$1:$G$255,4,FALSE),0)</f>
        <v>0</v>
      </c>
      <c r="M43" s="75">
        <f>IFERROR(VLOOKUP($A43,강서영업본부!$A$1:$G$255,4,FALSE),0)</f>
        <v>0</v>
      </c>
      <c r="N43" s="75">
        <f>IFERROR(VLOOKUP($A43,동부영업본부!$A$1:$H$255,3,FALSE),0)</f>
        <v>0</v>
      </c>
      <c r="O43" s="75">
        <f>IFERROR(VLOOKUP($A43,동부영업본부!$A$1:$H$255,4,FALSE),0)</f>
        <v>0</v>
      </c>
      <c r="P43" s="75">
        <f>IFERROR(VLOOKUP($A43,서부영업본부!$A$1:$H$255,3,FALSE),0)</f>
        <v>0</v>
      </c>
      <c r="Q43" s="75">
        <f>IFERROR(VLOOKUP($A43,서부영업본부!$A$1:$H$255,4,FALSE),0)</f>
        <v>0</v>
      </c>
      <c r="R43" s="76"/>
      <c r="T43" s="76">
        <f>IFERROR(VLOOKUP($A43,강북영업본부!$A$1:$H$254,5,FALSE),0)</f>
        <v>0</v>
      </c>
      <c r="U43" s="76">
        <f>IFERROR(VLOOKUP($A43,강남영업본부!$A$1:$J$254,7,FALSE),0)</f>
        <v>0</v>
      </c>
      <c r="V43" s="76">
        <f>IFERROR(VLOOKUP($A43,강서영업본부!$A$1:$J$254,7,FALSE),0)</f>
        <v>0</v>
      </c>
      <c r="W43" s="76">
        <f>IFERROR(VLOOKUP($A43,동부영업본부!$A$1:$H$254,5,FALSE),0)</f>
        <v>0</v>
      </c>
      <c r="X43" s="76">
        <f>IFERROR(VLOOKUP($A43,서부영업본부!$A$1:$H$255,5,FALSE),0)</f>
        <v>0</v>
      </c>
    </row>
    <row r="44" spans="1:24" ht="15.65" customHeight="1" x14ac:dyDescent="0.45">
      <c r="A44" s="60" t="s">
        <v>145</v>
      </c>
      <c r="B44" s="19">
        <f t="shared" si="0"/>
        <v>1550000</v>
      </c>
      <c r="C44" s="20">
        <f>IFERROR(VLOOKUP($A44,유통영업혁신단!$A$1:$L$254,10,FALSE),0)</f>
        <v>0</v>
      </c>
      <c r="D44" s="20">
        <f t="shared" si="1"/>
        <v>0</v>
      </c>
      <c r="E44" s="20">
        <f>IFERROR(VLOOKUP($A44,'유통영업혁신단 IU'!$A:$G,4,FALSE),0)</f>
        <v>0</v>
      </c>
      <c r="F44" s="333"/>
      <c r="G44" s="333"/>
      <c r="H44" s="20">
        <f>IFERROR(VLOOKUP($A44,강북영업본부!$A$1:$D$255,3,FALSE),0)</f>
        <v>0</v>
      </c>
      <c r="I44" s="20">
        <f>IFERROR(VLOOKUP($A44,강북영업본부!$A$1:$D$255,4,FALSE),0)</f>
        <v>0</v>
      </c>
      <c r="J44" s="20">
        <f>IFERROR(VLOOKUP($A44,강남영업본부!$A$1:$G$255,3,FALSE),0)</f>
        <v>0</v>
      </c>
      <c r="K44" s="20">
        <f>IFERROR(VLOOKUP($A44,강서영업본부!$A$1:$G$255,3,FALSE),0)</f>
        <v>1240000</v>
      </c>
      <c r="L44" s="20">
        <f>IFERROR(VLOOKUP($A44,강남영업본부!$A$1:$G$255,4,FALSE),0)</f>
        <v>310000</v>
      </c>
      <c r="M44" s="21">
        <f>IFERROR(VLOOKUP($A44,강서영업본부!$A$1:$G$255,4,FALSE),0)</f>
        <v>0</v>
      </c>
      <c r="N44" s="21">
        <f>IFERROR(VLOOKUP($A44,동부영업본부!$A$1:$H$255,3,FALSE),0)</f>
        <v>0</v>
      </c>
      <c r="O44" s="21">
        <f>IFERROR(VLOOKUP($A44,동부영업본부!$A$1:$H$255,4,FALSE),0)</f>
        <v>0</v>
      </c>
      <c r="P44" s="21">
        <f>IFERROR(VLOOKUP($A44,서부영업본부!$A$1:$H$255,3,FALSE),0)</f>
        <v>0</v>
      </c>
      <c r="Q44" s="21">
        <f>IFERROR(VLOOKUP($A44,서부영업본부!$A$1:$H$255,4,FALSE),0)</f>
        <v>0</v>
      </c>
      <c r="R44" s="113"/>
      <c r="T44" s="113">
        <f>IFERROR(VLOOKUP($A44,강북영업본부!$A$1:$H$254,5,FALSE),0)</f>
        <v>0</v>
      </c>
      <c r="U44" s="113">
        <f>IFERROR(VLOOKUP($A44,강남영업본부!$A$1:$J$254,7,FALSE),0)</f>
        <v>0</v>
      </c>
      <c r="V44" s="113">
        <f>IFERROR(VLOOKUP($A44,강서영업본부!$A$1:$J$254,7,FALSE),0)</f>
        <v>0</v>
      </c>
      <c r="W44" s="113">
        <f>IFERROR(VLOOKUP($A44,동부영업본부!$A$1:$H$254,5,FALSE),0)</f>
        <v>0</v>
      </c>
      <c r="X44" s="113">
        <f>IFERROR(VLOOKUP($A44,서부영업본부!$A$1:$H$255,5,FALSE),0)</f>
        <v>0</v>
      </c>
    </row>
    <row r="45" spans="1:24" ht="15.65" customHeight="1" x14ac:dyDescent="0.45">
      <c r="A45" s="60" t="s">
        <v>202</v>
      </c>
      <c r="B45" s="19">
        <f t="shared" si="0"/>
        <v>0</v>
      </c>
      <c r="C45" s="20">
        <f>IFERROR(VLOOKUP($A45,유통영업혁신단!$A$1:$L$254,10,FALSE),0)</f>
        <v>0</v>
      </c>
      <c r="D45" s="20">
        <f t="shared" si="1"/>
        <v>0</v>
      </c>
      <c r="E45" s="20">
        <f>IFERROR(VLOOKUP($A45,'유통영업혁신단 IU'!$A:$G,4,FALSE),0)</f>
        <v>0</v>
      </c>
      <c r="F45" s="333"/>
      <c r="G45" s="333"/>
      <c r="H45" s="20">
        <f>IFERROR(VLOOKUP($A45,강북영업본부!$A$1:$D$255,3,FALSE),0)</f>
        <v>0</v>
      </c>
      <c r="I45" s="20">
        <f>IFERROR(VLOOKUP($A45,강북영업본부!$A$1:$D$255,4,FALSE),0)</f>
        <v>0</v>
      </c>
      <c r="J45" s="20">
        <f>IFERROR(VLOOKUP($A45,강남영업본부!$A$1:$G$255,3,FALSE),0)</f>
        <v>0</v>
      </c>
      <c r="K45" s="20">
        <f>IFERROR(VLOOKUP($A45,강서영업본부!$A$1:$G$255,3,FALSE),0)</f>
        <v>0</v>
      </c>
      <c r="L45" s="20">
        <f>IFERROR(VLOOKUP($A45,강남영업본부!$A$1:$G$255,4,FALSE),0)</f>
        <v>0</v>
      </c>
      <c r="M45" s="21">
        <f>IFERROR(VLOOKUP($A45,강서영업본부!$A$1:$G$255,4,FALSE),0)</f>
        <v>0</v>
      </c>
      <c r="N45" s="21">
        <f>IFERROR(VLOOKUP($A45,동부영업본부!$A$1:$H$255,3,FALSE),0)</f>
        <v>0</v>
      </c>
      <c r="O45" s="21">
        <f>IFERROR(VLOOKUP($A45,동부영업본부!$A$1:$H$255,4,FALSE),0)</f>
        <v>0</v>
      </c>
      <c r="P45" s="21">
        <f>IFERROR(VLOOKUP($A45,서부영업본부!$A$1:$H$255,3,FALSE),0)</f>
        <v>0</v>
      </c>
      <c r="Q45" s="21">
        <f>IFERROR(VLOOKUP($A45,서부영업본부!$A$1:$H$255,4,FALSE),0)</f>
        <v>0</v>
      </c>
      <c r="R45" s="113"/>
      <c r="T45" s="113">
        <f>IFERROR(VLOOKUP($A45,강북영업본부!$A$1:$H$254,5,FALSE),0)</f>
        <v>0</v>
      </c>
      <c r="U45" s="113">
        <f>IFERROR(VLOOKUP($A45,강남영업본부!$A$1:$J$254,7,FALSE),0)</f>
        <v>0</v>
      </c>
      <c r="V45" s="113">
        <f>IFERROR(VLOOKUP($A45,강서영업본부!$A$1:$J$254,7,FALSE),0)</f>
        <v>0</v>
      </c>
      <c r="W45" s="113">
        <f>IFERROR(VLOOKUP($A45,동부영업본부!$A$1:$H$254,5,FALSE),0)</f>
        <v>0</v>
      </c>
      <c r="X45" s="113">
        <f>IFERROR(VLOOKUP($A45,서부영업본부!$A$1:$H$255,5,FALSE),0)</f>
        <v>0</v>
      </c>
    </row>
    <row r="46" spans="1:24" ht="15.65" customHeight="1" x14ac:dyDescent="0.45">
      <c r="A46" s="60" t="s">
        <v>203</v>
      </c>
      <c r="B46" s="19">
        <f t="shared" si="0"/>
        <v>0</v>
      </c>
      <c r="C46" s="20">
        <f>IFERROR(VLOOKUP($A46,유통영업혁신단!$A$1:$L$254,10,FALSE),0)</f>
        <v>0</v>
      </c>
      <c r="D46" s="20">
        <f t="shared" si="1"/>
        <v>0</v>
      </c>
      <c r="E46" s="20">
        <f>IFERROR(VLOOKUP($A46,'유통영업혁신단 IU'!$A:$G,4,FALSE),0)</f>
        <v>0</v>
      </c>
      <c r="F46" s="333"/>
      <c r="G46" s="333"/>
      <c r="H46" s="20">
        <f>IFERROR(VLOOKUP($A46,강북영업본부!$A$1:$D$255,3,FALSE),0)</f>
        <v>0</v>
      </c>
      <c r="I46" s="20">
        <f>IFERROR(VLOOKUP($A46,강북영업본부!$A$1:$D$255,4,FALSE),0)</f>
        <v>0</v>
      </c>
      <c r="J46" s="20">
        <f>IFERROR(VLOOKUP($A46,강남영업본부!$A$1:$G$255,3,FALSE),0)</f>
        <v>0</v>
      </c>
      <c r="K46" s="20">
        <f>IFERROR(VLOOKUP($A46,강서영업본부!$A$1:$G$255,3,FALSE),0)</f>
        <v>0</v>
      </c>
      <c r="L46" s="20">
        <f>IFERROR(VLOOKUP($A46,강남영업본부!$A$1:$G$255,4,FALSE),0)</f>
        <v>0</v>
      </c>
      <c r="M46" s="21">
        <f>IFERROR(VLOOKUP($A46,강서영업본부!$A$1:$G$255,4,FALSE),0)</f>
        <v>0</v>
      </c>
      <c r="N46" s="21">
        <f>IFERROR(VLOOKUP($A46,동부영업본부!$A$1:$H$255,3,FALSE),0)</f>
        <v>0</v>
      </c>
      <c r="O46" s="21">
        <f>IFERROR(VLOOKUP($A46,동부영업본부!$A$1:$H$255,4,FALSE),0)</f>
        <v>0</v>
      </c>
      <c r="P46" s="21">
        <f>IFERROR(VLOOKUP($A46,서부영업본부!$A$1:$H$255,3,FALSE),0)</f>
        <v>0</v>
      </c>
      <c r="Q46" s="21">
        <f>IFERROR(VLOOKUP($A46,서부영업본부!$A$1:$H$255,4,FALSE),0)</f>
        <v>0</v>
      </c>
      <c r="R46" s="113"/>
      <c r="T46" s="113">
        <f>IFERROR(VLOOKUP($A46,강북영업본부!$A$1:$H$254,5,FALSE),0)</f>
        <v>0</v>
      </c>
      <c r="U46" s="113">
        <f>IFERROR(VLOOKUP($A46,강남영업본부!$A$1:$J$254,7,FALSE),0)</f>
        <v>0</v>
      </c>
      <c r="V46" s="113">
        <f>IFERROR(VLOOKUP($A46,강서영업본부!$A$1:$J$254,7,FALSE),0)</f>
        <v>0</v>
      </c>
      <c r="W46" s="113">
        <f>IFERROR(VLOOKUP($A46,동부영업본부!$A$1:$H$254,5,FALSE),0)</f>
        <v>0</v>
      </c>
      <c r="X46" s="113">
        <f>IFERROR(VLOOKUP($A46,서부영업본부!$A$1:$H$255,5,FALSE),0)</f>
        <v>0</v>
      </c>
    </row>
    <row r="47" spans="1:24" ht="15.65" customHeight="1" x14ac:dyDescent="0.45">
      <c r="A47" s="60" t="s">
        <v>30</v>
      </c>
      <c r="B47" s="19">
        <f t="shared" si="0"/>
        <v>2554453258.9142733</v>
      </c>
      <c r="C47" s="20">
        <f>IFERROR(VLOOKUP($A47,유통영업혁신단!$A$1:$L$254,10,FALSE),0)</f>
        <v>0</v>
      </c>
      <c r="D47" s="20">
        <f t="shared" si="1"/>
        <v>9947038.9142729603</v>
      </c>
      <c r="E47" s="20">
        <f>IFERROR(VLOOKUP($A47,'유통영업혁신단 IU'!$A:$G,4,FALSE),0)</f>
        <v>8398910</v>
      </c>
      <c r="F47" s="333"/>
      <c r="G47" s="333"/>
      <c r="H47" s="20">
        <f>IFERROR(VLOOKUP($A47,강북영업본부!$A$1:$D$255,3,FALSE),0)</f>
        <v>241112150</v>
      </c>
      <c r="I47" s="20">
        <f>IFERROR(VLOOKUP($A47,강북영업본부!$A$1:$D$255,4,FALSE),0)</f>
        <v>241552490</v>
      </c>
      <c r="J47" s="20">
        <f>IFERROR(VLOOKUP($A47,강남영업본부!$A$1:$G$255,3,FALSE),0)</f>
        <v>176957040</v>
      </c>
      <c r="K47" s="20">
        <f>IFERROR(VLOOKUP($A47,강서영업본부!$A$1:$G$255,3,FALSE),0)</f>
        <v>296546730</v>
      </c>
      <c r="L47" s="20">
        <f>IFERROR(VLOOKUP($A47,강남영업본부!$A$1:$G$255,4,FALSE),0)</f>
        <v>256319180</v>
      </c>
      <c r="M47" s="21">
        <f>IFERROR(VLOOKUP($A47,강서영업본부!$A$1:$G$255,4,FALSE),0)</f>
        <v>219467950</v>
      </c>
      <c r="N47" s="21">
        <f>IFERROR(VLOOKUP($A47,동부영업본부!$A$1:$H$255,3,FALSE),0)</f>
        <v>290706100</v>
      </c>
      <c r="O47" s="21">
        <f>IFERROR(VLOOKUP($A47,동부영업본부!$A$1:$H$255,4,FALSE),0)</f>
        <v>300861680</v>
      </c>
      <c r="P47" s="21">
        <f>IFERROR(VLOOKUP($A47,서부영업본부!$A$1:$H$255,3,FALSE),0)</f>
        <v>263010570</v>
      </c>
      <c r="Q47" s="21">
        <f>IFERROR(VLOOKUP($A47,서부영업본부!$A$1:$H$255,4,FALSE),0)</f>
        <v>249573420</v>
      </c>
      <c r="R47" s="113"/>
      <c r="T47" s="113">
        <f>IFERROR(VLOOKUP($A47,강북영업본부!$A$1:$H$254,5,FALSE),0)</f>
        <v>2346104.5321451258</v>
      </c>
      <c r="U47" s="113">
        <f>IFERROR(VLOOKUP($A47,강남영업본부!$A$1:$J$254,7,FALSE),0)</f>
        <v>2533361.2462135442</v>
      </c>
      <c r="V47" s="113">
        <f>IFERROR(VLOOKUP($A47,강서영업본부!$A$1:$J$254,7,FALSE),0)</f>
        <v>0</v>
      </c>
      <c r="W47" s="113">
        <f>IFERROR(VLOOKUP($A47,동부영업본부!$A$1:$H$254,5,FALSE),0)</f>
        <v>2437354.4520803392</v>
      </c>
      <c r="X47" s="113">
        <f>IFERROR(VLOOKUP($A47,서부영업본부!$A$1:$H$255,5,FALSE),0)</f>
        <v>2630218.6838339521</v>
      </c>
    </row>
    <row r="48" spans="1:24" ht="15.65" customHeight="1" x14ac:dyDescent="0.45">
      <c r="A48" s="60" t="s">
        <v>31</v>
      </c>
      <c r="B48" s="19">
        <f t="shared" si="0"/>
        <v>434170131.62062418</v>
      </c>
      <c r="C48" s="20">
        <f>IFERROR(VLOOKUP($A48,유통영업혁신단!$A$1:$L$254,10,FALSE),0)</f>
        <v>0</v>
      </c>
      <c r="D48" s="20">
        <f t="shared" si="1"/>
        <v>1655461.620624176</v>
      </c>
      <c r="E48" s="20">
        <f>IFERROR(VLOOKUP($A48,'유통영업혁신단 IU'!$A:$G,4,FALSE),0)</f>
        <v>1368010</v>
      </c>
      <c r="F48" s="333"/>
      <c r="G48" s="333"/>
      <c r="H48" s="20">
        <f>IFERROR(VLOOKUP($A48,강북영업본부!$A$1:$D$255,3,FALSE),0)</f>
        <v>42118270</v>
      </c>
      <c r="I48" s="20">
        <f>IFERROR(VLOOKUP($A48,강북영업본부!$A$1:$D$255,4,FALSE),0)</f>
        <v>41811490</v>
      </c>
      <c r="J48" s="20">
        <f>IFERROR(VLOOKUP($A48,강남영업본부!$A$1:$G$255,3,FALSE),0)</f>
        <v>29900540</v>
      </c>
      <c r="K48" s="20">
        <f>IFERROR(VLOOKUP($A48,강서영업본부!$A$1:$G$255,3,FALSE),0)</f>
        <v>49927160</v>
      </c>
      <c r="L48" s="20">
        <f>IFERROR(VLOOKUP($A48,강남영업본부!$A$1:$G$255,4,FALSE),0)</f>
        <v>43439140</v>
      </c>
      <c r="M48" s="21">
        <f>IFERROR(VLOOKUP($A48,강서영업본부!$A$1:$G$255,4,FALSE),0)</f>
        <v>37456970</v>
      </c>
      <c r="N48" s="21">
        <f>IFERROR(VLOOKUP($A48,동부영업본부!$A$1:$H$255,3,FALSE),0)</f>
        <v>49129290</v>
      </c>
      <c r="O48" s="21">
        <f>IFERROR(VLOOKUP($A48,동부영업본부!$A$1:$H$255,4,FALSE),0)</f>
        <v>50211070</v>
      </c>
      <c r="P48" s="21">
        <f>IFERROR(VLOOKUP($A48,서부영업본부!$A$1:$H$255,3,FALSE),0)</f>
        <v>45307420</v>
      </c>
      <c r="Q48" s="21">
        <f>IFERROR(VLOOKUP($A48,서부영업본부!$A$1:$H$255,4,FALSE),0)</f>
        <v>41845310</v>
      </c>
      <c r="R48" s="113"/>
      <c r="T48" s="113">
        <f>IFERROR(VLOOKUP($A48,강북영업본부!$A$1:$H$254,5,FALSE),0)</f>
        <v>391720.31802490563</v>
      </c>
      <c r="U48" s="113">
        <f>IFERROR(VLOOKUP($A48,강남영업본부!$A$1:$J$254,7,FALSE),0)</f>
        <v>422245.04717060993</v>
      </c>
      <c r="V48" s="113">
        <f>IFERROR(VLOOKUP($A48,강서영업본부!$A$1:$J$254,7,FALSE),0)</f>
        <v>0</v>
      </c>
      <c r="W48" s="113">
        <f>IFERROR(VLOOKUP($A48,동부영업본부!$A$1:$H$254,5,FALSE),0)</f>
        <v>405430.96074569563</v>
      </c>
      <c r="X48" s="113">
        <f>IFERROR(VLOOKUP($A48,서부영업본부!$A$1:$H$255,5,FALSE),0)</f>
        <v>436065.29468296468</v>
      </c>
    </row>
    <row r="49" spans="1:24" ht="15.65" customHeight="1" x14ac:dyDescent="0.45">
      <c r="A49" s="60" t="s">
        <v>32</v>
      </c>
      <c r="B49" s="19">
        <f t="shared" si="0"/>
        <v>85271050</v>
      </c>
      <c r="C49" s="20">
        <f>IFERROR(VLOOKUP($A49,유통영업혁신단!$A$1:$L$254,10,FALSE),0)</f>
        <v>0</v>
      </c>
      <c r="D49" s="20">
        <f t="shared" si="1"/>
        <v>0</v>
      </c>
      <c r="E49" s="20">
        <f>IFERROR(VLOOKUP($A49,'유통영업혁신단 IU'!$A:$G,4,FALSE),0)</f>
        <v>0</v>
      </c>
      <c r="F49" s="333"/>
      <c r="G49" s="333"/>
      <c r="H49" s="20">
        <f>IFERROR(VLOOKUP($A49,강북영업본부!$A$1:$D$255,3,FALSE),0)</f>
        <v>8254840</v>
      </c>
      <c r="I49" s="20">
        <f>IFERROR(VLOOKUP($A49,강북영업본부!$A$1:$D$255,4,FALSE),0)</f>
        <v>8490340</v>
      </c>
      <c r="J49" s="20">
        <f>IFERROR(VLOOKUP($A49,강남영업본부!$A$1:$G$255,3,FALSE),0)</f>
        <v>5645170</v>
      </c>
      <c r="K49" s="20">
        <f>IFERROR(VLOOKUP($A49,강서영업본부!$A$1:$G$255,3,FALSE),0)</f>
        <v>9000010</v>
      </c>
      <c r="L49" s="20">
        <f>IFERROR(VLOOKUP($A49,강남영업본부!$A$1:$G$255,4,FALSE),0)</f>
        <v>9500000</v>
      </c>
      <c r="M49" s="21">
        <f>IFERROR(VLOOKUP($A49,강서영업본부!$A$1:$G$255,4,FALSE),0)</f>
        <v>7900000</v>
      </c>
      <c r="N49" s="21">
        <f>IFERROR(VLOOKUP($A49,동부영업본부!$A$1:$H$255,3,FALSE),0)</f>
        <v>9445170</v>
      </c>
      <c r="O49" s="21">
        <f>IFERROR(VLOOKUP($A49,동부영업본부!$A$1:$H$255,4,FALSE),0)</f>
        <v>10400020</v>
      </c>
      <c r="P49" s="21">
        <f>IFERROR(VLOOKUP($A49,서부영업본부!$A$1:$H$255,3,FALSE),0)</f>
        <v>9000000</v>
      </c>
      <c r="Q49" s="21">
        <f>IFERROR(VLOOKUP($A49,서부영업본부!$A$1:$H$255,4,FALSE),0)</f>
        <v>7635500</v>
      </c>
      <c r="R49" s="113"/>
      <c r="T49" s="113">
        <f>IFERROR(VLOOKUP($A49,강북영업본부!$A$1:$H$254,5,FALSE),0)</f>
        <v>0</v>
      </c>
      <c r="U49" s="113">
        <f>IFERROR(VLOOKUP($A49,강남영업본부!$A$1:$J$254,7,FALSE),0)</f>
        <v>0</v>
      </c>
      <c r="V49" s="113">
        <f>IFERROR(VLOOKUP($A49,강서영업본부!$A$1:$J$254,7,FALSE),0)</f>
        <v>0</v>
      </c>
      <c r="W49" s="113">
        <f>IFERROR(VLOOKUP($A49,동부영업본부!$A$1:$H$254,5,FALSE),0)</f>
        <v>0</v>
      </c>
      <c r="X49" s="113">
        <f>IFERROR(VLOOKUP($A49,서부영업본부!$A$1:$H$255,5,FALSE),0)</f>
        <v>0</v>
      </c>
    </row>
    <row r="50" spans="1:24" ht="15.65" customHeight="1" x14ac:dyDescent="0.45">
      <c r="A50" s="60" t="s">
        <v>33</v>
      </c>
      <c r="B50" s="19">
        <f t="shared" si="0"/>
        <v>174027465.22250944</v>
      </c>
      <c r="C50" s="20">
        <f>IFERROR(VLOOKUP($A50,유통영업혁신단!$A$1:$L$254,10,FALSE),0)</f>
        <v>0</v>
      </c>
      <c r="D50" s="20">
        <f t="shared" si="1"/>
        <v>537465.22250944958</v>
      </c>
      <c r="E50" s="20">
        <f>IFERROR(VLOOKUP($A50,'유통영업혁신단 IU'!$A:$G,4,FALSE),0)</f>
        <v>465000</v>
      </c>
      <c r="F50" s="333"/>
      <c r="G50" s="333"/>
      <c r="H50" s="20">
        <f>IFERROR(VLOOKUP($A50,강북영업본부!$A$1:$D$255,3,FALSE),0)</f>
        <v>16240000</v>
      </c>
      <c r="I50" s="20">
        <f>IFERROR(VLOOKUP($A50,강북영업본부!$A$1:$D$255,4,FALSE),0)</f>
        <v>16450000</v>
      </c>
      <c r="J50" s="20">
        <f>IFERROR(VLOOKUP($A50,강남영업본부!$A$1:$G$255,3,FALSE),0)</f>
        <v>11920000</v>
      </c>
      <c r="K50" s="20">
        <f>IFERROR(VLOOKUP($A50,강서영업본부!$A$1:$G$255,3,FALSE),0)</f>
        <v>20665000</v>
      </c>
      <c r="L50" s="20">
        <f>IFERROR(VLOOKUP($A50,강남영업본부!$A$1:$G$255,4,FALSE),0)</f>
        <v>17420000</v>
      </c>
      <c r="M50" s="21">
        <f>IFERROR(VLOOKUP($A50,강서영업본부!$A$1:$G$255,4,FALSE),0)</f>
        <v>14960000</v>
      </c>
      <c r="N50" s="21">
        <f>IFERROR(VLOOKUP($A50,동부영업본부!$A$1:$H$255,3,FALSE),0)</f>
        <v>19660000</v>
      </c>
      <c r="O50" s="21">
        <f>IFERROR(VLOOKUP($A50,동부영업본부!$A$1:$H$255,4,FALSE),0)</f>
        <v>20235000</v>
      </c>
      <c r="P50" s="21">
        <f>IFERROR(VLOOKUP($A50,서부영업본부!$A$1:$H$255,3,FALSE),0)</f>
        <v>18045000</v>
      </c>
      <c r="Q50" s="21">
        <f>IFERROR(VLOOKUP($A50,서부영업본부!$A$1:$H$255,4,FALSE),0)</f>
        <v>17430000</v>
      </c>
      <c r="R50" s="113"/>
      <c r="T50" s="113">
        <f>IFERROR(VLOOKUP($A50,강북영업본부!$A$1:$H$254,5,FALSE),0)</f>
        <v>134782.11972531606</v>
      </c>
      <c r="U50" s="113">
        <f>IFERROR(VLOOKUP($A50,강남영업본부!$A$1:$J$254,7,FALSE),0)</f>
        <v>140839.21306529921</v>
      </c>
      <c r="V50" s="113">
        <f>IFERROR(VLOOKUP($A50,강서영업본부!$A$1:$J$254,7,FALSE),0)</f>
        <v>0</v>
      </c>
      <c r="W50" s="113">
        <f>IFERROR(VLOOKUP($A50,동부영업본부!$A$1:$H$254,5,FALSE),0)</f>
        <v>130360.94866942459</v>
      </c>
      <c r="X50" s="113">
        <f>IFERROR(VLOOKUP($A50,서부영업본부!$A$1:$H$255,5,FALSE),0)</f>
        <v>131482.94104940968</v>
      </c>
    </row>
    <row r="51" spans="1:24" ht="15.65" customHeight="1" x14ac:dyDescent="0.45">
      <c r="A51" s="56" t="s">
        <v>146</v>
      </c>
      <c r="B51" s="73">
        <f t="shared" si="0"/>
        <v>20000</v>
      </c>
      <c r="C51" s="74">
        <f>IFERROR(VLOOKUP($A51,유통영업혁신단!$A$1:$L$254,10,FALSE),0)</f>
        <v>0</v>
      </c>
      <c r="D51" s="74">
        <f t="shared" si="1"/>
        <v>0</v>
      </c>
      <c r="E51" s="74">
        <f>IFERROR(VLOOKUP($A51,'유통영업혁신단 IU'!$A:$G,4,FALSE),0)</f>
        <v>0</v>
      </c>
      <c r="F51" s="333"/>
      <c r="G51" s="333"/>
      <c r="H51" s="74">
        <f>IFERROR(VLOOKUP($A51,강북영업본부!$A$1:$D$255,3,FALSE),0)</f>
        <v>0</v>
      </c>
      <c r="I51" s="74">
        <f>IFERROR(VLOOKUP($A51,강북영업본부!$A$1:$D$255,4,FALSE),0)</f>
        <v>0</v>
      </c>
      <c r="J51" s="74">
        <f>IFERROR(VLOOKUP($A51,강남영업본부!$A$1:$G$255,3,FALSE),0)</f>
        <v>0</v>
      </c>
      <c r="K51" s="74">
        <f>IFERROR(VLOOKUP($A51,강서영업본부!$A$1:$G$255,3,FALSE),0)</f>
        <v>20000</v>
      </c>
      <c r="L51" s="74">
        <f>IFERROR(VLOOKUP($A51,강남영업본부!$A$1:$G$255,4,FALSE),0)</f>
        <v>0</v>
      </c>
      <c r="M51" s="75">
        <f>IFERROR(VLOOKUP($A51,강서영업본부!$A$1:$G$255,4,FALSE),0)</f>
        <v>0</v>
      </c>
      <c r="N51" s="75">
        <f>IFERROR(VLOOKUP($A51,동부영업본부!$A$1:$H$255,3,FALSE),0)</f>
        <v>0</v>
      </c>
      <c r="O51" s="75">
        <f>IFERROR(VLOOKUP($A51,동부영업본부!$A$1:$H$255,4,FALSE),0)</f>
        <v>0</v>
      </c>
      <c r="P51" s="75">
        <f>IFERROR(VLOOKUP($A51,서부영업본부!$A$1:$H$255,3,FALSE),0)</f>
        <v>0</v>
      </c>
      <c r="Q51" s="75">
        <f>IFERROR(VLOOKUP($A51,서부영업본부!$A$1:$H$255,4,FALSE),0)</f>
        <v>0</v>
      </c>
      <c r="R51" s="76"/>
      <c r="T51" s="76">
        <f>IFERROR(VLOOKUP($A51,강북영업본부!$A$1:$H$254,5,FALSE),0)</f>
        <v>0</v>
      </c>
      <c r="U51" s="76">
        <f>IFERROR(VLOOKUP($A51,강남영업본부!$A$1:$J$254,7,FALSE),0)</f>
        <v>0</v>
      </c>
      <c r="V51" s="76">
        <f>IFERROR(VLOOKUP($A51,강서영업본부!$A$1:$J$254,7,FALSE),0)</f>
        <v>0</v>
      </c>
      <c r="W51" s="76">
        <f>IFERROR(VLOOKUP($A51,동부영업본부!$A$1:$H$254,5,FALSE),0)</f>
        <v>0</v>
      </c>
      <c r="X51" s="76">
        <f>IFERROR(VLOOKUP($A51,서부영업본부!$A$1:$H$255,5,FALSE),0)</f>
        <v>0</v>
      </c>
    </row>
    <row r="52" spans="1:24" ht="15.65" customHeight="1" x14ac:dyDescent="0.45">
      <c r="A52" s="57" t="s">
        <v>204</v>
      </c>
      <c r="B52" s="73">
        <f t="shared" si="0"/>
        <v>0</v>
      </c>
      <c r="C52" s="74">
        <f>IFERROR(VLOOKUP($A52,유통영업혁신단!$A$1:$L$254,10,FALSE),0)</f>
        <v>0</v>
      </c>
      <c r="D52" s="74">
        <f t="shared" si="1"/>
        <v>0</v>
      </c>
      <c r="E52" s="74">
        <f>IFERROR(VLOOKUP($A52,'유통영업혁신단 IU'!$A:$G,4,FALSE),0)</f>
        <v>0</v>
      </c>
      <c r="F52" s="333"/>
      <c r="G52" s="333"/>
      <c r="H52" s="74">
        <f>IFERROR(VLOOKUP($A52,강북영업본부!$A$1:$D$255,3,FALSE),0)</f>
        <v>0</v>
      </c>
      <c r="I52" s="74">
        <f>IFERROR(VLOOKUP($A52,강북영업본부!$A$1:$D$255,4,FALSE),0)</f>
        <v>0</v>
      </c>
      <c r="J52" s="74">
        <f>IFERROR(VLOOKUP($A52,강남영업본부!$A$1:$G$255,3,FALSE),0)</f>
        <v>0</v>
      </c>
      <c r="K52" s="74">
        <f>IFERROR(VLOOKUP($A52,강서영업본부!$A$1:$G$255,3,FALSE),0)</f>
        <v>0</v>
      </c>
      <c r="L52" s="74">
        <f>IFERROR(VLOOKUP($A52,강남영업본부!$A$1:$G$255,4,FALSE),0)</f>
        <v>0</v>
      </c>
      <c r="M52" s="75">
        <f>IFERROR(VLOOKUP($A52,강서영업본부!$A$1:$G$255,4,FALSE),0)</f>
        <v>0</v>
      </c>
      <c r="N52" s="75">
        <f>IFERROR(VLOOKUP($A52,동부영업본부!$A$1:$H$255,3,FALSE),0)</f>
        <v>0</v>
      </c>
      <c r="O52" s="75">
        <f>IFERROR(VLOOKUP($A52,동부영업본부!$A$1:$H$255,4,FALSE),0)</f>
        <v>0</v>
      </c>
      <c r="P52" s="75">
        <f>IFERROR(VLOOKUP($A52,서부영업본부!$A$1:$H$255,3,FALSE),0)</f>
        <v>0</v>
      </c>
      <c r="Q52" s="75">
        <f>IFERROR(VLOOKUP($A52,서부영업본부!$A$1:$H$255,4,FALSE),0)</f>
        <v>0</v>
      </c>
      <c r="R52" s="76"/>
      <c r="T52" s="76">
        <f>IFERROR(VLOOKUP($A52,강북영업본부!$A$1:$H$254,5,FALSE),0)</f>
        <v>0</v>
      </c>
      <c r="U52" s="76">
        <f>IFERROR(VLOOKUP($A52,강남영업본부!$A$1:$J$254,7,FALSE),0)</f>
        <v>0</v>
      </c>
      <c r="V52" s="76">
        <f>IFERROR(VLOOKUP($A52,강서영업본부!$A$1:$J$254,7,FALSE),0)</f>
        <v>0</v>
      </c>
      <c r="W52" s="76">
        <f>IFERROR(VLOOKUP($A52,동부영업본부!$A$1:$H$254,5,FALSE),0)</f>
        <v>0</v>
      </c>
      <c r="X52" s="76">
        <f>IFERROR(VLOOKUP($A52,서부영업본부!$A$1:$H$255,5,FALSE),0)</f>
        <v>0</v>
      </c>
    </row>
    <row r="53" spans="1:24" ht="15.65" customHeight="1" x14ac:dyDescent="0.45">
      <c r="A53" s="60" t="s">
        <v>34</v>
      </c>
      <c r="B53" s="19">
        <f t="shared" si="0"/>
        <v>4852700</v>
      </c>
      <c r="C53" s="20">
        <f>IFERROR(VLOOKUP($A53,유통영업혁신단!$A$1:$L$254,10,FALSE),0)</f>
        <v>0</v>
      </c>
      <c r="D53" s="20">
        <f t="shared" si="1"/>
        <v>0</v>
      </c>
      <c r="E53" s="20">
        <f>IFERROR(VLOOKUP($A53,'유통영업혁신단 IU'!$A:$G,4,FALSE),0)</f>
        <v>0</v>
      </c>
      <c r="F53" s="333"/>
      <c r="G53" s="333"/>
      <c r="H53" s="20">
        <f>IFERROR(VLOOKUP($A53,강북영업본부!$A$1:$D$255,3,FALSE),0)</f>
        <v>3472120</v>
      </c>
      <c r="I53" s="20">
        <f>IFERROR(VLOOKUP($A53,강북영업본부!$A$1:$D$255,4,FALSE),0)</f>
        <v>0</v>
      </c>
      <c r="J53" s="20">
        <f>IFERROR(VLOOKUP($A53,강남영업본부!$A$1:$G$255,3,FALSE),0)</f>
        <v>0</v>
      </c>
      <c r="K53" s="20">
        <f>IFERROR(VLOOKUP($A53,강서영업본부!$A$1:$G$255,3,FALSE),0)</f>
        <v>0</v>
      </c>
      <c r="L53" s="20">
        <f>IFERROR(VLOOKUP($A53,강남영업본부!$A$1:$G$255,4,FALSE),0)</f>
        <v>0</v>
      </c>
      <c r="M53" s="21">
        <f>IFERROR(VLOOKUP($A53,강서영업본부!$A$1:$G$255,4,FALSE),0)</f>
        <v>0</v>
      </c>
      <c r="N53" s="21">
        <f>IFERROR(VLOOKUP($A53,동부영업본부!$A$1:$H$255,3,FALSE),0)</f>
        <v>88430</v>
      </c>
      <c r="O53" s="21">
        <f>IFERROR(VLOOKUP($A53,동부영업본부!$A$1:$H$255,4,FALSE),0)</f>
        <v>0</v>
      </c>
      <c r="P53" s="21">
        <f>IFERROR(VLOOKUP($A53,서부영업본부!$A$1:$H$255,3,FALSE),0)</f>
        <v>884290</v>
      </c>
      <c r="Q53" s="21">
        <f>IFERROR(VLOOKUP($A53,서부영업본부!$A$1:$H$255,4,FALSE),0)</f>
        <v>407860</v>
      </c>
      <c r="R53" s="113"/>
      <c r="T53" s="113">
        <f>IFERROR(VLOOKUP($A53,강북영업본부!$A$1:$H$254,5,FALSE),0)</f>
        <v>0</v>
      </c>
      <c r="U53" s="113">
        <f>IFERROR(VLOOKUP($A53,강남영업본부!$A$1:$J$254,7,FALSE),0)</f>
        <v>0</v>
      </c>
      <c r="V53" s="113">
        <f>IFERROR(VLOOKUP($A53,강서영업본부!$A$1:$J$254,7,FALSE),0)</f>
        <v>0</v>
      </c>
      <c r="W53" s="113">
        <f>IFERROR(VLOOKUP($A53,동부영업본부!$A$1:$H$254,5,FALSE),0)</f>
        <v>0</v>
      </c>
      <c r="X53" s="113">
        <f>IFERROR(VLOOKUP($A53,서부영업본부!$A$1:$H$255,5,FALSE),0)</f>
        <v>0</v>
      </c>
    </row>
    <row r="54" spans="1:24" ht="15.65" customHeight="1" x14ac:dyDescent="0.45">
      <c r="A54" s="60" t="s">
        <v>147</v>
      </c>
      <c r="B54" s="19">
        <f t="shared" si="0"/>
        <v>0</v>
      </c>
      <c r="C54" s="20">
        <f>IFERROR(VLOOKUP($A54,유통영업혁신단!$A$1:$L$254,10,FALSE),0)</f>
        <v>0</v>
      </c>
      <c r="D54" s="20">
        <f t="shared" si="1"/>
        <v>0</v>
      </c>
      <c r="E54" s="20">
        <f>IFERROR(VLOOKUP($A54,'유통영업혁신단 IU'!$A:$G,4,FALSE),0)</f>
        <v>0</v>
      </c>
      <c r="F54" s="333"/>
      <c r="G54" s="333"/>
      <c r="H54" s="20">
        <f>IFERROR(VLOOKUP($A54,강북영업본부!$A$1:$D$255,3,FALSE),0)</f>
        <v>0</v>
      </c>
      <c r="I54" s="20">
        <f>IFERROR(VLOOKUP($A54,강북영업본부!$A$1:$D$255,4,FALSE),0)</f>
        <v>0</v>
      </c>
      <c r="J54" s="20">
        <f>IFERROR(VLOOKUP($A54,강남영업본부!$A$1:$G$255,3,FALSE),0)</f>
        <v>0</v>
      </c>
      <c r="K54" s="20">
        <f>IFERROR(VLOOKUP($A54,강서영업본부!$A$1:$G$255,3,FALSE),0)</f>
        <v>0</v>
      </c>
      <c r="L54" s="20">
        <f>IFERROR(VLOOKUP($A54,강남영업본부!$A$1:$G$255,4,FALSE),0)</f>
        <v>0</v>
      </c>
      <c r="M54" s="21">
        <f>IFERROR(VLOOKUP($A54,강서영업본부!$A$1:$G$255,4,FALSE),0)</f>
        <v>0</v>
      </c>
      <c r="N54" s="21">
        <f>IFERROR(VLOOKUP($A54,동부영업본부!$A$1:$H$255,3,FALSE),0)</f>
        <v>0</v>
      </c>
      <c r="O54" s="21">
        <f>IFERROR(VLOOKUP($A54,동부영업본부!$A$1:$H$255,4,FALSE),0)</f>
        <v>0</v>
      </c>
      <c r="P54" s="21">
        <f>IFERROR(VLOOKUP($A54,서부영업본부!$A$1:$H$255,3,FALSE),0)</f>
        <v>0</v>
      </c>
      <c r="Q54" s="21">
        <f>IFERROR(VLOOKUP($A54,서부영업본부!$A$1:$H$255,4,FALSE),0)</f>
        <v>0</v>
      </c>
      <c r="R54" s="113"/>
      <c r="T54" s="113">
        <f>IFERROR(VLOOKUP($A54,강북영업본부!$A$1:$H$254,5,FALSE),0)</f>
        <v>0</v>
      </c>
      <c r="U54" s="113">
        <f>IFERROR(VLOOKUP($A54,강남영업본부!$A$1:$J$254,7,FALSE),0)</f>
        <v>0</v>
      </c>
      <c r="V54" s="113">
        <f>IFERROR(VLOOKUP($A54,강서영업본부!$A$1:$J$254,7,FALSE),0)</f>
        <v>0</v>
      </c>
      <c r="W54" s="113">
        <f>IFERROR(VLOOKUP($A54,동부영업본부!$A$1:$H$254,5,FALSE),0)</f>
        <v>0</v>
      </c>
      <c r="X54" s="113">
        <f>IFERROR(VLOOKUP($A54,서부영업본부!$A$1:$H$255,5,FALSE),0)</f>
        <v>0</v>
      </c>
    </row>
    <row r="55" spans="1:24" ht="15.65" customHeight="1" x14ac:dyDescent="0.45">
      <c r="A55" s="60" t="s">
        <v>148</v>
      </c>
      <c r="B55" s="19">
        <f t="shared" si="0"/>
        <v>0</v>
      </c>
      <c r="C55" s="20">
        <f>IFERROR(VLOOKUP($A55,유통영업혁신단!$A$1:$L$254,10,FALSE),0)</f>
        <v>0</v>
      </c>
      <c r="D55" s="20">
        <f t="shared" si="1"/>
        <v>0</v>
      </c>
      <c r="E55" s="20">
        <f>IFERROR(VLOOKUP($A55,'유통영업혁신단 IU'!$A:$G,4,FALSE),0)</f>
        <v>0</v>
      </c>
      <c r="F55" s="333"/>
      <c r="G55" s="333"/>
      <c r="H55" s="20">
        <f>IFERROR(VLOOKUP($A55,강북영업본부!$A$1:$D$255,3,FALSE),0)</f>
        <v>0</v>
      </c>
      <c r="I55" s="20">
        <f>IFERROR(VLOOKUP($A55,강북영업본부!$A$1:$D$255,4,FALSE),0)</f>
        <v>0</v>
      </c>
      <c r="J55" s="20">
        <f>IFERROR(VLOOKUP($A55,강남영업본부!$A$1:$G$255,3,FALSE),0)</f>
        <v>0</v>
      </c>
      <c r="K55" s="20">
        <f>IFERROR(VLOOKUP($A55,강서영업본부!$A$1:$G$255,3,FALSE),0)</f>
        <v>0</v>
      </c>
      <c r="L55" s="20">
        <f>IFERROR(VLOOKUP($A55,강남영업본부!$A$1:$G$255,4,FALSE),0)</f>
        <v>0</v>
      </c>
      <c r="M55" s="21">
        <f>IFERROR(VLOOKUP($A55,강서영업본부!$A$1:$G$255,4,FALSE),0)</f>
        <v>0</v>
      </c>
      <c r="N55" s="21">
        <f>IFERROR(VLOOKUP($A55,동부영업본부!$A$1:$H$255,3,FALSE),0)</f>
        <v>0</v>
      </c>
      <c r="O55" s="21">
        <f>IFERROR(VLOOKUP($A55,동부영업본부!$A$1:$H$255,4,FALSE),0)</f>
        <v>0</v>
      </c>
      <c r="P55" s="21">
        <f>IFERROR(VLOOKUP($A55,서부영업본부!$A$1:$H$255,3,FALSE),0)</f>
        <v>0</v>
      </c>
      <c r="Q55" s="21">
        <f>IFERROR(VLOOKUP($A55,서부영업본부!$A$1:$H$255,4,FALSE),0)</f>
        <v>0</v>
      </c>
      <c r="R55" s="113"/>
      <c r="T55" s="113">
        <f>IFERROR(VLOOKUP($A55,강북영업본부!$A$1:$H$254,5,FALSE),0)</f>
        <v>0</v>
      </c>
      <c r="U55" s="113">
        <f>IFERROR(VLOOKUP($A55,강남영업본부!$A$1:$J$254,7,FALSE),0)</f>
        <v>0</v>
      </c>
      <c r="V55" s="113">
        <f>IFERROR(VLOOKUP($A55,강서영업본부!$A$1:$J$254,7,FALSE),0)</f>
        <v>0</v>
      </c>
      <c r="W55" s="113">
        <f>IFERROR(VLOOKUP($A55,동부영업본부!$A$1:$H$254,5,FALSE),0)</f>
        <v>0</v>
      </c>
      <c r="X55" s="113">
        <f>IFERROR(VLOOKUP($A55,서부영업본부!$A$1:$H$255,5,FALSE),0)</f>
        <v>0</v>
      </c>
    </row>
    <row r="56" spans="1:24" ht="15.65" customHeight="1" x14ac:dyDescent="0.45">
      <c r="A56" s="60" t="s">
        <v>205</v>
      </c>
      <c r="B56" s="19">
        <f t="shared" si="0"/>
        <v>0</v>
      </c>
      <c r="C56" s="20">
        <f>IFERROR(VLOOKUP($A56,유통영업혁신단!$A$1:$L$254,10,FALSE),0)</f>
        <v>0</v>
      </c>
      <c r="D56" s="20">
        <f t="shared" si="1"/>
        <v>0</v>
      </c>
      <c r="E56" s="20">
        <f>IFERROR(VLOOKUP($A56,'유통영업혁신단 IU'!$A:$G,4,FALSE),0)</f>
        <v>0</v>
      </c>
      <c r="F56" s="333"/>
      <c r="G56" s="333"/>
      <c r="H56" s="20">
        <f>IFERROR(VLOOKUP($A56,강북영업본부!$A$1:$D$255,3,FALSE),0)</f>
        <v>0</v>
      </c>
      <c r="I56" s="20">
        <f>IFERROR(VLOOKUP($A56,강북영업본부!$A$1:$D$255,4,FALSE),0)</f>
        <v>0</v>
      </c>
      <c r="J56" s="20">
        <f>IFERROR(VLOOKUP($A56,강남영업본부!$A$1:$G$255,3,FALSE),0)</f>
        <v>0</v>
      </c>
      <c r="K56" s="20">
        <f>IFERROR(VLOOKUP($A56,강서영업본부!$A$1:$G$255,3,FALSE),0)</f>
        <v>0</v>
      </c>
      <c r="L56" s="20">
        <f>IFERROR(VLOOKUP($A56,강남영업본부!$A$1:$G$255,4,FALSE),0)</f>
        <v>0</v>
      </c>
      <c r="M56" s="21">
        <f>IFERROR(VLOOKUP($A56,강서영업본부!$A$1:$G$255,4,FALSE),0)</f>
        <v>0</v>
      </c>
      <c r="N56" s="21">
        <f>IFERROR(VLOOKUP($A56,동부영업본부!$A$1:$H$255,3,FALSE),0)</f>
        <v>0</v>
      </c>
      <c r="O56" s="21">
        <f>IFERROR(VLOOKUP($A56,동부영업본부!$A$1:$H$255,4,FALSE),0)</f>
        <v>0</v>
      </c>
      <c r="P56" s="21">
        <f>IFERROR(VLOOKUP($A56,서부영업본부!$A$1:$H$255,3,FALSE),0)</f>
        <v>0</v>
      </c>
      <c r="Q56" s="21">
        <f>IFERROR(VLOOKUP($A56,서부영업본부!$A$1:$H$255,4,FALSE),0)</f>
        <v>0</v>
      </c>
      <c r="R56" s="113"/>
      <c r="T56" s="113">
        <f>IFERROR(VLOOKUP($A56,강북영업본부!$A$1:$H$254,5,FALSE),0)</f>
        <v>0</v>
      </c>
      <c r="U56" s="113">
        <f>IFERROR(VLOOKUP($A56,강남영업본부!$A$1:$J$254,7,FALSE),0)</f>
        <v>0</v>
      </c>
      <c r="V56" s="113">
        <f>IFERROR(VLOOKUP($A56,강서영업본부!$A$1:$J$254,7,FALSE),0)</f>
        <v>0</v>
      </c>
      <c r="W56" s="113">
        <f>IFERROR(VLOOKUP($A56,동부영업본부!$A$1:$H$254,5,FALSE),0)</f>
        <v>0</v>
      </c>
      <c r="X56" s="113">
        <f>IFERROR(VLOOKUP($A56,서부영업본부!$A$1:$H$255,5,FALSE),0)</f>
        <v>0</v>
      </c>
    </row>
    <row r="57" spans="1:24" ht="15.65" customHeight="1" x14ac:dyDescent="0.45">
      <c r="A57" s="60" t="s">
        <v>35</v>
      </c>
      <c r="B57" s="19">
        <f t="shared" si="0"/>
        <v>7135117.8159061354</v>
      </c>
      <c r="C57" s="20">
        <f>IFERROR(VLOOKUP($A57,유통영업혁신단!$A$1:$L$254,10,FALSE),0)</f>
        <v>0</v>
      </c>
      <c r="D57" s="20">
        <f t="shared" si="1"/>
        <v>123287.81590613516</v>
      </c>
      <c r="E57" s="20">
        <f>IFERROR(VLOOKUP($A57,'유통영업혁신단 IU'!$A:$G,4,FALSE),0)</f>
        <v>424990</v>
      </c>
      <c r="F57" s="333"/>
      <c r="G57" s="333"/>
      <c r="H57" s="20">
        <f>IFERROR(VLOOKUP($A57,강북영업본부!$A$1:$D$255,3,FALSE),0)</f>
        <v>1032940</v>
      </c>
      <c r="I57" s="20">
        <f>IFERROR(VLOOKUP($A57,강북영업본부!$A$1:$D$255,4,FALSE),0)</f>
        <v>879250</v>
      </c>
      <c r="J57" s="20">
        <f>IFERROR(VLOOKUP($A57,강남영업본부!$A$1:$G$255,3,FALSE),0)</f>
        <v>613350</v>
      </c>
      <c r="K57" s="20">
        <f>IFERROR(VLOOKUP($A57,강서영업본부!$A$1:$G$255,3,FALSE),0)</f>
        <v>0</v>
      </c>
      <c r="L57" s="20">
        <f>IFERROR(VLOOKUP($A57,강남영업본부!$A$1:$G$255,4,FALSE),0)</f>
        <v>807120</v>
      </c>
      <c r="M57" s="21">
        <f>IFERROR(VLOOKUP($A57,강서영업본부!$A$1:$G$255,4,FALSE),0)</f>
        <v>744490</v>
      </c>
      <c r="N57" s="21">
        <f>IFERROR(VLOOKUP($A57,동부영업본부!$A$1:$H$255,3,FALSE),0)</f>
        <v>189960</v>
      </c>
      <c r="O57" s="21">
        <f>IFERROR(VLOOKUP($A57,동부영업본부!$A$1:$H$255,4,FALSE),0)</f>
        <v>1041720</v>
      </c>
      <c r="P57" s="21">
        <f>IFERROR(VLOOKUP($A57,서부영업본부!$A$1:$H$255,3,FALSE),0)</f>
        <v>1278010</v>
      </c>
      <c r="Q57" s="21">
        <f>IFERROR(VLOOKUP($A57,서부영업본부!$A$1:$H$255,4,FALSE),0)</f>
        <v>0</v>
      </c>
      <c r="R57" s="113"/>
      <c r="T57" s="113">
        <f>IFERROR(VLOOKUP($A57,강북영업본부!$A$1:$H$254,5,FALSE),0)</f>
        <v>0</v>
      </c>
      <c r="U57" s="113">
        <f>IFERROR(VLOOKUP($A57,강남영업본부!$A$1:$J$254,7,FALSE),0)</f>
        <v>0</v>
      </c>
      <c r="V57" s="113">
        <f>IFERROR(VLOOKUP($A57,강서영업본부!$A$1:$J$254,7,FALSE),0)</f>
        <v>0</v>
      </c>
      <c r="W57" s="113">
        <f>IFERROR(VLOOKUP($A57,동부영업본부!$A$1:$H$254,5,FALSE),0)</f>
        <v>123287.81590613516</v>
      </c>
      <c r="X57" s="113">
        <f>IFERROR(VLOOKUP($A57,서부영업본부!$A$1:$H$255,5,FALSE),0)</f>
        <v>0</v>
      </c>
    </row>
    <row r="58" spans="1:24" ht="15.65" customHeight="1" x14ac:dyDescent="0.45">
      <c r="A58" s="60" t="s">
        <v>128</v>
      </c>
      <c r="B58" s="19">
        <f t="shared" si="0"/>
        <v>0</v>
      </c>
      <c r="C58" s="20">
        <f>IFERROR(VLOOKUP($A58,유통영업혁신단!$A$1:$L$254,10,FALSE),0)</f>
        <v>0</v>
      </c>
      <c r="D58" s="20">
        <f t="shared" si="1"/>
        <v>0</v>
      </c>
      <c r="E58" s="20">
        <f>IFERROR(VLOOKUP($A58,'유통영업혁신단 IU'!$A:$G,4,FALSE),0)</f>
        <v>0</v>
      </c>
      <c r="F58" s="333"/>
      <c r="G58" s="333"/>
      <c r="H58" s="20">
        <f>IFERROR(VLOOKUP($A58,강북영업본부!$A$1:$D$255,3,FALSE),0)</f>
        <v>0</v>
      </c>
      <c r="I58" s="20">
        <f>IFERROR(VLOOKUP($A58,강북영업본부!$A$1:$D$255,4,FALSE),0)</f>
        <v>0</v>
      </c>
      <c r="J58" s="20">
        <f>IFERROR(VLOOKUP($A58,강남영업본부!$A$1:$G$255,3,FALSE),0)</f>
        <v>0</v>
      </c>
      <c r="K58" s="20">
        <f>IFERROR(VLOOKUP($A58,강서영업본부!$A$1:$G$255,3,FALSE),0)</f>
        <v>0</v>
      </c>
      <c r="L58" s="20">
        <f>IFERROR(VLOOKUP($A58,강남영업본부!$A$1:$G$255,4,FALSE),0)</f>
        <v>0</v>
      </c>
      <c r="M58" s="21">
        <f>IFERROR(VLOOKUP($A58,강서영업본부!$A$1:$G$255,4,FALSE),0)</f>
        <v>0</v>
      </c>
      <c r="N58" s="21">
        <f>IFERROR(VLOOKUP($A58,동부영업본부!$A$1:$H$255,3,FALSE),0)</f>
        <v>0</v>
      </c>
      <c r="O58" s="21">
        <f>IFERROR(VLOOKUP($A58,동부영업본부!$A$1:$H$255,4,FALSE),0)</f>
        <v>0</v>
      </c>
      <c r="P58" s="21">
        <f>IFERROR(VLOOKUP($A58,서부영업본부!$A$1:$H$255,3,FALSE),0)</f>
        <v>0</v>
      </c>
      <c r="Q58" s="21">
        <f>IFERROR(VLOOKUP($A58,서부영업본부!$A$1:$H$255,4,FALSE),0)</f>
        <v>0</v>
      </c>
      <c r="R58" s="113"/>
      <c r="T58" s="113">
        <f>IFERROR(VLOOKUP($A58,강북영업본부!$A$1:$H$254,5,FALSE),0)</f>
        <v>0</v>
      </c>
      <c r="U58" s="113">
        <f>IFERROR(VLOOKUP($A58,강남영업본부!$A$1:$J$254,7,FALSE),0)</f>
        <v>0</v>
      </c>
      <c r="V58" s="113">
        <f>IFERROR(VLOOKUP($A58,강서영업본부!$A$1:$J$254,7,FALSE),0)</f>
        <v>0</v>
      </c>
      <c r="W58" s="113">
        <f>IFERROR(VLOOKUP($A58,동부영업본부!$A$1:$H$254,5,FALSE),0)</f>
        <v>0</v>
      </c>
      <c r="X58" s="113">
        <f>IFERROR(VLOOKUP($A58,서부영업본부!$A$1:$H$255,5,FALSE),0)</f>
        <v>0</v>
      </c>
    </row>
    <row r="59" spans="1:24" ht="15.65" customHeight="1" x14ac:dyDescent="0.45">
      <c r="A59" s="60" t="s">
        <v>36</v>
      </c>
      <c r="B59" s="19">
        <f t="shared" si="0"/>
        <v>3740000</v>
      </c>
      <c r="C59" s="20">
        <f>IFERROR(VLOOKUP($A59,유통영업혁신단!$A$1:$L$254,10,FALSE),0)</f>
        <v>0</v>
      </c>
      <c r="D59" s="20">
        <f t="shared" si="1"/>
        <v>0</v>
      </c>
      <c r="E59" s="20">
        <f>IFERROR(VLOOKUP($A59,'유통영업혁신단 IU'!$A:$G,4,FALSE),0)</f>
        <v>0</v>
      </c>
      <c r="F59" s="333"/>
      <c r="G59" s="333"/>
      <c r="H59" s="20">
        <f>IFERROR(VLOOKUP($A59,강북영업본부!$A$1:$D$255,3,FALSE),0)</f>
        <v>0</v>
      </c>
      <c r="I59" s="20">
        <f>IFERROR(VLOOKUP($A59,강북영업본부!$A$1:$D$255,4,FALSE),0)</f>
        <v>400000</v>
      </c>
      <c r="J59" s="20">
        <f>IFERROR(VLOOKUP($A59,강남영업본부!$A$1:$G$255,3,FALSE),0)</f>
        <v>0</v>
      </c>
      <c r="K59" s="20">
        <f>IFERROR(VLOOKUP($A59,강서영업본부!$A$1:$G$255,3,FALSE),0)</f>
        <v>0</v>
      </c>
      <c r="L59" s="20">
        <f>IFERROR(VLOOKUP($A59,강남영업본부!$A$1:$G$255,4,FALSE),0)</f>
        <v>0</v>
      </c>
      <c r="M59" s="21">
        <f>IFERROR(VLOOKUP($A59,강서영업본부!$A$1:$G$255,4,FALSE),0)</f>
        <v>0</v>
      </c>
      <c r="N59" s="21">
        <f>IFERROR(VLOOKUP($A59,동부영업본부!$A$1:$H$255,3,FALSE),0)</f>
        <v>1840000</v>
      </c>
      <c r="O59" s="21">
        <f>IFERROR(VLOOKUP($A59,동부영업본부!$A$1:$H$255,4,FALSE),0)</f>
        <v>700000</v>
      </c>
      <c r="P59" s="21">
        <f>IFERROR(VLOOKUP($A59,서부영업본부!$A$1:$H$255,3,FALSE),0)</f>
        <v>0</v>
      </c>
      <c r="Q59" s="21">
        <f>IFERROR(VLOOKUP($A59,서부영업본부!$A$1:$H$255,4,FALSE),0)</f>
        <v>800000</v>
      </c>
      <c r="R59" s="113"/>
      <c r="T59" s="113">
        <f>IFERROR(VLOOKUP($A59,강북영업본부!$A$1:$H$254,5,FALSE),0)</f>
        <v>0</v>
      </c>
      <c r="U59" s="113">
        <f>IFERROR(VLOOKUP($A59,강남영업본부!$A$1:$J$254,7,FALSE),0)</f>
        <v>0</v>
      </c>
      <c r="V59" s="113">
        <f>IFERROR(VLOOKUP($A59,강서영업본부!$A$1:$J$254,7,FALSE),0)</f>
        <v>0</v>
      </c>
      <c r="W59" s="113">
        <f>IFERROR(VLOOKUP($A59,동부영업본부!$A$1:$H$254,5,FALSE),0)</f>
        <v>0</v>
      </c>
      <c r="X59" s="113">
        <f>IFERROR(VLOOKUP($A59,서부영업본부!$A$1:$H$255,5,FALSE),0)</f>
        <v>0</v>
      </c>
    </row>
    <row r="60" spans="1:24" ht="15.65" customHeight="1" x14ac:dyDescent="0.45">
      <c r="A60" s="60" t="s">
        <v>149</v>
      </c>
      <c r="B60" s="19">
        <f t="shared" si="0"/>
        <v>0</v>
      </c>
      <c r="C60" s="20">
        <f>IFERROR(VLOOKUP($A60,유통영업혁신단!$A$1:$L$254,10,FALSE),0)</f>
        <v>0</v>
      </c>
      <c r="D60" s="20">
        <f t="shared" si="1"/>
        <v>0</v>
      </c>
      <c r="E60" s="20">
        <f>IFERROR(VLOOKUP($A60,'유통영업혁신단 IU'!$A:$G,4,FALSE),0)</f>
        <v>0</v>
      </c>
      <c r="F60" s="333"/>
      <c r="G60" s="333"/>
      <c r="H60" s="20">
        <f>IFERROR(VLOOKUP($A60,강북영업본부!$A$1:$D$255,3,FALSE),0)</f>
        <v>0</v>
      </c>
      <c r="I60" s="20">
        <f>IFERROR(VLOOKUP($A60,강북영업본부!$A$1:$D$255,4,FALSE),0)</f>
        <v>0</v>
      </c>
      <c r="J60" s="20">
        <f>IFERROR(VLOOKUP($A60,강남영업본부!$A$1:$G$255,3,FALSE),0)</f>
        <v>0</v>
      </c>
      <c r="K60" s="20">
        <f>IFERROR(VLOOKUP($A60,강서영업본부!$A$1:$G$255,3,FALSE),0)</f>
        <v>0</v>
      </c>
      <c r="L60" s="20">
        <f>IFERROR(VLOOKUP($A60,강남영업본부!$A$1:$G$255,4,FALSE),0)</f>
        <v>0</v>
      </c>
      <c r="M60" s="21">
        <f>IFERROR(VLOOKUP($A60,강서영업본부!$A$1:$G$255,4,FALSE),0)</f>
        <v>0</v>
      </c>
      <c r="N60" s="21">
        <f>IFERROR(VLOOKUP($A60,동부영업본부!$A$1:$H$255,3,FALSE),0)</f>
        <v>0</v>
      </c>
      <c r="O60" s="21">
        <f>IFERROR(VLOOKUP($A60,동부영업본부!$A$1:$H$255,4,FALSE),0)</f>
        <v>0</v>
      </c>
      <c r="P60" s="21">
        <f>IFERROR(VLOOKUP($A60,서부영업본부!$A$1:$H$255,3,FALSE),0)</f>
        <v>0</v>
      </c>
      <c r="Q60" s="21">
        <f>IFERROR(VLOOKUP($A60,서부영업본부!$A$1:$H$255,4,FALSE),0)</f>
        <v>0</v>
      </c>
      <c r="R60" s="113"/>
      <c r="T60" s="113">
        <f>IFERROR(VLOOKUP($A60,강북영업본부!$A$1:$H$254,5,FALSE),0)</f>
        <v>0</v>
      </c>
      <c r="U60" s="113">
        <f>IFERROR(VLOOKUP($A60,강남영업본부!$A$1:$J$254,7,FALSE),0)</f>
        <v>0</v>
      </c>
      <c r="V60" s="113">
        <f>IFERROR(VLOOKUP($A60,강서영업본부!$A$1:$J$254,7,FALSE),0)</f>
        <v>0</v>
      </c>
      <c r="W60" s="113">
        <f>IFERROR(VLOOKUP($A60,동부영업본부!$A$1:$H$254,5,FALSE),0)</f>
        <v>0</v>
      </c>
      <c r="X60" s="113">
        <f>IFERROR(VLOOKUP($A60,서부영업본부!$A$1:$H$255,5,FALSE),0)</f>
        <v>0</v>
      </c>
    </row>
    <row r="61" spans="1:24" ht="15.65" customHeight="1" x14ac:dyDescent="0.45">
      <c r="A61" s="60" t="s">
        <v>387</v>
      </c>
      <c r="B61" s="19">
        <f t="shared" si="0"/>
        <v>0</v>
      </c>
      <c r="C61" s="20">
        <f>IFERROR(VLOOKUP($A61,유통영업혁신단!$A$1:$L$254,10,FALSE),0)</f>
        <v>0</v>
      </c>
      <c r="D61" s="20">
        <f t="shared" si="1"/>
        <v>0</v>
      </c>
      <c r="E61" s="20">
        <f>IFERROR(VLOOKUP($A61,'유통영업혁신단 IU'!$A:$G,4,FALSE),0)</f>
        <v>0</v>
      </c>
      <c r="F61" s="333"/>
      <c r="G61" s="333"/>
      <c r="H61" s="20">
        <f>IFERROR(VLOOKUP($A61,강북영업본부!$A$1:$D$255,3,FALSE),0)</f>
        <v>0</v>
      </c>
      <c r="I61" s="20">
        <f>IFERROR(VLOOKUP($A61,강북영업본부!$A$1:$D$255,4,FALSE),0)</f>
        <v>0</v>
      </c>
      <c r="J61" s="20">
        <f>IFERROR(VLOOKUP($A61,강남영업본부!$A$1:$G$255,3,FALSE),0)</f>
        <v>0</v>
      </c>
      <c r="K61" s="20">
        <f>IFERROR(VLOOKUP($A61,강서영업본부!$A$1:$G$255,3,FALSE),0)</f>
        <v>0</v>
      </c>
      <c r="L61" s="20">
        <f>IFERROR(VLOOKUP($A61,강남영업본부!$A$1:$G$255,4,FALSE),0)</f>
        <v>0</v>
      </c>
      <c r="M61" s="21">
        <f>IFERROR(VLOOKUP($A61,강서영업본부!$A$1:$G$255,4,FALSE),0)</f>
        <v>0</v>
      </c>
      <c r="N61" s="21">
        <f>IFERROR(VLOOKUP($A61,동부영업본부!$A$1:$H$255,3,FALSE),0)</f>
        <v>0</v>
      </c>
      <c r="O61" s="21">
        <f>IFERROR(VLOOKUP($A61,동부영업본부!$A$1:$H$255,4,FALSE),0)</f>
        <v>0</v>
      </c>
      <c r="P61" s="21">
        <f>IFERROR(VLOOKUP($A61,서부영업본부!$A$1:$H$255,3,FALSE),0)</f>
        <v>0</v>
      </c>
      <c r="Q61" s="21">
        <f>IFERROR(VLOOKUP($A61,서부영업본부!$A$1:$H$255,4,FALSE),0)</f>
        <v>0</v>
      </c>
      <c r="R61" s="113"/>
      <c r="T61" s="113">
        <f>IFERROR(VLOOKUP($A61,강북영업본부!$A$1:$H$254,5,FALSE),0)</f>
        <v>0</v>
      </c>
      <c r="U61" s="113">
        <f>IFERROR(VLOOKUP($A61,강남영업본부!$A$1:$J$254,7,FALSE),0)</f>
        <v>0</v>
      </c>
      <c r="V61" s="113">
        <f>IFERROR(VLOOKUP($A61,강서영업본부!$A$1:$J$254,7,FALSE),0)</f>
        <v>0</v>
      </c>
      <c r="W61" s="113">
        <f>IFERROR(VLOOKUP($A61,동부영업본부!$A$1:$H$254,5,FALSE),0)</f>
        <v>0</v>
      </c>
      <c r="X61" s="113">
        <f>IFERROR(VLOOKUP($A61,서부영업본부!$A$1:$H$255,5,FALSE),0)</f>
        <v>0</v>
      </c>
    </row>
    <row r="62" spans="1:24" s="12" customFormat="1" ht="15.65" customHeight="1" x14ac:dyDescent="0.45">
      <c r="A62" s="42" t="s">
        <v>37</v>
      </c>
      <c r="B62" s="69">
        <f t="shared" si="0"/>
        <v>1393634005.1550772</v>
      </c>
      <c r="C62" s="70">
        <f>IFERROR(VLOOKUP($A62,유통영업혁신단!$A$1:$L$254,10,FALSE),0)</f>
        <v>7624279.1601332622</v>
      </c>
      <c r="D62" s="70">
        <f t="shared" si="1"/>
        <v>94953245.994944006</v>
      </c>
      <c r="E62" s="70">
        <f>IFERROR(VLOOKUP($A62,'유통영업혁신단 IU'!$A:$G,4,FALSE),0)</f>
        <v>37503580</v>
      </c>
      <c r="F62" s="332"/>
      <c r="G62" s="332"/>
      <c r="H62" s="70">
        <f>IFERROR(VLOOKUP($A62,강북영업본부!$A$1:$D$255,3,FALSE),0)</f>
        <v>123980730</v>
      </c>
      <c r="I62" s="70">
        <f>IFERROR(VLOOKUP($A62,강북영업본부!$A$1:$D$255,4,FALSE),0)</f>
        <v>134480630</v>
      </c>
      <c r="J62" s="70">
        <f>IFERROR(VLOOKUP($A62,강남영업본부!$A$1:$G$255,3,FALSE),0)</f>
        <v>80908720</v>
      </c>
      <c r="K62" s="70">
        <f>IFERROR(VLOOKUP($A62,강서영업본부!$A$1:$G$255,3,FALSE),0)</f>
        <v>139667450</v>
      </c>
      <c r="L62" s="70">
        <f>IFERROR(VLOOKUP($A62,강남영업본부!$A$1:$G$255,4,FALSE),0)</f>
        <v>156182850</v>
      </c>
      <c r="M62" s="71">
        <f>IFERROR(VLOOKUP($A62,강서영업본부!$A$1:$G$255,4,FALSE),0)</f>
        <v>95999390</v>
      </c>
      <c r="N62" s="71">
        <f>IFERROR(VLOOKUP($A62,동부영업본부!$A$1:$H$255,3,FALSE),0)</f>
        <v>137300970</v>
      </c>
      <c r="O62" s="71">
        <f>IFERROR(VLOOKUP($A62,동부영업본부!$A$1:$H$255,4,FALSE),0)</f>
        <v>163848850</v>
      </c>
      <c r="P62" s="71">
        <f>IFERROR(VLOOKUP($A62,서부영업본부!$A$1:$H$255,3,FALSE),0)</f>
        <v>121663640</v>
      </c>
      <c r="Q62" s="71">
        <f>IFERROR(VLOOKUP($A62,서부영업본부!$A$1:$H$255,4,FALSE),0)</f>
        <v>99519670</v>
      </c>
      <c r="R62" s="72"/>
      <c r="T62" s="72">
        <f>IFERROR(VLOOKUP($A62,강북영업본부!$A$1:$H$254,5,FALSE),0)</f>
        <v>22931351.590930764</v>
      </c>
      <c r="U62" s="72">
        <f>IFERROR(VLOOKUP($A62,강남영업본부!$A$1:$J$254,7,FALSE),0)</f>
        <v>20393981.458298311</v>
      </c>
      <c r="V62" s="72">
        <f>IFERROR(VLOOKUP($A62,강서영업본부!$A$1:$J$254,7,FALSE),0)</f>
        <v>17358247.246040694</v>
      </c>
      <c r="W62" s="72">
        <f>IFERROR(VLOOKUP($A62,동부영업본부!$A$1:$H$254,5,FALSE),0)</f>
        <v>15969148.928934231</v>
      </c>
      <c r="X62" s="72">
        <f>IFERROR(VLOOKUP($A62,서부영업본부!$A$1:$H$255,5,FALSE),0)</f>
        <v>18300516.77074001</v>
      </c>
    </row>
    <row r="63" spans="1:24" ht="15.65" customHeight="1" x14ac:dyDescent="0.45">
      <c r="A63" s="56" t="s">
        <v>381</v>
      </c>
      <c r="B63" s="73">
        <f t="shared" si="0"/>
        <v>243982255.75384533</v>
      </c>
      <c r="C63" s="74">
        <f>IFERROR(VLOOKUP($A63,유통영업혁신단!$A$1:$L$254,10,FALSE),0)</f>
        <v>7624279.1601332622</v>
      </c>
      <c r="D63" s="74">
        <f t="shared" si="1"/>
        <v>90448546.593712091</v>
      </c>
      <c r="E63" s="74">
        <f>IFERROR(VLOOKUP($A63,'유통영업혁신단 IU'!$A:$G,4,FALSE),0)</f>
        <v>34428580</v>
      </c>
      <c r="F63" s="333"/>
      <c r="G63" s="333"/>
      <c r="H63" s="74">
        <f>IFERROR(VLOOKUP($A63,강북영업본부!$A$1:$D$255,3,FALSE),0)</f>
        <v>16755950</v>
      </c>
      <c r="I63" s="74">
        <f>IFERROR(VLOOKUP($A63,강북영업본부!$A$1:$D$255,4,FALSE),0)</f>
        <v>6824600</v>
      </c>
      <c r="J63" s="74">
        <f>IFERROR(VLOOKUP($A63,강남영업본부!$A$1:$G$255,3,FALSE),0)</f>
        <v>17602180</v>
      </c>
      <c r="K63" s="74">
        <f>IFERROR(VLOOKUP($A63,강서영업본부!$A$1:$G$255,3,FALSE),0)</f>
        <v>0</v>
      </c>
      <c r="L63" s="74">
        <f>IFERROR(VLOOKUP($A63,강남영업본부!$A$1:$G$255,4,FALSE),0)</f>
        <v>18481430</v>
      </c>
      <c r="M63" s="75">
        <f>IFERROR(VLOOKUP($A63,강서영업본부!$A$1:$G$255,4,FALSE),0)</f>
        <v>8262900</v>
      </c>
      <c r="N63" s="75">
        <f>IFERROR(VLOOKUP($A63,동부영업본부!$A$1:$H$255,3,FALSE),0)</f>
        <v>15477530</v>
      </c>
      <c r="O63" s="75">
        <f>IFERROR(VLOOKUP($A63,동부영업본부!$A$1:$H$255,4,FALSE),0)</f>
        <v>20346360</v>
      </c>
      <c r="P63" s="75">
        <f>IFERROR(VLOOKUP($A63,서부영업본부!$A$1:$H$255,3,FALSE),0)</f>
        <v>7729900</v>
      </c>
      <c r="Q63" s="75">
        <f>IFERROR(VLOOKUP($A63,서부영업본부!$A$1:$H$255,4,FALSE),0)</f>
        <v>0</v>
      </c>
      <c r="R63" s="76"/>
      <c r="T63" s="76">
        <f>IFERROR(VLOOKUP($A63,강북영업본부!$A$1:$H$254,5,FALSE),0)</f>
        <v>21887877.115637995</v>
      </c>
      <c r="U63" s="76">
        <f>IFERROR(VLOOKUP($A63,강남영업본부!$A$1:$J$254,7,FALSE),0)</f>
        <v>18599417.291821115</v>
      </c>
      <c r="V63" s="76">
        <f>IFERROR(VLOOKUP($A63,강서영업본부!$A$1:$J$254,7,FALSE),0)</f>
        <v>17358247.246040694</v>
      </c>
      <c r="W63" s="76">
        <f>IFERROR(VLOOKUP($A63,동부영업본부!$A$1:$H$254,5,FALSE),0)</f>
        <v>14959902.874719331</v>
      </c>
      <c r="X63" s="76">
        <f>IFERROR(VLOOKUP($A63,서부영업본부!$A$1:$H$255,5,FALSE),0)</f>
        <v>17643102.065492965</v>
      </c>
    </row>
    <row r="64" spans="1:24" ht="15.65" customHeight="1" x14ac:dyDescent="0.45">
      <c r="A64" s="56" t="s">
        <v>206</v>
      </c>
      <c r="B64" s="73">
        <f t="shared" si="0"/>
        <v>0</v>
      </c>
      <c r="C64" s="74">
        <f>IFERROR(VLOOKUP($A64,유통영업혁신단!$A$1:$L$254,10,FALSE),0)</f>
        <v>0</v>
      </c>
      <c r="D64" s="74">
        <f t="shared" si="1"/>
        <v>0</v>
      </c>
      <c r="E64" s="74">
        <f>IFERROR(VLOOKUP($A64,'유통영업혁신단 IU'!$A:$G,4,FALSE),0)</f>
        <v>0</v>
      </c>
      <c r="F64" s="333"/>
      <c r="G64" s="333"/>
      <c r="H64" s="74">
        <f>IFERROR(VLOOKUP($A64,강북영업본부!$A$1:$D$255,3,FALSE),0)</f>
        <v>0</v>
      </c>
      <c r="I64" s="74">
        <f>IFERROR(VLOOKUP($A64,강북영업본부!$A$1:$D$255,4,FALSE),0)</f>
        <v>0</v>
      </c>
      <c r="J64" s="74">
        <f>IFERROR(VLOOKUP($A64,강남영업본부!$A$1:$G$255,3,FALSE),0)</f>
        <v>0</v>
      </c>
      <c r="K64" s="74">
        <f>IFERROR(VLOOKUP($A64,강서영업본부!$A$1:$G$255,3,FALSE),0)</f>
        <v>0</v>
      </c>
      <c r="L64" s="74">
        <f>IFERROR(VLOOKUP($A64,강남영업본부!$A$1:$G$255,4,FALSE),0)</f>
        <v>0</v>
      </c>
      <c r="M64" s="75">
        <f>IFERROR(VLOOKUP($A64,강서영업본부!$A$1:$G$255,4,FALSE),0)</f>
        <v>0</v>
      </c>
      <c r="N64" s="75">
        <f>IFERROR(VLOOKUP($A64,동부영업본부!$A$1:$H$255,3,FALSE),0)</f>
        <v>0</v>
      </c>
      <c r="O64" s="75">
        <f>IFERROR(VLOOKUP($A64,동부영업본부!$A$1:$H$255,4,FALSE),0)</f>
        <v>0</v>
      </c>
      <c r="P64" s="75">
        <f>IFERROR(VLOOKUP($A64,서부영업본부!$A$1:$H$255,3,FALSE),0)</f>
        <v>0</v>
      </c>
      <c r="Q64" s="75">
        <f>IFERROR(VLOOKUP($A64,서부영업본부!$A$1:$H$255,4,FALSE),0)</f>
        <v>0</v>
      </c>
      <c r="R64" s="76"/>
      <c r="T64" s="76">
        <f>IFERROR(VLOOKUP($A64,강북영업본부!$A$1:$H$254,5,FALSE),0)</f>
        <v>0</v>
      </c>
      <c r="U64" s="76">
        <f>IFERROR(VLOOKUP($A64,강남영업본부!$A$1:$J$254,7,FALSE),0)</f>
        <v>0</v>
      </c>
      <c r="V64" s="76">
        <f>IFERROR(VLOOKUP($A64,강서영업본부!$A$1:$J$254,7,FALSE),0)</f>
        <v>0</v>
      </c>
      <c r="W64" s="76">
        <f>IFERROR(VLOOKUP($A64,동부영업본부!$A$1:$H$254,5,FALSE),0)</f>
        <v>0</v>
      </c>
      <c r="X64" s="76">
        <f>IFERROR(VLOOKUP($A64,서부영업본부!$A$1:$H$255,5,FALSE),0)</f>
        <v>0</v>
      </c>
    </row>
    <row r="65" spans="1:24" ht="15.65" customHeight="1" x14ac:dyDescent="0.45">
      <c r="A65" s="56" t="s">
        <v>207</v>
      </c>
      <c r="B65" s="73">
        <f t="shared" si="0"/>
        <v>0</v>
      </c>
      <c r="C65" s="74">
        <f>IFERROR(VLOOKUP($A65,유통영업혁신단!$A$1:$L$254,10,FALSE),0)</f>
        <v>0</v>
      </c>
      <c r="D65" s="74">
        <f t="shared" si="1"/>
        <v>0</v>
      </c>
      <c r="E65" s="74">
        <f>IFERROR(VLOOKUP($A65,'유통영업혁신단 IU'!$A:$G,4,FALSE),0)</f>
        <v>0</v>
      </c>
      <c r="F65" s="333"/>
      <c r="G65" s="333"/>
      <c r="H65" s="74">
        <f>IFERROR(VLOOKUP($A65,강북영업본부!$A$1:$D$255,3,FALSE),0)</f>
        <v>0</v>
      </c>
      <c r="I65" s="74">
        <f>IFERROR(VLOOKUP($A65,강북영업본부!$A$1:$D$255,4,FALSE),0)</f>
        <v>0</v>
      </c>
      <c r="J65" s="74">
        <f>IFERROR(VLOOKUP($A65,강남영업본부!$A$1:$G$255,3,FALSE),0)</f>
        <v>0</v>
      </c>
      <c r="K65" s="74">
        <f>IFERROR(VLOOKUP($A65,강서영업본부!$A$1:$G$255,3,FALSE),0)</f>
        <v>0</v>
      </c>
      <c r="L65" s="74">
        <f>IFERROR(VLOOKUP($A65,강남영업본부!$A$1:$G$255,4,FALSE),0)</f>
        <v>0</v>
      </c>
      <c r="M65" s="75">
        <f>IFERROR(VLOOKUP($A65,강서영업본부!$A$1:$G$255,4,FALSE),0)</f>
        <v>0</v>
      </c>
      <c r="N65" s="75">
        <f>IFERROR(VLOOKUP($A65,동부영업본부!$A$1:$H$255,3,FALSE),0)</f>
        <v>0</v>
      </c>
      <c r="O65" s="75">
        <f>IFERROR(VLOOKUP($A65,동부영업본부!$A$1:$H$255,4,FALSE),0)</f>
        <v>0</v>
      </c>
      <c r="P65" s="75">
        <f>IFERROR(VLOOKUP($A65,서부영업본부!$A$1:$H$255,3,FALSE),0)</f>
        <v>0</v>
      </c>
      <c r="Q65" s="75">
        <f>IFERROR(VLOOKUP($A65,서부영업본부!$A$1:$H$255,4,FALSE),0)</f>
        <v>0</v>
      </c>
      <c r="R65" s="76"/>
      <c r="T65" s="76">
        <f>IFERROR(VLOOKUP($A65,강북영업본부!$A$1:$H$254,5,FALSE),0)</f>
        <v>0</v>
      </c>
      <c r="U65" s="76">
        <f>IFERROR(VLOOKUP($A65,강남영업본부!$A$1:$J$254,7,FALSE),0)</f>
        <v>0</v>
      </c>
      <c r="V65" s="76">
        <f>IFERROR(VLOOKUP($A65,강서영업본부!$A$1:$J$254,7,FALSE),0)</f>
        <v>0</v>
      </c>
      <c r="W65" s="76">
        <f>IFERROR(VLOOKUP($A65,동부영업본부!$A$1:$H$254,5,FALSE),0)</f>
        <v>0</v>
      </c>
      <c r="X65" s="76">
        <f>IFERROR(VLOOKUP($A65,서부영업본부!$A$1:$H$255,5,FALSE),0)</f>
        <v>0</v>
      </c>
    </row>
    <row r="66" spans="1:24" ht="15.65" customHeight="1" x14ac:dyDescent="0.45">
      <c r="A66" s="60" t="s">
        <v>150</v>
      </c>
      <c r="B66" s="19">
        <f t="shared" ref="B66:B129" si="3">SUM(C66:Q66)</f>
        <v>1100000</v>
      </c>
      <c r="C66" s="20">
        <f>IFERROR(VLOOKUP($A66,유통영업혁신단!$A$1:$L$254,10,FALSE),0)</f>
        <v>0</v>
      </c>
      <c r="D66" s="20">
        <f t="shared" si="1"/>
        <v>0</v>
      </c>
      <c r="E66" s="20">
        <f>IFERROR(VLOOKUP($A66,'유통영업혁신단 IU'!$A:$G,4,FALSE),0)</f>
        <v>0</v>
      </c>
      <c r="F66" s="333"/>
      <c r="G66" s="333"/>
      <c r="H66" s="20">
        <f>IFERROR(VLOOKUP($A66,강북영업본부!$A$1:$D$255,3,FALSE),0)</f>
        <v>0</v>
      </c>
      <c r="I66" s="20">
        <f>IFERROR(VLOOKUP($A66,강북영업본부!$A$1:$D$255,4,FALSE),0)</f>
        <v>0</v>
      </c>
      <c r="J66" s="20">
        <f>IFERROR(VLOOKUP($A66,강남영업본부!$A$1:$G$255,3,FALSE),0)</f>
        <v>0</v>
      </c>
      <c r="K66" s="20">
        <f>IFERROR(VLOOKUP($A66,강서영업본부!$A$1:$G$255,3,FALSE),0)</f>
        <v>1000000</v>
      </c>
      <c r="L66" s="20">
        <f>IFERROR(VLOOKUP($A66,강남영업본부!$A$1:$G$255,4,FALSE),0)</f>
        <v>100000</v>
      </c>
      <c r="M66" s="21">
        <f>IFERROR(VLOOKUP($A66,강서영업본부!$A$1:$G$255,4,FALSE),0)</f>
        <v>0</v>
      </c>
      <c r="N66" s="21">
        <f>IFERROR(VLOOKUP($A66,동부영업본부!$A$1:$H$255,3,FALSE),0)</f>
        <v>0</v>
      </c>
      <c r="O66" s="21">
        <f>IFERROR(VLOOKUP($A66,동부영업본부!$A$1:$H$255,4,FALSE),0)</f>
        <v>0</v>
      </c>
      <c r="P66" s="21">
        <f>IFERROR(VLOOKUP($A66,서부영업본부!$A$1:$H$255,3,FALSE),0)</f>
        <v>0</v>
      </c>
      <c r="Q66" s="21">
        <f>IFERROR(VLOOKUP($A66,서부영업본부!$A$1:$H$255,4,FALSE),0)</f>
        <v>0</v>
      </c>
      <c r="R66" s="113"/>
      <c r="T66" s="113">
        <f>IFERROR(VLOOKUP($A66,강북영업본부!$A$1:$H$254,5,FALSE),0)</f>
        <v>0</v>
      </c>
      <c r="U66" s="113">
        <f>IFERROR(VLOOKUP($A66,강남영업본부!$A$1:$J$254,7,FALSE),0)</f>
        <v>0</v>
      </c>
      <c r="V66" s="113">
        <f>IFERROR(VLOOKUP($A66,강서영업본부!$A$1:$J$254,7,FALSE),0)</f>
        <v>0</v>
      </c>
      <c r="W66" s="113">
        <f>IFERROR(VLOOKUP($A66,동부영업본부!$A$1:$H$254,5,FALSE),0)</f>
        <v>0</v>
      </c>
      <c r="X66" s="113">
        <f>IFERROR(VLOOKUP($A66,서부영업본부!$A$1:$H$255,5,FALSE),0)</f>
        <v>0</v>
      </c>
    </row>
    <row r="67" spans="1:24" ht="15.65" customHeight="1" x14ac:dyDescent="0.45">
      <c r="A67" s="60" t="s">
        <v>39</v>
      </c>
      <c r="B67" s="19">
        <f t="shared" si="3"/>
        <v>1148551749.4012318</v>
      </c>
      <c r="C67" s="20">
        <f>IFERROR(VLOOKUP($A67,유통영업혁신단!$A$1:$L$254,10,FALSE),0)</f>
        <v>0</v>
      </c>
      <c r="D67" s="20">
        <f t="shared" si="1"/>
        <v>4504699.4012319176</v>
      </c>
      <c r="E67" s="20">
        <f>IFERROR(VLOOKUP($A67,'유통영업혁신단 IU'!$A:$G,4,FALSE),0)</f>
        <v>3075000</v>
      </c>
      <c r="F67" s="333"/>
      <c r="G67" s="333"/>
      <c r="H67" s="20">
        <f>IFERROR(VLOOKUP($A67,강북영업본부!$A$1:$D$255,3,FALSE),0)</f>
        <v>107224780</v>
      </c>
      <c r="I67" s="20">
        <f>IFERROR(VLOOKUP($A67,강북영업본부!$A$1:$D$255,4,FALSE),0)</f>
        <v>127656030</v>
      </c>
      <c r="J67" s="20">
        <f>IFERROR(VLOOKUP($A67,강남영업본부!$A$1:$G$255,3,FALSE),0)</f>
        <v>63306540</v>
      </c>
      <c r="K67" s="20">
        <f>IFERROR(VLOOKUP($A67,강서영업본부!$A$1:$G$255,3,FALSE),0)</f>
        <v>138667450</v>
      </c>
      <c r="L67" s="20">
        <f>IFERROR(VLOOKUP($A67,강남영업본부!$A$1:$G$255,4,FALSE),0)</f>
        <v>137601420</v>
      </c>
      <c r="M67" s="21">
        <f>IFERROR(VLOOKUP($A67,강서영업본부!$A$1:$G$255,4,FALSE),0)</f>
        <v>87736490</v>
      </c>
      <c r="N67" s="21">
        <f>IFERROR(VLOOKUP($A67,동부영업본부!$A$1:$H$255,3,FALSE),0)</f>
        <v>121823440</v>
      </c>
      <c r="O67" s="21">
        <f>IFERROR(VLOOKUP($A67,동부영업본부!$A$1:$H$255,4,FALSE),0)</f>
        <v>143502490</v>
      </c>
      <c r="P67" s="21">
        <f>IFERROR(VLOOKUP($A67,서부영업본부!$A$1:$H$255,3,FALSE),0)</f>
        <v>113933740</v>
      </c>
      <c r="Q67" s="21">
        <f>IFERROR(VLOOKUP($A67,서부영업본부!$A$1:$H$255,4,FALSE),0)</f>
        <v>99519670</v>
      </c>
      <c r="R67" s="113"/>
      <c r="T67" s="113">
        <f>IFERROR(VLOOKUP($A67,강북영업본부!$A$1:$H$254,5,FALSE),0)</f>
        <v>1043474.4752927694</v>
      </c>
      <c r="U67" s="113">
        <f>IFERROR(VLOOKUP($A67,강남영업본부!$A$1:$J$254,7,FALSE),0)</f>
        <v>1794564.1664771994</v>
      </c>
      <c r="V67" s="113">
        <f>IFERROR(VLOOKUP($A67,강서영업본부!$A$1:$J$254,7,FALSE),0)</f>
        <v>0</v>
      </c>
      <c r="W67" s="113">
        <f>IFERROR(VLOOKUP($A67,동부영업본부!$A$1:$H$254,5,FALSE),0)</f>
        <v>1009246.0542149</v>
      </c>
      <c r="X67" s="113">
        <f>IFERROR(VLOOKUP($A67,서부영업본부!$A$1:$H$255,5,FALSE),0)</f>
        <v>657414.70524704829</v>
      </c>
    </row>
    <row r="68" spans="1:24" ht="15.65" customHeight="1" x14ac:dyDescent="0.45">
      <c r="A68" s="60" t="s">
        <v>151</v>
      </c>
      <c r="B68" s="19">
        <f t="shared" si="3"/>
        <v>0</v>
      </c>
      <c r="C68" s="20">
        <f>IFERROR(VLOOKUP($A68,유통영업혁신단!$A$1:$L$254,10,FALSE),0)</f>
        <v>0</v>
      </c>
      <c r="D68" s="20">
        <f t="shared" ref="D68:D134" si="4">U68+W68+X68+T68+V68</f>
        <v>0</v>
      </c>
      <c r="E68" s="20">
        <f>IFERROR(VLOOKUP($A68,'유통영업혁신단 IU'!$A:$G,4,FALSE),0)</f>
        <v>0</v>
      </c>
      <c r="F68" s="333"/>
      <c r="G68" s="333"/>
      <c r="H68" s="20">
        <f>IFERROR(VLOOKUP($A68,강북영업본부!$A$1:$D$255,3,FALSE),0)</f>
        <v>0</v>
      </c>
      <c r="I68" s="20">
        <f>IFERROR(VLOOKUP($A68,강북영업본부!$A$1:$D$255,4,FALSE),0)</f>
        <v>0</v>
      </c>
      <c r="J68" s="20">
        <f>IFERROR(VLOOKUP($A68,강남영업본부!$A$1:$G$255,3,FALSE),0)</f>
        <v>0</v>
      </c>
      <c r="K68" s="20">
        <f>IFERROR(VLOOKUP($A68,강서영업본부!$A$1:$G$255,3,FALSE),0)</f>
        <v>0</v>
      </c>
      <c r="L68" s="20">
        <f>IFERROR(VLOOKUP($A68,강남영업본부!$A$1:$G$255,4,FALSE),0)</f>
        <v>0</v>
      </c>
      <c r="M68" s="21">
        <f>IFERROR(VLOOKUP($A68,강서영업본부!$A$1:$G$255,4,FALSE),0)</f>
        <v>0</v>
      </c>
      <c r="N68" s="21">
        <f>IFERROR(VLOOKUP($A68,동부영업본부!$A$1:$H$255,3,FALSE),0)</f>
        <v>0</v>
      </c>
      <c r="O68" s="21">
        <f>IFERROR(VLOOKUP($A68,동부영업본부!$A$1:$H$255,4,FALSE),0)</f>
        <v>0</v>
      </c>
      <c r="P68" s="21">
        <f>IFERROR(VLOOKUP($A68,서부영업본부!$A$1:$H$255,3,FALSE),0)</f>
        <v>0</v>
      </c>
      <c r="Q68" s="21">
        <f>IFERROR(VLOOKUP($A68,서부영업본부!$A$1:$H$255,4,FALSE),0)</f>
        <v>0</v>
      </c>
      <c r="R68" s="113"/>
      <c r="T68" s="113">
        <f>IFERROR(VLOOKUP($A68,강북영업본부!$A$1:$H$254,5,FALSE),0)</f>
        <v>0</v>
      </c>
      <c r="U68" s="113">
        <f>IFERROR(VLOOKUP($A68,강남영업본부!$A$1:$J$254,7,FALSE),0)</f>
        <v>0</v>
      </c>
      <c r="V68" s="113">
        <f>IFERROR(VLOOKUP($A68,강서영업본부!$A$1:$J$254,7,FALSE),0)</f>
        <v>0</v>
      </c>
      <c r="W68" s="113">
        <f>IFERROR(VLOOKUP($A68,동부영업본부!$A$1:$H$254,5,FALSE),0)</f>
        <v>0</v>
      </c>
      <c r="X68" s="113">
        <f>IFERROR(VLOOKUP($A68,서부영업본부!$A$1:$H$255,5,FALSE),0)</f>
        <v>0</v>
      </c>
    </row>
    <row r="69" spans="1:24" s="12" customFormat="1" ht="15.65" customHeight="1" x14ac:dyDescent="0.45">
      <c r="A69" s="42" t="s">
        <v>152</v>
      </c>
      <c r="B69" s="69">
        <f t="shared" si="3"/>
        <v>0</v>
      </c>
      <c r="C69" s="70">
        <f>IFERROR(VLOOKUP($A69,유통영업혁신단!$A$1:$L$254,10,FALSE),0)</f>
        <v>0</v>
      </c>
      <c r="D69" s="70">
        <f t="shared" si="4"/>
        <v>0</v>
      </c>
      <c r="E69" s="70">
        <f>IFERROR(VLOOKUP($A69,'유통영업혁신단 IU'!$A:$G,4,FALSE),0)</f>
        <v>0</v>
      </c>
      <c r="F69" s="332"/>
      <c r="G69" s="332"/>
      <c r="H69" s="70">
        <f>IFERROR(VLOOKUP($A69,강북영업본부!$A$1:$D$255,3,FALSE),0)</f>
        <v>0</v>
      </c>
      <c r="I69" s="70">
        <f>IFERROR(VLOOKUP($A69,강북영업본부!$A$1:$D$255,4,FALSE),0)</f>
        <v>0</v>
      </c>
      <c r="J69" s="70">
        <f>IFERROR(VLOOKUP($A69,강남영업본부!$A$1:$G$255,3,FALSE),0)</f>
        <v>0</v>
      </c>
      <c r="K69" s="70">
        <f>IFERROR(VLOOKUP($A69,강서영업본부!$A$1:$G$255,3,FALSE),0)</f>
        <v>0</v>
      </c>
      <c r="L69" s="70">
        <f>IFERROR(VLOOKUP($A69,강남영업본부!$A$1:$G$255,4,FALSE),0)</f>
        <v>0</v>
      </c>
      <c r="M69" s="71">
        <f>IFERROR(VLOOKUP($A69,강서영업본부!$A$1:$G$255,4,FALSE),0)</f>
        <v>0</v>
      </c>
      <c r="N69" s="71">
        <f>IFERROR(VLOOKUP($A69,동부영업본부!$A$1:$H$255,3,FALSE),0)</f>
        <v>0</v>
      </c>
      <c r="O69" s="71">
        <f>IFERROR(VLOOKUP($A69,동부영업본부!$A$1:$H$255,4,FALSE),0)</f>
        <v>0</v>
      </c>
      <c r="P69" s="71">
        <f>IFERROR(VLOOKUP($A69,서부영업본부!$A$1:$H$255,3,FALSE),0)</f>
        <v>0</v>
      </c>
      <c r="Q69" s="71">
        <f>IFERROR(VLOOKUP($A69,서부영업본부!$A$1:$H$255,4,FALSE),0)</f>
        <v>0</v>
      </c>
      <c r="R69" s="72"/>
      <c r="T69" s="72">
        <f>IFERROR(VLOOKUP($A69,강북영업본부!$A$1:$H$254,5,FALSE),0)</f>
        <v>0</v>
      </c>
      <c r="U69" s="72">
        <f>IFERROR(VLOOKUP($A69,강남영업본부!$A$1:$J$254,7,FALSE),0)</f>
        <v>0</v>
      </c>
      <c r="V69" s="72">
        <f>IFERROR(VLOOKUP($A69,강서영업본부!$A$1:$J$254,7,FALSE),0)</f>
        <v>0</v>
      </c>
      <c r="W69" s="72">
        <f>IFERROR(VLOOKUP($A69,동부영업본부!$A$1:$H$254,5,FALSE),0)</f>
        <v>0</v>
      </c>
      <c r="X69" s="72">
        <f>IFERROR(VLOOKUP($A69,서부영업본부!$A$1:$H$255,5,FALSE),0)</f>
        <v>0</v>
      </c>
    </row>
    <row r="70" spans="1:24" s="12" customFormat="1" ht="15.65" customHeight="1" x14ac:dyDescent="0.45">
      <c r="A70" s="42" t="s">
        <v>40</v>
      </c>
      <c r="B70" s="69">
        <f t="shared" si="3"/>
        <v>396216599.24479198</v>
      </c>
      <c r="C70" s="70">
        <f>IFERROR(VLOOKUP($A70,유통영업혁신단!$A$1:$L$254,10,FALSE),0)</f>
        <v>723186.07148534805</v>
      </c>
      <c r="D70" s="70">
        <f t="shared" si="4"/>
        <v>14885049.173306612</v>
      </c>
      <c r="E70" s="70">
        <f>IFERROR(VLOOKUP($A70,'유통영업혁신단 IU'!$A:$G,4,FALSE),0)</f>
        <v>4919503</v>
      </c>
      <c r="F70" s="332"/>
      <c r="G70" s="332"/>
      <c r="H70" s="70">
        <f>IFERROR(VLOOKUP($A70,강북영업본부!$A$1:$D$255,3,FALSE),0)</f>
        <v>35649176</v>
      </c>
      <c r="I70" s="70">
        <f>IFERROR(VLOOKUP($A70,강북영업본부!$A$1:$D$255,4,FALSE),0)</f>
        <v>34159751</v>
      </c>
      <c r="J70" s="70">
        <f>IFERROR(VLOOKUP($A70,강남영업본부!$A$1:$G$255,3,FALSE),0)</f>
        <v>27313905</v>
      </c>
      <c r="K70" s="70">
        <f>IFERROR(VLOOKUP($A70,강서영업본부!$A$1:$G$255,3,FALSE),0)</f>
        <v>49233895</v>
      </c>
      <c r="L70" s="70">
        <f>IFERROR(VLOOKUP($A70,강남영업본부!$A$1:$G$255,4,FALSE),0)</f>
        <v>39261619</v>
      </c>
      <c r="M70" s="71">
        <f>IFERROR(VLOOKUP($A70,강서영업본부!$A$1:$G$255,4,FALSE),0)</f>
        <v>31613074</v>
      </c>
      <c r="N70" s="71">
        <f>IFERROR(VLOOKUP($A70,동부영업본부!$A$1:$H$255,3,FALSE),0)</f>
        <v>44238521</v>
      </c>
      <c r="O70" s="71">
        <f>IFERROR(VLOOKUP($A70,동부영업본부!$A$1:$H$255,4,FALSE),0)</f>
        <v>45646077</v>
      </c>
      <c r="P70" s="71">
        <f>IFERROR(VLOOKUP($A70,서부영업본부!$A$1:$H$255,3,FALSE),0)</f>
        <v>35500354</v>
      </c>
      <c r="Q70" s="71">
        <f>IFERROR(VLOOKUP($A70,서부영업본부!$A$1:$H$255,4,FALSE),0)</f>
        <v>33072489</v>
      </c>
      <c r="R70" s="72"/>
      <c r="T70" s="72">
        <f>IFERROR(VLOOKUP($A70,강북영업본부!$A$1:$H$254,5,FALSE),0)</f>
        <v>2853218.3445823449</v>
      </c>
      <c r="U70" s="72">
        <f>IFERROR(VLOOKUP($A70,강남영업본부!$A$1:$J$254,7,FALSE),0)</f>
        <v>3355247.1011778256</v>
      </c>
      <c r="V70" s="72">
        <f>IFERROR(VLOOKUP($A70,강서영업본부!$A$1:$J$254,7,FALSE),0)</f>
        <v>2696519.0310835154</v>
      </c>
      <c r="W70" s="72">
        <f>IFERROR(VLOOKUP($A70,동부영업본부!$A$1:$H$254,5,FALSE),0)</f>
        <v>3539346.0134856957</v>
      </c>
      <c r="X70" s="72">
        <f>IFERROR(VLOOKUP($A70,서부영업본부!$A$1:$H$255,5,FALSE),0)</f>
        <v>2440718.6829772308</v>
      </c>
    </row>
    <row r="71" spans="1:24" ht="15.65" customHeight="1" x14ac:dyDescent="0.45">
      <c r="A71" s="56" t="s">
        <v>41</v>
      </c>
      <c r="B71" s="73">
        <f t="shared" si="3"/>
        <v>396216599.24479198</v>
      </c>
      <c r="C71" s="74">
        <f>IFERROR(VLOOKUP($A71,유통영업혁신단!$A$1:$L$254,10,FALSE),0)</f>
        <v>723186.07148534805</v>
      </c>
      <c r="D71" s="74">
        <f t="shared" si="4"/>
        <v>14885049.173306612</v>
      </c>
      <c r="E71" s="74">
        <f>IFERROR(VLOOKUP($A71,'유통영업혁신단 IU'!$A:$G,4,FALSE),0)</f>
        <v>4919503</v>
      </c>
      <c r="F71" s="333"/>
      <c r="G71" s="333"/>
      <c r="H71" s="74">
        <f>IFERROR(VLOOKUP($A71,강북영업본부!$A$1:$D$255,3,FALSE),0)</f>
        <v>35649176</v>
      </c>
      <c r="I71" s="74">
        <f>IFERROR(VLOOKUP($A71,강북영업본부!$A$1:$D$255,4,FALSE),0)</f>
        <v>34159751</v>
      </c>
      <c r="J71" s="74">
        <f>IFERROR(VLOOKUP($A71,강남영업본부!$A$1:$G$255,3,FALSE),0)</f>
        <v>27313905</v>
      </c>
      <c r="K71" s="74">
        <f>IFERROR(VLOOKUP($A71,강서영업본부!$A$1:$G$255,3,FALSE),0)</f>
        <v>49233895</v>
      </c>
      <c r="L71" s="74">
        <f>IFERROR(VLOOKUP($A71,강남영업본부!$A$1:$G$255,4,FALSE),0)</f>
        <v>39261619</v>
      </c>
      <c r="M71" s="75">
        <f>IFERROR(VLOOKUP($A71,강서영업본부!$A$1:$G$255,4,FALSE),0)</f>
        <v>31613074</v>
      </c>
      <c r="N71" s="75">
        <f>IFERROR(VLOOKUP($A71,동부영업본부!$A$1:$H$255,3,FALSE),0)</f>
        <v>44238521</v>
      </c>
      <c r="O71" s="75">
        <f>IFERROR(VLOOKUP($A71,동부영업본부!$A$1:$H$255,4,FALSE),0)</f>
        <v>45646077</v>
      </c>
      <c r="P71" s="75">
        <f>IFERROR(VLOOKUP($A71,서부영업본부!$A$1:$H$255,3,FALSE),0)</f>
        <v>35500354</v>
      </c>
      <c r="Q71" s="75">
        <f>IFERROR(VLOOKUP($A71,서부영업본부!$A$1:$H$255,4,FALSE),0)</f>
        <v>33072489</v>
      </c>
      <c r="R71" s="76"/>
      <c r="T71" s="76">
        <f>IFERROR(VLOOKUP($A71,강북영업본부!$A$1:$H$254,5,FALSE),0)</f>
        <v>2853218.3445823449</v>
      </c>
      <c r="U71" s="76">
        <f>IFERROR(VLOOKUP($A71,강남영업본부!$A$1:$J$254,7,FALSE),0)</f>
        <v>3355247.1011778256</v>
      </c>
      <c r="V71" s="76">
        <f>IFERROR(VLOOKUP($A71,강서영업본부!$A$1:$J$254,7,FALSE),0)</f>
        <v>2696519.0310835154</v>
      </c>
      <c r="W71" s="76">
        <f>IFERROR(VLOOKUP($A71,동부영업본부!$A$1:$H$254,5,FALSE),0)</f>
        <v>3539346.0134856957</v>
      </c>
      <c r="X71" s="76">
        <f>IFERROR(VLOOKUP($A71,서부영업본부!$A$1:$H$255,5,FALSE),0)</f>
        <v>2440718.6829772308</v>
      </c>
    </row>
    <row r="72" spans="1:24" s="12" customFormat="1" ht="15.65" customHeight="1" x14ac:dyDescent="0.45">
      <c r="A72" s="42" t="s">
        <v>208</v>
      </c>
      <c r="B72" s="69">
        <f t="shared" si="3"/>
        <v>6000000</v>
      </c>
      <c r="C72" s="70">
        <f>IFERROR(VLOOKUP($A72,유통영업혁신단!$A$1:$L$254,10,FALSE),0)</f>
        <v>0</v>
      </c>
      <c r="D72" s="70">
        <f t="shared" si="4"/>
        <v>0</v>
      </c>
      <c r="E72" s="70">
        <f>IFERROR(VLOOKUP($A72,'유통영업혁신단 IU'!$A:$G,4,FALSE),0)</f>
        <v>0</v>
      </c>
      <c r="F72" s="332"/>
      <c r="G72" s="332"/>
      <c r="H72" s="70">
        <f>IFERROR(VLOOKUP($A72,강북영업본부!$A$1:$D$255,3,FALSE),0)</f>
        <v>500000</v>
      </c>
      <c r="I72" s="70">
        <f>IFERROR(VLOOKUP($A72,강북영업본부!$A$1:$D$255,4,FALSE),0)</f>
        <v>500000</v>
      </c>
      <c r="J72" s="70">
        <f>IFERROR(VLOOKUP($A72,강남영업본부!$A$1:$G$255,3,FALSE),0)</f>
        <v>0</v>
      </c>
      <c r="K72" s="70">
        <f>IFERROR(VLOOKUP($A72,강서영업본부!$A$1:$G$255,3,FALSE),0)</f>
        <v>2500000</v>
      </c>
      <c r="L72" s="70">
        <f>IFERROR(VLOOKUP($A72,강남영업본부!$A$1:$G$255,4,FALSE),0)</f>
        <v>0</v>
      </c>
      <c r="M72" s="71">
        <f>IFERROR(VLOOKUP($A72,강서영업본부!$A$1:$G$255,4,FALSE),0)</f>
        <v>500000</v>
      </c>
      <c r="N72" s="71">
        <f>IFERROR(VLOOKUP($A72,동부영업본부!$A$1:$H$255,3,FALSE),0)</f>
        <v>0</v>
      </c>
      <c r="O72" s="71">
        <f>IFERROR(VLOOKUP($A72,동부영업본부!$A$1:$H$255,4,FALSE),0)</f>
        <v>1000000</v>
      </c>
      <c r="P72" s="71">
        <f>IFERROR(VLOOKUP($A72,서부영업본부!$A$1:$H$255,3,FALSE),0)</f>
        <v>500000</v>
      </c>
      <c r="Q72" s="71">
        <f>IFERROR(VLOOKUP($A72,서부영업본부!$A$1:$H$255,4,FALSE),0)</f>
        <v>500000</v>
      </c>
      <c r="R72" s="72"/>
      <c r="T72" s="72">
        <f>IFERROR(VLOOKUP($A72,강북영업본부!$A$1:$H$254,5,FALSE),0)</f>
        <v>0</v>
      </c>
      <c r="U72" s="72">
        <f>IFERROR(VLOOKUP($A72,강남영업본부!$A$1:$J$254,7,FALSE),0)</f>
        <v>0</v>
      </c>
      <c r="V72" s="72">
        <f>IFERROR(VLOOKUP($A72,강서영업본부!$A$1:$J$254,7,FALSE),0)</f>
        <v>0</v>
      </c>
      <c r="W72" s="72">
        <f>IFERROR(VLOOKUP($A72,동부영업본부!$A$1:$H$254,5,FALSE),0)</f>
        <v>0</v>
      </c>
      <c r="X72" s="72">
        <f>IFERROR(VLOOKUP($A72,서부영업본부!$A$1:$H$255,5,FALSE),0)</f>
        <v>0</v>
      </c>
    </row>
    <row r="73" spans="1:24" s="12" customFormat="1" ht="15.65" customHeight="1" x14ac:dyDescent="0.45">
      <c r="A73" s="42" t="s">
        <v>42</v>
      </c>
      <c r="B73" s="69">
        <f t="shared" si="3"/>
        <v>923962356.50699353</v>
      </c>
      <c r="C73" s="70">
        <f>IFERROR(VLOOKUP($A73,유통영업혁신단!$A$1:$L$254,10,FALSE),0)</f>
        <v>866194.14647789113</v>
      </c>
      <c r="D73" s="70">
        <f t="shared" si="4"/>
        <v>25583232.360515662</v>
      </c>
      <c r="E73" s="70">
        <f>IFERROR(VLOOKUP($A73,'유통영업혁신단 IU'!$A:$G,4,FALSE),0)</f>
        <v>7194585</v>
      </c>
      <c r="F73" s="332"/>
      <c r="G73" s="332"/>
      <c r="H73" s="70">
        <f>IFERROR(VLOOKUP($A73,강북영업본부!$A$1:$D$255,3,FALSE),0)</f>
        <v>71098025</v>
      </c>
      <c r="I73" s="70">
        <f>IFERROR(VLOOKUP($A73,강북영업본부!$A$1:$D$255,4,FALSE),0)</f>
        <v>76751490</v>
      </c>
      <c r="J73" s="70">
        <f>IFERROR(VLOOKUP($A73,강남영업본부!$A$1:$G$255,3,FALSE),0)</f>
        <v>67950632</v>
      </c>
      <c r="K73" s="70">
        <f>IFERROR(VLOOKUP($A73,강서영업본부!$A$1:$G$255,3,FALSE),0)</f>
        <v>136409761</v>
      </c>
      <c r="L73" s="70">
        <f>IFERROR(VLOOKUP($A73,강남영업본부!$A$1:$G$255,4,FALSE),0)</f>
        <v>108331702</v>
      </c>
      <c r="M73" s="71">
        <f>IFERROR(VLOOKUP($A73,강서영업본부!$A$1:$G$255,4,FALSE),0)</f>
        <v>81343633</v>
      </c>
      <c r="N73" s="71">
        <f>IFERROR(VLOOKUP($A73,동부영업본부!$A$1:$H$255,3,FALSE),0)</f>
        <v>96523405</v>
      </c>
      <c r="O73" s="71">
        <f>IFERROR(VLOOKUP($A73,동부영업본부!$A$1:$H$255,4,FALSE),0)</f>
        <v>110993241</v>
      </c>
      <c r="P73" s="71">
        <f>IFERROR(VLOOKUP($A73,서부영업본부!$A$1:$H$255,3,FALSE),0)</f>
        <v>69028713</v>
      </c>
      <c r="Q73" s="71">
        <f>IFERROR(VLOOKUP($A73,서부영업본부!$A$1:$H$255,4,FALSE),0)</f>
        <v>71887743</v>
      </c>
      <c r="R73" s="72"/>
      <c r="T73" s="72">
        <f>IFERROR(VLOOKUP($A73,강북영업본부!$A$1:$H$254,5,FALSE),0)</f>
        <v>5321265.0430343086</v>
      </c>
      <c r="U73" s="72">
        <f>IFERROR(VLOOKUP($A73,강남영업본부!$A$1:$J$254,7,FALSE),0)</f>
        <v>5350591.6498009153</v>
      </c>
      <c r="V73" s="72">
        <f>IFERROR(VLOOKUP($A73,강서영업본부!$A$1:$J$254,7,FALSE),0)</f>
        <v>6569818.7723816279</v>
      </c>
      <c r="W73" s="72">
        <f>IFERROR(VLOOKUP($A73,동부영업본부!$A$1:$H$254,5,FALSE),0)</f>
        <v>3683433.5495308219</v>
      </c>
      <c r="X73" s="72">
        <f>IFERROR(VLOOKUP($A73,서부영업본부!$A$1:$H$255,5,FALSE),0)</f>
        <v>4658123.3457679879</v>
      </c>
    </row>
    <row r="74" spans="1:24" ht="15.65" customHeight="1" x14ac:dyDescent="0.45">
      <c r="A74" s="56" t="s">
        <v>43</v>
      </c>
      <c r="B74" s="73">
        <f t="shared" si="3"/>
        <v>0</v>
      </c>
      <c r="C74" s="74">
        <f>IFERROR(VLOOKUP($A74,유통영업혁신단!$A$1:$L$254,10,FALSE),0)</f>
        <v>0</v>
      </c>
      <c r="D74" s="74">
        <f t="shared" si="4"/>
        <v>0</v>
      </c>
      <c r="E74" s="74">
        <f>IFERROR(VLOOKUP($A74,'유통영업혁신단 IU'!$A:$G,4,FALSE),0)</f>
        <v>0</v>
      </c>
      <c r="F74" s="333"/>
      <c r="G74" s="333"/>
      <c r="H74" s="74">
        <f>IFERROR(VLOOKUP($A74,강북영업본부!$A$1:$D$255,3,FALSE),0)</f>
        <v>0</v>
      </c>
      <c r="I74" s="74">
        <f>IFERROR(VLOOKUP($A74,강북영업본부!$A$1:$D$255,4,FALSE),0)</f>
        <v>0</v>
      </c>
      <c r="J74" s="74">
        <f>IFERROR(VLOOKUP($A74,강남영업본부!$A$1:$G$255,3,FALSE),0)</f>
        <v>0</v>
      </c>
      <c r="K74" s="74">
        <f>IFERROR(VLOOKUP($A74,강서영업본부!$A$1:$G$255,3,FALSE),0)</f>
        <v>0</v>
      </c>
      <c r="L74" s="74">
        <f>IFERROR(VLOOKUP($A74,강남영업본부!$A$1:$G$255,4,FALSE),0)</f>
        <v>0</v>
      </c>
      <c r="M74" s="75">
        <f>IFERROR(VLOOKUP($A74,강서영업본부!$A$1:$G$255,4,FALSE),0)</f>
        <v>0</v>
      </c>
      <c r="N74" s="75">
        <f>IFERROR(VLOOKUP($A74,동부영업본부!$A$1:$H$255,3,FALSE),0)</f>
        <v>0</v>
      </c>
      <c r="O74" s="75">
        <f>IFERROR(VLOOKUP($A74,동부영업본부!$A$1:$H$255,4,FALSE),0)</f>
        <v>0</v>
      </c>
      <c r="P74" s="75">
        <f>IFERROR(VLOOKUP($A74,서부영업본부!$A$1:$H$255,3,FALSE),0)</f>
        <v>0</v>
      </c>
      <c r="Q74" s="75">
        <f>IFERROR(VLOOKUP($A74,서부영업본부!$A$1:$H$255,4,FALSE),0)</f>
        <v>0</v>
      </c>
      <c r="R74" s="76"/>
      <c r="T74" s="76">
        <f>IFERROR(VLOOKUP($A74,강북영업본부!$A$1:$H$254,5,FALSE),0)</f>
        <v>0</v>
      </c>
      <c r="U74" s="76">
        <f>IFERROR(VLOOKUP($A74,강남영업본부!$A$1:$J$254,7,FALSE),0)</f>
        <v>0</v>
      </c>
      <c r="V74" s="76">
        <f>IFERROR(VLOOKUP($A74,강서영업본부!$A$1:$J$254,7,FALSE),0)</f>
        <v>0</v>
      </c>
      <c r="W74" s="76">
        <f>IFERROR(VLOOKUP($A74,동부영업본부!$A$1:$H$254,5,FALSE),0)</f>
        <v>0</v>
      </c>
      <c r="X74" s="76">
        <f>IFERROR(VLOOKUP($A74,서부영업본부!$A$1:$H$255,5,FALSE),0)</f>
        <v>0</v>
      </c>
    </row>
    <row r="75" spans="1:24" ht="15.65" customHeight="1" x14ac:dyDescent="0.45">
      <c r="A75" s="56" t="s">
        <v>44</v>
      </c>
      <c r="B75" s="73">
        <f t="shared" si="3"/>
        <v>36208603.841849975</v>
      </c>
      <c r="C75" s="74">
        <f>IFERROR(VLOOKUP($A75,유통영업혁신단!$A$1:$L$254,10,FALSE),0)</f>
        <v>103600.74071032241</v>
      </c>
      <c r="D75" s="74">
        <f t="shared" si="4"/>
        <v>1772344.1011396511</v>
      </c>
      <c r="E75" s="74">
        <f>IFERROR(VLOOKUP($A75,'유통영업혁신단 IU'!$A:$G,4,FALSE),0)</f>
        <v>614770</v>
      </c>
      <c r="F75" s="333"/>
      <c r="G75" s="333"/>
      <c r="H75" s="74">
        <f>IFERROR(VLOOKUP($A75,강북영업본부!$A$1:$D$255,3,FALSE),0)</f>
        <v>3192552</v>
      </c>
      <c r="I75" s="74">
        <f>IFERROR(VLOOKUP($A75,강북영업본부!$A$1:$D$255,4,FALSE),0)</f>
        <v>3274057</v>
      </c>
      <c r="J75" s="74">
        <f>IFERROR(VLOOKUP($A75,강남영업본부!$A$1:$G$255,3,FALSE),0)</f>
        <v>2402435</v>
      </c>
      <c r="K75" s="74">
        <f>IFERROR(VLOOKUP($A75,강서영업본부!$A$1:$G$255,3,FALSE),0)</f>
        <v>4055792</v>
      </c>
      <c r="L75" s="74">
        <f>IFERROR(VLOOKUP($A75,강남영업본부!$A$1:$G$255,4,FALSE),0)</f>
        <v>3782657</v>
      </c>
      <c r="M75" s="75">
        <f>IFERROR(VLOOKUP($A75,강서영업본부!$A$1:$G$255,4,FALSE),0)</f>
        <v>2834184</v>
      </c>
      <c r="N75" s="75">
        <f>IFERROR(VLOOKUP($A75,동부영업본부!$A$1:$H$255,3,FALSE),0)</f>
        <v>3781954</v>
      </c>
      <c r="O75" s="75">
        <f>IFERROR(VLOOKUP($A75,동부영업본부!$A$1:$H$255,4,FALSE),0)</f>
        <v>4136783</v>
      </c>
      <c r="P75" s="75">
        <f>IFERROR(VLOOKUP($A75,서부영업본부!$A$1:$H$255,3,FALSE),0)</f>
        <v>3267756</v>
      </c>
      <c r="Q75" s="75">
        <f>IFERROR(VLOOKUP($A75,서부영업본부!$A$1:$H$255,4,FALSE),0)</f>
        <v>2989719</v>
      </c>
      <c r="R75" s="76"/>
      <c r="T75" s="76">
        <f>IFERROR(VLOOKUP($A75,강북영업본부!$A$1:$H$254,5,FALSE),0)</f>
        <v>342180.49774831871</v>
      </c>
      <c r="U75" s="76">
        <f>IFERROR(VLOOKUP($A75,강남영업본부!$A$1:$J$254,7,FALSE),0)</f>
        <v>400552.17379821662</v>
      </c>
      <c r="V75" s="76">
        <f>IFERROR(VLOOKUP($A75,강서영업본부!$A$1:$J$254,7,FALSE),0)</f>
        <v>343212.74016216106</v>
      </c>
      <c r="W75" s="76">
        <f>IFERROR(VLOOKUP($A75,동부영업본부!$A$1:$H$254,5,FALSE),0)</f>
        <v>305920.14083848498</v>
      </c>
      <c r="X75" s="76">
        <f>IFERROR(VLOOKUP($A75,서부영업본부!$A$1:$H$255,5,FALSE),0)</f>
        <v>380478.54859246948</v>
      </c>
    </row>
    <row r="76" spans="1:24" ht="15.65" customHeight="1" x14ac:dyDescent="0.45">
      <c r="A76" s="56" t="s">
        <v>45</v>
      </c>
      <c r="B76" s="73">
        <f t="shared" si="3"/>
        <v>184716002.49849877</v>
      </c>
      <c r="C76" s="74">
        <f>IFERROR(VLOOKUP($A76,유통영업혁신단!$A$1:$L$254,10,FALSE),0)</f>
        <v>337149.02191727766</v>
      </c>
      <c r="D76" s="74">
        <f t="shared" si="4"/>
        <v>6939403.4765814943</v>
      </c>
      <c r="E76" s="74">
        <f>IFERROR(VLOOKUP($A76,'유통영업혁신단 IU'!$A:$G,4,FALSE),0)</f>
        <v>2293470</v>
      </c>
      <c r="F76" s="333"/>
      <c r="G76" s="333"/>
      <c r="H76" s="74">
        <f>IFERROR(VLOOKUP($A76,강북영업본부!$A$1:$D$255,3,FALSE),0)</f>
        <v>16619630</v>
      </c>
      <c r="I76" s="74">
        <f>IFERROR(VLOOKUP($A76,강북영업본부!$A$1:$D$255,4,FALSE),0)</f>
        <v>15925260</v>
      </c>
      <c r="J76" s="74">
        <f>IFERROR(VLOOKUP($A76,강남영업본부!$A$1:$G$255,3,FALSE),0)</f>
        <v>12733730</v>
      </c>
      <c r="K76" s="74">
        <f>IFERROR(VLOOKUP($A76,강서영업본부!$A$1:$G$255,3,FALSE),0)</f>
        <v>22952820</v>
      </c>
      <c r="L76" s="74">
        <f>IFERROR(VLOOKUP($A76,강남영업본부!$A$1:$G$255,4,FALSE),0)</f>
        <v>18303750</v>
      </c>
      <c r="M76" s="75">
        <f>IFERROR(VLOOKUP($A76,강서영업본부!$A$1:$G$255,4,FALSE),0)</f>
        <v>14738000</v>
      </c>
      <c r="N76" s="75">
        <f>IFERROR(VLOOKUP($A76,동부영업본부!$A$1:$H$255,3,FALSE),0)</f>
        <v>20623980</v>
      </c>
      <c r="O76" s="75">
        <f>IFERROR(VLOOKUP($A76,동부영업본부!$A$1:$H$255,4,FALSE),0)</f>
        <v>21280180</v>
      </c>
      <c r="P76" s="75">
        <f>IFERROR(VLOOKUP($A76,서부영업본부!$A$1:$H$255,3,FALSE),0)</f>
        <v>16550250</v>
      </c>
      <c r="Q76" s="75">
        <f>IFERROR(VLOOKUP($A76,서부영업본부!$A$1:$H$255,4,FALSE),0)</f>
        <v>15418380</v>
      </c>
      <c r="R76" s="76"/>
      <c r="T76" s="76">
        <f>IFERROR(VLOOKUP($A76,강북영업본부!$A$1:$H$254,5,FALSE),0)</f>
        <v>1330169.0873794579</v>
      </c>
      <c r="U76" s="76">
        <f>IFERROR(VLOOKUP($A76,강남영업본부!$A$1:$J$254,7,FALSE),0)</f>
        <v>1564214.8187082703</v>
      </c>
      <c r="V76" s="76">
        <f>IFERROR(VLOOKUP($A76,강서영업본부!$A$1:$J$254,7,FALSE),0)</f>
        <v>1257116.1106944897</v>
      </c>
      <c r="W76" s="76">
        <f>IFERROR(VLOOKUP($A76,동부영업본부!$A$1:$H$254,5,FALSE),0)</f>
        <v>1650041.6051872955</v>
      </c>
      <c r="X76" s="76">
        <f>IFERROR(VLOOKUP($A76,서부영업본부!$A$1:$H$255,5,FALSE),0)</f>
        <v>1137861.8546119817</v>
      </c>
    </row>
    <row r="77" spans="1:24" ht="15.65" customHeight="1" x14ac:dyDescent="0.45">
      <c r="A77" s="56" t="s">
        <v>46</v>
      </c>
      <c r="B77" s="73">
        <f t="shared" si="3"/>
        <v>203152705.61056885</v>
      </c>
      <c r="C77" s="74">
        <f>IFERROR(VLOOKUP($A77,유통영업혁신단!$A$1:$L$254,10,FALSE),0)</f>
        <v>209507.25916804071</v>
      </c>
      <c r="D77" s="74">
        <f t="shared" si="4"/>
        <v>5600358.3514008168</v>
      </c>
      <c r="E77" s="74">
        <f>IFERROR(VLOOKUP($A77,'유통영업혁신단 IU'!$A:$G,4,FALSE),0)</f>
        <v>2380560</v>
      </c>
      <c r="F77" s="333"/>
      <c r="G77" s="333"/>
      <c r="H77" s="74">
        <f>IFERROR(VLOOKUP($A77,강북영업본부!$A$1:$D$255,3,FALSE),0)</f>
        <v>18229880</v>
      </c>
      <c r="I77" s="74">
        <f>IFERROR(VLOOKUP($A77,강북영업본부!$A$1:$D$255,4,FALSE),0)</f>
        <v>18085740</v>
      </c>
      <c r="J77" s="74">
        <f>IFERROR(VLOOKUP($A77,강남영업본부!$A$1:$G$255,3,FALSE),0)</f>
        <v>14453920</v>
      </c>
      <c r="K77" s="74">
        <f>IFERROR(VLOOKUP($A77,강서영업본부!$A$1:$G$255,3,FALSE),0)</f>
        <v>26299510</v>
      </c>
      <c r="L77" s="74">
        <f>IFERROR(VLOOKUP($A77,강남영업본부!$A$1:$G$255,4,FALSE),0)</f>
        <v>20324140</v>
      </c>
      <c r="M77" s="75">
        <f>IFERROR(VLOOKUP($A77,강서영업본부!$A$1:$G$255,4,FALSE),0)</f>
        <v>15376460</v>
      </c>
      <c r="N77" s="75">
        <f>IFERROR(VLOOKUP($A77,동부영업본부!$A$1:$H$255,3,FALSE),0)</f>
        <v>22551410</v>
      </c>
      <c r="O77" s="75">
        <f>IFERROR(VLOOKUP($A77,동부영업본부!$A$1:$H$255,4,FALSE),0)</f>
        <v>23386920</v>
      </c>
      <c r="P77" s="75">
        <f>IFERROR(VLOOKUP($A77,서부영업본부!$A$1:$H$255,3,FALSE),0)</f>
        <v>18583600</v>
      </c>
      <c r="Q77" s="75">
        <f>IFERROR(VLOOKUP($A77,서부영업본부!$A$1:$H$255,4,FALSE),0)</f>
        <v>17670700</v>
      </c>
      <c r="R77" s="76"/>
      <c r="T77" s="76">
        <f>IFERROR(VLOOKUP($A77,강북영업본부!$A$1:$H$254,5,FALSE),0)</f>
        <v>1183839.183460902</v>
      </c>
      <c r="U77" s="76">
        <f>IFERROR(VLOOKUP($A77,강남영업본부!$A$1:$J$254,7,FALSE),0)</f>
        <v>1176834.2915719543</v>
      </c>
      <c r="V77" s="76">
        <f>IFERROR(VLOOKUP($A77,강서영업본부!$A$1:$J$254,7,FALSE),0)</f>
        <v>950048.86658186722</v>
      </c>
      <c r="W77" s="76">
        <f>IFERROR(VLOOKUP($A77,동부영업본부!$A$1:$H$254,5,FALSE),0)</f>
        <v>1131390.0579262583</v>
      </c>
      <c r="X77" s="76">
        <f>IFERROR(VLOOKUP($A77,서부영업본부!$A$1:$H$255,5,FALSE),0)</f>
        <v>1158245.9518598351</v>
      </c>
    </row>
    <row r="78" spans="1:24" ht="15.65" customHeight="1" x14ac:dyDescent="0.45">
      <c r="A78" s="56" t="s">
        <v>47</v>
      </c>
      <c r="B78" s="73">
        <f t="shared" si="3"/>
        <v>67484178.07416521</v>
      </c>
      <c r="C78" s="74">
        <f>IFERROR(VLOOKUP($A78,유통영업혁신단!$A$1:$L$254,10,FALSE),0)</f>
        <v>193087.07493328207</v>
      </c>
      <c r="D78" s="74">
        <f t="shared" si="4"/>
        <v>3303226.9992319257</v>
      </c>
      <c r="E78" s="74">
        <f>IFERROR(VLOOKUP($A78,'유통영업혁신단 IU'!$A:$G,4,FALSE),0)</f>
        <v>1145785</v>
      </c>
      <c r="F78" s="333"/>
      <c r="G78" s="333"/>
      <c r="H78" s="74">
        <f>IFERROR(VLOOKUP($A78,강북영업본부!$A$1:$D$255,3,FALSE),0)</f>
        <v>5950154</v>
      </c>
      <c r="I78" s="74">
        <f>IFERROR(VLOOKUP($A78,강북영업본부!$A$1:$D$255,4,FALSE),0)</f>
        <v>6102061</v>
      </c>
      <c r="J78" s="74">
        <f>IFERROR(VLOOKUP($A78,강남영업본부!$A$1:$G$255,3,FALSE),0)</f>
        <v>4477567</v>
      </c>
      <c r="K78" s="74">
        <f>IFERROR(VLOOKUP($A78,강서영업본부!$A$1:$G$255,3,FALSE),0)</f>
        <v>7559024</v>
      </c>
      <c r="L78" s="74">
        <f>IFERROR(VLOOKUP($A78,강남영업본부!$A$1:$G$255,4,FALSE),0)</f>
        <v>7049964</v>
      </c>
      <c r="M78" s="75">
        <f>IFERROR(VLOOKUP($A78,강서영업본부!$A$1:$G$255,4,FALSE),0)</f>
        <v>5282240</v>
      </c>
      <c r="N78" s="75">
        <f>IFERROR(VLOOKUP($A78,동부영업본부!$A$1:$H$255,3,FALSE),0)</f>
        <v>7048658</v>
      </c>
      <c r="O78" s="75">
        <f>IFERROR(VLOOKUP($A78,동부영업본부!$A$1:$H$255,4,FALSE),0)</f>
        <v>7709972</v>
      </c>
      <c r="P78" s="75">
        <f>IFERROR(VLOOKUP($A78,서부영업본부!$A$1:$H$255,3,FALSE),0)</f>
        <v>6090315</v>
      </c>
      <c r="Q78" s="75">
        <f>IFERROR(VLOOKUP($A78,서부영업본부!$A$1:$H$255,4,FALSE),0)</f>
        <v>5572124</v>
      </c>
      <c r="R78" s="76"/>
      <c r="T78" s="76">
        <f>IFERROR(VLOOKUP($A78,강북영업본부!$A$1:$H$254,5,FALSE),0)</f>
        <v>637743.77331293281</v>
      </c>
      <c r="U78" s="76">
        <f>IFERROR(VLOOKUP($A78,강남영업본부!$A$1:$J$254,7,FALSE),0)</f>
        <v>746534.15005409345</v>
      </c>
      <c r="V78" s="76">
        <f>IFERROR(VLOOKUP($A78,강서영업본부!$A$1:$J$254,7,FALSE),0)</f>
        <v>639665.85991246335</v>
      </c>
      <c r="W78" s="76">
        <f>IFERROR(VLOOKUP($A78,동부영업본부!$A$1:$H$254,5,FALSE),0)</f>
        <v>570161.78379140864</v>
      </c>
      <c r="X78" s="76">
        <f>IFERROR(VLOOKUP($A78,서부영업본부!$A$1:$H$255,5,FALSE),0)</f>
        <v>709121.43216102745</v>
      </c>
    </row>
    <row r="79" spans="1:24" ht="15.65" customHeight="1" x14ac:dyDescent="0.45">
      <c r="A79" s="56" t="s">
        <v>153</v>
      </c>
      <c r="B79" s="73">
        <f t="shared" si="3"/>
        <v>0</v>
      </c>
      <c r="C79" s="74">
        <f>IFERROR(VLOOKUP($A79,유통영업혁신단!$A$1:$L$254,10,FALSE),0)</f>
        <v>0</v>
      </c>
      <c r="D79" s="74">
        <f t="shared" si="4"/>
        <v>0</v>
      </c>
      <c r="E79" s="74">
        <f>IFERROR(VLOOKUP($A79,'유통영업혁신단 IU'!$A:$G,4,FALSE),0)</f>
        <v>0</v>
      </c>
      <c r="F79" s="333"/>
      <c r="G79" s="333"/>
      <c r="H79" s="74">
        <f>IFERROR(VLOOKUP($A79,강북영업본부!$A$1:$D$255,3,FALSE),0)</f>
        <v>0</v>
      </c>
      <c r="I79" s="74">
        <f>IFERROR(VLOOKUP($A79,강북영업본부!$A$1:$D$255,4,FALSE),0)</f>
        <v>0</v>
      </c>
      <c r="J79" s="74">
        <f>IFERROR(VLOOKUP($A79,강남영업본부!$A$1:$G$255,3,FALSE),0)</f>
        <v>0</v>
      </c>
      <c r="K79" s="74">
        <f>IFERROR(VLOOKUP($A79,강서영업본부!$A$1:$G$255,3,FALSE),0)</f>
        <v>0</v>
      </c>
      <c r="L79" s="74">
        <f>IFERROR(VLOOKUP($A79,강남영업본부!$A$1:$G$255,4,FALSE),0)</f>
        <v>0</v>
      </c>
      <c r="M79" s="75">
        <f>IFERROR(VLOOKUP($A79,강서영업본부!$A$1:$G$255,4,FALSE),0)</f>
        <v>0</v>
      </c>
      <c r="N79" s="75">
        <f>IFERROR(VLOOKUP($A79,동부영업본부!$A$1:$H$255,3,FALSE),0)</f>
        <v>0</v>
      </c>
      <c r="O79" s="75">
        <f>IFERROR(VLOOKUP($A79,동부영업본부!$A$1:$H$255,4,FALSE),0)</f>
        <v>0</v>
      </c>
      <c r="P79" s="75">
        <f>IFERROR(VLOOKUP($A79,서부영업본부!$A$1:$H$255,3,FALSE),0)</f>
        <v>0</v>
      </c>
      <c r="Q79" s="75">
        <f>IFERROR(VLOOKUP($A79,서부영업본부!$A$1:$H$255,4,FALSE),0)</f>
        <v>0</v>
      </c>
      <c r="R79" s="76"/>
      <c r="T79" s="76">
        <f>IFERROR(VLOOKUP($A79,강북영업본부!$A$1:$H$254,5,FALSE),0)</f>
        <v>0</v>
      </c>
      <c r="U79" s="76">
        <f>IFERROR(VLOOKUP($A79,강남영업본부!$A$1:$J$254,7,FALSE),0)</f>
        <v>0</v>
      </c>
      <c r="V79" s="76">
        <f>IFERROR(VLOOKUP($A79,강서영업본부!$A$1:$J$254,7,FALSE),0)</f>
        <v>0</v>
      </c>
      <c r="W79" s="76">
        <f>IFERROR(VLOOKUP($A79,동부영업본부!$A$1:$H$254,5,FALSE),0)</f>
        <v>0</v>
      </c>
      <c r="X79" s="76">
        <f>IFERROR(VLOOKUP($A79,서부영업본부!$A$1:$H$255,5,FALSE),0)</f>
        <v>0</v>
      </c>
    </row>
    <row r="80" spans="1:24" ht="15.65" customHeight="1" x14ac:dyDescent="0.45">
      <c r="A80" s="57" t="s">
        <v>48</v>
      </c>
      <c r="B80" s="73">
        <f t="shared" si="3"/>
        <v>306698932.67577875</v>
      </c>
      <c r="C80" s="74">
        <f>IFERROR(VLOOKUP($A80,유통영업혁신단!$A$1:$L$254,10,FALSE),0)</f>
        <v>0</v>
      </c>
      <c r="D80" s="74">
        <f t="shared" si="4"/>
        <v>227958.67577873968</v>
      </c>
      <c r="E80" s="74">
        <f>IFERROR(VLOOKUP($A80,'유통영업혁신단 IU'!$A:$G,4,FALSE),0)</f>
        <v>760000</v>
      </c>
      <c r="F80" s="333"/>
      <c r="G80" s="333"/>
      <c r="H80" s="74">
        <f>IFERROR(VLOOKUP($A80,강북영업본부!$A$1:$D$255,3,FALSE),0)</f>
        <v>15666396</v>
      </c>
      <c r="I80" s="74">
        <f>IFERROR(VLOOKUP($A80,강북영업본부!$A$1:$D$255,4,FALSE),0)</f>
        <v>22110000</v>
      </c>
      <c r="J80" s="74">
        <f>IFERROR(VLOOKUP($A80,강남영업본부!$A$1:$G$255,3,FALSE),0)</f>
        <v>26515244</v>
      </c>
      <c r="K80" s="74">
        <f>IFERROR(VLOOKUP($A80,강서영업본부!$A$1:$G$255,3,FALSE),0)</f>
        <v>59484098</v>
      </c>
      <c r="L80" s="74">
        <f>IFERROR(VLOOKUP($A80,강남영업본부!$A$1:$G$255,4,FALSE),0)</f>
        <v>38899436</v>
      </c>
      <c r="M80" s="75">
        <f>IFERROR(VLOOKUP($A80,강서영업본부!$A$1:$G$255,4,FALSE),0)</f>
        <v>30472365</v>
      </c>
      <c r="N80" s="75">
        <f>IFERROR(VLOOKUP($A80,동부영업본부!$A$1:$H$255,3,FALSE),0)</f>
        <v>33540398</v>
      </c>
      <c r="O80" s="75">
        <f>IFERROR(VLOOKUP($A80,동부영업본부!$A$1:$H$255,4,FALSE),0)</f>
        <v>34856301</v>
      </c>
      <c r="P80" s="75">
        <f>IFERROR(VLOOKUP($A80,서부영업본부!$A$1:$H$255,3,FALSE),0)</f>
        <v>19618100</v>
      </c>
      <c r="Q80" s="75">
        <f>IFERROR(VLOOKUP($A80,서부영업본부!$A$1:$H$255,4,FALSE),0)</f>
        <v>24548636</v>
      </c>
      <c r="R80" s="76"/>
      <c r="T80" s="76">
        <f>IFERROR(VLOOKUP($A80,강북영업본부!$A$1:$H$254,5,FALSE),0)</f>
        <v>0</v>
      </c>
      <c r="U80" s="76">
        <f>IFERROR(VLOOKUP($A80,강남영업본부!$A$1:$J$254,7,FALSE),0)</f>
        <v>0</v>
      </c>
      <c r="V80" s="76">
        <f>IFERROR(VLOOKUP($A80,강서영업본부!$A$1:$J$254,7,FALSE),0)</f>
        <v>227958.67577873968</v>
      </c>
      <c r="W80" s="76">
        <f>IFERROR(VLOOKUP($A80,동부영업본부!$A$1:$H$254,5,FALSE),0)</f>
        <v>0</v>
      </c>
      <c r="X80" s="76">
        <f>IFERROR(VLOOKUP($A80,서부영업본부!$A$1:$H$255,5,FALSE),0)</f>
        <v>0</v>
      </c>
    </row>
    <row r="81" spans="1:24" ht="15.65" customHeight="1" x14ac:dyDescent="0.45">
      <c r="A81" s="56" t="s">
        <v>49</v>
      </c>
      <c r="B81" s="73">
        <f t="shared" si="3"/>
        <v>18249328.310350604</v>
      </c>
      <c r="C81" s="74">
        <f>IFERROR(VLOOKUP($A81,유통영업혁신단!$A$1:$L$254,10,FALSE),0)</f>
        <v>0</v>
      </c>
      <c r="D81" s="74">
        <f t="shared" si="4"/>
        <v>1699328.3103506046</v>
      </c>
      <c r="E81" s="74">
        <f>IFERROR(VLOOKUP($A81,'유통영업혁신단 IU'!$A:$G,4,FALSE),0)</f>
        <v>0</v>
      </c>
      <c r="F81" s="333"/>
      <c r="G81" s="333"/>
      <c r="H81" s="74">
        <f>IFERROR(VLOOKUP($A81,강북영업본부!$A$1:$D$255,3,FALSE),0)</f>
        <v>2395000</v>
      </c>
      <c r="I81" s="74">
        <f>IFERROR(VLOOKUP($A81,강북영업본부!$A$1:$D$255,4,FALSE),0)</f>
        <v>1640000</v>
      </c>
      <c r="J81" s="74">
        <f>IFERROR(VLOOKUP($A81,강남영업본부!$A$1:$G$255,3,FALSE),0)</f>
        <v>870000</v>
      </c>
      <c r="K81" s="74">
        <f>IFERROR(VLOOKUP($A81,강서영업본부!$A$1:$G$255,3,FALSE),0)</f>
        <v>90000</v>
      </c>
      <c r="L81" s="74">
        <f>IFERROR(VLOOKUP($A81,강남영업본부!$A$1:$G$255,4,FALSE),0)</f>
        <v>1035000</v>
      </c>
      <c r="M81" s="75">
        <f>IFERROR(VLOOKUP($A81,강서영업본부!$A$1:$G$255,4,FALSE),0)</f>
        <v>3440000</v>
      </c>
      <c r="N81" s="75">
        <f>IFERROR(VLOOKUP($A81,동부영업본부!$A$1:$H$255,3,FALSE),0)</f>
        <v>1780000</v>
      </c>
      <c r="O81" s="75">
        <f>IFERROR(VLOOKUP($A81,동부영업본부!$A$1:$H$255,4,FALSE),0)</f>
        <v>2080000</v>
      </c>
      <c r="P81" s="75">
        <f>IFERROR(VLOOKUP($A81,서부영업본부!$A$1:$H$255,3,FALSE),0)</f>
        <v>2095000</v>
      </c>
      <c r="Q81" s="75">
        <f>IFERROR(VLOOKUP($A81,서부영업본부!$A$1:$H$255,4,FALSE),0)</f>
        <v>1125000</v>
      </c>
      <c r="R81" s="76"/>
      <c r="T81" s="76">
        <f>IFERROR(VLOOKUP($A81,강북영업본부!$A$1:$H$254,5,FALSE),0)</f>
        <v>0</v>
      </c>
      <c r="U81" s="76">
        <f>IFERROR(VLOOKUP($A81,강남영업본부!$A$1:$J$254,7,FALSE),0)</f>
        <v>0</v>
      </c>
      <c r="V81" s="76">
        <f>IFERROR(VLOOKUP($A81,강서영업본부!$A$1:$J$254,7,FALSE),0)</f>
        <v>1699328.3103506046</v>
      </c>
      <c r="W81" s="76">
        <f>IFERROR(VLOOKUP($A81,동부영업본부!$A$1:$H$254,5,FALSE),0)</f>
        <v>0</v>
      </c>
      <c r="X81" s="76">
        <f>IFERROR(VLOOKUP($A81,서부영업본부!$A$1:$H$255,5,FALSE),0)</f>
        <v>0</v>
      </c>
    </row>
    <row r="82" spans="1:24" ht="15.65" customHeight="1" x14ac:dyDescent="0.45">
      <c r="A82" s="56" t="s">
        <v>50</v>
      </c>
      <c r="B82" s="73">
        <f t="shared" si="3"/>
        <v>6003014.2107909182</v>
      </c>
      <c r="C82" s="74">
        <f>IFERROR(VLOOKUP($A82,유통영업혁신단!$A$1:$L$254,10,FALSE),0)</f>
        <v>22850.049748968315</v>
      </c>
      <c r="D82" s="74">
        <f t="shared" si="4"/>
        <v>5980164.1610419499</v>
      </c>
      <c r="E82" s="74">
        <f>IFERROR(VLOOKUP($A82,'유통영업혁신단 IU'!$A:$G,4,FALSE),0)</f>
        <v>0</v>
      </c>
      <c r="F82" s="333"/>
      <c r="G82" s="333"/>
      <c r="H82" s="74">
        <f>IFERROR(VLOOKUP($A82,강북영업본부!$A$1:$D$255,3,FALSE),0)</f>
        <v>0</v>
      </c>
      <c r="I82" s="74">
        <f>IFERROR(VLOOKUP($A82,강북영업본부!$A$1:$D$255,4,FALSE),0)</f>
        <v>0</v>
      </c>
      <c r="J82" s="74">
        <f>IFERROR(VLOOKUP($A82,강남영업본부!$A$1:$G$255,3,FALSE),0)</f>
        <v>0</v>
      </c>
      <c r="K82" s="74">
        <f>IFERROR(VLOOKUP($A82,강서영업본부!$A$1:$G$255,3,FALSE),0)</f>
        <v>0</v>
      </c>
      <c r="L82" s="74">
        <f>IFERROR(VLOOKUP($A82,강남영업본부!$A$1:$G$255,4,FALSE),0)</f>
        <v>0</v>
      </c>
      <c r="M82" s="75">
        <f>IFERROR(VLOOKUP($A82,강서영업본부!$A$1:$G$255,4,FALSE),0)</f>
        <v>0</v>
      </c>
      <c r="N82" s="75">
        <f>IFERROR(VLOOKUP($A82,동부영업본부!$A$1:$H$255,3,FALSE),0)</f>
        <v>0</v>
      </c>
      <c r="O82" s="75">
        <f>IFERROR(VLOOKUP($A82,동부영업본부!$A$1:$H$255,4,FALSE),0)</f>
        <v>0</v>
      </c>
      <c r="P82" s="75">
        <f>IFERROR(VLOOKUP($A82,서부영업본부!$A$1:$H$255,3,FALSE),0)</f>
        <v>0</v>
      </c>
      <c r="Q82" s="75">
        <f>IFERROR(VLOOKUP($A82,서부영업본부!$A$1:$H$255,4,FALSE),0)</f>
        <v>0</v>
      </c>
      <c r="R82" s="76"/>
      <c r="T82" s="76">
        <f>IFERROR(VLOOKUP($A82,강북영업본부!$A$1:$H$254,5,FALSE),0)</f>
        <v>1827332.5011326978</v>
      </c>
      <c r="U82" s="76">
        <f>IFERROR(VLOOKUP($A82,강남영업본부!$A$1:$J$254,7,FALSE),0)</f>
        <v>1427927.8924652752</v>
      </c>
      <c r="V82" s="76">
        <f>IFERROR(VLOOKUP($A82,강서영업본부!$A$1:$J$254,7,FALSE),0)</f>
        <v>1452488.2089013027</v>
      </c>
      <c r="W82" s="76">
        <f>IFERROR(VLOOKUP($A82,동부영업본부!$A$1:$H$254,5,FALSE),0)</f>
        <v>0</v>
      </c>
      <c r="X82" s="76">
        <f>IFERROR(VLOOKUP($A82,서부영업본부!$A$1:$H$255,5,FALSE),0)</f>
        <v>1272415.5585426742</v>
      </c>
    </row>
    <row r="83" spans="1:24" ht="15.65" customHeight="1" x14ac:dyDescent="0.45">
      <c r="A83" s="56" t="s">
        <v>51</v>
      </c>
      <c r="B83" s="73">
        <f t="shared" si="3"/>
        <v>6517299.2849904802</v>
      </c>
      <c r="C83" s="74">
        <f>IFERROR(VLOOKUP($A83,유통영업혁신단!$A$1:$L$254,10,FALSE),0)</f>
        <v>0</v>
      </c>
      <c r="D83" s="74">
        <f t="shared" si="4"/>
        <v>60448.284990479777</v>
      </c>
      <c r="E83" s="74">
        <f>IFERROR(VLOOKUP($A83,'유통영업혁신단 IU'!$A:$G,4,FALSE),0)</f>
        <v>0</v>
      </c>
      <c r="F83" s="333"/>
      <c r="G83" s="333"/>
      <c r="H83" s="74">
        <f>IFERROR(VLOOKUP($A83,강북영업본부!$A$1:$D$255,3,FALSE),0)</f>
        <v>313642</v>
      </c>
      <c r="I83" s="74">
        <f>IFERROR(VLOOKUP($A83,강북영업본부!$A$1:$D$255,4,FALSE),0)</f>
        <v>1052332</v>
      </c>
      <c r="J83" s="74">
        <f>IFERROR(VLOOKUP($A83,강남영업본부!$A$1:$G$255,3,FALSE),0)</f>
        <v>366438</v>
      </c>
      <c r="K83" s="74">
        <f>IFERROR(VLOOKUP($A83,강서영업본부!$A$1:$G$255,3,FALSE),0)</f>
        <v>701525</v>
      </c>
      <c r="L83" s="74">
        <f>IFERROR(VLOOKUP($A83,강남영업본부!$A$1:$G$255,4,FALSE),0)</f>
        <v>516014</v>
      </c>
      <c r="M83" s="75">
        <f>IFERROR(VLOOKUP($A83,강서영업본부!$A$1:$G$255,4,FALSE),0)</f>
        <v>605394</v>
      </c>
      <c r="N83" s="75">
        <f>IFERROR(VLOOKUP($A83,동부영업본부!$A$1:$H$255,3,FALSE),0)</f>
        <v>812646</v>
      </c>
      <c r="O83" s="75">
        <f>IFERROR(VLOOKUP($A83,동부영업본부!$A$1:$H$255,4,FALSE),0)</f>
        <v>911917</v>
      </c>
      <c r="P83" s="75">
        <f>IFERROR(VLOOKUP($A83,서부영업본부!$A$1:$H$255,3,FALSE),0)</f>
        <v>528659</v>
      </c>
      <c r="Q83" s="75">
        <f>IFERROR(VLOOKUP($A83,서부영업본부!$A$1:$H$255,4,FALSE),0)</f>
        <v>648284</v>
      </c>
      <c r="R83" s="76"/>
      <c r="T83" s="76">
        <f>IFERROR(VLOOKUP($A83,강북영업본부!$A$1:$H$254,5,FALSE),0)</f>
        <v>0</v>
      </c>
      <c r="U83" s="76">
        <f>IFERROR(VLOOKUP($A83,강남영업본부!$A$1:$J$254,7,FALSE),0)</f>
        <v>34528.32320310561</v>
      </c>
      <c r="V83" s="76">
        <f>IFERROR(VLOOKUP($A83,강서영업본부!$A$1:$J$254,7,FALSE),0)</f>
        <v>0</v>
      </c>
      <c r="W83" s="76">
        <f>IFERROR(VLOOKUP($A83,동부영업본부!$A$1:$H$254,5,FALSE),0)</f>
        <v>25919.96178737417</v>
      </c>
      <c r="X83" s="76">
        <f>IFERROR(VLOOKUP($A83,서부영업본부!$A$1:$H$255,5,FALSE),0)</f>
        <v>0</v>
      </c>
    </row>
    <row r="84" spans="1:24" ht="15.65" customHeight="1" x14ac:dyDescent="0.45">
      <c r="A84" s="23" t="s">
        <v>301</v>
      </c>
      <c r="B84" s="73">
        <f t="shared" si="3"/>
        <v>6950000</v>
      </c>
      <c r="C84" s="74">
        <f>IFERROR(VLOOKUP($A84,유통영업혁신단!$A$1:$L$254,10,FALSE),0)</f>
        <v>0</v>
      </c>
      <c r="D84" s="74">
        <f t="shared" si="4"/>
        <v>0</v>
      </c>
      <c r="E84" s="74">
        <f>IFERROR(VLOOKUP($A84,'유통영업혁신단 IU'!$A:$G,4,FALSE),0)</f>
        <v>0</v>
      </c>
      <c r="F84" s="333"/>
      <c r="G84" s="333"/>
      <c r="H84" s="74">
        <f>IFERROR(VLOOKUP($A84,강북영업본부!$A$1:$D$255,3,FALSE),0)</f>
        <v>0</v>
      </c>
      <c r="I84" s="74">
        <f>IFERROR(VLOOKUP($A84,강북영업본부!$A$1:$D$255,4,FALSE),0)</f>
        <v>0</v>
      </c>
      <c r="J84" s="74">
        <f>IFERROR(VLOOKUP($A84,강남영업본부!$A$1:$G$255,3,FALSE),0)</f>
        <v>0</v>
      </c>
      <c r="K84" s="74">
        <f>IFERROR(VLOOKUP($A84,강서영업본부!$A$1:$G$255,3,FALSE),0)</f>
        <v>0</v>
      </c>
      <c r="L84" s="74">
        <f>IFERROR(VLOOKUP($A84,강남영업본부!$A$1:$G$255,4,FALSE),0)</f>
        <v>3500000</v>
      </c>
      <c r="M84" s="75">
        <f>IFERROR(VLOOKUP($A84,강서영업본부!$A$1:$G$255,4,FALSE),0)</f>
        <v>0</v>
      </c>
      <c r="N84" s="75">
        <f>IFERROR(VLOOKUP($A84,동부영업본부!$A$1:$H$255,3,FALSE),0)</f>
        <v>0</v>
      </c>
      <c r="O84" s="75">
        <f>IFERROR(VLOOKUP($A84,동부영업본부!$A$1:$H$255,4,FALSE),0)</f>
        <v>3450000</v>
      </c>
      <c r="P84" s="75">
        <f>IFERROR(VLOOKUP($A84,서부영업본부!$A$1:$H$255,3,FALSE),0)</f>
        <v>0</v>
      </c>
      <c r="Q84" s="75">
        <f>IFERROR(VLOOKUP($A84,서부영업본부!$A$1:$H$255,4,FALSE),0)</f>
        <v>0</v>
      </c>
      <c r="R84" s="76"/>
      <c r="T84" s="76">
        <f>IFERROR(VLOOKUP($A84,강북영업본부!$A$1:$H$254,5,FALSE),0)</f>
        <v>0</v>
      </c>
      <c r="U84" s="76">
        <f>IFERROR(VLOOKUP($A84,강남영업본부!$A$1:$J$254,7,FALSE),0)</f>
        <v>0</v>
      </c>
      <c r="V84" s="76">
        <f>IFERROR(VLOOKUP($A84,강서영업본부!$A$1:$J$254,7,FALSE),0)</f>
        <v>0</v>
      </c>
      <c r="W84" s="76">
        <f>IFERROR(VLOOKUP($A84,동부영업본부!$A$1:$H$254,5,FALSE),0)</f>
        <v>0</v>
      </c>
      <c r="X84" s="76">
        <f>IFERROR(VLOOKUP($A84,서부영업본부!$A$1:$H$255,5,FALSE),0)</f>
        <v>0</v>
      </c>
    </row>
    <row r="85" spans="1:24" ht="15.65" customHeight="1" x14ac:dyDescent="0.45">
      <c r="A85" s="56" t="s">
        <v>52</v>
      </c>
      <c r="B85" s="73">
        <f t="shared" si="3"/>
        <v>0</v>
      </c>
      <c r="C85" s="74">
        <f>IFERROR(VLOOKUP($A85,유통영업혁신단!$A$1:$L$254,10,FALSE),0)</f>
        <v>0</v>
      </c>
      <c r="D85" s="74">
        <f t="shared" si="4"/>
        <v>0</v>
      </c>
      <c r="E85" s="74">
        <f>IFERROR(VLOOKUP($A85,'유통영업혁신단 IU'!$A:$G,4,FALSE),0)</f>
        <v>0</v>
      </c>
      <c r="F85" s="333"/>
      <c r="G85" s="333"/>
      <c r="H85" s="74">
        <f>IFERROR(VLOOKUP($A85,강북영업본부!$A$1:$D$255,3,FALSE),0)</f>
        <v>0</v>
      </c>
      <c r="I85" s="74">
        <f>IFERROR(VLOOKUP($A85,강북영업본부!$A$1:$D$255,4,FALSE),0)</f>
        <v>0</v>
      </c>
      <c r="J85" s="74">
        <f>IFERROR(VLOOKUP($A85,강남영업본부!$A$1:$G$255,3,FALSE),0)</f>
        <v>0</v>
      </c>
      <c r="K85" s="74">
        <f>IFERROR(VLOOKUP($A85,강서영업본부!$A$1:$G$255,3,FALSE),0)</f>
        <v>0</v>
      </c>
      <c r="L85" s="74">
        <f>IFERROR(VLOOKUP($A85,강남영업본부!$A$1:$G$255,4,FALSE),0)</f>
        <v>0</v>
      </c>
      <c r="M85" s="75">
        <f>IFERROR(VLOOKUP($A85,강서영업본부!$A$1:$G$255,4,FALSE),0)</f>
        <v>0</v>
      </c>
      <c r="N85" s="75">
        <f>IFERROR(VLOOKUP($A85,동부영업본부!$A$1:$H$255,3,FALSE),0)</f>
        <v>0</v>
      </c>
      <c r="O85" s="75">
        <f>IFERROR(VLOOKUP($A85,동부영업본부!$A$1:$H$255,4,FALSE),0)</f>
        <v>0</v>
      </c>
      <c r="P85" s="75">
        <f>IFERROR(VLOOKUP($A85,서부영업본부!$A$1:$H$255,3,FALSE),0)</f>
        <v>0</v>
      </c>
      <c r="Q85" s="75">
        <f>IFERROR(VLOOKUP($A85,서부영업본부!$A$1:$H$255,4,FALSE),0)</f>
        <v>0</v>
      </c>
      <c r="R85" s="76"/>
      <c r="T85" s="76">
        <f>IFERROR(VLOOKUP($A85,강북영업본부!$A$1:$H$254,5,FALSE),0)</f>
        <v>0</v>
      </c>
      <c r="U85" s="76">
        <f>IFERROR(VLOOKUP($A85,강남영업본부!$A$1:$J$254,7,FALSE),0)</f>
        <v>0</v>
      </c>
      <c r="V85" s="76">
        <f>IFERROR(VLOOKUP($A85,강서영업본부!$A$1:$J$254,7,FALSE),0)</f>
        <v>0</v>
      </c>
      <c r="W85" s="76">
        <f>IFERROR(VLOOKUP($A85,동부영업본부!$A$1:$H$254,5,FALSE),0)</f>
        <v>0</v>
      </c>
      <c r="X85" s="76">
        <f>IFERROR(VLOOKUP($A85,서부영업본부!$A$1:$H$255,5,FALSE),0)</f>
        <v>0</v>
      </c>
    </row>
    <row r="86" spans="1:24" ht="15.65" customHeight="1" x14ac:dyDescent="0.45">
      <c r="A86" s="56" t="s">
        <v>53</v>
      </c>
      <c r="B86" s="73">
        <f t="shared" si="3"/>
        <v>0</v>
      </c>
      <c r="C86" s="74">
        <f>IFERROR(VLOOKUP($A86,유통영업혁신단!$A$1:$L$254,10,FALSE),0)</f>
        <v>0</v>
      </c>
      <c r="D86" s="74">
        <f t="shared" si="4"/>
        <v>0</v>
      </c>
      <c r="E86" s="74">
        <f>IFERROR(VLOOKUP($A86,'유통영업혁신단 IU'!$A:$G,4,FALSE),0)</f>
        <v>0</v>
      </c>
      <c r="F86" s="333"/>
      <c r="G86" s="333"/>
      <c r="H86" s="74">
        <f>IFERROR(VLOOKUP($A86,강북영업본부!$A$1:$D$255,3,FALSE),0)</f>
        <v>0</v>
      </c>
      <c r="I86" s="74">
        <f>IFERROR(VLOOKUP($A86,강북영업본부!$A$1:$D$255,4,FALSE),0)</f>
        <v>0</v>
      </c>
      <c r="J86" s="74">
        <f>IFERROR(VLOOKUP($A86,강남영업본부!$A$1:$G$255,3,FALSE),0)</f>
        <v>0</v>
      </c>
      <c r="K86" s="74">
        <f>IFERROR(VLOOKUP($A86,강서영업본부!$A$1:$G$255,3,FALSE),0)</f>
        <v>0</v>
      </c>
      <c r="L86" s="74">
        <f>IFERROR(VLOOKUP($A86,강남영업본부!$A$1:$G$255,4,FALSE),0)</f>
        <v>0</v>
      </c>
      <c r="M86" s="75">
        <f>IFERROR(VLOOKUP($A86,강서영업본부!$A$1:$G$255,4,FALSE),0)</f>
        <v>0</v>
      </c>
      <c r="N86" s="75">
        <f>IFERROR(VLOOKUP($A86,동부영업본부!$A$1:$H$255,3,FALSE),0)</f>
        <v>0</v>
      </c>
      <c r="O86" s="75">
        <f>IFERROR(VLOOKUP($A86,동부영업본부!$A$1:$H$255,4,FALSE),0)</f>
        <v>0</v>
      </c>
      <c r="P86" s="75">
        <f>IFERROR(VLOOKUP($A86,서부영업본부!$A$1:$H$255,3,FALSE),0)</f>
        <v>0</v>
      </c>
      <c r="Q86" s="75">
        <f>IFERROR(VLOOKUP($A86,서부영업본부!$A$1:$H$255,4,FALSE),0)</f>
        <v>0</v>
      </c>
      <c r="R86" s="76"/>
      <c r="T86" s="76">
        <f>IFERROR(VLOOKUP($A86,강북영업본부!$A$1:$H$254,5,FALSE),0)</f>
        <v>0</v>
      </c>
      <c r="U86" s="76">
        <f>IFERROR(VLOOKUP($A86,강남영업본부!$A$1:$J$254,7,FALSE),0)</f>
        <v>0</v>
      </c>
      <c r="V86" s="76">
        <f>IFERROR(VLOOKUP($A86,강서영업본부!$A$1:$J$254,7,FALSE),0)</f>
        <v>0</v>
      </c>
      <c r="W86" s="76">
        <f>IFERROR(VLOOKUP($A86,동부영업본부!$A$1:$H$254,5,FALSE),0)</f>
        <v>0</v>
      </c>
      <c r="X86" s="76">
        <f>IFERROR(VLOOKUP($A86,서부영업본부!$A$1:$H$255,5,FALSE),0)</f>
        <v>0</v>
      </c>
    </row>
    <row r="87" spans="1:24" ht="15.65" customHeight="1" x14ac:dyDescent="0.45">
      <c r="A87" s="56" t="s">
        <v>209</v>
      </c>
      <c r="B87" s="73">
        <f t="shared" si="3"/>
        <v>0</v>
      </c>
      <c r="C87" s="74">
        <f>IFERROR(VLOOKUP($A87,유통영업혁신단!$A$1:$L$254,10,FALSE),0)</f>
        <v>0</v>
      </c>
      <c r="D87" s="74">
        <f t="shared" si="4"/>
        <v>0</v>
      </c>
      <c r="E87" s="74">
        <f>IFERROR(VLOOKUP($A87,'유통영업혁신단 IU'!$A:$G,4,FALSE),0)</f>
        <v>0</v>
      </c>
      <c r="F87" s="333"/>
      <c r="G87" s="333"/>
      <c r="H87" s="74">
        <f>IFERROR(VLOOKUP($A87,강북영업본부!$A$1:$D$255,3,FALSE),0)</f>
        <v>0</v>
      </c>
      <c r="I87" s="74">
        <f>IFERROR(VLOOKUP($A87,강북영업본부!$A$1:$D$255,4,FALSE),0)</f>
        <v>0</v>
      </c>
      <c r="J87" s="74">
        <f>IFERROR(VLOOKUP($A87,강남영업본부!$A$1:$G$255,3,FALSE),0)</f>
        <v>0</v>
      </c>
      <c r="K87" s="74">
        <f>IFERROR(VLOOKUP($A87,강서영업본부!$A$1:$G$255,3,FALSE),0)</f>
        <v>0</v>
      </c>
      <c r="L87" s="74">
        <f>IFERROR(VLOOKUP($A87,강남영업본부!$A$1:$G$255,4,FALSE),0)</f>
        <v>0</v>
      </c>
      <c r="M87" s="75">
        <f>IFERROR(VLOOKUP($A87,강서영업본부!$A$1:$G$255,4,FALSE),0)</f>
        <v>0</v>
      </c>
      <c r="N87" s="75">
        <f>IFERROR(VLOOKUP($A87,동부영업본부!$A$1:$H$255,3,FALSE),0)</f>
        <v>0</v>
      </c>
      <c r="O87" s="75">
        <f>IFERROR(VLOOKUP($A87,동부영업본부!$A$1:$H$255,4,FALSE),0)</f>
        <v>0</v>
      </c>
      <c r="P87" s="75">
        <f>IFERROR(VLOOKUP($A87,서부영업본부!$A$1:$H$255,3,FALSE),0)</f>
        <v>0</v>
      </c>
      <c r="Q87" s="75">
        <f>IFERROR(VLOOKUP($A87,서부영업본부!$A$1:$H$255,4,FALSE),0)</f>
        <v>0</v>
      </c>
      <c r="R87" s="76"/>
      <c r="T87" s="76">
        <f>IFERROR(VLOOKUP($A87,강북영업본부!$A$1:$H$254,5,FALSE),0)</f>
        <v>0</v>
      </c>
      <c r="U87" s="76">
        <f>IFERROR(VLOOKUP($A87,강남영업본부!$A$1:$J$254,7,FALSE),0)</f>
        <v>0</v>
      </c>
      <c r="V87" s="76">
        <f>IFERROR(VLOOKUP($A87,강서영업본부!$A$1:$J$254,7,FALSE),0)</f>
        <v>0</v>
      </c>
      <c r="W87" s="76">
        <f>IFERROR(VLOOKUP($A87,동부영업본부!$A$1:$H$254,5,FALSE),0)</f>
        <v>0</v>
      </c>
      <c r="X87" s="76">
        <f>IFERROR(VLOOKUP($A87,서부영업본부!$A$1:$H$255,5,FALSE),0)</f>
        <v>0</v>
      </c>
    </row>
    <row r="88" spans="1:24" ht="15.65" customHeight="1" x14ac:dyDescent="0.45">
      <c r="A88" s="56" t="s">
        <v>54</v>
      </c>
      <c r="B88" s="73">
        <f t="shared" si="3"/>
        <v>0</v>
      </c>
      <c r="C88" s="74">
        <f>IFERROR(VLOOKUP($A88,유통영업혁신단!$A$1:$L$254,10,FALSE),0)</f>
        <v>0</v>
      </c>
      <c r="D88" s="74">
        <f t="shared" si="4"/>
        <v>0</v>
      </c>
      <c r="E88" s="74">
        <f>IFERROR(VLOOKUP($A88,'유통영업혁신단 IU'!$A:$G,4,FALSE),0)</f>
        <v>0</v>
      </c>
      <c r="F88" s="333"/>
      <c r="G88" s="333"/>
      <c r="H88" s="74">
        <f>IFERROR(VLOOKUP($A88,강북영업본부!$A$1:$D$255,3,FALSE),0)</f>
        <v>0</v>
      </c>
      <c r="I88" s="74">
        <f>IFERROR(VLOOKUP($A88,강북영업본부!$A$1:$D$255,4,FALSE),0)</f>
        <v>0</v>
      </c>
      <c r="J88" s="74">
        <f>IFERROR(VLOOKUP($A88,강남영업본부!$A$1:$G$255,3,FALSE),0)</f>
        <v>0</v>
      </c>
      <c r="K88" s="74">
        <f>IFERROR(VLOOKUP($A88,강서영업본부!$A$1:$G$255,3,FALSE),0)</f>
        <v>0</v>
      </c>
      <c r="L88" s="74">
        <f>IFERROR(VLOOKUP($A88,강남영업본부!$A$1:$G$255,4,FALSE),0)</f>
        <v>0</v>
      </c>
      <c r="M88" s="75">
        <f>IFERROR(VLOOKUP($A88,강서영업본부!$A$1:$G$255,4,FALSE),0)</f>
        <v>0</v>
      </c>
      <c r="N88" s="75">
        <f>IFERROR(VLOOKUP($A88,동부영업본부!$A$1:$H$255,3,FALSE),0)</f>
        <v>0</v>
      </c>
      <c r="O88" s="75">
        <f>IFERROR(VLOOKUP($A88,동부영업본부!$A$1:$H$255,4,FALSE),0)</f>
        <v>0</v>
      </c>
      <c r="P88" s="75">
        <f>IFERROR(VLOOKUP($A88,서부영업본부!$A$1:$H$255,3,FALSE),0)</f>
        <v>0</v>
      </c>
      <c r="Q88" s="75">
        <f>IFERROR(VLOOKUP($A88,서부영업본부!$A$1:$H$255,4,FALSE),0)</f>
        <v>0</v>
      </c>
      <c r="R88" s="76"/>
      <c r="T88" s="76">
        <f>IFERROR(VLOOKUP($A88,강북영업본부!$A$1:$H$254,5,FALSE),0)</f>
        <v>0</v>
      </c>
      <c r="U88" s="76">
        <f>IFERROR(VLOOKUP($A88,강남영업본부!$A$1:$J$254,7,FALSE),0)</f>
        <v>0</v>
      </c>
      <c r="V88" s="76">
        <f>IFERROR(VLOOKUP($A88,강서영업본부!$A$1:$J$254,7,FALSE),0)</f>
        <v>0</v>
      </c>
      <c r="W88" s="76">
        <f>IFERROR(VLOOKUP($A88,동부영업본부!$A$1:$H$254,5,FALSE),0)</f>
        <v>0</v>
      </c>
      <c r="X88" s="76">
        <f>IFERROR(VLOOKUP($A88,서부영업본부!$A$1:$H$255,5,FALSE),0)</f>
        <v>0</v>
      </c>
    </row>
    <row r="89" spans="1:24" ht="15.65" customHeight="1" x14ac:dyDescent="0.45">
      <c r="A89" s="56" t="s">
        <v>210</v>
      </c>
      <c r="B89" s="73">
        <f t="shared" si="3"/>
        <v>0</v>
      </c>
      <c r="C89" s="74">
        <f>IFERROR(VLOOKUP($A89,유통영업혁신단!$A$1:$L$254,10,FALSE),0)</f>
        <v>0</v>
      </c>
      <c r="D89" s="74">
        <f t="shared" si="4"/>
        <v>0</v>
      </c>
      <c r="E89" s="74">
        <f>IFERROR(VLOOKUP($A89,'유통영업혁신단 IU'!$A:$G,4,FALSE),0)</f>
        <v>0</v>
      </c>
      <c r="F89" s="333"/>
      <c r="G89" s="333"/>
      <c r="H89" s="74">
        <f>IFERROR(VLOOKUP($A89,강북영업본부!$A$1:$D$255,3,FALSE),0)</f>
        <v>0</v>
      </c>
      <c r="I89" s="74">
        <f>IFERROR(VLOOKUP($A89,강북영업본부!$A$1:$D$255,4,FALSE),0)</f>
        <v>0</v>
      </c>
      <c r="J89" s="74">
        <f>IFERROR(VLOOKUP($A89,강남영업본부!$A$1:$G$255,3,FALSE),0)</f>
        <v>0</v>
      </c>
      <c r="K89" s="74">
        <f>IFERROR(VLOOKUP($A89,강서영업본부!$A$1:$G$255,3,FALSE),0)</f>
        <v>0</v>
      </c>
      <c r="L89" s="74">
        <f>IFERROR(VLOOKUP($A89,강남영업본부!$A$1:$G$255,4,FALSE),0)</f>
        <v>0</v>
      </c>
      <c r="M89" s="75">
        <f>IFERROR(VLOOKUP($A89,강서영업본부!$A$1:$G$255,4,FALSE),0)</f>
        <v>0</v>
      </c>
      <c r="N89" s="75">
        <f>IFERROR(VLOOKUP($A89,동부영업본부!$A$1:$H$255,3,FALSE),0)</f>
        <v>0</v>
      </c>
      <c r="O89" s="75">
        <f>IFERROR(VLOOKUP($A89,동부영업본부!$A$1:$H$255,4,FALSE),0)</f>
        <v>0</v>
      </c>
      <c r="P89" s="75">
        <f>IFERROR(VLOOKUP($A89,서부영업본부!$A$1:$H$255,3,FALSE),0)</f>
        <v>0</v>
      </c>
      <c r="Q89" s="75">
        <f>IFERROR(VLOOKUP($A89,서부영업본부!$A$1:$H$255,4,FALSE),0)</f>
        <v>0</v>
      </c>
      <c r="R89" s="76"/>
      <c r="T89" s="76">
        <f>IFERROR(VLOOKUP($A89,강북영업본부!$A$1:$H$254,5,FALSE),0)</f>
        <v>0</v>
      </c>
      <c r="U89" s="76">
        <f>IFERROR(VLOOKUP($A89,강남영업본부!$A$1:$J$254,7,FALSE),0)</f>
        <v>0</v>
      </c>
      <c r="V89" s="76">
        <f>IFERROR(VLOOKUP($A89,강서영업본부!$A$1:$J$254,7,FALSE),0)</f>
        <v>0</v>
      </c>
      <c r="W89" s="76">
        <f>IFERROR(VLOOKUP($A89,동부영업본부!$A$1:$H$254,5,FALSE),0)</f>
        <v>0</v>
      </c>
      <c r="X89" s="76">
        <f>IFERROR(VLOOKUP($A89,서부영업본부!$A$1:$H$255,5,FALSE),0)</f>
        <v>0</v>
      </c>
    </row>
    <row r="90" spans="1:24" ht="15.65" customHeight="1" x14ac:dyDescent="0.45">
      <c r="A90" s="56" t="s">
        <v>55</v>
      </c>
      <c r="B90" s="73">
        <f t="shared" si="3"/>
        <v>0</v>
      </c>
      <c r="C90" s="74">
        <f>IFERROR(VLOOKUP($A90,유통영업혁신단!$A$1:$L$254,10,FALSE),0)</f>
        <v>0</v>
      </c>
      <c r="D90" s="74">
        <f t="shared" si="4"/>
        <v>0</v>
      </c>
      <c r="E90" s="74">
        <f>IFERROR(VLOOKUP($A90,'유통영업혁신단 IU'!$A:$G,4,FALSE),0)</f>
        <v>0</v>
      </c>
      <c r="F90" s="333"/>
      <c r="G90" s="333"/>
      <c r="H90" s="74">
        <f>IFERROR(VLOOKUP($A90,강북영업본부!$A$1:$D$255,3,FALSE),0)</f>
        <v>0</v>
      </c>
      <c r="I90" s="74">
        <f>IFERROR(VLOOKUP($A90,강북영업본부!$A$1:$D$255,4,FALSE),0)</f>
        <v>0</v>
      </c>
      <c r="J90" s="74">
        <f>IFERROR(VLOOKUP($A90,강남영업본부!$A$1:$G$255,3,FALSE),0)</f>
        <v>0</v>
      </c>
      <c r="K90" s="74">
        <f>IFERROR(VLOOKUP($A90,강서영업본부!$A$1:$G$255,3,FALSE),0)</f>
        <v>0</v>
      </c>
      <c r="L90" s="74">
        <f>IFERROR(VLOOKUP($A90,강남영업본부!$A$1:$G$255,4,FALSE),0)</f>
        <v>0</v>
      </c>
      <c r="M90" s="75">
        <f>IFERROR(VLOOKUP($A90,강서영업본부!$A$1:$G$255,4,FALSE),0)</f>
        <v>0</v>
      </c>
      <c r="N90" s="75">
        <f>IFERROR(VLOOKUP($A90,동부영업본부!$A$1:$H$255,3,FALSE),0)</f>
        <v>0</v>
      </c>
      <c r="O90" s="75">
        <f>IFERROR(VLOOKUP($A90,동부영업본부!$A$1:$H$255,4,FALSE),0)</f>
        <v>0</v>
      </c>
      <c r="P90" s="75">
        <f>IFERROR(VLOOKUP($A90,서부영업본부!$A$1:$H$255,3,FALSE),0)</f>
        <v>0</v>
      </c>
      <c r="Q90" s="75">
        <f>IFERROR(VLOOKUP($A90,서부영업본부!$A$1:$H$255,4,FALSE),0)</f>
        <v>0</v>
      </c>
      <c r="R90" s="76"/>
      <c r="T90" s="76">
        <f>IFERROR(VLOOKUP($A90,강북영업본부!$A$1:$H$254,5,FALSE),0)</f>
        <v>0</v>
      </c>
      <c r="U90" s="76">
        <f>IFERROR(VLOOKUP($A90,강남영업본부!$A$1:$J$254,7,FALSE),0)</f>
        <v>0</v>
      </c>
      <c r="V90" s="76">
        <f>IFERROR(VLOOKUP($A90,강서영업본부!$A$1:$J$254,7,FALSE),0)</f>
        <v>0</v>
      </c>
      <c r="W90" s="76">
        <f>IFERROR(VLOOKUP($A90,동부영업본부!$A$1:$H$254,5,FALSE),0)</f>
        <v>0</v>
      </c>
      <c r="X90" s="76">
        <f>IFERROR(VLOOKUP($A90,서부영업본부!$A$1:$H$255,5,FALSE),0)</f>
        <v>0</v>
      </c>
    </row>
    <row r="91" spans="1:24" ht="15.65" customHeight="1" x14ac:dyDescent="0.45">
      <c r="A91" s="59" t="s">
        <v>255</v>
      </c>
      <c r="B91" s="73">
        <f t="shared" si="3"/>
        <v>0</v>
      </c>
      <c r="C91" s="74">
        <f>IFERROR(VLOOKUP($A91,유통영업혁신단!$A$1:$L$254,10,FALSE),0)</f>
        <v>0</v>
      </c>
      <c r="D91" s="74">
        <f t="shared" si="4"/>
        <v>0</v>
      </c>
      <c r="E91" s="74">
        <f>IFERROR(VLOOKUP($A91,'유통영업혁신단 IU'!$A:$G,4,FALSE),0)</f>
        <v>0</v>
      </c>
      <c r="F91" s="333"/>
      <c r="G91" s="333"/>
      <c r="H91" s="74">
        <f>IFERROR(VLOOKUP($A91,강북영업본부!$A$1:$D$255,3,FALSE),0)</f>
        <v>0</v>
      </c>
      <c r="I91" s="74">
        <f>IFERROR(VLOOKUP($A91,강북영업본부!$A$1:$D$255,4,FALSE),0)</f>
        <v>0</v>
      </c>
      <c r="J91" s="74">
        <f>IFERROR(VLOOKUP($A91,강남영업본부!$A$1:$G$255,3,FALSE),0)</f>
        <v>0</v>
      </c>
      <c r="K91" s="74">
        <f>IFERROR(VLOOKUP($A91,강서영업본부!$A$1:$G$255,3,FALSE),0)</f>
        <v>0</v>
      </c>
      <c r="L91" s="74">
        <f>IFERROR(VLOOKUP($A91,강남영업본부!$A$1:$G$255,4,FALSE),0)</f>
        <v>0</v>
      </c>
      <c r="M91" s="75">
        <f>IFERROR(VLOOKUP($A91,강서영업본부!$A$1:$G$255,4,FALSE),0)</f>
        <v>0</v>
      </c>
      <c r="N91" s="75">
        <f>IFERROR(VLOOKUP($A91,동부영업본부!$A$1:$H$255,3,FALSE),0)</f>
        <v>0</v>
      </c>
      <c r="O91" s="75">
        <f>IFERROR(VLOOKUP($A91,동부영업본부!$A$1:$H$255,4,FALSE),0)</f>
        <v>0</v>
      </c>
      <c r="P91" s="75">
        <f>IFERROR(VLOOKUP($A91,서부영업본부!$A$1:$H$255,3,FALSE),0)</f>
        <v>0</v>
      </c>
      <c r="Q91" s="75">
        <f>IFERROR(VLOOKUP($A91,서부영업본부!$A$1:$H$255,4,FALSE),0)</f>
        <v>0</v>
      </c>
      <c r="R91" s="76"/>
      <c r="T91" s="76">
        <f>IFERROR(VLOOKUP($A91,강북영업본부!$A$1:$H$254,5,FALSE),0)</f>
        <v>0</v>
      </c>
      <c r="U91" s="76">
        <f>IFERROR(VLOOKUP($A91,강남영업본부!$A$1:$J$254,7,FALSE),0)</f>
        <v>0</v>
      </c>
      <c r="V91" s="76">
        <f>IFERROR(VLOOKUP($A91,강서영업본부!$A$1:$J$254,7,FALSE),0)</f>
        <v>0</v>
      </c>
      <c r="W91" s="76">
        <f>IFERROR(VLOOKUP($A91,동부영업본부!$A$1:$H$254,5,FALSE),0)</f>
        <v>0</v>
      </c>
      <c r="X91" s="76">
        <f>IFERROR(VLOOKUP($A91,서부영업본부!$A$1:$H$255,5,FALSE),0)</f>
        <v>0</v>
      </c>
    </row>
    <row r="92" spans="1:24" ht="15.65" customHeight="1" x14ac:dyDescent="0.45">
      <c r="A92" s="56" t="s">
        <v>211</v>
      </c>
      <c r="B92" s="73">
        <f t="shared" si="3"/>
        <v>0</v>
      </c>
      <c r="C92" s="74">
        <f>IFERROR(VLOOKUP($A92,유통영업혁신단!$A$1:$L$254,10,FALSE),0)</f>
        <v>0</v>
      </c>
      <c r="D92" s="74">
        <f t="shared" si="4"/>
        <v>0</v>
      </c>
      <c r="E92" s="74">
        <f>IFERROR(VLOOKUP($A92,'유통영업혁신단 IU'!$A:$G,4,FALSE),0)</f>
        <v>0</v>
      </c>
      <c r="F92" s="333"/>
      <c r="G92" s="333"/>
      <c r="H92" s="74">
        <f>IFERROR(VLOOKUP($A92,강북영업본부!$A$1:$D$255,3,FALSE),0)</f>
        <v>0</v>
      </c>
      <c r="I92" s="74">
        <f>IFERROR(VLOOKUP($A92,강북영업본부!$A$1:$D$255,4,FALSE),0)</f>
        <v>0</v>
      </c>
      <c r="J92" s="74">
        <f>IFERROR(VLOOKUP($A92,강남영업본부!$A$1:$G$255,3,FALSE),0)</f>
        <v>0</v>
      </c>
      <c r="K92" s="74">
        <f>IFERROR(VLOOKUP($A92,강서영업본부!$A$1:$G$255,3,FALSE),0)</f>
        <v>0</v>
      </c>
      <c r="L92" s="74">
        <f>IFERROR(VLOOKUP($A92,강남영업본부!$A$1:$G$255,4,FALSE),0)</f>
        <v>0</v>
      </c>
      <c r="M92" s="75">
        <f>IFERROR(VLOOKUP($A92,강서영업본부!$A$1:$G$255,4,FALSE),0)</f>
        <v>0</v>
      </c>
      <c r="N92" s="75">
        <f>IFERROR(VLOOKUP($A92,동부영업본부!$A$1:$H$255,3,FALSE),0)</f>
        <v>0</v>
      </c>
      <c r="O92" s="75">
        <f>IFERROR(VLOOKUP($A92,동부영업본부!$A$1:$H$255,4,FALSE),0)</f>
        <v>0</v>
      </c>
      <c r="P92" s="75">
        <f>IFERROR(VLOOKUP($A92,서부영업본부!$A$1:$H$255,3,FALSE),0)</f>
        <v>0</v>
      </c>
      <c r="Q92" s="75">
        <f>IFERROR(VLOOKUP($A92,서부영업본부!$A$1:$H$255,4,FALSE),0)</f>
        <v>0</v>
      </c>
      <c r="R92" s="76"/>
      <c r="T92" s="76">
        <f>IFERROR(VLOOKUP($A92,강북영업본부!$A$1:$H$254,5,FALSE),0)</f>
        <v>0</v>
      </c>
      <c r="U92" s="76">
        <f>IFERROR(VLOOKUP($A92,강남영업본부!$A$1:$J$254,7,FALSE),0)</f>
        <v>0</v>
      </c>
      <c r="V92" s="76">
        <f>IFERROR(VLOOKUP($A92,강서영업본부!$A$1:$J$254,7,FALSE),0)</f>
        <v>0</v>
      </c>
      <c r="W92" s="76">
        <f>IFERROR(VLOOKUP($A92,동부영업본부!$A$1:$H$254,5,FALSE),0)</f>
        <v>0</v>
      </c>
      <c r="X92" s="76">
        <f>IFERROR(VLOOKUP($A92,서부영업본부!$A$1:$H$255,5,FALSE),0)</f>
        <v>0</v>
      </c>
    </row>
    <row r="93" spans="1:24" ht="15.65" customHeight="1" x14ac:dyDescent="0.45">
      <c r="A93" s="59" t="s">
        <v>212</v>
      </c>
      <c r="B93" s="73">
        <f t="shared" si="3"/>
        <v>0</v>
      </c>
      <c r="C93" s="74">
        <f>IFERROR(VLOOKUP($A93,유통영업혁신단!$A$1:$L$254,10,FALSE),0)</f>
        <v>0</v>
      </c>
      <c r="D93" s="74">
        <f t="shared" si="4"/>
        <v>0</v>
      </c>
      <c r="E93" s="74">
        <f>IFERROR(VLOOKUP($A93,'유통영업혁신단 IU'!$A:$G,4,FALSE),0)</f>
        <v>0</v>
      </c>
      <c r="F93" s="333"/>
      <c r="G93" s="333"/>
      <c r="H93" s="74">
        <f>IFERROR(VLOOKUP($A93,강북영업본부!$A$1:$D$255,3,FALSE),0)</f>
        <v>0</v>
      </c>
      <c r="I93" s="74">
        <f>IFERROR(VLOOKUP($A93,강북영업본부!$A$1:$D$255,4,FALSE),0)</f>
        <v>0</v>
      </c>
      <c r="J93" s="74">
        <f>IFERROR(VLOOKUP($A93,강남영업본부!$A$1:$G$255,3,FALSE),0)</f>
        <v>0</v>
      </c>
      <c r="K93" s="74">
        <f>IFERROR(VLOOKUP($A93,강서영업본부!$A$1:$G$255,3,FALSE),0)</f>
        <v>0</v>
      </c>
      <c r="L93" s="74">
        <f>IFERROR(VLOOKUP($A93,강남영업본부!$A$1:$G$255,4,FALSE),0)</f>
        <v>0</v>
      </c>
      <c r="M93" s="75">
        <f>IFERROR(VLOOKUP($A93,강서영업본부!$A$1:$G$255,4,FALSE),0)</f>
        <v>0</v>
      </c>
      <c r="N93" s="75">
        <f>IFERROR(VLOOKUP($A93,동부영업본부!$A$1:$H$255,3,FALSE),0)</f>
        <v>0</v>
      </c>
      <c r="O93" s="75">
        <f>IFERROR(VLOOKUP($A93,동부영업본부!$A$1:$H$255,4,FALSE),0)</f>
        <v>0</v>
      </c>
      <c r="P93" s="75">
        <f>IFERROR(VLOOKUP($A93,서부영업본부!$A$1:$H$255,3,FALSE),0)</f>
        <v>0</v>
      </c>
      <c r="Q93" s="75">
        <f>IFERROR(VLOOKUP($A93,서부영업본부!$A$1:$H$255,4,FALSE),0)</f>
        <v>0</v>
      </c>
      <c r="R93" s="76"/>
      <c r="T93" s="76">
        <f>IFERROR(VLOOKUP($A93,강북영업본부!$A$1:$H$254,5,FALSE),0)</f>
        <v>0</v>
      </c>
      <c r="U93" s="76">
        <f>IFERROR(VLOOKUP($A93,강남영업본부!$A$1:$J$254,7,FALSE),0)</f>
        <v>0</v>
      </c>
      <c r="V93" s="76">
        <f>IFERROR(VLOOKUP($A93,강서영업본부!$A$1:$J$254,7,FALSE),0)</f>
        <v>0</v>
      </c>
      <c r="W93" s="76">
        <f>IFERROR(VLOOKUP($A93,동부영업본부!$A$1:$H$254,5,FALSE),0)</f>
        <v>0</v>
      </c>
      <c r="X93" s="76">
        <f>IFERROR(VLOOKUP($A93,서부영업본부!$A$1:$H$255,5,FALSE),0)</f>
        <v>0</v>
      </c>
    </row>
    <row r="94" spans="1:24" ht="15.65" customHeight="1" x14ac:dyDescent="0.45">
      <c r="A94" s="56" t="s">
        <v>213</v>
      </c>
      <c r="B94" s="73">
        <f t="shared" si="3"/>
        <v>0</v>
      </c>
      <c r="C94" s="74">
        <f>IFERROR(VLOOKUP($A94,유통영업혁신단!$A$1:$L$254,10,FALSE),0)</f>
        <v>0</v>
      </c>
      <c r="D94" s="74">
        <f t="shared" si="4"/>
        <v>0</v>
      </c>
      <c r="E94" s="74">
        <f>IFERROR(VLOOKUP($A94,'유통영업혁신단 IU'!$A:$G,4,FALSE),0)</f>
        <v>0</v>
      </c>
      <c r="F94" s="333"/>
      <c r="G94" s="333"/>
      <c r="H94" s="74">
        <f>IFERROR(VLOOKUP($A94,강북영업본부!$A$1:$D$255,3,FALSE),0)</f>
        <v>0</v>
      </c>
      <c r="I94" s="74">
        <f>IFERROR(VLOOKUP($A94,강북영업본부!$A$1:$D$255,4,FALSE),0)</f>
        <v>0</v>
      </c>
      <c r="J94" s="74">
        <f>IFERROR(VLOOKUP($A94,강남영업본부!$A$1:$G$255,3,FALSE),0)</f>
        <v>0</v>
      </c>
      <c r="K94" s="74">
        <f>IFERROR(VLOOKUP($A94,강서영업본부!$A$1:$G$255,3,FALSE),0)</f>
        <v>0</v>
      </c>
      <c r="L94" s="74">
        <f>IFERROR(VLOOKUP($A94,강남영업본부!$A$1:$G$255,4,FALSE),0)</f>
        <v>0</v>
      </c>
      <c r="M94" s="75">
        <f>IFERROR(VLOOKUP($A94,강서영업본부!$A$1:$G$255,4,FALSE),0)</f>
        <v>0</v>
      </c>
      <c r="N94" s="75">
        <f>IFERROR(VLOOKUP($A94,동부영업본부!$A$1:$H$255,3,FALSE),0)</f>
        <v>0</v>
      </c>
      <c r="O94" s="75">
        <f>IFERROR(VLOOKUP($A94,동부영업본부!$A$1:$H$255,4,FALSE),0)</f>
        <v>0</v>
      </c>
      <c r="P94" s="75">
        <f>IFERROR(VLOOKUP($A94,서부영업본부!$A$1:$H$255,3,FALSE),0)</f>
        <v>0</v>
      </c>
      <c r="Q94" s="75">
        <f>IFERROR(VLOOKUP($A94,서부영업본부!$A$1:$H$255,4,FALSE),0)</f>
        <v>0</v>
      </c>
      <c r="R94" s="76"/>
      <c r="T94" s="76">
        <f>IFERROR(VLOOKUP($A94,강북영업본부!$A$1:$H$254,5,FALSE),0)</f>
        <v>0</v>
      </c>
      <c r="U94" s="76">
        <f>IFERROR(VLOOKUP($A94,강남영업본부!$A$1:$J$254,7,FALSE),0)</f>
        <v>0</v>
      </c>
      <c r="V94" s="76">
        <f>IFERROR(VLOOKUP($A94,강서영업본부!$A$1:$J$254,7,FALSE),0)</f>
        <v>0</v>
      </c>
      <c r="W94" s="76">
        <f>IFERROR(VLOOKUP($A94,동부영업본부!$A$1:$H$254,5,FALSE),0)</f>
        <v>0</v>
      </c>
      <c r="X94" s="76">
        <f>IFERROR(VLOOKUP($A94,서부영업본부!$A$1:$H$255,5,FALSE),0)</f>
        <v>0</v>
      </c>
    </row>
    <row r="95" spans="1:24" ht="15.65" customHeight="1" x14ac:dyDescent="0.45">
      <c r="A95" s="59" t="s">
        <v>256</v>
      </c>
      <c r="B95" s="73">
        <f t="shared" si="3"/>
        <v>0</v>
      </c>
      <c r="C95" s="74">
        <f>IFERROR(VLOOKUP($A95,유통영업혁신단!$A$1:$L$254,10,FALSE),0)</f>
        <v>0</v>
      </c>
      <c r="D95" s="74">
        <f t="shared" si="4"/>
        <v>0</v>
      </c>
      <c r="E95" s="74">
        <f>IFERROR(VLOOKUP($A95,'유통영업혁신단 IU'!$A:$G,4,FALSE),0)</f>
        <v>0</v>
      </c>
      <c r="F95" s="333"/>
      <c r="G95" s="333"/>
      <c r="H95" s="74">
        <f>IFERROR(VLOOKUP($A95,강북영업본부!$A$1:$D$255,3,FALSE),0)</f>
        <v>0</v>
      </c>
      <c r="I95" s="74">
        <f>IFERROR(VLOOKUP($A95,강북영업본부!$A$1:$D$255,4,FALSE),0)</f>
        <v>0</v>
      </c>
      <c r="J95" s="74">
        <f>IFERROR(VLOOKUP($A95,강남영업본부!$A$1:$G$255,3,FALSE),0)</f>
        <v>0</v>
      </c>
      <c r="K95" s="74">
        <f>IFERROR(VLOOKUP($A95,강서영업본부!$A$1:$G$255,3,FALSE),0)</f>
        <v>0</v>
      </c>
      <c r="L95" s="74">
        <f>IFERROR(VLOOKUP($A95,강남영업본부!$A$1:$G$255,4,FALSE),0)</f>
        <v>0</v>
      </c>
      <c r="M95" s="75">
        <f>IFERROR(VLOOKUP($A95,강서영업본부!$A$1:$G$255,4,FALSE),0)</f>
        <v>0</v>
      </c>
      <c r="N95" s="75">
        <f>IFERROR(VLOOKUP($A95,동부영업본부!$A$1:$H$255,3,FALSE),0)</f>
        <v>0</v>
      </c>
      <c r="O95" s="75">
        <f>IFERROR(VLOOKUP($A95,동부영업본부!$A$1:$H$255,4,FALSE),0)</f>
        <v>0</v>
      </c>
      <c r="P95" s="75">
        <f>IFERROR(VLOOKUP($A95,서부영업본부!$A$1:$H$255,3,FALSE),0)</f>
        <v>0</v>
      </c>
      <c r="Q95" s="75">
        <f>IFERROR(VLOOKUP($A95,서부영업본부!$A$1:$H$255,4,FALSE),0)</f>
        <v>0</v>
      </c>
      <c r="R95" s="76"/>
      <c r="T95" s="76">
        <f>IFERROR(VLOOKUP($A95,강북영업본부!$A$1:$H$254,5,FALSE),0)</f>
        <v>0</v>
      </c>
      <c r="U95" s="76">
        <f>IFERROR(VLOOKUP($A95,강남영업본부!$A$1:$J$254,7,FALSE),0)</f>
        <v>0</v>
      </c>
      <c r="V95" s="76">
        <f>IFERROR(VLOOKUP($A95,강서영업본부!$A$1:$J$254,7,FALSE),0)</f>
        <v>0</v>
      </c>
      <c r="W95" s="76">
        <f>IFERROR(VLOOKUP($A95,동부영업본부!$A$1:$H$254,5,FALSE),0)</f>
        <v>0</v>
      </c>
      <c r="X95" s="76">
        <f>IFERROR(VLOOKUP($A95,서부영업본부!$A$1:$H$255,5,FALSE),0)</f>
        <v>0</v>
      </c>
    </row>
    <row r="96" spans="1:24" ht="15.65" customHeight="1" x14ac:dyDescent="0.45">
      <c r="A96" s="56" t="s">
        <v>154</v>
      </c>
      <c r="B96" s="73">
        <f t="shared" si="3"/>
        <v>0</v>
      </c>
      <c r="C96" s="74">
        <f>IFERROR(VLOOKUP($A96,유통영업혁신단!$A$1:$L$254,10,FALSE),0)</f>
        <v>0</v>
      </c>
      <c r="D96" s="74">
        <f t="shared" si="4"/>
        <v>0</v>
      </c>
      <c r="E96" s="74">
        <f>IFERROR(VLOOKUP($A96,'유통영업혁신단 IU'!$A:$G,4,FALSE),0)</f>
        <v>0</v>
      </c>
      <c r="F96" s="333"/>
      <c r="G96" s="333"/>
      <c r="H96" s="74">
        <f>IFERROR(VLOOKUP($A96,강북영업본부!$A$1:$D$255,3,FALSE),0)</f>
        <v>0</v>
      </c>
      <c r="I96" s="74">
        <f>IFERROR(VLOOKUP($A96,강북영업본부!$A$1:$D$255,4,FALSE),0)</f>
        <v>0</v>
      </c>
      <c r="J96" s="74">
        <f>IFERROR(VLOOKUP($A96,강남영업본부!$A$1:$G$255,3,FALSE),0)</f>
        <v>0</v>
      </c>
      <c r="K96" s="74">
        <f>IFERROR(VLOOKUP($A96,강서영업본부!$A$1:$G$255,3,FALSE),0)</f>
        <v>0</v>
      </c>
      <c r="L96" s="74">
        <f>IFERROR(VLOOKUP($A96,강남영업본부!$A$1:$G$255,4,FALSE),0)</f>
        <v>0</v>
      </c>
      <c r="M96" s="75">
        <f>IFERROR(VLOOKUP($A96,강서영업본부!$A$1:$G$255,4,FALSE),0)</f>
        <v>0</v>
      </c>
      <c r="N96" s="75">
        <f>IFERROR(VLOOKUP($A96,동부영업본부!$A$1:$H$255,3,FALSE),0)</f>
        <v>0</v>
      </c>
      <c r="O96" s="75">
        <f>IFERROR(VLOOKUP($A96,동부영업본부!$A$1:$H$255,4,FALSE),0)</f>
        <v>0</v>
      </c>
      <c r="P96" s="75">
        <f>IFERROR(VLOOKUP($A96,서부영업본부!$A$1:$H$255,3,FALSE),0)</f>
        <v>0</v>
      </c>
      <c r="Q96" s="75">
        <f>IFERROR(VLOOKUP($A96,서부영업본부!$A$1:$H$255,4,FALSE),0)</f>
        <v>0</v>
      </c>
      <c r="R96" s="76"/>
      <c r="T96" s="76">
        <f>IFERROR(VLOOKUP($A96,강북영업본부!$A$1:$H$254,5,FALSE),0)</f>
        <v>0</v>
      </c>
      <c r="U96" s="76">
        <f>IFERROR(VLOOKUP($A96,강남영업본부!$A$1:$J$254,7,FALSE),0)</f>
        <v>0</v>
      </c>
      <c r="V96" s="76">
        <f>IFERROR(VLOOKUP($A96,강서영업본부!$A$1:$J$254,7,FALSE),0)</f>
        <v>0</v>
      </c>
      <c r="W96" s="76">
        <f>IFERROR(VLOOKUP($A96,동부영업본부!$A$1:$H$254,5,FALSE),0)</f>
        <v>0</v>
      </c>
      <c r="X96" s="76">
        <f>IFERROR(VLOOKUP($A96,서부영업본부!$A$1:$H$255,5,FALSE),0)</f>
        <v>0</v>
      </c>
    </row>
    <row r="97" spans="1:24" ht="15.65" customHeight="1" x14ac:dyDescent="0.45">
      <c r="A97" s="56" t="s">
        <v>56</v>
      </c>
      <c r="B97" s="73">
        <f t="shared" si="3"/>
        <v>0</v>
      </c>
      <c r="C97" s="74">
        <f>IFERROR(VLOOKUP($A97,유통영업혁신단!$A$1:$L$254,10,FALSE),0)</f>
        <v>0</v>
      </c>
      <c r="D97" s="74">
        <f t="shared" si="4"/>
        <v>0</v>
      </c>
      <c r="E97" s="74">
        <f>IFERROR(VLOOKUP($A97,'유통영업혁신단 IU'!$A:$G,4,FALSE),0)</f>
        <v>0</v>
      </c>
      <c r="F97" s="333"/>
      <c r="G97" s="333"/>
      <c r="H97" s="74">
        <f>IFERROR(VLOOKUP($A97,강북영업본부!$A$1:$D$255,3,FALSE),0)</f>
        <v>0</v>
      </c>
      <c r="I97" s="74">
        <f>IFERROR(VLOOKUP($A97,강북영업본부!$A$1:$D$255,4,FALSE),0)</f>
        <v>0</v>
      </c>
      <c r="J97" s="74">
        <f>IFERROR(VLOOKUP($A97,강남영업본부!$A$1:$G$255,3,FALSE),0)</f>
        <v>0</v>
      </c>
      <c r="K97" s="74">
        <f>IFERROR(VLOOKUP($A97,강서영업본부!$A$1:$G$255,3,FALSE),0)</f>
        <v>0</v>
      </c>
      <c r="L97" s="74">
        <f>IFERROR(VLOOKUP($A97,강남영업본부!$A$1:$G$255,4,FALSE),0)</f>
        <v>0</v>
      </c>
      <c r="M97" s="75">
        <f>IFERROR(VLOOKUP($A97,강서영업본부!$A$1:$G$255,4,FALSE),0)</f>
        <v>0</v>
      </c>
      <c r="N97" s="75">
        <f>IFERROR(VLOOKUP($A97,동부영업본부!$A$1:$H$255,3,FALSE),0)</f>
        <v>0</v>
      </c>
      <c r="O97" s="75">
        <f>IFERROR(VLOOKUP($A97,동부영업본부!$A$1:$H$255,4,FALSE),0)</f>
        <v>0</v>
      </c>
      <c r="P97" s="75">
        <f>IFERROR(VLOOKUP($A97,서부영업본부!$A$1:$H$255,3,FALSE),0)</f>
        <v>0</v>
      </c>
      <c r="Q97" s="75">
        <f>IFERROR(VLOOKUP($A97,서부영업본부!$A$1:$H$255,4,FALSE),0)</f>
        <v>0</v>
      </c>
      <c r="R97" s="76"/>
      <c r="T97" s="76">
        <f>IFERROR(VLOOKUP($A97,강북영업본부!$A$1:$H$254,5,FALSE),0)</f>
        <v>0</v>
      </c>
      <c r="U97" s="76">
        <f>IFERROR(VLOOKUP($A97,강남영업본부!$A$1:$J$254,7,FALSE),0)</f>
        <v>0</v>
      </c>
      <c r="V97" s="76">
        <f>IFERROR(VLOOKUP($A97,강서영업본부!$A$1:$J$254,7,FALSE),0)</f>
        <v>0</v>
      </c>
      <c r="W97" s="76">
        <f>IFERROR(VLOOKUP($A97,동부영업본부!$A$1:$H$254,5,FALSE),0)</f>
        <v>0</v>
      </c>
      <c r="X97" s="76">
        <f>IFERROR(VLOOKUP($A97,서부영업본부!$A$1:$H$255,5,FALSE),0)</f>
        <v>0</v>
      </c>
    </row>
    <row r="98" spans="1:24" ht="15.65" customHeight="1" x14ac:dyDescent="0.45">
      <c r="A98" s="59" t="s">
        <v>214</v>
      </c>
      <c r="B98" s="73">
        <f t="shared" si="3"/>
        <v>0</v>
      </c>
      <c r="C98" s="74">
        <f>IFERROR(VLOOKUP($A98,유통영업혁신단!$A$1:$L$254,10,FALSE),0)</f>
        <v>0</v>
      </c>
      <c r="D98" s="74">
        <f t="shared" si="4"/>
        <v>0</v>
      </c>
      <c r="E98" s="74">
        <f>IFERROR(VLOOKUP($A98,'유통영업혁신단 IU'!$A:$G,4,FALSE),0)</f>
        <v>0</v>
      </c>
      <c r="F98" s="333"/>
      <c r="G98" s="333"/>
      <c r="H98" s="74">
        <f>IFERROR(VLOOKUP($A98,강북영업본부!$A$1:$D$255,3,FALSE),0)</f>
        <v>0</v>
      </c>
      <c r="I98" s="74">
        <f>IFERROR(VLOOKUP($A98,강북영업본부!$A$1:$D$255,4,FALSE),0)</f>
        <v>0</v>
      </c>
      <c r="J98" s="74">
        <f>IFERROR(VLOOKUP($A98,강남영업본부!$A$1:$G$255,3,FALSE),0)</f>
        <v>0</v>
      </c>
      <c r="K98" s="74">
        <f>IFERROR(VLOOKUP($A98,강서영업본부!$A$1:$G$255,3,FALSE),0)</f>
        <v>0</v>
      </c>
      <c r="L98" s="74">
        <f>IFERROR(VLOOKUP($A98,강남영업본부!$A$1:$G$255,4,FALSE),0)</f>
        <v>0</v>
      </c>
      <c r="M98" s="75">
        <f>IFERROR(VLOOKUP($A98,강서영업본부!$A$1:$G$255,4,FALSE),0)</f>
        <v>0</v>
      </c>
      <c r="N98" s="75">
        <f>IFERROR(VLOOKUP($A98,동부영업본부!$A$1:$H$255,3,FALSE),0)</f>
        <v>0</v>
      </c>
      <c r="O98" s="75">
        <f>IFERROR(VLOOKUP($A98,동부영업본부!$A$1:$H$255,4,FALSE),0)</f>
        <v>0</v>
      </c>
      <c r="P98" s="75">
        <f>IFERROR(VLOOKUP($A98,서부영업본부!$A$1:$H$255,3,FALSE),0)</f>
        <v>0</v>
      </c>
      <c r="Q98" s="75">
        <f>IFERROR(VLOOKUP($A98,서부영업본부!$A$1:$H$255,4,FALSE),0)</f>
        <v>0</v>
      </c>
      <c r="R98" s="76"/>
      <c r="T98" s="76">
        <f>IFERROR(VLOOKUP($A98,강북영업본부!$A$1:$H$254,5,FALSE),0)</f>
        <v>0</v>
      </c>
      <c r="U98" s="76">
        <f>IFERROR(VLOOKUP($A98,강남영업본부!$A$1:$J$254,7,FALSE),0)</f>
        <v>0</v>
      </c>
      <c r="V98" s="76">
        <f>IFERROR(VLOOKUP($A98,강서영업본부!$A$1:$J$254,7,FALSE),0)</f>
        <v>0</v>
      </c>
      <c r="W98" s="76">
        <f>IFERROR(VLOOKUP($A98,동부영업본부!$A$1:$H$254,5,FALSE),0)</f>
        <v>0</v>
      </c>
      <c r="X98" s="76">
        <f>IFERROR(VLOOKUP($A98,서부영업본부!$A$1:$H$255,5,FALSE),0)</f>
        <v>0</v>
      </c>
    </row>
    <row r="99" spans="1:24" ht="15.65" customHeight="1" x14ac:dyDescent="0.45">
      <c r="A99" s="56" t="s">
        <v>129</v>
      </c>
      <c r="B99" s="73">
        <f t="shared" si="3"/>
        <v>0</v>
      </c>
      <c r="C99" s="74">
        <f>IFERROR(VLOOKUP($A99,유통영업혁신단!$A$1:$L$254,10,FALSE),0)</f>
        <v>0</v>
      </c>
      <c r="D99" s="74">
        <f t="shared" si="4"/>
        <v>0</v>
      </c>
      <c r="E99" s="74">
        <f>IFERROR(VLOOKUP($A99,'유통영업혁신단 IU'!$A:$G,4,FALSE),0)</f>
        <v>0</v>
      </c>
      <c r="F99" s="333"/>
      <c r="G99" s="333"/>
      <c r="H99" s="74">
        <f>IFERROR(VLOOKUP($A99,강북영업본부!$A$1:$D$255,3,FALSE),0)</f>
        <v>0</v>
      </c>
      <c r="I99" s="74">
        <f>IFERROR(VLOOKUP($A99,강북영업본부!$A$1:$D$255,4,FALSE),0)</f>
        <v>0</v>
      </c>
      <c r="J99" s="74">
        <f>IFERROR(VLOOKUP($A99,강남영업본부!$A$1:$G$255,3,FALSE),0)</f>
        <v>0</v>
      </c>
      <c r="K99" s="74">
        <f>IFERROR(VLOOKUP($A99,강서영업본부!$A$1:$G$255,3,FALSE),0)</f>
        <v>0</v>
      </c>
      <c r="L99" s="74">
        <f>IFERROR(VLOOKUP($A99,강남영업본부!$A$1:$G$255,4,FALSE),0)</f>
        <v>0</v>
      </c>
      <c r="M99" s="75">
        <f>IFERROR(VLOOKUP($A99,강서영업본부!$A$1:$G$255,4,FALSE),0)</f>
        <v>0</v>
      </c>
      <c r="N99" s="75">
        <f>IFERROR(VLOOKUP($A99,동부영업본부!$A$1:$H$255,3,FALSE),0)</f>
        <v>0</v>
      </c>
      <c r="O99" s="75">
        <f>IFERROR(VLOOKUP($A99,동부영업본부!$A$1:$H$255,4,FALSE),0)</f>
        <v>0</v>
      </c>
      <c r="P99" s="75">
        <f>IFERROR(VLOOKUP($A99,서부영업본부!$A$1:$H$255,3,FALSE),0)</f>
        <v>0</v>
      </c>
      <c r="Q99" s="75">
        <f>IFERROR(VLOOKUP($A99,서부영업본부!$A$1:$H$255,4,FALSE),0)</f>
        <v>0</v>
      </c>
      <c r="R99" s="76"/>
      <c r="T99" s="76">
        <f>IFERROR(VLOOKUP($A99,강북영업본부!$A$1:$H$254,5,FALSE),0)</f>
        <v>0</v>
      </c>
      <c r="U99" s="76">
        <f>IFERROR(VLOOKUP($A99,강남영업본부!$A$1:$J$254,7,FALSE),0)</f>
        <v>0</v>
      </c>
      <c r="V99" s="76">
        <f>IFERROR(VLOOKUP($A99,강서영업본부!$A$1:$J$254,7,FALSE),0)</f>
        <v>0</v>
      </c>
      <c r="W99" s="76">
        <f>IFERROR(VLOOKUP($A99,동부영업본부!$A$1:$H$254,5,FALSE),0)</f>
        <v>0</v>
      </c>
      <c r="X99" s="76">
        <f>IFERROR(VLOOKUP($A99,서부영업본부!$A$1:$H$255,5,FALSE),0)</f>
        <v>0</v>
      </c>
    </row>
    <row r="100" spans="1:24" ht="15.65" customHeight="1" x14ac:dyDescent="0.45">
      <c r="A100" s="56" t="s">
        <v>215</v>
      </c>
      <c r="B100" s="73">
        <f t="shared" si="3"/>
        <v>0</v>
      </c>
      <c r="C100" s="74">
        <f>IFERROR(VLOOKUP($A100,유통영업혁신단!$A$1:$L$254,10,FALSE),0)</f>
        <v>0</v>
      </c>
      <c r="D100" s="74">
        <f t="shared" si="4"/>
        <v>0</v>
      </c>
      <c r="E100" s="74">
        <f>IFERROR(VLOOKUP($A100,'유통영업혁신단 IU'!$A:$G,4,FALSE),0)</f>
        <v>0</v>
      </c>
      <c r="F100" s="333"/>
      <c r="G100" s="333"/>
      <c r="H100" s="74">
        <f>IFERROR(VLOOKUP($A100,강북영업본부!$A$1:$D$255,3,FALSE),0)</f>
        <v>0</v>
      </c>
      <c r="I100" s="74">
        <f>IFERROR(VLOOKUP($A100,강북영업본부!$A$1:$D$255,4,FALSE),0)</f>
        <v>0</v>
      </c>
      <c r="J100" s="74">
        <f>IFERROR(VLOOKUP($A100,강남영업본부!$A$1:$G$255,3,FALSE),0)</f>
        <v>0</v>
      </c>
      <c r="K100" s="74">
        <f>IFERROR(VLOOKUP($A100,강서영업본부!$A$1:$G$255,3,FALSE),0)</f>
        <v>0</v>
      </c>
      <c r="L100" s="74">
        <f>IFERROR(VLOOKUP($A100,강남영업본부!$A$1:$G$255,4,FALSE),0)</f>
        <v>0</v>
      </c>
      <c r="M100" s="75">
        <f>IFERROR(VLOOKUP($A100,강서영업본부!$A$1:$G$255,4,FALSE),0)</f>
        <v>0</v>
      </c>
      <c r="N100" s="75">
        <f>IFERROR(VLOOKUP($A100,동부영업본부!$A$1:$H$255,3,FALSE),0)</f>
        <v>0</v>
      </c>
      <c r="O100" s="75">
        <f>IFERROR(VLOOKUP($A100,동부영업본부!$A$1:$H$255,4,FALSE),0)</f>
        <v>0</v>
      </c>
      <c r="P100" s="75">
        <f>IFERROR(VLOOKUP($A100,서부영업본부!$A$1:$H$255,3,FALSE),0)</f>
        <v>0</v>
      </c>
      <c r="Q100" s="75">
        <f>IFERROR(VLOOKUP($A100,서부영업본부!$A$1:$H$255,4,FALSE),0)</f>
        <v>0</v>
      </c>
      <c r="R100" s="76"/>
      <c r="T100" s="76">
        <f>IFERROR(VLOOKUP($A100,강북영업본부!$A$1:$H$254,5,FALSE),0)</f>
        <v>0</v>
      </c>
      <c r="U100" s="76">
        <f>IFERROR(VLOOKUP($A100,강남영업본부!$A$1:$J$254,7,FALSE),0)</f>
        <v>0</v>
      </c>
      <c r="V100" s="76">
        <f>IFERROR(VLOOKUP($A100,강서영업본부!$A$1:$J$254,7,FALSE),0)</f>
        <v>0</v>
      </c>
      <c r="W100" s="76">
        <f>IFERROR(VLOOKUP($A100,동부영업본부!$A$1:$H$254,5,FALSE),0)</f>
        <v>0</v>
      </c>
      <c r="X100" s="76">
        <f>IFERROR(VLOOKUP($A100,서부영업본부!$A$1:$H$255,5,FALSE),0)</f>
        <v>0</v>
      </c>
    </row>
    <row r="101" spans="1:24" ht="15.65" customHeight="1" x14ac:dyDescent="0.45">
      <c r="A101" s="23" t="s">
        <v>336</v>
      </c>
      <c r="B101" s="73">
        <f t="shared" si="3"/>
        <v>0</v>
      </c>
      <c r="C101" s="74">
        <f>IFERROR(VLOOKUP($A101,유통영업혁신단!$A$1:$L$254,10,FALSE),0)</f>
        <v>0</v>
      </c>
      <c r="D101" s="74">
        <f t="shared" si="4"/>
        <v>0</v>
      </c>
      <c r="E101" s="74">
        <f>IFERROR(VLOOKUP($A101,'유통영업혁신단 IU'!$A:$G,4,FALSE),0)</f>
        <v>0</v>
      </c>
      <c r="F101" s="333"/>
      <c r="G101" s="333"/>
      <c r="H101" s="74">
        <f>IFERROR(VLOOKUP($A101,강북영업본부!$A$1:$D$255,3,FALSE),0)</f>
        <v>0</v>
      </c>
      <c r="I101" s="74">
        <f>IFERROR(VLOOKUP($A101,강북영업본부!$A$1:$D$255,4,FALSE),0)</f>
        <v>0</v>
      </c>
      <c r="J101" s="74">
        <f>IFERROR(VLOOKUP($A101,강남영업본부!$A$1:$G$255,3,FALSE),0)</f>
        <v>0</v>
      </c>
      <c r="K101" s="74">
        <f>IFERROR(VLOOKUP($A101,강서영업본부!$A$1:$G$255,3,FALSE),0)</f>
        <v>0</v>
      </c>
      <c r="L101" s="74">
        <f>IFERROR(VLOOKUP($A101,강남영업본부!$A$1:$G$255,4,FALSE),0)</f>
        <v>0</v>
      </c>
      <c r="M101" s="75">
        <f>IFERROR(VLOOKUP($A101,강서영업본부!$A$1:$G$255,4,FALSE),0)</f>
        <v>0</v>
      </c>
      <c r="N101" s="75">
        <f>IFERROR(VLOOKUP($A101,동부영업본부!$A$1:$H$255,3,FALSE),0)</f>
        <v>0</v>
      </c>
      <c r="O101" s="75">
        <f>IFERROR(VLOOKUP($A101,동부영업본부!$A$1:$H$255,4,FALSE),0)</f>
        <v>0</v>
      </c>
      <c r="P101" s="75">
        <f>IFERROR(VLOOKUP($A101,서부영업본부!$A$1:$H$255,3,FALSE),0)</f>
        <v>0</v>
      </c>
      <c r="Q101" s="75">
        <f>IFERROR(VLOOKUP($A101,서부영업본부!$A$1:$H$255,4,FALSE),0)</f>
        <v>0</v>
      </c>
      <c r="R101" s="76"/>
      <c r="T101" s="76">
        <f>IFERROR(VLOOKUP($A101,강북영업본부!$A$1:$H$254,5,FALSE),0)</f>
        <v>0</v>
      </c>
      <c r="U101" s="76">
        <f>IFERROR(VLOOKUP($A101,강남영업본부!$A$1:$J$254,7,FALSE),0)</f>
        <v>0</v>
      </c>
      <c r="V101" s="76">
        <f>IFERROR(VLOOKUP($A101,강서영업본부!$A$1:$J$254,7,FALSE),0)</f>
        <v>0</v>
      </c>
      <c r="W101" s="76">
        <f>IFERROR(VLOOKUP($A101,동부영업본부!$A$1:$H$254,5,FALSE),0)</f>
        <v>0</v>
      </c>
      <c r="X101" s="76">
        <f>IFERROR(VLOOKUP($A101,서부영업본부!$A$1:$H$255,5,FALSE),0)</f>
        <v>0</v>
      </c>
    </row>
    <row r="102" spans="1:24" ht="15.65" customHeight="1" x14ac:dyDescent="0.45">
      <c r="A102" s="56" t="s">
        <v>216</v>
      </c>
      <c r="B102" s="73">
        <f t="shared" si="3"/>
        <v>0</v>
      </c>
      <c r="C102" s="74">
        <f>IFERROR(VLOOKUP($A102,유통영업혁신단!$A$1:$L$254,10,FALSE),0)</f>
        <v>0</v>
      </c>
      <c r="D102" s="74">
        <f t="shared" si="4"/>
        <v>0</v>
      </c>
      <c r="E102" s="74">
        <f>IFERROR(VLOOKUP($A102,'유통영업혁신단 IU'!$A:$G,4,FALSE),0)</f>
        <v>0</v>
      </c>
      <c r="F102" s="333"/>
      <c r="G102" s="333"/>
      <c r="H102" s="74">
        <f>IFERROR(VLOOKUP($A102,강북영업본부!$A$1:$D$255,3,FALSE),0)</f>
        <v>0</v>
      </c>
      <c r="I102" s="74">
        <f>IFERROR(VLOOKUP($A102,강북영업본부!$A$1:$D$255,4,FALSE),0)</f>
        <v>0</v>
      </c>
      <c r="J102" s="74">
        <f>IFERROR(VLOOKUP($A102,강남영업본부!$A$1:$G$255,3,FALSE),0)</f>
        <v>0</v>
      </c>
      <c r="K102" s="74">
        <f>IFERROR(VLOOKUP($A102,강서영업본부!$A$1:$G$255,3,FALSE),0)</f>
        <v>0</v>
      </c>
      <c r="L102" s="74">
        <f>IFERROR(VLOOKUP($A102,강남영업본부!$A$1:$G$255,4,FALSE),0)</f>
        <v>0</v>
      </c>
      <c r="M102" s="75">
        <f>IFERROR(VLOOKUP($A102,강서영업본부!$A$1:$G$255,4,FALSE),0)</f>
        <v>0</v>
      </c>
      <c r="N102" s="75">
        <f>IFERROR(VLOOKUP($A102,동부영업본부!$A$1:$H$255,3,FALSE),0)</f>
        <v>0</v>
      </c>
      <c r="O102" s="75">
        <f>IFERROR(VLOOKUP($A102,동부영업본부!$A$1:$H$255,4,FALSE),0)</f>
        <v>0</v>
      </c>
      <c r="P102" s="75">
        <f>IFERROR(VLOOKUP($A102,서부영업본부!$A$1:$H$255,3,FALSE),0)</f>
        <v>0</v>
      </c>
      <c r="Q102" s="75">
        <f>IFERROR(VLOOKUP($A102,서부영업본부!$A$1:$H$255,4,FALSE),0)</f>
        <v>0</v>
      </c>
      <c r="R102" s="76"/>
      <c r="T102" s="76">
        <f>IFERROR(VLOOKUP($A102,강북영업본부!$A$1:$H$254,5,FALSE),0)</f>
        <v>0</v>
      </c>
      <c r="U102" s="76">
        <f>IFERROR(VLOOKUP($A102,강남영업본부!$A$1:$J$254,7,FALSE),0)</f>
        <v>0</v>
      </c>
      <c r="V102" s="76">
        <f>IFERROR(VLOOKUP($A102,강서영업본부!$A$1:$J$254,7,FALSE),0)</f>
        <v>0</v>
      </c>
      <c r="W102" s="76">
        <f>IFERROR(VLOOKUP($A102,동부영업본부!$A$1:$H$254,5,FALSE),0)</f>
        <v>0</v>
      </c>
      <c r="X102" s="76">
        <f>IFERROR(VLOOKUP($A102,서부영업본부!$A$1:$H$255,5,FALSE),0)</f>
        <v>0</v>
      </c>
    </row>
    <row r="103" spans="1:24" ht="15.65" customHeight="1" x14ac:dyDescent="0.45">
      <c r="A103" s="56" t="s">
        <v>130</v>
      </c>
      <c r="B103" s="73">
        <f t="shared" si="3"/>
        <v>0</v>
      </c>
      <c r="C103" s="74">
        <f>IFERROR(VLOOKUP($A103,유통영업혁신단!$A$1:$L$254,10,FALSE),0)</f>
        <v>0</v>
      </c>
      <c r="D103" s="74">
        <f t="shared" si="4"/>
        <v>0</v>
      </c>
      <c r="E103" s="74">
        <f>IFERROR(VLOOKUP($A103,'유통영업혁신단 IU'!$A:$G,4,FALSE),0)</f>
        <v>0</v>
      </c>
      <c r="F103" s="333"/>
      <c r="G103" s="333"/>
      <c r="H103" s="74">
        <f>IFERROR(VLOOKUP($A103,강북영업본부!$A$1:$D$255,3,FALSE),0)</f>
        <v>0</v>
      </c>
      <c r="I103" s="74">
        <f>IFERROR(VLOOKUP($A103,강북영업본부!$A$1:$D$255,4,FALSE),0)</f>
        <v>0</v>
      </c>
      <c r="J103" s="74">
        <f>IFERROR(VLOOKUP($A103,강남영업본부!$A$1:$G$255,3,FALSE),0)</f>
        <v>0</v>
      </c>
      <c r="K103" s="74">
        <f>IFERROR(VLOOKUP($A103,강서영업본부!$A$1:$G$255,3,FALSE),0)</f>
        <v>0</v>
      </c>
      <c r="L103" s="74">
        <f>IFERROR(VLOOKUP($A103,강남영업본부!$A$1:$G$255,4,FALSE),0)</f>
        <v>0</v>
      </c>
      <c r="M103" s="75">
        <f>IFERROR(VLOOKUP($A103,강서영업본부!$A$1:$G$255,4,FALSE),0)</f>
        <v>0</v>
      </c>
      <c r="N103" s="75">
        <f>IFERROR(VLOOKUP($A103,동부영업본부!$A$1:$H$255,3,FALSE),0)</f>
        <v>0</v>
      </c>
      <c r="O103" s="75">
        <f>IFERROR(VLOOKUP($A103,동부영업본부!$A$1:$H$255,4,FALSE),0)</f>
        <v>0</v>
      </c>
      <c r="P103" s="75">
        <f>IFERROR(VLOOKUP($A103,서부영업본부!$A$1:$H$255,3,FALSE),0)</f>
        <v>0</v>
      </c>
      <c r="Q103" s="75">
        <f>IFERROR(VLOOKUP($A103,서부영업본부!$A$1:$H$255,4,FALSE),0)</f>
        <v>0</v>
      </c>
      <c r="R103" s="76"/>
      <c r="T103" s="76">
        <f>IFERROR(VLOOKUP($A103,강북영업본부!$A$1:$H$254,5,FALSE),0)</f>
        <v>0</v>
      </c>
      <c r="U103" s="76">
        <f>IFERROR(VLOOKUP($A103,강남영업본부!$A$1:$J$254,7,FALSE),0)</f>
        <v>0</v>
      </c>
      <c r="V103" s="76">
        <f>IFERROR(VLOOKUP($A103,강서영업본부!$A$1:$J$254,7,FALSE),0)</f>
        <v>0</v>
      </c>
      <c r="W103" s="76">
        <f>IFERROR(VLOOKUP($A103,동부영업본부!$A$1:$H$254,5,FALSE),0)</f>
        <v>0</v>
      </c>
      <c r="X103" s="76">
        <f>IFERROR(VLOOKUP($A103,서부영업본부!$A$1:$H$255,5,FALSE),0)</f>
        <v>0</v>
      </c>
    </row>
    <row r="104" spans="1:24" ht="15.65" customHeight="1" x14ac:dyDescent="0.45">
      <c r="A104" s="56" t="s">
        <v>57</v>
      </c>
      <c r="B104" s="331">
        <f t="shared" si="3"/>
        <v>0</v>
      </c>
      <c r="C104" s="74">
        <f>IFERROR(VLOOKUP($A104,유통영업혁신단!$A$1:$L$254,10,FALSE),0)</f>
        <v>0</v>
      </c>
      <c r="D104" s="74">
        <f t="shared" si="4"/>
        <v>0</v>
      </c>
      <c r="E104" s="74">
        <f>IFERROR(VLOOKUP($A104,'유통영업혁신단 IU'!$A:$G,4,FALSE),0)</f>
        <v>0</v>
      </c>
      <c r="F104" s="333"/>
      <c r="G104" s="333"/>
      <c r="H104" s="74">
        <f>IFERROR(VLOOKUP($A104,강북영업본부!$A$1:$D$255,3,FALSE),0)</f>
        <v>0</v>
      </c>
      <c r="I104" s="74">
        <f>IFERROR(VLOOKUP($A104,강북영업본부!$A$1:$D$255,4,FALSE),0)</f>
        <v>0</v>
      </c>
      <c r="J104" s="74">
        <f>IFERROR(VLOOKUP($A104,강남영업본부!$A$1:$G$255,3,FALSE),0)</f>
        <v>0</v>
      </c>
      <c r="K104" s="74">
        <f>IFERROR(VLOOKUP($A104,강서영업본부!$A$1:$G$255,3,FALSE),0)</f>
        <v>0</v>
      </c>
      <c r="L104" s="74">
        <f>IFERROR(VLOOKUP($A104,강남영업본부!$A$1:$G$255,4,FALSE),0)</f>
        <v>0</v>
      </c>
      <c r="M104" s="75">
        <f>IFERROR(VLOOKUP($A104,강서영업본부!$A$1:$G$255,4,FALSE),0)</f>
        <v>0</v>
      </c>
      <c r="N104" s="75">
        <f>IFERROR(VLOOKUP($A104,동부영업본부!$A$1:$H$255,3,FALSE),0)</f>
        <v>0</v>
      </c>
      <c r="O104" s="75">
        <f>IFERROR(VLOOKUP($A104,동부영업본부!$A$1:$H$255,4,FALSE),0)</f>
        <v>0</v>
      </c>
      <c r="P104" s="75">
        <f>IFERROR(VLOOKUP($A104,서부영업본부!$A$1:$H$255,3,FALSE),0)</f>
        <v>0</v>
      </c>
      <c r="Q104" s="75">
        <f>IFERROR(VLOOKUP($A104,서부영업본부!$A$1:$H$255,4,FALSE),0)</f>
        <v>0</v>
      </c>
      <c r="R104" s="76"/>
      <c r="T104" s="76">
        <f>IFERROR(VLOOKUP($A104,강북영업본부!$A$1:$H$254,5,FALSE),0)</f>
        <v>0</v>
      </c>
      <c r="U104" s="76">
        <f>IFERROR(VLOOKUP($A104,강남영업본부!$A$1:$J$254,7,FALSE),0)</f>
        <v>0</v>
      </c>
      <c r="V104" s="76">
        <f>IFERROR(VLOOKUP($A104,강서영업본부!$A$1:$J$254,7,FALSE),0)</f>
        <v>0</v>
      </c>
      <c r="W104" s="76">
        <f>IFERROR(VLOOKUP($A104,동부영업본부!$A$1:$H$254,5,FALSE),0)</f>
        <v>0</v>
      </c>
      <c r="X104" s="76">
        <f>IFERROR(VLOOKUP($A104,서부영업본부!$A$1:$H$255,5,FALSE),0)</f>
        <v>0</v>
      </c>
    </row>
    <row r="105" spans="1:24" ht="15.65" customHeight="1" x14ac:dyDescent="0.45">
      <c r="A105" s="56" t="s">
        <v>58</v>
      </c>
      <c r="B105" s="73">
        <f t="shared" si="3"/>
        <v>0</v>
      </c>
      <c r="C105" s="74">
        <f>IFERROR(VLOOKUP($A105,유통영업혁신단!$A$1:$L$254,10,FALSE),0)</f>
        <v>0</v>
      </c>
      <c r="D105" s="74">
        <f t="shared" si="4"/>
        <v>0</v>
      </c>
      <c r="E105" s="74">
        <f>IFERROR(VLOOKUP($A105,'유통영업혁신단 IU'!$A:$G,4,FALSE),0)</f>
        <v>0</v>
      </c>
      <c r="F105" s="333"/>
      <c r="G105" s="333"/>
      <c r="H105" s="74">
        <f>IFERROR(VLOOKUP($A105,강북영업본부!$A$1:$D$255,3,FALSE),0)</f>
        <v>0</v>
      </c>
      <c r="I105" s="74">
        <f>IFERROR(VLOOKUP($A105,강북영업본부!$A$1:$D$255,4,FALSE),0)</f>
        <v>0</v>
      </c>
      <c r="J105" s="74">
        <f>IFERROR(VLOOKUP($A105,강남영업본부!$A$1:$G$255,3,FALSE),0)</f>
        <v>0</v>
      </c>
      <c r="K105" s="74">
        <f>IFERROR(VLOOKUP($A105,강서영업본부!$A$1:$G$255,3,FALSE),0)</f>
        <v>0</v>
      </c>
      <c r="L105" s="74">
        <f>IFERROR(VLOOKUP($A105,강남영업본부!$A$1:$G$255,4,FALSE),0)</f>
        <v>0</v>
      </c>
      <c r="M105" s="75">
        <f>IFERROR(VLOOKUP($A105,강서영업본부!$A$1:$G$255,4,FALSE),0)</f>
        <v>0</v>
      </c>
      <c r="N105" s="75">
        <f>IFERROR(VLOOKUP($A105,동부영업본부!$A$1:$H$255,3,FALSE),0)</f>
        <v>0</v>
      </c>
      <c r="O105" s="75">
        <f>IFERROR(VLOOKUP($A105,동부영업본부!$A$1:$H$255,4,FALSE),0)</f>
        <v>0</v>
      </c>
      <c r="P105" s="75">
        <f>IFERROR(VLOOKUP($A105,서부영업본부!$A$1:$H$255,3,FALSE),0)</f>
        <v>0</v>
      </c>
      <c r="Q105" s="75">
        <f>IFERROR(VLOOKUP($A105,서부영업본부!$A$1:$H$255,4,FALSE),0)</f>
        <v>0</v>
      </c>
      <c r="R105" s="76"/>
      <c r="T105" s="76">
        <f>IFERROR(VLOOKUP($A105,강북영업본부!$A$1:$H$254,5,FALSE),0)</f>
        <v>0</v>
      </c>
      <c r="U105" s="76">
        <f>IFERROR(VLOOKUP($A105,강남영업본부!$A$1:$J$254,7,FALSE),0)</f>
        <v>0</v>
      </c>
      <c r="V105" s="76">
        <f>IFERROR(VLOOKUP($A105,강서영업본부!$A$1:$J$254,7,FALSE),0)</f>
        <v>0</v>
      </c>
      <c r="W105" s="76">
        <f>IFERROR(VLOOKUP($A105,동부영업본부!$A$1:$H$254,5,FALSE),0)</f>
        <v>0</v>
      </c>
      <c r="X105" s="76">
        <f>IFERROR(VLOOKUP($A105,서부영업본부!$A$1:$H$255,5,FALSE),0)</f>
        <v>0</v>
      </c>
    </row>
    <row r="106" spans="1:24" ht="15.65" customHeight="1" x14ac:dyDescent="0.45">
      <c r="A106" s="56" t="s">
        <v>59</v>
      </c>
      <c r="B106" s="73">
        <f t="shared" si="3"/>
        <v>0</v>
      </c>
      <c r="C106" s="74">
        <f>IFERROR(VLOOKUP($A106,유통영업혁신단!$A$1:$L$254,10,FALSE),0)</f>
        <v>0</v>
      </c>
      <c r="D106" s="74">
        <f t="shared" si="4"/>
        <v>0</v>
      </c>
      <c r="E106" s="74">
        <f>IFERROR(VLOOKUP($A106,'유통영업혁신단 IU'!$A:$G,4,FALSE),0)</f>
        <v>0</v>
      </c>
      <c r="F106" s="333"/>
      <c r="G106" s="333"/>
      <c r="H106" s="74">
        <f>IFERROR(VLOOKUP($A106,강북영업본부!$A$1:$D$255,3,FALSE),0)</f>
        <v>0</v>
      </c>
      <c r="I106" s="74">
        <f>IFERROR(VLOOKUP($A106,강북영업본부!$A$1:$D$255,4,FALSE),0)</f>
        <v>0</v>
      </c>
      <c r="J106" s="74">
        <f>IFERROR(VLOOKUP($A106,강남영업본부!$A$1:$G$255,3,FALSE),0)</f>
        <v>0</v>
      </c>
      <c r="K106" s="74">
        <f>IFERROR(VLOOKUP($A106,강서영업본부!$A$1:$G$255,3,FALSE),0)</f>
        <v>0</v>
      </c>
      <c r="L106" s="74">
        <f>IFERROR(VLOOKUP($A106,강남영업본부!$A$1:$G$255,4,FALSE),0)</f>
        <v>0</v>
      </c>
      <c r="M106" s="75">
        <f>IFERROR(VLOOKUP($A106,강서영업본부!$A$1:$G$255,4,FALSE),0)</f>
        <v>0</v>
      </c>
      <c r="N106" s="75">
        <f>IFERROR(VLOOKUP($A106,동부영업본부!$A$1:$H$255,3,FALSE),0)</f>
        <v>0</v>
      </c>
      <c r="O106" s="75">
        <f>IFERROR(VLOOKUP($A106,동부영업본부!$A$1:$H$255,4,FALSE),0)</f>
        <v>0</v>
      </c>
      <c r="P106" s="75">
        <f>IFERROR(VLOOKUP($A106,서부영업본부!$A$1:$H$255,3,FALSE),0)</f>
        <v>0</v>
      </c>
      <c r="Q106" s="75">
        <f>IFERROR(VLOOKUP($A106,서부영업본부!$A$1:$H$255,4,FALSE),0)</f>
        <v>0</v>
      </c>
      <c r="R106" s="76"/>
      <c r="T106" s="76">
        <f>IFERROR(VLOOKUP($A106,강북영업본부!$A$1:$H$254,5,FALSE),0)</f>
        <v>0</v>
      </c>
      <c r="U106" s="76">
        <f>IFERROR(VLOOKUP($A106,강남영업본부!$A$1:$J$254,7,FALSE),0)</f>
        <v>0</v>
      </c>
      <c r="V106" s="76">
        <f>IFERROR(VLOOKUP($A106,강서영업본부!$A$1:$J$254,7,FALSE),0)</f>
        <v>0</v>
      </c>
      <c r="W106" s="76">
        <f>IFERROR(VLOOKUP($A106,동부영업본부!$A$1:$H$254,5,FALSE),0)</f>
        <v>0</v>
      </c>
      <c r="X106" s="76">
        <f>IFERROR(VLOOKUP($A106,서부영업본부!$A$1:$H$255,5,FALSE),0)</f>
        <v>0</v>
      </c>
    </row>
    <row r="107" spans="1:24" ht="15.65" customHeight="1" x14ac:dyDescent="0.45">
      <c r="A107" s="60" t="s">
        <v>217</v>
      </c>
      <c r="B107" s="73">
        <f t="shared" si="3"/>
        <v>0</v>
      </c>
      <c r="C107" s="74">
        <f>IFERROR(VLOOKUP($A107,유통영업혁신단!$A$1:$L$254,10,FALSE),0)</f>
        <v>0</v>
      </c>
      <c r="D107" s="74">
        <f t="shared" si="4"/>
        <v>0</v>
      </c>
      <c r="E107" s="74">
        <f>IFERROR(VLOOKUP($A107,'유통영업혁신단 IU'!$A:$G,4,FALSE),0)</f>
        <v>0</v>
      </c>
      <c r="F107" s="333"/>
      <c r="G107" s="333"/>
      <c r="H107" s="74">
        <f>IFERROR(VLOOKUP($A107,강북영업본부!$A$1:$D$255,3,FALSE),0)</f>
        <v>0</v>
      </c>
      <c r="I107" s="74">
        <f>IFERROR(VLOOKUP($A107,강북영업본부!$A$1:$D$255,4,FALSE),0)</f>
        <v>0</v>
      </c>
      <c r="J107" s="74">
        <f>IFERROR(VLOOKUP($A107,강남영업본부!$A$1:$G$255,3,FALSE),0)</f>
        <v>0</v>
      </c>
      <c r="K107" s="74">
        <f>IFERROR(VLOOKUP($A107,강서영업본부!$A$1:$G$255,3,FALSE),0)</f>
        <v>0</v>
      </c>
      <c r="L107" s="74">
        <f>IFERROR(VLOOKUP($A107,강남영업본부!$A$1:$G$255,4,FALSE),0)</f>
        <v>0</v>
      </c>
      <c r="M107" s="75">
        <f>IFERROR(VLOOKUP($A107,강서영업본부!$A$1:$G$255,4,FALSE),0)</f>
        <v>0</v>
      </c>
      <c r="N107" s="75">
        <f>IFERROR(VLOOKUP($A107,동부영업본부!$A$1:$H$255,3,FALSE),0)</f>
        <v>0</v>
      </c>
      <c r="O107" s="75">
        <f>IFERROR(VLOOKUP($A107,동부영업본부!$A$1:$H$255,4,FALSE),0)</f>
        <v>0</v>
      </c>
      <c r="P107" s="75">
        <f>IFERROR(VLOOKUP($A107,서부영업본부!$A$1:$H$255,3,FALSE),0)</f>
        <v>0</v>
      </c>
      <c r="Q107" s="75">
        <f>IFERROR(VLOOKUP($A107,서부영업본부!$A$1:$H$255,4,FALSE),0)</f>
        <v>0</v>
      </c>
      <c r="R107" s="76"/>
      <c r="T107" s="76">
        <f>IFERROR(VLOOKUP($A107,강북영업본부!$A$1:$H$254,5,FALSE),0)</f>
        <v>0</v>
      </c>
      <c r="U107" s="76">
        <f>IFERROR(VLOOKUP($A107,강남영업본부!$A$1:$J$254,7,FALSE),0)</f>
        <v>0</v>
      </c>
      <c r="V107" s="76">
        <f>IFERROR(VLOOKUP($A107,강서영업본부!$A$1:$J$254,7,FALSE),0)</f>
        <v>0</v>
      </c>
      <c r="W107" s="76">
        <f>IFERROR(VLOOKUP($A107,동부영업본부!$A$1:$H$254,5,FALSE),0)</f>
        <v>0</v>
      </c>
      <c r="X107" s="76">
        <f>IFERROR(VLOOKUP($A107,서부영업본부!$A$1:$H$255,5,FALSE),0)</f>
        <v>0</v>
      </c>
    </row>
    <row r="108" spans="1:24" ht="15.65" customHeight="1" x14ac:dyDescent="0.45">
      <c r="A108" s="58" t="s">
        <v>60</v>
      </c>
      <c r="B108" s="73">
        <f t="shared" si="3"/>
        <v>87982292</v>
      </c>
      <c r="C108" s="74">
        <f>IFERROR(VLOOKUP($A108,유통영업혁신단!$A$1:$L$254,10,FALSE),0)</f>
        <v>0</v>
      </c>
      <c r="D108" s="74">
        <f t="shared" si="4"/>
        <v>0</v>
      </c>
      <c r="E108" s="74">
        <f>IFERROR(VLOOKUP($A108,'유통영업혁신단 IU'!$A:$G,4,FALSE),0)</f>
        <v>0</v>
      </c>
      <c r="F108" s="333"/>
      <c r="G108" s="333"/>
      <c r="H108" s="74">
        <f>IFERROR(VLOOKUP($A108,강북영업본부!$A$1:$D$255,3,FALSE),0)</f>
        <v>8730771</v>
      </c>
      <c r="I108" s="74">
        <f>IFERROR(VLOOKUP($A108,강북영업본부!$A$1:$D$255,4,FALSE),0)</f>
        <v>8562040</v>
      </c>
      <c r="J108" s="74">
        <f>IFERROR(VLOOKUP($A108,강남영업본부!$A$1:$G$255,3,FALSE),0)</f>
        <v>6131298</v>
      </c>
      <c r="K108" s="74">
        <f>IFERROR(VLOOKUP($A108,강서영업본부!$A$1:$G$255,3,FALSE),0)</f>
        <v>15266992</v>
      </c>
      <c r="L108" s="74">
        <f>IFERROR(VLOOKUP($A108,강남영업본부!$A$1:$G$255,4,FALSE),0)</f>
        <v>14920741</v>
      </c>
      <c r="M108" s="75">
        <f>IFERROR(VLOOKUP($A108,강서영업본부!$A$1:$G$255,4,FALSE),0)</f>
        <v>8594990</v>
      </c>
      <c r="N108" s="75">
        <f>IFERROR(VLOOKUP($A108,동부영업본부!$A$1:$H$255,3,FALSE),0)</f>
        <v>6384359</v>
      </c>
      <c r="O108" s="75">
        <f>IFERROR(VLOOKUP($A108,동부영업본부!$A$1:$H$255,4,FALSE),0)</f>
        <v>13181168</v>
      </c>
      <c r="P108" s="75">
        <f>IFERROR(VLOOKUP($A108,서부영업본부!$A$1:$H$255,3,FALSE),0)</f>
        <v>2295033</v>
      </c>
      <c r="Q108" s="75">
        <f>IFERROR(VLOOKUP($A108,서부영업본부!$A$1:$H$255,4,FALSE),0)</f>
        <v>3914900</v>
      </c>
      <c r="R108" s="76"/>
      <c r="T108" s="76">
        <f>IFERROR(VLOOKUP($A108,강북영업본부!$A$1:$H$254,5,FALSE),0)</f>
        <v>0</v>
      </c>
      <c r="U108" s="76">
        <f>IFERROR(VLOOKUP($A108,강남영업본부!$A$1:$J$254,7,FALSE),0)</f>
        <v>0</v>
      </c>
      <c r="V108" s="76">
        <f>IFERROR(VLOOKUP($A108,강서영업본부!$A$1:$J$254,7,FALSE),0)</f>
        <v>0</v>
      </c>
      <c r="W108" s="76">
        <f>IFERROR(VLOOKUP($A108,동부영업본부!$A$1:$H$254,5,FALSE),0)</f>
        <v>0</v>
      </c>
      <c r="X108" s="76">
        <f>IFERROR(VLOOKUP($A108,서부영업본부!$A$1:$H$255,5,FALSE),0)</f>
        <v>0</v>
      </c>
    </row>
    <row r="109" spans="1:24" ht="15.65" customHeight="1" x14ac:dyDescent="0.45">
      <c r="A109" s="60" t="s">
        <v>257</v>
      </c>
      <c r="B109" s="73">
        <f t="shared" si="3"/>
        <v>0</v>
      </c>
      <c r="C109" s="74">
        <f>IFERROR(VLOOKUP($A109,유통영업혁신단!$A$1:$L$254,10,FALSE),0)</f>
        <v>0</v>
      </c>
      <c r="D109" s="74">
        <f t="shared" si="4"/>
        <v>0</v>
      </c>
      <c r="E109" s="74">
        <f>IFERROR(VLOOKUP($A109,'유통영업혁신단 IU'!$A:$G,4,FALSE),0)</f>
        <v>0</v>
      </c>
      <c r="F109" s="333"/>
      <c r="G109" s="333"/>
      <c r="H109" s="74">
        <f>IFERROR(VLOOKUP($A109,강북영업본부!$A$1:$D$255,3,FALSE),0)</f>
        <v>0</v>
      </c>
      <c r="I109" s="74">
        <f>IFERROR(VLOOKUP($A109,강북영업본부!$A$1:$D$255,4,FALSE),0)</f>
        <v>0</v>
      </c>
      <c r="J109" s="74">
        <f>IFERROR(VLOOKUP($A109,강남영업본부!$A$1:$G$255,3,FALSE),0)</f>
        <v>0</v>
      </c>
      <c r="K109" s="74">
        <f>IFERROR(VLOOKUP($A109,강서영업본부!$A$1:$G$255,3,FALSE),0)</f>
        <v>0</v>
      </c>
      <c r="L109" s="74">
        <f>IFERROR(VLOOKUP($A109,강남영업본부!$A$1:$G$255,4,FALSE),0)</f>
        <v>0</v>
      </c>
      <c r="M109" s="75">
        <f>IFERROR(VLOOKUP($A109,강서영업본부!$A$1:$G$255,4,FALSE),0)</f>
        <v>0</v>
      </c>
      <c r="N109" s="75">
        <f>IFERROR(VLOOKUP($A109,동부영업본부!$A$1:$H$255,3,FALSE),0)</f>
        <v>0</v>
      </c>
      <c r="O109" s="75">
        <f>IFERROR(VLOOKUP($A109,동부영업본부!$A$1:$H$255,4,FALSE),0)</f>
        <v>0</v>
      </c>
      <c r="P109" s="75">
        <f>IFERROR(VLOOKUP($A109,서부영업본부!$A$1:$H$255,3,FALSE),0)</f>
        <v>0</v>
      </c>
      <c r="Q109" s="75">
        <f>IFERROR(VLOOKUP($A109,서부영업본부!$A$1:$H$255,4,FALSE),0)</f>
        <v>0</v>
      </c>
      <c r="R109" s="76"/>
      <c r="T109" s="76">
        <f>IFERROR(VLOOKUP($A109,강북영업본부!$A$1:$H$254,5,FALSE),0)</f>
        <v>0</v>
      </c>
      <c r="U109" s="76">
        <f>IFERROR(VLOOKUP($A109,강남영업본부!$A$1:$J$254,7,FALSE),0)</f>
        <v>0</v>
      </c>
      <c r="V109" s="76">
        <f>IFERROR(VLOOKUP($A109,강서영업본부!$A$1:$J$254,7,FALSE),0)</f>
        <v>0</v>
      </c>
      <c r="W109" s="76">
        <f>IFERROR(VLOOKUP($A109,동부영업본부!$A$1:$H$254,5,FALSE),0)</f>
        <v>0</v>
      </c>
      <c r="X109" s="76">
        <f>IFERROR(VLOOKUP($A109,서부영업본부!$A$1:$H$255,5,FALSE),0)</f>
        <v>0</v>
      </c>
    </row>
    <row r="110" spans="1:24" ht="16" x14ac:dyDescent="0.45">
      <c r="A110" s="28" t="s">
        <v>330</v>
      </c>
      <c r="B110" s="73">
        <f t="shared" si="3"/>
        <v>0</v>
      </c>
      <c r="C110" s="74">
        <f>IFERROR(VLOOKUP($A110,유통영업혁신단!$A$1:$L$254,10,FALSE),0)</f>
        <v>0</v>
      </c>
      <c r="D110" s="74">
        <f t="shared" si="4"/>
        <v>0</v>
      </c>
      <c r="E110" s="74">
        <f>IFERROR(VLOOKUP($A110,'유통영업혁신단 IU'!$A:$G,4,FALSE),0)</f>
        <v>0</v>
      </c>
      <c r="F110" s="333"/>
      <c r="G110" s="333"/>
      <c r="H110" s="74">
        <f>IFERROR(VLOOKUP($A110,강북영업본부!$A$1:$D$255,3,FALSE),0)</f>
        <v>0</v>
      </c>
      <c r="I110" s="74">
        <f>IFERROR(VLOOKUP($A110,강북영업본부!$A$1:$D$255,4,FALSE),0)</f>
        <v>0</v>
      </c>
      <c r="J110" s="74">
        <f>IFERROR(VLOOKUP($A110,강남영업본부!$A$1:$G$255,3,FALSE),0)</f>
        <v>0</v>
      </c>
      <c r="K110" s="74">
        <f>IFERROR(VLOOKUP($A110,강서영업본부!$A$1:$G$255,3,FALSE),0)</f>
        <v>0</v>
      </c>
      <c r="L110" s="74">
        <f>IFERROR(VLOOKUP($A110,강남영업본부!$A$1:$G$255,4,FALSE),0)</f>
        <v>0</v>
      </c>
      <c r="M110" s="75">
        <f>IFERROR(VLOOKUP($A110,강서영업본부!$A$1:$G$255,4,FALSE),0)</f>
        <v>0</v>
      </c>
      <c r="N110" s="75">
        <f>IFERROR(VLOOKUP($A110,동부영업본부!$A$1:$H$255,3,FALSE),0)</f>
        <v>0</v>
      </c>
      <c r="O110" s="75">
        <f>IFERROR(VLOOKUP($A110,동부영업본부!$A$1:$H$255,4,FALSE),0)</f>
        <v>0</v>
      </c>
      <c r="P110" s="75">
        <f>IFERROR(VLOOKUP($A110,서부영업본부!$A$1:$H$255,3,FALSE),0)</f>
        <v>0</v>
      </c>
      <c r="Q110" s="75">
        <f>IFERROR(VLOOKUP($A110,서부영업본부!$A$1:$H$255,4,FALSE),0)</f>
        <v>0</v>
      </c>
      <c r="R110" s="76"/>
      <c r="T110" s="76">
        <f>IFERROR(VLOOKUP($A110,강북영업본부!$A$1:$H$254,5,FALSE),0)</f>
        <v>0</v>
      </c>
      <c r="U110" s="76">
        <f>IFERROR(VLOOKUP($A110,강남영업본부!$A$1:$J$254,7,FALSE),0)</f>
        <v>0</v>
      </c>
      <c r="V110" s="76">
        <f>IFERROR(VLOOKUP($A110,강서영업본부!$A$1:$J$254,7,FALSE),0)</f>
        <v>0</v>
      </c>
      <c r="W110" s="76">
        <f>IFERROR(VLOOKUP($A110,동부영업본부!$A$1:$H$254,5,FALSE),0)</f>
        <v>0</v>
      </c>
      <c r="X110" s="76">
        <f>IFERROR(VLOOKUP($A110,서부영업본부!$A$1:$H$255,5,FALSE),0)</f>
        <v>0</v>
      </c>
    </row>
    <row r="111" spans="1:24" ht="16" x14ac:dyDescent="0.45">
      <c r="A111" s="28" t="s">
        <v>332</v>
      </c>
      <c r="B111" s="73">
        <f t="shared" si="3"/>
        <v>0</v>
      </c>
      <c r="C111" s="74">
        <f>IFERROR(VLOOKUP($A111,유통영업혁신단!$A$1:$L$254,10,FALSE),0)</f>
        <v>0</v>
      </c>
      <c r="D111" s="74">
        <f t="shared" si="4"/>
        <v>0</v>
      </c>
      <c r="E111" s="74">
        <f>IFERROR(VLOOKUP($A111,'유통영업혁신단 IU'!$A:$G,4,FALSE),0)</f>
        <v>0</v>
      </c>
      <c r="F111" s="333"/>
      <c r="G111" s="333"/>
      <c r="H111" s="74">
        <f>IFERROR(VLOOKUP($A111,강북영업본부!$A$1:$D$255,3,FALSE),0)</f>
        <v>0</v>
      </c>
      <c r="I111" s="74">
        <f>IFERROR(VLOOKUP($A111,강북영업본부!$A$1:$D$255,4,FALSE),0)</f>
        <v>0</v>
      </c>
      <c r="J111" s="74">
        <f>IFERROR(VLOOKUP($A111,강남영업본부!$A$1:$G$255,3,FALSE),0)</f>
        <v>0</v>
      </c>
      <c r="K111" s="74">
        <f>IFERROR(VLOOKUP($A111,강서영업본부!$A$1:$G$255,3,FALSE),0)</f>
        <v>0</v>
      </c>
      <c r="L111" s="74">
        <f>IFERROR(VLOOKUP($A111,강남영업본부!$A$1:$G$255,4,FALSE),0)</f>
        <v>0</v>
      </c>
      <c r="M111" s="75">
        <f>IFERROR(VLOOKUP($A111,강서영업본부!$A$1:$G$255,4,FALSE),0)</f>
        <v>0</v>
      </c>
      <c r="N111" s="75">
        <f>IFERROR(VLOOKUP($A111,동부영업본부!$A$1:$H$255,3,FALSE),0)</f>
        <v>0</v>
      </c>
      <c r="O111" s="75">
        <f>IFERROR(VLOOKUP($A111,동부영업본부!$A$1:$H$255,4,FALSE),0)</f>
        <v>0</v>
      </c>
      <c r="P111" s="75">
        <f>IFERROR(VLOOKUP($A111,서부영업본부!$A$1:$H$255,3,FALSE),0)</f>
        <v>0</v>
      </c>
      <c r="Q111" s="75">
        <f>IFERROR(VLOOKUP($A111,서부영업본부!$A$1:$H$255,4,FALSE),0)</f>
        <v>0</v>
      </c>
      <c r="R111" s="76"/>
      <c r="T111" s="76">
        <f>IFERROR(VLOOKUP($A111,강북영업본부!$A$1:$H$254,5,FALSE),0)</f>
        <v>0</v>
      </c>
      <c r="U111" s="76">
        <f>IFERROR(VLOOKUP($A111,강남영업본부!$A$1:$J$254,7,FALSE),0)</f>
        <v>0</v>
      </c>
      <c r="V111" s="76">
        <f>IFERROR(VLOOKUP($A111,강서영업본부!$A$1:$J$254,7,FALSE),0)</f>
        <v>0</v>
      </c>
      <c r="W111" s="76">
        <f>IFERROR(VLOOKUP($A111,동부영업본부!$A$1:$H$254,5,FALSE),0)</f>
        <v>0</v>
      </c>
      <c r="X111" s="76">
        <f>IFERROR(VLOOKUP($A111,서부영업본부!$A$1:$H$255,5,FALSE),0)</f>
        <v>0</v>
      </c>
    </row>
    <row r="112" spans="1:24" ht="16" x14ac:dyDescent="0.45">
      <c r="A112" s="28" t="s">
        <v>331</v>
      </c>
      <c r="B112" s="73">
        <f t="shared" si="3"/>
        <v>0</v>
      </c>
      <c r="C112" s="74">
        <f>IFERROR(VLOOKUP($A112,유통영업혁신단!$A$1:$L$254,10,FALSE),0)</f>
        <v>0</v>
      </c>
      <c r="D112" s="74">
        <f t="shared" si="4"/>
        <v>0</v>
      </c>
      <c r="E112" s="74">
        <f>IFERROR(VLOOKUP($A112,'유통영업혁신단 IU'!$A:$G,4,FALSE),0)</f>
        <v>0</v>
      </c>
      <c r="F112" s="333"/>
      <c r="G112" s="333"/>
      <c r="H112" s="74">
        <f>IFERROR(VLOOKUP($A112,강북영업본부!$A$1:$D$255,3,FALSE),0)</f>
        <v>0</v>
      </c>
      <c r="I112" s="74">
        <f>IFERROR(VLOOKUP($A112,강북영업본부!$A$1:$D$255,4,FALSE),0)</f>
        <v>0</v>
      </c>
      <c r="J112" s="74">
        <f>IFERROR(VLOOKUP($A112,강남영업본부!$A$1:$G$255,3,FALSE),0)</f>
        <v>0</v>
      </c>
      <c r="K112" s="74">
        <f>IFERROR(VLOOKUP($A112,강서영업본부!$A$1:$G$255,3,FALSE),0)</f>
        <v>0</v>
      </c>
      <c r="L112" s="74">
        <f>IFERROR(VLOOKUP($A112,강남영업본부!$A$1:$G$255,4,FALSE),0)</f>
        <v>0</v>
      </c>
      <c r="M112" s="75">
        <f>IFERROR(VLOOKUP($A112,강서영업본부!$A$1:$G$255,4,FALSE),0)</f>
        <v>0</v>
      </c>
      <c r="N112" s="75">
        <f>IFERROR(VLOOKUP($A112,동부영업본부!$A$1:$H$255,3,FALSE),0)</f>
        <v>0</v>
      </c>
      <c r="O112" s="75">
        <f>IFERROR(VLOOKUP($A112,동부영업본부!$A$1:$H$255,4,FALSE),0)</f>
        <v>0</v>
      </c>
      <c r="P112" s="75">
        <f>IFERROR(VLOOKUP($A112,서부영업본부!$A$1:$H$255,3,FALSE),0)</f>
        <v>0</v>
      </c>
      <c r="Q112" s="75">
        <f>IFERROR(VLOOKUP($A112,서부영업본부!$A$1:$H$255,4,FALSE),0)</f>
        <v>0</v>
      </c>
      <c r="R112" s="76"/>
      <c r="T112" s="76">
        <f>IFERROR(VLOOKUP($A112,강북영업본부!$A$1:$H$254,5,FALSE),0)</f>
        <v>0</v>
      </c>
      <c r="U112" s="76">
        <f>IFERROR(VLOOKUP($A112,강남영업본부!$A$1:$J$254,7,FALSE),0)</f>
        <v>0</v>
      </c>
      <c r="V112" s="76">
        <f>IFERROR(VLOOKUP($A112,강서영업본부!$A$1:$J$254,7,FALSE),0)</f>
        <v>0</v>
      </c>
      <c r="W112" s="76">
        <f>IFERROR(VLOOKUP($A112,동부영업본부!$A$1:$H$254,5,FALSE),0)</f>
        <v>0</v>
      </c>
      <c r="X112" s="76">
        <f>IFERROR(VLOOKUP($A112,서부영업본부!$A$1:$H$255,5,FALSE),0)</f>
        <v>0</v>
      </c>
    </row>
    <row r="113" spans="1:24" s="12" customFormat="1" ht="15.65" customHeight="1" x14ac:dyDescent="0.45">
      <c r="A113" s="42" t="s">
        <v>61</v>
      </c>
      <c r="B113" s="69">
        <f t="shared" si="3"/>
        <v>15154274.185670312</v>
      </c>
      <c r="C113" s="70">
        <f>IFERROR(VLOOKUP($A113,유통영업혁신단!$A$1:$L$254,10,FALSE),0)</f>
        <v>0</v>
      </c>
      <c r="D113" s="70">
        <f t="shared" si="4"/>
        <v>510655.18567031145</v>
      </c>
      <c r="E113" s="70">
        <f>IFERROR(VLOOKUP($A113,'유통영업혁신단 IU'!$A:$G,4,FALSE),0)</f>
        <v>1068800</v>
      </c>
      <c r="F113" s="332"/>
      <c r="G113" s="332"/>
      <c r="H113" s="70">
        <f>IFERROR(VLOOKUP($A113,강북영업본부!$A$1:$D$255,3,FALSE),0)</f>
        <v>823160</v>
      </c>
      <c r="I113" s="70">
        <f>IFERROR(VLOOKUP($A113,강북영업본부!$A$1:$D$255,4,FALSE),0)</f>
        <v>1037559</v>
      </c>
      <c r="J113" s="70">
        <f>IFERROR(VLOOKUP($A113,강남영업본부!$A$1:$G$255,3,FALSE),0)</f>
        <v>429400</v>
      </c>
      <c r="K113" s="70">
        <f>IFERROR(VLOOKUP($A113,강서영업본부!$A$1:$G$255,3,FALSE),0)</f>
        <v>0</v>
      </c>
      <c r="L113" s="70">
        <f>IFERROR(VLOOKUP($A113,강남영업본부!$A$1:$G$255,4,FALSE),0)</f>
        <v>621300</v>
      </c>
      <c r="M113" s="71">
        <f>IFERROR(VLOOKUP($A113,강서영업본부!$A$1:$G$255,4,FALSE),0)</f>
        <v>590800</v>
      </c>
      <c r="N113" s="71">
        <f>IFERROR(VLOOKUP($A113,동부영업본부!$A$1:$H$255,3,FALSE),0)</f>
        <v>3106700</v>
      </c>
      <c r="O113" s="71">
        <f>IFERROR(VLOOKUP($A113,동부영업본부!$A$1:$H$255,4,FALSE),0)</f>
        <v>1237200</v>
      </c>
      <c r="P113" s="71">
        <f>IFERROR(VLOOKUP($A113,서부영업본부!$A$1:$H$255,3,FALSE),0)</f>
        <v>1382200</v>
      </c>
      <c r="Q113" s="71">
        <f>IFERROR(VLOOKUP($A113,서부영업본부!$A$1:$H$255,4,FALSE),0)</f>
        <v>4346500</v>
      </c>
      <c r="R113" s="72"/>
      <c r="T113" s="72">
        <f>IFERROR(VLOOKUP($A113,강북영업본부!$A$1:$H$254,5,FALSE),0)</f>
        <v>60869.344392078216</v>
      </c>
      <c r="U113" s="72">
        <f>IFERROR(VLOOKUP($A113,강남영업본부!$A$1:$J$254,7,FALSE),0)</f>
        <v>0</v>
      </c>
      <c r="V113" s="72">
        <f>IFERROR(VLOOKUP($A113,강서영업본부!$A$1:$J$254,7,FALSE),0)</f>
        <v>0</v>
      </c>
      <c r="W113" s="72">
        <f>IFERROR(VLOOKUP($A113,동부영업본부!$A$1:$H$254,5,FALSE),0)</f>
        <v>183850.98954281429</v>
      </c>
      <c r="X113" s="72">
        <f>IFERROR(VLOOKUP($A113,서부영업본부!$A$1:$H$255,5,FALSE),0)</f>
        <v>265934.8517354189</v>
      </c>
    </row>
    <row r="114" spans="1:24" ht="15.65" customHeight="1" x14ac:dyDescent="0.45">
      <c r="A114" s="56" t="s">
        <v>62</v>
      </c>
      <c r="B114" s="73">
        <f t="shared" si="3"/>
        <v>9568575.3328532781</v>
      </c>
      <c r="C114" s="74">
        <f>IFERROR(VLOOKUP($A114,유통영업혁신단!$A$1:$L$254,10,FALSE),0)</f>
        <v>0</v>
      </c>
      <c r="D114" s="74">
        <f t="shared" si="4"/>
        <v>331875.33285327873</v>
      </c>
      <c r="E114" s="74">
        <f>IFERROR(VLOOKUP($A114,'유통영업혁신단 IU'!$A:$G,4,FALSE),0)</f>
        <v>25800</v>
      </c>
      <c r="F114" s="333"/>
      <c r="G114" s="333"/>
      <c r="H114" s="74">
        <f>IFERROR(VLOOKUP($A114,강북영업본부!$A$1:$D$255,3,FALSE),0)</f>
        <v>0</v>
      </c>
      <c r="I114" s="74">
        <f>IFERROR(VLOOKUP($A114,강북영업본부!$A$1:$D$255,4,FALSE),0)</f>
        <v>450300</v>
      </c>
      <c r="J114" s="74">
        <f>IFERROR(VLOOKUP($A114,강남영업본부!$A$1:$G$255,3,FALSE),0)</f>
        <v>0</v>
      </c>
      <c r="K114" s="74">
        <f>IFERROR(VLOOKUP($A114,강서영업본부!$A$1:$G$255,3,FALSE),0)</f>
        <v>0</v>
      </c>
      <c r="L114" s="74">
        <f>IFERROR(VLOOKUP($A114,강남영업본부!$A$1:$G$255,4,FALSE),0)</f>
        <v>0</v>
      </c>
      <c r="M114" s="75">
        <f>IFERROR(VLOOKUP($A114,강서영업본부!$A$1:$G$255,4,FALSE),0)</f>
        <v>70000</v>
      </c>
      <c r="N114" s="75">
        <f>IFERROR(VLOOKUP($A114,동부영업본부!$A$1:$H$255,3,FALSE),0)</f>
        <v>2736700</v>
      </c>
      <c r="O114" s="75">
        <f>IFERROR(VLOOKUP($A114,동부영업본부!$A$1:$H$255,4,FALSE),0)</f>
        <v>831200</v>
      </c>
      <c r="P114" s="75">
        <f>IFERROR(VLOOKUP($A114,서부영업본부!$A$1:$H$255,3,FALSE),0)</f>
        <v>776200</v>
      </c>
      <c r="Q114" s="75">
        <f>IFERROR(VLOOKUP($A114,서부영업본부!$A$1:$H$255,4,FALSE),0)</f>
        <v>4346500</v>
      </c>
      <c r="R114" s="76"/>
      <c r="T114" s="76">
        <f>IFERROR(VLOOKUP($A114,강북영업본부!$A$1:$H$254,5,FALSE),0)</f>
        <v>0</v>
      </c>
      <c r="U114" s="76">
        <f>IFERROR(VLOOKUP($A114,강남영업본부!$A$1:$J$254,7,FALSE),0)</f>
        <v>0</v>
      </c>
      <c r="V114" s="76">
        <f>IFERROR(VLOOKUP($A114,강서영업본부!$A$1:$J$254,7,FALSE),0)</f>
        <v>0</v>
      </c>
      <c r="W114" s="76">
        <f>IFERROR(VLOOKUP($A114,동부영업본부!$A$1:$H$254,5,FALSE),0)</f>
        <v>183850.98954281429</v>
      </c>
      <c r="X114" s="76">
        <f>IFERROR(VLOOKUP($A114,서부영업본부!$A$1:$H$255,5,FALSE),0)</f>
        <v>148024.34331046444</v>
      </c>
    </row>
    <row r="115" spans="1:24" ht="15.65" customHeight="1" x14ac:dyDescent="0.45">
      <c r="A115" s="23" t="s">
        <v>382</v>
      </c>
      <c r="B115" s="73">
        <f t="shared" si="3"/>
        <v>137214.27790463867</v>
      </c>
      <c r="C115" s="74">
        <f>IFERROR(VLOOKUP($A115,유통영업혁신단!$A$1:$L$254,10,FALSE),0)</f>
        <v>0</v>
      </c>
      <c r="D115" s="74">
        <f t="shared" si="4"/>
        <v>137214.27790463867</v>
      </c>
      <c r="E115" s="74">
        <f>IFERROR(VLOOKUP($A115,'유통영업혁신단 IU'!$A:$G,4,FALSE),0)</f>
        <v>0</v>
      </c>
      <c r="F115" s="333"/>
      <c r="G115" s="333"/>
      <c r="H115" s="74">
        <f>IFERROR(VLOOKUP($A115,강북영업본부!$A$1:$D$255,3,FALSE),0)</f>
        <v>0</v>
      </c>
      <c r="I115" s="74">
        <f>IFERROR(VLOOKUP($A115,강북영업본부!$A$1:$D$255,4,FALSE),0)</f>
        <v>0</v>
      </c>
      <c r="J115" s="74">
        <f>IFERROR(VLOOKUP($A115,강남영업본부!$A$1:$G$255,3,FALSE),0)</f>
        <v>0</v>
      </c>
      <c r="K115" s="74">
        <f>IFERROR(VLOOKUP($A115,강서영업본부!$A$1:$G$255,3,FALSE),0)</f>
        <v>0</v>
      </c>
      <c r="L115" s="74">
        <f>IFERROR(VLOOKUP($A115,강남영업본부!$A$1:$G$255,4,FALSE),0)</f>
        <v>0</v>
      </c>
      <c r="M115" s="75">
        <f>IFERROR(VLOOKUP($A115,강서영업본부!$A$1:$G$255,4,FALSE),0)</f>
        <v>0</v>
      </c>
      <c r="N115" s="75">
        <f>IFERROR(VLOOKUP($A115,동부영업본부!$A$1:$H$255,3,FALSE),0)</f>
        <v>0</v>
      </c>
      <c r="O115" s="75">
        <f>IFERROR(VLOOKUP($A115,동부영업본부!$A$1:$H$255,4,FALSE),0)</f>
        <v>0</v>
      </c>
      <c r="P115" s="75">
        <f>IFERROR(VLOOKUP($A115,서부영업본부!$A$1:$H$255,3,FALSE),0)</f>
        <v>0</v>
      </c>
      <c r="Q115" s="75">
        <f>IFERROR(VLOOKUP($A115,서부영업본부!$A$1:$H$255,4,FALSE),0)</f>
        <v>0</v>
      </c>
      <c r="R115" s="76"/>
      <c r="T115" s="76">
        <f>IFERROR(VLOOKUP($A115,강북영업본부!$A$1:$H$254,5,FALSE),0)</f>
        <v>60869.344392078216</v>
      </c>
      <c r="U115" s="76">
        <f>IFERROR(VLOOKUP($A115,강남영업본부!$A$1:$J$254,7,FALSE),0)</f>
        <v>0</v>
      </c>
      <c r="V115" s="76">
        <f>IFERROR(VLOOKUP($A115,강서영업본부!$A$1:$J$254,7,FALSE),0)</f>
        <v>0</v>
      </c>
      <c r="W115" s="76">
        <f>IFERROR(VLOOKUP($A115,동부영업본부!$A$1:$H$254,5,FALSE),0)</f>
        <v>0</v>
      </c>
      <c r="X115" s="76">
        <f>IFERROR(VLOOKUP($A115,서부영업본부!$A$1:$H$255,5,FALSE),0)</f>
        <v>76344.933512560441</v>
      </c>
    </row>
    <row r="116" spans="1:24" ht="15.65" customHeight="1" x14ac:dyDescent="0.45">
      <c r="A116" s="56" t="s">
        <v>218</v>
      </c>
      <c r="B116" s="73">
        <f t="shared" si="3"/>
        <v>0</v>
      </c>
      <c r="C116" s="74">
        <f>IFERROR(VLOOKUP($A116,유통영업혁신단!$A$1:$L$254,10,FALSE),0)</f>
        <v>0</v>
      </c>
      <c r="D116" s="74">
        <f t="shared" si="4"/>
        <v>0</v>
      </c>
      <c r="E116" s="74">
        <f>IFERROR(VLOOKUP($A116,'유통영업혁신단 IU'!$A:$G,4,FALSE),0)</f>
        <v>0</v>
      </c>
      <c r="F116" s="333"/>
      <c r="G116" s="333"/>
      <c r="H116" s="74">
        <f>IFERROR(VLOOKUP($A116,강북영업본부!$A$1:$D$255,3,FALSE),0)</f>
        <v>0</v>
      </c>
      <c r="I116" s="74">
        <f>IFERROR(VLOOKUP($A116,강북영업본부!$A$1:$D$255,4,FALSE),0)</f>
        <v>0</v>
      </c>
      <c r="J116" s="74">
        <f>IFERROR(VLOOKUP($A116,강남영업본부!$A$1:$G$255,3,FALSE),0)</f>
        <v>0</v>
      </c>
      <c r="K116" s="74">
        <f>IFERROR(VLOOKUP($A116,강서영업본부!$A$1:$G$255,3,FALSE),0)</f>
        <v>0</v>
      </c>
      <c r="L116" s="74">
        <f>IFERROR(VLOOKUP($A116,강남영업본부!$A$1:$G$255,4,FALSE),0)</f>
        <v>0</v>
      </c>
      <c r="M116" s="75">
        <f>IFERROR(VLOOKUP($A116,강서영업본부!$A$1:$G$255,4,FALSE),0)</f>
        <v>0</v>
      </c>
      <c r="N116" s="75">
        <f>IFERROR(VLOOKUP($A116,동부영업본부!$A$1:$H$255,3,FALSE),0)</f>
        <v>0</v>
      </c>
      <c r="O116" s="75">
        <f>IFERROR(VLOOKUP($A116,동부영업본부!$A$1:$H$255,4,FALSE),0)</f>
        <v>0</v>
      </c>
      <c r="P116" s="75">
        <f>IFERROR(VLOOKUP($A116,서부영업본부!$A$1:$H$255,3,FALSE),0)</f>
        <v>0</v>
      </c>
      <c r="Q116" s="75">
        <f>IFERROR(VLOOKUP($A116,서부영업본부!$A$1:$H$255,4,FALSE),0)</f>
        <v>0</v>
      </c>
      <c r="R116" s="76"/>
      <c r="T116" s="76">
        <f>IFERROR(VLOOKUP($A116,강북영업본부!$A$1:$H$254,5,FALSE),0)</f>
        <v>0</v>
      </c>
      <c r="U116" s="76">
        <f>IFERROR(VLOOKUP($A116,강남영업본부!$A$1:$J$254,7,FALSE),0)</f>
        <v>0</v>
      </c>
      <c r="V116" s="76">
        <f>IFERROR(VLOOKUP($A116,강서영업본부!$A$1:$J$254,7,FALSE),0)</f>
        <v>0</v>
      </c>
      <c r="W116" s="76">
        <f>IFERROR(VLOOKUP($A116,동부영업본부!$A$1:$H$254,5,FALSE),0)</f>
        <v>0</v>
      </c>
      <c r="X116" s="76">
        <f>IFERROR(VLOOKUP($A116,서부영업본부!$A$1:$H$255,5,FALSE),0)</f>
        <v>0</v>
      </c>
    </row>
    <row r="117" spans="1:24" ht="15.65" customHeight="1" x14ac:dyDescent="0.45">
      <c r="A117" s="183" t="s">
        <v>412</v>
      </c>
      <c r="B117" s="185">
        <f t="shared" si="3"/>
        <v>4648484.5749123935</v>
      </c>
      <c r="C117" s="186">
        <f>IFERROR(VLOOKUP($A117,유통영업혁신단!$A$1:$L$254,10,FALSE),0)</f>
        <v>0</v>
      </c>
      <c r="D117" s="186">
        <f t="shared" ref="D117" si="5">U117+W117+X117+T117+V117</f>
        <v>41565.574912394019</v>
      </c>
      <c r="E117" s="186">
        <f>IFERROR(VLOOKUP($A117,'유통영업혁신단 IU'!$A:$G,4,FALSE),0)</f>
        <v>243000</v>
      </c>
      <c r="F117" s="334"/>
      <c r="G117" s="334"/>
      <c r="H117" s="186">
        <f>IFERROR(VLOOKUP($A117,강북영업본부!$A$1:$D$255,3,FALSE),0)</f>
        <v>823160</v>
      </c>
      <c r="I117" s="186">
        <f>IFERROR(VLOOKUP($A117,강북영업본부!$A$1:$D$255,4,FALSE),0)</f>
        <v>587259</v>
      </c>
      <c r="J117" s="186">
        <f>IFERROR(VLOOKUP($A117,강남영업본부!$A$1:$G$255,3,FALSE),0)</f>
        <v>429400</v>
      </c>
      <c r="K117" s="186">
        <f>IFERROR(VLOOKUP($A117,강서영업본부!$A$1:$G$255,3,FALSE),0)</f>
        <v>0</v>
      </c>
      <c r="L117" s="186">
        <f>IFERROR(VLOOKUP($A117,강남영업본부!$A$1:$G$255,4,FALSE),0)</f>
        <v>621300</v>
      </c>
      <c r="M117" s="187">
        <f>IFERROR(VLOOKUP($A117,강서영업본부!$A$1:$G$255,4,FALSE),0)</f>
        <v>520800</v>
      </c>
      <c r="N117" s="187">
        <f>IFERROR(VLOOKUP($A117,동부영업본부!$A$1:$H$255,3,FALSE),0)</f>
        <v>370000</v>
      </c>
      <c r="O117" s="187">
        <f>IFERROR(VLOOKUP($A117,동부영업본부!$A$1:$H$255,4,FALSE),0)</f>
        <v>406000</v>
      </c>
      <c r="P117" s="187">
        <f>IFERROR(VLOOKUP($A117,서부영업본부!$A$1:$H$255,3,FALSE),0)</f>
        <v>606000</v>
      </c>
      <c r="Q117" s="187">
        <f>IFERROR(VLOOKUP($A117,서부영업본부!$A$1:$H$255,4,FALSE),0)</f>
        <v>0</v>
      </c>
      <c r="R117" s="76"/>
      <c r="T117" s="76">
        <f>IFERROR(VLOOKUP($A117,강북영업본부!$A$1:$H$254,5,FALSE),0)</f>
        <v>0</v>
      </c>
      <c r="U117" s="76">
        <f>IFERROR(VLOOKUP($A117,강남영업본부!$A$1:$J$254,7,FALSE),0)</f>
        <v>0</v>
      </c>
      <c r="V117" s="76">
        <f>IFERROR(VLOOKUP($A117,강서영업본부!$A$1:$J$254,7,FALSE),0)</f>
        <v>0</v>
      </c>
      <c r="W117" s="76">
        <f>IFERROR(VLOOKUP($A117,동부영업본부!$A$1:$H$254,5,FALSE),0)</f>
        <v>0</v>
      </c>
      <c r="X117" s="76">
        <f>IFERROR(VLOOKUP($A117,서부영업본부!$A$1:$H$255,5,FALSE),0)</f>
        <v>41565.574912394019</v>
      </c>
    </row>
    <row r="118" spans="1:24" ht="15.65" customHeight="1" x14ac:dyDescent="0.45">
      <c r="A118" s="229" t="s">
        <v>448</v>
      </c>
      <c r="B118" s="185">
        <f t="shared" si="3"/>
        <v>800000</v>
      </c>
      <c r="C118" s="186">
        <f>IFERROR(VLOOKUP($A118,유통영업혁신단!$A$1:$L$254,10,FALSE),0)</f>
        <v>0</v>
      </c>
      <c r="D118" s="186">
        <f t="shared" ref="D118" si="6">U118+W118+X118+T118+V118</f>
        <v>0</v>
      </c>
      <c r="E118" s="186">
        <f>IFERROR(VLOOKUP($A118,'유통영업혁신단 IU'!$A:$G,4,FALSE),0)</f>
        <v>800000</v>
      </c>
      <c r="F118" s="334"/>
      <c r="G118" s="334"/>
      <c r="H118" s="186">
        <f>IFERROR(VLOOKUP($A118,강북영업본부!$A$1:$D$255,3,FALSE),0)</f>
        <v>0</v>
      </c>
      <c r="I118" s="186">
        <f>IFERROR(VLOOKUP($A118,강북영업본부!$A$1:$D$255,4,FALSE),0)</f>
        <v>0</v>
      </c>
      <c r="J118" s="186">
        <f>IFERROR(VLOOKUP($A118,강남영업본부!$A$1:$G$255,3,FALSE),0)</f>
        <v>0</v>
      </c>
      <c r="K118" s="186">
        <f>IFERROR(VLOOKUP($A118,강서영업본부!$A$1:$G$255,3,FALSE),0)</f>
        <v>0</v>
      </c>
      <c r="L118" s="186">
        <f>IFERROR(VLOOKUP($A118,강남영업본부!$A$1:$G$255,4,FALSE),0)</f>
        <v>0</v>
      </c>
      <c r="M118" s="187">
        <f>IFERROR(VLOOKUP($A118,강서영업본부!$A$1:$G$255,4,FALSE),0)</f>
        <v>0</v>
      </c>
      <c r="N118" s="187">
        <f>IFERROR(VLOOKUP($A118,동부영업본부!$A$1:$H$255,3,FALSE),0)</f>
        <v>0</v>
      </c>
      <c r="O118" s="187">
        <f>IFERROR(VLOOKUP($A118,동부영업본부!$A$1:$H$255,4,FALSE),0)</f>
        <v>0</v>
      </c>
      <c r="P118" s="187">
        <f>IFERROR(VLOOKUP($A118,서부영업본부!$A$1:$H$255,3,FALSE),0)</f>
        <v>0</v>
      </c>
      <c r="Q118" s="187">
        <f>IFERROR(VLOOKUP($A118,서부영업본부!$A$1:$H$255,4,FALSE),0)</f>
        <v>0</v>
      </c>
      <c r="R118" s="76"/>
      <c r="T118" s="76"/>
      <c r="U118" s="76"/>
      <c r="V118" s="76"/>
      <c r="W118" s="76"/>
      <c r="X118" s="76"/>
    </row>
    <row r="119" spans="1:24" ht="15.65" customHeight="1" x14ac:dyDescent="0.45">
      <c r="A119" s="235" t="s">
        <v>413</v>
      </c>
      <c r="B119" s="185">
        <f t="shared" si="3"/>
        <v>0</v>
      </c>
      <c r="C119" s="186">
        <f>IFERROR(VLOOKUP($A119,유통영업혁신단!$A$1:$L$254,10,FALSE),0)</f>
        <v>0</v>
      </c>
      <c r="D119" s="186">
        <f t="shared" ref="D119" si="7">U119+W119+X119+T119+V119</f>
        <v>0</v>
      </c>
      <c r="E119" s="186">
        <f>IFERROR(VLOOKUP($A119,'유통영업혁신단 IU'!$A:$G,4,FALSE),0)</f>
        <v>0</v>
      </c>
      <c r="F119" s="334"/>
      <c r="G119" s="334"/>
      <c r="H119" s="186">
        <f>IFERROR(VLOOKUP($A119,강북영업본부!$A$1:$D$255,3,FALSE),0)</f>
        <v>0</v>
      </c>
      <c r="I119" s="186">
        <f>IFERROR(VLOOKUP($A119,강북영업본부!$A$1:$D$255,4,FALSE),0)</f>
        <v>0</v>
      </c>
      <c r="J119" s="186">
        <f>IFERROR(VLOOKUP($A119,강남영업본부!$A$1:$G$255,3,FALSE),0)</f>
        <v>0</v>
      </c>
      <c r="K119" s="186">
        <f>IFERROR(VLOOKUP($A119,강서영업본부!$A$1:$G$255,3,FALSE),0)</f>
        <v>0</v>
      </c>
      <c r="L119" s="186">
        <f>IFERROR(VLOOKUP($A119,강남영업본부!$A$1:$G$255,4,FALSE),0)</f>
        <v>0</v>
      </c>
      <c r="M119" s="187">
        <f>IFERROR(VLOOKUP($A119,강서영업본부!$A$1:$G$255,4,FALSE),0)</f>
        <v>0</v>
      </c>
      <c r="N119" s="187">
        <f>IFERROR(VLOOKUP($A119,동부영업본부!$A$1:$H$255,3,FALSE),0)</f>
        <v>0</v>
      </c>
      <c r="O119" s="187">
        <f>IFERROR(VLOOKUP($A119,동부영업본부!$A$1:$H$255,4,FALSE),0)</f>
        <v>0</v>
      </c>
      <c r="P119" s="187">
        <f>IFERROR(VLOOKUP($A119,서부영업본부!$A$1:$H$255,3,FALSE),0)</f>
        <v>0</v>
      </c>
      <c r="Q119" s="187">
        <f>IFERROR(VLOOKUP($A119,서부영업본부!$A$1:$H$255,4,FALSE),0)</f>
        <v>0</v>
      </c>
      <c r="R119" s="76"/>
      <c r="T119" s="76"/>
      <c r="U119" s="76"/>
      <c r="V119" s="76"/>
      <c r="W119" s="76"/>
      <c r="X119" s="76"/>
    </row>
    <row r="120" spans="1:24" s="12" customFormat="1" ht="15.65" customHeight="1" x14ac:dyDescent="0.45">
      <c r="A120" s="42" t="s">
        <v>155</v>
      </c>
      <c r="B120" s="69">
        <f t="shared" si="3"/>
        <v>631684.65344162751</v>
      </c>
      <c r="C120" s="70">
        <f>IFERROR(VLOOKUP($A120,유통영업혁신단!$A$1:$L$254,10,FALSE),0)</f>
        <v>0</v>
      </c>
      <c r="D120" s="70">
        <f t="shared" si="4"/>
        <v>531684.65344162751</v>
      </c>
      <c r="E120" s="70">
        <f>IFERROR(VLOOKUP($A120,'유통영업혁신단 IU'!$A:$G,4,FALSE),0)</f>
        <v>100000</v>
      </c>
      <c r="F120" s="332"/>
      <c r="G120" s="332"/>
      <c r="H120" s="70">
        <f>IFERROR(VLOOKUP($A120,강북영업본부!$A$1:$D$255,3,FALSE),0)</f>
        <v>0</v>
      </c>
      <c r="I120" s="70">
        <f>IFERROR(VLOOKUP($A120,강북영업본부!$A$1:$D$255,4,FALSE),0)</f>
        <v>0</v>
      </c>
      <c r="J120" s="70">
        <f>IFERROR(VLOOKUP($A120,강남영업본부!$A$1:$G$255,3,FALSE),0)</f>
        <v>0</v>
      </c>
      <c r="K120" s="70">
        <f>IFERROR(VLOOKUP($A120,강서영업본부!$A$1:$G$255,3,FALSE),0)</f>
        <v>0</v>
      </c>
      <c r="L120" s="70">
        <f>IFERROR(VLOOKUP($A120,강남영업본부!$A$1:$G$255,4,FALSE),0)</f>
        <v>0</v>
      </c>
      <c r="M120" s="71">
        <f>IFERROR(VLOOKUP($A120,강서영업본부!$A$1:$G$255,4,FALSE),0)</f>
        <v>0</v>
      </c>
      <c r="N120" s="71">
        <f>IFERROR(VLOOKUP($A120,동부영업본부!$A$1:$H$255,3,FALSE),0)</f>
        <v>0</v>
      </c>
      <c r="O120" s="71">
        <f>IFERROR(VLOOKUP($A120,동부영업본부!$A$1:$H$255,4,FALSE),0)</f>
        <v>0</v>
      </c>
      <c r="P120" s="71">
        <f>IFERROR(VLOOKUP($A120,서부영업본부!$A$1:$H$255,3,FALSE),0)</f>
        <v>0</v>
      </c>
      <c r="Q120" s="71">
        <f>IFERROR(VLOOKUP($A120,서부영업본부!$A$1:$H$255,4,FALSE),0)</f>
        <v>0</v>
      </c>
      <c r="R120" s="72"/>
      <c r="T120" s="72">
        <f>IFERROR(VLOOKUP($A120,강북영업본부!$A$1:$H$254,5,FALSE),0)</f>
        <v>86956.206274397453</v>
      </c>
      <c r="U120" s="72">
        <f>IFERROR(VLOOKUP($A120,강남영업본부!$A$1:$J$254,7,FALSE),0)</f>
        <v>90864.008429225272</v>
      </c>
      <c r="V120" s="72">
        <f>IFERROR(VLOOKUP($A120,강서영업본부!$A$1:$J$254,7,FALSE),0)</f>
        <v>184209.03093231487</v>
      </c>
      <c r="W120" s="72">
        <f>IFERROR(VLOOKUP($A120,동부영업본부!$A$1:$H$254,5,FALSE),0)</f>
        <v>0</v>
      </c>
      <c r="X120" s="72">
        <f>IFERROR(VLOOKUP($A120,서부영업본부!$A$1:$H$255,5,FALSE),0)</f>
        <v>169655.4078056899</v>
      </c>
    </row>
    <row r="121" spans="1:24" ht="15.65" customHeight="1" x14ac:dyDescent="0.45">
      <c r="A121" s="56" t="s">
        <v>156</v>
      </c>
      <c r="B121" s="73">
        <f t="shared" si="3"/>
        <v>0</v>
      </c>
      <c r="C121" s="74">
        <f>IFERROR(VLOOKUP($A121,유통영업혁신단!$A$1:$L$254,10,FALSE),0)</f>
        <v>0</v>
      </c>
      <c r="D121" s="74">
        <f t="shared" si="4"/>
        <v>0</v>
      </c>
      <c r="E121" s="74">
        <f>IFERROR(VLOOKUP($A121,'유통영업혁신단 IU'!$A:$G,4,FALSE),0)</f>
        <v>0</v>
      </c>
      <c r="F121" s="333"/>
      <c r="G121" s="333"/>
      <c r="H121" s="74">
        <f>IFERROR(VLOOKUP($A121,강북영업본부!$A$1:$D$255,3,FALSE),0)</f>
        <v>0</v>
      </c>
      <c r="I121" s="74">
        <f>IFERROR(VLOOKUP($A121,강북영업본부!$A$1:$D$255,4,FALSE),0)</f>
        <v>0</v>
      </c>
      <c r="J121" s="74">
        <f>IFERROR(VLOOKUP($A121,강남영업본부!$A$1:$G$255,3,FALSE),0)</f>
        <v>0</v>
      </c>
      <c r="K121" s="74">
        <f>IFERROR(VLOOKUP($A121,강서영업본부!$A$1:$G$255,3,FALSE),0)</f>
        <v>0</v>
      </c>
      <c r="L121" s="74">
        <f>IFERROR(VLOOKUP($A121,강남영업본부!$A$1:$G$255,4,FALSE),0)</f>
        <v>0</v>
      </c>
      <c r="M121" s="75">
        <f>IFERROR(VLOOKUP($A121,강서영업본부!$A$1:$G$255,4,FALSE),0)</f>
        <v>0</v>
      </c>
      <c r="N121" s="75">
        <f>IFERROR(VLOOKUP($A121,동부영업본부!$A$1:$H$255,3,FALSE),0)</f>
        <v>0</v>
      </c>
      <c r="O121" s="75">
        <f>IFERROR(VLOOKUP($A121,동부영업본부!$A$1:$H$255,4,FALSE),0)</f>
        <v>0</v>
      </c>
      <c r="P121" s="75">
        <f>IFERROR(VLOOKUP($A121,서부영업본부!$A$1:$H$255,3,FALSE),0)</f>
        <v>0</v>
      </c>
      <c r="Q121" s="75">
        <f>IFERROR(VLOOKUP($A121,서부영업본부!$A$1:$H$255,4,FALSE),0)</f>
        <v>0</v>
      </c>
      <c r="R121" s="76"/>
      <c r="T121" s="76">
        <f>IFERROR(VLOOKUP($A121,강북영업본부!$A$1:$H$254,5,FALSE),0)</f>
        <v>0</v>
      </c>
      <c r="U121" s="76">
        <f>IFERROR(VLOOKUP($A121,강남영업본부!$A$1:$J$254,7,FALSE),0)</f>
        <v>0</v>
      </c>
      <c r="V121" s="76">
        <f>IFERROR(VLOOKUP($A121,강서영업본부!$A$1:$J$254,7,FALSE),0)</f>
        <v>0</v>
      </c>
      <c r="W121" s="76">
        <f>IFERROR(VLOOKUP($A121,동부영업본부!$A$1:$H$254,5,FALSE),0)</f>
        <v>0</v>
      </c>
      <c r="X121" s="76">
        <f>IFERROR(VLOOKUP($A121,서부영업본부!$A$1:$H$255,5,FALSE),0)</f>
        <v>0</v>
      </c>
    </row>
    <row r="122" spans="1:24" ht="15.65" customHeight="1" x14ac:dyDescent="0.45">
      <c r="A122" s="56" t="s">
        <v>219</v>
      </c>
      <c r="B122" s="73">
        <f t="shared" si="3"/>
        <v>0</v>
      </c>
      <c r="C122" s="74">
        <f>IFERROR(VLOOKUP($A122,유통영업혁신단!$A$1:$L$254,10,FALSE),0)</f>
        <v>0</v>
      </c>
      <c r="D122" s="74">
        <f t="shared" si="4"/>
        <v>0</v>
      </c>
      <c r="E122" s="74">
        <f>IFERROR(VLOOKUP($A122,'유통영업혁신단 IU'!$A:$G,4,FALSE),0)</f>
        <v>0</v>
      </c>
      <c r="F122" s="333"/>
      <c r="G122" s="333"/>
      <c r="H122" s="74">
        <f>IFERROR(VLOOKUP($A122,강북영업본부!$A$1:$D$255,3,FALSE),0)</f>
        <v>0</v>
      </c>
      <c r="I122" s="74">
        <f>IFERROR(VLOOKUP($A122,강북영업본부!$A$1:$D$255,4,FALSE),0)</f>
        <v>0</v>
      </c>
      <c r="J122" s="74">
        <f>IFERROR(VLOOKUP($A122,강남영업본부!$A$1:$G$255,3,FALSE),0)</f>
        <v>0</v>
      </c>
      <c r="K122" s="74">
        <f>IFERROR(VLOOKUP($A122,강서영업본부!$A$1:$G$255,3,FALSE),0)</f>
        <v>0</v>
      </c>
      <c r="L122" s="74">
        <f>IFERROR(VLOOKUP($A122,강남영업본부!$A$1:$G$255,4,FALSE),0)</f>
        <v>0</v>
      </c>
      <c r="M122" s="75">
        <f>IFERROR(VLOOKUP($A122,강서영업본부!$A$1:$G$255,4,FALSE),0)</f>
        <v>0</v>
      </c>
      <c r="N122" s="75">
        <f>IFERROR(VLOOKUP($A122,동부영업본부!$A$1:$H$255,3,FALSE),0)</f>
        <v>0</v>
      </c>
      <c r="O122" s="75">
        <f>IFERROR(VLOOKUP($A122,동부영업본부!$A$1:$H$255,4,FALSE),0)</f>
        <v>0</v>
      </c>
      <c r="P122" s="75">
        <f>IFERROR(VLOOKUP($A122,서부영업본부!$A$1:$H$255,3,FALSE),0)</f>
        <v>0</v>
      </c>
      <c r="Q122" s="75">
        <f>IFERROR(VLOOKUP($A122,서부영업본부!$A$1:$H$255,4,FALSE),0)</f>
        <v>0</v>
      </c>
      <c r="R122" s="76"/>
      <c r="T122" s="76">
        <f>IFERROR(VLOOKUP($A122,강북영업본부!$A$1:$H$254,5,FALSE),0)</f>
        <v>0</v>
      </c>
      <c r="U122" s="76">
        <f>IFERROR(VLOOKUP($A122,강남영업본부!$A$1:$J$254,7,FALSE),0)</f>
        <v>0</v>
      </c>
      <c r="V122" s="76">
        <f>IFERROR(VLOOKUP($A122,강서영업본부!$A$1:$J$254,7,FALSE),0)</f>
        <v>0</v>
      </c>
      <c r="W122" s="76">
        <f>IFERROR(VLOOKUP($A122,동부영업본부!$A$1:$H$254,5,FALSE),0)</f>
        <v>0</v>
      </c>
      <c r="X122" s="76">
        <f>IFERROR(VLOOKUP($A122,서부영업본부!$A$1:$H$255,5,FALSE),0)</f>
        <v>0</v>
      </c>
    </row>
    <row r="123" spans="1:24" ht="15.65" customHeight="1" x14ac:dyDescent="0.45">
      <c r="A123" s="56" t="s">
        <v>157</v>
      </c>
      <c r="B123" s="73">
        <f t="shared" si="3"/>
        <v>631684.65344162751</v>
      </c>
      <c r="C123" s="74">
        <f>IFERROR(VLOOKUP($A123,유통영업혁신단!$A$1:$L$254,10,FALSE),0)</f>
        <v>0</v>
      </c>
      <c r="D123" s="74">
        <f t="shared" si="4"/>
        <v>531684.65344162751</v>
      </c>
      <c r="E123" s="74">
        <f>IFERROR(VLOOKUP($A123,'유통영업혁신단 IU'!$A:$G,4,FALSE),0)</f>
        <v>100000</v>
      </c>
      <c r="F123" s="333"/>
      <c r="G123" s="333"/>
      <c r="H123" s="74">
        <f>IFERROR(VLOOKUP($A123,강북영업본부!$A$1:$D$255,3,FALSE),0)</f>
        <v>0</v>
      </c>
      <c r="I123" s="74">
        <f>IFERROR(VLOOKUP($A123,강북영업본부!$A$1:$D$255,4,FALSE),0)</f>
        <v>0</v>
      </c>
      <c r="J123" s="74">
        <f>IFERROR(VLOOKUP($A123,강남영업본부!$A$1:$G$255,3,FALSE),0)</f>
        <v>0</v>
      </c>
      <c r="K123" s="74">
        <f>IFERROR(VLOOKUP($A123,강서영업본부!$A$1:$G$255,3,FALSE),0)</f>
        <v>0</v>
      </c>
      <c r="L123" s="74">
        <f>IFERROR(VLOOKUP($A123,강남영업본부!$A$1:$G$255,4,FALSE),0)</f>
        <v>0</v>
      </c>
      <c r="M123" s="75">
        <f>IFERROR(VLOOKUP($A123,강서영업본부!$A$1:$G$255,4,FALSE),0)</f>
        <v>0</v>
      </c>
      <c r="N123" s="75">
        <f>IFERROR(VLOOKUP($A123,동부영업본부!$A$1:$H$255,3,FALSE),0)</f>
        <v>0</v>
      </c>
      <c r="O123" s="75">
        <f>IFERROR(VLOOKUP($A123,동부영업본부!$A$1:$H$255,4,FALSE),0)</f>
        <v>0</v>
      </c>
      <c r="P123" s="75">
        <f>IFERROR(VLOOKUP($A123,서부영업본부!$A$1:$H$255,3,FALSE),0)</f>
        <v>0</v>
      </c>
      <c r="Q123" s="75">
        <f>IFERROR(VLOOKUP($A123,서부영업본부!$A$1:$H$255,4,FALSE),0)</f>
        <v>0</v>
      </c>
      <c r="R123" s="76"/>
      <c r="T123" s="76">
        <f>IFERROR(VLOOKUP($A123,강북영업본부!$A$1:$H$254,5,FALSE),0)</f>
        <v>86956.206274397453</v>
      </c>
      <c r="U123" s="76">
        <f>IFERROR(VLOOKUP($A123,강남영업본부!$A$1:$J$254,7,FALSE),0)</f>
        <v>90864.008429225272</v>
      </c>
      <c r="V123" s="76">
        <f>IFERROR(VLOOKUP($A123,강서영업본부!$A$1:$J$254,7,FALSE),0)</f>
        <v>184209.03093231487</v>
      </c>
      <c r="W123" s="76">
        <f>IFERROR(VLOOKUP($A123,동부영업본부!$A$1:$H$254,5,FALSE),0)</f>
        <v>0</v>
      </c>
      <c r="X123" s="76">
        <f>IFERROR(VLOOKUP($A123,서부영업본부!$A$1:$H$255,5,FALSE),0)</f>
        <v>169655.4078056899</v>
      </c>
    </row>
    <row r="124" spans="1:24" s="12" customFormat="1" ht="15.65" customHeight="1" x14ac:dyDescent="0.45">
      <c r="A124" s="42" t="s">
        <v>63</v>
      </c>
      <c r="B124" s="69">
        <f t="shared" si="3"/>
        <v>3641284.2981850021</v>
      </c>
      <c r="C124" s="70">
        <f>IFERROR(VLOOKUP($A124,유통영업혁신단!$A$1:$L$254,10,FALSE),0)</f>
        <v>0</v>
      </c>
      <c r="D124" s="70">
        <f t="shared" si="4"/>
        <v>32884.29818500227</v>
      </c>
      <c r="E124" s="70">
        <f>IFERROR(VLOOKUP($A124,'유통영업혁신단 IU'!$A:$G,4,FALSE),0)</f>
        <v>142520</v>
      </c>
      <c r="F124" s="332"/>
      <c r="G124" s="332"/>
      <c r="H124" s="70">
        <f>IFERROR(VLOOKUP($A124,강북영업본부!$A$1:$D$255,3,FALSE),0)</f>
        <v>396180</v>
      </c>
      <c r="I124" s="70">
        <f>IFERROR(VLOOKUP($A124,강북영업본부!$A$1:$D$255,4,FALSE),0)</f>
        <v>351500</v>
      </c>
      <c r="J124" s="70">
        <f>IFERROR(VLOOKUP($A124,강남영업본부!$A$1:$G$255,3,FALSE),0)</f>
        <v>167230</v>
      </c>
      <c r="K124" s="70">
        <f>IFERROR(VLOOKUP($A124,강서영업본부!$A$1:$G$255,3,FALSE),0)</f>
        <v>491010</v>
      </c>
      <c r="L124" s="70">
        <f>IFERROR(VLOOKUP($A124,강남영업본부!$A$1:$G$255,4,FALSE),0)</f>
        <v>389840</v>
      </c>
      <c r="M124" s="71">
        <f>IFERROR(VLOOKUP($A124,강서영업본부!$A$1:$G$255,4,FALSE),0)</f>
        <v>322660</v>
      </c>
      <c r="N124" s="71">
        <f>IFERROR(VLOOKUP($A124,동부영업본부!$A$1:$H$255,3,FALSE),0)</f>
        <v>290280</v>
      </c>
      <c r="O124" s="71">
        <f>IFERROR(VLOOKUP($A124,동부영업본부!$A$1:$H$255,4,FALSE),0)</f>
        <v>257320</v>
      </c>
      <c r="P124" s="71">
        <f>IFERROR(VLOOKUP($A124,서부영업본부!$A$1:$H$255,3,FALSE),0)</f>
        <v>338510</v>
      </c>
      <c r="Q124" s="71">
        <f>IFERROR(VLOOKUP($A124,서부영업본부!$A$1:$H$255,4,FALSE),0)</f>
        <v>461350</v>
      </c>
      <c r="R124" s="72"/>
      <c r="T124" s="72">
        <f>IFERROR(VLOOKUP($A124,강북영업본부!$A$1:$H$254,5,FALSE),0)</f>
        <v>0</v>
      </c>
      <c r="U124" s="72">
        <f>IFERROR(VLOOKUP($A124,강남영업본부!$A$1:$J$254,7,FALSE),0)</f>
        <v>13429.700445839497</v>
      </c>
      <c r="V124" s="72">
        <f>IFERROR(VLOOKUP($A124,강서영업본부!$A$1:$J$254,7,FALSE),0)</f>
        <v>0</v>
      </c>
      <c r="W124" s="72">
        <f>IFERROR(VLOOKUP($A124,동부영업본부!$A$1:$H$254,5,FALSE),0)</f>
        <v>14364.935504992078</v>
      </c>
      <c r="X124" s="72">
        <f>IFERROR(VLOOKUP($A124,서부영업본부!$A$1:$H$255,5,FALSE),0)</f>
        <v>5089.662234170697</v>
      </c>
    </row>
    <row r="125" spans="1:24" ht="15.65" customHeight="1" x14ac:dyDescent="0.45">
      <c r="A125" s="56" t="s">
        <v>64</v>
      </c>
      <c r="B125" s="73">
        <f t="shared" si="3"/>
        <v>0</v>
      </c>
      <c r="C125" s="74">
        <f>IFERROR(VLOOKUP($A125,유통영업혁신단!$A$1:$L$254,10,FALSE),0)</f>
        <v>0</v>
      </c>
      <c r="D125" s="74">
        <f t="shared" si="4"/>
        <v>0</v>
      </c>
      <c r="E125" s="74">
        <f>IFERROR(VLOOKUP($A125,'유통영업혁신단 IU'!$A:$G,4,FALSE),0)</f>
        <v>0</v>
      </c>
      <c r="F125" s="333"/>
      <c r="G125" s="333"/>
      <c r="H125" s="74">
        <f>IFERROR(VLOOKUP($A125,강북영업본부!$A$1:$D$255,3,FALSE),0)</f>
        <v>0</v>
      </c>
      <c r="I125" s="74">
        <f>IFERROR(VLOOKUP($A125,강북영업본부!$A$1:$D$255,4,FALSE),0)</f>
        <v>0</v>
      </c>
      <c r="J125" s="74">
        <f>IFERROR(VLOOKUP($A125,강남영업본부!$A$1:$G$255,3,FALSE),0)</f>
        <v>0</v>
      </c>
      <c r="K125" s="74">
        <f>IFERROR(VLOOKUP($A125,강서영업본부!$A$1:$G$255,3,FALSE),0)</f>
        <v>0</v>
      </c>
      <c r="L125" s="74">
        <f>IFERROR(VLOOKUP($A125,강남영업본부!$A$1:$G$255,4,FALSE),0)</f>
        <v>0</v>
      </c>
      <c r="M125" s="75">
        <f>IFERROR(VLOOKUP($A125,강서영업본부!$A$1:$G$255,4,FALSE),0)</f>
        <v>0</v>
      </c>
      <c r="N125" s="75">
        <f>IFERROR(VLOOKUP($A125,동부영업본부!$A$1:$H$255,3,FALSE),0)</f>
        <v>0</v>
      </c>
      <c r="O125" s="75">
        <f>IFERROR(VLOOKUP($A125,동부영업본부!$A$1:$H$255,4,FALSE),0)</f>
        <v>0</v>
      </c>
      <c r="P125" s="75">
        <f>IFERROR(VLOOKUP($A125,서부영업본부!$A$1:$H$255,3,FALSE),0)</f>
        <v>0</v>
      </c>
      <c r="Q125" s="75">
        <f>IFERROR(VLOOKUP($A125,서부영업본부!$A$1:$H$255,4,FALSE),0)</f>
        <v>0</v>
      </c>
      <c r="R125" s="76"/>
      <c r="T125" s="76">
        <f>IFERROR(VLOOKUP($A125,강북영업본부!$A$1:$H$254,5,FALSE),0)</f>
        <v>0</v>
      </c>
      <c r="U125" s="76">
        <f>IFERROR(VLOOKUP($A125,강남영업본부!$A$1:$J$254,7,FALSE),0)</f>
        <v>0</v>
      </c>
      <c r="V125" s="76">
        <f>IFERROR(VLOOKUP($A125,강서영업본부!$A$1:$J$254,7,FALSE),0)</f>
        <v>0</v>
      </c>
      <c r="W125" s="76">
        <f>IFERROR(VLOOKUP($A125,동부영업본부!$A$1:$H$254,5,FALSE),0)</f>
        <v>0</v>
      </c>
      <c r="X125" s="76">
        <f>IFERROR(VLOOKUP($A125,서부영업본부!$A$1:$H$255,5,FALSE),0)</f>
        <v>0</v>
      </c>
    </row>
    <row r="126" spans="1:24" ht="15.65" customHeight="1" x14ac:dyDescent="0.45">
      <c r="A126" s="56" t="s">
        <v>65</v>
      </c>
      <c r="B126" s="73">
        <f t="shared" si="3"/>
        <v>0</v>
      </c>
      <c r="C126" s="74">
        <f>IFERROR(VLOOKUP($A126,유통영업혁신단!$A$1:$L$254,10,FALSE),0)</f>
        <v>0</v>
      </c>
      <c r="D126" s="74">
        <f t="shared" si="4"/>
        <v>0</v>
      </c>
      <c r="E126" s="74">
        <f>IFERROR(VLOOKUP($A126,'유통영업혁신단 IU'!$A:$G,4,FALSE),0)</f>
        <v>0</v>
      </c>
      <c r="F126" s="333"/>
      <c r="G126" s="333"/>
      <c r="H126" s="74">
        <f>IFERROR(VLOOKUP($A126,강북영업본부!$A$1:$D$255,3,FALSE),0)</f>
        <v>0</v>
      </c>
      <c r="I126" s="74">
        <f>IFERROR(VLOOKUP($A126,강북영업본부!$A$1:$D$255,4,FALSE),0)</f>
        <v>0</v>
      </c>
      <c r="J126" s="74">
        <f>IFERROR(VLOOKUP($A126,강남영업본부!$A$1:$G$255,3,FALSE),0)</f>
        <v>0</v>
      </c>
      <c r="K126" s="74">
        <f>IFERROR(VLOOKUP($A126,강서영업본부!$A$1:$G$255,3,FALSE),0)</f>
        <v>0</v>
      </c>
      <c r="L126" s="74">
        <f>IFERROR(VLOOKUP($A126,강남영업본부!$A$1:$G$255,4,FALSE),0)</f>
        <v>0</v>
      </c>
      <c r="M126" s="75">
        <f>IFERROR(VLOOKUP($A126,강서영업본부!$A$1:$G$255,4,FALSE),0)</f>
        <v>0</v>
      </c>
      <c r="N126" s="75">
        <f>IFERROR(VLOOKUP($A126,동부영업본부!$A$1:$H$255,3,FALSE),0)</f>
        <v>0</v>
      </c>
      <c r="O126" s="75">
        <f>IFERROR(VLOOKUP($A126,동부영업본부!$A$1:$H$255,4,FALSE),0)</f>
        <v>0</v>
      </c>
      <c r="P126" s="75">
        <f>IFERROR(VLOOKUP($A126,서부영업본부!$A$1:$H$255,3,FALSE),0)</f>
        <v>0</v>
      </c>
      <c r="Q126" s="75">
        <f>IFERROR(VLOOKUP($A126,서부영업본부!$A$1:$H$255,4,FALSE),0)</f>
        <v>0</v>
      </c>
      <c r="R126" s="76"/>
      <c r="T126" s="76">
        <f>IFERROR(VLOOKUP($A126,강북영업본부!$A$1:$H$254,5,FALSE),0)</f>
        <v>0</v>
      </c>
      <c r="U126" s="76">
        <f>IFERROR(VLOOKUP($A126,강남영업본부!$A$1:$J$254,7,FALSE),0)</f>
        <v>0</v>
      </c>
      <c r="V126" s="76">
        <f>IFERROR(VLOOKUP($A126,강서영업본부!$A$1:$J$254,7,FALSE),0)</f>
        <v>0</v>
      </c>
      <c r="W126" s="76">
        <f>IFERROR(VLOOKUP($A126,동부영업본부!$A$1:$H$254,5,FALSE),0)</f>
        <v>0</v>
      </c>
      <c r="X126" s="76">
        <f>IFERROR(VLOOKUP($A126,서부영업본부!$A$1:$H$255,5,FALSE),0)</f>
        <v>0</v>
      </c>
    </row>
    <row r="127" spans="1:24" ht="15.65" customHeight="1" x14ac:dyDescent="0.45">
      <c r="A127" s="56" t="s">
        <v>66</v>
      </c>
      <c r="B127" s="73">
        <f t="shared" si="3"/>
        <v>0</v>
      </c>
      <c r="C127" s="74">
        <f>IFERROR(VLOOKUP($A127,유통영업혁신단!$A$1:$L$254,10,FALSE),0)</f>
        <v>0</v>
      </c>
      <c r="D127" s="74">
        <f t="shared" si="4"/>
        <v>0</v>
      </c>
      <c r="E127" s="74">
        <f>IFERROR(VLOOKUP($A127,'유통영업혁신단 IU'!$A:$G,4,FALSE),0)</f>
        <v>0</v>
      </c>
      <c r="F127" s="333"/>
      <c r="G127" s="333"/>
      <c r="H127" s="74">
        <f>IFERROR(VLOOKUP($A127,강북영업본부!$A$1:$D$255,3,FALSE),0)</f>
        <v>0</v>
      </c>
      <c r="I127" s="74">
        <f>IFERROR(VLOOKUP($A127,강북영업본부!$A$1:$D$255,4,FALSE),0)</f>
        <v>0</v>
      </c>
      <c r="J127" s="74">
        <f>IFERROR(VLOOKUP($A127,강남영업본부!$A$1:$G$255,3,FALSE),0)</f>
        <v>0</v>
      </c>
      <c r="K127" s="74">
        <f>IFERROR(VLOOKUP($A127,강서영업본부!$A$1:$G$255,3,FALSE),0)</f>
        <v>0</v>
      </c>
      <c r="L127" s="74">
        <f>IFERROR(VLOOKUP($A127,강남영업본부!$A$1:$G$255,4,FALSE),0)</f>
        <v>0</v>
      </c>
      <c r="M127" s="75">
        <f>IFERROR(VLOOKUP($A127,강서영업본부!$A$1:$G$255,4,FALSE),0)</f>
        <v>0</v>
      </c>
      <c r="N127" s="75">
        <f>IFERROR(VLOOKUP($A127,동부영업본부!$A$1:$H$255,3,FALSE),0)</f>
        <v>0</v>
      </c>
      <c r="O127" s="75">
        <f>IFERROR(VLOOKUP($A127,동부영업본부!$A$1:$H$255,4,FALSE),0)</f>
        <v>0</v>
      </c>
      <c r="P127" s="75">
        <f>IFERROR(VLOOKUP($A127,서부영업본부!$A$1:$H$255,3,FALSE),0)</f>
        <v>0</v>
      </c>
      <c r="Q127" s="75">
        <f>IFERROR(VLOOKUP($A127,서부영업본부!$A$1:$H$255,4,FALSE),0)</f>
        <v>0</v>
      </c>
      <c r="R127" s="76"/>
      <c r="T127" s="76">
        <f>IFERROR(VLOOKUP($A127,강북영업본부!$A$1:$H$254,5,FALSE),0)</f>
        <v>0</v>
      </c>
      <c r="U127" s="76">
        <f>IFERROR(VLOOKUP($A127,강남영업본부!$A$1:$J$254,7,FALSE),0)</f>
        <v>0</v>
      </c>
      <c r="V127" s="76">
        <f>IFERROR(VLOOKUP($A127,강서영업본부!$A$1:$J$254,7,FALSE),0)</f>
        <v>0</v>
      </c>
      <c r="W127" s="76">
        <f>IFERROR(VLOOKUP($A127,동부영업본부!$A$1:$H$254,5,FALSE),0)</f>
        <v>0</v>
      </c>
      <c r="X127" s="76">
        <f>IFERROR(VLOOKUP($A127,서부영업본부!$A$1:$H$255,5,FALSE),0)</f>
        <v>0</v>
      </c>
    </row>
    <row r="128" spans="1:24" ht="15.65" customHeight="1" x14ac:dyDescent="0.45">
      <c r="A128" s="56" t="s">
        <v>67</v>
      </c>
      <c r="B128" s="73">
        <f t="shared" si="3"/>
        <v>3641284.2981850021</v>
      </c>
      <c r="C128" s="74">
        <f>IFERROR(VLOOKUP($A128,유통영업혁신단!$A$1:$L$254,10,FALSE),0)</f>
        <v>0</v>
      </c>
      <c r="D128" s="74">
        <f t="shared" si="4"/>
        <v>32884.29818500227</v>
      </c>
      <c r="E128" s="74">
        <f>IFERROR(VLOOKUP($A128,'유통영업혁신단 IU'!$A:$G,4,FALSE),0)</f>
        <v>142520</v>
      </c>
      <c r="F128" s="333"/>
      <c r="G128" s="333"/>
      <c r="H128" s="74">
        <f>IFERROR(VLOOKUP($A128,강북영업본부!$A$1:$D$255,3,FALSE),0)</f>
        <v>396180</v>
      </c>
      <c r="I128" s="74">
        <f>IFERROR(VLOOKUP($A128,강북영업본부!$A$1:$D$255,4,FALSE),0)</f>
        <v>351500</v>
      </c>
      <c r="J128" s="74">
        <f>IFERROR(VLOOKUP($A128,강남영업본부!$A$1:$G$255,3,FALSE),0)</f>
        <v>167230</v>
      </c>
      <c r="K128" s="74">
        <f>IFERROR(VLOOKUP($A128,강서영업본부!$A$1:$G$255,3,FALSE),0)</f>
        <v>491010</v>
      </c>
      <c r="L128" s="74">
        <f>IFERROR(VLOOKUP($A128,강남영업본부!$A$1:$G$255,4,FALSE),0)</f>
        <v>389840</v>
      </c>
      <c r="M128" s="75">
        <f>IFERROR(VLOOKUP($A128,강서영업본부!$A$1:$G$255,4,FALSE),0)</f>
        <v>322660</v>
      </c>
      <c r="N128" s="75">
        <f>IFERROR(VLOOKUP($A128,동부영업본부!$A$1:$H$255,3,FALSE),0)</f>
        <v>290280</v>
      </c>
      <c r="O128" s="75">
        <f>IFERROR(VLOOKUP($A128,동부영업본부!$A$1:$H$255,4,FALSE),0)</f>
        <v>257320</v>
      </c>
      <c r="P128" s="75">
        <f>IFERROR(VLOOKUP($A128,서부영업본부!$A$1:$H$255,3,FALSE),0)</f>
        <v>338510</v>
      </c>
      <c r="Q128" s="75">
        <f>IFERROR(VLOOKUP($A128,서부영업본부!$A$1:$H$255,4,FALSE),0)</f>
        <v>461350</v>
      </c>
      <c r="R128" s="76"/>
      <c r="T128" s="76">
        <f>IFERROR(VLOOKUP($A128,강북영업본부!$A$1:$H$254,5,FALSE),0)</f>
        <v>0</v>
      </c>
      <c r="U128" s="76">
        <f>IFERROR(VLOOKUP($A128,강남영업본부!$A$1:$J$254,7,FALSE),0)</f>
        <v>13429.700445839497</v>
      </c>
      <c r="V128" s="76">
        <f>IFERROR(VLOOKUP($A128,강서영업본부!$A$1:$J$254,7,FALSE),0)</f>
        <v>0</v>
      </c>
      <c r="W128" s="76">
        <f>IFERROR(VLOOKUP($A128,동부영업본부!$A$1:$H$254,5,FALSE),0)</f>
        <v>14364.935504992078</v>
      </c>
      <c r="X128" s="76">
        <f>IFERROR(VLOOKUP($A128,서부영업본부!$A$1:$H$255,5,FALSE),0)</f>
        <v>5089.662234170697</v>
      </c>
    </row>
    <row r="129" spans="1:24" ht="15.65" customHeight="1" x14ac:dyDescent="0.45">
      <c r="A129" s="57" t="s">
        <v>220</v>
      </c>
      <c r="B129" s="73">
        <f t="shared" si="3"/>
        <v>0</v>
      </c>
      <c r="C129" s="74">
        <f>IFERROR(VLOOKUP($A129,유통영업혁신단!$A$1:$L$254,10,FALSE),0)</f>
        <v>0</v>
      </c>
      <c r="D129" s="74">
        <f t="shared" si="4"/>
        <v>0</v>
      </c>
      <c r="E129" s="74">
        <f>IFERROR(VLOOKUP($A129,'유통영업혁신단 IU'!$A:$G,4,FALSE),0)</f>
        <v>0</v>
      </c>
      <c r="F129" s="333"/>
      <c r="G129" s="333"/>
      <c r="H129" s="74">
        <f>IFERROR(VLOOKUP($A129,강북영업본부!$A$1:$D$255,3,FALSE),0)</f>
        <v>0</v>
      </c>
      <c r="I129" s="74">
        <f>IFERROR(VLOOKUP($A129,강북영업본부!$A$1:$D$255,4,FALSE),0)</f>
        <v>0</v>
      </c>
      <c r="J129" s="74">
        <f>IFERROR(VLOOKUP($A129,강남영업본부!$A$1:$G$255,3,FALSE),0)</f>
        <v>0</v>
      </c>
      <c r="K129" s="74">
        <f>IFERROR(VLOOKUP($A129,강서영업본부!$A$1:$G$255,3,FALSE),0)</f>
        <v>0</v>
      </c>
      <c r="L129" s="74">
        <f>IFERROR(VLOOKUP($A129,강남영업본부!$A$1:$G$255,4,FALSE),0)</f>
        <v>0</v>
      </c>
      <c r="M129" s="75">
        <f>IFERROR(VLOOKUP($A129,강서영업본부!$A$1:$G$255,4,FALSE),0)</f>
        <v>0</v>
      </c>
      <c r="N129" s="75">
        <f>IFERROR(VLOOKUP($A129,동부영업본부!$A$1:$H$255,3,FALSE),0)</f>
        <v>0</v>
      </c>
      <c r="O129" s="75">
        <f>IFERROR(VLOOKUP($A129,동부영업본부!$A$1:$H$255,4,FALSE),0)</f>
        <v>0</v>
      </c>
      <c r="P129" s="75">
        <f>IFERROR(VLOOKUP($A129,서부영업본부!$A$1:$H$255,3,FALSE),0)</f>
        <v>0</v>
      </c>
      <c r="Q129" s="75">
        <f>IFERROR(VLOOKUP($A129,서부영업본부!$A$1:$H$255,4,FALSE),0)</f>
        <v>0</v>
      </c>
      <c r="R129" s="76"/>
      <c r="T129" s="76">
        <f>IFERROR(VLOOKUP($A129,강북영업본부!$A$1:$H$254,5,FALSE),0)</f>
        <v>0</v>
      </c>
      <c r="U129" s="76">
        <f>IFERROR(VLOOKUP($A129,강남영업본부!$A$1:$J$254,7,FALSE),0)</f>
        <v>0</v>
      </c>
      <c r="V129" s="76">
        <f>IFERROR(VLOOKUP($A129,강서영업본부!$A$1:$J$254,7,FALSE),0)</f>
        <v>0</v>
      </c>
      <c r="W129" s="76">
        <f>IFERROR(VLOOKUP($A129,동부영업본부!$A$1:$H$254,5,FALSE),0)</f>
        <v>0</v>
      </c>
      <c r="X129" s="76">
        <f>IFERROR(VLOOKUP($A129,서부영업본부!$A$1:$H$255,5,FALSE),0)</f>
        <v>0</v>
      </c>
    </row>
    <row r="130" spans="1:24" ht="15.65" customHeight="1" x14ac:dyDescent="0.45">
      <c r="A130" s="60" t="s">
        <v>221</v>
      </c>
      <c r="B130" s="73">
        <f t="shared" ref="B130:B193" si="8">SUM(C130:Q130)</f>
        <v>0</v>
      </c>
      <c r="C130" s="74">
        <f>IFERROR(VLOOKUP($A130,유통영업혁신단!$A$1:$L$254,10,FALSE),0)</f>
        <v>0</v>
      </c>
      <c r="D130" s="74">
        <f t="shared" si="4"/>
        <v>0</v>
      </c>
      <c r="E130" s="74">
        <f>IFERROR(VLOOKUP($A130,'유통영업혁신단 IU'!$A:$G,4,FALSE),0)</f>
        <v>0</v>
      </c>
      <c r="F130" s="333"/>
      <c r="G130" s="333"/>
      <c r="H130" s="74">
        <f>IFERROR(VLOOKUP($A130,강북영업본부!$A$1:$D$255,3,FALSE),0)</f>
        <v>0</v>
      </c>
      <c r="I130" s="74">
        <f>IFERROR(VLOOKUP($A130,강북영업본부!$A$1:$D$255,4,FALSE),0)</f>
        <v>0</v>
      </c>
      <c r="J130" s="74">
        <f>IFERROR(VLOOKUP($A130,강남영업본부!$A$1:$G$255,3,FALSE),0)</f>
        <v>0</v>
      </c>
      <c r="K130" s="74">
        <f>IFERROR(VLOOKUP($A130,강서영업본부!$A$1:$G$255,3,FALSE),0)</f>
        <v>0</v>
      </c>
      <c r="L130" s="74">
        <f>IFERROR(VLOOKUP($A130,강남영업본부!$A$1:$G$255,4,FALSE),0)</f>
        <v>0</v>
      </c>
      <c r="M130" s="75">
        <f>IFERROR(VLOOKUP($A130,강서영업본부!$A$1:$G$255,4,FALSE),0)</f>
        <v>0</v>
      </c>
      <c r="N130" s="75">
        <f>IFERROR(VLOOKUP($A130,동부영업본부!$A$1:$H$255,3,FALSE),0)</f>
        <v>0</v>
      </c>
      <c r="O130" s="75">
        <f>IFERROR(VLOOKUP($A130,동부영업본부!$A$1:$H$255,4,FALSE),0)</f>
        <v>0</v>
      </c>
      <c r="P130" s="75">
        <f>IFERROR(VLOOKUP($A130,서부영업본부!$A$1:$H$255,3,FALSE),0)</f>
        <v>0</v>
      </c>
      <c r="Q130" s="75">
        <f>IFERROR(VLOOKUP($A130,서부영업본부!$A$1:$H$255,4,FALSE),0)</f>
        <v>0</v>
      </c>
      <c r="R130" s="76"/>
      <c r="T130" s="76">
        <f>IFERROR(VLOOKUP($A130,강북영업본부!$A$1:$H$254,5,FALSE),0)</f>
        <v>0</v>
      </c>
      <c r="U130" s="76">
        <f>IFERROR(VLOOKUP($A130,강남영업본부!$A$1:$J$254,7,FALSE),0)</f>
        <v>0</v>
      </c>
      <c r="V130" s="76">
        <f>IFERROR(VLOOKUP($A130,강서영업본부!$A$1:$J$254,7,FALSE),0)</f>
        <v>0</v>
      </c>
      <c r="W130" s="76">
        <f>IFERROR(VLOOKUP($A130,동부영업본부!$A$1:$H$254,5,FALSE),0)</f>
        <v>0</v>
      </c>
      <c r="X130" s="76">
        <f>IFERROR(VLOOKUP($A130,서부영업본부!$A$1:$H$255,5,FALSE),0)</f>
        <v>0</v>
      </c>
    </row>
    <row r="131" spans="1:24" s="12" customFormat="1" ht="15.65" customHeight="1" x14ac:dyDescent="0.45">
      <c r="A131" s="42" t="s">
        <v>68</v>
      </c>
      <c r="B131" s="69">
        <f t="shared" si="8"/>
        <v>66368114.115365565</v>
      </c>
      <c r="C131" s="70">
        <f>IFERROR(VLOOKUP($A131,유통영업혁신단!$A$1:$L$254,10,FALSE),0)</f>
        <v>0</v>
      </c>
      <c r="D131" s="70">
        <f t="shared" si="4"/>
        <v>83148.115365568621</v>
      </c>
      <c r="E131" s="70">
        <f>IFERROR(VLOOKUP($A131,'유통영업혁신단 IU'!$A:$G,4,FALSE),0)</f>
        <v>0</v>
      </c>
      <c r="F131" s="332"/>
      <c r="G131" s="332"/>
      <c r="H131" s="70">
        <f>IFERROR(VLOOKUP($A131,강북영업본부!$A$1:$D$255,3,FALSE),0)</f>
        <v>6088460</v>
      </c>
      <c r="I131" s="70">
        <f>IFERROR(VLOOKUP($A131,강북영업본부!$A$1:$D$255,4,FALSE),0)</f>
        <v>5217999</v>
      </c>
      <c r="J131" s="70">
        <f>IFERROR(VLOOKUP($A131,강남영업본부!$A$1:$G$255,3,FALSE),0)</f>
        <v>4730437</v>
      </c>
      <c r="K131" s="70">
        <f>IFERROR(VLOOKUP($A131,강서영업본부!$A$1:$G$255,3,FALSE),0)</f>
        <v>7262442</v>
      </c>
      <c r="L131" s="70">
        <f>IFERROR(VLOOKUP($A131,강남영업본부!$A$1:$G$255,4,FALSE),0)</f>
        <v>2823898</v>
      </c>
      <c r="M131" s="71">
        <f>IFERROR(VLOOKUP($A131,강서영업본부!$A$1:$G$255,4,FALSE),0)</f>
        <v>4772692</v>
      </c>
      <c r="N131" s="71">
        <f>IFERROR(VLOOKUP($A131,동부영업본부!$A$1:$H$255,3,FALSE),0)</f>
        <v>7526675</v>
      </c>
      <c r="O131" s="71">
        <f>IFERROR(VLOOKUP($A131,동부영업본부!$A$1:$H$255,4,FALSE),0)</f>
        <v>11774189</v>
      </c>
      <c r="P131" s="71">
        <f>IFERROR(VLOOKUP($A131,서부영업본부!$A$1:$H$255,3,FALSE),0)</f>
        <v>4427054</v>
      </c>
      <c r="Q131" s="71">
        <f>IFERROR(VLOOKUP($A131,서부영업본부!$A$1:$H$255,4,FALSE),0)</f>
        <v>11661120</v>
      </c>
      <c r="R131" s="72"/>
      <c r="T131" s="72">
        <f>IFERROR(VLOOKUP($A131,강북영업본부!$A$1:$H$254,5,FALSE),0)</f>
        <v>0</v>
      </c>
      <c r="U131" s="72">
        <f>IFERROR(VLOOKUP($A131,강남영업본부!$A$1:$J$254,7,FALSE),0)</f>
        <v>0</v>
      </c>
      <c r="V131" s="72">
        <f>IFERROR(VLOOKUP($A131,강서영업본부!$A$1:$J$254,7,FALSE),0)</f>
        <v>0</v>
      </c>
      <c r="W131" s="72">
        <f>IFERROR(VLOOKUP($A131,동부영업본부!$A$1:$H$254,5,FALSE),0)</f>
        <v>0</v>
      </c>
      <c r="X131" s="72">
        <f>IFERROR(VLOOKUP($A131,서부영업본부!$A$1:$H$255,5,FALSE),0)</f>
        <v>83148.115365568621</v>
      </c>
    </row>
    <row r="132" spans="1:24" ht="15.65" customHeight="1" x14ac:dyDescent="0.45">
      <c r="A132" s="56" t="s">
        <v>69</v>
      </c>
      <c r="B132" s="73">
        <f t="shared" si="8"/>
        <v>66368114.115365565</v>
      </c>
      <c r="C132" s="74">
        <f>IFERROR(VLOOKUP($A132,유통영업혁신단!$A$1:$L$254,10,FALSE),0)</f>
        <v>0</v>
      </c>
      <c r="D132" s="74">
        <f t="shared" si="4"/>
        <v>83148.115365568621</v>
      </c>
      <c r="E132" s="74">
        <f>IFERROR(VLOOKUP($A132,'유통영업혁신단 IU'!$A:$G,4,FALSE),0)</f>
        <v>0</v>
      </c>
      <c r="F132" s="333"/>
      <c r="G132" s="333"/>
      <c r="H132" s="74">
        <f>IFERROR(VLOOKUP($A132,강북영업본부!$A$1:$D$255,3,FALSE),0)</f>
        <v>6088460</v>
      </c>
      <c r="I132" s="74">
        <f>IFERROR(VLOOKUP($A132,강북영업본부!$A$1:$D$255,4,FALSE),0)</f>
        <v>5217999</v>
      </c>
      <c r="J132" s="74">
        <f>IFERROR(VLOOKUP($A132,강남영업본부!$A$1:$G$255,3,FALSE),0)</f>
        <v>4730437</v>
      </c>
      <c r="K132" s="74">
        <f>IFERROR(VLOOKUP($A132,강서영업본부!$A$1:$G$255,3,FALSE),0)</f>
        <v>7262442</v>
      </c>
      <c r="L132" s="74">
        <f>IFERROR(VLOOKUP($A132,강남영업본부!$A$1:$G$255,4,FALSE),0)</f>
        <v>2823898</v>
      </c>
      <c r="M132" s="75">
        <f>IFERROR(VLOOKUP($A132,강서영업본부!$A$1:$G$255,4,FALSE),0)</f>
        <v>4772692</v>
      </c>
      <c r="N132" s="75">
        <f>IFERROR(VLOOKUP($A132,동부영업본부!$A$1:$H$255,3,FALSE),0)</f>
        <v>7526675</v>
      </c>
      <c r="O132" s="75">
        <f>IFERROR(VLOOKUP($A132,동부영업본부!$A$1:$H$255,4,FALSE),0)</f>
        <v>11774189</v>
      </c>
      <c r="P132" s="75">
        <f>IFERROR(VLOOKUP($A132,서부영업본부!$A$1:$H$255,3,FALSE),0)</f>
        <v>4427054</v>
      </c>
      <c r="Q132" s="75">
        <f>IFERROR(VLOOKUP($A132,서부영업본부!$A$1:$H$255,4,FALSE),0)</f>
        <v>11661120</v>
      </c>
      <c r="R132" s="76"/>
      <c r="T132" s="76">
        <f>IFERROR(VLOOKUP($A132,강북영업본부!$A$1:$H$254,5,FALSE),0)</f>
        <v>0</v>
      </c>
      <c r="U132" s="76">
        <f>IFERROR(VLOOKUP($A132,강남영업본부!$A$1:$J$254,7,FALSE),0)</f>
        <v>0</v>
      </c>
      <c r="V132" s="76">
        <f>IFERROR(VLOOKUP($A132,강서영업본부!$A$1:$J$254,7,FALSE),0)</f>
        <v>0</v>
      </c>
      <c r="W132" s="76">
        <f>IFERROR(VLOOKUP($A132,동부영업본부!$A$1:$H$254,5,FALSE),0)</f>
        <v>0</v>
      </c>
      <c r="X132" s="76">
        <f>IFERROR(VLOOKUP($A132,서부영업본부!$A$1:$H$255,5,FALSE),0)</f>
        <v>83148.115365568621</v>
      </c>
    </row>
    <row r="133" spans="1:24" ht="15.65" customHeight="1" x14ac:dyDescent="0.45">
      <c r="A133" s="23" t="s">
        <v>345</v>
      </c>
      <c r="B133" s="73">
        <f t="shared" si="8"/>
        <v>0</v>
      </c>
      <c r="C133" s="74">
        <f>IFERROR(VLOOKUP($A133,유통영업혁신단!$A$1:$L$254,10,FALSE),0)</f>
        <v>0</v>
      </c>
      <c r="D133" s="74">
        <f t="shared" si="4"/>
        <v>0</v>
      </c>
      <c r="E133" s="74">
        <f>IFERROR(VLOOKUP($A133,'유통영업혁신단 IU'!$A:$G,4,FALSE),0)</f>
        <v>0</v>
      </c>
      <c r="F133" s="333"/>
      <c r="G133" s="333"/>
      <c r="H133" s="74">
        <f>IFERROR(VLOOKUP($A133,강북영업본부!$A$1:$D$255,3,FALSE),0)</f>
        <v>0</v>
      </c>
      <c r="I133" s="74">
        <f>IFERROR(VLOOKUP($A133,강북영업본부!$A$1:$D$255,4,FALSE),0)</f>
        <v>0</v>
      </c>
      <c r="J133" s="74">
        <f>IFERROR(VLOOKUP($A133,강남영업본부!$A$1:$G$255,3,FALSE),0)</f>
        <v>0</v>
      </c>
      <c r="K133" s="74">
        <f>IFERROR(VLOOKUP($A133,강서영업본부!$A$1:$G$255,3,FALSE),0)</f>
        <v>0</v>
      </c>
      <c r="L133" s="74">
        <f>IFERROR(VLOOKUP($A133,강남영업본부!$A$1:$G$255,4,FALSE),0)</f>
        <v>0</v>
      </c>
      <c r="M133" s="75">
        <f>IFERROR(VLOOKUP($A133,강서영업본부!$A$1:$G$255,4,FALSE),0)</f>
        <v>0</v>
      </c>
      <c r="N133" s="75">
        <f>IFERROR(VLOOKUP($A133,동부영업본부!$A$1:$H$255,3,FALSE),0)</f>
        <v>0</v>
      </c>
      <c r="O133" s="75">
        <f>IFERROR(VLOOKUP($A133,동부영업본부!$A$1:$H$255,4,FALSE),0)</f>
        <v>0</v>
      </c>
      <c r="P133" s="75">
        <f>IFERROR(VLOOKUP($A133,서부영업본부!$A$1:$H$255,3,FALSE),0)</f>
        <v>0</v>
      </c>
      <c r="Q133" s="75">
        <f>IFERROR(VLOOKUP($A133,서부영업본부!$A$1:$H$255,4,FALSE),0)</f>
        <v>0</v>
      </c>
      <c r="R133" s="76"/>
      <c r="T133" s="76">
        <f>IFERROR(VLOOKUP($A133,강북영업본부!$A$1:$H$254,5,FALSE),0)</f>
        <v>0</v>
      </c>
      <c r="U133" s="76">
        <f>IFERROR(VLOOKUP($A133,강남영업본부!$A$1:$J$254,7,FALSE),0)</f>
        <v>0</v>
      </c>
      <c r="V133" s="76">
        <f>IFERROR(VLOOKUP($A133,강서영업본부!$A$1:$J$254,7,FALSE),0)</f>
        <v>0</v>
      </c>
      <c r="W133" s="76">
        <f>IFERROR(VLOOKUP($A133,동부영업본부!$A$1:$H$254,5,FALSE),0)</f>
        <v>0</v>
      </c>
      <c r="X133" s="76"/>
    </row>
    <row r="134" spans="1:24" s="12" customFormat="1" ht="15.65" customHeight="1" x14ac:dyDescent="0.45">
      <c r="A134" s="42" t="s">
        <v>158</v>
      </c>
      <c r="B134" s="69">
        <f t="shared" si="8"/>
        <v>0</v>
      </c>
      <c r="C134" s="70">
        <f>IFERROR(VLOOKUP($A134,유통영업혁신단!$A$1:$L$254,10,FALSE),0)</f>
        <v>0</v>
      </c>
      <c r="D134" s="70">
        <f t="shared" si="4"/>
        <v>0</v>
      </c>
      <c r="E134" s="70">
        <f>IFERROR(VLOOKUP($A134,'유통영업혁신단 IU'!$A:$G,4,FALSE),0)</f>
        <v>0</v>
      </c>
      <c r="F134" s="332"/>
      <c r="G134" s="332"/>
      <c r="H134" s="70">
        <f>IFERROR(VLOOKUP($A134,강북영업본부!$A$1:$D$255,3,FALSE),0)</f>
        <v>0</v>
      </c>
      <c r="I134" s="70">
        <f>IFERROR(VLOOKUP($A134,강북영업본부!$A$1:$D$255,4,FALSE),0)</f>
        <v>0</v>
      </c>
      <c r="J134" s="70">
        <f>IFERROR(VLOOKUP($A134,강남영업본부!$A$1:$G$255,3,FALSE),0)</f>
        <v>0</v>
      </c>
      <c r="K134" s="70">
        <f>IFERROR(VLOOKUP($A134,강서영업본부!$A$1:$G$255,3,FALSE),0)</f>
        <v>0</v>
      </c>
      <c r="L134" s="70">
        <f>IFERROR(VLOOKUP($A134,강남영업본부!$A$1:$G$255,4,FALSE),0)</f>
        <v>0</v>
      </c>
      <c r="M134" s="71">
        <f>IFERROR(VLOOKUP($A134,강서영업본부!$A$1:$G$255,4,FALSE),0)</f>
        <v>0</v>
      </c>
      <c r="N134" s="71">
        <f>IFERROR(VLOOKUP($A134,동부영업본부!$A$1:$H$255,3,FALSE),0)</f>
        <v>0</v>
      </c>
      <c r="O134" s="71">
        <f>IFERROR(VLOOKUP($A134,동부영업본부!$A$1:$H$255,4,FALSE),0)</f>
        <v>0</v>
      </c>
      <c r="P134" s="71">
        <f>IFERROR(VLOOKUP($A134,서부영업본부!$A$1:$H$255,3,FALSE),0)</f>
        <v>0</v>
      </c>
      <c r="Q134" s="71">
        <f>IFERROR(VLOOKUP($A134,서부영업본부!$A$1:$H$255,4,FALSE),0)</f>
        <v>0</v>
      </c>
      <c r="R134" s="72"/>
      <c r="T134" s="72">
        <f>IFERROR(VLOOKUP($A134,강북영업본부!$A$1:$H$254,5,FALSE),0)</f>
        <v>0</v>
      </c>
      <c r="U134" s="72">
        <f>IFERROR(VLOOKUP($A134,강남영업본부!$A$1:$J$254,7,FALSE),0)</f>
        <v>0</v>
      </c>
      <c r="V134" s="72">
        <f>IFERROR(VLOOKUP($A134,강서영업본부!$A$1:$J$254,7,FALSE),0)</f>
        <v>0</v>
      </c>
      <c r="W134" s="72">
        <f>IFERROR(VLOOKUP($A134,동부영업본부!$A$1:$H$254,5,FALSE),0)</f>
        <v>0</v>
      </c>
      <c r="X134" s="72">
        <f>IFERROR(VLOOKUP($A134,서부영업본부!$A$1:$H$255,5,FALSE),0)</f>
        <v>0</v>
      </c>
    </row>
    <row r="135" spans="1:24" ht="15.65" customHeight="1" x14ac:dyDescent="0.45">
      <c r="A135" s="56" t="s">
        <v>159</v>
      </c>
      <c r="B135" s="73">
        <f t="shared" si="8"/>
        <v>0</v>
      </c>
      <c r="C135" s="74">
        <f>IFERROR(VLOOKUP($A135,유통영업혁신단!$A$1:$L$254,10,FALSE),0)</f>
        <v>0</v>
      </c>
      <c r="D135" s="74">
        <f t="shared" ref="D135:D198" si="9">U135+W135+X135+T135+V135</f>
        <v>0</v>
      </c>
      <c r="E135" s="74">
        <f>IFERROR(VLOOKUP($A135,'유통영업혁신단 IU'!$A:$G,4,FALSE),0)</f>
        <v>0</v>
      </c>
      <c r="F135" s="333"/>
      <c r="G135" s="333"/>
      <c r="H135" s="74">
        <f>IFERROR(VLOOKUP($A135,강북영업본부!$A$1:$D$255,3,FALSE),0)</f>
        <v>0</v>
      </c>
      <c r="I135" s="74">
        <f>IFERROR(VLOOKUP($A135,강북영업본부!$A$1:$D$255,4,FALSE),0)</f>
        <v>0</v>
      </c>
      <c r="J135" s="74">
        <f>IFERROR(VLOOKUP($A135,강남영업본부!$A$1:$G$255,3,FALSE),0)</f>
        <v>0</v>
      </c>
      <c r="K135" s="74">
        <f>IFERROR(VLOOKUP($A135,강서영업본부!$A$1:$G$255,3,FALSE),0)</f>
        <v>0</v>
      </c>
      <c r="L135" s="74">
        <f>IFERROR(VLOOKUP($A135,강남영업본부!$A$1:$G$255,4,FALSE),0)</f>
        <v>0</v>
      </c>
      <c r="M135" s="75">
        <f>IFERROR(VLOOKUP($A135,강서영업본부!$A$1:$G$255,4,FALSE),0)</f>
        <v>0</v>
      </c>
      <c r="N135" s="75">
        <f>IFERROR(VLOOKUP($A135,동부영업본부!$A$1:$H$255,3,FALSE),0)</f>
        <v>0</v>
      </c>
      <c r="O135" s="75">
        <f>IFERROR(VLOOKUP($A135,동부영업본부!$A$1:$H$255,4,FALSE),0)</f>
        <v>0</v>
      </c>
      <c r="P135" s="75">
        <f>IFERROR(VLOOKUP($A135,서부영업본부!$A$1:$H$255,3,FALSE),0)</f>
        <v>0</v>
      </c>
      <c r="Q135" s="75">
        <f>IFERROR(VLOOKUP($A135,서부영업본부!$A$1:$H$255,4,FALSE),0)</f>
        <v>0</v>
      </c>
      <c r="R135" s="76"/>
      <c r="T135" s="76">
        <f>IFERROR(VLOOKUP($A135,강북영업본부!$A$1:$H$254,5,FALSE),0)</f>
        <v>0</v>
      </c>
      <c r="U135" s="76">
        <f>IFERROR(VLOOKUP($A135,강남영업본부!$A$1:$J$254,7,FALSE),0)</f>
        <v>0</v>
      </c>
      <c r="V135" s="76">
        <f>IFERROR(VLOOKUP($A135,강서영업본부!$A$1:$J$254,7,FALSE),0)</f>
        <v>0</v>
      </c>
      <c r="W135" s="76">
        <f>IFERROR(VLOOKUP($A135,동부영업본부!$A$1:$H$254,5,FALSE),0)</f>
        <v>0</v>
      </c>
      <c r="X135" s="76">
        <f>IFERROR(VLOOKUP($A135,서부영업본부!$A$1:$H$255,5,FALSE),0)</f>
        <v>0</v>
      </c>
    </row>
    <row r="136" spans="1:24" ht="15.65" customHeight="1" x14ac:dyDescent="0.45">
      <c r="A136" s="56" t="s">
        <v>222</v>
      </c>
      <c r="B136" s="73">
        <f t="shared" si="8"/>
        <v>0</v>
      </c>
      <c r="C136" s="74">
        <f>IFERROR(VLOOKUP($A136,유통영업혁신단!$A$1:$L$254,10,FALSE),0)</f>
        <v>0</v>
      </c>
      <c r="D136" s="74">
        <f t="shared" si="9"/>
        <v>0</v>
      </c>
      <c r="E136" s="74">
        <f>IFERROR(VLOOKUP($A136,'유통영업혁신단 IU'!$A:$G,4,FALSE),0)</f>
        <v>0</v>
      </c>
      <c r="F136" s="333"/>
      <c r="G136" s="333"/>
      <c r="H136" s="74">
        <f>IFERROR(VLOOKUP($A136,강북영업본부!$A$1:$D$255,3,FALSE),0)</f>
        <v>0</v>
      </c>
      <c r="I136" s="74">
        <f>IFERROR(VLOOKUP($A136,강북영업본부!$A$1:$D$255,4,FALSE),0)</f>
        <v>0</v>
      </c>
      <c r="J136" s="74">
        <f>IFERROR(VLOOKUP($A136,강남영업본부!$A$1:$G$255,3,FALSE),0)</f>
        <v>0</v>
      </c>
      <c r="K136" s="74">
        <f>IFERROR(VLOOKUP($A136,강서영업본부!$A$1:$G$255,3,FALSE),0)</f>
        <v>0</v>
      </c>
      <c r="L136" s="74">
        <f>IFERROR(VLOOKUP($A136,강남영업본부!$A$1:$G$255,4,FALSE),0)</f>
        <v>0</v>
      </c>
      <c r="M136" s="75">
        <f>IFERROR(VLOOKUP($A136,강서영업본부!$A$1:$G$255,4,FALSE),0)</f>
        <v>0</v>
      </c>
      <c r="N136" s="75">
        <f>IFERROR(VLOOKUP($A136,동부영업본부!$A$1:$H$255,3,FALSE),0)</f>
        <v>0</v>
      </c>
      <c r="O136" s="75">
        <f>IFERROR(VLOOKUP($A136,동부영업본부!$A$1:$H$255,4,FALSE),0)</f>
        <v>0</v>
      </c>
      <c r="P136" s="75">
        <f>IFERROR(VLOOKUP($A136,서부영업본부!$A$1:$H$255,3,FALSE),0)</f>
        <v>0</v>
      </c>
      <c r="Q136" s="75">
        <f>IFERROR(VLOOKUP($A136,서부영업본부!$A$1:$H$255,4,FALSE),0)</f>
        <v>0</v>
      </c>
      <c r="R136" s="76"/>
      <c r="T136" s="76">
        <f>IFERROR(VLOOKUP($A136,강북영업본부!$A$1:$H$254,5,FALSE),0)</f>
        <v>0</v>
      </c>
      <c r="U136" s="76">
        <f>IFERROR(VLOOKUP($A136,강남영업본부!$A$1:$J$254,7,FALSE),0)</f>
        <v>0</v>
      </c>
      <c r="V136" s="76">
        <f>IFERROR(VLOOKUP($A136,강서영업본부!$A$1:$J$254,7,FALSE),0)</f>
        <v>0</v>
      </c>
      <c r="W136" s="76">
        <f>IFERROR(VLOOKUP($A136,동부영업본부!$A$1:$H$254,5,FALSE),0)</f>
        <v>0</v>
      </c>
      <c r="X136" s="76">
        <f>IFERROR(VLOOKUP($A136,서부영업본부!$A$1:$H$255,5,FALSE),0)</f>
        <v>0</v>
      </c>
    </row>
    <row r="137" spans="1:24" ht="15.65" customHeight="1" x14ac:dyDescent="0.45">
      <c r="A137" s="56" t="s">
        <v>223</v>
      </c>
      <c r="B137" s="73">
        <f t="shared" si="8"/>
        <v>0</v>
      </c>
      <c r="C137" s="74">
        <f>IFERROR(VLOOKUP($A137,유통영업혁신단!$A$1:$L$254,10,FALSE),0)</f>
        <v>0</v>
      </c>
      <c r="D137" s="74">
        <f t="shared" si="9"/>
        <v>0</v>
      </c>
      <c r="E137" s="74">
        <f>IFERROR(VLOOKUP($A137,'유통영업혁신단 IU'!$A:$G,4,FALSE),0)</f>
        <v>0</v>
      </c>
      <c r="F137" s="333"/>
      <c r="G137" s="333"/>
      <c r="H137" s="74">
        <f>IFERROR(VLOOKUP($A137,강북영업본부!$A$1:$D$255,3,FALSE),0)</f>
        <v>0</v>
      </c>
      <c r="I137" s="74">
        <f>IFERROR(VLOOKUP($A137,강북영업본부!$A$1:$D$255,4,FALSE),0)</f>
        <v>0</v>
      </c>
      <c r="J137" s="74">
        <f>IFERROR(VLOOKUP($A137,강남영업본부!$A$1:$G$255,3,FALSE),0)</f>
        <v>0</v>
      </c>
      <c r="K137" s="74">
        <f>IFERROR(VLOOKUP($A137,강서영업본부!$A$1:$G$255,3,FALSE),0)</f>
        <v>0</v>
      </c>
      <c r="L137" s="74">
        <f>IFERROR(VLOOKUP($A137,강남영업본부!$A$1:$G$255,4,FALSE),0)</f>
        <v>0</v>
      </c>
      <c r="M137" s="75">
        <f>IFERROR(VLOOKUP($A137,강서영업본부!$A$1:$G$255,4,FALSE),0)</f>
        <v>0</v>
      </c>
      <c r="N137" s="75">
        <f>IFERROR(VLOOKUP($A137,동부영업본부!$A$1:$H$255,3,FALSE),0)</f>
        <v>0</v>
      </c>
      <c r="O137" s="75">
        <f>IFERROR(VLOOKUP($A137,동부영업본부!$A$1:$H$255,4,FALSE),0)</f>
        <v>0</v>
      </c>
      <c r="P137" s="75">
        <f>IFERROR(VLOOKUP($A137,서부영업본부!$A$1:$H$255,3,FALSE),0)</f>
        <v>0</v>
      </c>
      <c r="Q137" s="75">
        <f>IFERROR(VLOOKUP($A137,서부영업본부!$A$1:$H$255,4,FALSE),0)</f>
        <v>0</v>
      </c>
      <c r="R137" s="76"/>
      <c r="T137" s="76">
        <f>IFERROR(VLOOKUP($A137,강북영업본부!$A$1:$H$254,5,FALSE),0)</f>
        <v>0</v>
      </c>
      <c r="U137" s="76">
        <f>IFERROR(VLOOKUP($A137,강남영업본부!$A$1:$J$254,7,FALSE),0)</f>
        <v>0</v>
      </c>
      <c r="V137" s="76">
        <f>IFERROR(VLOOKUP($A137,강서영업본부!$A$1:$J$254,7,FALSE),0)</f>
        <v>0</v>
      </c>
      <c r="W137" s="76">
        <f>IFERROR(VLOOKUP($A137,동부영업본부!$A$1:$H$254,5,FALSE),0)</f>
        <v>0</v>
      </c>
      <c r="X137" s="76">
        <f>IFERROR(VLOOKUP($A137,서부영업본부!$A$1:$H$255,5,FALSE),0)</f>
        <v>0</v>
      </c>
    </row>
    <row r="138" spans="1:24" ht="15.65" customHeight="1" x14ac:dyDescent="0.45">
      <c r="A138" s="56" t="s">
        <v>160</v>
      </c>
      <c r="B138" s="73">
        <f t="shared" si="8"/>
        <v>0</v>
      </c>
      <c r="C138" s="74">
        <f>IFERROR(VLOOKUP($A138,유통영업혁신단!$A$1:$L$254,10,FALSE),0)</f>
        <v>0</v>
      </c>
      <c r="D138" s="74">
        <f t="shared" si="9"/>
        <v>0</v>
      </c>
      <c r="E138" s="74">
        <f>IFERROR(VLOOKUP($A138,'유통영업혁신단 IU'!$A:$G,4,FALSE),0)</f>
        <v>0</v>
      </c>
      <c r="F138" s="333"/>
      <c r="G138" s="333"/>
      <c r="H138" s="74">
        <f>IFERROR(VLOOKUP($A138,강북영업본부!$A$1:$D$255,3,FALSE),0)</f>
        <v>0</v>
      </c>
      <c r="I138" s="74">
        <f>IFERROR(VLOOKUP($A138,강북영업본부!$A$1:$D$255,4,FALSE),0)</f>
        <v>0</v>
      </c>
      <c r="J138" s="74">
        <f>IFERROR(VLOOKUP($A138,강남영업본부!$A$1:$G$255,3,FALSE),0)</f>
        <v>0</v>
      </c>
      <c r="K138" s="74">
        <f>IFERROR(VLOOKUP($A138,강서영업본부!$A$1:$G$255,3,FALSE),0)</f>
        <v>0</v>
      </c>
      <c r="L138" s="74">
        <f>IFERROR(VLOOKUP($A138,강남영업본부!$A$1:$G$255,4,FALSE),0)</f>
        <v>0</v>
      </c>
      <c r="M138" s="75">
        <f>IFERROR(VLOOKUP($A138,강서영업본부!$A$1:$G$255,4,FALSE),0)</f>
        <v>0</v>
      </c>
      <c r="N138" s="75">
        <f>IFERROR(VLOOKUP($A138,동부영업본부!$A$1:$H$255,3,FALSE),0)</f>
        <v>0</v>
      </c>
      <c r="O138" s="75">
        <f>IFERROR(VLOOKUP($A138,동부영업본부!$A$1:$H$255,4,FALSE),0)</f>
        <v>0</v>
      </c>
      <c r="P138" s="75">
        <f>IFERROR(VLOOKUP($A138,서부영업본부!$A$1:$H$255,3,FALSE),0)</f>
        <v>0</v>
      </c>
      <c r="Q138" s="75">
        <f>IFERROR(VLOOKUP($A138,서부영업본부!$A$1:$H$255,4,FALSE),0)</f>
        <v>0</v>
      </c>
      <c r="R138" s="76"/>
      <c r="T138" s="76">
        <f>IFERROR(VLOOKUP($A138,강북영업본부!$A$1:$H$254,5,FALSE),0)</f>
        <v>0</v>
      </c>
      <c r="U138" s="76">
        <f>IFERROR(VLOOKUP($A138,강남영업본부!$A$1:$J$254,7,FALSE),0)</f>
        <v>0</v>
      </c>
      <c r="V138" s="76">
        <f>IFERROR(VLOOKUP($A138,강서영업본부!$A$1:$J$254,7,FALSE),0)</f>
        <v>0</v>
      </c>
      <c r="W138" s="76">
        <f>IFERROR(VLOOKUP($A138,동부영업본부!$A$1:$H$254,5,FALSE),0)</f>
        <v>0</v>
      </c>
      <c r="X138" s="76">
        <f>IFERROR(VLOOKUP($A138,서부영업본부!$A$1:$H$255,5,FALSE),0)</f>
        <v>0</v>
      </c>
    </row>
    <row r="139" spans="1:24" s="12" customFormat="1" ht="15.65" customHeight="1" x14ac:dyDescent="0.45">
      <c r="A139" s="42" t="s">
        <v>70</v>
      </c>
      <c r="B139" s="69">
        <f t="shared" si="8"/>
        <v>10742600.924438344</v>
      </c>
      <c r="C139" s="70">
        <f>IFERROR(VLOOKUP($A139,유통영업혁신단!$A$1:$L$254,10,FALSE),0)</f>
        <v>0</v>
      </c>
      <c r="D139" s="70">
        <f t="shared" si="9"/>
        <v>6797311.9244383443</v>
      </c>
      <c r="E139" s="70">
        <f>IFERROR(VLOOKUP($A139,'유통영업혁신단 IU'!$A:$G,4,FALSE),0)</f>
        <v>0</v>
      </c>
      <c r="F139" s="332"/>
      <c r="G139" s="332"/>
      <c r="H139" s="70">
        <f>IFERROR(VLOOKUP($A139,강북영업본부!$A$1:$D$255,3,FALSE),0)</f>
        <v>0</v>
      </c>
      <c r="I139" s="70">
        <f>IFERROR(VLOOKUP($A139,강북영업본부!$A$1:$D$255,4,FALSE),0)</f>
        <v>0</v>
      </c>
      <c r="J139" s="70">
        <f>IFERROR(VLOOKUP($A139,강남영업본부!$A$1:$G$255,3,FALSE),0)</f>
        <v>0</v>
      </c>
      <c r="K139" s="70">
        <f>IFERROR(VLOOKUP($A139,강서영업본부!$A$1:$G$255,3,FALSE),0)</f>
        <v>0</v>
      </c>
      <c r="L139" s="70">
        <f>IFERROR(VLOOKUP($A139,강남영업본부!$A$1:$G$255,4,FALSE),0)</f>
        <v>2938333</v>
      </c>
      <c r="M139" s="71">
        <f>IFERROR(VLOOKUP($A139,강서영업본부!$A$1:$G$255,4,FALSE),0)</f>
        <v>0</v>
      </c>
      <c r="N139" s="71">
        <f>IFERROR(VLOOKUP($A139,동부영업본부!$A$1:$H$255,3,FALSE),0)</f>
        <v>53133</v>
      </c>
      <c r="O139" s="71">
        <f>IFERROR(VLOOKUP($A139,동부영업본부!$A$1:$H$255,4,FALSE),0)</f>
        <v>216562</v>
      </c>
      <c r="P139" s="71">
        <f>IFERROR(VLOOKUP($A139,서부영업본부!$A$1:$H$255,3,FALSE),0)</f>
        <v>172666</v>
      </c>
      <c r="Q139" s="71">
        <f>IFERROR(VLOOKUP($A139,서부영업본부!$A$1:$H$255,4,FALSE),0)</f>
        <v>564595</v>
      </c>
      <c r="R139" s="72"/>
      <c r="T139" s="72">
        <f>IFERROR(VLOOKUP($A139,강북영업본부!$A$1:$H$254,5,FALSE),0)</f>
        <v>1681153.0314509966</v>
      </c>
      <c r="U139" s="72">
        <f>IFERROR(VLOOKUP($A139,강남영업본부!$A$1:$J$254,7,FALSE),0)</f>
        <v>1635552.1517260552</v>
      </c>
      <c r="V139" s="72">
        <f>IFERROR(VLOOKUP($A139,강서영업본부!$A$1:$J$254,7,FALSE),0)</f>
        <v>2905897.4629572667</v>
      </c>
      <c r="W139" s="72">
        <f>IFERROR(VLOOKUP($A139,동부영업본부!$A$1:$H$254,5,FALSE),0)</f>
        <v>574709.2783040253</v>
      </c>
      <c r="X139" s="72">
        <f>IFERROR(VLOOKUP($A139,서부영업본부!$A$1:$H$255,5,FALSE),0)</f>
        <v>0</v>
      </c>
    </row>
    <row r="140" spans="1:24" s="12" customFormat="1" ht="15.65" customHeight="1" x14ac:dyDescent="0.45">
      <c r="A140" s="42" t="s">
        <v>71</v>
      </c>
      <c r="B140" s="69">
        <f t="shared" si="8"/>
        <v>401871558.55656123</v>
      </c>
      <c r="C140" s="70">
        <f>IFERROR(VLOOKUP($A140,유통영업혁신단!$A$1:$L$254,10,FALSE),0)</f>
        <v>0</v>
      </c>
      <c r="D140" s="70">
        <f t="shared" si="9"/>
        <v>51366172.556561209</v>
      </c>
      <c r="E140" s="70">
        <f>IFERROR(VLOOKUP($A140,'유통영업혁신단 IU'!$A:$G,4,FALSE),0)</f>
        <v>6504915</v>
      </c>
      <c r="F140" s="332"/>
      <c r="G140" s="332"/>
      <c r="H140" s="70">
        <f>IFERROR(VLOOKUP($A140,강북영업본부!$A$1:$D$255,3,FALSE),0)</f>
        <v>45446481</v>
      </c>
      <c r="I140" s="70">
        <f>IFERROR(VLOOKUP($A140,강북영업본부!$A$1:$D$255,4,FALSE),0)</f>
        <v>32055134</v>
      </c>
      <c r="J140" s="70">
        <f>IFERROR(VLOOKUP($A140,강남영업본부!$A$1:$G$255,3,FALSE),0)</f>
        <v>20818672</v>
      </c>
      <c r="K140" s="70">
        <f>IFERROR(VLOOKUP($A140,강서영업본부!$A$1:$G$255,3,FALSE),0)</f>
        <v>42019699</v>
      </c>
      <c r="L140" s="70">
        <f>IFERROR(VLOOKUP($A140,강남영업본부!$A$1:$G$255,4,FALSE),0)</f>
        <v>29799223</v>
      </c>
      <c r="M140" s="71">
        <f>IFERROR(VLOOKUP($A140,강서영업본부!$A$1:$G$255,4,FALSE),0)</f>
        <v>21411813</v>
      </c>
      <c r="N140" s="71">
        <f>IFERROR(VLOOKUP($A140,동부영업본부!$A$1:$H$255,3,FALSE),0)</f>
        <v>31265159</v>
      </c>
      <c r="O140" s="71">
        <f>IFERROR(VLOOKUP($A140,동부영업본부!$A$1:$H$255,4,FALSE),0)</f>
        <v>50234087</v>
      </c>
      <c r="P140" s="71">
        <f>IFERROR(VLOOKUP($A140,서부영업본부!$A$1:$H$255,3,FALSE),0)</f>
        <v>43697130</v>
      </c>
      <c r="Q140" s="71">
        <f>IFERROR(VLOOKUP($A140,서부영업본부!$A$1:$H$255,4,FALSE),0)</f>
        <v>27253073</v>
      </c>
      <c r="R140" s="72"/>
      <c r="T140" s="72">
        <f>IFERROR(VLOOKUP($A140,강북영업본부!$A$1:$H$254,5,FALSE),0)</f>
        <v>13161018.340656234</v>
      </c>
      <c r="U140" s="72">
        <f>IFERROR(VLOOKUP($A140,강남영업본부!$A$1:$J$254,7,FALSE),0)</f>
        <v>32682201.889605582</v>
      </c>
      <c r="V140" s="72">
        <f>IFERROR(VLOOKUP($A140,강서영업본부!$A$1:$J$254,7,FALSE),0)</f>
        <v>1660368.1003084201</v>
      </c>
      <c r="W140" s="72">
        <f>IFERROR(VLOOKUP($A140,동부영업본부!$A$1:$H$254,5,FALSE),0)</f>
        <v>841038.37851241673</v>
      </c>
      <c r="X140" s="72">
        <f>IFERROR(VLOOKUP($A140,서부영업본부!$A$1:$H$255,5,FALSE),0)</f>
        <v>3021545.8474785564</v>
      </c>
    </row>
    <row r="141" spans="1:24" ht="15.65" customHeight="1" x14ac:dyDescent="0.45">
      <c r="A141" s="56" t="s">
        <v>72</v>
      </c>
      <c r="B141" s="73">
        <f t="shared" si="8"/>
        <v>24692828.494397435</v>
      </c>
      <c r="C141" s="74">
        <f>IFERROR(VLOOKUP($A141,유통영업혁신단!$A$1:$L$254,10,FALSE),0)</f>
        <v>0</v>
      </c>
      <c r="D141" s="74">
        <f t="shared" si="9"/>
        <v>5797828.4943974363</v>
      </c>
      <c r="E141" s="74">
        <f>IFERROR(VLOOKUP($A141,'유통영업혁신단 IU'!$A:$G,4,FALSE),0)</f>
        <v>0</v>
      </c>
      <c r="F141" s="333"/>
      <c r="G141" s="333"/>
      <c r="H141" s="74">
        <f>IFERROR(VLOOKUP($A141,강북영업본부!$A$1:$D$255,3,FALSE),0)</f>
        <v>2156000</v>
      </c>
      <c r="I141" s="74">
        <f>IFERROR(VLOOKUP($A141,강북영업본부!$A$1:$D$255,4,FALSE),0)</f>
        <v>2186000</v>
      </c>
      <c r="J141" s="74">
        <f>IFERROR(VLOOKUP($A141,강남영업본부!$A$1:$G$255,3,FALSE),0)</f>
        <v>1617000</v>
      </c>
      <c r="K141" s="74">
        <f>IFERROR(VLOOKUP($A141,강서영업본부!$A$1:$G$255,3,FALSE),0)</f>
        <v>0</v>
      </c>
      <c r="L141" s="74">
        <f>IFERROR(VLOOKUP($A141,강남영업본부!$A$1:$G$255,4,FALSE),0)</f>
        <v>2695000</v>
      </c>
      <c r="M141" s="75">
        <f>IFERROR(VLOOKUP($A141,강서영업본부!$A$1:$G$255,4,FALSE),0)</f>
        <v>2156000</v>
      </c>
      <c r="N141" s="75">
        <f>IFERROR(VLOOKUP($A141,동부영업본부!$A$1:$H$255,3,FALSE),0)</f>
        <v>2695000</v>
      </c>
      <c r="O141" s="75">
        <f>IFERROR(VLOOKUP($A141,동부영업본부!$A$1:$H$255,4,FALSE),0)</f>
        <v>2695000</v>
      </c>
      <c r="P141" s="75">
        <f>IFERROR(VLOOKUP($A141,서부영업본부!$A$1:$H$255,3,FALSE),0)</f>
        <v>2695000</v>
      </c>
      <c r="Q141" s="75">
        <f>IFERROR(VLOOKUP($A141,서부영업본부!$A$1:$H$255,4,FALSE),0)</f>
        <v>0</v>
      </c>
      <c r="R141" s="76"/>
      <c r="T141" s="76">
        <f>IFERROR(VLOOKUP($A141,강북영업본부!$A$1:$H$254,5,FALSE),0)</f>
        <v>1086952.5784299681</v>
      </c>
      <c r="U141" s="76">
        <f>IFERROR(VLOOKUP($A141,강남영업본부!$A$1:$J$254,7,FALSE),0)</f>
        <v>1698248.3175422205</v>
      </c>
      <c r="V141" s="76">
        <f>IFERROR(VLOOKUP($A141,강서영업본부!$A$1:$J$254,7,FALSE),0)</f>
        <v>0</v>
      </c>
      <c r="W141" s="76">
        <f>IFERROR(VLOOKUP($A141,동부영업본부!$A$1:$H$254,5,FALSE),0)</f>
        <v>841038.37851241673</v>
      </c>
      <c r="X141" s="76">
        <f>IFERROR(VLOOKUP($A141,서부영업본부!$A$1:$H$255,5,FALSE),0)</f>
        <v>2171589.2199128307</v>
      </c>
    </row>
    <row r="142" spans="1:24" ht="15.65" customHeight="1" x14ac:dyDescent="0.45">
      <c r="A142" s="56" t="s">
        <v>224</v>
      </c>
      <c r="B142" s="73">
        <f t="shared" si="8"/>
        <v>0</v>
      </c>
      <c r="C142" s="74">
        <f>IFERROR(VLOOKUP($A142,유통영업혁신단!$A$1:$L$254,10,FALSE),0)</f>
        <v>0</v>
      </c>
      <c r="D142" s="74">
        <f t="shared" si="9"/>
        <v>0</v>
      </c>
      <c r="E142" s="74">
        <f>IFERROR(VLOOKUP($A142,'유통영업혁신단 IU'!$A:$G,4,FALSE),0)</f>
        <v>0</v>
      </c>
      <c r="F142" s="333"/>
      <c r="G142" s="333"/>
      <c r="H142" s="74">
        <f>IFERROR(VLOOKUP($A142,강북영업본부!$A$1:$D$255,3,FALSE),0)</f>
        <v>0</v>
      </c>
      <c r="I142" s="74">
        <f>IFERROR(VLOOKUP($A142,강북영업본부!$A$1:$D$255,4,FALSE),0)</f>
        <v>0</v>
      </c>
      <c r="J142" s="74">
        <f>IFERROR(VLOOKUP($A142,강남영업본부!$A$1:$G$255,3,FALSE),0)</f>
        <v>0</v>
      </c>
      <c r="K142" s="74">
        <f>IFERROR(VLOOKUP($A142,강서영업본부!$A$1:$G$255,3,FALSE),0)</f>
        <v>0</v>
      </c>
      <c r="L142" s="74">
        <f>IFERROR(VLOOKUP($A142,강남영업본부!$A$1:$G$255,4,FALSE),0)</f>
        <v>0</v>
      </c>
      <c r="M142" s="75">
        <f>IFERROR(VLOOKUP($A142,강서영업본부!$A$1:$G$255,4,FALSE),0)</f>
        <v>0</v>
      </c>
      <c r="N142" s="75">
        <f>IFERROR(VLOOKUP($A142,동부영업본부!$A$1:$H$255,3,FALSE),0)</f>
        <v>0</v>
      </c>
      <c r="O142" s="75">
        <f>IFERROR(VLOOKUP($A142,동부영업본부!$A$1:$H$255,4,FALSE),0)</f>
        <v>0</v>
      </c>
      <c r="P142" s="75">
        <f>IFERROR(VLOOKUP($A142,서부영업본부!$A$1:$H$255,3,FALSE),0)</f>
        <v>0</v>
      </c>
      <c r="Q142" s="75">
        <f>IFERROR(VLOOKUP($A142,서부영업본부!$A$1:$H$255,4,FALSE),0)</f>
        <v>0</v>
      </c>
      <c r="R142" s="76"/>
      <c r="T142" s="76">
        <f>IFERROR(VLOOKUP($A142,강북영업본부!$A$1:$H$254,5,FALSE),0)</f>
        <v>0</v>
      </c>
      <c r="U142" s="76">
        <f>IFERROR(VLOOKUP($A142,강남영업본부!$A$1:$J$254,7,FALSE),0)</f>
        <v>0</v>
      </c>
      <c r="V142" s="76">
        <f>IFERROR(VLOOKUP($A142,강서영업본부!$A$1:$J$254,7,FALSE),0)</f>
        <v>0</v>
      </c>
      <c r="W142" s="76">
        <f>IFERROR(VLOOKUP($A142,동부영업본부!$A$1:$H$254,5,FALSE),0)</f>
        <v>0</v>
      </c>
      <c r="X142" s="76">
        <f>IFERROR(VLOOKUP($A142,서부영업본부!$A$1:$H$255,5,FALSE),0)</f>
        <v>0</v>
      </c>
    </row>
    <row r="143" spans="1:24" ht="15.65" customHeight="1" x14ac:dyDescent="0.45">
      <c r="A143" s="56" t="s">
        <v>73</v>
      </c>
      <c r="B143" s="73">
        <f t="shared" si="8"/>
        <v>193310402.4251782</v>
      </c>
      <c r="C143" s="74">
        <f>IFERROR(VLOOKUP($A143,유통영업혁신단!$A$1:$L$254,10,FALSE),0)</f>
        <v>0</v>
      </c>
      <c r="D143" s="74">
        <f t="shared" si="9"/>
        <v>31811402.425178196</v>
      </c>
      <c r="E143" s="74">
        <f>IFERROR(VLOOKUP($A143,'유통영업혁신단 IU'!$A:$G,4,FALSE),0)</f>
        <v>3800070</v>
      </c>
      <c r="F143" s="333"/>
      <c r="G143" s="333"/>
      <c r="H143" s="74">
        <f>IFERROR(VLOOKUP($A143,강북영업본부!$A$1:$D$255,3,FALSE),0)</f>
        <v>19280900</v>
      </c>
      <c r="I143" s="74">
        <f>IFERROR(VLOOKUP($A143,강북영업본부!$A$1:$D$255,4,FALSE),0)</f>
        <v>13987000</v>
      </c>
      <c r="J143" s="74">
        <f>IFERROR(VLOOKUP($A143,강남영업본부!$A$1:$G$255,3,FALSE),0)</f>
        <v>6746000</v>
      </c>
      <c r="K143" s="74">
        <f>IFERROR(VLOOKUP($A143,강서영업본부!$A$1:$G$255,3,FALSE),0)</f>
        <v>16352600</v>
      </c>
      <c r="L143" s="74">
        <f>IFERROR(VLOOKUP($A143,강남영업본부!$A$1:$G$255,4,FALSE),0)</f>
        <v>10262970</v>
      </c>
      <c r="M143" s="75">
        <f>IFERROR(VLOOKUP($A143,강서영업본부!$A$1:$G$255,4,FALSE),0)</f>
        <v>7497500</v>
      </c>
      <c r="N143" s="75">
        <f>IFERROR(VLOOKUP($A143,동부영업본부!$A$1:$H$255,3,FALSE),0)</f>
        <v>12040000</v>
      </c>
      <c r="O143" s="75">
        <f>IFERROR(VLOOKUP($A143,동부영업본부!$A$1:$H$255,4,FALSE),0)</f>
        <v>33903796</v>
      </c>
      <c r="P143" s="75">
        <f>IFERROR(VLOOKUP($A143,서부영업본부!$A$1:$H$255,3,FALSE),0)</f>
        <v>24009000</v>
      </c>
      <c r="Q143" s="75">
        <f>IFERROR(VLOOKUP($A143,서부영업본부!$A$1:$H$255,4,FALSE),0)</f>
        <v>13619164</v>
      </c>
      <c r="R143" s="76"/>
      <c r="T143" s="76">
        <f>IFERROR(VLOOKUP($A143,강북영업본부!$A$1:$H$254,5,FALSE),0)</f>
        <v>7565189.9458725788</v>
      </c>
      <c r="U143" s="76">
        <f>IFERROR(VLOOKUP($A143,강남영업본부!$A$1:$J$254,7,FALSE),0)</f>
        <v>23525176.996131435</v>
      </c>
      <c r="V143" s="76">
        <f>IFERROR(VLOOKUP($A143,강서영업본부!$A$1:$J$254,7,FALSE),0)</f>
        <v>0</v>
      </c>
      <c r="W143" s="76">
        <f>IFERROR(VLOOKUP($A143,동부영업본부!$A$1:$H$254,5,FALSE),0)</f>
        <v>0</v>
      </c>
      <c r="X143" s="76">
        <f>IFERROR(VLOOKUP($A143,서부영업본부!$A$1:$H$255,5,FALSE),0)</f>
        <v>721035.48317418201</v>
      </c>
    </row>
    <row r="144" spans="1:24" ht="15.65" customHeight="1" x14ac:dyDescent="0.45">
      <c r="A144" s="56" t="s">
        <v>74</v>
      </c>
      <c r="B144" s="73">
        <f t="shared" si="8"/>
        <v>183868327.63698557</v>
      </c>
      <c r="C144" s="74">
        <f>IFERROR(VLOOKUP($A144,유통영업혁신단!$A$1:$L$254,10,FALSE),0)</f>
        <v>0</v>
      </c>
      <c r="D144" s="74">
        <f t="shared" si="9"/>
        <v>13756941.636985576</v>
      </c>
      <c r="E144" s="74">
        <f>IFERROR(VLOOKUP($A144,'유통영업혁신단 IU'!$A:$G,4,FALSE),0)</f>
        <v>2704845</v>
      </c>
      <c r="F144" s="333"/>
      <c r="G144" s="333"/>
      <c r="H144" s="74">
        <f>IFERROR(VLOOKUP($A144,강북영업본부!$A$1:$D$255,3,FALSE),0)</f>
        <v>24009581</v>
      </c>
      <c r="I144" s="74">
        <f>IFERROR(VLOOKUP($A144,강북영업본부!$A$1:$D$255,4,FALSE),0)</f>
        <v>15882134</v>
      </c>
      <c r="J144" s="74">
        <f>IFERROR(VLOOKUP($A144,강남영업본부!$A$1:$G$255,3,FALSE),0)</f>
        <v>12455672</v>
      </c>
      <c r="K144" s="74">
        <f>IFERROR(VLOOKUP($A144,강서영업본부!$A$1:$G$255,3,FALSE),0)</f>
        <v>25667099</v>
      </c>
      <c r="L144" s="74">
        <f>IFERROR(VLOOKUP($A144,강남영업본부!$A$1:$G$255,4,FALSE),0)</f>
        <v>16841253</v>
      </c>
      <c r="M144" s="75">
        <f>IFERROR(VLOOKUP($A144,강서영업본부!$A$1:$G$255,4,FALSE),0)</f>
        <v>11758313</v>
      </c>
      <c r="N144" s="75">
        <f>IFERROR(VLOOKUP($A144,동부영업본부!$A$1:$H$255,3,FALSE),0)</f>
        <v>16530159</v>
      </c>
      <c r="O144" s="75">
        <f>IFERROR(VLOOKUP($A144,동부영업본부!$A$1:$H$255,4,FALSE),0)</f>
        <v>13635291</v>
      </c>
      <c r="P144" s="75">
        <f>IFERROR(VLOOKUP($A144,서부영업본부!$A$1:$H$255,3,FALSE),0)</f>
        <v>16993130</v>
      </c>
      <c r="Q144" s="75">
        <f>IFERROR(VLOOKUP($A144,서부영업본부!$A$1:$H$255,4,FALSE),0)</f>
        <v>13633909</v>
      </c>
      <c r="R144" s="76"/>
      <c r="T144" s="76">
        <f>IFERROR(VLOOKUP($A144,강북영업본부!$A$1:$H$254,5,FALSE),0)</f>
        <v>4508875.816353688</v>
      </c>
      <c r="U144" s="76">
        <f>IFERROR(VLOOKUP($A144,강남영업본부!$A$1:$J$254,7,FALSE),0)</f>
        <v>7458776.5759319235</v>
      </c>
      <c r="V144" s="76">
        <f>IFERROR(VLOOKUP($A144,강서영업본부!$A$1:$J$254,7,FALSE),0)</f>
        <v>1660368.1003084201</v>
      </c>
      <c r="W144" s="76">
        <f>IFERROR(VLOOKUP($A144,동부영업본부!$A$1:$H$254,5,FALSE),0)</f>
        <v>0</v>
      </c>
      <c r="X144" s="76">
        <f>IFERROR(VLOOKUP($A144,서부영업본부!$A$1:$H$255,5,FALSE),0)</f>
        <v>128921.14439154376</v>
      </c>
    </row>
    <row r="145" spans="1:24" ht="15.65" customHeight="1" x14ac:dyDescent="0.45">
      <c r="A145" s="56" t="s">
        <v>161</v>
      </c>
      <c r="B145" s="73">
        <f t="shared" si="8"/>
        <v>0</v>
      </c>
      <c r="C145" s="74">
        <f>IFERROR(VLOOKUP($A145,유통영업혁신단!$A$1:$L$254,10,FALSE),0)</f>
        <v>0</v>
      </c>
      <c r="D145" s="74">
        <f t="shared" si="9"/>
        <v>0</v>
      </c>
      <c r="E145" s="74">
        <f>IFERROR(VLOOKUP($A145,'유통영업혁신단 IU'!$A:$G,4,FALSE),0)</f>
        <v>0</v>
      </c>
      <c r="F145" s="333"/>
      <c r="G145" s="333"/>
      <c r="H145" s="74">
        <f>IFERROR(VLOOKUP($A145,강북영업본부!$A$1:$D$255,3,FALSE),0)</f>
        <v>0</v>
      </c>
      <c r="I145" s="74">
        <f>IFERROR(VLOOKUP($A145,강북영업본부!$A$1:$D$255,4,FALSE),0)</f>
        <v>0</v>
      </c>
      <c r="J145" s="74">
        <f>IFERROR(VLOOKUP($A145,강남영업본부!$A$1:$G$255,3,FALSE),0)</f>
        <v>0</v>
      </c>
      <c r="K145" s="74">
        <f>IFERROR(VLOOKUP($A145,강서영업본부!$A$1:$G$255,3,FALSE),0)</f>
        <v>0</v>
      </c>
      <c r="L145" s="74">
        <f>IFERROR(VLOOKUP($A145,강남영업본부!$A$1:$G$255,4,FALSE),0)</f>
        <v>0</v>
      </c>
      <c r="M145" s="75">
        <f>IFERROR(VLOOKUP($A145,강서영업본부!$A$1:$G$255,4,FALSE),0)</f>
        <v>0</v>
      </c>
      <c r="N145" s="75">
        <f>IFERROR(VLOOKUP($A145,동부영업본부!$A$1:$H$255,3,FALSE),0)</f>
        <v>0</v>
      </c>
      <c r="O145" s="75">
        <f>IFERROR(VLOOKUP($A145,동부영업본부!$A$1:$H$255,4,FALSE),0)</f>
        <v>0</v>
      </c>
      <c r="P145" s="75">
        <f>IFERROR(VLOOKUP($A145,서부영업본부!$A$1:$H$255,3,FALSE),0)</f>
        <v>0</v>
      </c>
      <c r="Q145" s="75">
        <f>IFERROR(VLOOKUP($A145,서부영업본부!$A$1:$H$255,4,FALSE),0)</f>
        <v>0</v>
      </c>
      <c r="R145" s="76"/>
      <c r="T145" s="76">
        <f>IFERROR(VLOOKUP($A145,강북영업본부!$A$1:$H$254,5,FALSE),0)</f>
        <v>0</v>
      </c>
      <c r="U145" s="76">
        <f>IFERROR(VLOOKUP($A145,강남영업본부!$A$1:$J$254,7,FALSE),0)</f>
        <v>0</v>
      </c>
      <c r="V145" s="76">
        <f>IFERROR(VLOOKUP($A145,강서영업본부!$A$1:$J$254,7,FALSE),0)</f>
        <v>0</v>
      </c>
      <c r="W145" s="76">
        <f>IFERROR(VLOOKUP($A145,동부영업본부!$A$1:$H$254,5,FALSE),0)</f>
        <v>0</v>
      </c>
      <c r="X145" s="76">
        <f>IFERROR(VLOOKUP($A145,서부영업본부!$A$1:$H$255,5,FALSE),0)</f>
        <v>0</v>
      </c>
    </row>
    <row r="146" spans="1:24" ht="15.65" customHeight="1" x14ac:dyDescent="0.45">
      <c r="A146" s="56" t="s">
        <v>225</v>
      </c>
      <c r="B146" s="73">
        <f t="shared" si="8"/>
        <v>0</v>
      </c>
      <c r="C146" s="74">
        <f>IFERROR(VLOOKUP($A146,유통영업혁신단!$A$1:$L$254,10,FALSE),0)</f>
        <v>0</v>
      </c>
      <c r="D146" s="74">
        <f t="shared" si="9"/>
        <v>0</v>
      </c>
      <c r="E146" s="74">
        <f>IFERROR(VLOOKUP($A146,'유통영업혁신단 IU'!$A:$G,4,FALSE),0)</f>
        <v>0</v>
      </c>
      <c r="F146" s="333"/>
      <c r="G146" s="333"/>
      <c r="H146" s="74">
        <f>IFERROR(VLOOKUP($A146,강북영업본부!$A$1:$D$255,3,FALSE),0)</f>
        <v>0</v>
      </c>
      <c r="I146" s="74">
        <f>IFERROR(VLOOKUP($A146,강북영업본부!$A$1:$D$255,4,FALSE),0)</f>
        <v>0</v>
      </c>
      <c r="J146" s="74">
        <f>IFERROR(VLOOKUP($A146,강남영업본부!$A$1:$G$255,3,FALSE),0)</f>
        <v>0</v>
      </c>
      <c r="K146" s="74">
        <f>IFERROR(VLOOKUP($A146,강서영업본부!$A$1:$G$255,3,FALSE),0)</f>
        <v>0</v>
      </c>
      <c r="L146" s="74">
        <f>IFERROR(VLOOKUP($A146,강남영업본부!$A$1:$G$255,4,FALSE),0)</f>
        <v>0</v>
      </c>
      <c r="M146" s="75">
        <f>IFERROR(VLOOKUP($A146,강서영업본부!$A$1:$G$255,4,FALSE),0)</f>
        <v>0</v>
      </c>
      <c r="N146" s="75">
        <f>IFERROR(VLOOKUP($A146,동부영업본부!$A$1:$H$255,3,FALSE),0)</f>
        <v>0</v>
      </c>
      <c r="O146" s="75">
        <f>IFERROR(VLOOKUP($A146,동부영업본부!$A$1:$H$255,4,FALSE),0)</f>
        <v>0</v>
      </c>
      <c r="P146" s="75">
        <f>IFERROR(VLOOKUP($A146,서부영업본부!$A$1:$H$255,3,FALSE),0)</f>
        <v>0</v>
      </c>
      <c r="Q146" s="75">
        <f>IFERROR(VLOOKUP($A146,서부영업본부!$A$1:$H$255,4,FALSE),0)</f>
        <v>0</v>
      </c>
      <c r="R146" s="76"/>
      <c r="T146" s="76">
        <f>IFERROR(VLOOKUP($A146,강북영업본부!$A$1:$H$254,5,FALSE),0)</f>
        <v>0</v>
      </c>
      <c r="U146" s="76">
        <f>IFERROR(VLOOKUP($A146,강남영업본부!$A$1:$J$254,7,FALSE),0)</f>
        <v>0</v>
      </c>
      <c r="V146" s="76">
        <f>IFERROR(VLOOKUP($A146,강서영업본부!$A$1:$J$254,7,FALSE),0)</f>
        <v>0</v>
      </c>
      <c r="W146" s="76">
        <f>IFERROR(VLOOKUP($A146,동부영업본부!$A$1:$H$254,5,FALSE),0)</f>
        <v>0</v>
      </c>
      <c r="X146" s="76">
        <f>IFERROR(VLOOKUP($A146,서부영업본부!$A$1:$H$255,5,FALSE),0)</f>
        <v>0</v>
      </c>
    </row>
    <row r="147" spans="1:24" ht="15.65" customHeight="1" x14ac:dyDescent="0.45">
      <c r="A147" s="23" t="s">
        <v>346</v>
      </c>
      <c r="B147" s="73">
        <f t="shared" si="8"/>
        <v>0</v>
      </c>
      <c r="C147" s="74">
        <f>IFERROR(VLOOKUP($A147,유통영업혁신단!$A$1:$L$254,10,FALSE),0)</f>
        <v>0</v>
      </c>
      <c r="D147" s="74">
        <f t="shared" si="9"/>
        <v>0</v>
      </c>
      <c r="E147" s="74">
        <f>IFERROR(VLOOKUP($A147,'유통영업혁신단 IU'!$A:$G,4,FALSE),0)</f>
        <v>0</v>
      </c>
      <c r="F147" s="333"/>
      <c r="G147" s="333"/>
      <c r="H147" s="74">
        <f>IFERROR(VLOOKUP($A147,강북영업본부!$A$1:$D$255,3,FALSE),0)</f>
        <v>0</v>
      </c>
      <c r="I147" s="74">
        <f>IFERROR(VLOOKUP($A147,강북영업본부!$A$1:$D$255,4,FALSE),0)</f>
        <v>0</v>
      </c>
      <c r="J147" s="74">
        <f>IFERROR(VLOOKUP($A147,강남영업본부!$A$1:$G$255,3,FALSE),0)</f>
        <v>0</v>
      </c>
      <c r="K147" s="74">
        <f>IFERROR(VLOOKUP($A147,강서영업본부!$A$1:$G$255,3,FALSE),0)</f>
        <v>0</v>
      </c>
      <c r="L147" s="74">
        <f>IFERROR(VLOOKUP($A147,강남영업본부!$A$1:$G$255,4,FALSE),0)</f>
        <v>0</v>
      </c>
      <c r="M147" s="75">
        <f>IFERROR(VLOOKUP($A147,강서영업본부!$A$1:$G$255,4,FALSE),0)</f>
        <v>0</v>
      </c>
      <c r="N147" s="75">
        <f>IFERROR(VLOOKUP($A147,동부영업본부!$A$1:$H$255,3,FALSE),0)</f>
        <v>0</v>
      </c>
      <c r="O147" s="75">
        <f>IFERROR(VLOOKUP($A147,동부영업본부!$A$1:$H$255,4,FALSE),0)</f>
        <v>0</v>
      </c>
      <c r="P147" s="75">
        <f>IFERROR(VLOOKUP($A147,서부영업본부!$A$1:$H$255,3,FALSE),0)</f>
        <v>0</v>
      </c>
      <c r="Q147" s="75">
        <f>IFERROR(VLOOKUP($A147,서부영업본부!$A$1:$H$255,4,FALSE),0)</f>
        <v>0</v>
      </c>
      <c r="R147" s="76"/>
      <c r="T147" s="76">
        <f>IFERROR(VLOOKUP($A147,강북영업본부!$A$1:$H$254,5,FALSE),0)</f>
        <v>0</v>
      </c>
      <c r="U147" s="76">
        <f>IFERROR(VLOOKUP($A147,강남영업본부!$A$1:$J$254,7,FALSE),0)</f>
        <v>0</v>
      </c>
      <c r="V147" s="76">
        <f>IFERROR(VLOOKUP($A147,강서영업본부!$A$1:$J$254,7,FALSE),0)</f>
        <v>0</v>
      </c>
      <c r="W147" s="76">
        <f>IFERROR(VLOOKUP($A147,동부영업본부!$A$1:$H$254,5,FALSE),0)</f>
        <v>0</v>
      </c>
      <c r="X147" s="76"/>
    </row>
    <row r="148" spans="1:24" ht="15.65" customHeight="1" x14ac:dyDescent="0.45">
      <c r="A148" s="23" t="s">
        <v>347</v>
      </c>
      <c r="B148" s="73">
        <f t="shared" si="8"/>
        <v>0</v>
      </c>
      <c r="C148" s="74">
        <f>IFERROR(VLOOKUP($A148,유통영업혁신단!$A$1:$L$254,10,FALSE),0)</f>
        <v>0</v>
      </c>
      <c r="D148" s="74">
        <f t="shared" si="9"/>
        <v>0</v>
      </c>
      <c r="E148" s="74">
        <f>IFERROR(VLOOKUP($A148,'유통영업혁신단 IU'!$A:$G,4,FALSE),0)</f>
        <v>0</v>
      </c>
      <c r="F148" s="333"/>
      <c r="G148" s="333"/>
      <c r="H148" s="74">
        <f>IFERROR(VLOOKUP($A148,강북영업본부!$A$1:$D$255,3,FALSE),0)</f>
        <v>0</v>
      </c>
      <c r="I148" s="74">
        <f>IFERROR(VLOOKUP($A148,강북영업본부!$A$1:$D$255,4,FALSE),0)</f>
        <v>0</v>
      </c>
      <c r="J148" s="74">
        <f>IFERROR(VLOOKUP($A148,강남영업본부!$A$1:$G$255,3,FALSE),0)</f>
        <v>0</v>
      </c>
      <c r="K148" s="74">
        <f>IFERROR(VLOOKUP($A148,강서영업본부!$A$1:$G$255,3,FALSE),0)</f>
        <v>0</v>
      </c>
      <c r="L148" s="74">
        <f>IFERROR(VLOOKUP($A148,강남영업본부!$A$1:$G$255,4,FALSE),0)</f>
        <v>0</v>
      </c>
      <c r="M148" s="75">
        <f>IFERROR(VLOOKUP($A148,강서영업본부!$A$1:$G$255,4,FALSE),0)</f>
        <v>0</v>
      </c>
      <c r="N148" s="75">
        <f>IFERROR(VLOOKUP($A148,동부영업본부!$A$1:$H$255,3,FALSE),0)</f>
        <v>0</v>
      </c>
      <c r="O148" s="75">
        <f>IFERROR(VLOOKUP($A148,동부영업본부!$A$1:$H$255,4,FALSE),0)</f>
        <v>0</v>
      </c>
      <c r="P148" s="75">
        <f>IFERROR(VLOOKUP($A148,서부영업본부!$A$1:$H$255,3,FALSE),0)</f>
        <v>0</v>
      </c>
      <c r="Q148" s="75">
        <f>IFERROR(VLOOKUP($A148,서부영업본부!$A$1:$H$255,4,FALSE),0)</f>
        <v>0</v>
      </c>
      <c r="R148" s="76"/>
      <c r="T148" s="76">
        <f>IFERROR(VLOOKUP($A148,강북영업본부!$A$1:$H$254,5,FALSE),0)</f>
        <v>0</v>
      </c>
      <c r="U148" s="76">
        <f>IFERROR(VLOOKUP($A148,강남영업본부!$A$1:$J$254,7,FALSE),0)</f>
        <v>0</v>
      </c>
      <c r="V148" s="76">
        <f>IFERROR(VLOOKUP($A148,강서영업본부!$A$1:$J$254,7,FALSE),0)</f>
        <v>0</v>
      </c>
      <c r="W148" s="76">
        <f>IFERROR(VLOOKUP($A148,동부영업본부!$A$1:$H$254,5,FALSE),0)</f>
        <v>0</v>
      </c>
      <c r="X148" s="76"/>
    </row>
    <row r="149" spans="1:24" s="12" customFormat="1" ht="15.65" customHeight="1" x14ac:dyDescent="0.45">
      <c r="A149" s="42" t="s">
        <v>75</v>
      </c>
      <c r="B149" s="69">
        <f t="shared" si="8"/>
        <v>-24023</v>
      </c>
      <c r="C149" s="70">
        <f>IFERROR(VLOOKUP($A149,유통영업혁신단!$A$1:$L$254,10,FALSE),0)</f>
        <v>0</v>
      </c>
      <c r="D149" s="70">
        <f t="shared" si="9"/>
        <v>0</v>
      </c>
      <c r="E149" s="70">
        <f>IFERROR(VLOOKUP($A149,'유통영업혁신단 IU'!$A:$G,4,FALSE),0)</f>
        <v>0</v>
      </c>
      <c r="F149" s="332"/>
      <c r="G149" s="332"/>
      <c r="H149" s="70">
        <f>IFERROR(VLOOKUP($A149,강북영업본부!$A$1:$D$255,3,FALSE),0)</f>
        <v>-176676</v>
      </c>
      <c r="I149" s="70">
        <f>IFERROR(VLOOKUP($A149,강북영업본부!$A$1:$D$255,4,FALSE),0)</f>
        <v>135571</v>
      </c>
      <c r="J149" s="70">
        <f>IFERROR(VLOOKUP($A149,강남영업본부!$A$1:$G$255,3,FALSE),0)</f>
        <v>0</v>
      </c>
      <c r="K149" s="70">
        <f>IFERROR(VLOOKUP($A149,강서영업본부!$A$1:$G$255,3,FALSE),0)</f>
        <v>-112030</v>
      </c>
      <c r="L149" s="70">
        <f>IFERROR(VLOOKUP($A149,강남영업본부!$A$1:$G$255,4,FALSE),0)</f>
        <v>0</v>
      </c>
      <c r="M149" s="71">
        <f>IFERROR(VLOOKUP($A149,강서영업본부!$A$1:$G$255,4,FALSE),0)</f>
        <v>-104408</v>
      </c>
      <c r="N149" s="71">
        <f>IFERROR(VLOOKUP($A149,동부영업본부!$A$1:$H$255,3,FALSE),0)</f>
        <v>0</v>
      </c>
      <c r="O149" s="71">
        <f>IFERROR(VLOOKUP($A149,동부영업본부!$A$1:$H$255,4,FALSE),0)</f>
        <v>0</v>
      </c>
      <c r="P149" s="71">
        <f>IFERROR(VLOOKUP($A149,서부영업본부!$A$1:$H$255,3,FALSE),0)</f>
        <v>0</v>
      </c>
      <c r="Q149" s="71">
        <f>IFERROR(VLOOKUP($A149,서부영업본부!$A$1:$H$255,4,FALSE),0)</f>
        <v>233520</v>
      </c>
      <c r="R149" s="72"/>
      <c r="T149" s="72">
        <f>IFERROR(VLOOKUP($A149,강북영업본부!$A$1:$H$254,5,FALSE),0)</f>
        <v>0</v>
      </c>
      <c r="U149" s="72">
        <f>IFERROR(VLOOKUP($A149,강남영업본부!$A$1:$J$254,7,FALSE),0)</f>
        <v>0</v>
      </c>
      <c r="V149" s="72">
        <f>IFERROR(VLOOKUP($A149,강서영업본부!$A$1:$J$254,7,FALSE),0)</f>
        <v>0</v>
      </c>
      <c r="W149" s="72">
        <f>IFERROR(VLOOKUP($A149,동부영업본부!$A$1:$H$254,5,FALSE),0)</f>
        <v>0</v>
      </c>
      <c r="X149" s="72">
        <f>IFERROR(VLOOKUP($A149,서부영업본부!$A$1:$H$255,5,FALSE),0)</f>
        <v>0</v>
      </c>
    </row>
    <row r="150" spans="1:24" ht="15.65" customHeight="1" x14ac:dyDescent="0.45">
      <c r="A150" s="56" t="s">
        <v>162</v>
      </c>
      <c r="B150" s="73">
        <f t="shared" si="8"/>
        <v>0</v>
      </c>
      <c r="C150" s="74">
        <f>IFERROR(VLOOKUP($A150,유통영업혁신단!$A$1:$L$254,10,FALSE),0)</f>
        <v>0</v>
      </c>
      <c r="D150" s="74">
        <f t="shared" si="9"/>
        <v>0</v>
      </c>
      <c r="E150" s="74">
        <f>IFERROR(VLOOKUP($A150,'유통영업혁신단 IU'!$A:$G,4,FALSE),0)</f>
        <v>0</v>
      </c>
      <c r="F150" s="333"/>
      <c r="G150" s="333"/>
      <c r="H150" s="74">
        <f>IFERROR(VLOOKUP($A150,강북영업본부!$A$1:$D$255,3,FALSE),0)</f>
        <v>0</v>
      </c>
      <c r="I150" s="74">
        <f>IFERROR(VLOOKUP($A150,강북영업본부!$A$1:$D$255,4,FALSE),0)</f>
        <v>0</v>
      </c>
      <c r="J150" s="74">
        <f>IFERROR(VLOOKUP($A150,강남영업본부!$A$1:$G$255,3,FALSE),0)</f>
        <v>0</v>
      </c>
      <c r="K150" s="74">
        <f>IFERROR(VLOOKUP($A150,강서영업본부!$A$1:$G$255,3,FALSE),0)</f>
        <v>0</v>
      </c>
      <c r="L150" s="74">
        <f>IFERROR(VLOOKUP($A150,강남영업본부!$A$1:$G$255,4,FALSE),0)</f>
        <v>0</v>
      </c>
      <c r="M150" s="75">
        <f>IFERROR(VLOOKUP($A150,강서영업본부!$A$1:$G$255,4,FALSE),0)</f>
        <v>0</v>
      </c>
      <c r="N150" s="75">
        <f>IFERROR(VLOOKUP($A150,동부영업본부!$A$1:$H$255,3,FALSE),0)</f>
        <v>0</v>
      </c>
      <c r="O150" s="75">
        <f>IFERROR(VLOOKUP($A150,동부영업본부!$A$1:$H$255,4,FALSE),0)</f>
        <v>0</v>
      </c>
      <c r="P150" s="75">
        <f>IFERROR(VLOOKUP($A150,서부영업본부!$A$1:$H$255,3,FALSE),0)</f>
        <v>0</v>
      </c>
      <c r="Q150" s="75">
        <f>IFERROR(VLOOKUP($A150,서부영업본부!$A$1:$H$255,4,FALSE),0)</f>
        <v>0</v>
      </c>
      <c r="R150" s="76"/>
      <c r="T150" s="76">
        <f>IFERROR(VLOOKUP($A150,강북영업본부!$A$1:$H$254,5,FALSE),0)</f>
        <v>0</v>
      </c>
      <c r="U150" s="76">
        <f>IFERROR(VLOOKUP($A150,강남영업본부!$A$1:$J$254,7,FALSE),0)</f>
        <v>0</v>
      </c>
      <c r="V150" s="76">
        <f>IFERROR(VLOOKUP($A150,강서영업본부!$A$1:$J$254,7,FALSE),0)</f>
        <v>0</v>
      </c>
      <c r="W150" s="76">
        <f>IFERROR(VLOOKUP($A150,동부영업본부!$A$1:$H$254,5,FALSE),0)</f>
        <v>0</v>
      </c>
      <c r="X150" s="76">
        <f>IFERROR(VLOOKUP($A150,서부영업본부!$A$1:$H$255,5,FALSE),0)</f>
        <v>0</v>
      </c>
    </row>
    <row r="151" spans="1:24" ht="15.65" customHeight="1" x14ac:dyDescent="0.45">
      <c r="A151" s="56" t="s">
        <v>76</v>
      </c>
      <c r="B151" s="73">
        <f t="shared" si="8"/>
        <v>-24023</v>
      </c>
      <c r="C151" s="74">
        <f>IFERROR(VLOOKUP($A151,유통영업혁신단!$A$1:$L$254,10,FALSE),0)</f>
        <v>0</v>
      </c>
      <c r="D151" s="74">
        <f t="shared" si="9"/>
        <v>0</v>
      </c>
      <c r="E151" s="74">
        <f>IFERROR(VLOOKUP($A151,'유통영업혁신단 IU'!$A:$G,4,FALSE),0)</f>
        <v>0</v>
      </c>
      <c r="F151" s="333"/>
      <c r="G151" s="333"/>
      <c r="H151" s="74">
        <f>IFERROR(VLOOKUP($A151,강북영업본부!$A$1:$D$255,3,FALSE),0)</f>
        <v>-176676</v>
      </c>
      <c r="I151" s="74">
        <f>IFERROR(VLOOKUP($A151,강북영업본부!$A$1:$D$255,4,FALSE),0)</f>
        <v>135571</v>
      </c>
      <c r="J151" s="74">
        <f>IFERROR(VLOOKUP($A151,강남영업본부!$A$1:$G$255,3,FALSE),0)</f>
        <v>0</v>
      </c>
      <c r="K151" s="74">
        <f>IFERROR(VLOOKUP($A151,강서영업본부!$A$1:$G$255,3,FALSE),0)</f>
        <v>-112030</v>
      </c>
      <c r="L151" s="74">
        <f>IFERROR(VLOOKUP($A151,강남영업본부!$A$1:$G$255,4,FALSE),0)</f>
        <v>0</v>
      </c>
      <c r="M151" s="75">
        <f>IFERROR(VLOOKUP($A151,강서영업본부!$A$1:$G$255,4,FALSE),0)</f>
        <v>-104408</v>
      </c>
      <c r="N151" s="75">
        <f>IFERROR(VLOOKUP($A151,동부영업본부!$A$1:$H$255,3,FALSE),0)</f>
        <v>0</v>
      </c>
      <c r="O151" s="75">
        <f>IFERROR(VLOOKUP($A151,동부영업본부!$A$1:$H$255,4,FALSE),0)</f>
        <v>0</v>
      </c>
      <c r="P151" s="75">
        <f>IFERROR(VLOOKUP($A151,서부영업본부!$A$1:$H$255,3,FALSE),0)</f>
        <v>0</v>
      </c>
      <c r="Q151" s="75">
        <f>IFERROR(VLOOKUP($A151,서부영업본부!$A$1:$H$255,4,FALSE),0)</f>
        <v>233520</v>
      </c>
      <c r="R151" s="76"/>
      <c r="T151" s="76">
        <f>IFERROR(VLOOKUP($A151,강북영업본부!$A$1:$H$254,5,FALSE),0)</f>
        <v>0</v>
      </c>
      <c r="U151" s="76">
        <f>IFERROR(VLOOKUP($A151,강남영업본부!$A$1:$J$254,7,FALSE),0)</f>
        <v>0</v>
      </c>
      <c r="V151" s="76">
        <f>IFERROR(VLOOKUP($A151,강서영업본부!$A$1:$J$254,7,FALSE),0)</f>
        <v>0</v>
      </c>
      <c r="W151" s="76">
        <f>IFERROR(VLOOKUP($A151,동부영업본부!$A$1:$H$254,5,FALSE),0)</f>
        <v>0</v>
      </c>
      <c r="X151" s="76">
        <f>IFERROR(VLOOKUP($A151,서부영업본부!$A$1:$H$255,5,FALSE),0)</f>
        <v>0</v>
      </c>
    </row>
    <row r="152" spans="1:24" ht="15.65" customHeight="1" x14ac:dyDescent="0.45">
      <c r="A152" s="56" t="s">
        <v>163</v>
      </c>
      <c r="B152" s="73">
        <f t="shared" si="8"/>
        <v>0</v>
      </c>
      <c r="C152" s="74">
        <f>IFERROR(VLOOKUP($A152,유통영업혁신단!$A$1:$L$254,10,FALSE),0)</f>
        <v>0</v>
      </c>
      <c r="D152" s="74">
        <f t="shared" si="9"/>
        <v>0</v>
      </c>
      <c r="E152" s="74">
        <f>IFERROR(VLOOKUP($A152,'유통영업혁신단 IU'!$A:$G,4,FALSE),0)</f>
        <v>0</v>
      </c>
      <c r="F152" s="333"/>
      <c r="G152" s="333"/>
      <c r="H152" s="74">
        <f>IFERROR(VLOOKUP($A152,강북영업본부!$A$1:$D$255,3,FALSE),0)</f>
        <v>0</v>
      </c>
      <c r="I152" s="74">
        <f>IFERROR(VLOOKUP($A152,강북영업본부!$A$1:$D$255,4,FALSE),0)</f>
        <v>0</v>
      </c>
      <c r="J152" s="74">
        <f>IFERROR(VLOOKUP($A152,강남영업본부!$A$1:$G$255,3,FALSE),0)</f>
        <v>0</v>
      </c>
      <c r="K152" s="74">
        <f>IFERROR(VLOOKUP($A152,강서영업본부!$A$1:$G$255,3,FALSE),0)</f>
        <v>0</v>
      </c>
      <c r="L152" s="74">
        <f>IFERROR(VLOOKUP($A152,강남영업본부!$A$1:$G$255,4,FALSE),0)</f>
        <v>0</v>
      </c>
      <c r="M152" s="75">
        <f>IFERROR(VLOOKUP($A152,강서영업본부!$A$1:$G$255,4,FALSE),0)</f>
        <v>0</v>
      </c>
      <c r="N152" s="75">
        <f>IFERROR(VLOOKUP($A152,동부영업본부!$A$1:$H$255,3,FALSE),0)</f>
        <v>0</v>
      </c>
      <c r="O152" s="75">
        <f>IFERROR(VLOOKUP($A152,동부영업본부!$A$1:$H$255,4,FALSE),0)</f>
        <v>0</v>
      </c>
      <c r="P152" s="75">
        <f>IFERROR(VLOOKUP($A152,서부영업본부!$A$1:$H$255,3,FALSE),0)</f>
        <v>0</v>
      </c>
      <c r="Q152" s="75">
        <f>IFERROR(VLOOKUP($A152,서부영업본부!$A$1:$H$255,4,FALSE),0)</f>
        <v>0</v>
      </c>
      <c r="R152" s="76"/>
      <c r="T152" s="76">
        <f>IFERROR(VLOOKUP($A152,강북영업본부!$A$1:$H$254,5,FALSE),0)</f>
        <v>0</v>
      </c>
      <c r="U152" s="76">
        <f>IFERROR(VLOOKUP($A152,강남영업본부!$A$1:$J$254,7,FALSE),0)</f>
        <v>0</v>
      </c>
      <c r="V152" s="76">
        <f>IFERROR(VLOOKUP($A152,강서영업본부!$A$1:$J$254,7,FALSE),0)</f>
        <v>0</v>
      </c>
      <c r="W152" s="76">
        <f>IFERROR(VLOOKUP($A152,동부영업본부!$A$1:$H$254,5,FALSE),0)</f>
        <v>0</v>
      </c>
      <c r="X152" s="76">
        <f>IFERROR(VLOOKUP($A152,서부영업본부!$A$1:$H$255,5,FALSE),0)</f>
        <v>0</v>
      </c>
    </row>
    <row r="153" spans="1:24" ht="15.65" customHeight="1" x14ac:dyDescent="0.45">
      <c r="A153" s="56" t="s">
        <v>164</v>
      </c>
      <c r="B153" s="73">
        <f t="shared" si="8"/>
        <v>0</v>
      </c>
      <c r="C153" s="74">
        <f>IFERROR(VLOOKUP($A153,유통영업혁신단!$A$1:$L$254,10,FALSE),0)</f>
        <v>0</v>
      </c>
      <c r="D153" s="74">
        <f t="shared" si="9"/>
        <v>0</v>
      </c>
      <c r="E153" s="74">
        <f>IFERROR(VLOOKUP($A153,'유통영업혁신단 IU'!$A:$G,4,FALSE),0)</f>
        <v>0</v>
      </c>
      <c r="F153" s="333"/>
      <c r="G153" s="333"/>
      <c r="H153" s="74">
        <f>IFERROR(VLOOKUP($A153,강북영업본부!$A$1:$D$255,3,FALSE),0)</f>
        <v>0</v>
      </c>
      <c r="I153" s="74">
        <f>IFERROR(VLOOKUP($A153,강북영업본부!$A$1:$D$255,4,FALSE),0)</f>
        <v>0</v>
      </c>
      <c r="J153" s="74">
        <f>IFERROR(VLOOKUP($A153,강남영업본부!$A$1:$G$255,3,FALSE),0)</f>
        <v>0</v>
      </c>
      <c r="K153" s="74">
        <f>IFERROR(VLOOKUP($A153,강서영업본부!$A$1:$G$255,3,FALSE),0)</f>
        <v>0</v>
      </c>
      <c r="L153" s="74">
        <f>IFERROR(VLOOKUP($A153,강남영업본부!$A$1:$G$255,4,FALSE),0)</f>
        <v>0</v>
      </c>
      <c r="M153" s="75">
        <f>IFERROR(VLOOKUP($A153,강서영업본부!$A$1:$G$255,4,FALSE),0)</f>
        <v>0</v>
      </c>
      <c r="N153" s="75">
        <f>IFERROR(VLOOKUP($A153,동부영업본부!$A$1:$H$255,3,FALSE),0)</f>
        <v>0</v>
      </c>
      <c r="O153" s="75">
        <f>IFERROR(VLOOKUP($A153,동부영업본부!$A$1:$H$255,4,FALSE),0)</f>
        <v>0</v>
      </c>
      <c r="P153" s="75">
        <f>IFERROR(VLOOKUP($A153,서부영업본부!$A$1:$H$255,3,FALSE),0)</f>
        <v>0</v>
      </c>
      <c r="Q153" s="75">
        <f>IFERROR(VLOOKUP($A153,서부영업본부!$A$1:$H$255,4,FALSE),0)</f>
        <v>0</v>
      </c>
      <c r="R153" s="76"/>
      <c r="T153" s="76">
        <f>IFERROR(VLOOKUP($A153,강북영업본부!$A$1:$H$254,5,FALSE),0)</f>
        <v>0</v>
      </c>
      <c r="U153" s="76">
        <f>IFERROR(VLOOKUP($A153,강남영업본부!$A$1:$J$254,7,FALSE),0)</f>
        <v>0</v>
      </c>
      <c r="V153" s="76">
        <f>IFERROR(VLOOKUP($A153,강서영업본부!$A$1:$J$254,7,FALSE),0)</f>
        <v>0</v>
      </c>
      <c r="W153" s="76">
        <f>IFERROR(VLOOKUP($A153,동부영업본부!$A$1:$H$254,5,FALSE),0)</f>
        <v>0</v>
      </c>
      <c r="X153" s="76">
        <f>IFERROR(VLOOKUP($A153,서부영업본부!$A$1:$H$255,5,FALSE),0)</f>
        <v>0</v>
      </c>
    </row>
    <row r="154" spans="1:24" s="12" customFormat="1" ht="15.65" customHeight="1" x14ac:dyDescent="0.45">
      <c r="A154" s="42" t="s">
        <v>77</v>
      </c>
      <c r="B154" s="69">
        <f t="shared" si="8"/>
        <v>19057275.892365392</v>
      </c>
      <c r="C154" s="70">
        <f>IFERROR(VLOOKUP($A154,유통영업혁신단!$A$1:$L$254,10,FALSE),0)</f>
        <v>147992.15554081812</v>
      </c>
      <c r="D154" s="70">
        <f t="shared" si="9"/>
        <v>4326400.736824573</v>
      </c>
      <c r="E154" s="70">
        <f>IFERROR(VLOOKUP($A154,'유통영업혁신단 IU'!$A:$G,4,FALSE),0)</f>
        <v>338000</v>
      </c>
      <c r="F154" s="332"/>
      <c r="G154" s="332"/>
      <c r="H154" s="70">
        <f>IFERROR(VLOOKUP($A154,강북영업본부!$A$1:$D$255,3,FALSE),0)</f>
        <v>1686287</v>
      </c>
      <c r="I154" s="70">
        <f>IFERROR(VLOOKUP($A154,강북영업본부!$A$1:$D$255,4,FALSE),0)</f>
        <v>2486082</v>
      </c>
      <c r="J154" s="70">
        <f>IFERROR(VLOOKUP($A154,강남영업본부!$A$1:$G$255,3,FALSE),0)</f>
        <v>1124164</v>
      </c>
      <c r="K154" s="70">
        <f>IFERROR(VLOOKUP($A154,강서영업본부!$A$1:$G$255,3,FALSE),0)</f>
        <v>150000</v>
      </c>
      <c r="L154" s="70">
        <f>IFERROR(VLOOKUP($A154,강남영업본부!$A$1:$G$255,4,FALSE),0)</f>
        <v>1262891</v>
      </c>
      <c r="M154" s="71">
        <f>IFERROR(VLOOKUP($A154,강서영업본부!$A$1:$G$255,4,FALSE),0)</f>
        <v>1179453</v>
      </c>
      <c r="N154" s="71">
        <f>IFERROR(VLOOKUP($A154,동부영업본부!$A$1:$H$255,3,FALSE),0)</f>
        <v>1804255</v>
      </c>
      <c r="O154" s="71">
        <f>IFERROR(VLOOKUP($A154,동부영업본부!$A$1:$H$255,4,FALSE),0)</f>
        <v>1698962</v>
      </c>
      <c r="P154" s="71">
        <f>IFERROR(VLOOKUP($A154,서부영업본부!$A$1:$H$255,3,FALSE),0)</f>
        <v>2852789</v>
      </c>
      <c r="Q154" s="71">
        <f>IFERROR(VLOOKUP($A154,서부영업본부!$A$1:$H$255,4,FALSE),0)</f>
        <v>0</v>
      </c>
      <c r="R154" s="72"/>
      <c r="T154" s="72">
        <f>IFERROR(VLOOKUP($A154,강북영업본부!$A$1:$H$254,5,FALSE),0)</f>
        <v>494476.46697936114</v>
      </c>
      <c r="U154" s="72">
        <f>IFERROR(VLOOKUP($A154,강남영업본부!$A$1:$J$254,7,FALSE),0)</f>
        <v>326159.08417695703</v>
      </c>
      <c r="V154" s="72">
        <f>IFERROR(VLOOKUP($A154,강서영업본부!$A$1:$J$254,7,FALSE),0)</f>
        <v>1688025.2442125976</v>
      </c>
      <c r="W154" s="72">
        <f>IFERROR(VLOOKUP($A154,동부영업본부!$A$1:$H$254,5,FALSE),0)</f>
        <v>1089154.7926341218</v>
      </c>
      <c r="X154" s="72">
        <f>IFERROR(VLOOKUP($A154,서부영업본부!$A$1:$H$255,5,FALSE),0)</f>
        <v>728585.14882153529</v>
      </c>
    </row>
    <row r="155" spans="1:24" ht="15.65" customHeight="1" x14ac:dyDescent="0.45">
      <c r="A155" s="56" t="s">
        <v>78</v>
      </c>
      <c r="B155" s="73">
        <f t="shared" si="8"/>
        <v>8450948.5945940912</v>
      </c>
      <c r="C155" s="74">
        <f>IFERROR(VLOOKUP($A155,유통영업혁신단!$A$1:$L$254,10,FALSE),0)</f>
        <v>0</v>
      </c>
      <c r="D155" s="74">
        <f t="shared" si="9"/>
        <v>2066601.5945940912</v>
      </c>
      <c r="E155" s="74">
        <f>IFERROR(VLOOKUP($A155,'유통영업혁신단 IU'!$A:$G,4,FALSE),0)</f>
        <v>138000</v>
      </c>
      <c r="F155" s="333"/>
      <c r="G155" s="333"/>
      <c r="H155" s="74">
        <f>IFERROR(VLOOKUP($A155,강북영업본부!$A$1:$D$255,3,FALSE),0)</f>
        <v>800550</v>
      </c>
      <c r="I155" s="74">
        <f>IFERROR(VLOOKUP($A155,강북영업본부!$A$1:$D$255,4,FALSE),0)</f>
        <v>984205</v>
      </c>
      <c r="J155" s="74">
        <f>IFERROR(VLOOKUP($A155,강남영업본부!$A$1:$G$255,3,FALSE),0)</f>
        <v>633035</v>
      </c>
      <c r="K155" s="74">
        <f>IFERROR(VLOOKUP($A155,강서영업본부!$A$1:$G$255,3,FALSE),0)</f>
        <v>150000</v>
      </c>
      <c r="L155" s="74">
        <f>IFERROR(VLOOKUP($A155,강남영업본부!$A$1:$G$255,4,FALSE),0)</f>
        <v>258500</v>
      </c>
      <c r="M155" s="75">
        <f>IFERROR(VLOOKUP($A155,강서영업본부!$A$1:$G$255,4,FALSE),0)</f>
        <v>615700</v>
      </c>
      <c r="N155" s="75">
        <f>IFERROR(VLOOKUP($A155,동부영업본부!$A$1:$H$255,3,FALSE),0)</f>
        <v>1081650</v>
      </c>
      <c r="O155" s="75">
        <f>IFERROR(VLOOKUP($A155,동부영업본부!$A$1:$H$255,4,FALSE),0)</f>
        <v>747357</v>
      </c>
      <c r="P155" s="75">
        <f>IFERROR(VLOOKUP($A155,서부영업본부!$A$1:$H$255,3,FALSE),0)</f>
        <v>975350</v>
      </c>
      <c r="Q155" s="75">
        <f>IFERROR(VLOOKUP($A155,서부영업본부!$A$1:$H$255,4,FALSE),0)</f>
        <v>0</v>
      </c>
      <c r="R155" s="76"/>
      <c r="T155" s="76">
        <f>IFERROR(VLOOKUP($A155,강북영업본부!$A$1:$H$254,5,FALSE),0)</f>
        <v>104912.66287006052</v>
      </c>
      <c r="U155" s="76">
        <f>IFERROR(VLOOKUP($A155,강남영업본부!$A$1:$J$254,7,FALSE),0)</f>
        <v>24097.135035430547</v>
      </c>
      <c r="V155" s="76">
        <f>IFERROR(VLOOKUP($A155,강서영업본부!$A$1:$J$254,7,FALSE),0)</f>
        <v>1454079.7749285579</v>
      </c>
      <c r="W155" s="76">
        <f>IFERROR(VLOOKUP($A155,동부영업본부!$A$1:$H$254,5,FALSE),0)</f>
        <v>256937.2246355433</v>
      </c>
      <c r="X155" s="76">
        <f>IFERROR(VLOOKUP($A155,서부영업본부!$A$1:$H$255,5,FALSE),0)</f>
        <v>226574.79712449887</v>
      </c>
    </row>
    <row r="156" spans="1:24" ht="15.65" customHeight="1" x14ac:dyDescent="0.45">
      <c r="A156" s="56" t="s">
        <v>79</v>
      </c>
      <c r="B156" s="73">
        <f t="shared" si="8"/>
        <v>2494325.7758853892</v>
      </c>
      <c r="C156" s="74">
        <f>IFERROR(VLOOKUP($A156,유통영업혁신단!$A$1:$L$254,10,FALSE),0)</f>
        <v>147992.15554081812</v>
      </c>
      <c r="D156" s="74">
        <f t="shared" si="9"/>
        <v>2146333.6203445713</v>
      </c>
      <c r="E156" s="74">
        <f>IFERROR(VLOOKUP($A156,'유통영업혁신단 IU'!$A:$G,4,FALSE),0)</f>
        <v>200000</v>
      </c>
      <c r="F156" s="333"/>
      <c r="G156" s="333"/>
      <c r="H156" s="74">
        <f>IFERROR(VLOOKUP($A156,강북영업본부!$A$1:$D$255,3,FALSE),0)</f>
        <v>0</v>
      </c>
      <c r="I156" s="74">
        <f>IFERROR(VLOOKUP($A156,강북영업본부!$A$1:$D$255,4,FALSE),0)</f>
        <v>0</v>
      </c>
      <c r="J156" s="74">
        <f>IFERROR(VLOOKUP($A156,강남영업본부!$A$1:$G$255,3,FALSE),0)</f>
        <v>0</v>
      </c>
      <c r="K156" s="74">
        <f>IFERROR(VLOOKUP($A156,강서영업본부!$A$1:$G$255,3,FALSE),0)</f>
        <v>0</v>
      </c>
      <c r="L156" s="74">
        <f>IFERROR(VLOOKUP($A156,강남영업본부!$A$1:$G$255,4,FALSE),0)</f>
        <v>0</v>
      </c>
      <c r="M156" s="75">
        <f>IFERROR(VLOOKUP($A156,강서영업본부!$A$1:$G$255,4,FALSE),0)</f>
        <v>0</v>
      </c>
      <c r="N156" s="75">
        <f>IFERROR(VLOOKUP($A156,동부영업본부!$A$1:$H$255,3,FALSE),0)</f>
        <v>0</v>
      </c>
      <c r="O156" s="75">
        <f>IFERROR(VLOOKUP($A156,동부영업본부!$A$1:$H$255,4,FALSE),0)</f>
        <v>0</v>
      </c>
      <c r="P156" s="75">
        <f>IFERROR(VLOOKUP($A156,서부영업본부!$A$1:$H$255,3,FALSE),0)</f>
        <v>0</v>
      </c>
      <c r="Q156" s="75">
        <f>IFERROR(VLOOKUP($A156,서부영업본부!$A$1:$H$255,4,FALSE),0)</f>
        <v>0</v>
      </c>
      <c r="R156" s="76"/>
      <c r="T156" s="76">
        <f>IFERROR(VLOOKUP($A156,강북영업본부!$A$1:$H$254,5,FALSE),0)</f>
        <v>389563.8041093006</v>
      </c>
      <c r="U156" s="76">
        <f>IFERROR(VLOOKUP($A156,강남영업본부!$A$1:$J$254,7,FALSE),0)</f>
        <v>188596.42725561571</v>
      </c>
      <c r="V156" s="76">
        <f>IFERROR(VLOOKUP($A156,강서영업본부!$A$1:$J$254,7,FALSE),0)</f>
        <v>233945.46928403989</v>
      </c>
      <c r="W156" s="76">
        <f>IFERROR(VLOOKUP($A156,동부영업본부!$A$1:$H$254,5,FALSE),0)</f>
        <v>832217.56799857854</v>
      </c>
      <c r="X156" s="76">
        <f>IFERROR(VLOOKUP($A156,서부영업본부!$A$1:$H$255,5,FALSE),0)</f>
        <v>502010.35169703641</v>
      </c>
    </row>
    <row r="157" spans="1:24" ht="15.65" customHeight="1" x14ac:dyDescent="0.45">
      <c r="A157" s="56" t="s">
        <v>80</v>
      </c>
      <c r="B157" s="73">
        <f t="shared" si="8"/>
        <v>1441974</v>
      </c>
      <c r="C157" s="74">
        <f>IFERROR(VLOOKUP($A157,유통영업혁신단!$A$1:$L$254,10,FALSE),0)</f>
        <v>0</v>
      </c>
      <c r="D157" s="74">
        <f t="shared" si="9"/>
        <v>0</v>
      </c>
      <c r="E157" s="74">
        <f>IFERROR(VLOOKUP($A157,'유통영업혁신단 IU'!$A:$G,4,FALSE),0)</f>
        <v>0</v>
      </c>
      <c r="F157" s="333"/>
      <c r="G157" s="333"/>
      <c r="H157" s="74">
        <f>IFERROR(VLOOKUP($A157,강북영업본부!$A$1:$D$255,3,FALSE),0)</f>
        <v>120000</v>
      </c>
      <c r="I157" s="74">
        <f>IFERROR(VLOOKUP($A157,강북영업본부!$A$1:$D$255,4,FALSE),0)</f>
        <v>0</v>
      </c>
      <c r="J157" s="74">
        <f>IFERROR(VLOOKUP($A157,강남영업본부!$A$1:$G$255,3,FALSE),0)</f>
        <v>103699</v>
      </c>
      <c r="K157" s="74">
        <f>IFERROR(VLOOKUP($A157,강서영업본부!$A$1:$G$255,3,FALSE),0)</f>
        <v>0</v>
      </c>
      <c r="L157" s="74">
        <f>IFERROR(VLOOKUP($A157,강남영업본부!$A$1:$G$255,4,FALSE),0)</f>
        <v>161000</v>
      </c>
      <c r="M157" s="75">
        <f>IFERROR(VLOOKUP($A157,강서영업본부!$A$1:$G$255,4,FALSE),0)</f>
        <v>0</v>
      </c>
      <c r="N157" s="75">
        <f>IFERROR(VLOOKUP($A157,동부영업본부!$A$1:$H$255,3,FALSE),0)</f>
        <v>310000</v>
      </c>
      <c r="O157" s="75">
        <f>IFERROR(VLOOKUP($A157,동부영업본부!$A$1:$H$255,4,FALSE),0)</f>
        <v>300000</v>
      </c>
      <c r="P157" s="75">
        <f>IFERROR(VLOOKUP($A157,서부영업본부!$A$1:$H$255,3,FALSE),0)</f>
        <v>447275</v>
      </c>
      <c r="Q157" s="75">
        <f>IFERROR(VLOOKUP($A157,서부영업본부!$A$1:$H$255,4,FALSE),0)</f>
        <v>0</v>
      </c>
      <c r="R157" s="76"/>
      <c r="T157" s="76">
        <f>IFERROR(VLOOKUP($A157,강북영업본부!$A$1:$H$254,5,FALSE),0)</f>
        <v>0</v>
      </c>
      <c r="U157" s="76">
        <f>IFERROR(VLOOKUP($A157,강남영업본부!$A$1:$J$254,7,FALSE),0)</f>
        <v>0</v>
      </c>
      <c r="V157" s="76">
        <f>IFERROR(VLOOKUP($A157,강서영업본부!$A$1:$J$254,7,FALSE),0)</f>
        <v>0</v>
      </c>
      <c r="W157" s="76">
        <f>IFERROR(VLOOKUP($A157,동부영업본부!$A$1:$H$254,5,FALSE),0)</f>
        <v>0</v>
      </c>
      <c r="X157" s="76">
        <f>IFERROR(VLOOKUP($A157,서부영업본부!$A$1:$H$255,5,FALSE),0)</f>
        <v>0</v>
      </c>
    </row>
    <row r="158" spans="1:24" ht="15.65" customHeight="1" x14ac:dyDescent="0.45">
      <c r="A158" s="56" t="s">
        <v>81</v>
      </c>
      <c r="B158" s="73">
        <f t="shared" si="8"/>
        <v>6670027.521885911</v>
      </c>
      <c r="C158" s="74">
        <f>IFERROR(VLOOKUP($A158,유통영업혁신단!$A$1:$L$254,10,FALSE),0)</f>
        <v>0</v>
      </c>
      <c r="D158" s="74">
        <f t="shared" si="9"/>
        <v>113465.52188591078</v>
      </c>
      <c r="E158" s="74">
        <f>IFERROR(VLOOKUP($A158,'유통영업혁신단 IU'!$A:$G,4,FALSE),0)</f>
        <v>0</v>
      </c>
      <c r="F158" s="333"/>
      <c r="G158" s="333"/>
      <c r="H158" s="74">
        <f>IFERROR(VLOOKUP($A158,강북영업본부!$A$1:$D$255,3,FALSE),0)</f>
        <v>765737</v>
      </c>
      <c r="I158" s="74">
        <f>IFERROR(VLOOKUP($A158,강북영업본부!$A$1:$D$255,4,FALSE),0)</f>
        <v>1501877</v>
      </c>
      <c r="J158" s="74">
        <f>IFERROR(VLOOKUP($A158,강남영업본부!$A$1:$G$255,3,FALSE),0)</f>
        <v>387430</v>
      </c>
      <c r="K158" s="74">
        <f>IFERROR(VLOOKUP($A158,강서영업본부!$A$1:$G$255,3,FALSE),0)</f>
        <v>0</v>
      </c>
      <c r="L158" s="74">
        <f>IFERROR(VLOOKUP($A158,강남영업본부!$A$1:$G$255,4,FALSE),0)</f>
        <v>843391</v>
      </c>
      <c r="M158" s="75">
        <f>IFERROR(VLOOKUP($A158,강서영업본부!$A$1:$G$255,4,FALSE),0)</f>
        <v>563753</v>
      </c>
      <c r="N158" s="75">
        <f>IFERROR(VLOOKUP($A158,동부영업본부!$A$1:$H$255,3,FALSE),0)</f>
        <v>412605</v>
      </c>
      <c r="O158" s="75">
        <f>IFERROR(VLOOKUP($A158,동부영업본부!$A$1:$H$255,4,FALSE),0)</f>
        <v>651605</v>
      </c>
      <c r="P158" s="75">
        <f>IFERROR(VLOOKUP($A158,서부영업본부!$A$1:$H$255,3,FALSE),0)</f>
        <v>1430164</v>
      </c>
      <c r="Q158" s="75">
        <f>IFERROR(VLOOKUP($A158,서부영업본부!$A$1:$H$255,4,FALSE),0)</f>
        <v>0</v>
      </c>
      <c r="R158" s="76"/>
      <c r="T158" s="76">
        <f>IFERROR(VLOOKUP($A158,강북영업본부!$A$1:$H$254,5,FALSE),0)</f>
        <v>0</v>
      </c>
      <c r="U158" s="76">
        <f>IFERROR(VLOOKUP($A158,강남영업본부!$A$1:$J$254,7,FALSE),0)</f>
        <v>113465.52188591078</v>
      </c>
      <c r="V158" s="76">
        <f>IFERROR(VLOOKUP($A158,강서영업본부!$A$1:$J$254,7,FALSE),0)</f>
        <v>0</v>
      </c>
      <c r="W158" s="76">
        <f>IFERROR(VLOOKUP($A158,동부영업본부!$A$1:$H$254,5,FALSE),0)</f>
        <v>0</v>
      </c>
      <c r="X158" s="76">
        <f>IFERROR(VLOOKUP($A158,서부영업본부!$A$1:$H$255,5,FALSE),0)</f>
        <v>0</v>
      </c>
    </row>
    <row r="159" spans="1:24" ht="15.65" customHeight="1" x14ac:dyDescent="0.45">
      <c r="A159" s="56" t="s">
        <v>226</v>
      </c>
      <c r="B159" s="73">
        <f t="shared" si="8"/>
        <v>0</v>
      </c>
      <c r="C159" s="74">
        <f>IFERROR(VLOOKUP($A159,유통영업혁신단!$A$1:$L$254,10,FALSE),0)</f>
        <v>0</v>
      </c>
      <c r="D159" s="74">
        <f t="shared" si="9"/>
        <v>0</v>
      </c>
      <c r="E159" s="74">
        <f>IFERROR(VLOOKUP($A159,'유통영업혁신단 IU'!$A:$G,4,FALSE),0)</f>
        <v>0</v>
      </c>
      <c r="F159" s="333"/>
      <c r="G159" s="333"/>
      <c r="H159" s="74">
        <f>IFERROR(VLOOKUP($A159,강북영업본부!$A$1:$D$255,3,FALSE),0)</f>
        <v>0</v>
      </c>
      <c r="I159" s="74">
        <f>IFERROR(VLOOKUP($A159,강북영업본부!$A$1:$D$255,4,FALSE),0)</f>
        <v>0</v>
      </c>
      <c r="J159" s="74">
        <f>IFERROR(VLOOKUP($A159,강남영업본부!$A$1:$G$255,3,FALSE),0)</f>
        <v>0</v>
      </c>
      <c r="K159" s="74">
        <f>IFERROR(VLOOKUP($A159,강서영업본부!$A$1:$G$255,3,FALSE),0)</f>
        <v>0</v>
      </c>
      <c r="L159" s="74">
        <f>IFERROR(VLOOKUP($A159,강남영업본부!$A$1:$G$255,4,FALSE),0)</f>
        <v>0</v>
      </c>
      <c r="M159" s="75">
        <f>IFERROR(VLOOKUP($A159,강서영업본부!$A$1:$G$255,4,FALSE),0)</f>
        <v>0</v>
      </c>
      <c r="N159" s="75">
        <f>IFERROR(VLOOKUP($A159,동부영업본부!$A$1:$H$255,3,FALSE),0)</f>
        <v>0</v>
      </c>
      <c r="O159" s="75">
        <f>IFERROR(VLOOKUP($A159,동부영업본부!$A$1:$H$255,4,FALSE),0)</f>
        <v>0</v>
      </c>
      <c r="P159" s="75">
        <f>IFERROR(VLOOKUP($A159,서부영업본부!$A$1:$H$255,3,FALSE),0)</f>
        <v>0</v>
      </c>
      <c r="Q159" s="75">
        <f>IFERROR(VLOOKUP($A159,서부영업본부!$A$1:$H$255,4,FALSE),0)</f>
        <v>0</v>
      </c>
      <c r="R159" s="76"/>
      <c r="T159" s="76">
        <f>IFERROR(VLOOKUP($A159,강북영업본부!$A$1:$H$254,5,FALSE),0)</f>
        <v>0</v>
      </c>
      <c r="U159" s="76">
        <f>IFERROR(VLOOKUP($A159,강남영업본부!$A$1:$J$254,7,FALSE),0)</f>
        <v>0</v>
      </c>
      <c r="V159" s="76">
        <f>IFERROR(VLOOKUP($A159,강서영업본부!$A$1:$J$254,7,FALSE),0)</f>
        <v>0</v>
      </c>
      <c r="W159" s="76">
        <f>IFERROR(VLOOKUP($A159,동부영업본부!$A$1:$H$254,5,FALSE),0)</f>
        <v>0</v>
      </c>
      <c r="X159" s="76">
        <f>IFERROR(VLOOKUP($A159,서부영업본부!$A$1:$H$255,5,FALSE),0)</f>
        <v>0</v>
      </c>
    </row>
    <row r="160" spans="1:24" ht="15.65" customHeight="1" x14ac:dyDescent="0.45">
      <c r="A160" s="57" t="s">
        <v>227</v>
      </c>
      <c r="B160" s="73">
        <f t="shared" si="8"/>
        <v>0</v>
      </c>
      <c r="C160" s="74">
        <f>IFERROR(VLOOKUP($A160,유통영업혁신단!$A$1:$L$254,10,FALSE),0)</f>
        <v>0</v>
      </c>
      <c r="D160" s="74">
        <f t="shared" si="9"/>
        <v>0</v>
      </c>
      <c r="E160" s="74">
        <f>IFERROR(VLOOKUP($A160,'유통영업혁신단 IU'!$A:$G,4,FALSE),0)</f>
        <v>0</v>
      </c>
      <c r="F160" s="333"/>
      <c r="G160" s="333"/>
      <c r="H160" s="74">
        <f>IFERROR(VLOOKUP($A160,강북영업본부!$A$1:$D$255,3,FALSE),0)</f>
        <v>0</v>
      </c>
      <c r="I160" s="74">
        <f>IFERROR(VLOOKUP($A160,강북영업본부!$A$1:$D$255,4,FALSE),0)</f>
        <v>0</v>
      </c>
      <c r="J160" s="74">
        <f>IFERROR(VLOOKUP($A160,강남영업본부!$A$1:$G$255,3,FALSE),0)</f>
        <v>0</v>
      </c>
      <c r="K160" s="74">
        <f>IFERROR(VLOOKUP($A160,강서영업본부!$A$1:$G$255,3,FALSE),0)</f>
        <v>0</v>
      </c>
      <c r="L160" s="74">
        <f>IFERROR(VLOOKUP($A160,강남영업본부!$A$1:$G$255,4,FALSE),0)</f>
        <v>0</v>
      </c>
      <c r="M160" s="75">
        <f>IFERROR(VLOOKUP($A160,강서영업본부!$A$1:$G$255,4,FALSE),0)</f>
        <v>0</v>
      </c>
      <c r="N160" s="75">
        <f>IFERROR(VLOOKUP($A160,동부영업본부!$A$1:$H$255,3,FALSE),0)</f>
        <v>0</v>
      </c>
      <c r="O160" s="75">
        <f>IFERROR(VLOOKUP($A160,동부영업본부!$A$1:$H$255,4,FALSE),0)</f>
        <v>0</v>
      </c>
      <c r="P160" s="75">
        <f>IFERROR(VLOOKUP($A160,서부영업본부!$A$1:$H$255,3,FALSE),0)</f>
        <v>0</v>
      </c>
      <c r="Q160" s="75">
        <f>IFERROR(VLOOKUP($A160,서부영업본부!$A$1:$H$255,4,FALSE),0)</f>
        <v>0</v>
      </c>
      <c r="R160" s="76"/>
      <c r="T160" s="76">
        <f>IFERROR(VLOOKUP($A160,강북영업본부!$A$1:$H$254,5,FALSE),0)</f>
        <v>0</v>
      </c>
      <c r="U160" s="76">
        <f>IFERROR(VLOOKUP($A160,강남영업본부!$A$1:$J$254,7,FALSE),0)</f>
        <v>0</v>
      </c>
      <c r="V160" s="76">
        <f>IFERROR(VLOOKUP($A160,강서영업본부!$A$1:$J$254,7,FALSE),0)</f>
        <v>0</v>
      </c>
      <c r="W160" s="76">
        <f>IFERROR(VLOOKUP($A160,동부영업본부!$A$1:$H$254,5,FALSE),0)</f>
        <v>0</v>
      </c>
      <c r="X160" s="76">
        <f>IFERROR(VLOOKUP($A160,서부영업본부!$A$1:$H$255,5,FALSE),0)</f>
        <v>0</v>
      </c>
    </row>
    <row r="161" spans="1:24" ht="15.65" customHeight="1" x14ac:dyDescent="0.45">
      <c r="A161" s="58" t="s">
        <v>228</v>
      </c>
      <c r="B161" s="73">
        <f t="shared" si="8"/>
        <v>0</v>
      </c>
      <c r="C161" s="74">
        <f>IFERROR(VLOOKUP($A161,유통영업혁신단!$A$1:$L$254,10,FALSE),0)</f>
        <v>0</v>
      </c>
      <c r="D161" s="74">
        <f t="shared" si="9"/>
        <v>0</v>
      </c>
      <c r="E161" s="74">
        <f>IFERROR(VLOOKUP($A161,'유통영업혁신단 IU'!$A:$G,4,FALSE),0)</f>
        <v>0</v>
      </c>
      <c r="F161" s="333"/>
      <c r="G161" s="333"/>
      <c r="H161" s="74">
        <f>IFERROR(VLOOKUP($A161,강북영업본부!$A$1:$D$255,3,FALSE),0)</f>
        <v>0</v>
      </c>
      <c r="I161" s="74">
        <f>IFERROR(VLOOKUP($A161,강북영업본부!$A$1:$D$255,4,FALSE),0)</f>
        <v>0</v>
      </c>
      <c r="J161" s="74">
        <f>IFERROR(VLOOKUP($A161,강남영업본부!$A$1:$G$255,3,FALSE),0)</f>
        <v>0</v>
      </c>
      <c r="K161" s="74">
        <f>IFERROR(VLOOKUP($A161,강서영업본부!$A$1:$G$255,3,FALSE),0)</f>
        <v>0</v>
      </c>
      <c r="L161" s="74">
        <f>IFERROR(VLOOKUP($A161,강남영업본부!$A$1:$G$255,4,FALSE),0)</f>
        <v>0</v>
      </c>
      <c r="M161" s="75">
        <f>IFERROR(VLOOKUP($A161,강서영업본부!$A$1:$G$255,4,FALSE),0)</f>
        <v>0</v>
      </c>
      <c r="N161" s="75">
        <f>IFERROR(VLOOKUP($A161,동부영업본부!$A$1:$H$255,3,FALSE),0)</f>
        <v>0</v>
      </c>
      <c r="O161" s="75">
        <f>IFERROR(VLOOKUP($A161,동부영업본부!$A$1:$H$255,4,FALSE),0)</f>
        <v>0</v>
      </c>
      <c r="P161" s="75">
        <f>IFERROR(VLOOKUP($A161,서부영업본부!$A$1:$H$255,3,FALSE),0)</f>
        <v>0</v>
      </c>
      <c r="Q161" s="75">
        <f>IFERROR(VLOOKUP($A161,서부영업본부!$A$1:$H$255,4,FALSE),0)</f>
        <v>0</v>
      </c>
      <c r="R161" s="76"/>
      <c r="T161" s="76">
        <f>IFERROR(VLOOKUP($A161,강북영업본부!$A$1:$H$254,5,FALSE),0)</f>
        <v>0</v>
      </c>
      <c r="U161" s="76">
        <f>IFERROR(VLOOKUP($A161,강남영업본부!$A$1:$J$254,7,FALSE),0)</f>
        <v>0</v>
      </c>
      <c r="V161" s="76">
        <f>IFERROR(VLOOKUP($A161,강서영업본부!$A$1:$J$254,7,FALSE),0)</f>
        <v>0</v>
      </c>
      <c r="W161" s="76">
        <f>IFERROR(VLOOKUP($A161,동부영업본부!$A$1:$H$254,5,FALSE),0)</f>
        <v>0</v>
      </c>
      <c r="X161" s="76">
        <f>IFERROR(VLOOKUP($A161,서부영업본부!$A$1:$H$255,5,FALSE),0)</f>
        <v>0</v>
      </c>
    </row>
    <row r="162" spans="1:24" s="12" customFormat="1" ht="15.65" customHeight="1" x14ac:dyDescent="0.45">
      <c r="A162" s="42" t="s">
        <v>82</v>
      </c>
      <c r="B162" s="69">
        <f t="shared" si="8"/>
        <v>104222300</v>
      </c>
      <c r="C162" s="70">
        <f>IFERROR(VLOOKUP($A162,유통영업혁신단!$A$1:$L$254,10,FALSE),0)</f>
        <v>0</v>
      </c>
      <c r="D162" s="70">
        <f t="shared" si="9"/>
        <v>0</v>
      </c>
      <c r="E162" s="70">
        <f>IFERROR(VLOOKUP($A162,'유통영업혁신단 IU'!$A:$G,4,FALSE),0)</f>
        <v>15784800</v>
      </c>
      <c r="F162" s="332"/>
      <c r="G162" s="332"/>
      <c r="H162" s="70">
        <f>IFERROR(VLOOKUP($A162,강북영업본부!$A$1:$D$255,3,FALSE),0)</f>
        <v>7266000</v>
      </c>
      <c r="I162" s="70">
        <f>IFERROR(VLOOKUP($A162,강북영업본부!$A$1:$D$255,4,FALSE),0)</f>
        <v>5541000</v>
      </c>
      <c r="J162" s="70">
        <f>IFERROR(VLOOKUP($A162,강남영업본부!$A$1:$G$255,3,FALSE),0)</f>
        <v>6262000</v>
      </c>
      <c r="K162" s="70">
        <f>IFERROR(VLOOKUP($A162,강서영업본부!$A$1:$G$255,3,FALSE),0)</f>
        <v>11460500</v>
      </c>
      <c r="L162" s="70">
        <f>IFERROR(VLOOKUP($A162,강남영업본부!$A$1:$G$255,4,FALSE),0)</f>
        <v>8392500</v>
      </c>
      <c r="M162" s="71">
        <f>IFERROR(VLOOKUP($A162,강서영업본부!$A$1:$G$255,4,FALSE),0)</f>
        <v>8069000</v>
      </c>
      <c r="N162" s="71">
        <f>IFERROR(VLOOKUP($A162,동부영업본부!$A$1:$H$255,3,FALSE),0)</f>
        <v>14928500</v>
      </c>
      <c r="O162" s="71">
        <f>IFERROR(VLOOKUP($A162,동부영업본부!$A$1:$H$255,4,FALSE),0)</f>
        <v>10508000</v>
      </c>
      <c r="P162" s="71">
        <f>IFERROR(VLOOKUP($A162,서부영업본부!$A$1:$H$255,3,FALSE),0)</f>
        <v>10240000</v>
      </c>
      <c r="Q162" s="71">
        <f>IFERROR(VLOOKUP($A162,서부영업본부!$A$1:$H$255,4,FALSE),0)</f>
        <v>5770000</v>
      </c>
      <c r="R162" s="72"/>
      <c r="T162" s="72">
        <f>IFERROR(VLOOKUP($A162,강북영업본부!$A$1:$H$254,5,FALSE),0)</f>
        <v>0</v>
      </c>
      <c r="U162" s="72">
        <f>IFERROR(VLOOKUP($A162,강남영업본부!$A$1:$J$254,7,FALSE),0)</f>
        <v>0</v>
      </c>
      <c r="V162" s="72">
        <f>IFERROR(VLOOKUP($A162,강서영업본부!$A$1:$J$254,7,FALSE),0)</f>
        <v>0</v>
      </c>
      <c r="W162" s="72">
        <f>IFERROR(VLOOKUP($A162,동부영업본부!$A$1:$H$254,5,FALSE),0)</f>
        <v>0</v>
      </c>
      <c r="X162" s="72">
        <f>IFERROR(VLOOKUP($A162,서부영업본부!$A$1:$H$255,5,FALSE),0)</f>
        <v>0</v>
      </c>
    </row>
    <row r="163" spans="1:24" ht="15.65" customHeight="1" x14ac:dyDescent="0.45">
      <c r="A163" s="58" t="s">
        <v>229</v>
      </c>
      <c r="B163" s="73">
        <f t="shared" si="8"/>
        <v>0</v>
      </c>
      <c r="C163" s="74">
        <f>IFERROR(VLOOKUP($A163,유통영업혁신단!$A$1:$L$254,10,FALSE),0)</f>
        <v>0</v>
      </c>
      <c r="D163" s="74">
        <f t="shared" si="9"/>
        <v>0</v>
      </c>
      <c r="E163" s="74">
        <f>IFERROR(VLOOKUP($A163,'유통영업혁신단 IU'!$A:$G,4,FALSE),0)</f>
        <v>0</v>
      </c>
      <c r="F163" s="333"/>
      <c r="G163" s="333"/>
      <c r="H163" s="74">
        <f>IFERROR(VLOOKUP($A163,강북영업본부!$A$1:$D$255,3,FALSE),0)</f>
        <v>0</v>
      </c>
      <c r="I163" s="74">
        <f>IFERROR(VLOOKUP($A163,강북영업본부!$A$1:$D$255,4,FALSE),0)</f>
        <v>0</v>
      </c>
      <c r="J163" s="74">
        <f>IFERROR(VLOOKUP($A163,강남영업본부!$A$1:$G$255,3,FALSE),0)</f>
        <v>0</v>
      </c>
      <c r="K163" s="74">
        <f>IFERROR(VLOOKUP($A163,강서영업본부!$A$1:$G$255,3,FALSE),0)</f>
        <v>0</v>
      </c>
      <c r="L163" s="74">
        <f>IFERROR(VLOOKUP($A163,강남영업본부!$A$1:$G$255,4,FALSE),0)</f>
        <v>0</v>
      </c>
      <c r="M163" s="75">
        <f>IFERROR(VLOOKUP($A163,강서영업본부!$A$1:$G$255,4,FALSE),0)</f>
        <v>0</v>
      </c>
      <c r="N163" s="75">
        <f>IFERROR(VLOOKUP($A163,동부영업본부!$A$1:$H$255,3,FALSE),0)</f>
        <v>0</v>
      </c>
      <c r="O163" s="75">
        <f>IFERROR(VLOOKUP($A163,동부영업본부!$A$1:$H$255,4,FALSE),0)</f>
        <v>0</v>
      </c>
      <c r="P163" s="75">
        <f>IFERROR(VLOOKUP($A163,서부영업본부!$A$1:$H$255,3,FALSE),0)</f>
        <v>0</v>
      </c>
      <c r="Q163" s="75">
        <f>IFERROR(VLOOKUP($A163,서부영업본부!$A$1:$H$255,4,FALSE),0)</f>
        <v>0</v>
      </c>
      <c r="R163" s="76"/>
      <c r="T163" s="76">
        <f>IFERROR(VLOOKUP($A163,강북영업본부!$A$1:$H$254,5,FALSE),0)</f>
        <v>0</v>
      </c>
      <c r="U163" s="76">
        <f>IFERROR(VLOOKUP($A163,강남영업본부!$A$1:$J$254,7,FALSE),0)</f>
        <v>0</v>
      </c>
      <c r="V163" s="76">
        <f>IFERROR(VLOOKUP($A163,강서영업본부!$A$1:$J$254,7,FALSE),0)</f>
        <v>0</v>
      </c>
      <c r="W163" s="76">
        <f>IFERROR(VLOOKUP($A163,동부영업본부!$A$1:$H$254,5,FALSE),0)</f>
        <v>0</v>
      </c>
      <c r="X163" s="76">
        <f>IFERROR(VLOOKUP($A163,서부영업본부!$A$1:$H$255,5,FALSE),0)</f>
        <v>0</v>
      </c>
    </row>
    <row r="164" spans="1:24" ht="15.65" customHeight="1" x14ac:dyDescent="0.45">
      <c r="A164" s="56" t="s">
        <v>83</v>
      </c>
      <c r="B164" s="73">
        <f t="shared" si="8"/>
        <v>104222300</v>
      </c>
      <c r="C164" s="74">
        <f>IFERROR(VLOOKUP($A164,유통영업혁신단!$A$1:$L$254,10,FALSE),0)</f>
        <v>0</v>
      </c>
      <c r="D164" s="74">
        <f t="shared" si="9"/>
        <v>0</v>
      </c>
      <c r="E164" s="74">
        <f>IFERROR(VLOOKUP($A164,'유통영업혁신단 IU'!$A:$G,4,FALSE),0)</f>
        <v>15784800</v>
      </c>
      <c r="F164" s="333"/>
      <c r="G164" s="333"/>
      <c r="H164" s="74">
        <f>IFERROR(VLOOKUP($A164,강북영업본부!$A$1:$D$255,3,FALSE),0)</f>
        <v>7266000</v>
      </c>
      <c r="I164" s="74">
        <f>IFERROR(VLOOKUP($A164,강북영업본부!$A$1:$D$255,4,FALSE),0)</f>
        <v>5541000</v>
      </c>
      <c r="J164" s="74">
        <f>IFERROR(VLOOKUP($A164,강남영업본부!$A$1:$G$255,3,FALSE),0)</f>
        <v>6262000</v>
      </c>
      <c r="K164" s="74">
        <f>IFERROR(VLOOKUP($A164,강서영업본부!$A$1:$G$255,3,FALSE),0)</f>
        <v>11460500</v>
      </c>
      <c r="L164" s="74">
        <f>IFERROR(VLOOKUP($A164,강남영업본부!$A$1:$G$255,4,FALSE),0)</f>
        <v>8392500</v>
      </c>
      <c r="M164" s="75">
        <f>IFERROR(VLOOKUP($A164,강서영업본부!$A$1:$G$255,4,FALSE),0)</f>
        <v>8069000</v>
      </c>
      <c r="N164" s="75">
        <f>IFERROR(VLOOKUP($A164,동부영업본부!$A$1:$H$255,3,FALSE),0)</f>
        <v>14928500</v>
      </c>
      <c r="O164" s="75">
        <f>IFERROR(VLOOKUP($A164,동부영업본부!$A$1:$H$255,4,FALSE),0)</f>
        <v>10508000</v>
      </c>
      <c r="P164" s="75">
        <f>IFERROR(VLOOKUP($A164,서부영업본부!$A$1:$H$255,3,FALSE),0)</f>
        <v>10240000</v>
      </c>
      <c r="Q164" s="75">
        <f>IFERROR(VLOOKUP($A164,서부영업본부!$A$1:$H$255,4,FALSE),0)</f>
        <v>5770000</v>
      </c>
      <c r="R164" s="76"/>
      <c r="T164" s="76">
        <f>IFERROR(VLOOKUP($A164,강북영업본부!$A$1:$H$254,5,FALSE),0)</f>
        <v>0</v>
      </c>
      <c r="U164" s="76">
        <f>IFERROR(VLOOKUP($A164,강남영업본부!$A$1:$J$254,7,FALSE),0)</f>
        <v>0</v>
      </c>
      <c r="V164" s="76">
        <f>IFERROR(VLOOKUP($A164,강서영업본부!$A$1:$J$254,7,FALSE),0)</f>
        <v>0</v>
      </c>
      <c r="W164" s="76">
        <f>IFERROR(VLOOKUP($A164,동부영업본부!$A$1:$H$254,5,FALSE),0)</f>
        <v>0</v>
      </c>
      <c r="X164" s="76">
        <f>IFERROR(VLOOKUP($A164,서부영업본부!$A$1:$H$255,5,FALSE),0)</f>
        <v>0</v>
      </c>
    </row>
    <row r="165" spans="1:24" ht="15.65" customHeight="1" x14ac:dyDescent="0.45">
      <c r="A165" s="56" t="s">
        <v>230</v>
      </c>
      <c r="B165" s="73">
        <f t="shared" si="8"/>
        <v>0</v>
      </c>
      <c r="C165" s="74">
        <f>IFERROR(VLOOKUP($A165,유통영업혁신단!$A$1:$L$254,10,FALSE),0)</f>
        <v>0</v>
      </c>
      <c r="D165" s="74">
        <f t="shared" si="9"/>
        <v>0</v>
      </c>
      <c r="E165" s="74">
        <f>IFERROR(VLOOKUP($A165,'유통영업혁신단 IU'!$A:$G,4,FALSE),0)</f>
        <v>0</v>
      </c>
      <c r="F165" s="333"/>
      <c r="G165" s="333"/>
      <c r="H165" s="74">
        <f>IFERROR(VLOOKUP($A165,강북영업본부!$A$1:$D$255,3,FALSE),0)</f>
        <v>0</v>
      </c>
      <c r="I165" s="74">
        <f>IFERROR(VLOOKUP($A165,강북영업본부!$A$1:$D$255,4,FALSE),0)</f>
        <v>0</v>
      </c>
      <c r="J165" s="74">
        <f>IFERROR(VLOOKUP($A165,강남영업본부!$A$1:$G$255,3,FALSE),0)</f>
        <v>0</v>
      </c>
      <c r="K165" s="74">
        <f>IFERROR(VLOOKUP($A165,강서영업본부!$A$1:$G$255,3,FALSE),0)</f>
        <v>0</v>
      </c>
      <c r="L165" s="74">
        <f>IFERROR(VLOOKUP($A165,강남영업본부!$A$1:$G$255,4,FALSE),0)</f>
        <v>0</v>
      </c>
      <c r="M165" s="75">
        <f>IFERROR(VLOOKUP($A165,강서영업본부!$A$1:$G$255,4,FALSE),0)</f>
        <v>0</v>
      </c>
      <c r="N165" s="75">
        <f>IFERROR(VLOOKUP($A165,동부영업본부!$A$1:$H$255,3,FALSE),0)</f>
        <v>0</v>
      </c>
      <c r="O165" s="75">
        <f>IFERROR(VLOOKUP($A165,동부영업본부!$A$1:$H$255,4,FALSE),0)</f>
        <v>0</v>
      </c>
      <c r="P165" s="75">
        <f>IFERROR(VLOOKUP($A165,서부영업본부!$A$1:$H$255,3,FALSE),0)</f>
        <v>0</v>
      </c>
      <c r="Q165" s="75">
        <f>IFERROR(VLOOKUP($A165,서부영업본부!$A$1:$H$255,4,FALSE),0)</f>
        <v>0</v>
      </c>
      <c r="R165" s="76"/>
      <c r="T165" s="76">
        <f>IFERROR(VLOOKUP($A165,강북영업본부!$A$1:$H$254,5,FALSE),0)</f>
        <v>0</v>
      </c>
      <c r="U165" s="76">
        <f>IFERROR(VLOOKUP($A165,강남영업본부!$A$1:$J$254,7,FALSE),0)</f>
        <v>0</v>
      </c>
      <c r="V165" s="76">
        <f>IFERROR(VLOOKUP($A165,강서영업본부!$A$1:$J$254,7,FALSE),0)</f>
        <v>0</v>
      </c>
      <c r="W165" s="76">
        <f>IFERROR(VLOOKUP($A165,동부영업본부!$A$1:$H$254,5,FALSE),0)</f>
        <v>0</v>
      </c>
      <c r="X165" s="76">
        <f>IFERROR(VLOOKUP($A165,서부영업본부!$A$1:$H$255,5,FALSE),0)</f>
        <v>0</v>
      </c>
    </row>
    <row r="166" spans="1:24" ht="15.65" customHeight="1" x14ac:dyDescent="0.45">
      <c r="A166" s="57" t="s">
        <v>231</v>
      </c>
      <c r="B166" s="73">
        <f t="shared" si="8"/>
        <v>0</v>
      </c>
      <c r="C166" s="74">
        <f>IFERROR(VLOOKUP($A166,유통영업혁신단!$A$1:$L$254,10,FALSE),0)</f>
        <v>0</v>
      </c>
      <c r="D166" s="74">
        <f t="shared" si="9"/>
        <v>0</v>
      </c>
      <c r="E166" s="74">
        <f>IFERROR(VLOOKUP($A166,'유통영업혁신단 IU'!$A:$G,4,FALSE),0)</f>
        <v>0</v>
      </c>
      <c r="F166" s="333"/>
      <c r="G166" s="333"/>
      <c r="H166" s="74">
        <f>IFERROR(VLOOKUP($A166,강북영업본부!$A$1:$D$255,3,FALSE),0)</f>
        <v>0</v>
      </c>
      <c r="I166" s="74">
        <f>IFERROR(VLOOKUP($A166,강북영업본부!$A$1:$D$255,4,FALSE),0)</f>
        <v>0</v>
      </c>
      <c r="J166" s="74">
        <f>IFERROR(VLOOKUP($A166,강남영업본부!$A$1:$G$255,3,FALSE),0)</f>
        <v>0</v>
      </c>
      <c r="K166" s="74">
        <f>IFERROR(VLOOKUP($A166,강서영업본부!$A$1:$G$255,3,FALSE),0)</f>
        <v>0</v>
      </c>
      <c r="L166" s="74">
        <f>IFERROR(VLOOKUP($A166,강남영업본부!$A$1:$G$255,4,FALSE),0)</f>
        <v>0</v>
      </c>
      <c r="M166" s="75">
        <f>IFERROR(VLOOKUP($A166,강서영업본부!$A$1:$G$255,4,FALSE),0)</f>
        <v>0</v>
      </c>
      <c r="N166" s="75">
        <f>IFERROR(VLOOKUP($A166,동부영업본부!$A$1:$H$255,3,FALSE),0)</f>
        <v>0</v>
      </c>
      <c r="O166" s="75">
        <f>IFERROR(VLOOKUP($A166,동부영업본부!$A$1:$H$255,4,FALSE),0)</f>
        <v>0</v>
      </c>
      <c r="P166" s="75">
        <f>IFERROR(VLOOKUP($A166,서부영업본부!$A$1:$H$255,3,FALSE),0)</f>
        <v>0</v>
      </c>
      <c r="Q166" s="75">
        <f>IFERROR(VLOOKUP($A166,서부영업본부!$A$1:$H$255,4,FALSE),0)</f>
        <v>0</v>
      </c>
      <c r="R166" s="76"/>
      <c r="T166" s="76">
        <f>IFERROR(VLOOKUP($A166,강북영업본부!$A$1:$H$254,5,FALSE),0)</f>
        <v>0</v>
      </c>
      <c r="U166" s="76">
        <f>IFERROR(VLOOKUP($A166,강남영업본부!$A$1:$J$254,7,FALSE),0)</f>
        <v>0</v>
      </c>
      <c r="V166" s="76">
        <f>IFERROR(VLOOKUP($A166,강서영업본부!$A$1:$J$254,7,FALSE),0)</f>
        <v>0</v>
      </c>
      <c r="W166" s="76">
        <f>IFERROR(VLOOKUP($A166,동부영업본부!$A$1:$H$254,5,FALSE),0)</f>
        <v>0</v>
      </c>
      <c r="X166" s="76">
        <f>IFERROR(VLOOKUP($A166,서부영업본부!$A$1:$H$255,5,FALSE),0)</f>
        <v>0</v>
      </c>
    </row>
    <row r="167" spans="1:24" ht="15.65" customHeight="1" x14ac:dyDescent="0.45">
      <c r="A167" s="60" t="s">
        <v>232</v>
      </c>
      <c r="B167" s="73">
        <f t="shared" si="8"/>
        <v>0</v>
      </c>
      <c r="C167" s="74">
        <f>IFERROR(VLOOKUP($A167,유통영업혁신단!$A$1:$L$254,10,FALSE),0)</f>
        <v>0</v>
      </c>
      <c r="D167" s="74">
        <f t="shared" si="9"/>
        <v>0</v>
      </c>
      <c r="E167" s="74">
        <f>IFERROR(VLOOKUP($A167,'유통영업혁신단 IU'!$A:$G,4,FALSE),0)</f>
        <v>0</v>
      </c>
      <c r="F167" s="333"/>
      <c r="G167" s="333"/>
      <c r="H167" s="74">
        <f>IFERROR(VLOOKUP($A167,강북영업본부!$A$1:$D$255,3,FALSE),0)</f>
        <v>0</v>
      </c>
      <c r="I167" s="74">
        <f>IFERROR(VLOOKUP($A167,강북영업본부!$A$1:$D$255,4,FALSE),0)</f>
        <v>0</v>
      </c>
      <c r="J167" s="74">
        <f>IFERROR(VLOOKUP($A167,강남영업본부!$A$1:$G$255,3,FALSE),0)</f>
        <v>0</v>
      </c>
      <c r="K167" s="74">
        <f>IFERROR(VLOOKUP($A167,강서영업본부!$A$1:$G$255,3,FALSE),0)</f>
        <v>0</v>
      </c>
      <c r="L167" s="74">
        <f>IFERROR(VLOOKUP($A167,강남영업본부!$A$1:$G$255,4,FALSE),0)</f>
        <v>0</v>
      </c>
      <c r="M167" s="75">
        <f>IFERROR(VLOOKUP($A167,강서영업본부!$A$1:$G$255,4,FALSE),0)</f>
        <v>0</v>
      </c>
      <c r="N167" s="75">
        <f>IFERROR(VLOOKUP($A167,동부영업본부!$A$1:$H$255,3,FALSE),0)</f>
        <v>0</v>
      </c>
      <c r="O167" s="75">
        <f>IFERROR(VLOOKUP($A167,동부영업본부!$A$1:$H$255,4,FALSE),0)</f>
        <v>0</v>
      </c>
      <c r="P167" s="75">
        <f>IFERROR(VLOOKUP($A167,서부영업본부!$A$1:$H$255,3,FALSE),0)</f>
        <v>0</v>
      </c>
      <c r="Q167" s="75">
        <f>IFERROR(VLOOKUP($A167,서부영업본부!$A$1:$H$255,4,FALSE),0)</f>
        <v>0</v>
      </c>
      <c r="R167" s="76"/>
      <c r="T167" s="76">
        <f>IFERROR(VLOOKUP($A167,강북영업본부!$A$1:$H$254,5,FALSE),0)</f>
        <v>0</v>
      </c>
      <c r="U167" s="76">
        <f>IFERROR(VLOOKUP($A167,강남영업본부!$A$1:$J$254,7,FALSE),0)</f>
        <v>0</v>
      </c>
      <c r="V167" s="76">
        <f>IFERROR(VLOOKUP($A167,강서영업본부!$A$1:$J$254,7,FALSE),0)</f>
        <v>0</v>
      </c>
      <c r="W167" s="76">
        <f>IFERROR(VLOOKUP($A167,동부영업본부!$A$1:$H$254,5,FALSE),0)</f>
        <v>0</v>
      </c>
      <c r="X167" s="76">
        <f>IFERROR(VLOOKUP($A167,서부영업본부!$A$1:$H$255,5,FALSE),0)</f>
        <v>0</v>
      </c>
    </row>
    <row r="168" spans="1:24" ht="15.65" customHeight="1" x14ac:dyDescent="0.45">
      <c r="A168" s="58" t="s">
        <v>233</v>
      </c>
      <c r="B168" s="73">
        <f t="shared" si="8"/>
        <v>0</v>
      </c>
      <c r="C168" s="74">
        <f>IFERROR(VLOOKUP($A168,유통영업혁신단!$A$1:$L$254,10,FALSE),0)</f>
        <v>0</v>
      </c>
      <c r="D168" s="74">
        <f t="shared" si="9"/>
        <v>0</v>
      </c>
      <c r="E168" s="74">
        <f>IFERROR(VLOOKUP($A168,'유통영업혁신단 IU'!$A:$G,4,FALSE),0)</f>
        <v>0</v>
      </c>
      <c r="F168" s="333"/>
      <c r="G168" s="333"/>
      <c r="H168" s="74">
        <f>IFERROR(VLOOKUP($A168,강북영업본부!$A$1:$D$255,3,FALSE),0)</f>
        <v>0</v>
      </c>
      <c r="I168" s="74">
        <f>IFERROR(VLOOKUP($A168,강북영업본부!$A$1:$D$255,4,FALSE),0)</f>
        <v>0</v>
      </c>
      <c r="J168" s="74">
        <f>IFERROR(VLOOKUP($A168,강남영업본부!$A$1:$G$255,3,FALSE),0)</f>
        <v>0</v>
      </c>
      <c r="K168" s="74">
        <f>IFERROR(VLOOKUP($A168,강서영업본부!$A$1:$G$255,3,FALSE),0)</f>
        <v>0</v>
      </c>
      <c r="L168" s="74">
        <f>IFERROR(VLOOKUP($A168,강남영업본부!$A$1:$G$255,4,FALSE),0)</f>
        <v>0</v>
      </c>
      <c r="M168" s="75">
        <f>IFERROR(VLOOKUP($A168,강서영업본부!$A$1:$G$255,4,FALSE),0)</f>
        <v>0</v>
      </c>
      <c r="N168" s="75">
        <f>IFERROR(VLOOKUP($A168,동부영업본부!$A$1:$H$255,3,FALSE),0)</f>
        <v>0</v>
      </c>
      <c r="O168" s="75">
        <f>IFERROR(VLOOKUP($A168,동부영업본부!$A$1:$H$255,4,FALSE),0)</f>
        <v>0</v>
      </c>
      <c r="P168" s="75">
        <f>IFERROR(VLOOKUP($A168,서부영업본부!$A$1:$H$255,3,FALSE),0)</f>
        <v>0</v>
      </c>
      <c r="Q168" s="75">
        <f>IFERROR(VLOOKUP($A168,서부영업본부!$A$1:$H$255,4,FALSE),0)</f>
        <v>0</v>
      </c>
      <c r="R168" s="76"/>
      <c r="T168" s="76">
        <f>IFERROR(VLOOKUP($A168,강북영업본부!$A$1:$H$254,5,FALSE),0)</f>
        <v>0</v>
      </c>
      <c r="U168" s="76">
        <f>IFERROR(VLOOKUP($A168,강남영업본부!$A$1:$J$254,7,FALSE),0)</f>
        <v>0</v>
      </c>
      <c r="V168" s="76">
        <f>IFERROR(VLOOKUP($A168,강서영업본부!$A$1:$J$254,7,FALSE),0)</f>
        <v>0</v>
      </c>
      <c r="W168" s="76">
        <f>IFERROR(VLOOKUP($A168,동부영업본부!$A$1:$H$254,5,FALSE),0)</f>
        <v>0</v>
      </c>
      <c r="X168" s="76">
        <f>IFERROR(VLOOKUP($A168,서부영업본부!$A$1:$H$255,5,FALSE),0)</f>
        <v>0</v>
      </c>
    </row>
    <row r="169" spans="1:24" s="12" customFormat="1" ht="15.65" customHeight="1" x14ac:dyDescent="0.45">
      <c r="A169" s="42" t="s">
        <v>84</v>
      </c>
      <c r="B169" s="69">
        <f t="shared" si="8"/>
        <v>5605276</v>
      </c>
      <c r="C169" s="70">
        <f>IFERROR(VLOOKUP($A169,유통영업혁신단!$A$1:$L$254,10,FALSE),0)</f>
        <v>0</v>
      </c>
      <c r="D169" s="70">
        <f t="shared" si="9"/>
        <v>0</v>
      </c>
      <c r="E169" s="70">
        <f>IFERROR(VLOOKUP($A169,'유통영업혁신단 IU'!$A:$G,4,FALSE),0)</f>
        <v>0</v>
      </c>
      <c r="F169" s="332"/>
      <c r="G169" s="332"/>
      <c r="H169" s="70">
        <f>IFERROR(VLOOKUP($A169,강북영업본부!$A$1:$D$255,3,FALSE),0)</f>
        <v>648000</v>
      </c>
      <c r="I169" s="70">
        <f>IFERROR(VLOOKUP($A169,강북영업본부!$A$1:$D$255,4,FALSE),0)</f>
        <v>720910</v>
      </c>
      <c r="J169" s="70">
        <f>IFERROR(VLOOKUP($A169,강남영업본부!$A$1:$G$255,3,FALSE),0)</f>
        <v>555000</v>
      </c>
      <c r="K169" s="70">
        <f>IFERROR(VLOOKUP($A169,강서영업본부!$A$1:$G$255,3,FALSE),0)</f>
        <v>138000</v>
      </c>
      <c r="L169" s="70">
        <f>IFERROR(VLOOKUP($A169,강남영업본부!$A$1:$G$255,4,FALSE),0)</f>
        <v>71000</v>
      </c>
      <c r="M169" s="71">
        <f>IFERROR(VLOOKUP($A169,강서영업본부!$A$1:$G$255,4,FALSE),0)</f>
        <v>780545</v>
      </c>
      <c r="N169" s="71">
        <f>IFERROR(VLOOKUP($A169,동부영업본부!$A$1:$H$255,3,FALSE),0)</f>
        <v>1776276</v>
      </c>
      <c r="O169" s="71">
        <f>IFERROR(VLOOKUP($A169,동부영업본부!$A$1:$H$255,4,FALSE),0)</f>
        <v>456273</v>
      </c>
      <c r="P169" s="71">
        <f>IFERROR(VLOOKUP($A169,서부영업본부!$A$1:$H$255,3,FALSE),0)</f>
        <v>0</v>
      </c>
      <c r="Q169" s="71">
        <f>IFERROR(VLOOKUP($A169,서부영업본부!$A$1:$H$255,4,FALSE),0)</f>
        <v>459272</v>
      </c>
      <c r="R169" s="72"/>
      <c r="T169" s="72">
        <f>IFERROR(VLOOKUP($A169,강북영업본부!$A$1:$H$254,5,FALSE),0)</f>
        <v>0</v>
      </c>
      <c r="U169" s="72">
        <f>IFERROR(VLOOKUP($A169,강남영업본부!$A$1:$J$254,7,FALSE),0)</f>
        <v>0</v>
      </c>
      <c r="V169" s="72">
        <f>IFERROR(VLOOKUP($A169,강서영업본부!$A$1:$J$254,7,FALSE),0)</f>
        <v>0</v>
      </c>
      <c r="W169" s="72">
        <f>IFERROR(VLOOKUP($A169,동부영업본부!$A$1:$H$254,5,FALSE),0)</f>
        <v>0</v>
      </c>
      <c r="X169" s="72">
        <f>IFERROR(VLOOKUP($A169,서부영업본부!$A$1:$H$255,5,FALSE),0)</f>
        <v>0</v>
      </c>
    </row>
    <row r="170" spans="1:24" ht="15.65" customHeight="1" x14ac:dyDescent="0.45">
      <c r="A170" s="56" t="s">
        <v>85</v>
      </c>
      <c r="B170" s="73">
        <f t="shared" si="8"/>
        <v>375186</v>
      </c>
      <c r="C170" s="74">
        <f>IFERROR(VLOOKUP($A170,유통영업혁신단!$A$1:$L$254,10,FALSE),0)</f>
        <v>0</v>
      </c>
      <c r="D170" s="74">
        <f t="shared" si="9"/>
        <v>0</v>
      </c>
      <c r="E170" s="74">
        <f>IFERROR(VLOOKUP($A170,'유통영업혁신단 IU'!$A:$G,4,FALSE),0)</f>
        <v>0</v>
      </c>
      <c r="F170" s="333"/>
      <c r="G170" s="333"/>
      <c r="H170" s="74">
        <f>IFERROR(VLOOKUP($A170,강북영업본부!$A$1:$D$255,3,FALSE),0)</f>
        <v>0</v>
      </c>
      <c r="I170" s="74">
        <f>IFERROR(VLOOKUP($A170,강북영업본부!$A$1:$D$255,4,FALSE),0)</f>
        <v>99637</v>
      </c>
      <c r="J170" s="74">
        <f>IFERROR(VLOOKUP($A170,강남영업본부!$A$1:$G$255,3,FALSE),0)</f>
        <v>0</v>
      </c>
      <c r="K170" s="74">
        <f>IFERROR(VLOOKUP($A170,강서영업본부!$A$1:$G$255,3,FALSE),0)</f>
        <v>0</v>
      </c>
      <c r="L170" s="74">
        <f>IFERROR(VLOOKUP($A170,강남영업본부!$A$1:$G$255,4,FALSE),0)</f>
        <v>0</v>
      </c>
      <c r="M170" s="75">
        <f>IFERROR(VLOOKUP($A170,강서영업본부!$A$1:$G$255,4,FALSE),0)</f>
        <v>0</v>
      </c>
      <c r="N170" s="75">
        <f>IFERROR(VLOOKUP($A170,동부영업본부!$A$1:$H$255,3,FALSE),0)</f>
        <v>176276</v>
      </c>
      <c r="O170" s="75">
        <f>IFERROR(VLOOKUP($A170,동부영업본부!$A$1:$H$255,4,FALSE),0)</f>
        <v>99273</v>
      </c>
      <c r="P170" s="75">
        <f>IFERROR(VLOOKUP($A170,서부영업본부!$A$1:$H$255,3,FALSE),0)</f>
        <v>0</v>
      </c>
      <c r="Q170" s="75">
        <f>IFERROR(VLOOKUP($A170,서부영업본부!$A$1:$H$255,4,FALSE),0)</f>
        <v>0</v>
      </c>
      <c r="R170" s="76"/>
      <c r="T170" s="76">
        <f>IFERROR(VLOOKUP($A170,강북영업본부!$A$1:$H$254,5,FALSE),0)</f>
        <v>0</v>
      </c>
      <c r="U170" s="76">
        <f>IFERROR(VLOOKUP($A170,강남영업본부!$A$1:$J$254,7,FALSE),0)</f>
        <v>0</v>
      </c>
      <c r="V170" s="76">
        <f>IFERROR(VLOOKUP($A170,강서영업본부!$A$1:$J$254,7,FALSE),0)</f>
        <v>0</v>
      </c>
      <c r="W170" s="76">
        <f>IFERROR(VLOOKUP($A170,동부영업본부!$A$1:$H$254,5,FALSE),0)</f>
        <v>0</v>
      </c>
      <c r="X170" s="76">
        <f>IFERROR(VLOOKUP($A170,서부영업본부!$A$1:$H$255,5,FALSE),0)</f>
        <v>0</v>
      </c>
    </row>
    <row r="171" spans="1:24" ht="15.65" customHeight="1" x14ac:dyDescent="0.45">
      <c r="A171" s="56" t="s">
        <v>234</v>
      </c>
      <c r="B171" s="73">
        <f t="shared" si="8"/>
        <v>0</v>
      </c>
      <c r="C171" s="74">
        <f>IFERROR(VLOOKUP($A171,유통영업혁신단!$A$1:$L$254,10,FALSE),0)</f>
        <v>0</v>
      </c>
      <c r="D171" s="74">
        <f t="shared" si="9"/>
        <v>0</v>
      </c>
      <c r="E171" s="74">
        <f>IFERROR(VLOOKUP($A171,'유통영업혁신단 IU'!$A:$G,4,FALSE),0)</f>
        <v>0</v>
      </c>
      <c r="F171" s="333"/>
      <c r="G171" s="333"/>
      <c r="H171" s="74">
        <f>IFERROR(VLOOKUP($A171,강북영업본부!$A$1:$D$255,3,FALSE),0)</f>
        <v>0</v>
      </c>
      <c r="I171" s="74">
        <f>IFERROR(VLOOKUP($A171,강북영업본부!$A$1:$D$255,4,FALSE),0)</f>
        <v>0</v>
      </c>
      <c r="J171" s="74">
        <f>IFERROR(VLOOKUP($A171,강남영업본부!$A$1:$G$255,3,FALSE),0)</f>
        <v>0</v>
      </c>
      <c r="K171" s="74">
        <f>IFERROR(VLOOKUP($A171,강서영업본부!$A$1:$G$255,3,FALSE),0)</f>
        <v>0</v>
      </c>
      <c r="L171" s="74">
        <f>IFERROR(VLOOKUP($A171,강남영업본부!$A$1:$G$255,4,FALSE),0)</f>
        <v>0</v>
      </c>
      <c r="M171" s="75">
        <f>IFERROR(VLOOKUP($A171,강서영업본부!$A$1:$G$255,4,FALSE),0)</f>
        <v>0</v>
      </c>
      <c r="N171" s="75">
        <f>IFERROR(VLOOKUP($A171,동부영업본부!$A$1:$H$255,3,FALSE),0)</f>
        <v>0</v>
      </c>
      <c r="O171" s="75">
        <f>IFERROR(VLOOKUP($A171,동부영업본부!$A$1:$H$255,4,FALSE),0)</f>
        <v>0</v>
      </c>
      <c r="P171" s="75">
        <f>IFERROR(VLOOKUP($A171,서부영업본부!$A$1:$H$255,3,FALSE),0)</f>
        <v>0</v>
      </c>
      <c r="Q171" s="75">
        <f>IFERROR(VLOOKUP($A171,서부영업본부!$A$1:$H$255,4,FALSE),0)</f>
        <v>0</v>
      </c>
      <c r="R171" s="76"/>
      <c r="T171" s="76">
        <f>IFERROR(VLOOKUP($A171,강북영업본부!$A$1:$H$254,5,FALSE),0)</f>
        <v>0</v>
      </c>
      <c r="U171" s="76">
        <f>IFERROR(VLOOKUP($A171,강남영업본부!$A$1:$J$254,7,FALSE),0)</f>
        <v>0</v>
      </c>
      <c r="V171" s="76">
        <f>IFERROR(VLOOKUP($A171,강서영업본부!$A$1:$J$254,7,FALSE),0)</f>
        <v>0</v>
      </c>
      <c r="W171" s="76">
        <f>IFERROR(VLOOKUP($A171,동부영업본부!$A$1:$H$254,5,FALSE),0)</f>
        <v>0</v>
      </c>
      <c r="X171" s="76">
        <f>IFERROR(VLOOKUP($A171,서부영업본부!$A$1:$H$255,5,FALSE),0)</f>
        <v>0</v>
      </c>
    </row>
    <row r="172" spans="1:24" ht="15.65" customHeight="1" x14ac:dyDescent="0.45">
      <c r="A172" s="56" t="s">
        <v>86</v>
      </c>
      <c r="B172" s="73">
        <f t="shared" si="8"/>
        <v>5230090</v>
      </c>
      <c r="C172" s="74">
        <f>IFERROR(VLOOKUP($A172,유통영업혁신단!$A$1:$L$254,10,FALSE),0)</f>
        <v>0</v>
      </c>
      <c r="D172" s="74">
        <f t="shared" si="9"/>
        <v>0</v>
      </c>
      <c r="E172" s="74">
        <f>IFERROR(VLOOKUP($A172,'유통영업혁신단 IU'!$A:$G,4,FALSE),0)</f>
        <v>0</v>
      </c>
      <c r="F172" s="333"/>
      <c r="G172" s="333"/>
      <c r="H172" s="74">
        <f>IFERROR(VLOOKUP($A172,강북영업본부!$A$1:$D$255,3,FALSE),0)</f>
        <v>648000</v>
      </c>
      <c r="I172" s="74">
        <f>IFERROR(VLOOKUP($A172,강북영업본부!$A$1:$D$255,4,FALSE),0)</f>
        <v>621273</v>
      </c>
      <c r="J172" s="74">
        <f>IFERROR(VLOOKUP($A172,강남영업본부!$A$1:$G$255,3,FALSE),0)</f>
        <v>555000</v>
      </c>
      <c r="K172" s="74">
        <f>IFERROR(VLOOKUP($A172,강서영업본부!$A$1:$G$255,3,FALSE),0)</f>
        <v>138000</v>
      </c>
      <c r="L172" s="74">
        <f>IFERROR(VLOOKUP($A172,강남영업본부!$A$1:$G$255,4,FALSE),0)</f>
        <v>71000</v>
      </c>
      <c r="M172" s="75">
        <f>IFERROR(VLOOKUP($A172,강서영업본부!$A$1:$G$255,4,FALSE),0)</f>
        <v>780545</v>
      </c>
      <c r="N172" s="75">
        <f>IFERROR(VLOOKUP($A172,동부영업본부!$A$1:$H$255,3,FALSE),0)</f>
        <v>1600000</v>
      </c>
      <c r="O172" s="75">
        <f>IFERROR(VLOOKUP($A172,동부영업본부!$A$1:$H$255,4,FALSE),0)</f>
        <v>357000</v>
      </c>
      <c r="P172" s="75">
        <f>IFERROR(VLOOKUP($A172,서부영업본부!$A$1:$H$255,3,FALSE),0)</f>
        <v>0</v>
      </c>
      <c r="Q172" s="75">
        <f>IFERROR(VLOOKUP($A172,서부영업본부!$A$1:$H$255,4,FALSE),0)</f>
        <v>459272</v>
      </c>
      <c r="R172" s="76"/>
      <c r="T172" s="76">
        <f>IFERROR(VLOOKUP($A172,강북영업본부!$A$1:$H$254,5,FALSE),0)</f>
        <v>0</v>
      </c>
      <c r="U172" s="76">
        <f>IFERROR(VLOOKUP($A172,강남영업본부!$A$1:$J$254,7,FALSE),0)</f>
        <v>0</v>
      </c>
      <c r="V172" s="76">
        <f>IFERROR(VLOOKUP($A172,강서영업본부!$A$1:$J$254,7,FALSE),0)</f>
        <v>0</v>
      </c>
      <c r="W172" s="76">
        <f>IFERROR(VLOOKUP($A172,동부영업본부!$A$1:$H$254,5,FALSE),0)</f>
        <v>0</v>
      </c>
      <c r="X172" s="76">
        <f>IFERROR(VLOOKUP($A172,서부영업본부!$A$1:$H$255,5,FALSE),0)</f>
        <v>0</v>
      </c>
    </row>
    <row r="173" spans="1:24" ht="15.65" customHeight="1" x14ac:dyDescent="0.45">
      <c r="A173" s="57" t="s">
        <v>235</v>
      </c>
      <c r="B173" s="73">
        <f t="shared" si="8"/>
        <v>0</v>
      </c>
      <c r="C173" s="74">
        <f>IFERROR(VLOOKUP($A173,유통영업혁신단!$A$1:$L$254,10,FALSE),0)</f>
        <v>0</v>
      </c>
      <c r="D173" s="74">
        <f t="shared" si="9"/>
        <v>0</v>
      </c>
      <c r="E173" s="74">
        <f>IFERROR(VLOOKUP($A173,'유통영업혁신단 IU'!$A:$G,4,FALSE),0)</f>
        <v>0</v>
      </c>
      <c r="F173" s="333"/>
      <c r="G173" s="333"/>
      <c r="H173" s="74">
        <f>IFERROR(VLOOKUP($A173,강북영업본부!$A$1:$D$255,3,FALSE),0)</f>
        <v>0</v>
      </c>
      <c r="I173" s="74">
        <f>IFERROR(VLOOKUP($A173,강북영업본부!$A$1:$D$255,4,FALSE),0)</f>
        <v>0</v>
      </c>
      <c r="J173" s="74">
        <f>IFERROR(VLOOKUP($A173,강남영업본부!$A$1:$G$255,3,FALSE),0)</f>
        <v>0</v>
      </c>
      <c r="K173" s="74">
        <f>IFERROR(VLOOKUP($A173,강서영업본부!$A$1:$G$255,3,FALSE),0)</f>
        <v>0</v>
      </c>
      <c r="L173" s="74">
        <f>IFERROR(VLOOKUP($A173,강남영업본부!$A$1:$G$255,4,FALSE),0)</f>
        <v>0</v>
      </c>
      <c r="M173" s="75">
        <f>IFERROR(VLOOKUP($A173,강서영업본부!$A$1:$G$255,4,FALSE),0)</f>
        <v>0</v>
      </c>
      <c r="N173" s="75">
        <f>IFERROR(VLOOKUP($A173,동부영업본부!$A$1:$H$255,3,FALSE),0)</f>
        <v>0</v>
      </c>
      <c r="O173" s="75">
        <f>IFERROR(VLOOKUP($A173,동부영업본부!$A$1:$H$255,4,FALSE),0)</f>
        <v>0</v>
      </c>
      <c r="P173" s="75">
        <f>IFERROR(VLOOKUP($A173,서부영업본부!$A$1:$H$255,3,FALSE),0)</f>
        <v>0</v>
      </c>
      <c r="Q173" s="75">
        <f>IFERROR(VLOOKUP($A173,서부영업본부!$A$1:$H$255,4,FALSE),0)</f>
        <v>0</v>
      </c>
      <c r="R173" s="76"/>
      <c r="T173" s="76">
        <f>IFERROR(VLOOKUP($A173,강북영업본부!$A$1:$H$254,5,FALSE),0)</f>
        <v>0</v>
      </c>
      <c r="U173" s="76">
        <f>IFERROR(VLOOKUP($A173,강남영업본부!$A$1:$J$254,7,FALSE),0)</f>
        <v>0</v>
      </c>
      <c r="V173" s="76">
        <f>IFERROR(VLOOKUP($A173,강서영업본부!$A$1:$J$254,7,FALSE),0)</f>
        <v>0</v>
      </c>
      <c r="W173" s="76">
        <f>IFERROR(VLOOKUP($A173,동부영업본부!$A$1:$H$254,5,FALSE),0)</f>
        <v>0</v>
      </c>
      <c r="X173" s="76">
        <f>IFERROR(VLOOKUP($A173,서부영업본부!$A$1:$H$255,5,FALSE),0)</f>
        <v>0</v>
      </c>
    </row>
    <row r="174" spans="1:24" ht="15.65" customHeight="1" x14ac:dyDescent="0.45">
      <c r="A174" s="28" t="s">
        <v>333</v>
      </c>
      <c r="B174" s="73">
        <f t="shared" si="8"/>
        <v>0</v>
      </c>
      <c r="C174" s="74">
        <f>IFERROR(VLOOKUP($A174,유통영업혁신단!$A$1:$L$254,10,FALSE),0)</f>
        <v>0</v>
      </c>
      <c r="D174" s="74">
        <f t="shared" si="9"/>
        <v>0</v>
      </c>
      <c r="E174" s="74">
        <f>IFERROR(VLOOKUP($A174,'유통영업혁신단 IU'!$A:$G,4,FALSE),0)</f>
        <v>0</v>
      </c>
      <c r="F174" s="333"/>
      <c r="G174" s="333"/>
      <c r="H174" s="74">
        <f>IFERROR(VLOOKUP($A174,강북영업본부!$A$1:$D$255,3,FALSE),0)</f>
        <v>0</v>
      </c>
      <c r="I174" s="74">
        <f>IFERROR(VLOOKUP($A174,강북영업본부!$A$1:$D$255,4,FALSE),0)</f>
        <v>0</v>
      </c>
      <c r="J174" s="74">
        <f>IFERROR(VLOOKUP($A174,강남영업본부!$A$1:$G$255,3,FALSE),0)</f>
        <v>0</v>
      </c>
      <c r="K174" s="74">
        <f>IFERROR(VLOOKUP($A174,강서영업본부!$A$1:$G$255,3,FALSE),0)</f>
        <v>0</v>
      </c>
      <c r="L174" s="74">
        <f>IFERROR(VLOOKUP($A174,강남영업본부!$A$1:$G$255,4,FALSE),0)</f>
        <v>0</v>
      </c>
      <c r="M174" s="75">
        <f>IFERROR(VLOOKUP($A174,강서영업본부!$A$1:$G$255,4,FALSE),0)</f>
        <v>0</v>
      </c>
      <c r="N174" s="75">
        <f>IFERROR(VLOOKUP($A174,동부영업본부!$A$1:$H$255,3,FALSE),0)</f>
        <v>0</v>
      </c>
      <c r="O174" s="75">
        <f>IFERROR(VLOOKUP($A174,동부영업본부!$A$1:$H$255,4,FALSE),0)</f>
        <v>0</v>
      </c>
      <c r="P174" s="75">
        <f>IFERROR(VLOOKUP($A174,서부영업본부!$A$1:$H$255,3,FALSE),0)</f>
        <v>0</v>
      </c>
      <c r="Q174" s="75">
        <f>IFERROR(VLOOKUP($A174,서부영업본부!$A$1:$H$255,4,FALSE),0)</f>
        <v>0</v>
      </c>
      <c r="R174" s="76"/>
      <c r="T174" s="76">
        <f>IFERROR(VLOOKUP($A174,강북영업본부!$A$1:$H$254,5,FALSE),0)</f>
        <v>0</v>
      </c>
      <c r="U174" s="76">
        <f>IFERROR(VLOOKUP($A174,강남영업본부!$A$1:$J$254,7,FALSE),0)</f>
        <v>0</v>
      </c>
      <c r="V174" s="76">
        <f>IFERROR(VLOOKUP($A174,강서영업본부!$A$1:$J$254,7,FALSE),0)</f>
        <v>0</v>
      </c>
      <c r="W174" s="76">
        <f>IFERROR(VLOOKUP($A174,동부영업본부!$A$1:$H$254,5,FALSE),0)</f>
        <v>0</v>
      </c>
      <c r="X174" s="76">
        <f>IFERROR(VLOOKUP($A174,서부영업본부!$A$1:$H$255,5,FALSE),0)</f>
        <v>0</v>
      </c>
    </row>
    <row r="175" spans="1:24" ht="15.65" customHeight="1" x14ac:dyDescent="0.45">
      <c r="A175" s="56" t="s">
        <v>236</v>
      </c>
      <c r="B175" s="73">
        <f t="shared" si="8"/>
        <v>0</v>
      </c>
      <c r="C175" s="74">
        <f>IFERROR(VLOOKUP($A175,유통영업혁신단!$A$1:$L$254,10,FALSE),0)</f>
        <v>0</v>
      </c>
      <c r="D175" s="74">
        <f t="shared" si="9"/>
        <v>0</v>
      </c>
      <c r="E175" s="74">
        <f>IFERROR(VLOOKUP($A175,'유통영업혁신단 IU'!$A:$G,4,FALSE),0)</f>
        <v>0</v>
      </c>
      <c r="F175" s="333"/>
      <c r="G175" s="333"/>
      <c r="H175" s="74">
        <f>IFERROR(VLOOKUP($A175,강북영업본부!$A$1:$D$255,3,FALSE),0)</f>
        <v>0</v>
      </c>
      <c r="I175" s="74">
        <f>IFERROR(VLOOKUP($A175,강북영업본부!$A$1:$D$255,4,FALSE),0)</f>
        <v>0</v>
      </c>
      <c r="J175" s="74">
        <f>IFERROR(VLOOKUP($A175,강남영업본부!$A$1:$G$255,3,FALSE),0)</f>
        <v>0</v>
      </c>
      <c r="K175" s="74">
        <f>IFERROR(VLOOKUP($A175,강서영업본부!$A$1:$G$255,3,FALSE),0)</f>
        <v>0</v>
      </c>
      <c r="L175" s="74">
        <f>IFERROR(VLOOKUP($A175,강남영업본부!$A$1:$G$255,4,FALSE),0)</f>
        <v>0</v>
      </c>
      <c r="M175" s="75">
        <f>IFERROR(VLOOKUP($A175,강서영업본부!$A$1:$G$255,4,FALSE),0)</f>
        <v>0</v>
      </c>
      <c r="N175" s="75">
        <f>IFERROR(VLOOKUP($A175,동부영업본부!$A$1:$H$255,3,FALSE),0)</f>
        <v>0</v>
      </c>
      <c r="O175" s="75">
        <f>IFERROR(VLOOKUP($A175,동부영업본부!$A$1:$H$255,4,FALSE),0)</f>
        <v>0</v>
      </c>
      <c r="P175" s="75">
        <f>IFERROR(VLOOKUP($A175,서부영업본부!$A$1:$H$255,3,FALSE),0)</f>
        <v>0</v>
      </c>
      <c r="Q175" s="75">
        <f>IFERROR(VLOOKUP($A175,서부영업본부!$A$1:$H$255,4,FALSE),0)</f>
        <v>0</v>
      </c>
      <c r="R175" s="76"/>
      <c r="T175" s="76">
        <f>IFERROR(VLOOKUP($A175,강북영업본부!$A$1:$H$254,5,FALSE),0)</f>
        <v>0</v>
      </c>
      <c r="U175" s="76">
        <f>IFERROR(VLOOKUP($A175,강남영업본부!$A$1:$J$254,7,FALSE),0)</f>
        <v>0</v>
      </c>
      <c r="V175" s="76">
        <f>IFERROR(VLOOKUP($A175,강서영업본부!$A$1:$J$254,7,FALSE),0)</f>
        <v>0</v>
      </c>
      <c r="W175" s="76">
        <f>IFERROR(VLOOKUP($A175,동부영업본부!$A$1:$H$254,5,FALSE),0)</f>
        <v>0</v>
      </c>
      <c r="X175" s="76">
        <f>IFERROR(VLOOKUP($A175,서부영업본부!$A$1:$H$255,5,FALSE),0)</f>
        <v>0</v>
      </c>
    </row>
    <row r="176" spans="1:24" s="12" customFormat="1" ht="15.65" customHeight="1" x14ac:dyDescent="0.45">
      <c r="A176" s="42" t="s">
        <v>165</v>
      </c>
      <c r="B176" s="69">
        <f t="shared" si="8"/>
        <v>0</v>
      </c>
      <c r="C176" s="70">
        <f>IFERROR(VLOOKUP($A176,유통영업혁신단!$A$1:$L$254,10,FALSE),0)</f>
        <v>0</v>
      </c>
      <c r="D176" s="70">
        <f t="shared" si="9"/>
        <v>0</v>
      </c>
      <c r="E176" s="70">
        <f>IFERROR(VLOOKUP($A176,'유통영업혁신단 IU'!$A:$G,4,FALSE),0)</f>
        <v>0</v>
      </c>
      <c r="F176" s="332"/>
      <c r="G176" s="332"/>
      <c r="H176" s="70">
        <f>IFERROR(VLOOKUP($A176,강북영업본부!$A$1:$D$255,3,FALSE),0)</f>
        <v>0</v>
      </c>
      <c r="I176" s="70">
        <f>IFERROR(VLOOKUP($A176,강북영업본부!$A$1:$D$255,4,FALSE),0)</f>
        <v>0</v>
      </c>
      <c r="J176" s="70">
        <f>IFERROR(VLOOKUP($A176,강남영업본부!$A$1:$G$255,3,FALSE),0)</f>
        <v>0</v>
      </c>
      <c r="K176" s="70">
        <f>IFERROR(VLOOKUP($A176,강서영업본부!$A$1:$G$255,3,FALSE),0)</f>
        <v>0</v>
      </c>
      <c r="L176" s="70">
        <f>IFERROR(VLOOKUP($A176,강남영업본부!$A$1:$G$255,4,FALSE),0)</f>
        <v>0</v>
      </c>
      <c r="M176" s="71">
        <f>IFERROR(VLOOKUP($A176,강서영업본부!$A$1:$G$255,4,FALSE),0)</f>
        <v>0</v>
      </c>
      <c r="N176" s="71">
        <f>IFERROR(VLOOKUP($A176,동부영업본부!$A$1:$H$255,3,FALSE),0)</f>
        <v>0</v>
      </c>
      <c r="O176" s="71">
        <f>IFERROR(VLOOKUP($A176,동부영업본부!$A$1:$H$255,4,FALSE),0)</f>
        <v>0</v>
      </c>
      <c r="P176" s="71">
        <f>IFERROR(VLOOKUP($A176,서부영업본부!$A$1:$H$255,3,FALSE),0)</f>
        <v>0</v>
      </c>
      <c r="Q176" s="71">
        <f>IFERROR(VLOOKUP($A176,서부영업본부!$A$1:$H$255,4,FALSE),0)</f>
        <v>0</v>
      </c>
      <c r="R176" s="72"/>
      <c r="T176" s="72">
        <f>IFERROR(VLOOKUP($A176,강북영업본부!$A$1:$H$254,5,FALSE),0)</f>
        <v>0</v>
      </c>
      <c r="U176" s="72">
        <f>IFERROR(VLOOKUP($A176,강남영업본부!$A$1:$J$254,7,FALSE),0)</f>
        <v>0</v>
      </c>
      <c r="V176" s="72">
        <f>IFERROR(VLOOKUP($A176,강서영업본부!$A$1:$J$254,7,FALSE),0)</f>
        <v>0</v>
      </c>
      <c r="W176" s="72">
        <f>IFERROR(VLOOKUP($A176,동부영업본부!$A$1:$H$254,5,FALSE),0)</f>
        <v>0</v>
      </c>
      <c r="X176" s="72">
        <f>IFERROR(VLOOKUP($A176,서부영업본부!$A$1:$H$255,5,FALSE),0)</f>
        <v>0</v>
      </c>
    </row>
    <row r="177" spans="1:24" ht="15.65" customHeight="1" x14ac:dyDescent="0.45">
      <c r="A177" s="56" t="s">
        <v>166</v>
      </c>
      <c r="B177" s="73">
        <f t="shared" si="8"/>
        <v>0</v>
      </c>
      <c r="C177" s="74">
        <f>IFERROR(VLOOKUP($A177,유통영업혁신단!$A$1:$L$254,10,FALSE),0)</f>
        <v>0</v>
      </c>
      <c r="D177" s="74">
        <f t="shared" si="9"/>
        <v>0</v>
      </c>
      <c r="E177" s="74">
        <f>IFERROR(VLOOKUP($A177,'유통영업혁신단 IU'!$A:$G,4,FALSE),0)</f>
        <v>0</v>
      </c>
      <c r="F177" s="333"/>
      <c r="G177" s="333"/>
      <c r="H177" s="74">
        <f>IFERROR(VLOOKUP($A177,강북영업본부!$A$1:$D$255,3,FALSE),0)</f>
        <v>0</v>
      </c>
      <c r="I177" s="74">
        <f>IFERROR(VLOOKUP($A177,강북영업본부!$A$1:$D$255,4,FALSE),0)</f>
        <v>0</v>
      </c>
      <c r="J177" s="74">
        <f>IFERROR(VLOOKUP($A177,강남영업본부!$A$1:$G$255,3,FALSE),0)</f>
        <v>0</v>
      </c>
      <c r="K177" s="74">
        <f>IFERROR(VLOOKUP($A177,강서영업본부!$A$1:$G$255,3,FALSE),0)</f>
        <v>0</v>
      </c>
      <c r="L177" s="74">
        <f>IFERROR(VLOOKUP($A177,강남영업본부!$A$1:$G$255,4,FALSE),0)</f>
        <v>0</v>
      </c>
      <c r="M177" s="75">
        <f>IFERROR(VLOOKUP($A177,강서영업본부!$A$1:$G$255,4,FALSE),0)</f>
        <v>0</v>
      </c>
      <c r="N177" s="75">
        <f>IFERROR(VLOOKUP($A177,동부영업본부!$A$1:$H$255,3,FALSE),0)</f>
        <v>0</v>
      </c>
      <c r="O177" s="75">
        <f>IFERROR(VLOOKUP($A177,동부영업본부!$A$1:$H$255,4,FALSE),0)</f>
        <v>0</v>
      </c>
      <c r="P177" s="75">
        <f>IFERROR(VLOOKUP($A177,서부영업본부!$A$1:$H$255,3,FALSE),0)</f>
        <v>0</v>
      </c>
      <c r="Q177" s="75">
        <f>IFERROR(VLOOKUP($A177,서부영업본부!$A$1:$H$255,4,FALSE),0)</f>
        <v>0</v>
      </c>
      <c r="R177" s="76"/>
      <c r="T177" s="76">
        <f>IFERROR(VLOOKUP($A177,강북영업본부!$A$1:$H$254,5,FALSE),0)</f>
        <v>0</v>
      </c>
      <c r="U177" s="76">
        <f>IFERROR(VLOOKUP($A177,강남영업본부!$A$1:$J$254,7,FALSE),0)</f>
        <v>0</v>
      </c>
      <c r="V177" s="76">
        <f>IFERROR(VLOOKUP($A177,강서영업본부!$A$1:$J$254,7,FALSE),0)</f>
        <v>0</v>
      </c>
      <c r="W177" s="76">
        <f>IFERROR(VLOOKUP($A177,동부영업본부!$A$1:$H$254,5,FALSE),0)</f>
        <v>0</v>
      </c>
      <c r="X177" s="76">
        <f>IFERROR(VLOOKUP($A177,서부영업본부!$A$1:$H$255,5,FALSE),0)</f>
        <v>0</v>
      </c>
    </row>
    <row r="178" spans="1:24" ht="15.65" customHeight="1" x14ac:dyDescent="0.45">
      <c r="A178" s="56" t="s">
        <v>167</v>
      </c>
      <c r="B178" s="73">
        <f t="shared" si="8"/>
        <v>0</v>
      </c>
      <c r="C178" s="74">
        <f>IFERROR(VLOOKUP($A178,유통영업혁신단!$A$1:$L$254,10,FALSE),0)</f>
        <v>0</v>
      </c>
      <c r="D178" s="74">
        <f t="shared" si="9"/>
        <v>0</v>
      </c>
      <c r="E178" s="74">
        <f>IFERROR(VLOOKUP($A178,'유통영업혁신단 IU'!$A:$G,4,FALSE),0)</f>
        <v>0</v>
      </c>
      <c r="F178" s="333"/>
      <c r="G178" s="333"/>
      <c r="H178" s="74">
        <f>IFERROR(VLOOKUP($A178,강북영업본부!$A$1:$D$255,3,FALSE),0)</f>
        <v>0</v>
      </c>
      <c r="I178" s="74">
        <f>IFERROR(VLOOKUP($A178,강북영업본부!$A$1:$D$255,4,FALSE),0)</f>
        <v>0</v>
      </c>
      <c r="J178" s="74">
        <f>IFERROR(VLOOKUP($A178,강남영업본부!$A$1:$G$255,3,FALSE),0)</f>
        <v>0</v>
      </c>
      <c r="K178" s="74">
        <f>IFERROR(VLOOKUP($A178,강서영업본부!$A$1:$G$255,3,FALSE),0)</f>
        <v>0</v>
      </c>
      <c r="L178" s="74">
        <f>IFERROR(VLOOKUP($A178,강남영업본부!$A$1:$G$255,4,FALSE),0)</f>
        <v>0</v>
      </c>
      <c r="M178" s="75">
        <f>IFERROR(VLOOKUP($A178,강서영업본부!$A$1:$G$255,4,FALSE),0)</f>
        <v>0</v>
      </c>
      <c r="N178" s="75">
        <f>IFERROR(VLOOKUP($A178,동부영업본부!$A$1:$H$255,3,FALSE),0)</f>
        <v>0</v>
      </c>
      <c r="O178" s="75">
        <f>IFERROR(VLOOKUP($A178,동부영업본부!$A$1:$H$255,4,FALSE),0)</f>
        <v>0</v>
      </c>
      <c r="P178" s="75">
        <f>IFERROR(VLOOKUP($A178,서부영업본부!$A$1:$H$255,3,FALSE),0)</f>
        <v>0</v>
      </c>
      <c r="Q178" s="75">
        <f>IFERROR(VLOOKUP($A178,서부영업본부!$A$1:$H$255,4,FALSE),0)</f>
        <v>0</v>
      </c>
      <c r="R178" s="76"/>
      <c r="T178" s="76">
        <f>IFERROR(VLOOKUP($A178,강북영업본부!$A$1:$H$254,5,FALSE),0)</f>
        <v>0</v>
      </c>
      <c r="U178" s="76">
        <f>IFERROR(VLOOKUP($A178,강남영업본부!$A$1:$J$254,7,FALSE),0)</f>
        <v>0</v>
      </c>
      <c r="V178" s="76">
        <f>IFERROR(VLOOKUP($A178,강서영업본부!$A$1:$J$254,7,FALSE),0)</f>
        <v>0</v>
      </c>
      <c r="W178" s="76">
        <f>IFERROR(VLOOKUP($A178,동부영업본부!$A$1:$H$254,5,FALSE),0)</f>
        <v>0</v>
      </c>
      <c r="X178" s="76">
        <f>IFERROR(VLOOKUP($A178,서부영업본부!$A$1:$H$255,5,FALSE),0)</f>
        <v>0</v>
      </c>
    </row>
    <row r="179" spans="1:24" s="12" customFormat="1" ht="15.65" customHeight="1" x14ac:dyDescent="0.45">
      <c r="A179" s="42" t="s">
        <v>87</v>
      </c>
      <c r="B179" s="69">
        <f t="shared" si="8"/>
        <v>208545068.47805554</v>
      </c>
      <c r="C179" s="70">
        <f>IFERROR(VLOOKUP($A179,유통영업혁신단!$A$1:$L$254,10,FALSE),0)</f>
        <v>1037717.6987056469</v>
      </c>
      <c r="D179" s="70">
        <f t="shared" si="9"/>
        <v>22508330.779349897</v>
      </c>
      <c r="E179" s="70">
        <f>IFERROR(VLOOKUP($A179,'유통영업혁신단 IU'!$A:$G,4,FALSE),0)</f>
        <v>5542688</v>
      </c>
      <c r="F179" s="332"/>
      <c r="G179" s="332"/>
      <c r="H179" s="70">
        <f>IFERROR(VLOOKUP($A179,강북영업본부!$A$1:$D$255,3,FALSE),0)</f>
        <v>18527460</v>
      </c>
      <c r="I179" s="70">
        <f>IFERROR(VLOOKUP($A179,강북영업본부!$A$1:$D$255,4,FALSE),0)</f>
        <v>16285131</v>
      </c>
      <c r="J179" s="17">
        <f>IFERROR(VLOOKUP($A179,강남영업본부!$A$1:$G$255,3,FALSE),0)</f>
        <v>14692148</v>
      </c>
      <c r="K179" s="70">
        <f>IFERROR(VLOOKUP($A179,강서영업본부!$A$1:$G$255,3,FALSE),0)</f>
        <v>14287730</v>
      </c>
      <c r="L179" s="70">
        <f>IFERROR(VLOOKUP($A179,강남영업본부!$A$1:$G$255,4,FALSE),0)</f>
        <v>19748058</v>
      </c>
      <c r="M179" s="71">
        <f>IFERROR(VLOOKUP($A179,강서영업본부!$A$1:$G$255,4,FALSE),0)</f>
        <v>17364353</v>
      </c>
      <c r="N179" s="71">
        <f>IFERROR(VLOOKUP($A179,동부영업본부!$A$1:$H$255,3,FALSE),0)</f>
        <v>24591222</v>
      </c>
      <c r="O179" s="71">
        <f>IFERROR(VLOOKUP($A179,동부영업본부!$A$1:$H$255,4,FALSE),0)</f>
        <v>20911621</v>
      </c>
      <c r="P179" s="71">
        <f>IFERROR(VLOOKUP($A179,서부영업본부!$A$1:$H$255,3,FALSE),0)</f>
        <v>21881218</v>
      </c>
      <c r="Q179" s="71">
        <f>IFERROR(VLOOKUP($A179,서부영업본부!$A$1:$H$255,4,FALSE),0)</f>
        <v>11167391</v>
      </c>
      <c r="R179" s="77"/>
      <c r="T179" s="72">
        <f>IFERROR(VLOOKUP($A179,강북영업본부!$A$1:$H$254,5,FALSE),0)</f>
        <v>4142448.4500478161</v>
      </c>
      <c r="U179" s="72">
        <f>IFERROR(VLOOKUP($A179,강남영업본부!$A$1:$J$254,7,FALSE),0)</f>
        <v>6303488.8666787911</v>
      </c>
      <c r="V179" s="72">
        <f>IFERROR(VLOOKUP($A179,강서영업본부!$A$1:$J$254,7,FALSE),0)</f>
        <v>4776116.4913037801</v>
      </c>
      <c r="W179" s="72">
        <f>IFERROR(VLOOKUP($A179,동부영업본부!$A$1:$H$254,5,FALSE),0)</f>
        <v>3372525.2100693798</v>
      </c>
      <c r="X179" s="72">
        <f>IFERROR(VLOOKUP($A179,서부영업본부!$A$1:$H$255,5,FALSE),0)</f>
        <v>3913751.7612501332</v>
      </c>
    </row>
    <row r="180" spans="1:24" ht="15.65" customHeight="1" x14ac:dyDescent="0.45">
      <c r="A180" s="56" t="s">
        <v>88</v>
      </c>
      <c r="B180" s="73">
        <f t="shared" si="8"/>
        <v>56048979</v>
      </c>
      <c r="C180" s="74">
        <f>IFERROR(VLOOKUP($A180,유통영업혁신단!$A$1:$L$254,10,FALSE),0)</f>
        <v>0</v>
      </c>
      <c r="D180" s="74">
        <f t="shared" si="9"/>
        <v>0</v>
      </c>
      <c r="E180" s="74">
        <f>IFERROR(VLOOKUP($A180,'유통영업혁신단 IU'!$A:$G,4,FALSE),0)</f>
        <v>0</v>
      </c>
      <c r="F180" s="333"/>
      <c r="G180" s="333"/>
      <c r="H180" s="74">
        <f>IFERROR(VLOOKUP($A180,강북영업본부!$A$1:$D$255,3,FALSE),0)</f>
        <v>5575064</v>
      </c>
      <c r="I180" s="74">
        <f>IFERROR(VLOOKUP($A180,강북영업본부!$A$1:$D$255,4,FALSE),0)</f>
        <v>5625922</v>
      </c>
      <c r="J180" s="20">
        <f>IFERROR(VLOOKUP($A180,강남영업본부!$A$1:$G$255,3,FALSE),0)</f>
        <v>3402026</v>
      </c>
      <c r="K180" s="74">
        <f>IFERROR(VLOOKUP($A180,강서영업본부!$A$1:$G$255,3,FALSE),0)</f>
        <v>6845100</v>
      </c>
      <c r="L180" s="74">
        <f>IFERROR(VLOOKUP($A180,강남영업본부!$A$1:$G$255,4,FALSE),0)</f>
        <v>6491409</v>
      </c>
      <c r="M180" s="75">
        <f>IFERROR(VLOOKUP($A180,강서영업본부!$A$1:$G$255,4,FALSE),0)</f>
        <v>4734924</v>
      </c>
      <c r="N180" s="75">
        <f>IFERROR(VLOOKUP($A180,동부영업본부!$A$1:$H$255,3,FALSE),0)</f>
        <v>6592810</v>
      </c>
      <c r="O180" s="75">
        <f>IFERROR(VLOOKUP($A180,동부영업본부!$A$1:$H$255,4,FALSE),0)</f>
        <v>6732445</v>
      </c>
      <c r="P180" s="75">
        <f>IFERROR(VLOOKUP($A180,서부영업본부!$A$1:$H$255,3,FALSE),0)</f>
        <v>6055829</v>
      </c>
      <c r="Q180" s="75">
        <f>IFERROR(VLOOKUP($A180,서부영업본부!$A$1:$H$255,4,FALSE),0)</f>
        <v>3993450</v>
      </c>
      <c r="R180" s="78"/>
      <c r="T180" s="76">
        <f>IFERROR(VLOOKUP($A180,강북영업본부!$A$1:$H$254,5,FALSE),0)</f>
        <v>0</v>
      </c>
      <c r="U180" s="76">
        <f>IFERROR(VLOOKUP($A180,강남영업본부!$A$1:$J$254,7,FALSE),0)</f>
        <v>0</v>
      </c>
      <c r="V180" s="76">
        <f>IFERROR(VLOOKUP($A180,강서영업본부!$A$1:$J$254,7,FALSE),0)</f>
        <v>0</v>
      </c>
      <c r="W180" s="76">
        <f>IFERROR(VLOOKUP($A180,동부영업본부!$A$1:$H$254,5,FALSE),0)</f>
        <v>0</v>
      </c>
      <c r="X180" s="76">
        <f>IFERROR(VLOOKUP($A180,서부영업본부!$A$1:$H$255,5,FALSE),0)</f>
        <v>0</v>
      </c>
    </row>
    <row r="181" spans="1:24" ht="15.65" customHeight="1" x14ac:dyDescent="0.45">
      <c r="A181" s="56" t="s">
        <v>168</v>
      </c>
      <c r="B181" s="73">
        <f t="shared" si="8"/>
        <v>0</v>
      </c>
      <c r="C181" s="74">
        <f>IFERROR(VLOOKUP($A181,유통영업혁신단!$A$1:$L$254,10,FALSE),0)</f>
        <v>0</v>
      </c>
      <c r="D181" s="74">
        <f t="shared" si="9"/>
        <v>0</v>
      </c>
      <c r="E181" s="74">
        <f>IFERROR(VLOOKUP($A181,'유통영업혁신단 IU'!$A:$G,4,FALSE),0)</f>
        <v>0</v>
      </c>
      <c r="F181" s="333"/>
      <c r="G181" s="333"/>
      <c r="H181" s="74">
        <f>IFERROR(VLOOKUP($A181,강북영업본부!$A$1:$D$255,3,FALSE),0)</f>
        <v>0</v>
      </c>
      <c r="I181" s="74">
        <f>IFERROR(VLOOKUP($A181,강북영업본부!$A$1:$D$255,4,FALSE),0)</f>
        <v>0</v>
      </c>
      <c r="J181" s="20">
        <f>IFERROR(VLOOKUP($A181,강남영업본부!$A$1:$G$255,3,FALSE),0)</f>
        <v>0</v>
      </c>
      <c r="K181" s="74">
        <f>IFERROR(VLOOKUP($A181,강서영업본부!$A$1:$G$255,3,FALSE),0)</f>
        <v>0</v>
      </c>
      <c r="L181" s="74">
        <f>IFERROR(VLOOKUP($A181,강남영업본부!$A$1:$G$255,4,FALSE),0)</f>
        <v>0</v>
      </c>
      <c r="M181" s="75">
        <f>IFERROR(VLOOKUP($A181,강서영업본부!$A$1:$G$255,4,FALSE),0)</f>
        <v>0</v>
      </c>
      <c r="N181" s="75">
        <f>IFERROR(VLOOKUP($A181,동부영업본부!$A$1:$H$255,3,FALSE),0)</f>
        <v>0</v>
      </c>
      <c r="O181" s="75">
        <f>IFERROR(VLOOKUP($A181,동부영업본부!$A$1:$H$255,4,FALSE),0)</f>
        <v>0</v>
      </c>
      <c r="P181" s="75">
        <f>IFERROR(VLOOKUP($A181,서부영업본부!$A$1:$H$255,3,FALSE),0)</f>
        <v>0</v>
      </c>
      <c r="Q181" s="75">
        <f>IFERROR(VLOOKUP($A181,서부영업본부!$A$1:$H$255,4,FALSE),0)</f>
        <v>0</v>
      </c>
      <c r="R181" s="78"/>
      <c r="T181" s="76">
        <f>IFERROR(VLOOKUP($A181,강북영업본부!$A$1:$H$254,5,FALSE),0)</f>
        <v>0</v>
      </c>
      <c r="U181" s="76">
        <f>IFERROR(VLOOKUP($A181,강남영업본부!$A$1:$J$254,7,FALSE),0)</f>
        <v>0</v>
      </c>
      <c r="V181" s="76">
        <f>IFERROR(VLOOKUP($A181,강서영업본부!$A$1:$J$254,7,FALSE),0)</f>
        <v>0</v>
      </c>
      <c r="W181" s="76">
        <f>IFERROR(VLOOKUP($A181,동부영업본부!$A$1:$H$254,5,FALSE),0)</f>
        <v>0</v>
      </c>
      <c r="X181" s="76">
        <f>IFERROR(VLOOKUP($A181,서부영업본부!$A$1:$H$255,5,FALSE),0)</f>
        <v>0</v>
      </c>
    </row>
    <row r="182" spans="1:24" ht="15.65" customHeight="1" x14ac:dyDescent="0.45">
      <c r="A182" s="56" t="s">
        <v>89</v>
      </c>
      <c r="B182" s="73">
        <f t="shared" si="8"/>
        <v>9396475.8198211789</v>
      </c>
      <c r="C182" s="74">
        <f>IFERROR(VLOOKUP($A182,유통영업혁신단!$A$1:$L$254,10,FALSE),0)</f>
        <v>1037717.6987056469</v>
      </c>
      <c r="D182" s="74">
        <f t="shared" si="9"/>
        <v>5645606.1211155318</v>
      </c>
      <c r="E182" s="74">
        <f>IFERROR(VLOOKUP($A182,'유통영업혁신단 IU'!$A:$G,4,FALSE),0)</f>
        <v>390636</v>
      </c>
      <c r="F182" s="333"/>
      <c r="G182" s="333"/>
      <c r="H182" s="74">
        <f>IFERROR(VLOOKUP($A182,강북영업본부!$A$1:$D$255,3,FALSE),0)</f>
        <v>379879</v>
      </c>
      <c r="I182" s="74">
        <f>IFERROR(VLOOKUP($A182,강북영업본부!$A$1:$D$255,4,FALSE),0)</f>
        <v>356918</v>
      </c>
      <c r="J182" s="20">
        <f>IFERROR(VLOOKUP($A182,강남영업본부!$A$1:$G$255,3,FALSE),0)</f>
        <v>339909</v>
      </c>
      <c r="K182" s="74">
        <f>IFERROR(VLOOKUP($A182,강서영업본부!$A$1:$G$255,3,FALSE),0)</f>
        <v>0</v>
      </c>
      <c r="L182" s="74">
        <f>IFERROR(VLOOKUP($A182,강남영업본부!$A$1:$G$255,4,FALSE),0)</f>
        <v>0</v>
      </c>
      <c r="M182" s="75">
        <f>IFERROR(VLOOKUP($A182,강서영업본부!$A$1:$G$255,4,FALSE),0)</f>
        <v>252544</v>
      </c>
      <c r="N182" s="75">
        <f>IFERROR(VLOOKUP($A182,동부영업본부!$A$1:$H$255,3,FALSE),0)</f>
        <v>399637</v>
      </c>
      <c r="O182" s="75">
        <f>IFERROR(VLOOKUP($A182,동부영업본부!$A$1:$H$255,4,FALSE),0)</f>
        <v>399992</v>
      </c>
      <c r="P182" s="75">
        <f>IFERROR(VLOOKUP($A182,서부영업본부!$A$1:$H$255,3,FALSE),0)</f>
        <v>193637</v>
      </c>
      <c r="Q182" s="75">
        <f>IFERROR(VLOOKUP($A182,서부영업본부!$A$1:$H$255,4,FALSE),0)</f>
        <v>0</v>
      </c>
      <c r="R182" s="78"/>
      <c r="T182" s="76">
        <f>IFERROR(VLOOKUP($A182,강북영업본부!$A$1:$H$254,5,FALSE),0)</f>
        <v>1112503.790081637</v>
      </c>
      <c r="U182" s="76">
        <f>IFERROR(VLOOKUP($A182,강남영업본부!$A$1:$J$254,7,FALSE),0)</f>
        <v>1179869.1494534903</v>
      </c>
      <c r="V182" s="76">
        <f>IFERROR(VLOOKUP($A182,강서영업본부!$A$1:$J$254,7,FALSE),0)</f>
        <v>1178626.4847045396</v>
      </c>
      <c r="W182" s="76">
        <f>IFERROR(VLOOKUP($A182,동부영업본부!$A$1:$H$254,5,FALSE),0)</f>
        <v>1075849.5654860553</v>
      </c>
      <c r="X182" s="76">
        <f>IFERROR(VLOOKUP($A182,서부영업본부!$A$1:$H$255,5,FALSE),0)</f>
        <v>1098757.1313898091</v>
      </c>
    </row>
    <row r="183" spans="1:24" ht="15.65" customHeight="1" x14ac:dyDescent="0.45">
      <c r="A183" s="56" t="s">
        <v>90</v>
      </c>
      <c r="B183" s="73">
        <f t="shared" si="8"/>
        <v>3518482</v>
      </c>
      <c r="C183" s="74">
        <f>IFERROR(VLOOKUP($A183,유통영업혁신단!$A$1:$L$254,10,FALSE),0)</f>
        <v>0</v>
      </c>
      <c r="D183" s="74">
        <f t="shared" si="9"/>
        <v>0</v>
      </c>
      <c r="E183" s="74">
        <f>IFERROR(VLOOKUP($A183,'유통영업혁신단 IU'!$A:$G,4,FALSE),0)</f>
        <v>0</v>
      </c>
      <c r="F183" s="333"/>
      <c r="G183" s="333"/>
      <c r="H183" s="74">
        <f>IFERROR(VLOOKUP($A183,강북영업본부!$A$1:$D$255,3,FALSE),0)</f>
        <v>447641</v>
      </c>
      <c r="I183" s="74">
        <f>IFERROR(VLOOKUP($A183,강북영업본부!$A$1:$D$255,4,FALSE),0)</f>
        <v>443278</v>
      </c>
      <c r="J183" s="20">
        <f>IFERROR(VLOOKUP($A183,강남영업본부!$A$1:$G$255,3,FALSE),0)</f>
        <v>275095</v>
      </c>
      <c r="K183" s="74">
        <f>IFERROR(VLOOKUP($A183,강서영업본부!$A$1:$G$255,3,FALSE),0)</f>
        <v>0</v>
      </c>
      <c r="L183" s="74">
        <f>IFERROR(VLOOKUP($A183,강남영업본부!$A$1:$G$255,4,FALSE),0)</f>
        <v>455076</v>
      </c>
      <c r="M183" s="75">
        <f>IFERROR(VLOOKUP($A183,강서영업본부!$A$1:$G$255,4,FALSE),0)</f>
        <v>425831</v>
      </c>
      <c r="N183" s="75">
        <f>IFERROR(VLOOKUP($A183,동부영업본부!$A$1:$H$255,3,FALSE),0)</f>
        <v>433449</v>
      </c>
      <c r="O183" s="75">
        <f>IFERROR(VLOOKUP($A183,동부영업본부!$A$1:$H$255,4,FALSE),0)</f>
        <v>594467</v>
      </c>
      <c r="P183" s="75">
        <f>IFERROR(VLOOKUP($A183,서부영업본부!$A$1:$H$255,3,FALSE),0)</f>
        <v>443645</v>
      </c>
      <c r="Q183" s="75">
        <f>IFERROR(VLOOKUP($A183,서부영업본부!$A$1:$H$255,4,FALSE),0)</f>
        <v>0</v>
      </c>
      <c r="R183" s="78"/>
      <c r="T183" s="76">
        <f>IFERROR(VLOOKUP($A183,강북영업본부!$A$1:$H$254,5,FALSE),0)</f>
        <v>0</v>
      </c>
      <c r="U183" s="76">
        <f>IFERROR(VLOOKUP($A183,강남영업본부!$A$1:$J$254,7,FALSE),0)</f>
        <v>0</v>
      </c>
      <c r="V183" s="76">
        <f>IFERROR(VLOOKUP($A183,강서영업본부!$A$1:$J$254,7,FALSE),0)</f>
        <v>0</v>
      </c>
      <c r="W183" s="76">
        <f>IFERROR(VLOOKUP($A183,동부영업본부!$A$1:$H$254,5,FALSE),0)</f>
        <v>0</v>
      </c>
      <c r="X183" s="76">
        <f>IFERROR(VLOOKUP($A183,서부영업본부!$A$1:$H$255,5,FALSE),0)</f>
        <v>0</v>
      </c>
    </row>
    <row r="184" spans="1:24" ht="15.65" customHeight="1" x14ac:dyDescent="0.45">
      <c r="A184" s="56" t="s">
        <v>169</v>
      </c>
      <c r="B184" s="73">
        <f t="shared" si="8"/>
        <v>0</v>
      </c>
      <c r="C184" s="74">
        <f>IFERROR(VLOOKUP($A184,유통영업혁신단!$A$1:$L$254,10,FALSE),0)</f>
        <v>0</v>
      </c>
      <c r="D184" s="74">
        <f t="shared" si="9"/>
        <v>0</v>
      </c>
      <c r="E184" s="74">
        <f>IFERROR(VLOOKUP($A184,'유통영업혁신단 IU'!$A:$G,4,FALSE),0)</f>
        <v>0</v>
      </c>
      <c r="F184" s="333"/>
      <c r="G184" s="333"/>
      <c r="H184" s="74">
        <f>IFERROR(VLOOKUP($A184,강북영업본부!$A$1:$D$255,3,FALSE),0)</f>
        <v>0</v>
      </c>
      <c r="I184" s="74">
        <f>IFERROR(VLOOKUP($A184,강북영업본부!$A$1:$D$255,4,FALSE),0)</f>
        <v>0</v>
      </c>
      <c r="J184" s="20">
        <f>IFERROR(VLOOKUP($A184,강남영업본부!$A$1:$G$255,3,FALSE),0)</f>
        <v>0</v>
      </c>
      <c r="K184" s="74">
        <f>IFERROR(VLOOKUP($A184,강서영업본부!$A$1:$G$255,3,FALSE),0)</f>
        <v>0</v>
      </c>
      <c r="L184" s="74">
        <f>IFERROR(VLOOKUP($A184,강남영업본부!$A$1:$G$255,4,FALSE),0)</f>
        <v>0</v>
      </c>
      <c r="M184" s="75">
        <f>IFERROR(VLOOKUP($A184,강서영업본부!$A$1:$G$255,4,FALSE),0)</f>
        <v>0</v>
      </c>
      <c r="N184" s="75">
        <f>IFERROR(VLOOKUP($A184,동부영업본부!$A$1:$H$255,3,FALSE),0)</f>
        <v>0</v>
      </c>
      <c r="O184" s="75">
        <f>IFERROR(VLOOKUP($A184,동부영업본부!$A$1:$H$255,4,FALSE),0)</f>
        <v>0</v>
      </c>
      <c r="P184" s="75">
        <f>IFERROR(VLOOKUP($A184,서부영업본부!$A$1:$H$255,3,FALSE),0)</f>
        <v>0</v>
      </c>
      <c r="Q184" s="75">
        <f>IFERROR(VLOOKUP($A184,서부영업본부!$A$1:$H$255,4,FALSE),0)</f>
        <v>0</v>
      </c>
      <c r="R184" s="78"/>
      <c r="T184" s="76">
        <f>IFERROR(VLOOKUP($A184,강북영업본부!$A$1:$H$254,5,FALSE),0)</f>
        <v>0</v>
      </c>
      <c r="U184" s="76">
        <f>IFERROR(VLOOKUP($A184,강남영업본부!$A$1:$J$254,7,FALSE),0)</f>
        <v>0</v>
      </c>
      <c r="V184" s="76">
        <f>IFERROR(VLOOKUP($A184,강서영업본부!$A$1:$J$254,7,FALSE),0)</f>
        <v>0</v>
      </c>
      <c r="W184" s="76">
        <f>IFERROR(VLOOKUP($A184,동부영업본부!$A$1:$H$254,5,FALSE),0)</f>
        <v>0</v>
      </c>
      <c r="X184" s="76">
        <f>IFERROR(VLOOKUP($A184,서부영업본부!$A$1:$H$255,5,FALSE),0)</f>
        <v>0</v>
      </c>
    </row>
    <row r="185" spans="1:24" ht="15.65" customHeight="1" x14ac:dyDescent="0.45">
      <c r="A185" s="56" t="s">
        <v>91</v>
      </c>
      <c r="B185" s="73">
        <f t="shared" si="8"/>
        <v>12098215.329055291</v>
      </c>
      <c r="C185" s="74">
        <f>IFERROR(VLOOKUP($A185,유통영업혁신단!$A$1:$L$254,10,FALSE),0)</f>
        <v>0</v>
      </c>
      <c r="D185" s="74">
        <f t="shared" si="9"/>
        <v>1496704.3290552902</v>
      </c>
      <c r="E185" s="74">
        <f>IFERROR(VLOOKUP($A185,'유통영업혁신단 IU'!$A:$G,4,FALSE),0)</f>
        <v>0</v>
      </c>
      <c r="F185" s="333"/>
      <c r="G185" s="333"/>
      <c r="H185" s="74">
        <f>IFERROR(VLOOKUP($A185,강북영업본부!$A$1:$D$255,3,FALSE),0)</f>
        <v>399879</v>
      </c>
      <c r="I185" s="74">
        <f>IFERROR(VLOOKUP($A185,강북영업본부!$A$1:$D$255,4,FALSE),0)</f>
        <v>2264595</v>
      </c>
      <c r="J185" s="20">
        <f>IFERROR(VLOOKUP($A185,강남영업본부!$A$1:$G$255,3,FALSE),0)</f>
        <v>162367</v>
      </c>
      <c r="K185" s="74">
        <f>IFERROR(VLOOKUP($A185,강서영업본부!$A$1:$G$255,3,FALSE),0)</f>
        <v>0</v>
      </c>
      <c r="L185" s="74">
        <f>IFERROR(VLOOKUP($A185,강남영업본부!$A$1:$G$255,4,FALSE),0)</f>
        <v>1216188</v>
      </c>
      <c r="M185" s="75">
        <f>IFERROR(VLOOKUP($A185,강서영업본부!$A$1:$G$255,4,FALSE),0)</f>
        <v>2131685</v>
      </c>
      <c r="N185" s="75">
        <f>IFERROR(VLOOKUP($A185,동부영업본부!$A$1:$H$255,3,FALSE),0)</f>
        <v>2279826</v>
      </c>
      <c r="O185" s="75">
        <f>IFERROR(VLOOKUP($A185,동부영업본부!$A$1:$H$255,4,FALSE),0)</f>
        <v>875181</v>
      </c>
      <c r="P185" s="75">
        <f>IFERROR(VLOOKUP($A185,서부영업본부!$A$1:$H$255,3,FALSE),0)</f>
        <v>299364</v>
      </c>
      <c r="Q185" s="75">
        <f>IFERROR(VLOOKUP($A185,서부영업본부!$A$1:$H$255,4,FALSE),0)</f>
        <v>972426</v>
      </c>
      <c r="R185" s="78"/>
      <c r="T185" s="76">
        <f>IFERROR(VLOOKUP($A185,강북영업본부!$A$1:$H$254,5,FALSE),0)</f>
        <v>0</v>
      </c>
      <c r="U185" s="76">
        <f>IFERROR(VLOOKUP($A185,강남영업본부!$A$1:$J$254,7,FALSE),0)</f>
        <v>0</v>
      </c>
      <c r="V185" s="76">
        <f>IFERROR(VLOOKUP($A185,강서영업본부!$A$1:$J$254,7,FALSE),0)</f>
        <v>0</v>
      </c>
      <c r="W185" s="76">
        <f>IFERROR(VLOOKUP($A185,동부영업본부!$A$1:$H$254,5,FALSE),0)</f>
        <v>1496704.3290552902</v>
      </c>
      <c r="X185" s="76">
        <f>IFERROR(VLOOKUP($A185,서부영업본부!$A$1:$H$255,5,FALSE),0)</f>
        <v>0</v>
      </c>
    </row>
    <row r="186" spans="1:24" ht="15.65" customHeight="1" x14ac:dyDescent="0.45">
      <c r="A186" s="56" t="s">
        <v>92</v>
      </c>
      <c r="B186" s="73">
        <f t="shared" si="8"/>
        <v>9729991.0109385196</v>
      </c>
      <c r="C186" s="74">
        <f>IFERROR(VLOOKUP($A186,유통영업혁신단!$A$1:$L$254,10,FALSE),0)</f>
        <v>0</v>
      </c>
      <c r="D186" s="74">
        <f t="shared" si="9"/>
        <v>2383968.0109385196</v>
      </c>
      <c r="E186" s="74">
        <f>IFERROR(VLOOKUP($A186,'유통영업혁신단 IU'!$A:$G,4,FALSE),0)</f>
        <v>5152052</v>
      </c>
      <c r="F186" s="333"/>
      <c r="G186" s="333"/>
      <c r="H186" s="74">
        <f>IFERROR(VLOOKUP($A186,강북영업본부!$A$1:$D$255,3,FALSE),0)</f>
        <v>0</v>
      </c>
      <c r="I186" s="74">
        <f>IFERROR(VLOOKUP($A186,강북영업본부!$A$1:$D$255,4,FALSE),0)</f>
        <v>0</v>
      </c>
      <c r="J186" s="20">
        <f>IFERROR(VLOOKUP($A186,강남영업본부!$A$1:$G$255,3,FALSE),0)</f>
        <v>0</v>
      </c>
      <c r="K186" s="74">
        <f>IFERROR(VLOOKUP($A186,강서영업본부!$A$1:$G$255,3,FALSE),0)</f>
        <v>0</v>
      </c>
      <c r="L186" s="74">
        <f>IFERROR(VLOOKUP($A186,강남영업본부!$A$1:$G$255,4,FALSE),0)</f>
        <v>0</v>
      </c>
      <c r="M186" s="75">
        <f>IFERROR(VLOOKUP($A186,강서영업본부!$A$1:$G$255,4,FALSE),0)</f>
        <v>0</v>
      </c>
      <c r="N186" s="75">
        <f>IFERROR(VLOOKUP($A186,동부영업본부!$A$1:$H$255,3,FALSE),0)</f>
        <v>298187</v>
      </c>
      <c r="O186" s="75">
        <f>IFERROR(VLOOKUP($A186,동부영업본부!$A$1:$H$255,4,FALSE),0)</f>
        <v>842962</v>
      </c>
      <c r="P186" s="75">
        <f>IFERROR(VLOOKUP($A186,서부영업본부!$A$1:$H$255,3,FALSE),0)</f>
        <v>977365</v>
      </c>
      <c r="Q186" s="75">
        <f>IFERROR(VLOOKUP($A186,서부영업본부!$A$1:$H$255,4,FALSE),0)</f>
        <v>75457</v>
      </c>
      <c r="R186" s="78"/>
      <c r="T186" s="76">
        <f>IFERROR(VLOOKUP($A186,강북영업본부!$A$1:$H$254,5,FALSE),0)</f>
        <v>0</v>
      </c>
      <c r="U186" s="76">
        <f>IFERROR(VLOOKUP($A186,강남영업본부!$A$1:$J$254,7,FALSE),0)</f>
        <v>2215160.0318948189</v>
      </c>
      <c r="V186" s="76">
        <f>IFERROR(VLOOKUP($A186,강서영업본부!$A$1:$J$254,7,FALSE),0)</f>
        <v>0</v>
      </c>
      <c r="W186" s="76">
        <f>IFERROR(VLOOKUP($A186,동부영업본부!$A$1:$H$254,5,FALSE),0)</f>
        <v>0</v>
      </c>
      <c r="X186" s="76">
        <f>IFERROR(VLOOKUP($A186,서부영업본부!$A$1:$H$255,5,FALSE),0)</f>
        <v>168807.9790437005</v>
      </c>
    </row>
    <row r="187" spans="1:24" ht="15.65" customHeight="1" x14ac:dyDescent="0.45">
      <c r="A187" s="57" t="s">
        <v>93</v>
      </c>
      <c r="B187" s="73">
        <f t="shared" si="8"/>
        <v>117081129.31824055</v>
      </c>
      <c r="C187" s="74">
        <f>IFERROR(VLOOKUP($A187,유통영업혁신단!$A$1:$L$254,10,FALSE),0)</f>
        <v>0</v>
      </c>
      <c r="D187" s="74">
        <f t="shared" si="9"/>
        <v>12982052.318240559</v>
      </c>
      <c r="E187" s="74">
        <f>IFERROR(VLOOKUP($A187,'유통영업혁신단 IU'!$A:$G,4,FALSE),0)</f>
        <v>0</v>
      </c>
      <c r="F187" s="333"/>
      <c r="G187" s="333"/>
      <c r="H187" s="74">
        <f>IFERROR(VLOOKUP($A187,강북영업본부!$A$1:$D$255,3,FALSE),0)</f>
        <v>11625633</v>
      </c>
      <c r="I187" s="74">
        <f>IFERROR(VLOOKUP($A187,강북영업본부!$A$1:$D$255,4,FALSE),0)</f>
        <v>7494963</v>
      </c>
      <c r="J187" s="20">
        <f>IFERROR(VLOOKUP($A187,강남영업본부!$A$1:$G$255,3,FALSE),0)</f>
        <v>10413614</v>
      </c>
      <c r="K187" s="74">
        <f>IFERROR(VLOOKUP($A187,강서영업본부!$A$1:$G$255,3,FALSE),0)</f>
        <v>7442630</v>
      </c>
      <c r="L187" s="74">
        <f>IFERROR(VLOOKUP($A187,강남영업본부!$A$1:$G$255,4,FALSE),0)</f>
        <v>11493727</v>
      </c>
      <c r="M187" s="75">
        <f>IFERROR(VLOOKUP($A187,강서영업본부!$A$1:$G$255,4,FALSE),0)</f>
        <v>9783370</v>
      </c>
      <c r="N187" s="75">
        <f>IFERROR(VLOOKUP($A187,동부영업본부!$A$1:$H$255,3,FALSE),0)</f>
        <v>14540860</v>
      </c>
      <c r="O187" s="75">
        <f>IFERROR(VLOOKUP($A187,동부영업본부!$A$1:$H$255,4,FALSE),0)</f>
        <v>11266844</v>
      </c>
      <c r="P187" s="75">
        <f>IFERROR(VLOOKUP($A187,서부영업본부!$A$1:$H$255,3,FALSE),0)</f>
        <v>13911378</v>
      </c>
      <c r="Q187" s="75">
        <f>IFERROR(VLOOKUP($A187,서부영업본부!$A$1:$H$255,4,FALSE),0)</f>
        <v>6126058</v>
      </c>
      <c r="R187" s="78"/>
      <c r="T187" s="76">
        <f>IFERROR(VLOOKUP($A187,강북영업본부!$A$1:$H$254,5,FALSE),0)</f>
        <v>3029944.6599661792</v>
      </c>
      <c r="U187" s="76">
        <f>IFERROR(VLOOKUP($A187,강남영업본부!$A$1:$J$254,7,FALSE),0)</f>
        <v>2908459.6853304822</v>
      </c>
      <c r="V187" s="76">
        <f>IFERROR(VLOOKUP($A187,강서영업본부!$A$1:$J$254,7,FALSE),0)</f>
        <v>3597490.0065992405</v>
      </c>
      <c r="W187" s="76">
        <f>IFERROR(VLOOKUP($A187,동부영업본부!$A$1:$H$254,5,FALSE),0)</f>
        <v>799971.31552803388</v>
      </c>
      <c r="X187" s="76">
        <f>IFERROR(VLOOKUP($A187,서부영업본부!$A$1:$H$255,5,FALSE),0)</f>
        <v>2646186.6508166236</v>
      </c>
    </row>
    <row r="188" spans="1:24" ht="15.65" customHeight="1" x14ac:dyDescent="0.45">
      <c r="A188" s="60" t="s">
        <v>237</v>
      </c>
      <c r="B188" s="73">
        <f t="shared" si="8"/>
        <v>0</v>
      </c>
      <c r="C188" s="74">
        <f>IFERROR(VLOOKUP($A188,유통영업혁신단!$A$1:$L$254,10,FALSE),0)</f>
        <v>0</v>
      </c>
      <c r="D188" s="74">
        <f t="shared" si="9"/>
        <v>0</v>
      </c>
      <c r="E188" s="74">
        <f>IFERROR(VLOOKUP($A188,'유통영업혁신단 IU'!$A:$G,4,FALSE),0)</f>
        <v>0</v>
      </c>
      <c r="F188" s="333"/>
      <c r="G188" s="333"/>
      <c r="H188" s="74">
        <f>IFERROR(VLOOKUP($A188,강북영업본부!$A$1:$D$255,3,FALSE),0)</f>
        <v>0</v>
      </c>
      <c r="I188" s="74">
        <f>IFERROR(VLOOKUP($A188,강북영업본부!$A$1:$D$255,4,FALSE),0)</f>
        <v>0</v>
      </c>
      <c r="J188" s="20">
        <f>IFERROR(VLOOKUP($A188,강남영업본부!$A$1:$G$255,3,FALSE),0)</f>
        <v>0</v>
      </c>
      <c r="K188" s="74">
        <f>IFERROR(VLOOKUP($A188,강서영업본부!$A$1:$G$255,3,FALSE),0)</f>
        <v>0</v>
      </c>
      <c r="L188" s="74">
        <f>IFERROR(VLOOKUP($A188,강남영업본부!$A$1:$G$255,4,FALSE),0)</f>
        <v>0</v>
      </c>
      <c r="M188" s="75">
        <f>IFERROR(VLOOKUP($A188,강서영업본부!$A$1:$G$255,4,FALSE),0)</f>
        <v>0</v>
      </c>
      <c r="N188" s="75">
        <f>IFERROR(VLOOKUP($A188,동부영업본부!$A$1:$H$255,3,FALSE),0)</f>
        <v>0</v>
      </c>
      <c r="O188" s="75">
        <f>IFERROR(VLOOKUP($A188,동부영업본부!$A$1:$H$255,4,FALSE),0)</f>
        <v>0</v>
      </c>
      <c r="P188" s="75">
        <f>IFERROR(VLOOKUP($A188,서부영업본부!$A$1:$H$255,3,FALSE),0)</f>
        <v>0</v>
      </c>
      <c r="Q188" s="75">
        <f>IFERROR(VLOOKUP($A188,서부영업본부!$A$1:$H$255,4,FALSE),0)</f>
        <v>0</v>
      </c>
      <c r="R188" s="78"/>
      <c r="T188" s="76">
        <f>IFERROR(VLOOKUP($A188,강북영업본부!$A$1:$H$254,5,FALSE),0)</f>
        <v>0</v>
      </c>
      <c r="U188" s="76">
        <f>IFERROR(VLOOKUP($A188,강남영업본부!$A$1:$J$254,7,FALSE),0)</f>
        <v>0</v>
      </c>
      <c r="V188" s="76">
        <f>IFERROR(VLOOKUP($A188,강서영업본부!$A$1:$J$254,7,FALSE),0)</f>
        <v>0</v>
      </c>
      <c r="W188" s="76">
        <f>IFERROR(VLOOKUP($A188,동부영업본부!$A$1:$H$254,5,FALSE),0)</f>
        <v>0</v>
      </c>
      <c r="X188" s="76">
        <f>IFERROR(VLOOKUP($A188,서부영업본부!$A$1:$H$255,5,FALSE),0)</f>
        <v>0</v>
      </c>
    </row>
    <row r="189" spans="1:24" ht="15.65" customHeight="1" x14ac:dyDescent="0.45">
      <c r="A189" s="56" t="s">
        <v>94</v>
      </c>
      <c r="B189" s="73">
        <f t="shared" si="8"/>
        <v>671796</v>
      </c>
      <c r="C189" s="74">
        <f>IFERROR(VLOOKUP($A189,유통영업혁신단!$A$1:$L$254,10,FALSE),0)</f>
        <v>0</v>
      </c>
      <c r="D189" s="74">
        <f t="shared" si="9"/>
        <v>0</v>
      </c>
      <c r="E189" s="74">
        <f>IFERROR(VLOOKUP($A189,'유통영업혁신단 IU'!$A:$G,4,FALSE),0)</f>
        <v>0</v>
      </c>
      <c r="F189" s="333"/>
      <c r="G189" s="333"/>
      <c r="H189" s="74">
        <f>IFERROR(VLOOKUP($A189,강북영업본부!$A$1:$D$255,3,FALSE),0)</f>
        <v>99364</v>
      </c>
      <c r="I189" s="74">
        <f>IFERROR(VLOOKUP($A189,강북영업본부!$A$1:$D$255,4,FALSE),0)</f>
        <v>99455</v>
      </c>
      <c r="J189" s="20">
        <f>IFERROR(VLOOKUP($A189,강남영업본부!$A$1:$G$255,3,FALSE),0)</f>
        <v>99137</v>
      </c>
      <c r="K189" s="74">
        <f>IFERROR(VLOOKUP($A189,강서영업본부!$A$1:$G$255,3,FALSE),0)</f>
        <v>0</v>
      </c>
      <c r="L189" s="74">
        <f>IFERROR(VLOOKUP($A189,강남영업본부!$A$1:$G$255,4,FALSE),0)</f>
        <v>91658</v>
      </c>
      <c r="M189" s="75">
        <f>IFERROR(VLOOKUP($A189,강서영업본부!$A$1:$G$255,4,FALSE),0)</f>
        <v>35999</v>
      </c>
      <c r="N189" s="75">
        <f>IFERROR(VLOOKUP($A189,동부영업본부!$A$1:$H$255,3,FALSE),0)</f>
        <v>46453</v>
      </c>
      <c r="O189" s="75">
        <f>IFERROR(VLOOKUP($A189,동부영업본부!$A$1:$H$255,4,FALSE),0)</f>
        <v>199730</v>
      </c>
      <c r="P189" s="75">
        <f>IFERROR(VLOOKUP($A189,서부영업본부!$A$1:$H$255,3,FALSE),0)</f>
        <v>0</v>
      </c>
      <c r="Q189" s="75">
        <f>IFERROR(VLOOKUP($A189,서부영업본부!$A$1:$H$255,4,FALSE),0)</f>
        <v>0</v>
      </c>
      <c r="R189" s="78"/>
      <c r="T189" s="76">
        <f>IFERROR(VLOOKUP($A189,강북영업본부!$A$1:$H$254,5,FALSE),0)</f>
        <v>0</v>
      </c>
      <c r="U189" s="76">
        <f>IFERROR(VLOOKUP($A189,강남영업본부!$A$1:$J$254,7,FALSE),0)</f>
        <v>0</v>
      </c>
      <c r="V189" s="76">
        <f>IFERROR(VLOOKUP($A189,강서영업본부!$A$1:$J$254,7,FALSE),0)</f>
        <v>0</v>
      </c>
      <c r="W189" s="76">
        <f>IFERROR(VLOOKUP($A189,동부영업본부!$A$1:$H$254,5,FALSE),0)</f>
        <v>0</v>
      </c>
      <c r="X189" s="76">
        <f>IFERROR(VLOOKUP($A189,서부영업본부!$A$1:$H$255,5,FALSE),0)</f>
        <v>0</v>
      </c>
    </row>
    <row r="190" spans="1:24" ht="15.65" customHeight="1" x14ac:dyDescent="0.45">
      <c r="A190" s="58" t="s">
        <v>170</v>
      </c>
      <c r="B190" s="73">
        <f t="shared" si="8"/>
        <v>0</v>
      </c>
      <c r="C190" s="74">
        <f>IFERROR(VLOOKUP($A190,유통영업혁신단!$A$1:$L$254,10,FALSE),0)</f>
        <v>0</v>
      </c>
      <c r="D190" s="74">
        <f t="shared" si="9"/>
        <v>0</v>
      </c>
      <c r="E190" s="74">
        <f>IFERROR(VLOOKUP($A190,'유통영업혁신단 IU'!$A:$G,4,FALSE),0)</f>
        <v>0</v>
      </c>
      <c r="F190" s="333"/>
      <c r="G190" s="333"/>
      <c r="H190" s="74">
        <f>IFERROR(VLOOKUP($A190,강북영업본부!$A$1:$D$255,3,FALSE),0)</f>
        <v>0</v>
      </c>
      <c r="I190" s="74">
        <f>IFERROR(VLOOKUP($A190,강북영업본부!$A$1:$D$255,4,FALSE),0)</f>
        <v>0</v>
      </c>
      <c r="J190" s="20">
        <f>IFERROR(VLOOKUP($A190,강남영업본부!$A$1:$G$255,3,FALSE),0)</f>
        <v>0</v>
      </c>
      <c r="K190" s="74">
        <f>IFERROR(VLOOKUP($A190,강서영업본부!$A$1:$G$255,3,FALSE),0)</f>
        <v>0</v>
      </c>
      <c r="L190" s="74">
        <f>IFERROR(VLOOKUP($A190,강남영업본부!$A$1:$G$255,4,FALSE),0)</f>
        <v>0</v>
      </c>
      <c r="M190" s="75">
        <f>IFERROR(VLOOKUP($A190,강서영업본부!$A$1:$G$255,4,FALSE),0)</f>
        <v>0</v>
      </c>
      <c r="N190" s="75">
        <f>IFERROR(VLOOKUP($A190,동부영업본부!$A$1:$H$255,3,FALSE),0)</f>
        <v>0</v>
      </c>
      <c r="O190" s="75">
        <f>IFERROR(VLOOKUP($A190,동부영업본부!$A$1:$H$255,4,FALSE),0)</f>
        <v>0</v>
      </c>
      <c r="P190" s="75">
        <f>IFERROR(VLOOKUP($A190,서부영업본부!$A$1:$H$255,3,FALSE),0)</f>
        <v>0</v>
      </c>
      <c r="Q190" s="75">
        <f>IFERROR(VLOOKUP($A190,서부영업본부!$A$1:$H$255,4,FALSE),0)</f>
        <v>0</v>
      </c>
      <c r="R190" s="78"/>
      <c r="T190" s="76">
        <f>IFERROR(VLOOKUP($A190,강북영업본부!$A$1:$H$254,5,FALSE),0)</f>
        <v>0</v>
      </c>
      <c r="U190" s="76">
        <f>IFERROR(VLOOKUP($A190,강남영업본부!$A$1:$J$254,7,FALSE),0)</f>
        <v>0</v>
      </c>
      <c r="V190" s="76">
        <f>IFERROR(VLOOKUP($A190,강서영업본부!$A$1:$J$254,7,FALSE),0)</f>
        <v>0</v>
      </c>
      <c r="W190" s="76">
        <f>IFERROR(VLOOKUP($A190,동부영업본부!$A$1:$H$254,5,FALSE),0)</f>
        <v>0</v>
      </c>
      <c r="X190" s="76">
        <f>IFERROR(VLOOKUP($A190,서부영업본부!$A$1:$H$255,5,FALSE),0)</f>
        <v>0</v>
      </c>
    </row>
    <row r="191" spans="1:24" s="12" customFormat="1" ht="15.65" customHeight="1" x14ac:dyDescent="0.45">
      <c r="A191" s="42" t="s">
        <v>95</v>
      </c>
      <c r="B191" s="69">
        <f t="shared" si="8"/>
        <v>81118665.981287569</v>
      </c>
      <c r="C191" s="70">
        <f>IFERROR(VLOOKUP($A191,유통영업혁신단!$A$1:$L$254,10,FALSE),0)</f>
        <v>0</v>
      </c>
      <c r="D191" s="70">
        <f t="shared" si="9"/>
        <v>552355.98128756415</v>
      </c>
      <c r="E191" s="70">
        <f>IFERROR(VLOOKUP($A191,'유통영업혁신단 IU'!$A:$G,4,FALSE),0)</f>
        <v>35020</v>
      </c>
      <c r="F191" s="332"/>
      <c r="G191" s="332"/>
      <c r="H191" s="70">
        <f>IFERROR(VLOOKUP($A191,강북영업본부!$A$1:$D$255,3,FALSE),0)</f>
        <v>9911097</v>
      </c>
      <c r="I191" s="70">
        <f>IFERROR(VLOOKUP($A191,강북영업본부!$A$1:$D$255,4,FALSE),0)</f>
        <v>8359920</v>
      </c>
      <c r="J191" s="70">
        <f>IFERROR(VLOOKUP($A191,강남영업본부!$A$1:$G$255,3,FALSE),0)</f>
        <v>4099121</v>
      </c>
      <c r="K191" s="70">
        <f>IFERROR(VLOOKUP($A191,강서영업본부!$A$1:$G$255,3,FALSE),0)</f>
        <v>8011541</v>
      </c>
      <c r="L191" s="70">
        <f>IFERROR(VLOOKUP($A191,강남영업본부!$A$1:$G$255,4,FALSE),0)</f>
        <v>6985830</v>
      </c>
      <c r="M191" s="71">
        <f>IFERROR(VLOOKUP($A191,강서영업본부!$A$1:$G$255,4,FALSE),0)</f>
        <v>9729214</v>
      </c>
      <c r="N191" s="71">
        <f>IFERROR(VLOOKUP($A191,동부영업본부!$A$1:$H$255,3,FALSE),0)</f>
        <v>8625802</v>
      </c>
      <c r="O191" s="71">
        <f>IFERROR(VLOOKUP($A191,동부영업본부!$A$1:$H$255,4,FALSE),0)</f>
        <v>8335626</v>
      </c>
      <c r="P191" s="71">
        <f>IFERROR(VLOOKUP($A191,서부영업본부!$A$1:$H$255,3,FALSE),0)</f>
        <v>6283922</v>
      </c>
      <c r="Q191" s="71">
        <f>IFERROR(VLOOKUP($A191,서부영업본부!$A$1:$H$255,4,FALSE),0)</f>
        <v>10189217</v>
      </c>
      <c r="R191" s="77"/>
      <c r="T191" s="72">
        <f>IFERROR(VLOOKUP($A191,강북영업본부!$A$1:$H$254,5,FALSE),0)</f>
        <v>141606.44279373076</v>
      </c>
      <c r="U191" s="72">
        <f>IFERROR(VLOOKUP($A191,강남영업본부!$A$1:$J$254,7,FALSE),0)</f>
        <v>132025.40424766435</v>
      </c>
      <c r="V191" s="72">
        <f>IFERROR(VLOOKUP($A191,강서영업본부!$A$1:$J$254,7,FALSE),0)</f>
        <v>129615.92148005936</v>
      </c>
      <c r="W191" s="72">
        <f>IFERROR(VLOOKUP($A191,동부영업본부!$A$1:$H$254,5,FALSE),0)</f>
        <v>80351.965644697775</v>
      </c>
      <c r="X191" s="72">
        <f>IFERROR(VLOOKUP($A191,서부영업본부!$A$1:$H$255,5,FALSE),0)</f>
        <v>68756.247121411943</v>
      </c>
    </row>
    <row r="192" spans="1:24" ht="15.65" customHeight="1" x14ac:dyDescent="0.45">
      <c r="A192" s="56" t="s">
        <v>96</v>
      </c>
      <c r="B192" s="73">
        <f t="shared" si="8"/>
        <v>40496154.349790469</v>
      </c>
      <c r="C192" s="74">
        <f>IFERROR(VLOOKUP($A192,유통영업혁신단!$A$1:$L$254,10,FALSE),0)</f>
        <v>0</v>
      </c>
      <c r="D192" s="74">
        <f t="shared" si="9"/>
        <v>351629.34979046707</v>
      </c>
      <c r="E192" s="74">
        <f>IFERROR(VLOOKUP($A192,'유통영업혁신단 IU'!$A:$G,4,FALSE),0)</f>
        <v>35020</v>
      </c>
      <c r="F192" s="333"/>
      <c r="G192" s="333"/>
      <c r="H192" s="74">
        <f>IFERROR(VLOOKUP($A192,강북영업본부!$A$1:$D$255,3,FALSE),0)</f>
        <v>4714348</v>
      </c>
      <c r="I192" s="74">
        <f>IFERROR(VLOOKUP($A192,강북영업본부!$A$1:$D$255,4,FALSE),0)</f>
        <v>3926010</v>
      </c>
      <c r="J192" s="74">
        <f>IFERROR(VLOOKUP($A192,강남영업본부!$A$1:$G$255,3,FALSE),0)</f>
        <v>2610426</v>
      </c>
      <c r="K192" s="74">
        <f>IFERROR(VLOOKUP($A192,강서영업본부!$A$1:$G$255,3,FALSE),0)</f>
        <v>3790377</v>
      </c>
      <c r="L192" s="74">
        <f>IFERROR(VLOOKUP($A192,강남영업본부!$A$1:$G$255,4,FALSE),0)</f>
        <v>5383942</v>
      </c>
      <c r="M192" s="75">
        <f>IFERROR(VLOOKUP($A192,강서영업본부!$A$1:$G$255,4,FALSE),0)</f>
        <v>4135039</v>
      </c>
      <c r="N192" s="75">
        <f>IFERROR(VLOOKUP($A192,동부영업본부!$A$1:$H$255,3,FALSE),0)</f>
        <v>3950305</v>
      </c>
      <c r="O192" s="75">
        <f>IFERROR(VLOOKUP($A192,동부영업본부!$A$1:$H$255,4,FALSE),0)</f>
        <v>4766288</v>
      </c>
      <c r="P192" s="75">
        <f>IFERROR(VLOOKUP($A192,서부영업본부!$A$1:$H$255,3,FALSE),0)</f>
        <v>3083820</v>
      </c>
      <c r="Q192" s="75">
        <f>IFERROR(VLOOKUP($A192,서부영업본부!$A$1:$H$255,4,FALSE),0)</f>
        <v>3748950</v>
      </c>
      <c r="R192" s="78"/>
      <c r="T192" s="76">
        <f>IFERROR(VLOOKUP($A192,강북영업본부!$A$1:$H$254,5,FALSE),0)</f>
        <v>44138.970304884147</v>
      </c>
      <c r="U192" s="76">
        <f>IFERROR(VLOOKUP($A192,강남영업본부!$A$1:$J$254,7,FALSE),0)</f>
        <v>132025.40424766435</v>
      </c>
      <c r="V192" s="76">
        <f>IFERROR(VLOOKUP($A192,강서영업본부!$A$1:$J$254,7,FALSE),0)</f>
        <v>65762.624042836396</v>
      </c>
      <c r="W192" s="76">
        <f>IFERROR(VLOOKUP($A192,동부영업본부!$A$1:$H$254,5,FALSE),0)</f>
        <v>80351.965644697775</v>
      </c>
      <c r="X192" s="76">
        <f>IFERROR(VLOOKUP($A192,서부영업본부!$A$1:$H$255,5,FALSE),0)</f>
        <v>29350.385550384352</v>
      </c>
    </row>
    <row r="193" spans="1:24" ht="15.65" customHeight="1" x14ac:dyDescent="0.45">
      <c r="A193" s="56" t="s">
        <v>97</v>
      </c>
      <c r="B193" s="73">
        <f t="shared" si="8"/>
        <v>26915882</v>
      </c>
      <c r="C193" s="74">
        <f>IFERROR(VLOOKUP($A193,유통영업혁신단!$A$1:$L$254,10,FALSE),0)</f>
        <v>0</v>
      </c>
      <c r="D193" s="74">
        <f t="shared" si="9"/>
        <v>0</v>
      </c>
      <c r="E193" s="74">
        <f>IFERROR(VLOOKUP($A193,'유통영업혁신단 IU'!$A:$G,4,FALSE),0)</f>
        <v>0</v>
      </c>
      <c r="F193" s="333"/>
      <c r="G193" s="333"/>
      <c r="H193" s="74">
        <f>IFERROR(VLOOKUP($A193,강북영업본부!$A$1:$D$255,3,FALSE),0)</f>
        <v>4130522</v>
      </c>
      <c r="I193" s="74">
        <f>IFERROR(VLOOKUP($A193,강북영업본부!$A$1:$D$255,4,FALSE),0)</f>
        <v>3214164</v>
      </c>
      <c r="J193" s="74">
        <f>IFERROR(VLOOKUP($A193,강남영업본부!$A$1:$G$255,3,FALSE),0)</f>
        <v>598691</v>
      </c>
      <c r="K193" s="74">
        <f>IFERROR(VLOOKUP($A193,강서영업본부!$A$1:$G$255,3,FALSE),0)</f>
        <v>2823312</v>
      </c>
      <c r="L193" s="74">
        <f>IFERROR(VLOOKUP($A193,강남영업본부!$A$1:$G$255,4,FALSE),0)</f>
        <v>177818</v>
      </c>
      <c r="M193" s="75">
        <f>IFERROR(VLOOKUP($A193,강서영업본부!$A$1:$G$255,4,FALSE),0)</f>
        <v>4116954</v>
      </c>
      <c r="N193" s="75">
        <f>IFERROR(VLOOKUP($A193,동부영업본부!$A$1:$H$255,3,FALSE),0)</f>
        <v>3288828</v>
      </c>
      <c r="O193" s="75">
        <f>IFERROR(VLOOKUP($A193,동부영업본부!$A$1:$H$255,4,FALSE),0)</f>
        <v>1947117</v>
      </c>
      <c r="P193" s="75">
        <f>IFERROR(VLOOKUP($A193,서부영업본부!$A$1:$H$255,3,FALSE),0)</f>
        <v>1867727</v>
      </c>
      <c r="Q193" s="75">
        <f>IFERROR(VLOOKUP($A193,서부영업본부!$A$1:$H$255,4,FALSE),0)</f>
        <v>4750749</v>
      </c>
      <c r="R193" s="78"/>
      <c r="T193" s="76">
        <f>IFERROR(VLOOKUP($A193,강북영업본부!$A$1:$H$254,5,FALSE),0)</f>
        <v>0</v>
      </c>
      <c r="U193" s="76">
        <f>IFERROR(VLOOKUP($A193,강남영업본부!$A$1:$J$254,7,FALSE),0)</f>
        <v>0</v>
      </c>
      <c r="V193" s="76">
        <f>IFERROR(VLOOKUP($A193,강서영업본부!$A$1:$J$254,7,FALSE),0)</f>
        <v>0</v>
      </c>
      <c r="W193" s="76">
        <f>IFERROR(VLOOKUP($A193,동부영업본부!$A$1:$H$254,5,FALSE),0)</f>
        <v>0</v>
      </c>
      <c r="X193" s="76">
        <f>IFERROR(VLOOKUP($A193,서부영업본부!$A$1:$H$255,5,FALSE),0)</f>
        <v>0</v>
      </c>
    </row>
    <row r="194" spans="1:24" ht="15.65" customHeight="1" x14ac:dyDescent="0.45">
      <c r="A194" s="56" t="s">
        <v>98</v>
      </c>
      <c r="B194" s="73">
        <f t="shared" ref="B194:B257" si="10">SUM(C194:Q194)</f>
        <v>13706629.631497096</v>
      </c>
      <c r="C194" s="74">
        <f>IFERROR(VLOOKUP($A194,유통영업혁신단!$A$1:$L$254,10,FALSE),0)</f>
        <v>0</v>
      </c>
      <c r="D194" s="74">
        <f t="shared" si="9"/>
        <v>200726.63149709717</v>
      </c>
      <c r="E194" s="74">
        <f>IFERROR(VLOOKUP($A194,'유통영업혁신단 IU'!$A:$G,4,FALSE),0)</f>
        <v>0</v>
      </c>
      <c r="F194" s="333"/>
      <c r="G194" s="333"/>
      <c r="H194" s="74">
        <f>IFERROR(VLOOKUP($A194,강북영업본부!$A$1:$D$255,3,FALSE),0)</f>
        <v>1066227</v>
      </c>
      <c r="I194" s="74">
        <f>IFERROR(VLOOKUP($A194,강북영업본부!$A$1:$D$255,4,FALSE),0)</f>
        <v>1219746</v>
      </c>
      <c r="J194" s="74">
        <f>IFERROR(VLOOKUP($A194,강남영업본부!$A$1:$G$255,3,FALSE),0)</f>
        <v>890004</v>
      </c>
      <c r="K194" s="74">
        <f>IFERROR(VLOOKUP($A194,강서영업본부!$A$1:$G$255,3,FALSE),0)</f>
        <v>1397852</v>
      </c>
      <c r="L194" s="74">
        <f>IFERROR(VLOOKUP($A194,강남영업본부!$A$1:$G$255,4,FALSE),0)</f>
        <v>1424070</v>
      </c>
      <c r="M194" s="75">
        <f>IFERROR(VLOOKUP($A194,강서영업본부!$A$1:$G$255,4,FALSE),0)</f>
        <v>1477221</v>
      </c>
      <c r="N194" s="75">
        <f>IFERROR(VLOOKUP($A194,동부영업본부!$A$1:$H$255,3,FALSE),0)</f>
        <v>1386669</v>
      </c>
      <c r="O194" s="75">
        <f>IFERROR(VLOOKUP($A194,동부영업본부!$A$1:$H$255,4,FALSE),0)</f>
        <v>1622221</v>
      </c>
      <c r="P194" s="75">
        <f>IFERROR(VLOOKUP($A194,서부영업본부!$A$1:$H$255,3,FALSE),0)</f>
        <v>1332375</v>
      </c>
      <c r="Q194" s="75">
        <f>IFERROR(VLOOKUP($A194,서부영업본부!$A$1:$H$255,4,FALSE),0)</f>
        <v>1689518</v>
      </c>
      <c r="R194" s="78"/>
      <c r="T194" s="76">
        <f>IFERROR(VLOOKUP($A194,강북영업본부!$A$1:$H$254,5,FALSE),0)</f>
        <v>97467.472488846615</v>
      </c>
      <c r="U194" s="76">
        <f>IFERROR(VLOOKUP($A194,강남영업본부!$A$1:$J$254,7,FALSE),0)</f>
        <v>0</v>
      </c>
      <c r="V194" s="76">
        <f>IFERROR(VLOOKUP($A194,강서영업본부!$A$1:$J$254,7,FALSE),0)</f>
        <v>63853.297437222966</v>
      </c>
      <c r="W194" s="76">
        <f>IFERROR(VLOOKUP($A194,동부영업본부!$A$1:$H$254,5,FALSE),0)</f>
        <v>0</v>
      </c>
      <c r="X194" s="76">
        <f>IFERROR(VLOOKUP($A194,서부영업본부!$A$1:$H$255,5,FALSE),0)</f>
        <v>39405.861571027592</v>
      </c>
    </row>
    <row r="195" spans="1:24" ht="15.65" customHeight="1" x14ac:dyDescent="0.45">
      <c r="A195" s="56" t="s">
        <v>238</v>
      </c>
      <c r="B195" s="73">
        <f t="shared" si="10"/>
        <v>0</v>
      </c>
      <c r="C195" s="74">
        <f>IFERROR(VLOOKUP($A195,유통영업혁신단!$A$1:$L$254,10,FALSE),0)</f>
        <v>0</v>
      </c>
      <c r="D195" s="74">
        <f t="shared" si="9"/>
        <v>0</v>
      </c>
      <c r="E195" s="74">
        <f>IFERROR(VLOOKUP($A195,'유통영업혁신단 IU'!$A:$G,4,FALSE),0)</f>
        <v>0</v>
      </c>
      <c r="F195" s="333"/>
      <c r="G195" s="333"/>
      <c r="H195" s="74">
        <f>IFERROR(VLOOKUP($A195,강북영업본부!$A$1:$D$255,3,FALSE),0)</f>
        <v>0</v>
      </c>
      <c r="I195" s="74">
        <f>IFERROR(VLOOKUP($A195,강북영업본부!$A$1:$D$255,4,FALSE),0)</f>
        <v>0</v>
      </c>
      <c r="J195" s="74">
        <f>IFERROR(VLOOKUP($A195,강남영업본부!$A$1:$G$255,3,FALSE),0)</f>
        <v>0</v>
      </c>
      <c r="K195" s="74">
        <f>IFERROR(VLOOKUP($A195,강서영업본부!$A$1:$G$255,3,FALSE),0)</f>
        <v>0</v>
      </c>
      <c r="L195" s="74">
        <f>IFERROR(VLOOKUP($A195,강남영업본부!$A$1:$G$255,4,FALSE),0)</f>
        <v>0</v>
      </c>
      <c r="M195" s="75">
        <f>IFERROR(VLOOKUP($A195,강서영업본부!$A$1:$G$255,4,FALSE),0)</f>
        <v>0</v>
      </c>
      <c r="N195" s="75">
        <f>IFERROR(VLOOKUP($A195,동부영업본부!$A$1:$H$255,3,FALSE),0)</f>
        <v>0</v>
      </c>
      <c r="O195" s="75">
        <f>IFERROR(VLOOKUP($A195,동부영업본부!$A$1:$H$255,4,FALSE),0)</f>
        <v>0</v>
      </c>
      <c r="P195" s="75">
        <f>IFERROR(VLOOKUP($A195,서부영업본부!$A$1:$H$255,3,FALSE),0)</f>
        <v>0</v>
      </c>
      <c r="Q195" s="75">
        <f>IFERROR(VLOOKUP($A195,서부영업본부!$A$1:$H$255,4,FALSE),0)</f>
        <v>0</v>
      </c>
      <c r="R195" s="78"/>
      <c r="T195" s="76">
        <f>IFERROR(VLOOKUP($A195,강북영업본부!$A$1:$H$254,5,FALSE),0)</f>
        <v>0</v>
      </c>
      <c r="U195" s="76">
        <f>IFERROR(VLOOKUP($A195,강남영업본부!$A$1:$J$254,7,FALSE),0)</f>
        <v>0</v>
      </c>
      <c r="V195" s="76">
        <f>IFERROR(VLOOKUP($A195,강서영업본부!$A$1:$J$254,7,FALSE),0)</f>
        <v>0</v>
      </c>
      <c r="W195" s="76">
        <f>IFERROR(VLOOKUP($A195,동부영업본부!$A$1:$H$254,5,FALSE),0)</f>
        <v>0</v>
      </c>
      <c r="X195" s="76">
        <f>IFERROR(VLOOKUP($A195,서부영업본부!$A$1:$H$255,5,FALSE),0)</f>
        <v>0</v>
      </c>
    </row>
    <row r="196" spans="1:24" ht="15.65" customHeight="1" x14ac:dyDescent="0.45">
      <c r="A196" s="57" t="s">
        <v>239</v>
      </c>
      <c r="B196" s="73">
        <f t="shared" si="10"/>
        <v>0</v>
      </c>
      <c r="C196" s="74">
        <f>IFERROR(VLOOKUP($A196,유통영업혁신단!$A$1:$L$254,10,FALSE),0)</f>
        <v>0</v>
      </c>
      <c r="D196" s="74">
        <f t="shared" si="9"/>
        <v>0</v>
      </c>
      <c r="E196" s="74">
        <f>IFERROR(VLOOKUP($A196,'유통영업혁신단 IU'!$A:$G,4,FALSE),0)</f>
        <v>0</v>
      </c>
      <c r="F196" s="333"/>
      <c r="G196" s="333"/>
      <c r="H196" s="74">
        <f>IFERROR(VLOOKUP($A196,강북영업본부!$A$1:$D$255,3,FALSE),0)</f>
        <v>0</v>
      </c>
      <c r="I196" s="74">
        <f>IFERROR(VLOOKUP($A196,강북영업본부!$A$1:$D$255,4,FALSE),0)</f>
        <v>0</v>
      </c>
      <c r="J196" s="74">
        <f>IFERROR(VLOOKUP($A196,강남영업본부!$A$1:$G$255,3,FALSE),0)</f>
        <v>0</v>
      </c>
      <c r="K196" s="74">
        <f>IFERROR(VLOOKUP($A196,강서영업본부!$A$1:$G$255,3,FALSE),0)</f>
        <v>0</v>
      </c>
      <c r="L196" s="74">
        <f>IFERROR(VLOOKUP($A196,강남영업본부!$A$1:$G$255,4,FALSE),0)</f>
        <v>0</v>
      </c>
      <c r="M196" s="75">
        <f>IFERROR(VLOOKUP($A196,강서영업본부!$A$1:$G$255,4,FALSE),0)</f>
        <v>0</v>
      </c>
      <c r="N196" s="75">
        <f>IFERROR(VLOOKUP($A196,동부영업본부!$A$1:$H$255,3,FALSE),0)</f>
        <v>0</v>
      </c>
      <c r="O196" s="75">
        <f>IFERROR(VLOOKUP($A196,동부영업본부!$A$1:$H$255,4,FALSE),0)</f>
        <v>0</v>
      </c>
      <c r="P196" s="75">
        <f>IFERROR(VLOOKUP($A196,서부영업본부!$A$1:$H$255,3,FALSE),0)</f>
        <v>0</v>
      </c>
      <c r="Q196" s="75">
        <f>IFERROR(VLOOKUP($A196,서부영업본부!$A$1:$H$255,4,FALSE),0)</f>
        <v>0</v>
      </c>
      <c r="R196" s="78"/>
      <c r="T196" s="76">
        <f>IFERROR(VLOOKUP($A196,강북영업본부!$A$1:$H$254,5,FALSE),0)</f>
        <v>0</v>
      </c>
      <c r="U196" s="76">
        <f>IFERROR(VLOOKUP($A196,강남영업본부!$A$1:$J$254,7,FALSE),0)</f>
        <v>0</v>
      </c>
      <c r="V196" s="76">
        <f>IFERROR(VLOOKUP($A196,강서영업본부!$A$1:$J$254,7,FALSE),0)</f>
        <v>0</v>
      </c>
      <c r="W196" s="76">
        <f>IFERROR(VLOOKUP($A196,동부영업본부!$A$1:$H$254,5,FALSE),0)</f>
        <v>0</v>
      </c>
      <c r="X196" s="76">
        <f>IFERROR(VLOOKUP($A196,서부영업본부!$A$1:$H$255,5,FALSE),0)</f>
        <v>0</v>
      </c>
    </row>
    <row r="197" spans="1:24" s="12" customFormat="1" ht="15.65" customHeight="1" x14ac:dyDescent="0.45">
      <c r="A197" s="42" t="s">
        <v>99</v>
      </c>
      <c r="B197" s="69">
        <f t="shared" si="10"/>
        <v>102715810.19216336</v>
      </c>
      <c r="C197" s="70">
        <f>IFERROR(VLOOKUP($A197,유통영업혁신단!$A$1:$L$254,10,FALSE),0)</f>
        <v>0</v>
      </c>
      <c r="D197" s="70">
        <f t="shared" si="9"/>
        <v>35544366.192163363</v>
      </c>
      <c r="E197" s="17">
        <f>IFERROR(VLOOKUP($A197,'유통영업혁신단 IU'!$A:$G,4,FALSE),0)</f>
        <v>313700</v>
      </c>
      <c r="F197" s="332"/>
      <c r="G197" s="332"/>
      <c r="H197" s="70">
        <f>IFERROR(VLOOKUP($A197,강북영업본부!$A$1:$D$255,3,FALSE),0)</f>
        <v>4967362</v>
      </c>
      <c r="I197" s="70">
        <f>IFERROR(VLOOKUP($A197,강북영업본부!$A$1:$D$255,4,FALSE),0)</f>
        <v>7452008</v>
      </c>
      <c r="J197" s="70">
        <f>IFERROR(VLOOKUP($A197,강남영업본부!$A$1:$G$255,3,FALSE),0)</f>
        <v>7438957</v>
      </c>
      <c r="K197" s="70">
        <f>IFERROR(VLOOKUP($A197,강서영업본부!$A$1:$G$255,3,FALSE),0)</f>
        <v>11088502</v>
      </c>
      <c r="L197" s="70">
        <f>IFERROR(VLOOKUP($A197,강남영업본부!$A$1:$G$255,4,FALSE),0)</f>
        <v>5126719</v>
      </c>
      <c r="M197" s="71">
        <f>IFERROR(VLOOKUP($A197,강서영업본부!$A$1:$G$255,4,FALSE),0)</f>
        <v>8229929</v>
      </c>
      <c r="N197" s="71">
        <f>IFERROR(VLOOKUP($A197,동부영업본부!$A$1:$H$255,3,FALSE),0)</f>
        <v>5172209</v>
      </c>
      <c r="O197" s="71">
        <f>IFERROR(VLOOKUP($A197,동부영업본부!$A$1:$H$255,4,FALSE),0)</f>
        <v>5802850</v>
      </c>
      <c r="P197" s="71">
        <f>IFERROR(VLOOKUP($A197,서부영업본부!$A$1:$H$255,3,FALSE),0)</f>
        <v>4409876</v>
      </c>
      <c r="Q197" s="71">
        <f>IFERROR(VLOOKUP($A197,서부영업본부!$A$1:$H$255,4,FALSE),0)</f>
        <v>7169332</v>
      </c>
      <c r="T197" s="72">
        <f>IFERROR(VLOOKUP($A197,강북영업본부!$A$1:$H$254,5,FALSE),0)</f>
        <v>4040072.2997147804</v>
      </c>
      <c r="U197" s="72">
        <f>IFERROR(VLOOKUP($A197,강남영업본부!$A$1:$J$254,7,FALSE),0)</f>
        <v>12924496.558973003</v>
      </c>
      <c r="V197" s="72">
        <f>IFERROR(VLOOKUP($A197,강서영업본부!$A$1:$J$254,7,FALSE),0)</f>
        <v>7244998.2913675327</v>
      </c>
      <c r="W197" s="72">
        <f>IFERROR(VLOOKUP($A197,동부영업본부!$A$1:$H$254,5,FALSE),0)</f>
        <v>4484332.5303903548</v>
      </c>
      <c r="X197" s="72">
        <f>IFERROR(VLOOKUP($A197,서부영업본부!$A$1:$H$255,5,FALSE),0)</f>
        <v>6850466.5117176883</v>
      </c>
    </row>
    <row r="198" spans="1:24" ht="15.65" customHeight="1" x14ac:dyDescent="0.45">
      <c r="A198" s="56" t="s">
        <v>171</v>
      </c>
      <c r="B198" s="73">
        <f t="shared" si="10"/>
        <v>0</v>
      </c>
      <c r="C198" s="74">
        <f>IFERROR(VLOOKUP($A198,유통영업혁신단!$A$1:$L$254,10,FALSE),0)</f>
        <v>0</v>
      </c>
      <c r="D198" s="74">
        <f t="shared" si="9"/>
        <v>0</v>
      </c>
      <c r="E198" s="20">
        <f>IFERROR(VLOOKUP($A198,'유통영업혁신단 IU'!$A:$G,4,FALSE),0)</f>
        <v>0</v>
      </c>
      <c r="F198" s="333"/>
      <c r="G198" s="333"/>
      <c r="H198" s="74">
        <f>IFERROR(VLOOKUP($A198,강북영업본부!$A$1:$D$255,3,FALSE),0)</f>
        <v>0</v>
      </c>
      <c r="I198" s="74">
        <f>IFERROR(VLOOKUP($A198,강북영업본부!$A$1:$D$255,4,FALSE),0)</f>
        <v>0</v>
      </c>
      <c r="J198" s="74">
        <f>IFERROR(VLOOKUP($A198,강남영업본부!$A$1:$G$255,3,FALSE),0)</f>
        <v>0</v>
      </c>
      <c r="K198" s="74">
        <f>IFERROR(VLOOKUP($A198,강서영업본부!$A$1:$G$255,3,FALSE),0)</f>
        <v>0</v>
      </c>
      <c r="L198" s="74">
        <f>IFERROR(VLOOKUP($A198,강남영업본부!$A$1:$G$255,4,FALSE),0)</f>
        <v>0</v>
      </c>
      <c r="M198" s="75">
        <f>IFERROR(VLOOKUP($A198,강서영업본부!$A$1:$G$255,4,FALSE),0)</f>
        <v>0</v>
      </c>
      <c r="N198" s="75">
        <f>IFERROR(VLOOKUP($A198,동부영업본부!$A$1:$H$255,3,FALSE),0)</f>
        <v>0</v>
      </c>
      <c r="O198" s="75">
        <f>IFERROR(VLOOKUP($A198,동부영업본부!$A$1:$H$255,4,FALSE),0)</f>
        <v>0</v>
      </c>
      <c r="P198" s="75">
        <f>IFERROR(VLOOKUP($A198,서부영업본부!$A$1:$H$255,3,FALSE),0)</f>
        <v>0</v>
      </c>
      <c r="Q198" s="75">
        <f>IFERROR(VLOOKUP($A198,서부영업본부!$A$1:$H$255,4,FALSE),0)</f>
        <v>0</v>
      </c>
      <c r="T198" s="76">
        <f>IFERROR(VLOOKUP($A198,강북영업본부!$A$1:$H$254,5,FALSE),0)</f>
        <v>0</v>
      </c>
      <c r="U198" s="76">
        <f>IFERROR(VLOOKUP($A198,강남영업본부!$A$1:$J$254,7,FALSE),0)</f>
        <v>0</v>
      </c>
      <c r="V198" s="76">
        <f>IFERROR(VLOOKUP($A198,강서영업본부!$A$1:$J$254,7,FALSE),0)</f>
        <v>0</v>
      </c>
      <c r="W198" s="76">
        <f>IFERROR(VLOOKUP($A198,동부영업본부!$A$1:$H$254,5,FALSE),0)</f>
        <v>0</v>
      </c>
      <c r="X198" s="76">
        <f>IFERROR(VLOOKUP($A198,서부영업본부!$A$1:$H$255,5,FALSE),0)</f>
        <v>0</v>
      </c>
    </row>
    <row r="199" spans="1:24" ht="15.65" customHeight="1" x14ac:dyDescent="0.45">
      <c r="A199" s="56" t="s">
        <v>172</v>
      </c>
      <c r="B199" s="73">
        <f t="shared" si="10"/>
        <v>2345155.6751868408</v>
      </c>
      <c r="C199" s="74">
        <f>IFERROR(VLOOKUP($A199,유통영업혁신단!$A$1:$L$254,10,FALSE),0)</f>
        <v>0</v>
      </c>
      <c r="D199" s="74">
        <f t="shared" ref="D199:D257" si="11">U199+W199+X199+T199+V199</f>
        <v>44248.675186841007</v>
      </c>
      <c r="E199" s="20">
        <f>IFERROR(VLOOKUP($A199,'유통영업혁신단 IU'!$A:$G,4,FALSE),0)</f>
        <v>313700</v>
      </c>
      <c r="F199" s="333"/>
      <c r="G199" s="333"/>
      <c r="H199" s="74">
        <f>IFERROR(VLOOKUP($A199,강북영업본부!$A$1:$D$255,3,FALSE),0)</f>
        <v>0</v>
      </c>
      <c r="I199" s="74">
        <f>IFERROR(VLOOKUP($A199,강북영업본부!$A$1:$D$255,4,FALSE),0)</f>
        <v>1923000</v>
      </c>
      <c r="J199" s="74">
        <f>IFERROR(VLOOKUP($A199,강남영업본부!$A$1:$G$255,3,FALSE),0)</f>
        <v>0</v>
      </c>
      <c r="K199" s="74">
        <f>IFERROR(VLOOKUP($A199,강서영업본부!$A$1:$G$255,3,FALSE),0)</f>
        <v>0</v>
      </c>
      <c r="L199" s="74">
        <f>IFERROR(VLOOKUP($A199,강남영업본부!$A$1:$G$255,4,FALSE),0)</f>
        <v>64207</v>
      </c>
      <c r="M199" s="75">
        <f>IFERROR(VLOOKUP($A199,강서영업본부!$A$1:$G$255,4,FALSE),0)</f>
        <v>0</v>
      </c>
      <c r="N199" s="75">
        <f>IFERROR(VLOOKUP($A199,동부영업본부!$A$1:$H$255,3,FALSE),0)</f>
        <v>0</v>
      </c>
      <c r="O199" s="75">
        <f>IFERROR(VLOOKUP($A199,동부영업본부!$A$1:$H$255,4,FALSE),0)</f>
        <v>0</v>
      </c>
      <c r="P199" s="75">
        <f>IFERROR(VLOOKUP($A199,서부영업본부!$A$1:$H$255,3,FALSE),0)</f>
        <v>0</v>
      </c>
      <c r="Q199" s="75">
        <f>IFERROR(VLOOKUP($A199,서부영업본부!$A$1:$H$255,4,FALSE),0)</f>
        <v>0</v>
      </c>
      <c r="T199" s="76">
        <f>IFERROR(VLOOKUP($A199,강북영업본부!$A$1:$H$254,5,FALSE),0)</f>
        <v>0</v>
      </c>
      <c r="U199" s="76">
        <f>IFERROR(VLOOKUP($A199,강남영업본부!$A$1:$J$254,7,FALSE),0)</f>
        <v>0</v>
      </c>
      <c r="V199" s="76">
        <f>IFERROR(VLOOKUP($A199,강서영업본부!$A$1:$J$254,7,FALSE),0)</f>
        <v>0</v>
      </c>
      <c r="W199" s="76">
        <f>IFERROR(VLOOKUP($A199,동부영업본부!$A$1:$H$254,5,FALSE),0)</f>
        <v>0</v>
      </c>
      <c r="X199" s="76">
        <f>IFERROR(VLOOKUP($A199,서부영업본부!$A$1:$H$255,5,FALSE),0)</f>
        <v>44248.675186841007</v>
      </c>
    </row>
    <row r="200" spans="1:24" ht="15.65" customHeight="1" x14ac:dyDescent="0.45">
      <c r="A200" s="56" t="s">
        <v>136</v>
      </c>
      <c r="B200" s="73">
        <f t="shared" si="10"/>
        <v>0</v>
      </c>
      <c r="C200" s="74">
        <f>IFERROR(VLOOKUP($A200,유통영업혁신단!$A$1:$L$254,10,FALSE),0)</f>
        <v>0</v>
      </c>
      <c r="D200" s="74">
        <f t="shared" si="11"/>
        <v>0</v>
      </c>
      <c r="E200" s="20">
        <f>IFERROR(VLOOKUP($A200,'유통영업혁신단 IU'!$A:$G,4,FALSE),0)</f>
        <v>0</v>
      </c>
      <c r="F200" s="333"/>
      <c r="G200" s="333"/>
      <c r="H200" s="74">
        <f>IFERROR(VLOOKUP($A200,강북영업본부!$A$1:$D$255,3,FALSE),0)</f>
        <v>0</v>
      </c>
      <c r="I200" s="74">
        <f>IFERROR(VLOOKUP($A200,강북영업본부!$A$1:$D$255,4,FALSE),0)</f>
        <v>0</v>
      </c>
      <c r="J200" s="74">
        <f>IFERROR(VLOOKUP($A200,강남영업본부!$A$1:$G$255,3,FALSE),0)</f>
        <v>0</v>
      </c>
      <c r="K200" s="74">
        <f>IFERROR(VLOOKUP($A200,강서영업본부!$A$1:$G$255,3,FALSE),0)</f>
        <v>0</v>
      </c>
      <c r="L200" s="74">
        <f>IFERROR(VLOOKUP($A200,강남영업본부!$A$1:$G$255,4,FALSE),0)</f>
        <v>0</v>
      </c>
      <c r="M200" s="75">
        <f>IFERROR(VLOOKUP($A200,강서영업본부!$A$1:$G$255,4,FALSE),0)</f>
        <v>0</v>
      </c>
      <c r="N200" s="75">
        <f>IFERROR(VLOOKUP($A200,동부영업본부!$A$1:$H$255,3,FALSE),0)</f>
        <v>0</v>
      </c>
      <c r="O200" s="75">
        <f>IFERROR(VLOOKUP($A200,동부영업본부!$A$1:$H$255,4,FALSE),0)</f>
        <v>0</v>
      </c>
      <c r="P200" s="75">
        <f>IFERROR(VLOOKUP($A200,서부영업본부!$A$1:$H$255,3,FALSE),0)</f>
        <v>0</v>
      </c>
      <c r="Q200" s="75">
        <f>IFERROR(VLOOKUP($A200,서부영업본부!$A$1:$H$255,4,FALSE),0)</f>
        <v>0</v>
      </c>
      <c r="T200" s="76">
        <f>IFERROR(VLOOKUP($A200,강북영업본부!$A$1:$H$254,5,FALSE),0)</f>
        <v>0</v>
      </c>
      <c r="U200" s="76">
        <f>IFERROR(VLOOKUP($A200,강남영업본부!$A$1:$J$254,7,FALSE),0)</f>
        <v>0</v>
      </c>
      <c r="V200" s="76">
        <f>IFERROR(VLOOKUP($A200,강서영업본부!$A$1:$J$254,7,FALSE),0)</f>
        <v>0</v>
      </c>
      <c r="W200" s="76">
        <f>IFERROR(VLOOKUP($A200,동부영업본부!$A$1:$H$254,5,FALSE),0)</f>
        <v>0</v>
      </c>
      <c r="X200" s="76">
        <f>IFERROR(VLOOKUP($A200,서부영업본부!$A$1:$H$255,5,FALSE),0)</f>
        <v>0</v>
      </c>
    </row>
    <row r="201" spans="1:24" ht="15.65" customHeight="1" x14ac:dyDescent="0.45">
      <c r="A201" s="56" t="s">
        <v>173</v>
      </c>
      <c r="B201" s="73">
        <f t="shared" si="10"/>
        <v>0</v>
      </c>
      <c r="C201" s="74">
        <f>IFERROR(VLOOKUP($A201,유통영업혁신단!$A$1:$L$254,10,FALSE),0)</f>
        <v>0</v>
      </c>
      <c r="D201" s="74">
        <f t="shared" si="11"/>
        <v>0</v>
      </c>
      <c r="E201" s="20">
        <f>IFERROR(VLOOKUP($A201,'유통영업혁신단 IU'!$A:$G,4,FALSE),0)</f>
        <v>0</v>
      </c>
      <c r="F201" s="333"/>
      <c r="G201" s="333"/>
      <c r="H201" s="74">
        <f>IFERROR(VLOOKUP($A201,강북영업본부!$A$1:$D$255,3,FALSE),0)</f>
        <v>0</v>
      </c>
      <c r="I201" s="74">
        <f>IFERROR(VLOOKUP($A201,강북영업본부!$A$1:$D$255,4,FALSE),0)</f>
        <v>0</v>
      </c>
      <c r="J201" s="74">
        <f>IFERROR(VLOOKUP($A201,강남영업본부!$A$1:$G$255,3,FALSE),0)</f>
        <v>0</v>
      </c>
      <c r="K201" s="74">
        <f>IFERROR(VLOOKUP($A201,강서영업본부!$A$1:$G$255,3,FALSE),0)</f>
        <v>0</v>
      </c>
      <c r="L201" s="74">
        <f>IFERROR(VLOOKUP($A201,강남영업본부!$A$1:$G$255,4,FALSE),0)</f>
        <v>0</v>
      </c>
      <c r="M201" s="75">
        <f>IFERROR(VLOOKUP($A201,강서영업본부!$A$1:$G$255,4,FALSE),0)</f>
        <v>0</v>
      </c>
      <c r="N201" s="75">
        <f>IFERROR(VLOOKUP($A201,동부영업본부!$A$1:$H$255,3,FALSE),0)</f>
        <v>0</v>
      </c>
      <c r="O201" s="75">
        <f>IFERROR(VLOOKUP($A201,동부영업본부!$A$1:$H$255,4,FALSE),0)</f>
        <v>0</v>
      </c>
      <c r="P201" s="75">
        <f>IFERROR(VLOOKUP($A201,서부영업본부!$A$1:$H$255,3,FALSE),0)</f>
        <v>0</v>
      </c>
      <c r="Q201" s="75">
        <f>IFERROR(VLOOKUP($A201,서부영업본부!$A$1:$H$255,4,FALSE),0)</f>
        <v>0</v>
      </c>
      <c r="T201" s="76">
        <f>IFERROR(VLOOKUP($A201,강북영업본부!$A$1:$H$254,5,FALSE),0)</f>
        <v>0</v>
      </c>
      <c r="U201" s="76">
        <f>IFERROR(VLOOKUP($A201,강남영업본부!$A$1:$J$254,7,FALSE),0)</f>
        <v>0</v>
      </c>
      <c r="V201" s="76">
        <f>IFERROR(VLOOKUP($A201,강서영업본부!$A$1:$J$254,7,FALSE),0)</f>
        <v>0</v>
      </c>
      <c r="W201" s="76">
        <f>IFERROR(VLOOKUP($A201,동부영업본부!$A$1:$H$254,5,FALSE),0)</f>
        <v>0</v>
      </c>
      <c r="X201" s="76">
        <f>IFERROR(VLOOKUP($A201,서부영업본부!$A$1:$H$255,5,FALSE),0)</f>
        <v>0</v>
      </c>
    </row>
    <row r="202" spans="1:24" ht="15.65" customHeight="1" x14ac:dyDescent="0.45">
      <c r="A202" s="56" t="s">
        <v>100</v>
      </c>
      <c r="B202" s="73">
        <f t="shared" si="10"/>
        <v>23306789.013342157</v>
      </c>
      <c r="C202" s="74">
        <f>IFERROR(VLOOKUP($A202,유통영업혁신단!$A$1:$L$254,10,FALSE),0)</f>
        <v>0</v>
      </c>
      <c r="D202" s="74">
        <f t="shared" si="11"/>
        <v>372105.01334215573</v>
      </c>
      <c r="E202" s="20">
        <f>IFERROR(VLOOKUP($A202,'유통영업혁신단 IU'!$A:$G,4,FALSE),0)</f>
        <v>0</v>
      </c>
      <c r="F202" s="333"/>
      <c r="G202" s="333"/>
      <c r="H202" s="74">
        <f>IFERROR(VLOOKUP($A202,강북영업본부!$A$1:$D$255,3,FALSE),0)</f>
        <v>2660143</v>
      </c>
      <c r="I202" s="74">
        <f>IFERROR(VLOOKUP($A202,강북영업본부!$A$1:$D$255,4,FALSE),0)</f>
        <v>2459742</v>
      </c>
      <c r="J202" s="74">
        <f>IFERROR(VLOOKUP($A202,강남영업본부!$A$1:$G$255,3,FALSE),0)</f>
        <v>1879710</v>
      </c>
      <c r="K202" s="74">
        <f>IFERROR(VLOOKUP($A202,강서영업본부!$A$1:$G$255,3,FALSE),0)</f>
        <v>2767203</v>
      </c>
      <c r="L202" s="74">
        <f>IFERROR(VLOOKUP($A202,강남영업본부!$A$1:$G$255,4,FALSE),0)</f>
        <v>1756000</v>
      </c>
      <c r="M202" s="75">
        <f>IFERROR(VLOOKUP($A202,강서영업본부!$A$1:$G$255,4,FALSE),0)</f>
        <v>2473237</v>
      </c>
      <c r="N202" s="75">
        <f>IFERROR(VLOOKUP($A202,동부영업본부!$A$1:$H$255,3,FALSE),0)</f>
        <v>2488842</v>
      </c>
      <c r="O202" s="75">
        <f>IFERROR(VLOOKUP($A202,동부영업본부!$A$1:$H$255,4,FALSE),0)</f>
        <v>2427000</v>
      </c>
      <c r="P202" s="75">
        <f>IFERROR(VLOOKUP($A202,서부영업본부!$A$1:$H$255,3,FALSE),0)</f>
        <v>1725001</v>
      </c>
      <c r="Q202" s="75">
        <f>IFERROR(VLOOKUP($A202,서부영업본부!$A$1:$H$255,4,FALSE),0)</f>
        <v>2297806</v>
      </c>
      <c r="T202" s="76">
        <f>IFERROR(VLOOKUP($A202,강북영업본부!$A$1:$H$254,5,FALSE),0)</f>
        <v>63478.030580310136</v>
      </c>
      <c r="U202" s="76">
        <f>IFERROR(VLOOKUP($A202,강남영업본부!$A$1:$J$254,7,FALSE),0)</f>
        <v>96315.8489349788</v>
      </c>
      <c r="V202" s="76">
        <f>IFERROR(VLOOKUP($A202,강서영업본부!$A$1:$J$254,7,FALSE),0)</f>
        <v>55262.709279694463</v>
      </c>
      <c r="W202" s="76">
        <f>IFERROR(VLOOKUP($A202,동부영업본부!$A$1:$H$254,5,FALSE),0)</f>
        <v>84944.876229754096</v>
      </c>
      <c r="X202" s="76">
        <f>IFERROR(VLOOKUP($A202,서부영업본부!$A$1:$H$255,5,FALSE),0)</f>
        <v>72103.548317418201</v>
      </c>
    </row>
    <row r="203" spans="1:24" ht="15.65" customHeight="1" x14ac:dyDescent="0.45">
      <c r="A203" s="56" t="s">
        <v>101</v>
      </c>
      <c r="B203" s="73">
        <f t="shared" si="10"/>
        <v>68000</v>
      </c>
      <c r="C203" s="74">
        <f>IFERROR(VLOOKUP($A203,유통영업혁신단!$A$1:$L$254,10,FALSE),0)</f>
        <v>0</v>
      </c>
      <c r="D203" s="74">
        <f t="shared" si="11"/>
        <v>0</v>
      </c>
      <c r="E203" s="20">
        <f>IFERROR(VLOOKUP($A203,'유통영업혁신단 IU'!$A:$G,4,FALSE),0)</f>
        <v>0</v>
      </c>
      <c r="F203" s="333"/>
      <c r="G203" s="333"/>
      <c r="H203" s="74">
        <f>IFERROR(VLOOKUP($A203,강북영업본부!$A$1:$D$255,3,FALSE),0)</f>
        <v>0</v>
      </c>
      <c r="I203" s="74">
        <f>IFERROR(VLOOKUP($A203,강북영업본부!$A$1:$D$255,4,FALSE),0)</f>
        <v>0</v>
      </c>
      <c r="J203" s="74">
        <f>IFERROR(VLOOKUP($A203,강남영업본부!$A$1:$G$255,3,FALSE),0)</f>
        <v>0</v>
      </c>
      <c r="K203" s="74">
        <f>IFERROR(VLOOKUP($A203,강서영업본부!$A$1:$G$255,3,FALSE),0)</f>
        <v>0</v>
      </c>
      <c r="L203" s="74">
        <f>IFERROR(VLOOKUP($A203,강남영업본부!$A$1:$G$255,4,FALSE),0)</f>
        <v>65000</v>
      </c>
      <c r="M203" s="75">
        <f>IFERROR(VLOOKUP($A203,강서영업본부!$A$1:$G$255,4,FALSE),0)</f>
        <v>0</v>
      </c>
      <c r="N203" s="75">
        <f>IFERROR(VLOOKUP($A203,동부영업본부!$A$1:$H$255,3,FALSE),0)</f>
        <v>3000</v>
      </c>
      <c r="O203" s="75">
        <f>IFERROR(VLOOKUP($A203,동부영업본부!$A$1:$H$255,4,FALSE),0)</f>
        <v>0</v>
      </c>
      <c r="P203" s="75">
        <f>IFERROR(VLOOKUP($A203,서부영업본부!$A$1:$H$255,3,FALSE),0)</f>
        <v>0</v>
      </c>
      <c r="Q203" s="75">
        <f>IFERROR(VLOOKUP($A203,서부영업본부!$A$1:$H$255,4,FALSE),0)</f>
        <v>0</v>
      </c>
      <c r="T203" s="76">
        <f>IFERROR(VLOOKUP($A203,강북영업본부!$A$1:$H$254,5,FALSE),0)</f>
        <v>0</v>
      </c>
      <c r="U203" s="76">
        <f>IFERROR(VLOOKUP($A203,강남영업본부!$A$1:$J$254,7,FALSE),0)</f>
        <v>0</v>
      </c>
      <c r="V203" s="76">
        <f>IFERROR(VLOOKUP($A203,강서영업본부!$A$1:$J$254,7,FALSE),0)</f>
        <v>0</v>
      </c>
      <c r="W203" s="76">
        <f>IFERROR(VLOOKUP($A203,동부영업본부!$A$1:$H$254,5,FALSE),0)</f>
        <v>0</v>
      </c>
      <c r="X203" s="76">
        <f>IFERROR(VLOOKUP($A203,서부영업본부!$A$1:$H$255,5,FALSE),0)</f>
        <v>0</v>
      </c>
    </row>
    <row r="204" spans="1:24" ht="15.65" customHeight="1" x14ac:dyDescent="0.45">
      <c r="A204" s="56" t="s">
        <v>102</v>
      </c>
      <c r="B204" s="73">
        <f t="shared" si="10"/>
        <v>18350000</v>
      </c>
      <c r="C204" s="74">
        <f>IFERROR(VLOOKUP($A204,유통영업혁신단!$A$1:$L$254,10,FALSE),0)</f>
        <v>0</v>
      </c>
      <c r="D204" s="74">
        <f t="shared" si="11"/>
        <v>0</v>
      </c>
      <c r="E204" s="20">
        <f>IFERROR(VLOOKUP($A204,'유통영업혁신단 IU'!$A:$G,4,FALSE),0)</f>
        <v>0</v>
      </c>
      <c r="F204" s="333"/>
      <c r="G204" s="333"/>
      <c r="H204" s="74">
        <f>IFERROR(VLOOKUP($A204,강북영업본부!$A$1:$D$255,3,FALSE),0)</f>
        <v>880000</v>
      </c>
      <c r="I204" s="74">
        <f>IFERROR(VLOOKUP($A204,강북영업본부!$A$1:$D$255,4,FALSE),0)</f>
        <v>980000</v>
      </c>
      <c r="J204" s="74">
        <f>IFERROR(VLOOKUP($A204,강남영업본부!$A$1:$G$255,3,FALSE),0)</f>
        <v>4185000</v>
      </c>
      <c r="K204" s="74">
        <f>IFERROR(VLOOKUP($A204,강서영업본부!$A$1:$G$255,3,FALSE),0)</f>
        <v>5240000</v>
      </c>
      <c r="L204" s="74">
        <f>IFERROR(VLOOKUP($A204,강남영업본부!$A$1:$G$255,4,FALSE),0)</f>
        <v>440000</v>
      </c>
      <c r="M204" s="75">
        <f>IFERROR(VLOOKUP($A204,강서영업본부!$A$1:$G$255,4,FALSE),0)</f>
        <v>3560000</v>
      </c>
      <c r="N204" s="75">
        <f>IFERROR(VLOOKUP($A204,동부영업본부!$A$1:$H$255,3,FALSE),0)</f>
        <v>0</v>
      </c>
      <c r="O204" s="75">
        <f>IFERROR(VLOOKUP($A204,동부영업본부!$A$1:$H$255,4,FALSE),0)</f>
        <v>970000</v>
      </c>
      <c r="P204" s="75">
        <f>IFERROR(VLOOKUP($A204,서부영업본부!$A$1:$H$255,3,FALSE),0)</f>
        <v>0</v>
      </c>
      <c r="Q204" s="75">
        <f>IFERROR(VLOOKUP($A204,서부영업본부!$A$1:$H$255,4,FALSE),0)</f>
        <v>2095000</v>
      </c>
      <c r="T204" s="76">
        <f>IFERROR(VLOOKUP($A204,강북영업본부!$A$1:$H$254,5,FALSE),0)</f>
        <v>0</v>
      </c>
      <c r="U204" s="76">
        <f>IFERROR(VLOOKUP($A204,강남영업본부!$A$1:$J$254,7,FALSE),0)</f>
        <v>0</v>
      </c>
      <c r="V204" s="76">
        <f>IFERROR(VLOOKUP($A204,강서영업본부!$A$1:$J$254,7,FALSE),0)</f>
        <v>0</v>
      </c>
      <c r="W204" s="76">
        <f>IFERROR(VLOOKUP($A204,동부영업본부!$A$1:$H$254,5,FALSE),0)</f>
        <v>0</v>
      </c>
      <c r="X204" s="76">
        <f>IFERROR(VLOOKUP($A204,서부영업본부!$A$1:$H$255,5,FALSE),0)</f>
        <v>0</v>
      </c>
    </row>
    <row r="205" spans="1:24" ht="15.65" customHeight="1" x14ac:dyDescent="0.45">
      <c r="A205" s="56" t="s">
        <v>103</v>
      </c>
      <c r="B205" s="73">
        <f t="shared" si="10"/>
        <v>37448694.468323812</v>
      </c>
      <c r="C205" s="74">
        <f>IFERROR(VLOOKUP($A205,유통영업혁신단!$A$1:$L$254,10,FALSE),0)</f>
        <v>0</v>
      </c>
      <c r="D205" s="74">
        <f t="shared" si="11"/>
        <v>13930841.46832381</v>
      </c>
      <c r="E205" s="20">
        <f>IFERROR(VLOOKUP($A205,'유통영업혁신단 IU'!$A:$G,4,FALSE),0)</f>
        <v>0</v>
      </c>
      <c r="F205" s="333"/>
      <c r="G205" s="333"/>
      <c r="H205" s="74">
        <f>IFERROR(VLOOKUP($A205,강북영업본부!$A$1:$D$255,3,FALSE),0)</f>
        <v>1427219</v>
      </c>
      <c r="I205" s="74">
        <f>IFERROR(VLOOKUP($A205,강북영업본부!$A$1:$D$255,4,FALSE),0)</f>
        <v>2089266</v>
      </c>
      <c r="J205" s="74">
        <f>IFERROR(VLOOKUP($A205,강남영업본부!$A$1:$G$255,3,FALSE),0)</f>
        <v>1374247</v>
      </c>
      <c r="K205" s="74">
        <f>IFERROR(VLOOKUP($A205,강서영업본부!$A$1:$G$255,3,FALSE),0)</f>
        <v>3081299</v>
      </c>
      <c r="L205" s="74">
        <f>IFERROR(VLOOKUP($A205,강남영업본부!$A$1:$G$255,4,FALSE),0)</f>
        <v>2801512</v>
      </c>
      <c r="M205" s="75">
        <f>IFERROR(VLOOKUP($A205,강서영업본부!$A$1:$G$255,4,FALSE),0)</f>
        <v>2196692</v>
      </c>
      <c r="N205" s="75">
        <f>IFERROR(VLOOKUP($A205,동부영업본부!$A$1:$H$255,3,FALSE),0)</f>
        <v>2680367</v>
      </c>
      <c r="O205" s="75">
        <f>IFERROR(VLOOKUP($A205,동부영업본부!$A$1:$H$255,4,FALSE),0)</f>
        <v>2405850</v>
      </c>
      <c r="P205" s="75">
        <f>IFERROR(VLOOKUP($A205,서부영업본부!$A$1:$H$255,3,FALSE),0)</f>
        <v>2684875</v>
      </c>
      <c r="Q205" s="75">
        <f>IFERROR(VLOOKUP($A205,서부영업본부!$A$1:$H$255,4,FALSE),0)</f>
        <v>2776526</v>
      </c>
      <c r="T205" s="76">
        <f>IFERROR(VLOOKUP($A205,강북영업본부!$A$1:$H$254,5,FALSE),0)</f>
        <v>15043.42368547076</v>
      </c>
      <c r="U205" s="76">
        <f>IFERROR(VLOOKUP($A205,강남영업본부!$A$1:$J$254,7,FALSE),0)</f>
        <v>8455168.5763646998</v>
      </c>
      <c r="V205" s="76">
        <f>IFERROR(VLOOKUP($A205,강서영업본부!$A$1:$J$254,7,FALSE),0)</f>
        <v>2534681.2659127754</v>
      </c>
      <c r="W205" s="76">
        <f>IFERROR(VLOOKUP($A205,동부영업본부!$A$1:$H$254,5,FALSE),0)</f>
        <v>29099.927896529618</v>
      </c>
      <c r="X205" s="76">
        <f>IFERROR(VLOOKUP($A205,서부영업본부!$A$1:$H$255,5,FALSE),0)</f>
        <v>2896848.2744643353</v>
      </c>
    </row>
    <row r="206" spans="1:24" ht="15.65" customHeight="1" x14ac:dyDescent="0.45">
      <c r="A206" s="56" t="s">
        <v>174</v>
      </c>
      <c r="B206" s="73">
        <f t="shared" si="10"/>
        <v>0</v>
      </c>
      <c r="C206" s="74">
        <f>IFERROR(VLOOKUP($A206,유통영업혁신단!$A$1:$L$254,10,FALSE),0)</f>
        <v>0</v>
      </c>
      <c r="D206" s="74">
        <f t="shared" si="11"/>
        <v>0</v>
      </c>
      <c r="E206" s="20">
        <f>IFERROR(VLOOKUP($A206,'유통영업혁신단 IU'!$A:$G,4,FALSE),0)</f>
        <v>0</v>
      </c>
      <c r="F206" s="333"/>
      <c r="G206" s="333"/>
      <c r="H206" s="74">
        <f>IFERROR(VLOOKUP($A206,강북영업본부!$A$1:$D$255,3,FALSE),0)</f>
        <v>0</v>
      </c>
      <c r="I206" s="74">
        <f>IFERROR(VLOOKUP($A206,강북영업본부!$A$1:$D$255,4,FALSE),0)</f>
        <v>0</v>
      </c>
      <c r="J206" s="74">
        <f>IFERROR(VLOOKUP($A206,강남영업본부!$A$1:$G$255,3,FALSE),0)</f>
        <v>0</v>
      </c>
      <c r="K206" s="74">
        <f>IFERROR(VLOOKUP($A206,강서영업본부!$A$1:$G$255,3,FALSE),0)</f>
        <v>0</v>
      </c>
      <c r="L206" s="74">
        <f>IFERROR(VLOOKUP($A206,강남영업본부!$A$1:$G$255,4,FALSE),0)</f>
        <v>0</v>
      </c>
      <c r="M206" s="75">
        <f>IFERROR(VLOOKUP($A206,강서영업본부!$A$1:$G$255,4,FALSE),0)</f>
        <v>0</v>
      </c>
      <c r="N206" s="75">
        <f>IFERROR(VLOOKUP($A206,동부영업본부!$A$1:$H$255,3,FALSE),0)</f>
        <v>0</v>
      </c>
      <c r="O206" s="75">
        <f>IFERROR(VLOOKUP($A206,동부영업본부!$A$1:$H$255,4,FALSE),0)</f>
        <v>0</v>
      </c>
      <c r="P206" s="75">
        <f>IFERROR(VLOOKUP($A206,서부영업본부!$A$1:$H$255,3,FALSE),0)</f>
        <v>0</v>
      </c>
      <c r="Q206" s="75">
        <f>IFERROR(VLOOKUP($A206,서부영업본부!$A$1:$H$255,4,FALSE),0)</f>
        <v>0</v>
      </c>
      <c r="T206" s="76">
        <f>IFERROR(VLOOKUP($A206,강북영업본부!$A$1:$H$254,5,FALSE),0)</f>
        <v>0</v>
      </c>
      <c r="U206" s="76">
        <f>IFERROR(VLOOKUP($A206,강남영업본부!$A$1:$J$254,7,FALSE),0)</f>
        <v>0</v>
      </c>
      <c r="V206" s="76">
        <f>IFERROR(VLOOKUP($A206,강서영업본부!$A$1:$J$254,7,FALSE),0)</f>
        <v>0</v>
      </c>
      <c r="W206" s="76">
        <f>IFERROR(VLOOKUP($A206,동부영업본부!$A$1:$H$254,5,FALSE),0)</f>
        <v>0</v>
      </c>
      <c r="X206" s="76">
        <f>IFERROR(VLOOKUP($A206,서부영업본부!$A$1:$H$255,5,FALSE),0)</f>
        <v>0</v>
      </c>
    </row>
    <row r="207" spans="1:24" ht="15.65" customHeight="1" x14ac:dyDescent="0.45">
      <c r="A207" s="56" t="s">
        <v>104</v>
      </c>
      <c r="B207" s="73">
        <f t="shared" si="10"/>
        <v>21197171.035310552</v>
      </c>
      <c r="C207" s="74">
        <f>IFERROR(VLOOKUP($A207,유통영업혁신단!$A$1:$L$254,10,FALSE),0)</f>
        <v>0</v>
      </c>
      <c r="D207" s="74">
        <f t="shared" si="11"/>
        <v>21197171.035310552</v>
      </c>
      <c r="E207" s="20">
        <f>IFERROR(VLOOKUP($A207,'유통영업혁신단 IU'!$A:$G,4,FALSE),0)</f>
        <v>0</v>
      </c>
      <c r="F207" s="333"/>
      <c r="G207" s="333"/>
      <c r="H207" s="74">
        <f>IFERROR(VLOOKUP($A207,강북영업본부!$A$1:$D$255,3,FALSE),0)</f>
        <v>0</v>
      </c>
      <c r="I207" s="74">
        <f>IFERROR(VLOOKUP($A207,강북영업본부!$A$1:$D$255,4,FALSE),0)</f>
        <v>0</v>
      </c>
      <c r="J207" s="74">
        <f>IFERROR(VLOOKUP($A207,강남영업본부!$A$1:$G$255,3,FALSE),0)</f>
        <v>0</v>
      </c>
      <c r="K207" s="74">
        <f>IFERROR(VLOOKUP($A207,강서영업본부!$A$1:$G$255,3,FALSE),0)</f>
        <v>0</v>
      </c>
      <c r="L207" s="74">
        <f>IFERROR(VLOOKUP($A207,강남영업본부!$A$1:$G$255,4,FALSE),0)</f>
        <v>0</v>
      </c>
      <c r="M207" s="75">
        <f>IFERROR(VLOOKUP($A207,강서영업본부!$A$1:$G$255,4,FALSE),0)</f>
        <v>0</v>
      </c>
      <c r="N207" s="75">
        <f>IFERROR(VLOOKUP($A207,동부영업본부!$A$1:$H$255,3,FALSE),0)</f>
        <v>0</v>
      </c>
      <c r="O207" s="75">
        <f>IFERROR(VLOOKUP($A207,동부영업본부!$A$1:$H$255,4,FALSE),0)</f>
        <v>0</v>
      </c>
      <c r="P207" s="75">
        <f>IFERROR(VLOOKUP($A207,서부영업본부!$A$1:$H$255,3,FALSE),0)</f>
        <v>0</v>
      </c>
      <c r="Q207" s="75">
        <f>IFERROR(VLOOKUP($A207,서부영업본부!$A$1:$H$255,4,FALSE),0)</f>
        <v>0</v>
      </c>
      <c r="T207" s="76">
        <f>IFERROR(VLOOKUP($A207,강북영업본부!$A$1:$H$254,5,FALSE),0)</f>
        <v>3961550.8454489987</v>
      </c>
      <c r="U207" s="76">
        <f>IFERROR(VLOOKUP($A207,강남영업본부!$A$1:$J$254,7,FALSE),0)</f>
        <v>4373012.1336733252</v>
      </c>
      <c r="V207" s="76">
        <f>IFERROR(VLOOKUP($A207,강서영업본부!$A$1:$J$254,7,FALSE),0)</f>
        <v>4655054.3161750631</v>
      </c>
      <c r="W207" s="76">
        <f>IFERROR(VLOOKUP($A207,동부영업본부!$A$1:$H$254,5,FALSE),0)</f>
        <v>4370287.7262640707</v>
      </c>
      <c r="X207" s="76">
        <f>IFERROR(VLOOKUP($A207,서부영업본부!$A$1:$H$255,5,FALSE),0)</f>
        <v>3837266.0137490942</v>
      </c>
    </row>
    <row r="208" spans="1:24" ht="15.65" customHeight="1" x14ac:dyDescent="0.45">
      <c r="A208" s="57" t="s">
        <v>240</v>
      </c>
      <c r="B208" s="73">
        <f t="shared" si="10"/>
        <v>0</v>
      </c>
      <c r="C208" s="74">
        <f>IFERROR(VLOOKUP($A208,유통영업혁신단!$A$1:$L$254,10,FALSE),0)</f>
        <v>0</v>
      </c>
      <c r="D208" s="74">
        <f t="shared" si="11"/>
        <v>0</v>
      </c>
      <c r="E208" s="20">
        <f>IFERROR(VLOOKUP($A208,'유통영업혁신단 IU'!$A:$G,4,FALSE),0)</f>
        <v>0</v>
      </c>
      <c r="F208" s="333"/>
      <c r="G208" s="333"/>
      <c r="H208" s="74">
        <f>IFERROR(VLOOKUP($A208,강북영업본부!$A$1:$D$255,3,FALSE),0)</f>
        <v>0</v>
      </c>
      <c r="I208" s="74">
        <f>IFERROR(VLOOKUP($A208,강북영업본부!$A$1:$D$255,4,FALSE),0)</f>
        <v>0</v>
      </c>
      <c r="J208" s="74">
        <f>IFERROR(VLOOKUP($A208,강남영업본부!$A$1:$G$255,3,FALSE),0)</f>
        <v>0</v>
      </c>
      <c r="K208" s="74">
        <f>IFERROR(VLOOKUP($A208,강서영업본부!$A$1:$G$255,3,FALSE),0)</f>
        <v>0</v>
      </c>
      <c r="L208" s="74">
        <f>IFERROR(VLOOKUP($A208,강남영업본부!$A$1:$G$255,4,FALSE),0)</f>
        <v>0</v>
      </c>
      <c r="M208" s="75">
        <f>IFERROR(VLOOKUP($A208,강서영업본부!$A$1:$G$255,4,FALSE),0)</f>
        <v>0</v>
      </c>
      <c r="N208" s="75">
        <f>IFERROR(VLOOKUP($A208,동부영업본부!$A$1:$H$255,3,FALSE),0)</f>
        <v>0</v>
      </c>
      <c r="O208" s="75">
        <f>IFERROR(VLOOKUP($A208,동부영업본부!$A$1:$H$255,4,FALSE),0)</f>
        <v>0</v>
      </c>
      <c r="P208" s="75">
        <f>IFERROR(VLOOKUP($A208,서부영업본부!$A$1:$H$255,3,FALSE),0)</f>
        <v>0</v>
      </c>
      <c r="Q208" s="75">
        <f>IFERROR(VLOOKUP($A208,서부영업본부!$A$1:$H$255,4,FALSE),0)</f>
        <v>0</v>
      </c>
      <c r="T208" s="76">
        <f>IFERROR(VLOOKUP($A208,강북영업본부!$A$1:$H$254,5,FALSE),0)</f>
        <v>0</v>
      </c>
      <c r="U208" s="76">
        <f>IFERROR(VLOOKUP($A208,강남영업본부!$A$1:$J$254,7,FALSE),0)</f>
        <v>0</v>
      </c>
      <c r="V208" s="76">
        <f>IFERROR(VLOOKUP($A208,강서영업본부!$A$1:$J$254,7,FALSE),0)</f>
        <v>0</v>
      </c>
      <c r="W208" s="76">
        <f>IFERROR(VLOOKUP($A208,동부영업본부!$A$1:$H$254,5,FALSE),0)</f>
        <v>0</v>
      </c>
      <c r="X208" s="76">
        <f>IFERROR(VLOOKUP($A208,서부영업본부!$A$1:$H$255,5,FALSE),0)</f>
        <v>0</v>
      </c>
    </row>
    <row r="209" spans="1:24" ht="15.65" customHeight="1" x14ac:dyDescent="0.45">
      <c r="A209" s="56" t="s">
        <v>241</v>
      </c>
      <c r="B209" s="73">
        <f t="shared" si="10"/>
        <v>0</v>
      </c>
      <c r="C209" s="74">
        <f>IFERROR(VLOOKUP($A209,유통영업혁신단!$A$1:$L$254,10,FALSE),0)</f>
        <v>0</v>
      </c>
      <c r="D209" s="74">
        <f t="shared" si="11"/>
        <v>0</v>
      </c>
      <c r="E209" s="20">
        <f>IFERROR(VLOOKUP($A209,'유통영업혁신단 IU'!$A:$G,4,FALSE),0)</f>
        <v>0</v>
      </c>
      <c r="F209" s="333"/>
      <c r="G209" s="333"/>
      <c r="H209" s="74">
        <f>IFERROR(VLOOKUP($A209,강북영업본부!$A$1:$D$255,3,FALSE),0)</f>
        <v>0</v>
      </c>
      <c r="I209" s="74">
        <f>IFERROR(VLOOKUP($A209,강북영업본부!$A$1:$D$255,4,FALSE),0)</f>
        <v>0</v>
      </c>
      <c r="J209" s="74">
        <f>IFERROR(VLOOKUP($A209,강남영업본부!$A$1:$G$255,3,FALSE),0)</f>
        <v>0</v>
      </c>
      <c r="K209" s="74">
        <f>IFERROR(VLOOKUP($A209,강서영업본부!$A$1:$G$255,3,FALSE),0)</f>
        <v>0</v>
      </c>
      <c r="L209" s="74">
        <f>IFERROR(VLOOKUP($A209,강남영업본부!$A$1:$G$255,4,FALSE),0)</f>
        <v>0</v>
      </c>
      <c r="M209" s="75">
        <f>IFERROR(VLOOKUP($A209,강서영업본부!$A$1:$G$255,4,FALSE),0)</f>
        <v>0</v>
      </c>
      <c r="N209" s="75">
        <f>IFERROR(VLOOKUP($A209,동부영업본부!$A$1:$H$255,3,FALSE),0)</f>
        <v>0</v>
      </c>
      <c r="O209" s="75">
        <f>IFERROR(VLOOKUP($A209,동부영업본부!$A$1:$H$255,4,FALSE),0)</f>
        <v>0</v>
      </c>
      <c r="P209" s="75">
        <f>IFERROR(VLOOKUP($A209,서부영업본부!$A$1:$H$255,3,FALSE),0)</f>
        <v>0</v>
      </c>
      <c r="Q209" s="75">
        <f>IFERROR(VLOOKUP($A209,서부영업본부!$A$1:$H$255,4,FALSE),0)</f>
        <v>0</v>
      </c>
      <c r="T209" s="76">
        <f>IFERROR(VLOOKUP($A209,강북영업본부!$A$1:$H$254,5,FALSE),0)</f>
        <v>0</v>
      </c>
      <c r="U209" s="76">
        <f>IFERROR(VLOOKUP($A209,강남영업본부!$A$1:$J$254,7,FALSE),0)</f>
        <v>0</v>
      </c>
      <c r="V209" s="76">
        <f>IFERROR(VLOOKUP($A209,강서영업본부!$A$1:$J$254,7,FALSE),0)</f>
        <v>0</v>
      </c>
      <c r="W209" s="76">
        <f>IFERROR(VLOOKUP($A209,동부영업본부!$A$1:$H$254,5,FALSE),0)</f>
        <v>0</v>
      </c>
      <c r="X209" s="76">
        <f>IFERROR(VLOOKUP($A209,서부영업본부!$A$1:$H$255,5,FALSE),0)</f>
        <v>0</v>
      </c>
    </row>
    <row r="210" spans="1:24" ht="15.65" customHeight="1" x14ac:dyDescent="0.45">
      <c r="A210" s="57" t="s">
        <v>242</v>
      </c>
      <c r="B210" s="73">
        <f t="shared" si="10"/>
        <v>0</v>
      </c>
      <c r="C210" s="74">
        <f>IFERROR(VLOOKUP($A210,유통영업혁신단!$A$1:$L$254,10,FALSE),0)</f>
        <v>0</v>
      </c>
      <c r="D210" s="74">
        <f t="shared" si="11"/>
        <v>0</v>
      </c>
      <c r="E210" s="20">
        <f>IFERROR(VLOOKUP($A210,'유통영업혁신단 IU'!$A:$G,4,FALSE),0)</f>
        <v>0</v>
      </c>
      <c r="F210" s="333"/>
      <c r="G210" s="333"/>
      <c r="H210" s="74">
        <f>IFERROR(VLOOKUP($A210,강북영업본부!$A$1:$D$255,3,FALSE),0)</f>
        <v>0</v>
      </c>
      <c r="I210" s="74">
        <f>IFERROR(VLOOKUP($A210,강북영업본부!$A$1:$D$255,4,FALSE),0)</f>
        <v>0</v>
      </c>
      <c r="J210" s="74">
        <f>IFERROR(VLOOKUP($A210,강남영업본부!$A$1:$G$255,3,FALSE),0)</f>
        <v>0</v>
      </c>
      <c r="K210" s="74">
        <f>IFERROR(VLOOKUP($A210,강서영업본부!$A$1:$G$255,3,FALSE),0)</f>
        <v>0</v>
      </c>
      <c r="L210" s="74">
        <f>IFERROR(VLOOKUP($A210,강남영업본부!$A$1:$G$255,4,FALSE),0)</f>
        <v>0</v>
      </c>
      <c r="M210" s="75">
        <f>IFERROR(VLOOKUP($A210,강서영업본부!$A$1:$G$255,4,FALSE),0)</f>
        <v>0</v>
      </c>
      <c r="N210" s="75">
        <f>IFERROR(VLOOKUP($A210,동부영업본부!$A$1:$H$255,3,FALSE),0)</f>
        <v>0</v>
      </c>
      <c r="O210" s="75">
        <f>IFERROR(VLOOKUP($A210,동부영업본부!$A$1:$H$255,4,FALSE),0)</f>
        <v>0</v>
      </c>
      <c r="P210" s="75">
        <f>IFERROR(VLOOKUP($A210,서부영업본부!$A$1:$H$255,3,FALSE),0)</f>
        <v>0</v>
      </c>
      <c r="Q210" s="75">
        <f>IFERROR(VLOOKUP($A210,서부영업본부!$A$1:$H$255,4,FALSE),0)</f>
        <v>0</v>
      </c>
      <c r="T210" s="76">
        <f>IFERROR(VLOOKUP($A210,강북영업본부!$A$1:$H$254,5,FALSE),0)</f>
        <v>0</v>
      </c>
      <c r="U210" s="76">
        <f>IFERROR(VLOOKUP($A210,강남영업본부!$A$1:$J$254,7,FALSE),0)</f>
        <v>0</v>
      </c>
      <c r="V210" s="76">
        <f>IFERROR(VLOOKUP($A210,강서영업본부!$A$1:$J$254,7,FALSE),0)</f>
        <v>0</v>
      </c>
      <c r="W210" s="76">
        <f>IFERROR(VLOOKUP($A210,동부영업본부!$A$1:$H$254,5,FALSE),0)</f>
        <v>0</v>
      </c>
      <c r="X210" s="76">
        <f>IFERROR(VLOOKUP($A210,서부영업본부!$A$1:$H$255,5,FALSE),0)</f>
        <v>0</v>
      </c>
    </row>
    <row r="211" spans="1:24" ht="15.65" customHeight="1" x14ac:dyDescent="0.45">
      <c r="A211" s="56" t="s">
        <v>243</v>
      </c>
      <c r="B211" s="73">
        <f t="shared" si="10"/>
        <v>0</v>
      </c>
      <c r="C211" s="74">
        <f>IFERROR(VLOOKUP($A211,유통영업혁신단!$A$1:$L$254,10,FALSE),0)</f>
        <v>0</v>
      </c>
      <c r="D211" s="74">
        <f t="shared" si="11"/>
        <v>0</v>
      </c>
      <c r="E211" s="20">
        <f>IFERROR(VLOOKUP($A211,'유통영업혁신단 IU'!$A:$G,4,FALSE),0)</f>
        <v>0</v>
      </c>
      <c r="F211" s="333"/>
      <c r="G211" s="333"/>
      <c r="H211" s="74">
        <f>IFERROR(VLOOKUP($A211,강북영업본부!$A$1:$D$255,3,FALSE),0)</f>
        <v>0</v>
      </c>
      <c r="I211" s="74">
        <f>IFERROR(VLOOKUP($A211,강북영업본부!$A$1:$D$255,4,FALSE),0)</f>
        <v>0</v>
      </c>
      <c r="J211" s="74">
        <f>IFERROR(VLOOKUP($A211,강남영업본부!$A$1:$G$255,3,FALSE),0)</f>
        <v>0</v>
      </c>
      <c r="K211" s="74">
        <f>IFERROR(VLOOKUP($A211,강서영업본부!$A$1:$G$255,3,FALSE),0)</f>
        <v>0</v>
      </c>
      <c r="L211" s="74">
        <f>IFERROR(VLOOKUP($A211,강남영업본부!$A$1:$G$255,4,FALSE),0)</f>
        <v>0</v>
      </c>
      <c r="M211" s="75">
        <f>IFERROR(VLOOKUP($A211,강서영업본부!$A$1:$G$255,4,FALSE),0)</f>
        <v>0</v>
      </c>
      <c r="N211" s="75">
        <f>IFERROR(VLOOKUP($A211,동부영업본부!$A$1:$H$255,3,FALSE),0)</f>
        <v>0</v>
      </c>
      <c r="O211" s="75">
        <f>IFERROR(VLOOKUP($A211,동부영업본부!$A$1:$H$255,4,FALSE),0)</f>
        <v>0</v>
      </c>
      <c r="P211" s="75">
        <f>IFERROR(VLOOKUP($A211,서부영업본부!$A$1:$H$255,3,FALSE),0)</f>
        <v>0</v>
      </c>
      <c r="Q211" s="75">
        <f>IFERROR(VLOOKUP($A211,서부영업본부!$A$1:$H$255,4,FALSE),0)</f>
        <v>0</v>
      </c>
      <c r="T211" s="76">
        <f>IFERROR(VLOOKUP($A211,강북영업본부!$A$1:$H$254,5,FALSE),0)</f>
        <v>0</v>
      </c>
      <c r="U211" s="76">
        <f>IFERROR(VLOOKUP($A211,강남영업본부!$A$1:$J$254,7,FALSE),0)</f>
        <v>0</v>
      </c>
      <c r="V211" s="76">
        <f>IFERROR(VLOOKUP($A211,강서영업본부!$A$1:$J$254,7,FALSE),0)</f>
        <v>0</v>
      </c>
      <c r="W211" s="76">
        <f>IFERROR(VLOOKUP($A211,동부영업본부!$A$1:$H$254,5,FALSE),0)</f>
        <v>0</v>
      </c>
      <c r="X211" s="76">
        <f>IFERROR(VLOOKUP($A211,서부영업본부!$A$1:$H$255,5,FALSE),0)</f>
        <v>0</v>
      </c>
    </row>
    <row r="212" spans="1:24" ht="15.65" customHeight="1" x14ac:dyDescent="0.45">
      <c r="A212" s="23" t="s">
        <v>334</v>
      </c>
      <c r="B212" s="73">
        <f t="shared" si="10"/>
        <v>0</v>
      </c>
      <c r="C212" s="74">
        <f>IFERROR(VLOOKUP($A212,유통영업혁신단!$A$1:$L$254,10,FALSE),0)</f>
        <v>0</v>
      </c>
      <c r="D212" s="74">
        <f t="shared" si="11"/>
        <v>0</v>
      </c>
      <c r="E212" s="20">
        <f>IFERROR(VLOOKUP($A212,'유통영업혁신단 IU'!$A:$G,4,FALSE),0)</f>
        <v>0</v>
      </c>
      <c r="F212" s="333"/>
      <c r="G212" s="333"/>
      <c r="H212" s="74">
        <f>IFERROR(VLOOKUP($A212,강북영업본부!$A$1:$D$255,3,FALSE),0)</f>
        <v>0</v>
      </c>
      <c r="I212" s="74">
        <f>IFERROR(VLOOKUP($A212,강북영업본부!$A$1:$D$255,4,FALSE),0)</f>
        <v>0</v>
      </c>
      <c r="J212" s="74">
        <f>IFERROR(VLOOKUP($A212,강남영업본부!$A$1:$G$255,3,FALSE),0)</f>
        <v>0</v>
      </c>
      <c r="K212" s="74">
        <f>IFERROR(VLOOKUP($A212,강서영업본부!$A$1:$G$255,3,FALSE),0)</f>
        <v>0</v>
      </c>
      <c r="L212" s="74">
        <f>IFERROR(VLOOKUP($A212,강남영업본부!$A$1:$G$255,4,FALSE),0)</f>
        <v>0</v>
      </c>
      <c r="M212" s="75">
        <f>IFERROR(VLOOKUP($A212,강서영업본부!$A$1:$G$255,4,FALSE),0)</f>
        <v>0</v>
      </c>
      <c r="N212" s="75">
        <f>IFERROR(VLOOKUP($A212,동부영업본부!$A$1:$H$255,3,FALSE),0)</f>
        <v>0</v>
      </c>
      <c r="O212" s="75">
        <f>IFERROR(VLOOKUP($A212,동부영업본부!$A$1:$H$255,4,FALSE),0)</f>
        <v>0</v>
      </c>
      <c r="P212" s="75">
        <f>IFERROR(VLOOKUP($A212,서부영업본부!$A$1:$H$255,3,FALSE),0)</f>
        <v>0</v>
      </c>
      <c r="Q212" s="75">
        <f>IFERROR(VLOOKUP($A212,서부영업본부!$A$1:$H$255,4,FALSE),0)</f>
        <v>0</v>
      </c>
      <c r="T212" s="76">
        <f>IFERROR(VLOOKUP($A212,강북영업본부!$A$1:$H$254,5,FALSE),0)</f>
        <v>0</v>
      </c>
      <c r="U212" s="76">
        <f>IFERROR(VLOOKUP($A212,강남영업본부!$A$1:$J$254,7,FALSE),0)</f>
        <v>0</v>
      </c>
      <c r="V212" s="76">
        <f>IFERROR(VLOOKUP($A212,강서영업본부!$A$1:$J$254,7,FALSE),0)</f>
        <v>0</v>
      </c>
      <c r="W212" s="76">
        <f>IFERROR(VLOOKUP($A212,동부영업본부!$A$1:$H$254,5,FALSE),0)</f>
        <v>0</v>
      </c>
      <c r="X212" s="76">
        <f>IFERROR(VLOOKUP($A212,서부영업본부!$A$1:$H$255,5,FALSE),0)</f>
        <v>0</v>
      </c>
    </row>
    <row r="213" spans="1:24" s="12" customFormat="1" ht="15.65" customHeight="1" x14ac:dyDescent="0.45">
      <c r="A213" s="42" t="s">
        <v>175</v>
      </c>
      <c r="B213" s="69">
        <f t="shared" si="10"/>
        <v>0</v>
      </c>
      <c r="C213" s="70">
        <f>IFERROR(VLOOKUP($A213,유통영업혁신단!$A$1:$L$254,10,FALSE),0)</f>
        <v>0</v>
      </c>
      <c r="D213" s="70">
        <f t="shared" si="11"/>
        <v>0</v>
      </c>
      <c r="E213" s="70">
        <f>IFERROR(VLOOKUP($A213,'유통영업혁신단 IU'!$A:$G,4,FALSE),0)</f>
        <v>0</v>
      </c>
      <c r="F213" s="332"/>
      <c r="G213" s="332"/>
      <c r="H213" s="70">
        <f>IFERROR(VLOOKUP($A213,강북영업본부!$A$1:$D$255,3,FALSE),0)</f>
        <v>0</v>
      </c>
      <c r="I213" s="70">
        <f>IFERROR(VLOOKUP($A213,강북영업본부!$A$1:$D$255,4,FALSE),0)</f>
        <v>0</v>
      </c>
      <c r="J213" s="70">
        <f>IFERROR(VLOOKUP($A213,강남영업본부!$A$1:$G$255,3,FALSE),0)</f>
        <v>0</v>
      </c>
      <c r="K213" s="70">
        <f>IFERROR(VLOOKUP($A213,강서영업본부!$A$1:$G$255,3,FALSE),0)</f>
        <v>0</v>
      </c>
      <c r="L213" s="70">
        <f>IFERROR(VLOOKUP($A213,강남영업본부!$A$1:$G$255,4,FALSE),0)</f>
        <v>0</v>
      </c>
      <c r="M213" s="71">
        <f>IFERROR(VLOOKUP($A213,강서영업본부!$A$1:$G$255,4,FALSE),0)</f>
        <v>0</v>
      </c>
      <c r="N213" s="71">
        <f>IFERROR(VLOOKUP($A213,동부영업본부!$A$1:$H$255,3,FALSE),0)</f>
        <v>0</v>
      </c>
      <c r="O213" s="71">
        <f>IFERROR(VLOOKUP($A213,동부영업본부!$A$1:$H$255,4,FALSE),0)</f>
        <v>0</v>
      </c>
      <c r="P213" s="71">
        <f>IFERROR(VLOOKUP($A213,서부영업본부!$A$1:$H$255,3,FALSE),0)</f>
        <v>0</v>
      </c>
      <c r="Q213" s="71">
        <f>IFERROR(VLOOKUP($A213,서부영업본부!$A$1:$H$255,4,FALSE),0)</f>
        <v>0</v>
      </c>
      <c r="T213" s="72">
        <f>IFERROR(VLOOKUP($A213,강북영업본부!$A$1:$H$254,5,FALSE),0)</f>
        <v>0</v>
      </c>
      <c r="U213" s="72">
        <f>IFERROR(VLOOKUP($A213,강남영업본부!$A$1:$J$254,7,FALSE),0)</f>
        <v>0</v>
      </c>
      <c r="V213" s="72">
        <f>IFERROR(VLOOKUP($A213,강서영업본부!$A$1:$J$254,7,FALSE),0)</f>
        <v>0</v>
      </c>
      <c r="W213" s="72">
        <f>IFERROR(VLOOKUP($A213,동부영업본부!$A$1:$H$254,5,FALSE),0)</f>
        <v>0</v>
      </c>
      <c r="X213" s="72">
        <f>IFERROR(VLOOKUP($A213,서부영업본부!$A$1:$H$255,5,FALSE),0)</f>
        <v>0</v>
      </c>
    </row>
    <row r="214" spans="1:24" ht="15.65" customHeight="1" x14ac:dyDescent="0.45">
      <c r="A214" s="56" t="s">
        <v>176</v>
      </c>
      <c r="B214" s="73">
        <f t="shared" si="10"/>
        <v>0</v>
      </c>
      <c r="C214" s="74">
        <f>IFERROR(VLOOKUP($A214,유통영업혁신단!$A$1:$L$254,10,FALSE),0)</f>
        <v>0</v>
      </c>
      <c r="D214" s="74">
        <f t="shared" si="11"/>
        <v>0</v>
      </c>
      <c r="E214" s="74">
        <f>IFERROR(VLOOKUP($A214,'유통영업혁신단 IU'!$A:$G,4,FALSE),0)</f>
        <v>0</v>
      </c>
      <c r="F214" s="333"/>
      <c r="G214" s="333"/>
      <c r="H214" s="74">
        <f>IFERROR(VLOOKUP($A214,강북영업본부!$A$1:$D$255,3,FALSE),0)</f>
        <v>0</v>
      </c>
      <c r="I214" s="74">
        <f>IFERROR(VLOOKUP($A214,강북영업본부!$A$1:$D$255,4,FALSE),0)</f>
        <v>0</v>
      </c>
      <c r="J214" s="74">
        <f>IFERROR(VLOOKUP($A214,강남영업본부!$A$1:$G$255,3,FALSE),0)</f>
        <v>0</v>
      </c>
      <c r="K214" s="74">
        <f>IFERROR(VLOOKUP($A214,강서영업본부!$A$1:$G$255,3,FALSE),0)</f>
        <v>0</v>
      </c>
      <c r="L214" s="74">
        <f>IFERROR(VLOOKUP($A214,강남영업본부!$A$1:$G$255,4,FALSE),0)</f>
        <v>0</v>
      </c>
      <c r="M214" s="75">
        <f>IFERROR(VLOOKUP($A214,강서영업본부!$A$1:$G$255,4,FALSE),0)</f>
        <v>0</v>
      </c>
      <c r="N214" s="75">
        <f>IFERROR(VLOOKUP($A214,동부영업본부!$A$1:$H$255,3,FALSE),0)</f>
        <v>0</v>
      </c>
      <c r="O214" s="75">
        <f>IFERROR(VLOOKUP($A214,동부영업본부!$A$1:$H$255,4,FALSE),0)</f>
        <v>0</v>
      </c>
      <c r="P214" s="75">
        <f>IFERROR(VLOOKUP($A214,서부영업본부!$A$1:$H$255,3,FALSE),0)</f>
        <v>0</v>
      </c>
      <c r="Q214" s="75">
        <f>IFERROR(VLOOKUP($A214,서부영업본부!$A$1:$H$255,4,FALSE),0)</f>
        <v>0</v>
      </c>
      <c r="T214" s="76">
        <f>IFERROR(VLOOKUP($A214,강북영업본부!$A$1:$H$254,5,FALSE),0)</f>
        <v>0</v>
      </c>
      <c r="U214" s="76">
        <f>IFERROR(VLOOKUP($A214,강남영업본부!$A$1:$J$254,7,FALSE),0)</f>
        <v>0</v>
      </c>
      <c r="V214" s="76">
        <f>IFERROR(VLOOKUP($A214,강서영업본부!$A$1:$J$254,7,FALSE),0)</f>
        <v>0</v>
      </c>
      <c r="W214" s="76">
        <f>IFERROR(VLOOKUP($A214,동부영업본부!$A$1:$H$254,5,FALSE),0)</f>
        <v>0</v>
      </c>
      <c r="X214" s="76">
        <f>IFERROR(VLOOKUP($A214,서부영업본부!$A$1:$H$255,5,FALSE),0)</f>
        <v>0</v>
      </c>
    </row>
    <row r="215" spans="1:24" s="12" customFormat="1" ht="15.65" customHeight="1" x14ac:dyDescent="0.45">
      <c r="A215" s="42" t="s">
        <v>105</v>
      </c>
      <c r="B215" s="69">
        <f t="shared" si="10"/>
        <v>1064101998.8912743</v>
      </c>
      <c r="C215" s="70">
        <f>IFERROR(VLOOKUP($A215,유통영업혁신단!$A$1:$L$254,10,FALSE),0)</f>
        <v>0</v>
      </c>
      <c r="D215" s="70">
        <f t="shared" si="11"/>
        <v>185768.89127430902</v>
      </c>
      <c r="E215" s="70">
        <f>IFERROR(VLOOKUP($A215,'유통영업혁신단 IU'!$A:$G,4,FALSE),0)</f>
        <v>200248971</v>
      </c>
      <c r="F215" s="332"/>
      <c r="G215" s="332"/>
      <c r="H215" s="70">
        <f>IFERROR(VLOOKUP($A215,강북영업본부!$A$1:$D$255,3,FALSE),0)</f>
        <v>51050717</v>
      </c>
      <c r="I215" s="70">
        <f>IFERROR(VLOOKUP($A215,강북영업본부!$A$1:$D$255,4,FALSE),0)</f>
        <v>61808704</v>
      </c>
      <c r="J215" s="70">
        <f>IFERROR(VLOOKUP($A215,강남영업본부!$A$1:$G$255,3,FALSE),0)</f>
        <v>90226518</v>
      </c>
      <c r="K215" s="70">
        <f>IFERROR(VLOOKUP($A215,강서영업본부!$A$1:$G$255,3,FALSE),0)</f>
        <v>93560066</v>
      </c>
      <c r="L215" s="70">
        <f>IFERROR(VLOOKUP($A215,강남영업본부!$A$1:$G$255,4,FALSE),0)</f>
        <v>79222923</v>
      </c>
      <c r="M215" s="71">
        <f>IFERROR(VLOOKUP($A215,강서영업본부!$A$1:$G$255,4,FALSE),0)</f>
        <v>83525672</v>
      </c>
      <c r="N215" s="71">
        <f>IFERROR(VLOOKUP($A215,동부영업본부!$A$1:$H$255,3,FALSE),0)</f>
        <v>121769801</v>
      </c>
      <c r="O215" s="71">
        <f>IFERROR(VLOOKUP($A215,동부영업본부!$A$1:$H$255,4,FALSE),0)</f>
        <v>119639081</v>
      </c>
      <c r="P215" s="71">
        <f>IFERROR(VLOOKUP($A215,서부영업본부!$A$1:$H$255,3,FALSE),0)</f>
        <v>75575890</v>
      </c>
      <c r="Q215" s="71">
        <f>IFERROR(VLOOKUP($A215,서부영업본부!$A$1:$H$255,4,FALSE),0)</f>
        <v>87287887</v>
      </c>
      <c r="T215" s="72">
        <f>IFERROR(VLOOKUP($A215,강북영업본부!$A$1:$H$254,5,FALSE),0)</f>
        <v>185768.89127430902</v>
      </c>
      <c r="U215" s="72">
        <f>IFERROR(VLOOKUP($A215,강남영업본부!$A$1:$J$254,7,FALSE),0)</f>
        <v>0</v>
      </c>
      <c r="V215" s="72">
        <f>IFERROR(VLOOKUP($A215,강서영업본부!$A$1:$J$254,7,FALSE),0)</f>
        <v>0</v>
      </c>
      <c r="W215" s="72">
        <f>IFERROR(VLOOKUP($A215,동부영업본부!$A$1:$H$254,5,FALSE),0)</f>
        <v>0</v>
      </c>
      <c r="X215" s="72">
        <f>IFERROR(VLOOKUP($A215,서부영업본부!$A$1:$H$255,5,FALSE),0)</f>
        <v>0</v>
      </c>
    </row>
    <row r="216" spans="1:24" ht="15.65" customHeight="1" x14ac:dyDescent="0.45">
      <c r="A216" s="57" t="s">
        <v>186</v>
      </c>
      <c r="B216" s="73">
        <f t="shared" si="10"/>
        <v>335892080</v>
      </c>
      <c r="C216" s="74">
        <f>IFERROR(VLOOKUP($A216,유통영업혁신단!$A$1:$L$254,10,FALSE),0)</f>
        <v>0</v>
      </c>
      <c r="D216" s="74">
        <f t="shared" si="11"/>
        <v>0</v>
      </c>
      <c r="E216" s="74">
        <f>IFERROR(VLOOKUP($A216,'유통영업혁신단 IU'!$A:$G,4,FALSE),0)</f>
        <v>0</v>
      </c>
      <c r="F216" s="333"/>
      <c r="G216" s="333"/>
      <c r="H216" s="74">
        <f>IFERROR(VLOOKUP($A216,강북영업본부!$A$1:$D$255,3,FALSE),0)</f>
        <v>5665940</v>
      </c>
      <c r="I216" s="74">
        <f>IFERROR(VLOOKUP($A216,강북영업본부!$A$1:$D$255,4,FALSE),0)</f>
        <v>21871570</v>
      </c>
      <c r="J216" s="74">
        <f>IFERROR(VLOOKUP($A216,강남영업본부!$A$1:$G$255,3,FALSE),0)</f>
        <v>56044990</v>
      </c>
      <c r="K216" s="74">
        <f>IFERROR(VLOOKUP($A216,강서영업본부!$A$1:$G$255,3,FALSE),0)</f>
        <v>33142750</v>
      </c>
      <c r="L216" s="74">
        <f>IFERROR(VLOOKUP($A216,강남영업본부!$A$1:$G$255,4,FALSE),0)</f>
        <v>27835030</v>
      </c>
      <c r="M216" s="75">
        <f>IFERROR(VLOOKUP($A216,강서영업본부!$A$1:$G$255,4,FALSE),0)</f>
        <v>24391420</v>
      </c>
      <c r="N216" s="75">
        <f>IFERROR(VLOOKUP($A216,동부영업본부!$A$1:$H$255,3,FALSE),0)</f>
        <v>50852020</v>
      </c>
      <c r="O216" s="75">
        <f>IFERROR(VLOOKUP($A216,동부영업본부!$A$1:$H$255,4,FALSE),0)</f>
        <v>52212550</v>
      </c>
      <c r="P216" s="75">
        <f>IFERROR(VLOOKUP($A216,서부영업본부!$A$1:$H$255,3,FALSE),0)</f>
        <v>35047560</v>
      </c>
      <c r="Q216" s="75">
        <f>IFERROR(VLOOKUP($A216,서부영업본부!$A$1:$H$255,4,FALSE),0)</f>
        <v>28828250</v>
      </c>
      <c r="T216" s="76">
        <f>IFERROR(VLOOKUP($A216,강북영업본부!$A$1:$H$254,5,FALSE),0)</f>
        <v>0</v>
      </c>
      <c r="U216" s="76">
        <f>IFERROR(VLOOKUP($A216,강남영업본부!$A$1:$J$254,7,FALSE),0)</f>
        <v>0</v>
      </c>
      <c r="V216" s="76">
        <f>IFERROR(VLOOKUP($A216,강서영업본부!$A$1:$J$254,7,FALSE),0)</f>
        <v>0</v>
      </c>
      <c r="W216" s="76">
        <f>IFERROR(VLOOKUP($A216,동부영업본부!$A$1:$H$254,5,FALSE),0)</f>
        <v>0</v>
      </c>
      <c r="X216" s="76">
        <f>IFERROR(VLOOKUP($A216,서부영업본부!$A$1:$H$255,5,FALSE),0)</f>
        <v>0</v>
      </c>
    </row>
    <row r="217" spans="1:24" ht="15.65" customHeight="1" x14ac:dyDescent="0.45">
      <c r="A217" s="57" t="s">
        <v>244</v>
      </c>
      <c r="B217" s="73">
        <f t="shared" si="10"/>
        <v>0</v>
      </c>
      <c r="C217" s="74">
        <f>IFERROR(VLOOKUP($A217,유통영업혁신단!$A$1:$L$254,10,FALSE),0)</f>
        <v>0</v>
      </c>
      <c r="D217" s="74">
        <f t="shared" si="11"/>
        <v>0</v>
      </c>
      <c r="E217" s="74">
        <f>IFERROR(VLOOKUP($A217,'유통영업혁신단 IU'!$A:$G,4,FALSE),0)</f>
        <v>0</v>
      </c>
      <c r="F217" s="333"/>
      <c r="G217" s="333"/>
      <c r="H217" s="74">
        <f>IFERROR(VLOOKUP($A217,강북영업본부!$A$1:$D$255,3,FALSE),0)</f>
        <v>0</v>
      </c>
      <c r="I217" s="74">
        <f>IFERROR(VLOOKUP($A217,강북영업본부!$A$1:$D$255,4,FALSE),0)</f>
        <v>0</v>
      </c>
      <c r="J217" s="74">
        <f>IFERROR(VLOOKUP($A217,강남영업본부!$A$1:$G$255,3,FALSE),0)</f>
        <v>0</v>
      </c>
      <c r="K217" s="74">
        <f>IFERROR(VLOOKUP($A217,강서영업본부!$A$1:$G$255,3,FALSE),0)</f>
        <v>0</v>
      </c>
      <c r="L217" s="74">
        <f>IFERROR(VLOOKUP($A217,강남영업본부!$A$1:$G$255,4,FALSE),0)</f>
        <v>0</v>
      </c>
      <c r="M217" s="75">
        <f>IFERROR(VLOOKUP($A217,강서영업본부!$A$1:$G$255,4,FALSE),0)</f>
        <v>0</v>
      </c>
      <c r="N217" s="75">
        <f>IFERROR(VLOOKUP($A217,동부영업본부!$A$1:$H$255,3,FALSE),0)</f>
        <v>0</v>
      </c>
      <c r="O217" s="75">
        <f>IFERROR(VLOOKUP($A217,동부영업본부!$A$1:$H$255,4,FALSE),0)</f>
        <v>0</v>
      </c>
      <c r="P217" s="75">
        <f>IFERROR(VLOOKUP($A217,서부영업본부!$A$1:$H$255,3,FALSE),0)</f>
        <v>0</v>
      </c>
      <c r="Q217" s="75">
        <f>IFERROR(VLOOKUP($A217,서부영업본부!$A$1:$H$255,4,FALSE),0)</f>
        <v>0</v>
      </c>
      <c r="T217" s="76">
        <f>IFERROR(VLOOKUP($A217,강북영업본부!$A$1:$H$254,5,FALSE),0)</f>
        <v>0</v>
      </c>
      <c r="U217" s="76">
        <f>IFERROR(VLOOKUP($A217,강남영업본부!$A$1:$J$254,7,FALSE),0)</f>
        <v>0</v>
      </c>
      <c r="V217" s="76">
        <f>IFERROR(VLOOKUP($A217,강서영업본부!$A$1:$J$254,7,FALSE),0)</f>
        <v>0</v>
      </c>
      <c r="W217" s="76">
        <f>IFERROR(VLOOKUP($A217,동부영업본부!$A$1:$H$254,5,FALSE),0)</f>
        <v>0</v>
      </c>
      <c r="X217" s="76">
        <f>IFERROR(VLOOKUP($A217,서부영업본부!$A$1:$H$255,5,FALSE),0)</f>
        <v>0</v>
      </c>
    </row>
    <row r="218" spans="1:24" ht="15.65" customHeight="1" x14ac:dyDescent="0.45">
      <c r="A218" s="56" t="s">
        <v>106</v>
      </c>
      <c r="B218" s="73">
        <f t="shared" si="10"/>
        <v>0</v>
      </c>
      <c r="C218" s="74">
        <f>IFERROR(VLOOKUP($A218,유통영업혁신단!$A$1:$L$254,10,FALSE),0)</f>
        <v>0</v>
      </c>
      <c r="D218" s="74">
        <f t="shared" si="11"/>
        <v>0</v>
      </c>
      <c r="E218" s="74">
        <f>IFERROR(VLOOKUP($A218,'유통영업혁신단 IU'!$A:$G,4,FALSE),0)</f>
        <v>0</v>
      </c>
      <c r="F218" s="333"/>
      <c r="G218" s="333"/>
      <c r="H218" s="74">
        <f>IFERROR(VLOOKUP($A218,강북영업본부!$A$1:$D$255,3,FALSE),0)</f>
        <v>0</v>
      </c>
      <c r="I218" s="74">
        <f>IFERROR(VLOOKUP($A218,강북영업본부!$A$1:$D$255,4,FALSE),0)</f>
        <v>0</v>
      </c>
      <c r="J218" s="74">
        <f>IFERROR(VLOOKUP($A218,강남영업본부!$A$1:$G$255,3,FALSE),0)</f>
        <v>0</v>
      </c>
      <c r="K218" s="74">
        <f>IFERROR(VLOOKUP($A218,강서영업본부!$A$1:$G$255,3,FALSE),0)</f>
        <v>0</v>
      </c>
      <c r="L218" s="74">
        <f>IFERROR(VLOOKUP($A218,강남영업본부!$A$1:$G$255,4,FALSE),0)</f>
        <v>0</v>
      </c>
      <c r="M218" s="75">
        <f>IFERROR(VLOOKUP($A218,강서영업본부!$A$1:$G$255,4,FALSE),0)</f>
        <v>0</v>
      </c>
      <c r="N218" s="75">
        <f>IFERROR(VLOOKUP($A218,동부영업본부!$A$1:$H$255,3,FALSE),0)</f>
        <v>0</v>
      </c>
      <c r="O218" s="75">
        <f>IFERROR(VLOOKUP($A218,동부영업본부!$A$1:$H$255,4,FALSE),0)</f>
        <v>0</v>
      </c>
      <c r="P218" s="75">
        <f>IFERROR(VLOOKUP($A218,서부영업본부!$A$1:$H$255,3,FALSE),0)</f>
        <v>0</v>
      </c>
      <c r="Q218" s="75">
        <f>IFERROR(VLOOKUP($A218,서부영업본부!$A$1:$H$255,4,FALSE),0)</f>
        <v>0</v>
      </c>
      <c r="T218" s="76">
        <f>IFERROR(VLOOKUP($A218,강북영업본부!$A$1:$H$254,5,FALSE),0)</f>
        <v>0</v>
      </c>
      <c r="U218" s="76">
        <f>IFERROR(VLOOKUP($A218,강남영업본부!$A$1:$J$254,7,FALSE),0)</f>
        <v>0</v>
      </c>
      <c r="V218" s="76">
        <f>IFERROR(VLOOKUP($A218,강서영업본부!$A$1:$J$254,7,FALSE),0)</f>
        <v>0</v>
      </c>
      <c r="W218" s="76">
        <f>IFERROR(VLOOKUP($A218,동부영업본부!$A$1:$H$254,5,FALSE),0)</f>
        <v>0</v>
      </c>
      <c r="X218" s="76">
        <f>IFERROR(VLOOKUP($A218,서부영업본부!$A$1:$H$255,5,FALSE),0)</f>
        <v>0</v>
      </c>
    </row>
    <row r="219" spans="1:24" ht="15.65" customHeight="1" x14ac:dyDescent="0.45">
      <c r="A219" s="57" t="s">
        <v>107</v>
      </c>
      <c r="B219" s="73">
        <f t="shared" si="10"/>
        <v>24777323</v>
      </c>
      <c r="C219" s="74">
        <f>IFERROR(VLOOKUP($A219,유통영업혁신단!$A$1:$L$254,10,FALSE),0)</f>
        <v>0</v>
      </c>
      <c r="D219" s="74">
        <f t="shared" si="11"/>
        <v>0</v>
      </c>
      <c r="E219" s="74">
        <f>IFERROR(VLOOKUP($A219,'유통영업혁신단 IU'!$A:$G,4,FALSE),0)</f>
        <v>0</v>
      </c>
      <c r="F219" s="333"/>
      <c r="G219" s="333"/>
      <c r="H219" s="74">
        <f>IFERROR(VLOOKUP($A219,강북영업본부!$A$1:$D$255,3,FALSE),0)</f>
        <v>8724134</v>
      </c>
      <c r="I219" s="74">
        <f>IFERROR(VLOOKUP($A219,강북영업본부!$A$1:$D$255,4,FALSE),0)</f>
        <v>267850</v>
      </c>
      <c r="J219" s="74">
        <f>IFERROR(VLOOKUP($A219,강남영업본부!$A$1:$G$255,3,FALSE),0)</f>
        <v>2315265</v>
      </c>
      <c r="K219" s="74">
        <f>IFERROR(VLOOKUP($A219,강서영업본부!$A$1:$G$255,3,FALSE),0)</f>
        <v>106220</v>
      </c>
      <c r="L219" s="74">
        <f>IFERROR(VLOOKUP($A219,강남영업본부!$A$1:$G$255,4,FALSE),0)</f>
        <v>1228458</v>
      </c>
      <c r="M219" s="75">
        <f>IFERROR(VLOOKUP($A219,강서영업본부!$A$1:$G$255,4,FALSE),0)</f>
        <v>2791410</v>
      </c>
      <c r="N219" s="75">
        <f>IFERROR(VLOOKUP($A219,동부영업본부!$A$1:$H$255,3,FALSE),0)</f>
        <v>1805917</v>
      </c>
      <c r="O219" s="75">
        <f>IFERROR(VLOOKUP($A219,동부영업본부!$A$1:$H$255,4,FALSE),0)</f>
        <v>412630</v>
      </c>
      <c r="P219" s="75">
        <f>IFERROR(VLOOKUP($A219,서부영업본부!$A$1:$H$255,3,FALSE),0)</f>
        <v>2830000</v>
      </c>
      <c r="Q219" s="75">
        <f>IFERROR(VLOOKUP($A219,서부영업본부!$A$1:$H$255,4,FALSE),0)</f>
        <v>4295439</v>
      </c>
      <c r="T219" s="76">
        <f>IFERROR(VLOOKUP($A219,강북영업본부!$A$1:$H$254,5,FALSE),0)</f>
        <v>0</v>
      </c>
      <c r="U219" s="76">
        <f>IFERROR(VLOOKUP($A219,강남영업본부!$A$1:$J$254,7,FALSE),0)</f>
        <v>0</v>
      </c>
      <c r="V219" s="76">
        <f>IFERROR(VLOOKUP($A219,강서영업본부!$A$1:$J$254,7,FALSE),0)</f>
        <v>0</v>
      </c>
      <c r="W219" s="76">
        <f>IFERROR(VLOOKUP($A219,동부영업본부!$A$1:$H$254,5,FALSE),0)</f>
        <v>0</v>
      </c>
      <c r="X219" s="76">
        <f>IFERROR(VLOOKUP($A219,서부영업본부!$A$1:$H$255,5,FALSE),0)</f>
        <v>0</v>
      </c>
    </row>
    <row r="220" spans="1:24" ht="15.65" customHeight="1" x14ac:dyDescent="0.45">
      <c r="A220" s="58" t="s">
        <v>108</v>
      </c>
      <c r="B220" s="73">
        <f t="shared" si="10"/>
        <v>367444400</v>
      </c>
      <c r="C220" s="74">
        <f>IFERROR(VLOOKUP($A220,유통영업혁신단!$A$1:$L$254,10,FALSE),0)</f>
        <v>0</v>
      </c>
      <c r="D220" s="74">
        <f t="shared" si="11"/>
        <v>0</v>
      </c>
      <c r="E220" s="74">
        <f>IFERROR(VLOOKUP($A220,'유통영업혁신단 IU'!$A:$G,4,FALSE),0)</f>
        <v>-100000</v>
      </c>
      <c r="F220" s="333"/>
      <c r="G220" s="333"/>
      <c r="H220" s="74">
        <f>IFERROR(VLOOKUP($A220,강북영업본부!$A$1:$D$255,3,FALSE),0)</f>
        <v>27472500</v>
      </c>
      <c r="I220" s="74">
        <f>IFERROR(VLOOKUP($A220,강북영업본부!$A$1:$D$255,4,FALSE),0)</f>
        <v>25915200</v>
      </c>
      <c r="J220" s="74">
        <f>IFERROR(VLOOKUP($A220,강남영업본부!$A$1:$G$255,3,FALSE),0)</f>
        <v>23958900</v>
      </c>
      <c r="K220" s="74">
        <f>IFERROR(VLOOKUP($A220,강서영업본부!$A$1:$G$255,3,FALSE),0)</f>
        <v>47757900</v>
      </c>
      <c r="L220" s="74">
        <f>IFERROR(VLOOKUP($A220,강남영업본부!$A$1:$G$255,4,FALSE),0)</f>
        <v>33306300</v>
      </c>
      <c r="M220" s="75">
        <f>IFERROR(VLOOKUP($A220,강서영업본부!$A$1:$G$255,4,FALSE),0)</f>
        <v>43885500</v>
      </c>
      <c r="N220" s="75">
        <f>IFERROR(VLOOKUP($A220,동부영업본부!$A$1:$H$255,3,FALSE),0)</f>
        <v>54148800</v>
      </c>
      <c r="O220" s="75">
        <f>IFERROR(VLOOKUP($A220,동부영업본부!$A$1:$H$255,4,FALSE),0)</f>
        <v>56617200</v>
      </c>
      <c r="P220" s="75">
        <f>IFERROR(VLOOKUP($A220,서부영업본부!$A$1:$H$255,3,FALSE),0)</f>
        <v>19357800</v>
      </c>
      <c r="Q220" s="75">
        <f>IFERROR(VLOOKUP($A220,서부영업본부!$A$1:$H$255,4,FALSE),0)</f>
        <v>35124300</v>
      </c>
      <c r="T220" s="76">
        <f>IFERROR(VLOOKUP($A220,강북영업본부!$A$1:$H$254,5,FALSE),0)</f>
        <v>0</v>
      </c>
      <c r="U220" s="76">
        <f>IFERROR(VLOOKUP($A220,강남영업본부!$A$1:$J$254,7,FALSE),0)</f>
        <v>0</v>
      </c>
      <c r="V220" s="76">
        <f>IFERROR(VLOOKUP($A220,강서영업본부!$A$1:$J$254,7,FALSE),0)</f>
        <v>0</v>
      </c>
      <c r="W220" s="76">
        <f>IFERROR(VLOOKUP($A220,동부영업본부!$A$1:$H$254,5,FALSE),0)</f>
        <v>0</v>
      </c>
      <c r="X220" s="76">
        <f>IFERROR(VLOOKUP($A220,서부영업본부!$A$1:$H$255,5,FALSE),0)</f>
        <v>0</v>
      </c>
    </row>
    <row r="221" spans="1:24" ht="15.65" customHeight="1" x14ac:dyDescent="0.45">
      <c r="A221" s="56" t="s">
        <v>131</v>
      </c>
      <c r="B221" s="73">
        <f t="shared" si="10"/>
        <v>0</v>
      </c>
      <c r="C221" s="74">
        <f>IFERROR(VLOOKUP($A221,유통영업혁신단!$A$1:$L$254,10,FALSE),0)</f>
        <v>0</v>
      </c>
      <c r="D221" s="74">
        <f t="shared" si="11"/>
        <v>0</v>
      </c>
      <c r="E221" s="74">
        <f>IFERROR(VLOOKUP($A221,'유통영업혁신단 IU'!$A:$G,4,FALSE),0)</f>
        <v>0</v>
      </c>
      <c r="F221" s="333"/>
      <c r="G221" s="333"/>
      <c r="H221" s="74">
        <f>IFERROR(VLOOKUP($A221,강북영업본부!$A$1:$D$255,3,FALSE),0)</f>
        <v>0</v>
      </c>
      <c r="I221" s="74">
        <f>IFERROR(VLOOKUP($A221,강북영업본부!$A$1:$D$255,4,FALSE),0)</f>
        <v>0</v>
      </c>
      <c r="J221" s="74">
        <f>IFERROR(VLOOKUP($A221,강남영업본부!$A$1:$G$255,3,FALSE),0)</f>
        <v>0</v>
      </c>
      <c r="K221" s="74">
        <f>IFERROR(VLOOKUP($A221,강서영업본부!$A$1:$G$255,3,FALSE),0)</f>
        <v>0</v>
      </c>
      <c r="L221" s="74">
        <f>IFERROR(VLOOKUP($A221,강남영업본부!$A$1:$G$255,4,FALSE),0)</f>
        <v>0</v>
      </c>
      <c r="M221" s="75">
        <f>IFERROR(VLOOKUP($A221,강서영업본부!$A$1:$G$255,4,FALSE),0)</f>
        <v>0</v>
      </c>
      <c r="N221" s="75">
        <f>IFERROR(VLOOKUP($A221,동부영업본부!$A$1:$H$255,3,FALSE),0)</f>
        <v>0</v>
      </c>
      <c r="O221" s="75">
        <f>IFERROR(VLOOKUP($A221,동부영업본부!$A$1:$H$255,4,FALSE),0)</f>
        <v>0</v>
      </c>
      <c r="P221" s="75">
        <f>IFERROR(VLOOKUP($A221,서부영업본부!$A$1:$H$255,3,FALSE),0)</f>
        <v>0</v>
      </c>
      <c r="Q221" s="75">
        <f>IFERROR(VLOOKUP($A221,서부영업본부!$A$1:$H$255,4,FALSE),0)</f>
        <v>0</v>
      </c>
      <c r="T221" s="76">
        <f>IFERROR(VLOOKUP($A221,강북영업본부!$A$1:$H$254,5,FALSE),0)</f>
        <v>0</v>
      </c>
      <c r="U221" s="76">
        <f>IFERROR(VLOOKUP($A221,강남영업본부!$A$1:$J$254,7,FALSE),0)</f>
        <v>0</v>
      </c>
      <c r="V221" s="76">
        <f>IFERROR(VLOOKUP($A221,강서영업본부!$A$1:$J$254,7,FALSE),0)</f>
        <v>0</v>
      </c>
      <c r="W221" s="76">
        <f>IFERROR(VLOOKUP($A221,동부영업본부!$A$1:$H$254,5,FALSE),0)</f>
        <v>0</v>
      </c>
      <c r="X221" s="76">
        <f>IFERROR(VLOOKUP($A221,서부영업본부!$A$1:$H$255,5,FALSE),0)</f>
        <v>0</v>
      </c>
    </row>
    <row r="222" spans="1:24" ht="15.65" customHeight="1" x14ac:dyDescent="0.45">
      <c r="A222" s="57" t="s">
        <v>109</v>
      </c>
      <c r="B222" s="73">
        <f t="shared" si="10"/>
        <v>335988195.89127433</v>
      </c>
      <c r="C222" s="74">
        <f>IFERROR(VLOOKUP($A222,유통영업혁신단!$A$1:$L$254,10,FALSE),0)</f>
        <v>0</v>
      </c>
      <c r="D222" s="74">
        <f t="shared" si="11"/>
        <v>185768.89127430902</v>
      </c>
      <c r="E222" s="74">
        <f>IFERROR(VLOOKUP($A222,'유통영업혁신단 IU'!$A:$G,4,FALSE),0)</f>
        <v>200348971</v>
      </c>
      <c r="F222" s="333"/>
      <c r="G222" s="333"/>
      <c r="H222" s="74">
        <f>IFERROR(VLOOKUP($A222,강북영업본부!$A$1:$D$255,3,FALSE),0)</f>
        <v>9188143</v>
      </c>
      <c r="I222" s="74">
        <f>IFERROR(VLOOKUP($A222,강북영업본부!$A$1:$D$255,4,FALSE),0)</f>
        <v>13754084</v>
      </c>
      <c r="J222" s="74">
        <f>IFERROR(VLOOKUP($A222,강남영업본부!$A$1:$G$255,3,FALSE),0)</f>
        <v>7907363</v>
      </c>
      <c r="K222" s="74">
        <f>IFERROR(VLOOKUP($A222,강서영업본부!$A$1:$G$255,3,FALSE),0)</f>
        <v>12553196</v>
      </c>
      <c r="L222" s="74">
        <f>IFERROR(VLOOKUP($A222,강남영업본부!$A$1:$G$255,4,FALSE),0)</f>
        <v>16853135</v>
      </c>
      <c r="M222" s="75">
        <f>IFERROR(VLOOKUP($A222,강서영업본부!$A$1:$G$255,4,FALSE),0)</f>
        <v>12457342</v>
      </c>
      <c r="N222" s="75">
        <f>IFERROR(VLOOKUP($A222,동부영업본부!$A$1:$H$255,3,FALSE),0)</f>
        <v>14963064</v>
      </c>
      <c r="O222" s="75">
        <f>IFERROR(VLOOKUP($A222,동부영업본부!$A$1:$H$255,4,FALSE),0)</f>
        <v>10396701</v>
      </c>
      <c r="P222" s="75">
        <f>IFERROR(VLOOKUP($A222,서부영업본부!$A$1:$H$255,3,FALSE),0)</f>
        <v>18340530</v>
      </c>
      <c r="Q222" s="75">
        <f>IFERROR(VLOOKUP($A222,서부영업본부!$A$1:$H$255,4,FALSE),0)</f>
        <v>19039898</v>
      </c>
      <c r="T222" s="76">
        <f>IFERROR(VLOOKUP($A222,강북영업본부!$A$1:$H$254,5,FALSE),0)</f>
        <v>185768.89127430902</v>
      </c>
      <c r="U222" s="76">
        <f>IFERROR(VLOOKUP($A222,강남영업본부!$A$1:$J$254,7,FALSE),0)</f>
        <v>0</v>
      </c>
      <c r="V222" s="76">
        <f>IFERROR(VLOOKUP($A222,강서영업본부!$A$1:$J$254,7,FALSE),0)</f>
        <v>0</v>
      </c>
      <c r="W222" s="76">
        <f>IFERROR(VLOOKUP($A222,동부영업본부!$A$1:$H$254,5,FALSE),0)</f>
        <v>0</v>
      </c>
      <c r="X222" s="76">
        <f>IFERROR(VLOOKUP($A222,서부영업본부!$A$1:$H$255,5,FALSE),0)</f>
        <v>0</v>
      </c>
    </row>
    <row r="223" spans="1:24" ht="15.65" customHeight="1" x14ac:dyDescent="0.45">
      <c r="A223" s="60" t="s">
        <v>245</v>
      </c>
      <c r="B223" s="73">
        <f t="shared" si="10"/>
        <v>0</v>
      </c>
      <c r="C223" s="74">
        <f>IFERROR(VLOOKUP($A223,유통영업혁신단!$A$1:$L$254,10,FALSE),0)</f>
        <v>0</v>
      </c>
      <c r="D223" s="74">
        <f t="shared" si="11"/>
        <v>0</v>
      </c>
      <c r="E223" s="74">
        <f>IFERROR(VLOOKUP($A223,'유통영업혁신단 IU'!$A:$G,4,FALSE),0)</f>
        <v>0</v>
      </c>
      <c r="F223" s="333"/>
      <c r="G223" s="333"/>
      <c r="H223" s="74">
        <f>IFERROR(VLOOKUP($A223,강북영업본부!$A$1:$D$255,3,FALSE),0)</f>
        <v>0</v>
      </c>
      <c r="I223" s="74">
        <f>IFERROR(VLOOKUP($A223,강북영업본부!$A$1:$D$255,4,FALSE),0)</f>
        <v>0</v>
      </c>
      <c r="J223" s="74">
        <f>IFERROR(VLOOKUP($A223,강남영업본부!$A$1:$G$255,3,FALSE),0)</f>
        <v>0</v>
      </c>
      <c r="K223" s="74">
        <f>IFERROR(VLOOKUP($A223,강서영업본부!$A$1:$G$255,3,FALSE),0)</f>
        <v>0</v>
      </c>
      <c r="L223" s="74">
        <f>IFERROR(VLOOKUP($A223,강남영업본부!$A$1:$G$255,4,FALSE),0)</f>
        <v>0</v>
      </c>
      <c r="M223" s="75">
        <f>IFERROR(VLOOKUP($A223,강서영업본부!$A$1:$G$255,4,FALSE),0)</f>
        <v>0</v>
      </c>
      <c r="N223" s="75">
        <f>IFERROR(VLOOKUP($A223,동부영업본부!$A$1:$H$255,3,FALSE),0)</f>
        <v>0</v>
      </c>
      <c r="O223" s="75">
        <f>IFERROR(VLOOKUP($A223,동부영업본부!$A$1:$H$255,4,FALSE),0)</f>
        <v>0</v>
      </c>
      <c r="P223" s="75">
        <f>IFERROR(VLOOKUP($A223,서부영업본부!$A$1:$H$255,3,FALSE),0)</f>
        <v>0</v>
      </c>
      <c r="Q223" s="75">
        <f>IFERROR(VLOOKUP($A223,서부영업본부!$A$1:$H$255,4,FALSE),0)</f>
        <v>0</v>
      </c>
      <c r="T223" s="76">
        <f>IFERROR(VLOOKUP($A223,강북영업본부!$A$1:$H$254,5,FALSE),0)</f>
        <v>0</v>
      </c>
      <c r="U223" s="76">
        <f>IFERROR(VLOOKUP($A223,강남영업본부!$A$1:$J$254,7,FALSE),0)</f>
        <v>0</v>
      </c>
      <c r="V223" s="76">
        <f>IFERROR(VLOOKUP($A223,강서영업본부!$A$1:$J$254,7,FALSE),0)</f>
        <v>0</v>
      </c>
      <c r="W223" s="76">
        <f>IFERROR(VLOOKUP($A223,동부영업본부!$A$1:$H$254,5,FALSE),0)</f>
        <v>0</v>
      </c>
      <c r="X223" s="76">
        <f>IFERROR(VLOOKUP($A223,서부영업본부!$A$1:$H$255,5,FALSE),0)</f>
        <v>0</v>
      </c>
    </row>
    <row r="224" spans="1:24" ht="15.65" customHeight="1" x14ac:dyDescent="0.45">
      <c r="A224" s="58" t="s">
        <v>110</v>
      </c>
      <c r="B224" s="73">
        <f t="shared" si="10"/>
        <v>0</v>
      </c>
      <c r="C224" s="74">
        <f>IFERROR(VLOOKUP($A224,유통영업혁신단!$A$1:$L$254,10,FALSE),0)</f>
        <v>0</v>
      </c>
      <c r="D224" s="74">
        <f t="shared" si="11"/>
        <v>0</v>
      </c>
      <c r="E224" s="74">
        <f>IFERROR(VLOOKUP($A224,'유통영업혁신단 IU'!$A:$G,4,FALSE),0)</f>
        <v>0</v>
      </c>
      <c r="F224" s="333"/>
      <c r="G224" s="333"/>
      <c r="H224" s="74">
        <f>IFERROR(VLOOKUP($A224,강북영업본부!$A$1:$D$255,3,FALSE),0)</f>
        <v>0</v>
      </c>
      <c r="I224" s="74">
        <f>IFERROR(VLOOKUP($A224,강북영업본부!$A$1:$D$255,4,FALSE),0)</f>
        <v>0</v>
      </c>
      <c r="J224" s="74">
        <f>IFERROR(VLOOKUP($A224,강남영업본부!$A$1:$G$255,3,FALSE),0)</f>
        <v>0</v>
      </c>
      <c r="K224" s="74">
        <f>IFERROR(VLOOKUP($A224,강서영업본부!$A$1:$G$255,3,FALSE),0)</f>
        <v>0</v>
      </c>
      <c r="L224" s="74">
        <f>IFERROR(VLOOKUP($A224,강남영업본부!$A$1:$G$255,4,FALSE),0)</f>
        <v>0</v>
      </c>
      <c r="M224" s="75">
        <f>IFERROR(VLOOKUP($A224,강서영업본부!$A$1:$G$255,4,FALSE),0)</f>
        <v>0</v>
      </c>
      <c r="N224" s="75">
        <f>IFERROR(VLOOKUP($A224,동부영업본부!$A$1:$H$255,3,FALSE),0)</f>
        <v>0</v>
      </c>
      <c r="O224" s="75">
        <f>IFERROR(VLOOKUP($A224,동부영업본부!$A$1:$H$255,4,FALSE),0)</f>
        <v>0</v>
      </c>
      <c r="P224" s="75">
        <f>IFERROR(VLOOKUP($A224,서부영업본부!$A$1:$H$255,3,FALSE),0)</f>
        <v>0</v>
      </c>
      <c r="Q224" s="75">
        <f>IFERROR(VLOOKUP($A224,서부영업본부!$A$1:$H$255,4,FALSE),0)</f>
        <v>0</v>
      </c>
      <c r="T224" s="76">
        <f>IFERROR(VLOOKUP($A224,강북영업본부!$A$1:$H$254,5,FALSE),0)</f>
        <v>0</v>
      </c>
      <c r="U224" s="76">
        <f>IFERROR(VLOOKUP($A224,강남영업본부!$A$1:$J$254,7,FALSE),0)</f>
        <v>0</v>
      </c>
      <c r="V224" s="76">
        <f>IFERROR(VLOOKUP($A224,강서영업본부!$A$1:$J$254,7,FALSE),0)</f>
        <v>0</v>
      </c>
      <c r="W224" s="76">
        <f>IFERROR(VLOOKUP($A224,동부영업본부!$A$1:$H$254,5,FALSE),0)</f>
        <v>0</v>
      </c>
      <c r="X224" s="76">
        <f>IFERROR(VLOOKUP($A224,서부영업본부!$A$1:$H$255,5,FALSE),0)</f>
        <v>0</v>
      </c>
    </row>
    <row r="225" spans="1:24" ht="15.65" customHeight="1" x14ac:dyDescent="0.45">
      <c r="A225" s="57" t="s">
        <v>339</v>
      </c>
      <c r="B225" s="73">
        <f t="shared" si="10"/>
        <v>0</v>
      </c>
      <c r="C225" s="74">
        <f>IFERROR(VLOOKUP($A225,유통영업혁신단!$A$1:$L$254,10,FALSE),0)</f>
        <v>0</v>
      </c>
      <c r="D225" s="74">
        <f t="shared" si="11"/>
        <v>0</v>
      </c>
      <c r="E225" s="74">
        <f>IFERROR(VLOOKUP($A225,'유통영업혁신단 IU'!$A:$G,4,FALSE),0)</f>
        <v>0</v>
      </c>
      <c r="F225" s="333"/>
      <c r="G225" s="333"/>
      <c r="H225" s="74">
        <f>IFERROR(VLOOKUP($A225,강북영업본부!$A$1:$D$255,3,FALSE),0)</f>
        <v>0</v>
      </c>
      <c r="I225" s="74">
        <f>IFERROR(VLOOKUP($A225,강북영업본부!$A$1:$D$255,4,FALSE),0)</f>
        <v>0</v>
      </c>
      <c r="J225" s="74">
        <f>IFERROR(VLOOKUP($A225,강남영업본부!$A$1:$G$255,3,FALSE),0)</f>
        <v>0</v>
      </c>
      <c r="K225" s="74">
        <f>IFERROR(VLOOKUP($A225,강서영업본부!$A$1:$G$255,3,FALSE),0)</f>
        <v>0</v>
      </c>
      <c r="L225" s="74">
        <f>IFERROR(VLOOKUP($A225,강남영업본부!$A$1:$G$255,4,FALSE),0)</f>
        <v>0</v>
      </c>
      <c r="M225" s="75">
        <f>IFERROR(VLOOKUP($A225,강서영업본부!$A$1:$G$255,4,FALSE),0)</f>
        <v>0</v>
      </c>
      <c r="N225" s="75">
        <f>IFERROR(VLOOKUP($A225,동부영업본부!$A$1:$H$255,3,FALSE),0)</f>
        <v>0</v>
      </c>
      <c r="O225" s="75">
        <f>IFERROR(VLOOKUP($A225,동부영업본부!$A$1:$H$255,4,FALSE),0)</f>
        <v>0</v>
      </c>
      <c r="P225" s="75">
        <f>IFERROR(VLOOKUP($A225,서부영업본부!$A$1:$H$255,3,FALSE),0)</f>
        <v>0</v>
      </c>
      <c r="Q225" s="75">
        <f>IFERROR(VLOOKUP($A225,서부영업본부!$A$1:$H$255,4,FALSE),0)</f>
        <v>0</v>
      </c>
      <c r="T225" s="76">
        <f>IFERROR(VLOOKUP($A225,강북영업본부!$A$1:$H$254,5,FALSE),0)</f>
        <v>0</v>
      </c>
      <c r="U225" s="76">
        <f>IFERROR(VLOOKUP($A225,강남영업본부!$A$1:$J$254,7,FALSE),0)</f>
        <v>0</v>
      </c>
      <c r="V225" s="76">
        <f>IFERROR(VLOOKUP($A225,강서영업본부!$A$1:$J$254,7,FALSE),0)</f>
        <v>0</v>
      </c>
      <c r="W225" s="76">
        <f>IFERROR(VLOOKUP($A225,동부영업본부!$A$1:$H$254,5,FALSE),0)</f>
        <v>0</v>
      </c>
      <c r="X225" s="76">
        <f>IFERROR(VLOOKUP($A225,서부영업본부!$A$1:$H$255,5,FALSE),0)</f>
        <v>0</v>
      </c>
    </row>
    <row r="226" spans="1:24" s="12" customFormat="1" ht="15.65" customHeight="1" x14ac:dyDescent="0.45">
      <c r="A226" s="42" t="s">
        <v>246</v>
      </c>
      <c r="B226" s="69">
        <f t="shared" si="10"/>
        <v>0</v>
      </c>
      <c r="C226" s="70">
        <f>IFERROR(VLOOKUP($A226,유통영업혁신단!$A$1:$L$254,10,FALSE),0)</f>
        <v>0</v>
      </c>
      <c r="D226" s="70">
        <f t="shared" si="11"/>
        <v>0</v>
      </c>
      <c r="E226" s="70">
        <f>IFERROR(VLOOKUP($A226,'유통영업혁신단 IU'!$A:$G,4,FALSE),0)</f>
        <v>0</v>
      </c>
      <c r="F226" s="332"/>
      <c r="G226" s="332"/>
      <c r="H226" s="70">
        <f>IFERROR(VLOOKUP($A226,강북영업본부!$A$1:$D$255,3,FALSE),0)</f>
        <v>0</v>
      </c>
      <c r="I226" s="70">
        <f>IFERROR(VLOOKUP($A226,강북영업본부!$A$1:$D$255,4,FALSE),0)</f>
        <v>0</v>
      </c>
      <c r="J226" s="70">
        <f>IFERROR(VLOOKUP($A226,강남영업본부!$A$1:$G$255,3,FALSE),0)</f>
        <v>0</v>
      </c>
      <c r="K226" s="70">
        <f>IFERROR(VLOOKUP($A226,강서영업본부!$A$1:$G$255,3,FALSE),0)</f>
        <v>0</v>
      </c>
      <c r="L226" s="70">
        <f>IFERROR(VLOOKUP($A226,강남영업본부!$A$1:$G$255,4,FALSE),0)</f>
        <v>0</v>
      </c>
      <c r="M226" s="71">
        <f>IFERROR(VLOOKUP($A226,강서영업본부!$A$1:$G$255,4,FALSE),0)</f>
        <v>0</v>
      </c>
      <c r="N226" s="71">
        <f>IFERROR(VLOOKUP($A226,동부영업본부!$A$1:$H$255,3,FALSE),0)</f>
        <v>0</v>
      </c>
      <c r="O226" s="71">
        <f>IFERROR(VLOOKUP($A226,동부영업본부!$A$1:$H$255,4,FALSE),0)</f>
        <v>0</v>
      </c>
      <c r="P226" s="71">
        <f>IFERROR(VLOOKUP($A226,서부영업본부!$A$1:$H$255,3,FALSE),0)</f>
        <v>0</v>
      </c>
      <c r="Q226" s="71">
        <f>IFERROR(VLOOKUP($A226,서부영업본부!$A$1:$H$255,4,FALSE),0)</f>
        <v>0</v>
      </c>
      <c r="T226" s="72">
        <f>IFERROR(VLOOKUP($A226,강북영업본부!$A$1:$H$254,5,FALSE),0)</f>
        <v>0</v>
      </c>
      <c r="U226" s="72">
        <f>IFERROR(VLOOKUP($A226,강남영업본부!$A$1:$J$254,7,FALSE),0)</f>
        <v>0</v>
      </c>
      <c r="V226" s="72">
        <f>IFERROR(VLOOKUP($A226,강서영업본부!$A$1:$J$254,7,FALSE),0)</f>
        <v>0</v>
      </c>
      <c r="W226" s="72">
        <f>IFERROR(VLOOKUP($A226,동부영업본부!$A$1:$H$254,5,FALSE),0)</f>
        <v>0</v>
      </c>
      <c r="X226" s="72">
        <f>IFERROR(VLOOKUP($A226,서부영업본부!$A$1:$H$255,5,FALSE),0)</f>
        <v>0</v>
      </c>
    </row>
    <row r="227" spans="1:24" s="12" customFormat="1" ht="15.65" customHeight="1" x14ac:dyDescent="0.45">
      <c r="A227" s="42" t="s">
        <v>111</v>
      </c>
      <c r="B227" s="69">
        <f t="shared" si="10"/>
        <v>0</v>
      </c>
      <c r="C227" s="70">
        <f>IFERROR(VLOOKUP($A227,유통영업혁신단!$A$1:$L$254,10,FALSE),0)</f>
        <v>0</v>
      </c>
      <c r="D227" s="70">
        <f t="shared" si="11"/>
        <v>0</v>
      </c>
      <c r="E227" s="70">
        <f>IFERROR(VLOOKUP($A227,'유통영업혁신단 IU'!$A:$G,4,FALSE),0)</f>
        <v>0</v>
      </c>
      <c r="F227" s="332"/>
      <c r="G227" s="332"/>
      <c r="H227" s="70">
        <f>IFERROR(VLOOKUP($A227,강북영업본부!$A$1:$D$255,3,FALSE),0)</f>
        <v>0</v>
      </c>
      <c r="I227" s="70">
        <f>IFERROR(VLOOKUP($A227,강북영업본부!$A$1:$D$255,4,FALSE),0)</f>
        <v>0</v>
      </c>
      <c r="J227" s="70">
        <f>IFERROR(VLOOKUP($A227,강남영업본부!$A$1:$G$255,3,FALSE),0)</f>
        <v>0</v>
      </c>
      <c r="K227" s="70">
        <f>IFERROR(VLOOKUP($A227,강서영업본부!$A$1:$G$255,3,FALSE),0)</f>
        <v>0</v>
      </c>
      <c r="L227" s="70">
        <f>IFERROR(VLOOKUP($A227,강남영업본부!$A$1:$G$255,4,FALSE),0)</f>
        <v>0</v>
      </c>
      <c r="M227" s="71">
        <f>IFERROR(VLOOKUP($A227,강서영업본부!$A$1:$G$255,4,FALSE),0)</f>
        <v>0</v>
      </c>
      <c r="N227" s="71">
        <f>IFERROR(VLOOKUP($A227,동부영업본부!$A$1:$H$255,3,FALSE),0)</f>
        <v>0</v>
      </c>
      <c r="O227" s="71">
        <f>IFERROR(VLOOKUP($A227,동부영업본부!$A$1:$H$255,4,FALSE),0)</f>
        <v>0</v>
      </c>
      <c r="P227" s="71">
        <f>IFERROR(VLOOKUP($A227,서부영업본부!$A$1:$H$255,3,FALSE),0)</f>
        <v>0</v>
      </c>
      <c r="Q227" s="71">
        <f>IFERROR(VLOOKUP($A227,서부영업본부!$A$1:$H$255,4,FALSE),0)</f>
        <v>0</v>
      </c>
      <c r="T227" s="72">
        <f>IFERROR(VLOOKUP($A227,강북영업본부!$A$1:$H$254,5,FALSE),0)</f>
        <v>0</v>
      </c>
      <c r="U227" s="72">
        <f>IFERROR(VLOOKUP($A227,강남영업본부!$A$1:$J$254,7,FALSE),0)</f>
        <v>0</v>
      </c>
      <c r="V227" s="72">
        <f>IFERROR(VLOOKUP($A227,강서영업본부!$A$1:$J$254,7,FALSE),0)</f>
        <v>0</v>
      </c>
      <c r="W227" s="72">
        <f>IFERROR(VLOOKUP($A227,동부영업본부!$A$1:$H$254,5,FALSE),0)</f>
        <v>0</v>
      </c>
      <c r="X227" s="72">
        <f>IFERROR(VLOOKUP($A227,서부영업본부!$A$1:$H$255,5,FALSE),0)</f>
        <v>0</v>
      </c>
    </row>
    <row r="228" spans="1:24" ht="15.65" customHeight="1" x14ac:dyDescent="0.45">
      <c r="A228" s="57" t="s">
        <v>177</v>
      </c>
      <c r="B228" s="73">
        <f t="shared" si="10"/>
        <v>0</v>
      </c>
      <c r="C228" s="74">
        <f>IFERROR(VLOOKUP($A228,유통영업혁신단!$A$1:$L$254,10,FALSE),0)</f>
        <v>0</v>
      </c>
      <c r="D228" s="74">
        <f t="shared" si="11"/>
        <v>0</v>
      </c>
      <c r="E228" s="74">
        <f>IFERROR(VLOOKUP($A228,'유통영업혁신단 IU'!$A:$G,4,FALSE),0)</f>
        <v>0</v>
      </c>
      <c r="F228" s="333"/>
      <c r="G228" s="333"/>
      <c r="H228" s="74">
        <f>IFERROR(VLOOKUP($A228,강북영업본부!$A$1:$D$255,3,FALSE),0)</f>
        <v>0</v>
      </c>
      <c r="I228" s="74">
        <f>IFERROR(VLOOKUP($A228,강북영업본부!$A$1:$D$255,4,FALSE),0)</f>
        <v>0</v>
      </c>
      <c r="J228" s="74">
        <f>IFERROR(VLOOKUP($A228,강남영업본부!$A$1:$G$255,3,FALSE),0)</f>
        <v>0</v>
      </c>
      <c r="K228" s="74">
        <f>IFERROR(VLOOKUP($A228,강서영업본부!$A$1:$G$255,3,FALSE),0)</f>
        <v>0</v>
      </c>
      <c r="L228" s="74">
        <f>IFERROR(VLOOKUP($A228,강남영업본부!$A$1:$G$255,4,FALSE),0)</f>
        <v>0</v>
      </c>
      <c r="M228" s="75">
        <f>IFERROR(VLOOKUP($A228,강서영업본부!$A$1:$G$255,4,FALSE),0)</f>
        <v>0</v>
      </c>
      <c r="N228" s="75">
        <f>IFERROR(VLOOKUP($A228,동부영업본부!$A$1:$H$255,3,FALSE),0)</f>
        <v>0</v>
      </c>
      <c r="O228" s="75">
        <f>IFERROR(VLOOKUP($A228,동부영업본부!$A$1:$H$255,4,FALSE),0)</f>
        <v>0</v>
      </c>
      <c r="P228" s="75">
        <f>IFERROR(VLOOKUP($A228,서부영업본부!$A$1:$H$255,3,FALSE),0)</f>
        <v>0</v>
      </c>
      <c r="Q228" s="75">
        <f>IFERROR(VLOOKUP($A228,서부영업본부!$A$1:$H$255,4,FALSE),0)</f>
        <v>0</v>
      </c>
      <c r="T228" s="76">
        <f>IFERROR(VLOOKUP($A228,강북영업본부!$A$1:$H$254,5,FALSE),0)</f>
        <v>0</v>
      </c>
      <c r="U228" s="76">
        <f>IFERROR(VLOOKUP($A228,강남영업본부!$A$1:$J$254,7,FALSE),0)</f>
        <v>0</v>
      </c>
      <c r="V228" s="76">
        <f>IFERROR(VLOOKUP($A228,강서영업본부!$A$1:$J$254,7,FALSE),0)</f>
        <v>0</v>
      </c>
      <c r="W228" s="76">
        <f>IFERROR(VLOOKUP($A228,동부영업본부!$A$1:$H$254,5,FALSE),0)</f>
        <v>0</v>
      </c>
      <c r="X228" s="76">
        <f>IFERROR(VLOOKUP($A228,서부영업본부!$A$1:$H$255,5,FALSE),0)</f>
        <v>0</v>
      </c>
    </row>
    <row r="229" spans="1:24" ht="15.65" customHeight="1" x14ac:dyDescent="0.45">
      <c r="A229" s="57" t="s">
        <v>247</v>
      </c>
      <c r="B229" s="73">
        <f t="shared" si="10"/>
        <v>0</v>
      </c>
      <c r="C229" s="74">
        <f>IFERROR(VLOOKUP($A229,유통영업혁신단!$A$1:$L$254,10,FALSE),0)</f>
        <v>0</v>
      </c>
      <c r="D229" s="74">
        <f t="shared" si="11"/>
        <v>0</v>
      </c>
      <c r="E229" s="74">
        <f>IFERROR(VLOOKUP($A229,'유통영업혁신단 IU'!$A:$G,4,FALSE),0)</f>
        <v>0</v>
      </c>
      <c r="F229" s="333"/>
      <c r="G229" s="333"/>
      <c r="H229" s="74">
        <f>IFERROR(VLOOKUP($A229,강북영업본부!$A$1:$D$255,3,FALSE),0)</f>
        <v>0</v>
      </c>
      <c r="I229" s="74">
        <f>IFERROR(VLOOKUP($A229,강북영업본부!$A$1:$D$255,4,FALSE),0)</f>
        <v>0</v>
      </c>
      <c r="J229" s="74">
        <f>IFERROR(VLOOKUP($A229,강남영업본부!$A$1:$G$255,3,FALSE),0)</f>
        <v>0</v>
      </c>
      <c r="K229" s="74">
        <f>IFERROR(VLOOKUP($A229,강서영업본부!$A$1:$G$255,3,FALSE),0)</f>
        <v>0</v>
      </c>
      <c r="L229" s="74">
        <f>IFERROR(VLOOKUP($A229,강남영업본부!$A$1:$G$255,4,FALSE),0)</f>
        <v>0</v>
      </c>
      <c r="M229" s="75">
        <f>IFERROR(VLOOKUP($A229,강서영업본부!$A$1:$G$255,4,FALSE),0)</f>
        <v>0</v>
      </c>
      <c r="N229" s="75">
        <f>IFERROR(VLOOKUP($A229,동부영업본부!$A$1:$H$255,3,FALSE),0)</f>
        <v>0</v>
      </c>
      <c r="O229" s="75">
        <f>IFERROR(VLOOKUP($A229,동부영업본부!$A$1:$H$255,4,FALSE),0)</f>
        <v>0</v>
      </c>
      <c r="P229" s="75">
        <f>IFERROR(VLOOKUP($A229,서부영업본부!$A$1:$H$255,3,FALSE),0)</f>
        <v>0</v>
      </c>
      <c r="Q229" s="75">
        <f>IFERROR(VLOOKUP($A229,서부영업본부!$A$1:$H$255,4,FALSE),0)</f>
        <v>0</v>
      </c>
      <c r="T229" s="76">
        <f>IFERROR(VLOOKUP($A229,강북영업본부!$A$1:$H$254,5,FALSE),0)</f>
        <v>0</v>
      </c>
      <c r="U229" s="76">
        <f>IFERROR(VLOOKUP($A229,강남영업본부!$A$1:$J$254,7,FALSE),0)</f>
        <v>0</v>
      </c>
      <c r="V229" s="76">
        <f>IFERROR(VLOOKUP($A229,강서영업본부!$A$1:$J$254,7,FALSE),0)</f>
        <v>0</v>
      </c>
      <c r="W229" s="76">
        <f>IFERROR(VLOOKUP($A229,동부영업본부!$A$1:$H$254,5,FALSE),0)</f>
        <v>0</v>
      </c>
      <c r="X229" s="76">
        <f>IFERROR(VLOOKUP($A229,서부영업본부!$A$1:$H$255,5,FALSE),0)</f>
        <v>0</v>
      </c>
    </row>
    <row r="230" spans="1:24" ht="15.65" customHeight="1" x14ac:dyDescent="0.45">
      <c r="A230" s="57" t="s">
        <v>258</v>
      </c>
      <c r="B230" s="73">
        <f t="shared" si="10"/>
        <v>0</v>
      </c>
      <c r="C230" s="74">
        <f>IFERROR(VLOOKUP($A230,유통영업혁신단!$A$1:$L$254,10,FALSE),0)</f>
        <v>0</v>
      </c>
      <c r="D230" s="74">
        <f t="shared" si="11"/>
        <v>0</v>
      </c>
      <c r="E230" s="74">
        <f>IFERROR(VLOOKUP($A230,'유통영업혁신단 IU'!$A:$G,4,FALSE),0)</f>
        <v>0</v>
      </c>
      <c r="F230" s="333"/>
      <c r="G230" s="333"/>
      <c r="H230" s="74">
        <f>IFERROR(VLOOKUP($A230,강북영업본부!$A$1:$D$255,3,FALSE),0)</f>
        <v>0</v>
      </c>
      <c r="I230" s="74">
        <f>IFERROR(VLOOKUP($A230,강북영업본부!$A$1:$D$255,4,FALSE),0)</f>
        <v>0</v>
      </c>
      <c r="J230" s="74">
        <f>IFERROR(VLOOKUP($A230,강남영업본부!$A$1:$G$255,3,FALSE),0)</f>
        <v>0</v>
      </c>
      <c r="K230" s="74">
        <f>IFERROR(VLOOKUP($A230,강서영업본부!$A$1:$G$255,3,FALSE),0)</f>
        <v>0</v>
      </c>
      <c r="L230" s="74">
        <f>IFERROR(VLOOKUP($A230,강남영업본부!$A$1:$G$255,4,FALSE),0)</f>
        <v>0</v>
      </c>
      <c r="M230" s="75">
        <f>IFERROR(VLOOKUP($A230,강서영업본부!$A$1:$G$255,4,FALSE),0)</f>
        <v>0</v>
      </c>
      <c r="N230" s="75">
        <f>IFERROR(VLOOKUP($A230,동부영업본부!$A$1:$H$255,3,FALSE),0)</f>
        <v>0</v>
      </c>
      <c r="O230" s="75">
        <f>IFERROR(VLOOKUP($A230,동부영업본부!$A$1:$H$255,4,FALSE),0)</f>
        <v>0</v>
      </c>
      <c r="P230" s="75">
        <f>IFERROR(VLOOKUP($A230,서부영업본부!$A$1:$H$255,3,FALSE),0)</f>
        <v>0</v>
      </c>
      <c r="Q230" s="75">
        <f>IFERROR(VLOOKUP($A230,서부영업본부!$A$1:$H$255,4,FALSE),0)</f>
        <v>0</v>
      </c>
      <c r="T230" s="76">
        <f>IFERROR(VLOOKUP($A230,강북영업본부!$A$1:$H$254,5,FALSE),0)</f>
        <v>0</v>
      </c>
      <c r="U230" s="76">
        <f>IFERROR(VLOOKUP($A230,강남영업본부!$A$1:$J$254,7,FALSE),0)</f>
        <v>0</v>
      </c>
      <c r="V230" s="76">
        <f>IFERROR(VLOOKUP($A230,강서영업본부!$A$1:$J$254,7,FALSE),0)</f>
        <v>0</v>
      </c>
      <c r="W230" s="76">
        <f>IFERROR(VLOOKUP($A230,동부영업본부!$A$1:$H$254,5,FALSE),0)</f>
        <v>0</v>
      </c>
      <c r="X230" s="76">
        <f>IFERROR(VLOOKUP($A230,서부영업본부!$A$1:$H$255,5,FALSE),0)</f>
        <v>0</v>
      </c>
    </row>
    <row r="231" spans="1:24" ht="15.65" customHeight="1" x14ac:dyDescent="0.45">
      <c r="A231" s="60" t="s">
        <v>248</v>
      </c>
      <c r="B231" s="73">
        <f t="shared" si="10"/>
        <v>0</v>
      </c>
      <c r="C231" s="74">
        <f>IFERROR(VLOOKUP($A231,유통영업혁신단!$A$1:$L$254,10,FALSE),0)</f>
        <v>0</v>
      </c>
      <c r="D231" s="74">
        <f t="shared" si="11"/>
        <v>0</v>
      </c>
      <c r="E231" s="74">
        <f>IFERROR(VLOOKUP($A231,'유통영업혁신단 IU'!$A:$G,4,FALSE),0)</f>
        <v>0</v>
      </c>
      <c r="F231" s="333"/>
      <c r="G231" s="333"/>
      <c r="H231" s="74">
        <f>IFERROR(VLOOKUP($A231,강북영업본부!$A$1:$D$255,3,FALSE),0)</f>
        <v>0</v>
      </c>
      <c r="I231" s="74">
        <f>IFERROR(VLOOKUP($A231,강북영업본부!$A$1:$D$255,4,FALSE),0)</f>
        <v>0</v>
      </c>
      <c r="J231" s="74">
        <f>IFERROR(VLOOKUP($A231,강남영업본부!$A$1:$G$255,3,FALSE),0)</f>
        <v>0</v>
      </c>
      <c r="K231" s="74">
        <f>IFERROR(VLOOKUP($A231,강서영업본부!$A$1:$G$255,3,FALSE),0)</f>
        <v>0</v>
      </c>
      <c r="L231" s="74">
        <f>IFERROR(VLOOKUP($A231,강남영업본부!$A$1:$G$255,4,FALSE),0)</f>
        <v>0</v>
      </c>
      <c r="M231" s="75">
        <f>IFERROR(VLOOKUP($A231,강서영업본부!$A$1:$G$255,4,FALSE),0)</f>
        <v>0</v>
      </c>
      <c r="N231" s="75">
        <f>IFERROR(VLOOKUP($A231,동부영업본부!$A$1:$H$255,3,FALSE),0)</f>
        <v>0</v>
      </c>
      <c r="O231" s="75">
        <f>IFERROR(VLOOKUP($A231,동부영업본부!$A$1:$H$255,4,FALSE),0)</f>
        <v>0</v>
      </c>
      <c r="P231" s="75">
        <f>IFERROR(VLOOKUP($A231,서부영업본부!$A$1:$H$255,3,FALSE),0)</f>
        <v>0</v>
      </c>
      <c r="Q231" s="75">
        <f>IFERROR(VLOOKUP($A231,서부영업본부!$A$1:$H$255,4,FALSE),0)</f>
        <v>0</v>
      </c>
      <c r="T231" s="76">
        <f>IFERROR(VLOOKUP($A231,강북영업본부!$A$1:$H$254,5,FALSE),0)</f>
        <v>0</v>
      </c>
      <c r="U231" s="76">
        <f>IFERROR(VLOOKUP($A231,강남영업본부!$A$1:$J$254,7,FALSE),0)</f>
        <v>0</v>
      </c>
      <c r="V231" s="76">
        <f>IFERROR(VLOOKUP($A231,강서영업본부!$A$1:$J$254,7,FALSE),0)</f>
        <v>0</v>
      </c>
      <c r="W231" s="76">
        <f>IFERROR(VLOOKUP($A231,동부영업본부!$A$1:$H$254,5,FALSE),0)</f>
        <v>0</v>
      </c>
      <c r="X231" s="76">
        <f>IFERROR(VLOOKUP($A231,서부영업본부!$A$1:$H$255,5,FALSE),0)</f>
        <v>0</v>
      </c>
    </row>
    <row r="232" spans="1:24" ht="15.65" customHeight="1" x14ac:dyDescent="0.45">
      <c r="A232" s="57" t="s">
        <v>112</v>
      </c>
      <c r="B232" s="73">
        <f t="shared" si="10"/>
        <v>0</v>
      </c>
      <c r="C232" s="74">
        <f>IFERROR(VLOOKUP($A232,유통영업혁신단!$A$1:$L$254,10,FALSE),0)</f>
        <v>0</v>
      </c>
      <c r="D232" s="74">
        <f t="shared" si="11"/>
        <v>0</v>
      </c>
      <c r="E232" s="74">
        <f>IFERROR(VLOOKUP($A232,'유통영업혁신단 IU'!$A:$G,4,FALSE),0)</f>
        <v>0</v>
      </c>
      <c r="F232" s="333"/>
      <c r="G232" s="333"/>
      <c r="H232" s="74">
        <f>IFERROR(VLOOKUP($A232,강북영업본부!$A$1:$D$255,3,FALSE),0)</f>
        <v>0</v>
      </c>
      <c r="I232" s="74">
        <f>IFERROR(VLOOKUP($A232,강북영업본부!$A$1:$D$255,4,FALSE),0)</f>
        <v>0</v>
      </c>
      <c r="J232" s="74">
        <f>IFERROR(VLOOKUP($A232,강남영업본부!$A$1:$G$255,3,FALSE),0)</f>
        <v>0</v>
      </c>
      <c r="K232" s="74">
        <f>IFERROR(VLOOKUP($A232,강서영업본부!$A$1:$G$255,3,FALSE),0)</f>
        <v>0</v>
      </c>
      <c r="L232" s="74">
        <f>IFERROR(VLOOKUP($A232,강남영업본부!$A$1:$G$255,4,FALSE),0)</f>
        <v>0</v>
      </c>
      <c r="M232" s="75">
        <f>IFERROR(VLOOKUP($A232,강서영업본부!$A$1:$G$255,4,FALSE),0)</f>
        <v>0</v>
      </c>
      <c r="N232" s="75">
        <f>IFERROR(VLOOKUP($A232,동부영업본부!$A$1:$H$255,3,FALSE),0)</f>
        <v>0</v>
      </c>
      <c r="O232" s="75">
        <f>IFERROR(VLOOKUP($A232,동부영업본부!$A$1:$H$255,4,FALSE),0)</f>
        <v>0</v>
      </c>
      <c r="P232" s="75">
        <f>IFERROR(VLOOKUP($A232,서부영업본부!$A$1:$H$255,3,FALSE),0)</f>
        <v>0</v>
      </c>
      <c r="Q232" s="75">
        <f>IFERROR(VLOOKUP($A232,서부영업본부!$A$1:$H$255,4,FALSE),0)</f>
        <v>0</v>
      </c>
      <c r="T232" s="76">
        <f>IFERROR(VLOOKUP($A232,강북영업본부!$A$1:$H$254,5,FALSE),0)</f>
        <v>0</v>
      </c>
      <c r="U232" s="76">
        <f>IFERROR(VLOOKUP($A232,강남영업본부!$A$1:$J$254,7,FALSE),0)</f>
        <v>0</v>
      </c>
      <c r="V232" s="76">
        <f>IFERROR(VLOOKUP($A232,강서영업본부!$A$1:$J$254,7,FALSE),0)</f>
        <v>0</v>
      </c>
      <c r="W232" s="76">
        <f>IFERROR(VLOOKUP($A232,동부영업본부!$A$1:$H$254,5,FALSE),0)</f>
        <v>0</v>
      </c>
      <c r="X232" s="76">
        <f>IFERROR(VLOOKUP($A232,서부영업본부!$A$1:$H$255,5,FALSE),0)</f>
        <v>0</v>
      </c>
    </row>
    <row r="233" spans="1:24" ht="15.65" customHeight="1" x14ac:dyDescent="0.45">
      <c r="A233" s="57" t="s">
        <v>249</v>
      </c>
      <c r="B233" s="73">
        <f t="shared" si="10"/>
        <v>0</v>
      </c>
      <c r="C233" s="74">
        <f>IFERROR(VLOOKUP($A233,유통영업혁신단!$A$1:$L$254,10,FALSE),0)</f>
        <v>0</v>
      </c>
      <c r="D233" s="74">
        <f t="shared" si="11"/>
        <v>0</v>
      </c>
      <c r="E233" s="74">
        <f>IFERROR(VLOOKUP($A233,'유통영업혁신단 IU'!$A:$G,4,FALSE),0)</f>
        <v>0</v>
      </c>
      <c r="F233" s="333"/>
      <c r="G233" s="333"/>
      <c r="H233" s="74">
        <f>IFERROR(VLOOKUP($A233,강북영업본부!$A$1:$D$255,3,FALSE),0)</f>
        <v>0</v>
      </c>
      <c r="I233" s="74">
        <f>IFERROR(VLOOKUP($A233,강북영업본부!$A$1:$D$255,4,FALSE),0)</f>
        <v>0</v>
      </c>
      <c r="J233" s="74">
        <f>IFERROR(VLOOKUP($A233,강남영업본부!$A$1:$G$255,3,FALSE),0)</f>
        <v>0</v>
      </c>
      <c r="K233" s="74">
        <f>IFERROR(VLOOKUP($A233,강서영업본부!$A$1:$G$255,3,FALSE),0)</f>
        <v>0</v>
      </c>
      <c r="L233" s="74">
        <f>IFERROR(VLOOKUP($A233,강남영업본부!$A$1:$G$255,4,FALSE),0)</f>
        <v>0</v>
      </c>
      <c r="M233" s="75">
        <f>IFERROR(VLOOKUP($A233,강서영업본부!$A$1:$G$255,4,FALSE),0)</f>
        <v>0</v>
      </c>
      <c r="N233" s="75">
        <f>IFERROR(VLOOKUP($A233,동부영업본부!$A$1:$H$255,3,FALSE),0)</f>
        <v>0</v>
      </c>
      <c r="O233" s="75">
        <f>IFERROR(VLOOKUP($A233,동부영업본부!$A$1:$H$255,4,FALSE),0)</f>
        <v>0</v>
      </c>
      <c r="P233" s="75">
        <f>IFERROR(VLOOKUP($A233,서부영업본부!$A$1:$H$255,3,FALSE),0)</f>
        <v>0</v>
      </c>
      <c r="Q233" s="75">
        <f>IFERROR(VLOOKUP($A233,서부영업본부!$A$1:$H$255,4,FALSE),0)</f>
        <v>0</v>
      </c>
      <c r="T233" s="76">
        <f>IFERROR(VLOOKUP($A233,강북영업본부!$A$1:$H$254,5,FALSE),0)</f>
        <v>0</v>
      </c>
      <c r="U233" s="76">
        <f>IFERROR(VLOOKUP($A233,강남영업본부!$A$1:$J$254,7,FALSE),0)</f>
        <v>0</v>
      </c>
      <c r="V233" s="76">
        <f>IFERROR(VLOOKUP($A233,강서영업본부!$A$1:$J$254,7,FALSE),0)</f>
        <v>0</v>
      </c>
      <c r="W233" s="76">
        <f>IFERROR(VLOOKUP($A233,동부영업본부!$A$1:$H$254,5,FALSE),0)</f>
        <v>0</v>
      </c>
      <c r="X233" s="76">
        <f>IFERROR(VLOOKUP($A233,서부영업본부!$A$1:$H$255,5,FALSE),0)</f>
        <v>0</v>
      </c>
    </row>
    <row r="234" spans="1:24" ht="15.65" customHeight="1" x14ac:dyDescent="0.45">
      <c r="A234" s="57" t="s">
        <v>250</v>
      </c>
      <c r="B234" s="73">
        <f t="shared" si="10"/>
        <v>0</v>
      </c>
      <c r="C234" s="74">
        <f>IFERROR(VLOOKUP($A234,유통영업혁신단!$A$1:$L$254,10,FALSE),0)</f>
        <v>0</v>
      </c>
      <c r="D234" s="74">
        <f t="shared" si="11"/>
        <v>0</v>
      </c>
      <c r="E234" s="74">
        <f>IFERROR(VLOOKUP($A234,'유통영업혁신단 IU'!$A:$G,4,FALSE),0)</f>
        <v>0</v>
      </c>
      <c r="F234" s="333"/>
      <c r="G234" s="333"/>
      <c r="H234" s="74">
        <f>IFERROR(VLOOKUP($A234,강북영업본부!$A$1:$D$255,3,FALSE),0)</f>
        <v>0</v>
      </c>
      <c r="I234" s="74">
        <f>IFERROR(VLOOKUP($A234,강북영업본부!$A$1:$D$255,4,FALSE),0)</f>
        <v>0</v>
      </c>
      <c r="J234" s="74">
        <f>IFERROR(VLOOKUP($A234,강남영업본부!$A$1:$G$255,3,FALSE),0)</f>
        <v>0</v>
      </c>
      <c r="K234" s="74">
        <f>IFERROR(VLOOKUP($A234,강서영업본부!$A$1:$G$255,3,FALSE),0)</f>
        <v>0</v>
      </c>
      <c r="L234" s="74">
        <f>IFERROR(VLOOKUP($A234,강남영업본부!$A$1:$G$255,4,FALSE),0)</f>
        <v>0</v>
      </c>
      <c r="M234" s="75">
        <f>IFERROR(VLOOKUP($A234,강서영업본부!$A$1:$G$255,4,FALSE),0)</f>
        <v>0</v>
      </c>
      <c r="N234" s="75">
        <f>IFERROR(VLOOKUP($A234,동부영업본부!$A$1:$H$255,3,FALSE),0)</f>
        <v>0</v>
      </c>
      <c r="O234" s="75">
        <f>IFERROR(VLOOKUP($A234,동부영업본부!$A$1:$H$255,4,FALSE),0)</f>
        <v>0</v>
      </c>
      <c r="P234" s="75">
        <f>IFERROR(VLOOKUP($A234,서부영업본부!$A$1:$H$255,3,FALSE),0)</f>
        <v>0</v>
      </c>
      <c r="Q234" s="75">
        <f>IFERROR(VLOOKUP($A234,서부영업본부!$A$1:$H$255,4,FALSE),0)</f>
        <v>0</v>
      </c>
      <c r="T234" s="76">
        <f>IFERROR(VLOOKUP($A234,강북영업본부!$A$1:$H$254,5,FALSE),0)</f>
        <v>0</v>
      </c>
      <c r="U234" s="76">
        <f>IFERROR(VLOOKUP($A234,강남영업본부!$A$1:$J$254,7,FALSE),0)</f>
        <v>0</v>
      </c>
      <c r="V234" s="76">
        <f>IFERROR(VLOOKUP($A234,강서영업본부!$A$1:$J$254,7,FALSE),0)</f>
        <v>0</v>
      </c>
      <c r="W234" s="76">
        <f>IFERROR(VLOOKUP($A234,동부영업본부!$A$1:$H$254,5,FALSE),0)</f>
        <v>0</v>
      </c>
      <c r="X234" s="76">
        <f>IFERROR(VLOOKUP($A234,서부영업본부!$A$1:$H$255,5,FALSE),0)</f>
        <v>0</v>
      </c>
    </row>
    <row r="235" spans="1:24" ht="15.65" customHeight="1" x14ac:dyDescent="0.45">
      <c r="A235" s="58" t="s">
        <v>113</v>
      </c>
      <c r="B235" s="73">
        <f t="shared" si="10"/>
        <v>0</v>
      </c>
      <c r="C235" s="74">
        <f>IFERROR(VLOOKUP($A235,유통영업혁신단!$A$1:$L$254,10,FALSE),0)</f>
        <v>0</v>
      </c>
      <c r="D235" s="74">
        <f t="shared" si="11"/>
        <v>0</v>
      </c>
      <c r="E235" s="74">
        <f>IFERROR(VLOOKUP($A235,'유통영업혁신단 IU'!$A:$G,4,FALSE),0)</f>
        <v>0</v>
      </c>
      <c r="F235" s="333"/>
      <c r="G235" s="333"/>
      <c r="H235" s="74">
        <f>IFERROR(VLOOKUP($A235,강북영업본부!$A$1:$D$255,3,FALSE),0)</f>
        <v>0</v>
      </c>
      <c r="I235" s="74">
        <f>IFERROR(VLOOKUP($A235,강북영업본부!$A$1:$D$255,4,FALSE),0)</f>
        <v>0</v>
      </c>
      <c r="J235" s="74">
        <f>IFERROR(VLOOKUP($A235,강남영업본부!$A$1:$G$255,3,FALSE),0)</f>
        <v>0</v>
      </c>
      <c r="K235" s="74">
        <f>IFERROR(VLOOKUP($A235,강서영업본부!$A$1:$G$255,3,FALSE),0)</f>
        <v>0</v>
      </c>
      <c r="L235" s="74">
        <f>IFERROR(VLOOKUP($A235,강남영업본부!$A$1:$G$255,4,FALSE),0)</f>
        <v>0</v>
      </c>
      <c r="M235" s="75">
        <f>IFERROR(VLOOKUP($A235,강서영업본부!$A$1:$G$255,4,FALSE),0)</f>
        <v>0</v>
      </c>
      <c r="N235" s="75">
        <f>IFERROR(VLOOKUP($A235,동부영업본부!$A$1:$H$255,3,FALSE),0)</f>
        <v>0</v>
      </c>
      <c r="O235" s="75">
        <f>IFERROR(VLOOKUP($A235,동부영업본부!$A$1:$H$255,4,FALSE),0)</f>
        <v>0</v>
      </c>
      <c r="P235" s="75">
        <f>IFERROR(VLOOKUP($A235,서부영업본부!$A$1:$H$255,3,FALSE),0)</f>
        <v>0</v>
      </c>
      <c r="Q235" s="75">
        <f>IFERROR(VLOOKUP($A235,서부영업본부!$A$1:$H$255,4,FALSE),0)</f>
        <v>0</v>
      </c>
      <c r="T235" s="76">
        <f>IFERROR(VLOOKUP($A235,강북영업본부!$A$1:$H$254,5,FALSE),0)</f>
        <v>0</v>
      </c>
      <c r="U235" s="76">
        <f>IFERROR(VLOOKUP($A235,강남영업본부!$A$1:$J$254,7,FALSE),0)</f>
        <v>0</v>
      </c>
      <c r="V235" s="76">
        <f>IFERROR(VLOOKUP($A235,강서영업본부!$A$1:$J$254,7,FALSE),0)</f>
        <v>0</v>
      </c>
      <c r="W235" s="76">
        <f>IFERROR(VLOOKUP($A235,동부영업본부!$A$1:$H$254,5,FALSE),0)</f>
        <v>0</v>
      </c>
      <c r="X235" s="76">
        <f>IFERROR(VLOOKUP($A235,서부영업본부!$A$1:$H$255,5,FALSE),0)</f>
        <v>0</v>
      </c>
    </row>
    <row r="236" spans="1:24" s="12" customFormat="1" ht="15.65" customHeight="1" x14ac:dyDescent="0.45">
      <c r="A236" s="42" t="s">
        <v>114</v>
      </c>
      <c r="B236" s="69">
        <f t="shared" si="10"/>
        <v>0</v>
      </c>
      <c r="C236" s="70">
        <f>IFERROR(VLOOKUP($A236,유통영업혁신단!$A$1:$L$254,10,FALSE),0)</f>
        <v>0</v>
      </c>
      <c r="D236" s="70">
        <f t="shared" si="11"/>
        <v>0</v>
      </c>
      <c r="E236" s="70">
        <f>IFERROR(VLOOKUP($A236,'유통영업혁신단 IU'!$A:$G,4,FALSE),0)</f>
        <v>0</v>
      </c>
      <c r="F236" s="332"/>
      <c r="G236" s="332"/>
      <c r="H236" s="70">
        <f>IFERROR(VLOOKUP($A236,강북영업본부!$A$1:$D$255,3,FALSE),0)</f>
        <v>0</v>
      </c>
      <c r="I236" s="70">
        <f>IFERROR(VLOOKUP($A236,강북영업본부!$A$1:$D$255,4,FALSE),0)</f>
        <v>0</v>
      </c>
      <c r="J236" s="70">
        <f>IFERROR(VLOOKUP($A236,강남영업본부!$A$1:$G$255,3,FALSE),0)</f>
        <v>0</v>
      </c>
      <c r="K236" s="70">
        <f>IFERROR(VLOOKUP($A236,강서영업본부!$A$1:$G$255,3,FALSE),0)</f>
        <v>0</v>
      </c>
      <c r="L236" s="70">
        <f>IFERROR(VLOOKUP($A236,강남영업본부!$A$1:$G$255,4,FALSE),0)</f>
        <v>0</v>
      </c>
      <c r="M236" s="71">
        <f>IFERROR(VLOOKUP($A236,강서영업본부!$A$1:$G$255,4,FALSE),0)</f>
        <v>0</v>
      </c>
      <c r="N236" s="71">
        <f>IFERROR(VLOOKUP($A236,동부영업본부!$A$1:$H$255,3,FALSE),0)</f>
        <v>0</v>
      </c>
      <c r="O236" s="71">
        <f>IFERROR(VLOOKUP($A236,동부영업본부!$A$1:$H$255,4,FALSE),0)</f>
        <v>0</v>
      </c>
      <c r="P236" s="71">
        <f>IFERROR(VLOOKUP($A236,서부영업본부!$A$1:$H$255,3,FALSE),0)</f>
        <v>0</v>
      </c>
      <c r="Q236" s="71">
        <f>IFERROR(VLOOKUP($A236,서부영업본부!$A$1:$H$255,4,FALSE),0)</f>
        <v>0</v>
      </c>
      <c r="T236" s="72">
        <f>IFERROR(VLOOKUP($A236,강북영업본부!$A$1:$H$254,5,FALSE),0)</f>
        <v>0</v>
      </c>
      <c r="U236" s="72">
        <f>IFERROR(VLOOKUP($A236,강남영업본부!$A$1:$J$254,7,FALSE),0)</f>
        <v>0</v>
      </c>
      <c r="V236" s="72">
        <f>IFERROR(VLOOKUP($A236,강서영업본부!$A$1:$J$254,7,FALSE),0)</f>
        <v>0</v>
      </c>
      <c r="W236" s="72">
        <f>IFERROR(VLOOKUP($A236,동부영업본부!$A$1:$H$254,5,FALSE),0)</f>
        <v>0</v>
      </c>
      <c r="X236" s="72">
        <f>IFERROR(VLOOKUP($A236,서부영업본부!$A$1:$H$255,5,FALSE),0)</f>
        <v>0</v>
      </c>
    </row>
    <row r="237" spans="1:24" s="54" customFormat="1" ht="15.65" customHeight="1" x14ac:dyDescent="0.45">
      <c r="A237" s="53" t="s">
        <v>259</v>
      </c>
      <c r="B237" s="65">
        <f t="shared" si="10"/>
        <v>1840053810.0934439</v>
      </c>
      <c r="C237" s="66">
        <f>IFERROR(VLOOKUP($A237,유통영업혁신단!$A$1:$L$254,10,FALSE),0)</f>
        <v>-18697163.995213319</v>
      </c>
      <c r="D237" s="66">
        <f>U237+W237+X237+T237+V237</f>
        <v>-428995573.9113428</v>
      </c>
      <c r="E237" s="66">
        <f>IFERROR(VLOOKUP($A237,'유통영업혁신단 IU'!$A:$G,4,FALSE),0)</f>
        <v>-1006181003</v>
      </c>
      <c r="F237" s="332"/>
      <c r="G237" s="332"/>
      <c r="H237" s="66">
        <f>IFERROR(VLOOKUP($A237,강북영업본부!$A$1:$D$255,3,FALSE),0)</f>
        <v>178151427</v>
      </c>
      <c r="I237" s="66">
        <f>IFERROR(VLOOKUP($A237,강북영업본부!$A$1:$D$255,4,FALSE),0)</f>
        <v>203272430</v>
      </c>
      <c r="J237" s="66">
        <f>IFERROR(VLOOKUP($A237,강남영업본부!$A$1:$G$255,3,FALSE),0)</f>
        <v>209384839</v>
      </c>
      <c r="K237" s="66">
        <f>IFERROR(VLOOKUP($A237,강서영업본부!$A$1:$G$255,3,FALSE),0)</f>
        <v>549562604</v>
      </c>
      <c r="L237" s="66">
        <f>IFERROR(VLOOKUP($A237,강남영업본부!$A$1:$G$255,4,FALSE),0)</f>
        <v>277454692</v>
      </c>
      <c r="M237" s="66">
        <f>IFERROR(VLOOKUP($A237,강서영업본부!$A$1:$G$255,4,FALSE),0)</f>
        <v>344720029</v>
      </c>
      <c r="N237" s="66">
        <f>IFERROR(VLOOKUP($A237,동부영업본부!$A$1:$H$255,3,FALSE),0)</f>
        <v>555243818</v>
      </c>
      <c r="O237" s="66">
        <f>IFERROR(VLOOKUP($A237,동부영업본부!$A$1:$H$255,4,FALSE),0)</f>
        <v>271536448</v>
      </c>
      <c r="P237" s="66">
        <f>IFERROR(VLOOKUP($A237,서부영업본부!$A$1:$H$255,3,FALSE),0)</f>
        <v>308197952</v>
      </c>
      <c r="Q237" s="66">
        <f>IFERROR(VLOOKUP($A237,서부영업본부!$A$1:$H$255,4,FALSE),0)</f>
        <v>396403312</v>
      </c>
      <c r="T237" s="68">
        <f>IFERROR(VLOOKUP($A237,강북영업본부!$A$1:$H$254,5,FALSE),0)</f>
        <v>-84557054.108614624</v>
      </c>
      <c r="U237" s="68">
        <f>IFERROR(VLOOKUP($A237,강남영업본부!$A$1:$J$254,7,FALSE),0)</f>
        <v>-122661432.9404323</v>
      </c>
      <c r="V237" s="68">
        <f>IFERROR(VLOOKUP($A237,강서영업본부!$A$1:$J$254,7,FALSE),0)</f>
        <v>-77988940.317605078</v>
      </c>
      <c r="W237" s="68">
        <f>IFERROR(VLOOKUP($A237,동부영업본부!$A$1:$H$254,5,FALSE),0)</f>
        <v>-64642393.959869236</v>
      </c>
      <c r="X237" s="68">
        <f>IFERROR(VLOOKUP($A237,서부영업본부!$A$1:$H$255,5,FALSE),0)</f>
        <v>-79145752.584821582</v>
      </c>
    </row>
    <row r="238" spans="1:24" s="12" customFormat="1" ht="15.65" customHeight="1" x14ac:dyDescent="0.45">
      <c r="A238" s="42" t="s">
        <v>115</v>
      </c>
      <c r="B238" s="69">
        <f t="shared" si="10"/>
        <v>0</v>
      </c>
      <c r="C238" s="70">
        <f>IFERROR(VLOOKUP($A238,유통영업혁신단!$A$1:$L$254,10,FALSE),0)</f>
        <v>0</v>
      </c>
      <c r="D238" s="70">
        <f t="shared" si="11"/>
        <v>0</v>
      </c>
      <c r="E238" s="66">
        <f>IFERROR(VLOOKUP($A238,'유통영업혁신단 IU'!$A:$G,4,FALSE),0)</f>
        <v>0</v>
      </c>
      <c r="F238" s="332"/>
      <c r="G238" s="332"/>
      <c r="H238" s="70">
        <f>IFERROR(VLOOKUP($A238,강북영업본부!$A$1:$D$255,3,FALSE),0)</f>
        <v>0</v>
      </c>
      <c r="I238" s="70">
        <f>IFERROR(VLOOKUP($A238,강북영업본부!$A$1:$D$255,4,FALSE),0)</f>
        <v>0</v>
      </c>
      <c r="J238" s="70">
        <f>IFERROR(VLOOKUP($A238,강남영업본부!$A$1:$G$255,3,FALSE),0)</f>
        <v>0</v>
      </c>
      <c r="K238" s="70">
        <f>IFERROR(VLOOKUP($A238,강서영업본부!$A$1:$G$255,3,FALSE),0)</f>
        <v>0</v>
      </c>
      <c r="L238" s="70">
        <f>IFERROR(VLOOKUP($A238,강남영업본부!$A$1:$G$255,4,FALSE),0)</f>
        <v>0</v>
      </c>
      <c r="M238" s="71">
        <f>IFERROR(VLOOKUP($A238,강서영업본부!$A$1:$G$255,4,FALSE),0)</f>
        <v>0</v>
      </c>
      <c r="N238" s="71">
        <f>IFERROR(VLOOKUP($A238,동부영업본부!$A$1:$H$255,3,FALSE),0)</f>
        <v>0</v>
      </c>
      <c r="O238" s="71">
        <f>IFERROR(VLOOKUP($A238,동부영업본부!$A$1:$H$255,4,FALSE),0)</f>
        <v>0</v>
      </c>
      <c r="P238" s="71">
        <f>IFERROR(VLOOKUP($A238,서부영업본부!$A$1:$H$255,3,FALSE),0)</f>
        <v>0</v>
      </c>
      <c r="Q238" s="71">
        <f>IFERROR(VLOOKUP($A238,서부영업본부!$A$1:$H$255,4,FALSE),0)</f>
        <v>0</v>
      </c>
      <c r="T238" s="72">
        <f>IFERROR(VLOOKUP($A238,강북영업본부!$A$1:$H$254,5,FALSE),0)</f>
        <v>0</v>
      </c>
      <c r="U238" s="72">
        <f>IFERROR(VLOOKUP($A238,강남영업본부!$A$1:$J$254,7,FALSE),0)</f>
        <v>0</v>
      </c>
      <c r="V238" s="72">
        <f>IFERROR(VLOOKUP($A238,강서영업본부!$A$1:$J$254,7,FALSE),0)</f>
        <v>0</v>
      </c>
      <c r="W238" s="72">
        <f>IFERROR(VLOOKUP($A238,동부영업본부!$A$1:$H$254,5,FALSE),0)</f>
        <v>0</v>
      </c>
      <c r="X238" s="72">
        <f>IFERROR(VLOOKUP($A238,서부영업본부!$A$1:$H$255,5,FALSE),0)</f>
        <v>0</v>
      </c>
    </row>
    <row r="239" spans="1:24" ht="15.65" customHeight="1" x14ac:dyDescent="0.45">
      <c r="A239" s="56" t="s">
        <v>179</v>
      </c>
      <c r="B239" s="73">
        <f t="shared" si="10"/>
        <v>0</v>
      </c>
      <c r="C239" s="74">
        <f>IFERROR(VLOOKUP($A239,유통영업혁신단!$A$1:$L$254,10,FALSE),0)</f>
        <v>0</v>
      </c>
      <c r="D239" s="74">
        <f t="shared" si="11"/>
        <v>0</v>
      </c>
      <c r="E239" s="66">
        <f>IFERROR(VLOOKUP($A239,'유통영업혁신단 IU'!$A:$G,4,FALSE),0)</f>
        <v>0</v>
      </c>
      <c r="F239" s="333"/>
      <c r="G239" s="333"/>
      <c r="H239" s="74">
        <f>IFERROR(VLOOKUP($A239,강북영업본부!$A$1:$D$255,3,FALSE),0)</f>
        <v>0</v>
      </c>
      <c r="I239" s="74">
        <f>IFERROR(VLOOKUP($A239,강북영업본부!$A$1:$D$255,4,FALSE),0)</f>
        <v>0</v>
      </c>
      <c r="J239" s="74">
        <f>IFERROR(VLOOKUP($A239,강남영업본부!$A$1:$G$255,3,FALSE),0)</f>
        <v>0</v>
      </c>
      <c r="K239" s="74">
        <f>IFERROR(VLOOKUP($A239,강서영업본부!$A$1:$G$255,3,FALSE),0)</f>
        <v>0</v>
      </c>
      <c r="L239" s="74">
        <f>IFERROR(VLOOKUP($A239,강남영업본부!$A$1:$G$255,4,FALSE),0)</f>
        <v>0</v>
      </c>
      <c r="M239" s="75">
        <f>IFERROR(VLOOKUP($A239,강서영업본부!$A$1:$G$255,4,FALSE),0)</f>
        <v>0</v>
      </c>
      <c r="N239" s="75">
        <f>IFERROR(VLOOKUP($A239,동부영업본부!$A$1:$H$255,3,FALSE),0)</f>
        <v>0</v>
      </c>
      <c r="O239" s="75">
        <f>IFERROR(VLOOKUP($A239,동부영업본부!$A$1:$H$255,4,FALSE),0)</f>
        <v>0</v>
      </c>
      <c r="P239" s="75">
        <f>IFERROR(VLOOKUP($A239,서부영업본부!$A$1:$H$255,3,FALSE),0)</f>
        <v>0</v>
      </c>
      <c r="Q239" s="75">
        <f>IFERROR(VLOOKUP($A239,서부영업본부!$A$1:$H$255,4,FALSE),0)</f>
        <v>0</v>
      </c>
      <c r="T239" s="76">
        <f>IFERROR(VLOOKUP($A239,강북영업본부!$A$1:$H$254,5,FALSE),0)</f>
        <v>0</v>
      </c>
      <c r="U239" s="76">
        <f>IFERROR(VLOOKUP($A239,강남영업본부!$A$1:$J$254,7,FALSE),0)</f>
        <v>0</v>
      </c>
      <c r="V239" s="76">
        <f>IFERROR(VLOOKUP($A239,강서영업본부!$A$1:$J$254,7,FALSE),0)</f>
        <v>0</v>
      </c>
      <c r="W239" s="76">
        <f>IFERROR(VLOOKUP($A239,동부영업본부!$A$1:$H$254,5,FALSE),0)</f>
        <v>0</v>
      </c>
      <c r="X239" s="76">
        <f>IFERROR(VLOOKUP($A239,서부영업본부!$A$1:$H$255,5,FALSE),0)</f>
        <v>0</v>
      </c>
    </row>
    <row r="240" spans="1:24" ht="15.65" customHeight="1" x14ac:dyDescent="0.45">
      <c r="A240" s="56" t="s">
        <v>180</v>
      </c>
      <c r="B240" s="73">
        <f t="shared" si="10"/>
        <v>0</v>
      </c>
      <c r="C240" s="74">
        <f>IFERROR(VLOOKUP($A240,유통영업혁신단!$A$1:$L$254,10,FALSE),0)</f>
        <v>0</v>
      </c>
      <c r="D240" s="74">
        <f t="shared" si="11"/>
        <v>0</v>
      </c>
      <c r="E240" s="66">
        <f>IFERROR(VLOOKUP($A240,'유통영업혁신단 IU'!$A:$G,4,FALSE),0)</f>
        <v>0</v>
      </c>
      <c r="F240" s="333"/>
      <c r="G240" s="333"/>
      <c r="H240" s="74">
        <f>IFERROR(VLOOKUP($A240,강북영업본부!$A$1:$D$255,3,FALSE),0)</f>
        <v>0</v>
      </c>
      <c r="I240" s="74">
        <f>IFERROR(VLOOKUP($A240,강북영업본부!$A$1:$D$255,4,FALSE),0)</f>
        <v>0</v>
      </c>
      <c r="J240" s="74">
        <f>IFERROR(VLOOKUP($A240,강남영업본부!$A$1:$G$255,3,FALSE),0)</f>
        <v>0</v>
      </c>
      <c r="K240" s="74">
        <f>IFERROR(VLOOKUP($A240,강서영업본부!$A$1:$G$255,3,FALSE),0)</f>
        <v>0</v>
      </c>
      <c r="L240" s="74">
        <f>IFERROR(VLOOKUP($A240,강남영업본부!$A$1:$G$255,4,FALSE),0)</f>
        <v>0</v>
      </c>
      <c r="M240" s="75">
        <f>IFERROR(VLOOKUP($A240,강서영업본부!$A$1:$G$255,4,FALSE),0)</f>
        <v>0</v>
      </c>
      <c r="N240" s="75">
        <f>IFERROR(VLOOKUP($A240,동부영업본부!$A$1:$H$255,3,FALSE),0)</f>
        <v>0</v>
      </c>
      <c r="O240" s="75">
        <f>IFERROR(VLOOKUP($A240,동부영업본부!$A$1:$H$255,4,FALSE),0)</f>
        <v>0</v>
      </c>
      <c r="P240" s="75">
        <f>IFERROR(VLOOKUP($A240,서부영업본부!$A$1:$H$255,3,FALSE),0)</f>
        <v>0</v>
      </c>
      <c r="Q240" s="75">
        <f>IFERROR(VLOOKUP($A240,서부영업본부!$A$1:$H$255,4,FALSE),0)</f>
        <v>0</v>
      </c>
      <c r="T240" s="76">
        <f>IFERROR(VLOOKUP($A240,강북영업본부!$A$1:$H$254,5,FALSE),0)</f>
        <v>0</v>
      </c>
      <c r="U240" s="76">
        <f>IFERROR(VLOOKUP($A240,강남영업본부!$A$1:$J$254,7,FALSE),0)</f>
        <v>0</v>
      </c>
      <c r="V240" s="76">
        <f>IFERROR(VLOOKUP($A240,강서영업본부!$A$1:$J$254,7,FALSE),0)</f>
        <v>0</v>
      </c>
      <c r="W240" s="76">
        <f>IFERROR(VLOOKUP($A240,동부영업본부!$A$1:$H$254,5,FALSE),0)</f>
        <v>0</v>
      </c>
      <c r="X240" s="76">
        <f>IFERROR(VLOOKUP($A240,서부영업본부!$A$1:$H$255,5,FALSE),0)</f>
        <v>0</v>
      </c>
    </row>
    <row r="241" spans="1:24" ht="15.65" customHeight="1" x14ac:dyDescent="0.45">
      <c r="A241" s="23" t="s">
        <v>335</v>
      </c>
      <c r="B241" s="73">
        <f t="shared" si="10"/>
        <v>0</v>
      </c>
      <c r="C241" s="74">
        <f>IFERROR(VLOOKUP($A241,유통영업혁신단!$A$1:$L$254,10,FALSE),0)</f>
        <v>0</v>
      </c>
      <c r="D241" s="74">
        <f t="shared" si="11"/>
        <v>0</v>
      </c>
      <c r="E241" s="66">
        <f>IFERROR(VLOOKUP($A241,'유통영업혁신단 IU'!$A:$G,4,FALSE),0)</f>
        <v>0</v>
      </c>
      <c r="F241" s="333"/>
      <c r="G241" s="333"/>
      <c r="H241" s="74">
        <f>IFERROR(VLOOKUP($A241,강북영업본부!$A$1:$D$255,3,FALSE),0)</f>
        <v>0</v>
      </c>
      <c r="I241" s="74">
        <f>IFERROR(VLOOKUP($A241,강북영업본부!$A$1:$D$255,4,FALSE),0)</f>
        <v>0</v>
      </c>
      <c r="J241" s="74">
        <f>IFERROR(VLOOKUP($A241,강남영업본부!$A$1:$G$255,3,FALSE),0)</f>
        <v>0</v>
      </c>
      <c r="K241" s="74">
        <f>IFERROR(VLOOKUP($A241,강서영업본부!$A$1:$G$255,3,FALSE),0)</f>
        <v>0</v>
      </c>
      <c r="L241" s="74">
        <f>IFERROR(VLOOKUP($A241,강남영업본부!$A$1:$G$255,4,FALSE),0)</f>
        <v>0</v>
      </c>
      <c r="M241" s="75">
        <f>IFERROR(VLOOKUP($A241,강서영업본부!$A$1:$G$255,4,FALSE),0)</f>
        <v>0</v>
      </c>
      <c r="N241" s="75">
        <f>IFERROR(VLOOKUP($A241,동부영업본부!$A$1:$H$255,3,FALSE),0)</f>
        <v>0</v>
      </c>
      <c r="O241" s="75">
        <f>IFERROR(VLOOKUP($A241,동부영업본부!$A$1:$H$255,4,FALSE),0)</f>
        <v>0</v>
      </c>
      <c r="P241" s="75">
        <f>IFERROR(VLOOKUP($A241,서부영업본부!$A$1:$H$255,3,FALSE),0)</f>
        <v>0</v>
      </c>
      <c r="Q241" s="75">
        <f>IFERROR(VLOOKUP($A241,서부영업본부!$A$1:$H$255,4,FALSE),0)</f>
        <v>0</v>
      </c>
      <c r="T241" s="76">
        <f>IFERROR(VLOOKUP($A241,강북영업본부!$A$1:$H$254,5,FALSE),0)</f>
        <v>0</v>
      </c>
      <c r="U241" s="76">
        <f>IFERROR(VLOOKUP($A241,강남영업본부!$A$1:$J$254,7,FALSE),0)</f>
        <v>0</v>
      </c>
      <c r="V241" s="76">
        <f>IFERROR(VLOOKUP($A241,강서영업본부!$A$1:$J$254,7,FALSE),0)</f>
        <v>0</v>
      </c>
      <c r="W241" s="76">
        <f>IFERROR(VLOOKUP($A241,동부영업본부!$A$1:$H$254,5,FALSE),0)</f>
        <v>0</v>
      </c>
      <c r="X241" s="76">
        <f>IFERROR(VLOOKUP($A241,서부영업본부!$A$1:$H$255,5,FALSE),0)</f>
        <v>0</v>
      </c>
    </row>
    <row r="242" spans="1:24" ht="15.65" customHeight="1" x14ac:dyDescent="0.45">
      <c r="A242" s="56" t="s">
        <v>251</v>
      </c>
      <c r="B242" s="73">
        <f t="shared" si="10"/>
        <v>0</v>
      </c>
      <c r="C242" s="74">
        <f>IFERROR(VLOOKUP($A242,유통영업혁신단!$A$1:$L$254,10,FALSE),0)</f>
        <v>0</v>
      </c>
      <c r="D242" s="74">
        <f t="shared" si="11"/>
        <v>0</v>
      </c>
      <c r="E242" s="66">
        <f>IFERROR(VLOOKUP($A242,'유통영업혁신단 IU'!$A:$G,4,FALSE),0)</f>
        <v>0</v>
      </c>
      <c r="F242" s="333"/>
      <c r="G242" s="333"/>
      <c r="H242" s="74">
        <f>IFERROR(VLOOKUP($A242,강북영업본부!$A$1:$D$255,3,FALSE),0)</f>
        <v>0</v>
      </c>
      <c r="I242" s="74">
        <f>IFERROR(VLOOKUP($A242,강북영업본부!$A$1:$D$255,4,FALSE),0)</f>
        <v>0</v>
      </c>
      <c r="J242" s="74">
        <f>IFERROR(VLOOKUP($A242,강남영업본부!$A$1:$G$255,3,FALSE),0)</f>
        <v>0</v>
      </c>
      <c r="K242" s="74">
        <f>IFERROR(VLOOKUP($A242,강서영업본부!$A$1:$G$255,3,FALSE),0)</f>
        <v>0</v>
      </c>
      <c r="L242" s="74">
        <f>IFERROR(VLOOKUP($A242,강남영업본부!$A$1:$G$255,4,FALSE),0)</f>
        <v>0</v>
      </c>
      <c r="M242" s="75">
        <f>IFERROR(VLOOKUP($A242,강서영업본부!$A$1:$G$255,4,FALSE),0)</f>
        <v>0</v>
      </c>
      <c r="N242" s="75">
        <f>IFERROR(VLOOKUP($A242,동부영업본부!$A$1:$H$255,3,FALSE),0)</f>
        <v>0</v>
      </c>
      <c r="O242" s="75">
        <f>IFERROR(VLOOKUP($A242,동부영업본부!$A$1:$H$255,4,FALSE),0)</f>
        <v>0</v>
      </c>
      <c r="P242" s="75">
        <f>IFERROR(VLOOKUP($A242,서부영업본부!$A$1:$H$255,3,FALSE),0)</f>
        <v>0</v>
      </c>
      <c r="Q242" s="75">
        <f>IFERROR(VLOOKUP($A242,서부영업본부!$A$1:$H$255,4,FALSE),0)</f>
        <v>0</v>
      </c>
      <c r="T242" s="76">
        <f>IFERROR(VLOOKUP($A242,강북영업본부!$A$1:$H$254,5,FALSE),0)</f>
        <v>0</v>
      </c>
      <c r="U242" s="76">
        <f>IFERROR(VLOOKUP($A242,강남영업본부!$A$1:$J$254,7,FALSE),0)</f>
        <v>0</v>
      </c>
      <c r="V242" s="76">
        <f>IFERROR(VLOOKUP($A242,강서영업본부!$A$1:$J$254,7,FALSE),0)</f>
        <v>0</v>
      </c>
      <c r="W242" s="76">
        <f>IFERROR(VLOOKUP($A242,동부영업본부!$A$1:$H$254,5,FALSE),0)</f>
        <v>0</v>
      </c>
      <c r="X242" s="76">
        <f>IFERROR(VLOOKUP($A242,서부영업본부!$A$1:$H$255,5,FALSE),0)</f>
        <v>0</v>
      </c>
    </row>
    <row r="243" spans="1:24" ht="15.65" customHeight="1" x14ac:dyDescent="0.45">
      <c r="A243" s="112" t="s">
        <v>283</v>
      </c>
      <c r="B243" s="73">
        <f t="shared" si="10"/>
        <v>0</v>
      </c>
      <c r="C243" s="74">
        <f>IFERROR(VLOOKUP($A243,유통영업혁신단!$A$1:$L$254,10,FALSE),0)</f>
        <v>0</v>
      </c>
      <c r="D243" s="74">
        <f t="shared" si="11"/>
        <v>0</v>
      </c>
      <c r="E243" s="66">
        <f>IFERROR(VLOOKUP($A243,'유통영업혁신단 IU'!$A:$G,4,FALSE),0)</f>
        <v>0</v>
      </c>
      <c r="F243" s="333"/>
      <c r="G243" s="333"/>
      <c r="H243" s="74">
        <f>IFERROR(VLOOKUP($A243,강북영업본부!$A$1:$D$255,3,FALSE),0)</f>
        <v>0</v>
      </c>
      <c r="I243" s="74">
        <f>IFERROR(VLOOKUP($A243,강북영업본부!$A$1:$D$255,4,FALSE),0)</f>
        <v>0</v>
      </c>
      <c r="J243" s="74">
        <f>IFERROR(VLOOKUP($A243,강남영업본부!$A$1:$G$255,3,FALSE),0)</f>
        <v>0</v>
      </c>
      <c r="K243" s="74">
        <f>IFERROR(VLOOKUP($A243,강서영업본부!$A$1:$G$255,3,FALSE),0)</f>
        <v>0</v>
      </c>
      <c r="L243" s="74">
        <f>IFERROR(VLOOKUP($A243,강남영업본부!$A$1:$G$255,4,FALSE),0)</f>
        <v>0</v>
      </c>
      <c r="M243" s="75">
        <f>IFERROR(VLOOKUP($A243,강서영업본부!$A$1:$G$255,4,FALSE),0)</f>
        <v>0</v>
      </c>
      <c r="N243" s="75">
        <f>IFERROR(VLOOKUP($A243,동부영업본부!$A$1:$H$255,3,FALSE),0)</f>
        <v>0</v>
      </c>
      <c r="O243" s="75">
        <f>IFERROR(VLOOKUP($A243,동부영업본부!$A$1:$H$255,4,FALSE),0)</f>
        <v>0</v>
      </c>
      <c r="P243" s="75">
        <f>IFERROR(VLOOKUP($A243,서부영업본부!$A$1:$H$255,3,FALSE),0)</f>
        <v>0</v>
      </c>
      <c r="Q243" s="75">
        <f>IFERROR(VLOOKUP($A243,서부영업본부!$A$1:$H$255,4,FALSE),0)</f>
        <v>0</v>
      </c>
      <c r="T243" s="76">
        <f>IFERROR(VLOOKUP($A243,강북영업본부!$A$1:$H$254,5,FALSE),0)</f>
        <v>0</v>
      </c>
      <c r="U243" s="76">
        <f>IFERROR(VLOOKUP($A243,강남영업본부!$A$1:$J$254,7,FALSE),0)</f>
        <v>0</v>
      </c>
      <c r="V243" s="76">
        <f>IFERROR(VLOOKUP($A243,강서영업본부!$A$1:$J$254,7,FALSE),0)</f>
        <v>0</v>
      </c>
      <c r="W243" s="76">
        <f>IFERROR(VLOOKUP($A243,동부영업본부!$A$1:$H$254,5,FALSE),0)</f>
        <v>0</v>
      </c>
      <c r="X243" s="76">
        <f>IFERROR(VLOOKUP($A243,서부영업본부!$A$1:$H$255,5,FALSE),0)</f>
        <v>0</v>
      </c>
    </row>
    <row r="244" spans="1:24" ht="15.65" customHeight="1" x14ac:dyDescent="0.45">
      <c r="A244" s="56" t="s">
        <v>302</v>
      </c>
      <c r="B244" s="73">
        <f t="shared" si="10"/>
        <v>0</v>
      </c>
      <c r="C244" s="74">
        <f>IFERROR(VLOOKUP($A244,유통영업혁신단!$A$1:$L$254,10,FALSE),0)</f>
        <v>0</v>
      </c>
      <c r="D244" s="74">
        <f t="shared" si="11"/>
        <v>0</v>
      </c>
      <c r="E244" s="66">
        <f>IFERROR(VLOOKUP($A244,'유통영업혁신단 IU'!$A:$G,4,FALSE),0)</f>
        <v>0</v>
      </c>
      <c r="F244" s="333"/>
      <c r="G244" s="333"/>
      <c r="H244" s="74">
        <f>IFERROR(VLOOKUP($A244,강북영업본부!$A$1:$D$255,3,FALSE),0)</f>
        <v>0</v>
      </c>
      <c r="I244" s="74">
        <f>IFERROR(VLOOKUP($A244,강북영업본부!$A$1:$D$255,4,FALSE),0)</f>
        <v>0</v>
      </c>
      <c r="J244" s="74">
        <f>IFERROR(VLOOKUP($A244,강남영업본부!$A$1:$G$255,3,FALSE),0)</f>
        <v>0</v>
      </c>
      <c r="K244" s="74">
        <f>IFERROR(VLOOKUP($A244,강서영업본부!$A$1:$G$255,3,FALSE),0)</f>
        <v>0</v>
      </c>
      <c r="L244" s="74">
        <f>IFERROR(VLOOKUP($A244,강남영업본부!$A$1:$G$255,4,FALSE),0)</f>
        <v>0</v>
      </c>
      <c r="M244" s="75">
        <f>IFERROR(VLOOKUP($A244,강서영업본부!$A$1:$G$255,4,FALSE),0)</f>
        <v>0</v>
      </c>
      <c r="N244" s="75">
        <f>IFERROR(VLOOKUP($A244,동부영업본부!$A$1:$H$255,3,FALSE),0)</f>
        <v>0</v>
      </c>
      <c r="O244" s="75">
        <f>IFERROR(VLOOKUP($A244,동부영업본부!$A$1:$H$255,4,FALSE),0)</f>
        <v>0</v>
      </c>
      <c r="P244" s="75">
        <f>IFERROR(VLOOKUP($A244,서부영업본부!$A$1:$H$255,3,FALSE),0)</f>
        <v>0</v>
      </c>
      <c r="Q244" s="75">
        <f>IFERROR(VLOOKUP($A244,서부영업본부!$A$1:$H$255,4,FALSE),0)</f>
        <v>0</v>
      </c>
      <c r="T244" s="76">
        <f>IFERROR(VLOOKUP($A244,강북영업본부!$A$1:$H$254,5,FALSE),0)</f>
        <v>0</v>
      </c>
      <c r="U244" s="76">
        <f>IFERROR(VLOOKUP($A244,강남영업본부!$A$1:$J$254,7,FALSE),0)</f>
        <v>0</v>
      </c>
      <c r="V244" s="76">
        <f>IFERROR(VLOOKUP($A244,강서영업본부!$A$1:$J$254,7,FALSE),0)</f>
        <v>0</v>
      </c>
      <c r="W244" s="76">
        <f>IFERROR(VLOOKUP($A244,동부영업본부!$A$1:$H$254,5,FALSE),0)</f>
        <v>0</v>
      </c>
      <c r="X244" s="76">
        <f>IFERROR(VLOOKUP($A244,서부영업본부!$A$1:$H$255,5,FALSE),0)</f>
        <v>0</v>
      </c>
    </row>
    <row r="245" spans="1:24" ht="15.65" customHeight="1" x14ac:dyDescent="0.45">
      <c r="A245" s="56" t="s">
        <v>181</v>
      </c>
      <c r="B245" s="73">
        <f t="shared" si="10"/>
        <v>0</v>
      </c>
      <c r="C245" s="74">
        <f>IFERROR(VLOOKUP($A245,유통영업혁신단!$A$1:$L$254,10,FALSE),0)</f>
        <v>0</v>
      </c>
      <c r="D245" s="74">
        <f t="shared" si="11"/>
        <v>0</v>
      </c>
      <c r="E245" s="66">
        <f>IFERROR(VLOOKUP($A245,'유통영업혁신단 IU'!$A:$G,4,FALSE),0)</f>
        <v>0</v>
      </c>
      <c r="F245" s="333"/>
      <c r="G245" s="333"/>
      <c r="H245" s="74">
        <f>IFERROR(VLOOKUP($A245,강북영업본부!$A$1:$D$255,3,FALSE),0)</f>
        <v>0</v>
      </c>
      <c r="I245" s="74">
        <f>IFERROR(VLOOKUP($A245,강북영업본부!$A$1:$D$255,4,FALSE),0)</f>
        <v>0</v>
      </c>
      <c r="J245" s="74">
        <f>IFERROR(VLOOKUP($A245,강남영업본부!$A$1:$G$255,3,FALSE),0)</f>
        <v>0</v>
      </c>
      <c r="K245" s="74">
        <f>IFERROR(VLOOKUP($A245,강서영업본부!$A$1:$G$255,3,FALSE),0)</f>
        <v>0</v>
      </c>
      <c r="L245" s="74">
        <f>IFERROR(VLOOKUP($A245,강남영업본부!$A$1:$G$255,4,FALSE),0)</f>
        <v>0</v>
      </c>
      <c r="M245" s="75">
        <f>IFERROR(VLOOKUP($A245,강서영업본부!$A$1:$G$255,4,FALSE),0)</f>
        <v>0</v>
      </c>
      <c r="N245" s="75">
        <f>IFERROR(VLOOKUP($A245,동부영업본부!$A$1:$H$255,3,FALSE),0)</f>
        <v>0</v>
      </c>
      <c r="O245" s="75">
        <f>IFERROR(VLOOKUP($A245,동부영업본부!$A$1:$H$255,4,FALSE),0)</f>
        <v>0</v>
      </c>
      <c r="P245" s="75">
        <f>IFERROR(VLOOKUP($A245,서부영업본부!$A$1:$H$255,3,FALSE),0)</f>
        <v>0</v>
      </c>
      <c r="Q245" s="75">
        <f>IFERROR(VLOOKUP($A245,서부영업본부!$A$1:$H$255,4,FALSE),0)</f>
        <v>0</v>
      </c>
      <c r="T245" s="76">
        <f>IFERROR(VLOOKUP($A245,강북영업본부!$A$1:$H$254,5,FALSE),0)</f>
        <v>0</v>
      </c>
      <c r="U245" s="76">
        <f>IFERROR(VLOOKUP($A245,강남영업본부!$A$1:$J$254,7,FALSE),0)</f>
        <v>0</v>
      </c>
      <c r="V245" s="76">
        <f>IFERROR(VLOOKUP($A245,강서영업본부!$A$1:$J$254,7,FALSE),0)</f>
        <v>0</v>
      </c>
      <c r="W245" s="76">
        <f>IFERROR(VLOOKUP($A245,동부영업본부!$A$1:$H$254,5,FALSE),0)</f>
        <v>0</v>
      </c>
      <c r="X245" s="76">
        <f>IFERROR(VLOOKUP($A245,서부영업본부!$A$1:$H$255,5,FALSE),0)</f>
        <v>0</v>
      </c>
    </row>
    <row r="246" spans="1:24" ht="15.65" customHeight="1" x14ac:dyDescent="0.45">
      <c r="A246" s="56" t="s">
        <v>252</v>
      </c>
      <c r="B246" s="73">
        <f t="shared" si="10"/>
        <v>0</v>
      </c>
      <c r="C246" s="74">
        <f>IFERROR(VLOOKUP($A246,유통영업혁신단!$A$1:$L$254,10,FALSE),0)</f>
        <v>0</v>
      </c>
      <c r="D246" s="74">
        <f t="shared" si="11"/>
        <v>0</v>
      </c>
      <c r="E246" s="66">
        <f>IFERROR(VLOOKUP($A246,'유통영업혁신단 IU'!$A:$G,4,FALSE),0)</f>
        <v>0</v>
      </c>
      <c r="F246" s="333"/>
      <c r="G246" s="333"/>
      <c r="H246" s="74">
        <f>IFERROR(VLOOKUP($A246,강북영업본부!$A$1:$D$255,3,FALSE),0)</f>
        <v>0</v>
      </c>
      <c r="I246" s="74">
        <f>IFERROR(VLOOKUP($A246,강북영업본부!$A$1:$D$255,4,FALSE),0)</f>
        <v>0</v>
      </c>
      <c r="J246" s="74">
        <f>IFERROR(VLOOKUP($A246,강남영업본부!$A$1:$G$255,3,FALSE),0)</f>
        <v>0</v>
      </c>
      <c r="K246" s="74">
        <f>IFERROR(VLOOKUP($A246,강서영업본부!$A$1:$G$255,3,FALSE),0)</f>
        <v>0</v>
      </c>
      <c r="L246" s="74">
        <f>IFERROR(VLOOKUP($A246,강남영업본부!$A$1:$G$255,4,FALSE),0)</f>
        <v>0</v>
      </c>
      <c r="M246" s="75">
        <f>IFERROR(VLOOKUP($A246,강서영업본부!$A$1:$G$255,4,FALSE),0)</f>
        <v>0</v>
      </c>
      <c r="N246" s="75">
        <f>IFERROR(VLOOKUP($A246,동부영업본부!$A$1:$H$255,3,FALSE),0)</f>
        <v>0</v>
      </c>
      <c r="O246" s="75">
        <f>IFERROR(VLOOKUP($A246,동부영업본부!$A$1:$H$255,4,FALSE),0)</f>
        <v>0</v>
      </c>
      <c r="P246" s="75">
        <f>IFERROR(VLOOKUP($A246,서부영업본부!$A$1:$H$255,3,FALSE),0)</f>
        <v>0</v>
      </c>
      <c r="Q246" s="75">
        <f>IFERROR(VLOOKUP($A246,서부영업본부!$A$1:$H$255,4,FALSE),0)</f>
        <v>0</v>
      </c>
      <c r="T246" s="76">
        <f>IFERROR(VLOOKUP($A246,강북영업본부!$A$1:$H$254,5,FALSE),0)</f>
        <v>0</v>
      </c>
      <c r="U246" s="76">
        <f>IFERROR(VLOOKUP($A246,강남영업본부!$A$1:$J$254,7,FALSE),0)</f>
        <v>0</v>
      </c>
      <c r="V246" s="76">
        <f>IFERROR(VLOOKUP($A246,강서영업본부!$A$1:$J$254,7,FALSE),0)</f>
        <v>0</v>
      </c>
      <c r="W246" s="76">
        <f>IFERROR(VLOOKUP($A246,동부영업본부!$A$1:$H$254,5,FALSE),0)</f>
        <v>0</v>
      </c>
      <c r="X246" s="76">
        <f>IFERROR(VLOOKUP($A246,서부영업본부!$A$1:$H$255,5,FALSE),0)</f>
        <v>0</v>
      </c>
    </row>
    <row r="247" spans="1:24" s="12" customFormat="1" ht="15.65" customHeight="1" x14ac:dyDescent="0.45">
      <c r="A247" s="42" t="s">
        <v>116</v>
      </c>
      <c r="B247" s="69">
        <f t="shared" si="10"/>
        <v>0</v>
      </c>
      <c r="C247" s="70">
        <f>IFERROR(VLOOKUP($A247,유통영업혁신단!$A$1:$L$254,10,FALSE),0)</f>
        <v>0</v>
      </c>
      <c r="D247" s="70">
        <f t="shared" si="11"/>
        <v>0</v>
      </c>
      <c r="E247" s="66">
        <f>IFERROR(VLOOKUP($A247,'유통영업혁신단 IU'!$A:$G,4,FALSE),0)</f>
        <v>0</v>
      </c>
      <c r="F247" s="332"/>
      <c r="G247" s="332"/>
      <c r="H247" s="70">
        <f>IFERROR(VLOOKUP($A247,강북영업본부!$A$1:$D$255,3,FALSE),0)</f>
        <v>0</v>
      </c>
      <c r="I247" s="70">
        <f>IFERROR(VLOOKUP($A247,강북영업본부!$A$1:$D$255,4,FALSE),0)</f>
        <v>0</v>
      </c>
      <c r="J247" s="70">
        <f>IFERROR(VLOOKUP($A247,강남영업본부!$A$1:$G$255,3,FALSE),0)</f>
        <v>0</v>
      </c>
      <c r="K247" s="70">
        <f>IFERROR(VLOOKUP($A247,강서영업본부!$A$1:$G$255,3,FALSE),0)</f>
        <v>0</v>
      </c>
      <c r="L247" s="70">
        <f>IFERROR(VLOOKUP($A247,강남영업본부!$A$1:$G$255,4,FALSE),0)</f>
        <v>0</v>
      </c>
      <c r="M247" s="71">
        <f>IFERROR(VLOOKUP($A247,강서영업본부!$A$1:$G$255,4,FALSE),0)</f>
        <v>0</v>
      </c>
      <c r="N247" s="71">
        <f>IFERROR(VLOOKUP($A247,동부영업본부!$A$1:$H$255,3,FALSE),0)</f>
        <v>0</v>
      </c>
      <c r="O247" s="71">
        <f>IFERROR(VLOOKUP($A247,동부영업본부!$A$1:$H$255,4,FALSE),0)</f>
        <v>0</v>
      </c>
      <c r="P247" s="71">
        <f>IFERROR(VLOOKUP($A247,서부영업본부!$A$1:$H$255,3,FALSE),0)</f>
        <v>0</v>
      </c>
      <c r="Q247" s="71">
        <f>IFERROR(VLOOKUP($A247,서부영업본부!$A$1:$H$255,4,FALSE),0)</f>
        <v>0</v>
      </c>
      <c r="T247" s="72">
        <f>IFERROR(VLOOKUP($A247,강북영업본부!$A$1:$H$254,5,FALSE),0)</f>
        <v>0</v>
      </c>
      <c r="U247" s="72">
        <f>IFERROR(VLOOKUP($A247,강남영업본부!$A$1:$J$254,7,FALSE),0)</f>
        <v>0</v>
      </c>
      <c r="V247" s="72">
        <f>IFERROR(VLOOKUP($A247,강서영업본부!$A$1:$J$254,7,FALSE),0)</f>
        <v>0</v>
      </c>
      <c r="W247" s="72">
        <f>IFERROR(VLOOKUP($A247,동부영업본부!$A$1:$H$254,5,FALSE),0)</f>
        <v>0</v>
      </c>
      <c r="X247" s="72">
        <f>IFERROR(VLOOKUP($A247,서부영업본부!$A$1:$H$255,5,FALSE),0)</f>
        <v>0</v>
      </c>
    </row>
    <row r="248" spans="1:24" ht="15.65" customHeight="1" x14ac:dyDescent="0.45">
      <c r="A248" s="56" t="s">
        <v>182</v>
      </c>
      <c r="B248" s="73">
        <f t="shared" si="10"/>
        <v>0</v>
      </c>
      <c r="C248" s="74">
        <f>IFERROR(VLOOKUP($A248,유통영업혁신단!$A$1:$L$254,10,FALSE),0)</f>
        <v>0</v>
      </c>
      <c r="D248" s="74">
        <f t="shared" si="11"/>
        <v>0</v>
      </c>
      <c r="E248" s="66">
        <f>IFERROR(VLOOKUP($A248,'유통영업혁신단 IU'!$A:$G,4,FALSE),0)</f>
        <v>0</v>
      </c>
      <c r="F248" s="333"/>
      <c r="G248" s="333"/>
      <c r="H248" s="74">
        <f>IFERROR(VLOOKUP($A248,강북영업본부!$A$1:$D$255,3,FALSE),0)</f>
        <v>0</v>
      </c>
      <c r="I248" s="74">
        <f>IFERROR(VLOOKUP($A248,강북영업본부!$A$1:$D$255,4,FALSE),0)</f>
        <v>0</v>
      </c>
      <c r="J248" s="74">
        <f>IFERROR(VLOOKUP($A248,강남영업본부!$A$1:$G$255,3,FALSE),0)</f>
        <v>0</v>
      </c>
      <c r="K248" s="74">
        <f>IFERROR(VLOOKUP($A248,강서영업본부!$A$1:$G$255,3,FALSE),0)</f>
        <v>0</v>
      </c>
      <c r="L248" s="74">
        <f>IFERROR(VLOOKUP($A248,강남영업본부!$A$1:$G$255,4,FALSE),0)</f>
        <v>0</v>
      </c>
      <c r="M248" s="75">
        <f>IFERROR(VLOOKUP($A248,강서영업본부!$A$1:$G$255,4,FALSE),0)</f>
        <v>0</v>
      </c>
      <c r="N248" s="75">
        <f>IFERROR(VLOOKUP($A248,동부영업본부!$A$1:$H$255,3,FALSE),0)</f>
        <v>0</v>
      </c>
      <c r="O248" s="75">
        <f>IFERROR(VLOOKUP($A248,동부영업본부!$A$1:$H$255,4,FALSE),0)</f>
        <v>0</v>
      </c>
      <c r="P248" s="75">
        <f>IFERROR(VLOOKUP($A248,서부영업본부!$A$1:$H$255,3,FALSE),0)</f>
        <v>0</v>
      </c>
      <c r="Q248" s="75">
        <f>IFERROR(VLOOKUP($A248,서부영업본부!$A$1:$H$255,4,FALSE),0)</f>
        <v>0</v>
      </c>
      <c r="T248" s="76">
        <f>IFERROR(VLOOKUP($A248,강북영업본부!$A$1:$H$254,5,FALSE),0)</f>
        <v>0</v>
      </c>
      <c r="U248" s="76">
        <f>IFERROR(VLOOKUP($A248,강남영업본부!$A$1:$J$254,7,FALSE),0)</f>
        <v>0</v>
      </c>
      <c r="V248" s="76">
        <f>IFERROR(VLOOKUP($A248,강서영업본부!$A$1:$J$254,7,FALSE),0)</f>
        <v>0</v>
      </c>
      <c r="W248" s="76">
        <f>IFERROR(VLOOKUP($A248,동부영업본부!$A$1:$H$254,5,FALSE),0)</f>
        <v>0</v>
      </c>
      <c r="X248" s="76">
        <f>IFERROR(VLOOKUP($A248,서부영업본부!$A$1:$H$255,5,FALSE),0)</f>
        <v>0</v>
      </c>
    </row>
    <row r="249" spans="1:24" ht="15.65" customHeight="1" x14ac:dyDescent="0.45">
      <c r="A249" s="23" t="s">
        <v>328</v>
      </c>
      <c r="B249" s="73">
        <f t="shared" si="10"/>
        <v>0</v>
      </c>
      <c r="C249" s="74">
        <f>IFERROR(VLOOKUP($A249,유통영업혁신단!$A$1:$L$254,10,FALSE),0)</f>
        <v>0</v>
      </c>
      <c r="D249" s="74">
        <f t="shared" si="11"/>
        <v>0</v>
      </c>
      <c r="E249" s="66">
        <f>IFERROR(VLOOKUP($A249,'유통영업혁신단 IU'!$A:$G,4,FALSE),0)</f>
        <v>0</v>
      </c>
      <c r="F249" s="333"/>
      <c r="G249" s="333"/>
      <c r="H249" s="74">
        <f>IFERROR(VLOOKUP($A249,강북영업본부!$A$1:$D$255,3,FALSE),0)</f>
        <v>0</v>
      </c>
      <c r="I249" s="74">
        <f>IFERROR(VLOOKUP($A249,강북영업본부!$A$1:$D$255,4,FALSE),0)</f>
        <v>0</v>
      </c>
      <c r="J249" s="74">
        <f>IFERROR(VLOOKUP($A249,강남영업본부!$A$1:$G$255,3,FALSE),0)</f>
        <v>0</v>
      </c>
      <c r="K249" s="74">
        <f>IFERROR(VLOOKUP($A249,강서영업본부!$A$1:$G$255,3,FALSE),0)</f>
        <v>0</v>
      </c>
      <c r="L249" s="74">
        <f>IFERROR(VLOOKUP($A249,강남영업본부!$A$1:$G$255,4,FALSE),0)</f>
        <v>0</v>
      </c>
      <c r="M249" s="75">
        <f>IFERROR(VLOOKUP($A249,강서영업본부!$A$1:$G$255,4,FALSE),0)</f>
        <v>0</v>
      </c>
      <c r="N249" s="75">
        <f>IFERROR(VLOOKUP($A249,동부영업본부!$A$1:$H$255,3,FALSE),0)</f>
        <v>0</v>
      </c>
      <c r="O249" s="75">
        <f>IFERROR(VLOOKUP($A249,동부영업본부!$A$1:$H$255,4,FALSE),0)</f>
        <v>0</v>
      </c>
      <c r="P249" s="75">
        <f>IFERROR(VLOOKUP($A249,서부영업본부!$A$1:$H$255,3,FALSE),0)</f>
        <v>0</v>
      </c>
      <c r="Q249" s="75">
        <f>IFERROR(VLOOKUP($A249,서부영업본부!$A$1:$H$255,4,FALSE),0)</f>
        <v>0</v>
      </c>
      <c r="T249" s="76">
        <f>IFERROR(VLOOKUP($A249,강북영업본부!$A$1:$H$254,5,FALSE),0)</f>
        <v>0</v>
      </c>
      <c r="U249" s="76">
        <f>IFERROR(VLOOKUP($A249,강남영업본부!$A$1:$J$254,7,FALSE),0)</f>
        <v>0</v>
      </c>
      <c r="V249" s="76">
        <f>IFERROR(VLOOKUP($A249,강서영업본부!$A$1:$J$254,7,FALSE),0)</f>
        <v>0</v>
      </c>
      <c r="W249" s="76">
        <f>IFERROR(VLOOKUP($A249,동부영업본부!$A$1:$H$254,5,FALSE),0)</f>
        <v>0</v>
      </c>
      <c r="X249" s="76">
        <f>IFERROR(VLOOKUP($A249,서부영업본부!$A$1:$H$255,5,FALSE),0)</f>
        <v>0</v>
      </c>
    </row>
    <row r="250" spans="1:24" ht="15.65" customHeight="1" x14ac:dyDescent="0.45">
      <c r="A250" s="23" t="s">
        <v>329</v>
      </c>
      <c r="B250" s="73">
        <f t="shared" si="10"/>
        <v>0</v>
      </c>
      <c r="C250" s="74">
        <f>IFERROR(VLOOKUP($A250,유통영업혁신단!$A$1:$L$254,10,FALSE),0)</f>
        <v>0</v>
      </c>
      <c r="D250" s="74">
        <f t="shared" si="11"/>
        <v>0</v>
      </c>
      <c r="E250" s="66">
        <f>IFERROR(VLOOKUP($A250,'유통영업혁신단 IU'!$A:$G,4,FALSE),0)</f>
        <v>0</v>
      </c>
      <c r="F250" s="333"/>
      <c r="G250" s="333"/>
      <c r="H250" s="74">
        <f>IFERROR(VLOOKUP($A250,강북영업본부!$A$1:$D$255,3,FALSE),0)</f>
        <v>0</v>
      </c>
      <c r="I250" s="74">
        <f>IFERROR(VLOOKUP($A250,강북영업본부!$A$1:$D$255,4,FALSE),0)</f>
        <v>0</v>
      </c>
      <c r="J250" s="74">
        <f>IFERROR(VLOOKUP($A250,강남영업본부!$A$1:$G$255,3,FALSE),0)</f>
        <v>0</v>
      </c>
      <c r="K250" s="74">
        <f>IFERROR(VLOOKUP($A250,강서영업본부!$A$1:$G$255,3,FALSE),0)</f>
        <v>0</v>
      </c>
      <c r="L250" s="74">
        <f>IFERROR(VLOOKUP($A250,강남영업본부!$A$1:$G$255,4,FALSE),0)</f>
        <v>0</v>
      </c>
      <c r="M250" s="75">
        <f>IFERROR(VLOOKUP($A250,강서영업본부!$A$1:$G$255,4,FALSE),0)</f>
        <v>0</v>
      </c>
      <c r="N250" s="75">
        <f>IFERROR(VLOOKUP($A250,동부영업본부!$A$1:$H$255,3,FALSE),0)</f>
        <v>0</v>
      </c>
      <c r="O250" s="75">
        <f>IFERROR(VLOOKUP($A250,동부영업본부!$A$1:$H$255,4,FALSE),0)</f>
        <v>0</v>
      </c>
      <c r="P250" s="75">
        <f>IFERROR(VLOOKUP($A250,서부영업본부!$A$1:$H$255,3,FALSE),0)</f>
        <v>0</v>
      </c>
      <c r="Q250" s="75">
        <f>IFERROR(VLOOKUP($A250,서부영업본부!$A$1:$H$255,4,FALSE),0)</f>
        <v>0</v>
      </c>
      <c r="T250" s="76">
        <f>IFERROR(VLOOKUP($A250,강북영업본부!$A$1:$H$254,5,FALSE),0)</f>
        <v>0</v>
      </c>
      <c r="U250" s="76">
        <f>IFERROR(VLOOKUP($A250,강남영업본부!$A$1:$J$254,7,FALSE),0)</f>
        <v>0</v>
      </c>
      <c r="V250" s="76">
        <f>IFERROR(VLOOKUP($A250,강서영업본부!$A$1:$J$254,7,FALSE),0)</f>
        <v>0</v>
      </c>
      <c r="W250" s="76">
        <f>IFERROR(VLOOKUP($A250,동부영업본부!$A$1:$H$254,5,FALSE),0)</f>
        <v>0</v>
      </c>
      <c r="X250" s="76">
        <f>IFERROR(VLOOKUP($A250,서부영업본부!$A$1:$H$255,5,FALSE),0)</f>
        <v>0</v>
      </c>
    </row>
    <row r="251" spans="1:24" ht="15.65" customHeight="1" x14ac:dyDescent="0.45">
      <c r="A251" s="56" t="s">
        <v>253</v>
      </c>
      <c r="B251" s="73">
        <f t="shared" si="10"/>
        <v>0</v>
      </c>
      <c r="C251" s="74">
        <f>IFERROR(VLOOKUP($A251,유통영업혁신단!$A$1:$L$254,10,FALSE),0)</f>
        <v>0</v>
      </c>
      <c r="D251" s="74">
        <f t="shared" si="11"/>
        <v>0</v>
      </c>
      <c r="E251" s="66">
        <f>IFERROR(VLOOKUP($A251,'유통영업혁신단 IU'!$A:$G,4,FALSE),0)</f>
        <v>0</v>
      </c>
      <c r="F251" s="333"/>
      <c r="G251" s="333"/>
      <c r="H251" s="74">
        <f>IFERROR(VLOOKUP($A251,강북영업본부!$A$1:$D$255,3,FALSE),0)</f>
        <v>0</v>
      </c>
      <c r="I251" s="74">
        <f>IFERROR(VLOOKUP($A251,강북영업본부!$A$1:$D$255,4,FALSE),0)</f>
        <v>0</v>
      </c>
      <c r="J251" s="74">
        <f>IFERROR(VLOOKUP($A251,강남영업본부!$A$1:$G$255,3,FALSE),0)</f>
        <v>0</v>
      </c>
      <c r="K251" s="74">
        <f>IFERROR(VLOOKUP($A251,강서영업본부!$A$1:$G$255,3,FALSE),0)</f>
        <v>0</v>
      </c>
      <c r="L251" s="74">
        <f>IFERROR(VLOOKUP($A251,강남영업본부!$A$1:$G$255,4,FALSE),0)</f>
        <v>0</v>
      </c>
      <c r="M251" s="75">
        <f>IFERROR(VLOOKUP($A251,강서영업본부!$A$1:$G$255,4,FALSE),0)</f>
        <v>0</v>
      </c>
      <c r="N251" s="75">
        <f>IFERROR(VLOOKUP($A251,동부영업본부!$A$1:$H$255,3,FALSE),0)</f>
        <v>0</v>
      </c>
      <c r="O251" s="75">
        <f>IFERROR(VLOOKUP($A251,동부영업본부!$A$1:$H$255,4,FALSE),0)</f>
        <v>0</v>
      </c>
      <c r="P251" s="75">
        <f>IFERROR(VLOOKUP($A251,서부영업본부!$A$1:$H$255,3,FALSE),0)</f>
        <v>0</v>
      </c>
      <c r="Q251" s="75">
        <f>IFERROR(VLOOKUP($A251,서부영업본부!$A$1:$H$255,4,FALSE),0)</f>
        <v>0</v>
      </c>
      <c r="T251" s="76">
        <f>IFERROR(VLOOKUP($A251,강북영업본부!$A$1:$H$254,5,FALSE),0)</f>
        <v>0</v>
      </c>
      <c r="U251" s="76">
        <f>IFERROR(VLOOKUP($A251,강남영업본부!$A$1:$J$254,7,FALSE),0)</f>
        <v>0</v>
      </c>
      <c r="V251" s="76">
        <f>IFERROR(VLOOKUP($A251,강서영업본부!$A$1:$J$254,7,FALSE),0)</f>
        <v>0</v>
      </c>
      <c r="W251" s="76">
        <f>IFERROR(VLOOKUP($A251,동부영업본부!$A$1:$H$254,5,FALSE),0)</f>
        <v>0</v>
      </c>
      <c r="X251" s="76">
        <f>IFERROR(VLOOKUP($A251,서부영업본부!$A$1:$H$255,5,FALSE),0)</f>
        <v>0</v>
      </c>
    </row>
    <row r="252" spans="1:24" ht="15.65" customHeight="1" x14ac:dyDescent="0.45">
      <c r="A252" s="56" t="s">
        <v>254</v>
      </c>
      <c r="B252" s="73">
        <f t="shared" si="10"/>
        <v>0</v>
      </c>
      <c r="C252" s="74">
        <f>IFERROR(VLOOKUP($A252,유통영업혁신단!$A$1:$L$254,10,FALSE),0)</f>
        <v>0</v>
      </c>
      <c r="D252" s="74">
        <f t="shared" si="11"/>
        <v>0</v>
      </c>
      <c r="E252" s="66">
        <f>IFERROR(VLOOKUP($A252,'유통영업혁신단 IU'!$A:$G,4,FALSE),0)</f>
        <v>0</v>
      </c>
      <c r="F252" s="333"/>
      <c r="G252" s="333"/>
      <c r="H252" s="74">
        <f>IFERROR(VLOOKUP($A252,강북영업본부!$A$1:$D$255,3,FALSE),0)</f>
        <v>0</v>
      </c>
      <c r="I252" s="74">
        <f>IFERROR(VLOOKUP($A252,강북영업본부!$A$1:$D$255,4,FALSE),0)</f>
        <v>0</v>
      </c>
      <c r="J252" s="74">
        <f>IFERROR(VLOOKUP($A252,강남영업본부!$A$1:$G$255,3,FALSE),0)</f>
        <v>0</v>
      </c>
      <c r="K252" s="74">
        <f>IFERROR(VLOOKUP($A252,강서영업본부!$A$1:$G$255,3,FALSE),0)</f>
        <v>0</v>
      </c>
      <c r="L252" s="74">
        <f>IFERROR(VLOOKUP($A252,강남영업본부!$A$1:$G$255,4,FALSE),0)</f>
        <v>0</v>
      </c>
      <c r="M252" s="75">
        <f>IFERROR(VLOOKUP($A252,강서영업본부!$A$1:$G$255,4,FALSE),0)</f>
        <v>0</v>
      </c>
      <c r="N252" s="75">
        <f>IFERROR(VLOOKUP($A252,동부영업본부!$A$1:$H$255,3,FALSE),0)</f>
        <v>0</v>
      </c>
      <c r="O252" s="75">
        <f>IFERROR(VLOOKUP($A252,동부영업본부!$A$1:$H$255,4,FALSE),0)</f>
        <v>0</v>
      </c>
      <c r="P252" s="75">
        <f>IFERROR(VLOOKUP($A252,서부영업본부!$A$1:$H$255,3,FALSE),0)</f>
        <v>0</v>
      </c>
      <c r="Q252" s="75">
        <f>IFERROR(VLOOKUP($A252,서부영업본부!$A$1:$H$255,4,FALSE),0)</f>
        <v>0</v>
      </c>
      <c r="T252" s="76">
        <f>IFERROR(VLOOKUP($A252,강북영업본부!$A$1:$H$254,5,FALSE),0)</f>
        <v>0</v>
      </c>
      <c r="U252" s="76">
        <f>IFERROR(VLOOKUP($A252,강남영업본부!$A$1:$J$254,7,FALSE),0)</f>
        <v>0</v>
      </c>
      <c r="V252" s="76">
        <f>IFERROR(VLOOKUP($A252,강서영업본부!$A$1:$J$254,7,FALSE),0)</f>
        <v>0</v>
      </c>
      <c r="W252" s="76">
        <f>IFERROR(VLOOKUP($A252,동부영업본부!$A$1:$H$254,5,FALSE),0)</f>
        <v>0</v>
      </c>
      <c r="X252" s="76">
        <f>IFERROR(VLOOKUP($A252,서부영업본부!$A$1:$H$255,5,FALSE),0)</f>
        <v>0</v>
      </c>
    </row>
    <row r="253" spans="1:24" ht="15.65" customHeight="1" x14ac:dyDescent="0.45">
      <c r="A253" s="56" t="s">
        <v>183</v>
      </c>
      <c r="B253" s="73">
        <f t="shared" si="10"/>
        <v>0</v>
      </c>
      <c r="C253" s="74">
        <f>IFERROR(VLOOKUP($A253,유통영업혁신단!$A$1:$L$254,10,FALSE),0)</f>
        <v>0</v>
      </c>
      <c r="D253" s="74">
        <f t="shared" si="11"/>
        <v>0</v>
      </c>
      <c r="E253" s="66">
        <f>IFERROR(VLOOKUP($A253,'유통영업혁신단 IU'!$A:$G,4,FALSE),0)</f>
        <v>0</v>
      </c>
      <c r="F253" s="333"/>
      <c r="G253" s="333"/>
      <c r="H253" s="74">
        <f>IFERROR(VLOOKUP($A253,강북영업본부!$A$1:$D$255,3,FALSE),0)</f>
        <v>0</v>
      </c>
      <c r="I253" s="74">
        <f>IFERROR(VLOOKUP($A253,강북영업본부!$A$1:$D$255,4,FALSE),0)</f>
        <v>0</v>
      </c>
      <c r="J253" s="74">
        <f>IFERROR(VLOOKUP($A253,강남영업본부!$A$1:$G$255,3,FALSE),0)</f>
        <v>0</v>
      </c>
      <c r="K253" s="74">
        <f>IFERROR(VLOOKUP($A253,강서영업본부!$A$1:$G$255,3,FALSE),0)</f>
        <v>0</v>
      </c>
      <c r="L253" s="74">
        <f>IFERROR(VLOOKUP($A253,강남영업본부!$A$1:$G$255,4,FALSE),0)</f>
        <v>0</v>
      </c>
      <c r="M253" s="75">
        <f>IFERROR(VLOOKUP($A253,강서영업본부!$A$1:$G$255,4,FALSE),0)</f>
        <v>0</v>
      </c>
      <c r="N253" s="75">
        <f>IFERROR(VLOOKUP($A253,동부영업본부!$A$1:$H$255,3,FALSE),0)</f>
        <v>0</v>
      </c>
      <c r="O253" s="75">
        <f>IFERROR(VLOOKUP($A253,동부영업본부!$A$1:$H$255,4,FALSE),0)</f>
        <v>0</v>
      </c>
      <c r="P253" s="75">
        <f>IFERROR(VLOOKUP($A253,서부영업본부!$A$1:$H$255,3,FALSE),0)</f>
        <v>0</v>
      </c>
      <c r="Q253" s="75">
        <f>IFERROR(VLOOKUP($A253,서부영업본부!$A$1:$H$255,4,FALSE),0)</f>
        <v>0</v>
      </c>
      <c r="T253" s="76">
        <f>IFERROR(VLOOKUP($A253,강북영업본부!$A$1:$H$254,5,FALSE),0)</f>
        <v>0</v>
      </c>
      <c r="U253" s="76">
        <f>IFERROR(VLOOKUP($A253,강남영업본부!$A$1:$J$254,7,FALSE),0)</f>
        <v>0</v>
      </c>
      <c r="V253" s="76">
        <f>IFERROR(VLOOKUP($A253,강서영업본부!$A$1:$J$254,7,FALSE),0)</f>
        <v>0</v>
      </c>
      <c r="W253" s="76">
        <f>IFERROR(VLOOKUP($A253,동부영업본부!$A$1:$H$254,5,FALSE),0)</f>
        <v>0</v>
      </c>
      <c r="X253" s="76">
        <f>IFERROR(VLOOKUP($A253,서부영업본부!$A$1:$H$255,5,FALSE),0)</f>
        <v>0</v>
      </c>
    </row>
    <row r="254" spans="1:24" ht="15.65" customHeight="1" x14ac:dyDescent="0.45">
      <c r="A254" s="56" t="s">
        <v>184</v>
      </c>
      <c r="B254" s="73">
        <f t="shared" si="10"/>
        <v>0</v>
      </c>
      <c r="C254" s="74">
        <f>IFERROR(VLOOKUP($A254,유통영업혁신단!$A$1:$L$254,10,FALSE),0)</f>
        <v>0</v>
      </c>
      <c r="D254" s="74">
        <f t="shared" si="11"/>
        <v>0</v>
      </c>
      <c r="E254" s="66">
        <f>IFERROR(VLOOKUP($A254,'유통영업혁신단 IU'!$A:$G,4,FALSE),0)</f>
        <v>0</v>
      </c>
      <c r="F254" s="333"/>
      <c r="G254" s="333"/>
      <c r="H254" s="74">
        <f>IFERROR(VLOOKUP($A254,강북영업본부!$A$1:$D$255,3,FALSE),0)</f>
        <v>0</v>
      </c>
      <c r="I254" s="74">
        <f>IFERROR(VLOOKUP($A254,강북영업본부!$A$1:$D$255,4,FALSE),0)</f>
        <v>0</v>
      </c>
      <c r="J254" s="74">
        <f>IFERROR(VLOOKUP($A254,강남영업본부!$A$1:$G$255,3,FALSE),0)</f>
        <v>0</v>
      </c>
      <c r="K254" s="74">
        <f>IFERROR(VLOOKUP($A254,강서영업본부!$A$1:$G$255,3,FALSE),0)</f>
        <v>0</v>
      </c>
      <c r="L254" s="74">
        <f>IFERROR(VLOOKUP($A254,강남영업본부!$A$1:$G$255,4,FALSE),0)</f>
        <v>0</v>
      </c>
      <c r="M254" s="75">
        <f>IFERROR(VLOOKUP($A254,강서영업본부!$A$1:$G$255,4,FALSE),0)</f>
        <v>0</v>
      </c>
      <c r="N254" s="75">
        <f>IFERROR(VLOOKUP($A254,동부영업본부!$A$1:$H$255,3,FALSE),0)</f>
        <v>0</v>
      </c>
      <c r="O254" s="75">
        <f>IFERROR(VLOOKUP($A254,동부영업본부!$A$1:$H$255,4,FALSE),0)</f>
        <v>0</v>
      </c>
      <c r="P254" s="75">
        <f>IFERROR(VLOOKUP($A254,서부영업본부!$A$1:$H$255,3,FALSE),0)</f>
        <v>0</v>
      </c>
      <c r="Q254" s="75">
        <f>IFERROR(VLOOKUP($A254,서부영업본부!$A$1:$H$255,4,FALSE),0)</f>
        <v>0</v>
      </c>
      <c r="T254" s="76">
        <f>IFERROR(VLOOKUP($A254,강북영업본부!$A$1:$H$254,5,FALSE),0)</f>
        <v>0</v>
      </c>
      <c r="U254" s="76">
        <f>IFERROR(VLOOKUP($A254,강남영업본부!$A$1:$J$254,7,FALSE),0)</f>
        <v>0</v>
      </c>
      <c r="V254" s="76">
        <f>IFERROR(VLOOKUP($A254,강서영업본부!$A$1:$J$254,7,FALSE),0)</f>
        <v>0</v>
      </c>
      <c r="W254" s="76">
        <f>IFERROR(VLOOKUP($A254,동부영업본부!$A$1:$H$254,5,FALSE),0)</f>
        <v>0</v>
      </c>
      <c r="X254" s="76">
        <f>IFERROR(VLOOKUP($A254,서부영업본부!$A$1:$H$255,5,FALSE),0)</f>
        <v>0</v>
      </c>
    </row>
    <row r="255" spans="1:24" ht="15.65" customHeight="1" x14ac:dyDescent="0.45">
      <c r="A255" s="56" t="s">
        <v>185</v>
      </c>
      <c r="B255" s="73">
        <f t="shared" si="10"/>
        <v>0</v>
      </c>
      <c r="C255" s="74">
        <f>IFERROR(VLOOKUP($A255,유통영업혁신단!$A$1:$L$254,10,FALSE),0)</f>
        <v>0</v>
      </c>
      <c r="D255" s="74">
        <f t="shared" si="11"/>
        <v>0</v>
      </c>
      <c r="E255" s="66">
        <f>IFERROR(VLOOKUP($A255,'유통영업혁신단 IU'!$A:$G,4,FALSE),0)</f>
        <v>0</v>
      </c>
      <c r="F255" s="333"/>
      <c r="G255" s="333"/>
      <c r="H255" s="74">
        <f>IFERROR(VLOOKUP($A255,강북영업본부!$A$1:$D$255,3,FALSE),0)</f>
        <v>0</v>
      </c>
      <c r="I255" s="74">
        <f>IFERROR(VLOOKUP($A255,강북영업본부!$A$1:$D$255,4,FALSE),0)</f>
        <v>0</v>
      </c>
      <c r="J255" s="74">
        <f>IFERROR(VLOOKUP($A255,강남영업본부!$A$1:$G$255,3,FALSE),0)</f>
        <v>0</v>
      </c>
      <c r="K255" s="74">
        <f>IFERROR(VLOOKUP($A255,강서영업본부!$A$1:$G$255,3,FALSE),0)</f>
        <v>0</v>
      </c>
      <c r="L255" s="74">
        <f>IFERROR(VLOOKUP($A255,강남영업본부!$A$1:$G$255,4,FALSE),0)</f>
        <v>0</v>
      </c>
      <c r="M255" s="75">
        <f>IFERROR(VLOOKUP($A255,강서영업본부!$A$1:$G$255,4,FALSE),0)</f>
        <v>0</v>
      </c>
      <c r="N255" s="75">
        <f>IFERROR(VLOOKUP($A255,동부영업본부!$A$1:$H$255,3,FALSE),0)</f>
        <v>0</v>
      </c>
      <c r="O255" s="75">
        <f>IFERROR(VLOOKUP($A255,동부영업본부!$A$1:$H$255,4,FALSE),0)</f>
        <v>0</v>
      </c>
      <c r="P255" s="75">
        <f>IFERROR(VLOOKUP($A255,서부영업본부!$A$1:$H$255,3,FALSE),0)</f>
        <v>0</v>
      </c>
      <c r="Q255" s="75">
        <f>IFERROR(VLOOKUP($A255,서부영업본부!$A$1:$H$255,4,FALSE),0)</f>
        <v>0</v>
      </c>
      <c r="T255" s="76">
        <f>IFERROR(VLOOKUP($A255,강북영업본부!$A$1:$H$254,5,FALSE),0)</f>
        <v>0</v>
      </c>
      <c r="U255" s="76">
        <f>IFERROR(VLOOKUP($A255,강남영업본부!$A$1:$J$254,7,FALSE),0)</f>
        <v>0</v>
      </c>
      <c r="V255" s="76">
        <f>IFERROR(VLOOKUP($A255,강서영업본부!$A$1:$J$254,7,FALSE),0)</f>
        <v>0</v>
      </c>
      <c r="W255" s="76">
        <f>IFERROR(VLOOKUP($A255,동부영업본부!$A$1:$H$254,5,FALSE),0)</f>
        <v>0</v>
      </c>
      <c r="X255" s="76">
        <f>IFERROR(VLOOKUP($A255,서부영업본부!$A$1:$H$255,5,FALSE),0)</f>
        <v>0</v>
      </c>
    </row>
    <row r="256" spans="1:24" s="118" customFormat="1" ht="15.65" customHeight="1" x14ac:dyDescent="0.45">
      <c r="A256" s="298" t="s">
        <v>117</v>
      </c>
      <c r="B256" s="299">
        <f t="shared" si="10"/>
        <v>0</v>
      </c>
      <c r="C256" s="300">
        <f>IFERROR(VLOOKUP($A256,유통영업혁신단!$A$1:$L$254,10,FALSE),0)</f>
        <v>0</v>
      </c>
      <c r="D256" s="300">
        <f t="shared" si="11"/>
        <v>0</v>
      </c>
      <c r="E256" s="66">
        <f>IFERROR(VLOOKUP($A256,'유통영업혁신단 IU'!$A:$G,4,FALSE),0)</f>
        <v>0</v>
      </c>
      <c r="F256" s="335"/>
      <c r="G256" s="335"/>
      <c r="H256" s="300">
        <f>IFERROR(VLOOKUP($A256,강북영업본부!$A$1:$D$255,3,FALSE),0)</f>
        <v>0</v>
      </c>
      <c r="I256" s="300">
        <f>IFERROR(VLOOKUP($A256,강북영업본부!$A$1:$D$255,4,FALSE),0)</f>
        <v>0</v>
      </c>
      <c r="J256" s="300">
        <f>IFERROR(VLOOKUP($A256,강남영업본부!$A$1:$G$255,3,FALSE),0)</f>
        <v>0</v>
      </c>
      <c r="K256" s="300">
        <f>IFERROR(VLOOKUP($A256,강서영업본부!$A$1:$G$255,3,FALSE),0)</f>
        <v>0</v>
      </c>
      <c r="L256" s="300">
        <f>IFERROR(VLOOKUP($A256,강남영업본부!$A$1:$G$255,4,FALSE),0)</f>
        <v>0</v>
      </c>
      <c r="M256" s="301">
        <f>IFERROR(VLOOKUP($A256,강서영업본부!$A$1:$G$255,4,FALSE),0)</f>
        <v>0</v>
      </c>
      <c r="N256" s="301">
        <f>IFERROR(VLOOKUP($A256,동부영업본부!$A$1:$H$255,3,FALSE),0)</f>
        <v>0</v>
      </c>
      <c r="O256" s="301">
        <f>IFERROR(VLOOKUP($A256,동부영업본부!$A$1:$H$255,4,FALSE),0)</f>
        <v>0</v>
      </c>
      <c r="P256" s="301">
        <f>IFERROR(VLOOKUP($A256,서부영업본부!$A$1:$H$255,3,FALSE),0)</f>
        <v>0</v>
      </c>
      <c r="Q256" s="301">
        <f>IFERROR(VLOOKUP($A256,서부영업본부!$A$1:$H$255,4,FALSE),0)</f>
        <v>0</v>
      </c>
      <c r="T256" s="120">
        <f>IFERROR(VLOOKUP($A256,강북영업본부!$A$1:$H$254,5,FALSE),0)</f>
        <v>0</v>
      </c>
      <c r="U256" s="120">
        <f>IFERROR(VLOOKUP($A256,강남영업본부!$A$1:$J$254,7,FALSE),0)</f>
        <v>0</v>
      </c>
      <c r="V256" s="120">
        <f>IFERROR(VLOOKUP($A256,강서영업본부!$A$1:$J$254,7,FALSE),0)</f>
        <v>0</v>
      </c>
      <c r="W256" s="120">
        <f>IFERROR(VLOOKUP($A256,동부영업본부!$A$1:$H$254,5,FALSE),0)</f>
        <v>0</v>
      </c>
      <c r="X256" s="120">
        <f>IFERROR(VLOOKUP($A256,서부영업본부!$A$1:$H$255,5,FALSE),0)</f>
        <v>0</v>
      </c>
    </row>
    <row r="257" spans="1:24" s="54" customFormat="1" ht="15.65" customHeight="1" x14ac:dyDescent="0.45">
      <c r="A257" s="211" t="s">
        <v>260</v>
      </c>
      <c r="B257" s="303">
        <f t="shared" si="10"/>
        <v>1840053810.0934439</v>
      </c>
      <c r="C257" s="304">
        <f>IFERROR(VLOOKUP($A257,유통영업혁신단!$A$1:$L$254,10,FALSE),0)</f>
        <v>-18697163.995213319</v>
      </c>
      <c r="D257" s="304">
        <f t="shared" si="11"/>
        <v>-428995573.9113428</v>
      </c>
      <c r="E257" s="66">
        <f>IFERROR(VLOOKUP($A257,'유통영업혁신단 IU'!$A:$G,4,FALSE),0)</f>
        <v>-1006181003</v>
      </c>
      <c r="F257" s="336"/>
      <c r="G257" s="336"/>
      <c r="H257" s="304">
        <f>IFERROR(VLOOKUP($A257,강북영업본부!$A$1:$D$255,3,FALSE),0)</f>
        <v>178151427</v>
      </c>
      <c r="I257" s="304">
        <f>IFERROR(VLOOKUP($A257,강북영업본부!$A$1:$D$255,4,FALSE),0)</f>
        <v>203272430</v>
      </c>
      <c r="J257" s="304">
        <f>IFERROR(VLOOKUP($A257,강남영업본부!$A$1:$G$255,3,FALSE),0)</f>
        <v>209384839</v>
      </c>
      <c r="K257" s="304">
        <f>IFERROR(VLOOKUP($A257,강서영업본부!$A$1:$G$255,3,FALSE),0)</f>
        <v>549562604</v>
      </c>
      <c r="L257" s="304">
        <f>IFERROR(VLOOKUP($A257,강남영업본부!$A$1:$G$255,4,FALSE),0)</f>
        <v>277454692</v>
      </c>
      <c r="M257" s="304">
        <f>IFERROR(VLOOKUP($A257,강서영업본부!$A$1:$G$255,4,FALSE),0)</f>
        <v>344720029</v>
      </c>
      <c r="N257" s="304">
        <f>IFERROR(VLOOKUP($A257,동부영업본부!$A$1:$H$255,3,FALSE),0)</f>
        <v>555243818</v>
      </c>
      <c r="O257" s="304">
        <f>IFERROR(VLOOKUP($A257,동부영업본부!$A$1:$H$255,4,FALSE),0)</f>
        <v>271536448</v>
      </c>
      <c r="P257" s="304">
        <f>IFERROR(VLOOKUP($A257,서부영업본부!$A$1:$H$255,3,FALSE),0)</f>
        <v>308197952</v>
      </c>
      <c r="Q257" s="304">
        <f>IFERROR(VLOOKUP($A257,서부영업본부!$A$1:$H$255,4,FALSE),0)</f>
        <v>396403312</v>
      </c>
      <c r="T257" s="68">
        <f>IFERROR(VLOOKUP($A257,강북영업본부!$A$1:$H$254,5,FALSE),0)</f>
        <v>-84557054.108614624</v>
      </c>
      <c r="U257" s="68">
        <f>IFERROR(VLOOKUP($A257,강남영업본부!$A$1:$J$254,7,FALSE),0)</f>
        <v>-122661432.9404323</v>
      </c>
      <c r="V257" s="68">
        <f>IFERROR(VLOOKUP($A257,강서영업본부!$A$1:$J$254,7,FALSE),0)</f>
        <v>-77988940.317605078</v>
      </c>
      <c r="W257" s="68">
        <f>IFERROR(VLOOKUP($A257,동부영업본부!$A$1:$H$254,5,FALSE),0)</f>
        <v>-64642393.959869236</v>
      </c>
      <c r="X257" s="68">
        <f>IFERROR(VLOOKUP($A257,서부영업본부!$A$1:$H$255,5,FALSE),0)</f>
        <v>-79145752.584821582</v>
      </c>
    </row>
    <row r="259" spans="1:24" s="40" customFormat="1" ht="15.65" customHeight="1" x14ac:dyDescent="0.45">
      <c r="A259" s="305"/>
      <c r="B259" s="305"/>
      <c r="C259" s="305"/>
      <c r="D259" s="305"/>
      <c r="E259" s="306"/>
      <c r="F259" s="306"/>
      <c r="G259" s="306">
        <f>SUM(H259:Q259)</f>
        <v>3403113020</v>
      </c>
      <c r="H259" s="306">
        <f t="shared" ref="H259:Q259" si="12">H29</f>
        <v>333157450</v>
      </c>
      <c r="I259" s="306">
        <f t="shared" si="12"/>
        <v>319987740</v>
      </c>
      <c r="J259" s="306">
        <f t="shared" si="12"/>
        <v>247065610</v>
      </c>
      <c r="K259" s="306">
        <f t="shared" si="12"/>
        <v>397558580</v>
      </c>
      <c r="L259" s="306">
        <f t="shared" si="12"/>
        <v>351370940</v>
      </c>
      <c r="M259" s="306">
        <f t="shared" si="12"/>
        <v>290268900</v>
      </c>
      <c r="N259" s="306">
        <f t="shared" si="12"/>
        <v>390763200</v>
      </c>
      <c r="O259" s="306">
        <f t="shared" si="12"/>
        <v>406580510</v>
      </c>
      <c r="P259" s="306">
        <f t="shared" si="12"/>
        <v>348668000</v>
      </c>
      <c r="Q259" s="306">
        <f t="shared" si="12"/>
        <v>317692090</v>
      </c>
      <c r="R259" s="41"/>
    </row>
    <row r="260" spans="1:24" s="40" customFormat="1" ht="15.65" customHeight="1" x14ac:dyDescent="0.45">
      <c r="A260" s="305" t="s">
        <v>275</v>
      </c>
      <c r="B260" s="305"/>
      <c r="C260" s="305"/>
      <c r="D260" s="305"/>
      <c r="E260" s="305"/>
      <c r="F260" s="305"/>
      <c r="G260" s="305"/>
      <c r="H260" s="307">
        <f t="shared" ref="H260:Q260" si="13">H259/$G$259</f>
        <v>9.7897850597979841E-2</v>
      </c>
      <c r="I260" s="307">
        <f t="shared" si="13"/>
        <v>9.402794973879533E-2</v>
      </c>
      <c r="J260" s="307">
        <f t="shared" si="13"/>
        <v>7.259988385575275E-2</v>
      </c>
      <c r="K260" s="307">
        <f t="shared" si="13"/>
        <v>0.11682203255183103</v>
      </c>
      <c r="L260" s="307">
        <f t="shared" si="13"/>
        <v>0.1032498591539578</v>
      </c>
      <c r="M260" s="307">
        <f t="shared" si="13"/>
        <v>8.5295110181206973E-2</v>
      </c>
      <c r="N260" s="307">
        <f t="shared" si="13"/>
        <v>0.11482521964551151</v>
      </c>
      <c r="O260" s="307">
        <f t="shared" si="13"/>
        <v>0.1194731140607255</v>
      </c>
      <c r="P260" s="307">
        <f t="shared" si="13"/>
        <v>0.10245560401634854</v>
      </c>
      <c r="Q260" s="307">
        <f t="shared" si="13"/>
        <v>9.335337619789072E-2</v>
      </c>
      <c r="R260" s="41"/>
    </row>
    <row r="262" spans="1:24" ht="15.65" customHeight="1" x14ac:dyDescent="0.45">
      <c r="A262" s="247" t="s">
        <v>393</v>
      </c>
      <c r="B262" s="247">
        <f>D237</f>
        <v>-428995573.9113428</v>
      </c>
      <c r="C262" s="302"/>
      <c r="D262" s="302"/>
      <c r="E262" s="302"/>
      <c r="F262" s="302"/>
      <c r="G262" s="302"/>
      <c r="H262" s="302">
        <f>$B$262*H260</f>
        <v>-41997744.601967253</v>
      </c>
      <c r="I262" s="302">
        <f t="shared" ref="I262:Q262" si="14">$B$262*I260</f>
        <v>-40337574.261901401</v>
      </c>
      <c r="J262" s="302">
        <f t="shared" si="14"/>
        <v>-31145028.84059548</v>
      </c>
      <c r="K262" s="302">
        <f t="shared" si="14"/>
        <v>-50116134.900062323</v>
      </c>
      <c r="L262" s="302">
        <f t="shared" si="14"/>
        <v>-44293732.584017441</v>
      </c>
      <c r="M262" s="247">
        <f t="shared" si="14"/>
        <v>-36591224.7440181</v>
      </c>
      <c r="N262" s="247">
        <f t="shared" si="14"/>
        <v>-49259511.001322202</v>
      </c>
      <c r="O262" s="247">
        <f t="shared" si="14"/>
        <v>-51253437.133456253</v>
      </c>
      <c r="P262" s="247">
        <f t="shared" si="14"/>
        <v>-43953000.64542672</v>
      </c>
      <c r="Q262" s="247">
        <f t="shared" si="14"/>
        <v>-40048185.198575616</v>
      </c>
      <c r="R262" s="13" t="b">
        <f t="shared" ref="R262:R267" si="15">B262=SUM(H262:Q262)</f>
        <v>1</v>
      </c>
    </row>
    <row r="263" spans="1:24" ht="15.65" customHeight="1" x14ac:dyDescent="0.45">
      <c r="A263" s="296" t="s">
        <v>394</v>
      </c>
      <c r="B263" s="296">
        <f>C237+E237+F237+G237</f>
        <v>-1024878166.9952133</v>
      </c>
      <c r="C263" s="297"/>
      <c r="D263" s="297"/>
      <c r="E263" s="297"/>
      <c r="F263" s="297"/>
      <c r="G263" s="297"/>
      <c r="H263" s="297">
        <f>$B$263*H260</f>
        <v>-100333369.67362882</v>
      </c>
      <c r="I263" s="297">
        <f t="shared" ref="I263:Q263" si="16">$B$263*I260</f>
        <v>-96367192.774614602</v>
      </c>
      <c r="J263" s="297">
        <f t="shared" si="16"/>
        <v>-74406035.890149251</v>
      </c>
      <c r="K263" s="297">
        <f t="shared" si="16"/>
        <v>-119728350.58637573</v>
      </c>
      <c r="L263" s="297">
        <f t="shared" si="16"/>
        <v>-105818526.39222221</v>
      </c>
      <c r="M263" s="296">
        <f t="shared" si="16"/>
        <v>-87417096.176170155</v>
      </c>
      <c r="N263" s="296">
        <f t="shared" si="16"/>
        <v>-117681860.6351146</v>
      </c>
      <c r="O263" s="296">
        <f t="shared" si="16"/>
        <v>-122445386.14376639</v>
      </c>
      <c r="P263" s="296">
        <f t="shared" si="16"/>
        <v>-105004511.6426627</v>
      </c>
      <c r="Q263" s="296">
        <f t="shared" si="16"/>
        <v>-95675837.080508813</v>
      </c>
      <c r="R263" s="13" t="b">
        <f t="shared" si="15"/>
        <v>1</v>
      </c>
    </row>
    <row r="264" spans="1:24" s="40" customFormat="1" ht="15.65" customHeight="1" x14ac:dyDescent="0.45">
      <c r="A264" s="45" t="s">
        <v>324</v>
      </c>
      <c r="B264" s="46">
        <f>D237+E237+C237+F237+G237</f>
        <v>-1453873740.9065561</v>
      </c>
      <c r="C264" s="80"/>
      <c r="D264" s="80"/>
      <c r="E264" s="80"/>
      <c r="F264" s="80"/>
      <c r="G264" s="80"/>
      <c r="H264" s="46">
        <f t="shared" ref="H264:Q264" si="17">$B$264*H260</f>
        <v>-142331114.27559608</v>
      </c>
      <c r="I264" s="46">
        <f t="shared" si="17"/>
        <v>-136704767.03651601</v>
      </c>
      <c r="J264" s="46">
        <f t="shared" si="17"/>
        <v>-105551064.73074473</v>
      </c>
      <c r="K264" s="46">
        <f t="shared" si="17"/>
        <v>-169844485.48643807</v>
      </c>
      <c r="L264" s="46">
        <f t="shared" si="17"/>
        <v>-150112258.97623965</v>
      </c>
      <c r="M264" s="46">
        <f t="shared" si="17"/>
        <v>-124008320.92018826</v>
      </c>
      <c r="N264" s="46">
        <f t="shared" si="17"/>
        <v>-166941371.63643679</v>
      </c>
      <c r="O264" s="46">
        <f t="shared" si="17"/>
        <v>-173698823.27722266</v>
      </c>
      <c r="P264" s="46">
        <f t="shared" si="17"/>
        <v>-148957512.28808942</v>
      </c>
      <c r="Q264" s="46">
        <f t="shared" si="17"/>
        <v>-135724022.27908444</v>
      </c>
      <c r="R264" s="41" t="b">
        <f t="shared" si="15"/>
        <v>1</v>
      </c>
    </row>
    <row r="265" spans="1:24" s="40" customFormat="1" ht="15.65" customHeight="1" x14ac:dyDescent="0.45">
      <c r="A265" s="45" t="s">
        <v>325</v>
      </c>
      <c r="B265" s="46">
        <f>종합!F265</f>
        <v>-236998284.89999998</v>
      </c>
      <c r="C265" s="80"/>
      <c r="D265" s="80"/>
      <c r="E265" s="80"/>
      <c r="F265" s="80"/>
      <c r="G265" s="80"/>
      <c r="H265" s="46">
        <f t="shared" ref="H265:Q265" si="18">$B$265*H260</f>
        <v>-23201622.687117659</v>
      </c>
      <c r="I265" s="46">
        <f t="shared" si="18"/>
        <v>-22284462.820757896</v>
      </c>
      <c r="J265" s="46">
        <f t="shared" si="18"/>
        <v>-17206047.9577526</v>
      </c>
      <c r="K265" s="46">
        <f t="shared" si="18"/>
        <v>-27686621.353315923</v>
      </c>
      <c r="L265" s="46">
        <f t="shared" si="18"/>
        <v>-24470039.535654563</v>
      </c>
      <c r="M265" s="46">
        <f t="shared" si="18"/>
        <v>-20214794.823302578</v>
      </c>
      <c r="N265" s="46">
        <f t="shared" si="18"/>
        <v>-27213380.119252011</v>
      </c>
      <c r="O265" s="46">
        <f t="shared" si="18"/>
        <v>-28314923.124054015</v>
      </c>
      <c r="P265" s="46">
        <f t="shared" si="18"/>
        <v>-24281802.430268154</v>
      </c>
      <c r="Q265" s="46">
        <f t="shared" si="18"/>
        <v>-22124590.048524581</v>
      </c>
      <c r="R265" s="41" t="b">
        <f t="shared" si="15"/>
        <v>1</v>
      </c>
    </row>
    <row r="266" spans="1:24" s="40" customFormat="1" ht="15.65" customHeight="1" x14ac:dyDescent="0.45">
      <c r="A266" s="45" t="s">
        <v>323</v>
      </c>
      <c r="B266" s="46">
        <f>종합!F268</f>
        <v>-98767547.767357275</v>
      </c>
      <c r="C266" s="80"/>
      <c r="D266" s="80"/>
      <c r="E266" s="80"/>
      <c r="F266" s="80"/>
      <c r="G266" s="80"/>
      <c r="H266" s="46">
        <f t="shared" ref="H266:Q266" si="19">$B$266*H260</f>
        <v>-9669130.6352575794</v>
      </c>
      <c r="I266" s="46">
        <f t="shared" si="19"/>
        <v>-9286910.0172931366</v>
      </c>
      <c r="J266" s="46">
        <f t="shared" si="19"/>
        <v>-7170512.4966276502</v>
      </c>
      <c r="K266" s="46">
        <f t="shared" si="19"/>
        <v>-11538225.680342738</v>
      </c>
      <c r="L266" s="46">
        <f t="shared" si="19"/>
        <v>-10197735.395961437</v>
      </c>
      <c r="M266" s="46">
        <f t="shared" si="19"/>
        <v>-8424388.8691443615</v>
      </c>
      <c r="N266" s="46">
        <f t="shared" si="19"/>
        <v>-11341005.366235349</v>
      </c>
      <c r="O266" s="46">
        <f t="shared" si="19"/>
        <v>-11800066.49990763</v>
      </c>
      <c r="P266" s="46">
        <f t="shared" si="19"/>
        <v>-10119288.763718147</v>
      </c>
      <c r="Q266" s="46">
        <f t="shared" si="19"/>
        <v>-9220284.0428692456</v>
      </c>
      <c r="R266" s="41" t="b">
        <f t="shared" si="15"/>
        <v>1</v>
      </c>
    </row>
    <row r="267" spans="1:24" s="40" customFormat="1" ht="15.65" customHeight="1" x14ac:dyDescent="0.45">
      <c r="A267" s="81" t="s">
        <v>276</v>
      </c>
      <c r="B267" s="82">
        <f>SUM(H267:Q267)</f>
        <v>1504287977.4260864</v>
      </c>
      <c r="C267" s="82"/>
      <c r="D267" s="82"/>
      <c r="E267" s="82"/>
      <c r="F267" s="82"/>
      <c r="G267" s="82"/>
      <c r="H267" s="82">
        <f t="shared" ref="H267:Q267" si="20">H237+H264+H266+H265</f>
        <v>2949559.4020286798</v>
      </c>
      <c r="I267" s="82">
        <f t="shared" si="20"/>
        <v>34996290.125432953</v>
      </c>
      <c r="J267" s="82">
        <f t="shared" si="20"/>
        <v>79457213.814875022</v>
      </c>
      <c r="K267" s="82">
        <f t="shared" si="20"/>
        <v>340493271.47990328</v>
      </c>
      <c r="L267" s="82">
        <f t="shared" si="20"/>
        <v>92674658.092144355</v>
      </c>
      <c r="M267" s="82">
        <f t="shared" si="20"/>
        <v>192072524.38736483</v>
      </c>
      <c r="N267" s="82">
        <f t="shared" si="20"/>
        <v>349748060.87807578</v>
      </c>
      <c r="O267" s="82">
        <f t="shared" si="20"/>
        <v>57722635.098815694</v>
      </c>
      <c r="P267" s="82">
        <f t="shared" si="20"/>
        <v>124839348.51792426</v>
      </c>
      <c r="Q267" s="82">
        <f t="shared" si="20"/>
        <v>229334415.62952173</v>
      </c>
      <c r="R267" s="41" t="b">
        <f t="shared" si="15"/>
        <v>1</v>
      </c>
    </row>
    <row r="268" spans="1:24" s="40" customFormat="1" ht="15.65" customHeight="1" x14ac:dyDescent="0.45">
      <c r="A268" s="40" t="s">
        <v>355</v>
      </c>
      <c r="B268" s="52">
        <f>종합!B272</f>
        <v>25805899</v>
      </c>
      <c r="C268" s="84"/>
      <c r="D268" s="84"/>
      <c r="E268" s="84"/>
      <c r="F268" s="84"/>
      <c r="G268" s="84"/>
      <c r="H268" s="84"/>
      <c r="I268" s="84"/>
      <c r="J268" s="84"/>
      <c r="K268" s="84"/>
      <c r="L268" s="84"/>
      <c r="M268" s="84"/>
      <c r="N268" s="84"/>
      <c r="O268" s="84"/>
      <c r="P268" s="84"/>
      <c r="Q268" s="84"/>
      <c r="R268" s="41"/>
    </row>
    <row r="269" spans="1:24" s="40" customFormat="1" ht="15.65" customHeight="1" x14ac:dyDescent="0.45">
      <c r="A269" s="156" t="s">
        <v>356</v>
      </c>
      <c r="B269" s="157">
        <f>B267-B268</f>
        <v>1478482078.4260864</v>
      </c>
      <c r="C269" s="84"/>
      <c r="D269" s="84"/>
      <c r="E269" s="84"/>
      <c r="F269" s="84"/>
      <c r="G269" s="84"/>
      <c r="H269" s="84"/>
      <c r="I269" s="84"/>
      <c r="J269" s="84"/>
      <c r="K269" s="84"/>
      <c r="L269" s="84"/>
      <c r="M269" s="84"/>
      <c r="N269" s="84"/>
      <c r="O269" s="84"/>
      <c r="P269" s="84"/>
      <c r="Q269" s="84"/>
      <c r="R269" s="41"/>
    </row>
    <row r="271" spans="1:24" customFormat="1" ht="15.65" customHeight="1" x14ac:dyDescent="0.45">
      <c r="A271" s="40" t="s">
        <v>277</v>
      </c>
      <c r="B271" s="52">
        <f t="shared" ref="B271:Q271" si="21">B27-B28-B29-B62-B69-B70-B72-B73-B113-B120-B124-B131-B134-B139-B140-B149-B154-B162-B169-B179-B191-B197-B215-B236-B227-B213-B176</f>
        <v>-4.76837158203125E-7</v>
      </c>
      <c r="C271" s="52">
        <f t="shared" si="21"/>
        <v>-4.6566128730773926E-10</v>
      </c>
      <c r="D271" s="52">
        <f t="shared" si="21"/>
        <v>1.6530975699424744E-8</v>
      </c>
      <c r="E271" s="52">
        <f t="shared" si="21"/>
        <v>0</v>
      </c>
      <c r="F271" s="52">
        <f t="shared" si="21"/>
        <v>0</v>
      </c>
      <c r="G271" s="52">
        <f t="shared" si="21"/>
        <v>0</v>
      </c>
      <c r="H271" s="52">
        <f t="shared" si="21"/>
        <v>0</v>
      </c>
      <c r="I271" s="52">
        <f t="shared" si="21"/>
        <v>0</v>
      </c>
      <c r="J271" s="52">
        <f t="shared" si="21"/>
        <v>0</v>
      </c>
      <c r="K271" s="52">
        <f t="shared" si="21"/>
        <v>0</v>
      </c>
      <c r="L271" s="52">
        <f t="shared" si="21"/>
        <v>0</v>
      </c>
      <c r="M271" s="52">
        <f t="shared" si="21"/>
        <v>0</v>
      </c>
      <c r="N271" s="52">
        <f t="shared" si="21"/>
        <v>0</v>
      </c>
      <c r="O271" s="52">
        <f t="shared" si="21"/>
        <v>0</v>
      </c>
      <c r="P271" s="52">
        <f t="shared" si="21"/>
        <v>0</v>
      </c>
      <c r="Q271" s="52">
        <f t="shared" si="21"/>
        <v>0</v>
      </c>
      <c r="R271" s="52"/>
      <c r="S271" s="52"/>
      <c r="T271" s="52">
        <f>T27-T28-T29-T62-T69-T70-T72-T73-T113-T120-T124-T131-T134-T139-T140-T149-T154-T162-T169-T179-T191-T197-T215-T236-T227</f>
        <v>-7.6834112405776978E-9</v>
      </c>
      <c r="U271" s="52">
        <f>U27-U28-U29-U62-U69-U70-U72-U73-U113-U120-U124-U131-U134-U139-U140-U149-U154-U162-U169-U179-U191-U197-U215-U236-U227</f>
        <v>3.166496753692627E-8</v>
      </c>
      <c r="V271" s="52"/>
      <c r="W271" s="52">
        <f>W27-W28-W29-W62-W69-W70-W72-W73-W113-W120-W124-W131-W134-W139-W140-W149-W154-W162-W169-W179-W191-W197-W215-W236-W227</f>
        <v>-6.5192580223083496E-9</v>
      </c>
      <c r="X271" s="52">
        <f>X27-X28-X29-X62-X69-X70-X72-X73-X113-X120-X124-X131-X134-X139-X140-X149-X154-X162-X169-X179-X191-X197-X215-X236-X227</f>
        <v>2.2351741790771484E-8</v>
      </c>
    </row>
    <row r="272" spans="1:24" customFormat="1" ht="15.65" customHeight="1" x14ac:dyDescent="0.45">
      <c r="A272" s="40" t="s">
        <v>278</v>
      </c>
      <c r="B272" s="52">
        <f>B29-SUM(B30:B61)+B62-SUM(B63:B68)+B70-B71+B73-SUM(B74:B112)+B113-SUM(B114:B119)+B120-SUM(B121:B123)+B124-SUM(B125:B130)+B131-B132-B133+B134-SUM(B135:B138)+B140-SUM(B141:B148)+B149-SUM(B150:B153)+B154-SUM(B155:B161)+B162-SUM(B163:B168)+B169-SUM(B170:B175)+B176-SUM(B177:B178)+B179-SUM(B180:B190)+B191-SUM(B192:B196)+B197-SUM(B198:B211)+B213-B214+B215-SUM(B216:B225)+B227-SUM(B228:B235)</f>
        <v>2.384185791015625E-7</v>
      </c>
      <c r="C272" s="52">
        <f>C29-SUM(C30:C61)+C62-SUM(C63:C68)+C70-C71+C73-SUM(C74:C112)+C113-SUM(C114:C118)+C120-SUM(C121:C123)+C124-SUM(C125:C130)+C131-C132-C133+C134-SUM(C135:C138)+C140-SUM(C141:C148)+C149-SUM(C150:C153)+C154-SUM(C155:C161)+C162-SUM(C163:C168)+C169-SUM(C170:C175)+C176-SUM(C177:C178)+C179-SUM(C180:C190)+C191-SUM(C192:C196)+C197-SUM(C198:C211)+C213-C214+C215-SUM(C216:C225)+C227-SUM(C228:C235)</f>
        <v>-9.3132257461547852E-10</v>
      </c>
      <c r="D272" s="52">
        <f>D29-SUM(D30:D61)+D62-SUM(D63:D68)+D70-D71+D73-SUM(D74:D112)+D113-SUM(D114:D118)+D120-SUM(D121:D123)+D124-SUM(D125:D130)+D131-D132-D133+D134-SUM(D135:D138)+D140-SUM(D141:D148)+D149-SUM(D150:D153)+D154-SUM(D155:D161)+D162-SUM(D163:D168)+D169-SUM(D170:D175)+D176-SUM(D177:D178)+D179-SUM(D180:D190)+D191-SUM(D192:D196)+D197-SUM(D198:D211)+D213-D214+D215-SUM(D216:D225)+D227-SUM(D228:D235)</f>
        <v>5.2154064178466797E-8</v>
      </c>
      <c r="E272" s="52">
        <f>E29-SUM(E30:E61)+E62-SUM(E63:E68)+E70-E71+E73-SUM(E74:E112)+E113-SUM(E114:E118)+E120-SUM(E121:E123)+E124-SUM(E125:E130)+E131-E132-E133+E134-SUM(E135:E138)+E140-SUM(E141:E148)+E149-SUM(E150:E153)+E154-SUM(E155:E161)+E162-SUM(E163:E168)+E169-SUM(E170:E175)+E176-SUM(E177:E178)+E179-SUM(E180:E190)+E191-SUM(E192:E196)+E197-SUM(E198:E211)+E213-E214+E215-SUM(E216:E225)+E227-SUM(E228:E235)</f>
        <v>0</v>
      </c>
      <c r="F272" s="52">
        <f>F29-SUM(F30:F61)+F62-SUM(F63:F68)+F70-F71+F73-SUM(F74:F112)+F113-SUM(F114:F118)+F120-SUM(F121:F123)+F124-SUM(F125:F130)+F131-F132-F133+F134-SUM(F135:F138)+F140-SUM(F141:F148)+F149-SUM(F150:F153)+F154-SUM(F155:F161)+F162-SUM(F163:F168)+F169-SUM(F170:F175)+F176-SUM(F177:F178)+F179-SUM(F180:F190)+F191-SUM(F192:F196)+F197-SUM(F198:F211)+F213-F214+F215-SUM(F216:F225)+F227-SUM(F228:F235)</f>
        <v>0</v>
      </c>
      <c r="G272" s="52">
        <f t="shared" ref="G272:Q272" si="22">G29-SUM(G30:G61)+G62-SUM(G63:G68)+G70-G71+G73-SUM(G74:G112)+G113-SUM(G114:G117)+G120-SUM(G121:G123)+G124-SUM(G125:G130)+G131-G132-G133+G134-SUM(G135:G138)+G140-SUM(G141:G148)+G149-SUM(G150:G153)+G154-SUM(G155:G161)+G162-SUM(G163:G168)+G169-SUM(G170:G175)+G176-SUM(G177:G178)+G179-SUM(G180:G190)+G191-SUM(G192:G196)+G197-SUM(G198:G211)+G213-G214+G215-SUM(G216:G225)+G227-SUM(G228:G235)</f>
        <v>0</v>
      </c>
      <c r="H272" s="52">
        <f t="shared" si="22"/>
        <v>0</v>
      </c>
      <c r="I272" s="52">
        <f t="shared" si="22"/>
        <v>0</v>
      </c>
      <c r="J272" s="52">
        <f t="shared" si="22"/>
        <v>0</v>
      </c>
      <c r="K272" s="52">
        <f t="shared" si="22"/>
        <v>0</v>
      </c>
      <c r="L272" s="52">
        <f t="shared" si="22"/>
        <v>0</v>
      </c>
      <c r="M272" s="52">
        <f t="shared" si="22"/>
        <v>0</v>
      </c>
      <c r="N272" s="52">
        <f t="shared" si="22"/>
        <v>0</v>
      </c>
      <c r="O272" s="52">
        <f t="shared" si="22"/>
        <v>0</v>
      </c>
      <c r="P272" s="52">
        <f>P29-SUM(P30:P61)+P62-SUM(P63:P68)+P70-P71+P73-SUM(P74:P112)+P113-SUM(P114:P119)+P120-SUM(P121:P123)+P124-SUM(P125:P130)+P131-P132-P133+P134-SUM(P135:P138)+P140-SUM(P141:P148)+P149-SUM(P150:P153)+P154-SUM(P155:P161)+P162-SUM(P163:P168)+P169-SUM(P170:P175)+P176-SUM(P177:P178)+P179-SUM(P180:P190)+P191-SUM(P192:P196)+P197-SUM(P198:P211)+P213-P214+P215-SUM(P216:P225)+P227-SUM(P228:P235)</f>
        <v>0</v>
      </c>
      <c r="Q272" s="52">
        <f t="shared" si="22"/>
        <v>0</v>
      </c>
      <c r="R272" s="52"/>
      <c r="S272" s="52"/>
      <c r="T272" s="52">
        <f>T29-SUM(T30:T61)+T62-SUM(T63:T68)+T70-T71+T73-SUM(T74:T109)+T113-SUM(T114:T116)+T120-SUM(T121:T123)+T124-SUM(T125:T130)+T131-T132+T134-SUM(T135:T138)+T140-SUM(T141:T146)+T149-SUM(T150:T153)+T154-SUM(T155:T161)+T162-SUM(T163:T168)+T169-SUM(T170:T175)+T176-SUM(T177:T178)+T179-SUM(T180:T190)+T191-SUM(T192:T196)+T197-SUM(T198:T211)+T213-T214+T215-SUM(T216:T224)+T227-SUM(T228:T235)</f>
        <v>-4.6566128730773926E-9</v>
      </c>
      <c r="U272" s="52">
        <f>U29-SUM(U30:U61)+U62-SUM(U63:U68)+U70-U71+U73-SUM(U74:U109)+U113-SUM(U114:U116)+U120-SUM(U121:U123)+U124-SUM(U125:U130)+U131-U132+U134-SUM(U135:U138)+U140-SUM(U141:U146)+U149-SUM(U150:U153)+U154-SUM(U155:U161)+U162-SUM(U163:U168)+U169-SUM(U170:U175)+U176-SUM(U177:U178)+U179-SUM(U180:U190)+U191-SUM(U192:U196)+U197-SUM(U198:U211)+U213-U214+U215-SUM(U216:U224)+U227-SUM(U228:U235)</f>
        <v>-7.4505805969238281E-9</v>
      </c>
      <c r="V272" s="52"/>
      <c r="W272" s="52">
        <f>W29-SUM(W30:W61)+W62-SUM(W63:W68)+W70-W71+W73-SUM(W74:W109)+W113-SUM(W114:W116)+W120-SUM(W121:W123)+W124-SUM(W125:W130)+W131-W132+W134-SUM(W135:W138)+W140-SUM(W141:W146)+W149-SUM(W150:W153)+W154-SUM(W155:W161)+W162-SUM(W163:W168)+W169-SUM(W170:W175)+W176-SUM(W177:W178)+W179-SUM(W180:W190)+W191-SUM(W192:W196)+W197-SUM(W198:W211)+W213-W214+W215-SUM(W216:W224)+W227-SUM(W228:W235)</f>
        <v>-2.7939677238464355E-9</v>
      </c>
      <c r="X272" s="52">
        <f>X29-SUM(X30:X61)+X62-SUM(X63:X68)+X70-X71+X73-SUM(X74:X109)+X113-SUM(X114:X116)+X120-SUM(X121:X123)+X124-SUM(X125:X130)+X131-X132+X134-SUM(X135:X138)+X140-SUM(X141:X146)+X149-SUM(X150:X153)+X154-SUM(X155:X161)+X162-SUM(X163:X168)+X169-SUM(X170:X175)+X176-SUM(X177:X178)+X179-SUM(X180:X190)+X191-SUM(X192:X196)+X197-SUM(X198:X211)+X213-X214+X215-SUM(X216:X224)+X227-SUM(X228:X235)</f>
        <v>41565.574912393466</v>
      </c>
    </row>
    <row r="273" spans="1:24" customFormat="1" ht="15.65" customHeight="1" x14ac:dyDescent="0.45">
      <c r="A273" s="40" t="s">
        <v>279</v>
      </c>
      <c r="B273" s="52">
        <f t="shared" ref="B273:Q273" si="23">B2-B24-B27-B237</f>
        <v>0</v>
      </c>
      <c r="C273" s="52">
        <f t="shared" si="23"/>
        <v>0</v>
      </c>
      <c r="D273" s="52">
        <f t="shared" si="23"/>
        <v>0</v>
      </c>
      <c r="E273" s="52">
        <f t="shared" si="23"/>
        <v>0</v>
      </c>
      <c r="F273" s="171">
        <f>F2-F24-F27-F237</f>
        <v>0</v>
      </c>
      <c r="G273" s="52">
        <f t="shared" si="23"/>
        <v>0</v>
      </c>
      <c r="H273" s="52">
        <f t="shared" si="23"/>
        <v>0</v>
      </c>
      <c r="I273" s="52">
        <f t="shared" si="23"/>
        <v>0</v>
      </c>
      <c r="J273" s="52">
        <f t="shared" si="23"/>
        <v>0</v>
      </c>
      <c r="K273" s="52">
        <f t="shared" si="23"/>
        <v>0</v>
      </c>
      <c r="L273" s="52">
        <f t="shared" si="23"/>
        <v>0</v>
      </c>
      <c r="M273" s="52">
        <f t="shared" si="23"/>
        <v>0</v>
      </c>
      <c r="N273" s="52">
        <f t="shared" si="23"/>
        <v>0</v>
      </c>
      <c r="O273" s="52">
        <f t="shared" si="23"/>
        <v>0</v>
      </c>
      <c r="P273" s="52">
        <f t="shared" si="23"/>
        <v>0</v>
      </c>
      <c r="Q273" s="52">
        <f t="shared" si="23"/>
        <v>0</v>
      </c>
      <c r="R273" s="52"/>
      <c r="S273" s="52"/>
      <c r="T273" s="52">
        <f>T2-T24-T27-T237</f>
        <v>0</v>
      </c>
      <c r="U273" s="52">
        <f>U2-U24-U27-U237</f>
        <v>0</v>
      </c>
      <c r="V273" s="52"/>
      <c r="W273" s="52">
        <f>W2-W24-W27-W237</f>
        <v>0</v>
      </c>
      <c r="X273" s="52">
        <f>X2-X24-X27-X237</f>
        <v>0</v>
      </c>
    </row>
    <row r="274" spans="1:24" customFormat="1" ht="15.65" customHeight="1" x14ac:dyDescent="0.45">
      <c r="A274" s="40" t="s">
        <v>280</v>
      </c>
      <c r="B274" s="52">
        <f>B237+B238-B247-B257</f>
        <v>0</v>
      </c>
      <c r="C274" s="52">
        <f t="shared" ref="C274:G274" si="24">C237-C238-C247-C257</f>
        <v>0</v>
      </c>
      <c r="D274" s="52">
        <f t="shared" si="24"/>
        <v>0</v>
      </c>
      <c r="E274" s="52">
        <f t="shared" si="24"/>
        <v>0</v>
      </c>
      <c r="F274" s="52">
        <f>F237+F238-F247-F257</f>
        <v>0</v>
      </c>
      <c r="G274" s="52">
        <f t="shared" si="24"/>
        <v>0</v>
      </c>
      <c r="H274" s="52">
        <f t="shared" ref="H274:Q274" si="25">H237-H238-H247-H257</f>
        <v>0</v>
      </c>
      <c r="I274" s="52">
        <f t="shared" si="25"/>
        <v>0</v>
      </c>
      <c r="J274" s="52">
        <f t="shared" si="25"/>
        <v>0</v>
      </c>
      <c r="K274" s="52">
        <f t="shared" si="25"/>
        <v>0</v>
      </c>
      <c r="L274" s="52">
        <f t="shared" si="25"/>
        <v>0</v>
      </c>
      <c r="M274" s="52">
        <f t="shared" si="25"/>
        <v>0</v>
      </c>
      <c r="N274" s="52">
        <f t="shared" si="25"/>
        <v>0</v>
      </c>
      <c r="O274" s="52">
        <f t="shared" si="25"/>
        <v>0</v>
      </c>
      <c r="P274" s="52">
        <f t="shared" si="25"/>
        <v>0</v>
      </c>
      <c r="Q274" s="52">
        <f t="shared" si="25"/>
        <v>0</v>
      </c>
      <c r="R274" s="52"/>
      <c r="S274" s="52"/>
      <c r="T274" s="52">
        <f>T237-T238-T247-T257</f>
        <v>0</v>
      </c>
      <c r="U274" s="52">
        <f>U237-U238-U247-U257</f>
        <v>0</v>
      </c>
      <c r="V274" s="52"/>
      <c r="W274" s="52">
        <f>W237-W238-W247-W257</f>
        <v>0</v>
      </c>
      <c r="X274" s="52">
        <f>X237-X238-X247-X257</f>
        <v>0</v>
      </c>
    </row>
    <row r="276" spans="1:24" ht="15.65" customHeight="1" x14ac:dyDescent="0.45">
      <c r="A276" s="14" t="s">
        <v>297</v>
      </c>
      <c r="B276" s="166">
        <f>SUM(H237:I237,T237)-SUM(강북영업본부!C235:E235)</f>
        <v>0</v>
      </c>
    </row>
    <row r="277" spans="1:24" ht="15.65" customHeight="1" x14ac:dyDescent="0.45">
      <c r="A277" s="14" t="s">
        <v>298</v>
      </c>
      <c r="B277" s="166">
        <f>SUM(J237,U237,L237)-SUM(강남영업본부!C235:D235)-SUM(강남영업본부!G235)</f>
        <v>0</v>
      </c>
    </row>
    <row r="278" spans="1:24" ht="15.65" customHeight="1" x14ac:dyDescent="0.45">
      <c r="A278" s="14" t="s">
        <v>410</v>
      </c>
      <c r="B278" s="166">
        <f>SUM(K237,V237,M237)-SUM(강서영업본부!C235:D235)-SUM(강서영업본부!G235)</f>
        <v>0</v>
      </c>
    </row>
    <row r="279" spans="1:24" ht="15.65" customHeight="1" x14ac:dyDescent="0.45">
      <c r="A279" s="14" t="s">
        <v>289</v>
      </c>
      <c r="B279" s="166">
        <f>SUM(N237:O237,W237)-SUM(동부영업본부!C235:E235)</f>
        <v>0</v>
      </c>
    </row>
    <row r="280" spans="1:24" ht="15.65" customHeight="1" x14ac:dyDescent="0.45">
      <c r="A280" s="14" t="s">
        <v>290</v>
      </c>
      <c r="B280" s="166">
        <f>SUM(P237:Q237,X237)-SUM(서부영업본부!C236:E236)</f>
        <v>0</v>
      </c>
    </row>
    <row r="281" spans="1:24" ht="15.65" customHeight="1" x14ac:dyDescent="0.45">
      <c r="A281" s="13" t="s">
        <v>308</v>
      </c>
      <c r="B281" s="167" t="b">
        <f>SUM(D237,H237:Q237)=SUM(강북영업본부!C235:E235)+SUM(강남영업본부!C235:D235)+SUM(강남영업본부!G235)+SUM(강서영업본부!C235:D235)+SUM(강서영업본부!G235)+SUM(동부영업본부!C235:E235)+SUM(서부영업본부!C236:E236)</f>
        <v>1</v>
      </c>
    </row>
    <row r="284" spans="1:24" s="40" customFormat="1" ht="15.65" customHeight="1" x14ac:dyDescent="0.45">
      <c r="A284" s="88" t="s">
        <v>272</v>
      </c>
      <c r="B284" s="80">
        <f>B3+B13+B20-B25-B52-B80-B129-B160-B166-B173-B187-B196-B208-B210-B216-B217-B219-B222-B228-B229-B230-B232-B233-B234-B225</f>
        <v>4505413762.114707</v>
      </c>
      <c r="C284" s="80"/>
      <c r="D284" s="80"/>
      <c r="E284" s="80"/>
      <c r="F284" s="80"/>
      <c r="G284" s="80"/>
      <c r="H284" s="80">
        <f t="shared" ref="H284:Q284" si="26">H3+H13+H20-H25-H52-H80-H129-H160-H166-H173-H187-H196-H208-H210-H216-H217-H219-H222-H228-H229-H230-H232-H233-H234-H225</f>
        <v>435799070</v>
      </c>
      <c r="I284" s="80">
        <f t="shared" si="26"/>
        <v>469674823</v>
      </c>
      <c r="J284" s="80">
        <f t="shared" si="26"/>
        <v>326194257</v>
      </c>
      <c r="K284" s="80">
        <f t="shared" si="26"/>
        <v>724742100</v>
      </c>
      <c r="L284" s="80">
        <f t="shared" si="26"/>
        <v>505874756</v>
      </c>
      <c r="M284" s="80">
        <f t="shared" si="26"/>
        <v>505003453</v>
      </c>
      <c r="N284" s="80">
        <f t="shared" si="26"/>
        <v>712374646</v>
      </c>
      <c r="O284" s="80">
        <f t="shared" si="26"/>
        <v>613416805</v>
      </c>
      <c r="P284" s="80">
        <f t="shared" si="26"/>
        <v>528831622</v>
      </c>
      <c r="Q284" s="80">
        <f t="shared" si="26"/>
        <v>573556552</v>
      </c>
      <c r="R284" s="52"/>
    </row>
    <row r="285" spans="1:24" s="40" customFormat="1" ht="15.65" customHeight="1" x14ac:dyDescent="0.45">
      <c r="A285" s="89" t="s">
        <v>273</v>
      </c>
      <c r="B285" s="80">
        <f>B17-B108-B161-B163-B168-B190-B220-B224-B235</f>
        <v>1068787980</v>
      </c>
      <c r="C285" s="80"/>
      <c r="D285" s="80"/>
      <c r="E285" s="80"/>
      <c r="F285" s="80"/>
      <c r="G285" s="80"/>
      <c r="H285" s="80">
        <f t="shared" ref="H285:Q285" si="27">H17-H108-H161-H163-H168-H190-H220-H224-H235</f>
        <v>78253733</v>
      </c>
      <c r="I285" s="80">
        <f t="shared" si="27"/>
        <v>74026886</v>
      </c>
      <c r="J285" s="80">
        <f t="shared" si="27"/>
        <v>74957710</v>
      </c>
      <c r="K285" s="80">
        <f t="shared" si="27"/>
        <v>148864419</v>
      </c>
      <c r="L285" s="80">
        <f t="shared" si="27"/>
        <v>122738825</v>
      </c>
      <c r="M285" s="80">
        <f t="shared" si="27"/>
        <v>107976109</v>
      </c>
      <c r="N285" s="80">
        <f t="shared" si="27"/>
        <v>172120294</v>
      </c>
      <c r="O285" s="80">
        <f t="shared" si="27"/>
        <v>100791836</v>
      </c>
      <c r="P285" s="80">
        <f t="shared" si="27"/>
        <v>97493067</v>
      </c>
      <c r="Q285" s="80">
        <f t="shared" si="27"/>
        <v>91465101</v>
      </c>
      <c r="R285" s="52"/>
    </row>
    <row r="286" spans="1:24" s="40" customFormat="1" ht="15.65" customHeight="1" x14ac:dyDescent="0.45">
      <c r="A286" s="45" t="s">
        <v>274</v>
      </c>
      <c r="B286" s="46">
        <f>SUBTOTAL(9,B284:B285)</f>
        <v>5574201742.114707</v>
      </c>
      <c r="C286" s="46"/>
      <c r="D286" s="46"/>
      <c r="E286" s="46"/>
      <c r="F286" s="46"/>
      <c r="G286" s="46"/>
      <c r="H286" s="46">
        <f t="shared" ref="H286" si="28">SUBTOTAL(9,H284:H285)</f>
        <v>514052803</v>
      </c>
      <c r="I286" s="46">
        <f t="shared" ref="I286:Q286" si="29">SUBTOTAL(9,I284:I285)</f>
        <v>543701709</v>
      </c>
      <c r="J286" s="46">
        <f t="shared" si="29"/>
        <v>401151967</v>
      </c>
      <c r="K286" s="46">
        <f t="shared" si="29"/>
        <v>873606519</v>
      </c>
      <c r="L286" s="46">
        <f t="shared" si="29"/>
        <v>628613581</v>
      </c>
      <c r="M286" s="46">
        <f t="shared" si="29"/>
        <v>612979562</v>
      </c>
      <c r="N286" s="46">
        <f t="shared" si="29"/>
        <v>884494940</v>
      </c>
      <c r="O286" s="46">
        <f t="shared" si="29"/>
        <v>714208641</v>
      </c>
      <c r="P286" s="46">
        <f t="shared" si="29"/>
        <v>626324689</v>
      </c>
      <c r="Q286" s="46">
        <f t="shared" si="29"/>
        <v>665021653</v>
      </c>
      <c r="R286" s="41"/>
    </row>
    <row r="289" spans="8:17" ht="15.65" customHeight="1" x14ac:dyDescent="0.45">
      <c r="H289" s="14">
        <f t="shared" ref="H289:Q289" si="30">H3-H25</f>
        <v>-175318586</v>
      </c>
      <c r="I289" s="14">
        <f t="shared" si="30"/>
        <v>-160490224</v>
      </c>
      <c r="J289" s="14">
        <f t="shared" si="30"/>
        <v>-119121251</v>
      </c>
      <c r="K289" s="14">
        <f t="shared" si="30"/>
        <v>-248483738</v>
      </c>
      <c r="L289" s="14">
        <f t="shared" si="30"/>
        <v>-186790220</v>
      </c>
      <c r="M289" s="14">
        <f t="shared" si="30"/>
        <v>-199633338</v>
      </c>
      <c r="N289" s="14">
        <f t="shared" si="30"/>
        <v>-244222700</v>
      </c>
      <c r="O289" s="14">
        <f t="shared" si="30"/>
        <v>-155617532</v>
      </c>
      <c r="P289" s="14">
        <f t="shared" si="30"/>
        <v>-180114477</v>
      </c>
      <c r="Q289" s="14">
        <f t="shared" si="30"/>
        <v>-164356182</v>
      </c>
    </row>
  </sheetData>
  <phoneticPr fontId="4" type="noConversion"/>
  <pageMargins left="0.75" right="0.75" top="1" bottom="1" header="0.5" footer="0.5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F283"/>
  <sheetViews>
    <sheetView zoomScale="85" zoomScaleNormal="85" workbookViewId="0">
      <pane xSplit="2" ySplit="1" topLeftCell="C2" activePane="bottomRight" state="frozen"/>
      <selection activeCell="F33" sqref="F33"/>
      <selection pane="topRight" activeCell="F33" sqref="F33"/>
      <selection pane="bottomLeft" activeCell="F33" sqref="F33"/>
      <selection pane="bottomRight"/>
    </sheetView>
  </sheetViews>
  <sheetFormatPr defaultColWidth="9.08984375" defaultRowHeight="16" outlineLevelCol="1" x14ac:dyDescent="0.45"/>
  <cols>
    <col min="1" max="1" width="31.6328125" style="92" bestFit="1" customWidth="1"/>
    <col min="2" max="2" width="15.90625" style="92" customWidth="1"/>
    <col min="3" max="3" width="15.81640625" style="52" customWidth="1"/>
    <col min="4" max="10" width="16.6328125" style="52" customWidth="1"/>
    <col min="11" max="13" width="16.6328125" style="92" customWidth="1"/>
    <col min="14" max="14" width="9.08984375" style="92"/>
    <col min="15" max="15" width="15.36328125" style="92" bestFit="1" customWidth="1"/>
    <col min="16" max="20" width="16.6328125" style="92" hidden="1" customWidth="1" outlineLevel="1"/>
    <col min="21" max="21" width="9.08984375" style="92" collapsed="1"/>
    <col min="22" max="16384" width="9.08984375" style="92"/>
  </cols>
  <sheetData>
    <row r="1" spans="1:20" x14ac:dyDescent="0.45">
      <c r="A1" s="91" t="s">
        <v>0</v>
      </c>
      <c r="B1" s="311" t="s">
        <v>1</v>
      </c>
      <c r="C1" s="312" t="s">
        <v>499</v>
      </c>
      <c r="D1" s="312" t="s">
        <v>586</v>
      </c>
      <c r="E1" s="312" t="s">
        <v>587</v>
      </c>
      <c r="F1" s="313" t="s">
        <v>588</v>
      </c>
      <c r="G1" s="313" t="s">
        <v>565</v>
      </c>
      <c r="H1" s="313" t="s">
        <v>403</v>
      </c>
      <c r="I1" s="313" t="s">
        <v>406</v>
      </c>
      <c r="J1" s="313" t="s">
        <v>125</v>
      </c>
      <c r="K1" s="313" t="s">
        <v>127</v>
      </c>
      <c r="L1" s="313" t="s">
        <v>133</v>
      </c>
      <c r="M1" s="313" t="s">
        <v>135</v>
      </c>
      <c r="O1" s="13"/>
      <c r="P1" s="93" t="s">
        <v>372</v>
      </c>
      <c r="Q1" s="93" t="s">
        <v>373</v>
      </c>
      <c r="R1" s="93" t="s">
        <v>409</v>
      </c>
      <c r="S1" s="93" t="s">
        <v>376</v>
      </c>
      <c r="T1" s="93" t="s">
        <v>377</v>
      </c>
    </row>
    <row r="2" spans="1:20" x14ac:dyDescent="0.45">
      <c r="A2" s="33" t="s">
        <v>4</v>
      </c>
      <c r="B2" s="94">
        <f t="shared" ref="B2:B66" si="0">SUM(C2:M2)</f>
        <v>11088704662.308304</v>
      </c>
      <c r="C2" s="95">
        <f>IFERROR(VLOOKUP($A2,유통영업혁신단!$A$1:$L$254,11,FALSE),0)</f>
        <v>0</v>
      </c>
      <c r="D2" s="95">
        <f>P2+S2+T2+Q2+R2</f>
        <v>1057.3083044857581</v>
      </c>
      <c r="E2" s="95">
        <f>IFERROR(VLOOKUP($A2,유통영업혁신단!$A$1:$F$254,5,FALSE),0)</f>
        <v>7746030045</v>
      </c>
      <c r="F2" s="95">
        <f>IFERROR(VLOOKUP($A2,강북영업본부!$A$1:$H$254,6,FALSE),0)</f>
        <v>475333537</v>
      </c>
      <c r="G2" s="95">
        <f>IFERROR(VLOOKUP($A2,강북영업본부!$A$1:$H$254,7,FALSE),0)</f>
        <v>149727557</v>
      </c>
      <c r="H2" s="95">
        <f>IFERROR(VLOOKUP($A2,강남영업본부!$A$1:$J$254,5,FALSE),0)</f>
        <v>413396114</v>
      </c>
      <c r="I2" s="96">
        <f>IFERROR(VLOOKUP($A2,강서영업본부!$A$1:$J$254,5,FALSE),0)</f>
        <v>458155527</v>
      </c>
      <c r="J2" s="96">
        <f>IFERROR(VLOOKUP($A2,동부영업본부!$A$1:$H$254,6,FALSE),0)</f>
        <v>618710319</v>
      </c>
      <c r="K2" s="96">
        <f>IFERROR(VLOOKUP($A2,동부영업본부!$A$1:$H$254,7,FALSE),0)</f>
        <v>430872890</v>
      </c>
      <c r="L2" s="96">
        <f>IFERROR(VLOOKUP($A2,서부영업본부!$A$1:$H$255,6,FALSE),0)</f>
        <v>494693222</v>
      </c>
      <c r="M2" s="96">
        <f>IFERROR(VLOOKUP($A2,서부영업본부!$A$1:$H$255,7,FALSE),0)</f>
        <v>301784394</v>
      </c>
      <c r="P2" s="97">
        <f>IFERROR(VLOOKUP($A2,강북영업본부!$A$1:$H$254,8,FALSE),0)</f>
        <v>0</v>
      </c>
      <c r="Q2" s="97">
        <f>IFERROR(VLOOKUP($A2,강남영업본부!$A$1:$J$254,10,FALSE),0)</f>
        <v>1057.3083044857581</v>
      </c>
      <c r="R2" s="97">
        <f>IFERROR(VLOOKUP($A2,강서영업본부!$A$1:$J$254,10,FALSE),0)</f>
        <v>0</v>
      </c>
      <c r="S2" s="97">
        <f>IFERROR(VLOOKUP($A2,동부영업본부!$A$1:$H$254,8,FALSE),0)</f>
        <v>0</v>
      </c>
      <c r="T2" s="97">
        <f>IFERROR(VLOOKUP($A2,서부영업본부!$A$1:$H$255,8,FALSE),0)</f>
        <v>0</v>
      </c>
    </row>
    <row r="3" spans="1:20" x14ac:dyDescent="0.45">
      <c r="A3" s="22" t="s">
        <v>5</v>
      </c>
      <c r="B3" s="94">
        <f t="shared" si="0"/>
        <v>7632998534</v>
      </c>
      <c r="C3" s="95">
        <f>IFERROR(VLOOKUP($A3,유통영업혁신단!$A$1:$L$254,11,FALSE),0)</f>
        <v>0</v>
      </c>
      <c r="D3" s="95">
        <f t="shared" ref="D3:D66" si="1">P3+S3+T3+Q3+R3</f>
        <v>0</v>
      </c>
      <c r="E3" s="145">
        <f>IFERROR(VLOOKUP($A3,유통영업혁신단!$A$1:$F$254,5,FALSE),0)</f>
        <v>7629060954</v>
      </c>
      <c r="F3" s="95">
        <f>IFERROR(VLOOKUP($A3,강북영업본부!$A$1:$H$254,6,FALSE),0)</f>
        <v>159406</v>
      </c>
      <c r="G3" s="95">
        <f>IFERROR(VLOOKUP($A3,강북영업본부!$A$1:$H$254,7,FALSE),0)</f>
        <v>73111</v>
      </c>
      <c r="H3" s="95">
        <f>IFERROR(VLOOKUP($A3,강남영업본부!$A$1:$J$254,5,FALSE),0)</f>
        <v>51966</v>
      </c>
      <c r="I3" s="96">
        <f>IFERROR(VLOOKUP($A3,강서영업본부!$A$1:$J$254,5,FALSE),0)</f>
        <v>111037</v>
      </c>
      <c r="J3" s="96">
        <f>IFERROR(VLOOKUP($A3,동부영업본부!$A$1:$H$254,6,FALSE),0)</f>
        <v>1259445</v>
      </c>
      <c r="K3" s="96">
        <f>IFERROR(VLOOKUP($A3,동부영업본부!$A$1:$H$254,7,FALSE),0)</f>
        <v>1007579</v>
      </c>
      <c r="L3" s="96">
        <f>IFERROR(VLOOKUP($A3,서부영업본부!$A$1:$H$255,6,FALSE),0)</f>
        <v>861989</v>
      </c>
      <c r="M3" s="96">
        <f>IFERROR(VLOOKUP($A3,서부영업본부!$A$1:$H$255,7,FALSE),0)</f>
        <v>413047</v>
      </c>
      <c r="P3" s="97">
        <f>IFERROR(VLOOKUP($A3,강북영업본부!$A$1:$H$254,8,FALSE),0)</f>
        <v>0</v>
      </c>
      <c r="Q3" s="97">
        <f>IFERROR(VLOOKUP($A3,강남영업본부!$A$1:$J$254,10,FALSE),0)</f>
        <v>0</v>
      </c>
      <c r="R3" s="97">
        <f>IFERROR(VLOOKUP($A3,강서영업본부!$A$1:$J$254,10,FALSE),0)</f>
        <v>0</v>
      </c>
      <c r="S3" s="97">
        <f>IFERROR(VLOOKUP($A3,동부영업본부!$A$1:$H$254,8,FALSE),0)</f>
        <v>0</v>
      </c>
      <c r="T3" s="97">
        <f>IFERROR(VLOOKUP($A3,서부영업본부!$A$1:$H$255,8,FALSE),0)</f>
        <v>0</v>
      </c>
    </row>
    <row r="4" spans="1:20" x14ac:dyDescent="0.45">
      <c r="A4" s="23" t="s">
        <v>6</v>
      </c>
      <c r="B4" s="94">
        <f t="shared" si="0"/>
        <v>7629060954</v>
      </c>
      <c r="C4" s="95">
        <f>IFERROR(VLOOKUP($A4,유통영업혁신단!$A$1:$L$254,11,FALSE),0)</f>
        <v>0</v>
      </c>
      <c r="D4" s="95">
        <f t="shared" si="1"/>
        <v>0</v>
      </c>
      <c r="E4" s="145">
        <f>IFERROR(VLOOKUP($A4,유통영업혁신단!$A$1:$F$254,5,FALSE),0)</f>
        <v>7629060954</v>
      </c>
      <c r="F4" s="95">
        <f>IFERROR(VLOOKUP($A4,강북영업본부!$A$1:$H$254,6,FALSE),0)</f>
        <v>0</v>
      </c>
      <c r="G4" s="95">
        <f>IFERROR(VLOOKUP($A4,강북영업본부!$A$1:$H$254,7,FALSE),0)</f>
        <v>0</v>
      </c>
      <c r="H4" s="95">
        <f>IFERROR(VLOOKUP($A4,강남영업본부!$A$1:$J$254,5,FALSE),0)</f>
        <v>0</v>
      </c>
      <c r="I4" s="96">
        <f>IFERROR(VLOOKUP($A4,강서영업본부!$A$1:$J$254,5,FALSE),0)</f>
        <v>0</v>
      </c>
      <c r="J4" s="96">
        <f>IFERROR(VLOOKUP($A4,동부영업본부!$A$1:$H$254,6,FALSE),0)</f>
        <v>0</v>
      </c>
      <c r="K4" s="96">
        <f>IFERROR(VLOOKUP($A4,동부영업본부!$A$1:$H$254,7,FALSE),0)</f>
        <v>0</v>
      </c>
      <c r="L4" s="96">
        <f>IFERROR(VLOOKUP($A4,서부영업본부!$A$1:$H$255,6,FALSE),0)</f>
        <v>0</v>
      </c>
      <c r="M4" s="96">
        <f>IFERROR(VLOOKUP($A4,서부영업본부!$A$1:$H$255,7,FALSE),0)</f>
        <v>0</v>
      </c>
      <c r="P4" s="97">
        <f>IFERROR(VLOOKUP($A4,강북영업본부!$A$1:$H$254,8,FALSE),0)</f>
        <v>0</v>
      </c>
      <c r="Q4" s="97">
        <f>IFERROR(VLOOKUP($A4,강남영업본부!$A$1:$J$254,10,FALSE),0)</f>
        <v>0</v>
      </c>
      <c r="R4" s="97">
        <f>IFERROR(VLOOKUP($A4,강서영업본부!$A$1:$J$254,10,FALSE),0)</f>
        <v>0</v>
      </c>
      <c r="S4" s="97">
        <f>IFERROR(VLOOKUP($A4,동부영업본부!$A$1:$H$254,8,FALSE),0)</f>
        <v>0</v>
      </c>
      <c r="T4" s="97">
        <f>IFERROR(VLOOKUP($A4,서부영업본부!$A$1:$H$255,8,FALSE),0)</f>
        <v>0</v>
      </c>
    </row>
    <row r="5" spans="1:20" x14ac:dyDescent="0.45">
      <c r="A5" s="23" t="s">
        <v>7</v>
      </c>
      <c r="B5" s="94">
        <f t="shared" si="0"/>
        <v>0</v>
      </c>
      <c r="C5" s="95">
        <f>IFERROR(VLOOKUP($A5,유통영업혁신단!$A$1:$L$254,11,FALSE),0)</f>
        <v>0</v>
      </c>
      <c r="D5" s="95">
        <f t="shared" si="1"/>
        <v>0</v>
      </c>
      <c r="E5" s="145">
        <f>IFERROR(VLOOKUP($A5,유통영업혁신단!$A$1:$F$254,5,FALSE),0)</f>
        <v>0</v>
      </c>
      <c r="F5" s="95">
        <f>IFERROR(VLOOKUP($A5,강북영업본부!$A$1:$H$254,6,FALSE),0)</f>
        <v>0</v>
      </c>
      <c r="G5" s="95">
        <f>IFERROR(VLOOKUP($A5,강북영업본부!$A$1:$H$254,7,FALSE),0)</f>
        <v>0</v>
      </c>
      <c r="H5" s="95">
        <f>IFERROR(VLOOKUP($A5,강남영업본부!$A$1:$J$254,5,FALSE),0)</f>
        <v>0</v>
      </c>
      <c r="I5" s="96">
        <f>IFERROR(VLOOKUP($A5,강서영업본부!$A$1:$J$254,5,FALSE),0)</f>
        <v>0</v>
      </c>
      <c r="J5" s="96">
        <f>IFERROR(VLOOKUP($A5,동부영업본부!$A$1:$H$254,6,FALSE),0)</f>
        <v>0</v>
      </c>
      <c r="K5" s="96">
        <f>IFERROR(VLOOKUP($A5,동부영업본부!$A$1:$H$254,7,FALSE),0)</f>
        <v>0</v>
      </c>
      <c r="L5" s="96">
        <f>IFERROR(VLOOKUP($A5,서부영업본부!$A$1:$H$255,6,FALSE),0)</f>
        <v>0</v>
      </c>
      <c r="M5" s="96">
        <f>IFERROR(VLOOKUP($A5,서부영업본부!$A$1:$H$255,7,FALSE),0)</f>
        <v>0</v>
      </c>
      <c r="P5" s="97">
        <f>IFERROR(VLOOKUP($A5,강북영업본부!$A$1:$H$254,8,FALSE),0)</f>
        <v>0</v>
      </c>
      <c r="Q5" s="97">
        <f>IFERROR(VLOOKUP($A5,강남영업본부!$A$1:$J$254,10,FALSE),0)</f>
        <v>0</v>
      </c>
      <c r="R5" s="97">
        <f>IFERROR(VLOOKUP($A5,강서영업본부!$A$1:$J$254,10,FALSE),0)</f>
        <v>0</v>
      </c>
      <c r="S5" s="97">
        <f>IFERROR(VLOOKUP($A5,동부영업본부!$A$1:$H$254,8,FALSE),0)</f>
        <v>0</v>
      </c>
      <c r="T5" s="97">
        <f>IFERROR(VLOOKUP($A5,서부영업본부!$A$1:$H$255,8,FALSE),0)</f>
        <v>0</v>
      </c>
    </row>
    <row r="6" spans="1:20" x14ac:dyDescent="0.45">
      <c r="A6" s="23" t="s">
        <v>196</v>
      </c>
      <c r="B6" s="94">
        <f t="shared" si="0"/>
        <v>0</v>
      </c>
      <c r="C6" s="95">
        <f>IFERROR(VLOOKUP($A6,유통영업혁신단!$A$1:$L$254,11,FALSE),0)</f>
        <v>0</v>
      </c>
      <c r="D6" s="95">
        <f t="shared" si="1"/>
        <v>0</v>
      </c>
      <c r="E6" s="145">
        <f>IFERROR(VLOOKUP($A6,유통영업혁신단!$A$1:$F$254,5,FALSE),0)</f>
        <v>0</v>
      </c>
      <c r="F6" s="95">
        <f>IFERROR(VLOOKUP($A6,강북영업본부!$A$1:$H$254,6,FALSE),0)</f>
        <v>0</v>
      </c>
      <c r="G6" s="95">
        <f>IFERROR(VLOOKUP($A6,강북영업본부!$A$1:$H$254,7,FALSE),0)</f>
        <v>0</v>
      </c>
      <c r="H6" s="95">
        <f>IFERROR(VLOOKUP($A6,강남영업본부!$A$1:$J$254,5,FALSE),0)</f>
        <v>0</v>
      </c>
      <c r="I6" s="96">
        <f>IFERROR(VLOOKUP($A6,강서영업본부!$A$1:$J$254,5,FALSE),0)</f>
        <v>0</v>
      </c>
      <c r="J6" s="96">
        <f>IFERROR(VLOOKUP($A6,동부영업본부!$A$1:$H$254,6,FALSE),0)</f>
        <v>0</v>
      </c>
      <c r="K6" s="96">
        <f>IFERROR(VLOOKUP($A6,동부영업본부!$A$1:$H$254,7,FALSE),0)</f>
        <v>0</v>
      </c>
      <c r="L6" s="96">
        <f>IFERROR(VLOOKUP($A6,서부영업본부!$A$1:$H$255,6,FALSE),0)</f>
        <v>0</v>
      </c>
      <c r="M6" s="96">
        <f>IFERROR(VLOOKUP($A6,서부영업본부!$A$1:$H$255,7,FALSE),0)</f>
        <v>0</v>
      </c>
      <c r="P6" s="97">
        <f>IFERROR(VLOOKUP($A6,강북영업본부!$A$1:$H$254,8,FALSE),0)</f>
        <v>0</v>
      </c>
      <c r="Q6" s="97">
        <f>IFERROR(VLOOKUP($A6,강남영업본부!$A$1:$J$254,10,FALSE),0)</f>
        <v>0</v>
      </c>
      <c r="R6" s="97">
        <f>IFERROR(VLOOKUP($A6,강서영업본부!$A$1:$J$254,10,FALSE),0)</f>
        <v>0</v>
      </c>
      <c r="S6" s="97">
        <f>IFERROR(VLOOKUP($A6,동부영업본부!$A$1:$H$254,8,FALSE),0)</f>
        <v>0</v>
      </c>
      <c r="T6" s="97">
        <f>IFERROR(VLOOKUP($A6,서부영업본부!$A$1:$H$255,8,FALSE),0)</f>
        <v>0</v>
      </c>
    </row>
    <row r="7" spans="1:20" x14ac:dyDescent="0.45">
      <c r="A7" s="23" t="s">
        <v>8</v>
      </c>
      <c r="B7" s="94">
        <f t="shared" si="0"/>
        <v>3937580</v>
      </c>
      <c r="C7" s="95">
        <f>IFERROR(VLOOKUP($A7,유통영업혁신단!$A$1:$L$254,11,FALSE),0)</f>
        <v>0</v>
      </c>
      <c r="D7" s="95">
        <f t="shared" si="1"/>
        <v>0</v>
      </c>
      <c r="E7" s="145">
        <f>IFERROR(VLOOKUP($A7,유통영업혁신단!$A$1:$F$254,5,FALSE),0)</f>
        <v>0</v>
      </c>
      <c r="F7" s="95">
        <f>IFERROR(VLOOKUP($A7,강북영업본부!$A$1:$H$254,6,FALSE),0)</f>
        <v>159406</v>
      </c>
      <c r="G7" s="95">
        <f>IFERROR(VLOOKUP($A7,강북영업본부!$A$1:$H$254,7,FALSE),0)</f>
        <v>73111</v>
      </c>
      <c r="H7" s="95">
        <f>IFERROR(VLOOKUP($A7,강남영업본부!$A$1:$J$254,5,FALSE),0)</f>
        <v>51966</v>
      </c>
      <c r="I7" s="96">
        <f>IFERROR(VLOOKUP($A7,강서영업본부!$A$1:$J$254,5,FALSE),0)</f>
        <v>111037</v>
      </c>
      <c r="J7" s="96">
        <f>IFERROR(VLOOKUP($A7,동부영업본부!$A$1:$H$254,6,FALSE),0)</f>
        <v>1259445</v>
      </c>
      <c r="K7" s="96">
        <f>IFERROR(VLOOKUP($A7,동부영업본부!$A$1:$H$254,7,FALSE),0)</f>
        <v>1007579</v>
      </c>
      <c r="L7" s="96">
        <f>IFERROR(VLOOKUP($A7,서부영업본부!$A$1:$H$255,6,FALSE),0)</f>
        <v>861989</v>
      </c>
      <c r="M7" s="96">
        <f>IFERROR(VLOOKUP($A7,서부영업본부!$A$1:$H$255,7,FALSE),0)</f>
        <v>413047</v>
      </c>
      <c r="P7" s="97">
        <f>IFERROR(VLOOKUP($A7,강북영업본부!$A$1:$H$254,8,FALSE),0)</f>
        <v>0</v>
      </c>
      <c r="Q7" s="97">
        <f>IFERROR(VLOOKUP($A7,강남영업본부!$A$1:$J$254,10,FALSE),0)</f>
        <v>0</v>
      </c>
      <c r="R7" s="97">
        <f>IFERROR(VLOOKUP($A7,강서영업본부!$A$1:$J$254,10,FALSE),0)</f>
        <v>0</v>
      </c>
      <c r="S7" s="97">
        <f>IFERROR(VLOOKUP($A7,동부영업본부!$A$1:$H$254,8,FALSE),0)</f>
        <v>0</v>
      </c>
      <c r="T7" s="97">
        <f>IFERROR(VLOOKUP($A7,서부영업본부!$A$1:$H$255,8,FALSE),0)</f>
        <v>0</v>
      </c>
    </row>
    <row r="8" spans="1:20" x14ac:dyDescent="0.45">
      <c r="A8" s="23" t="s">
        <v>9</v>
      </c>
      <c r="B8" s="94">
        <f t="shared" si="0"/>
        <v>0</v>
      </c>
      <c r="C8" s="95">
        <f>IFERROR(VLOOKUP($A8,유통영업혁신단!$A$1:$L$254,11,FALSE),0)</f>
        <v>0</v>
      </c>
      <c r="D8" s="95">
        <f t="shared" si="1"/>
        <v>0</v>
      </c>
      <c r="E8" s="145">
        <f>IFERROR(VLOOKUP($A8,유통영업혁신단!$A$1:$F$254,5,FALSE),0)</f>
        <v>0</v>
      </c>
      <c r="F8" s="95">
        <f>IFERROR(VLOOKUP($A8,강북영업본부!$A$1:$H$254,6,FALSE),0)</f>
        <v>0</v>
      </c>
      <c r="G8" s="95">
        <f>IFERROR(VLOOKUP($A8,강북영업본부!$A$1:$H$254,7,FALSE),0)</f>
        <v>0</v>
      </c>
      <c r="H8" s="95">
        <f>IFERROR(VLOOKUP($A8,강남영업본부!$A$1:$J$254,5,FALSE),0)</f>
        <v>0</v>
      </c>
      <c r="I8" s="96">
        <f>IFERROR(VLOOKUP($A8,강서영업본부!$A$1:$J$254,5,FALSE),0)</f>
        <v>0</v>
      </c>
      <c r="J8" s="96">
        <f>IFERROR(VLOOKUP($A8,동부영업본부!$A$1:$H$254,6,FALSE),0)</f>
        <v>0</v>
      </c>
      <c r="K8" s="96">
        <f>IFERROR(VLOOKUP($A8,동부영업본부!$A$1:$H$254,7,FALSE),0)</f>
        <v>0</v>
      </c>
      <c r="L8" s="96">
        <f>IFERROR(VLOOKUP($A8,서부영업본부!$A$1:$H$255,6,FALSE),0)</f>
        <v>0</v>
      </c>
      <c r="M8" s="96">
        <f>IFERROR(VLOOKUP($A8,서부영업본부!$A$1:$H$255,7,FALSE),0)</f>
        <v>0</v>
      </c>
      <c r="P8" s="97">
        <f>IFERROR(VLOOKUP($A8,강북영업본부!$A$1:$H$254,8,FALSE),0)</f>
        <v>0</v>
      </c>
      <c r="Q8" s="97">
        <f>IFERROR(VLOOKUP($A8,강남영업본부!$A$1:$J$254,10,FALSE),0)</f>
        <v>0</v>
      </c>
      <c r="R8" s="97">
        <f>IFERROR(VLOOKUP($A8,강서영업본부!$A$1:$J$254,10,FALSE),0)</f>
        <v>0</v>
      </c>
      <c r="S8" s="97">
        <f>IFERROR(VLOOKUP($A8,동부영업본부!$A$1:$H$254,8,FALSE),0)</f>
        <v>0</v>
      </c>
      <c r="T8" s="97">
        <f>IFERROR(VLOOKUP($A8,서부영업본부!$A$1:$H$255,8,FALSE),0)</f>
        <v>0</v>
      </c>
    </row>
    <row r="9" spans="1:20" x14ac:dyDescent="0.45">
      <c r="A9" s="23" t="s">
        <v>137</v>
      </c>
      <c r="B9" s="94">
        <f t="shared" si="0"/>
        <v>0</v>
      </c>
      <c r="C9" s="95">
        <f>IFERROR(VLOOKUP($A9,유통영업혁신단!$A$1:$L$254,11,FALSE),0)</f>
        <v>0</v>
      </c>
      <c r="D9" s="95">
        <f t="shared" si="1"/>
        <v>0</v>
      </c>
      <c r="E9" s="145">
        <f>IFERROR(VLOOKUP($A9,유통영업혁신단!$A$1:$F$254,5,FALSE),0)</f>
        <v>0</v>
      </c>
      <c r="F9" s="95">
        <f>IFERROR(VLOOKUP($A9,강북영업본부!$A$1:$H$254,6,FALSE),0)</f>
        <v>0</v>
      </c>
      <c r="G9" s="95">
        <f>IFERROR(VLOOKUP($A9,강북영업본부!$A$1:$H$254,7,FALSE),0)</f>
        <v>0</v>
      </c>
      <c r="H9" s="95">
        <f>IFERROR(VLOOKUP($A9,강남영업본부!$A$1:$J$254,5,FALSE),0)</f>
        <v>0</v>
      </c>
      <c r="I9" s="96">
        <f>IFERROR(VLOOKUP($A9,강서영업본부!$A$1:$J$254,5,FALSE),0)</f>
        <v>0</v>
      </c>
      <c r="J9" s="96">
        <f>IFERROR(VLOOKUP($A9,동부영업본부!$A$1:$H$254,6,FALSE),0)</f>
        <v>0</v>
      </c>
      <c r="K9" s="96">
        <f>IFERROR(VLOOKUP($A9,동부영업본부!$A$1:$H$254,7,FALSE),0)</f>
        <v>0</v>
      </c>
      <c r="L9" s="96">
        <f>IFERROR(VLOOKUP($A9,서부영업본부!$A$1:$H$255,6,FALSE),0)</f>
        <v>0</v>
      </c>
      <c r="M9" s="96">
        <f>IFERROR(VLOOKUP($A9,서부영업본부!$A$1:$H$255,7,FALSE),0)</f>
        <v>0</v>
      </c>
      <c r="P9" s="97">
        <f>IFERROR(VLOOKUP($A9,강북영업본부!$A$1:$H$254,8,FALSE),0)</f>
        <v>0</v>
      </c>
      <c r="Q9" s="97">
        <f>IFERROR(VLOOKUP($A9,강남영업본부!$A$1:$J$254,10,FALSE),0)</f>
        <v>0</v>
      </c>
      <c r="R9" s="97">
        <f>IFERROR(VLOOKUP($A9,강서영업본부!$A$1:$J$254,10,FALSE),0)</f>
        <v>0</v>
      </c>
      <c r="S9" s="97">
        <f>IFERROR(VLOOKUP($A9,동부영업본부!$A$1:$H$254,8,FALSE),0)</f>
        <v>0</v>
      </c>
      <c r="T9" s="97">
        <f>IFERROR(VLOOKUP($A9,서부영업본부!$A$1:$H$255,8,FALSE),0)</f>
        <v>0</v>
      </c>
    </row>
    <row r="10" spans="1:20" x14ac:dyDescent="0.45">
      <c r="A10" s="23" t="s">
        <v>10</v>
      </c>
      <c r="B10" s="94">
        <f t="shared" si="0"/>
        <v>0</v>
      </c>
      <c r="C10" s="95">
        <f>IFERROR(VLOOKUP($A10,유통영업혁신단!$A$1:$L$254,11,FALSE),0)</f>
        <v>0</v>
      </c>
      <c r="D10" s="95">
        <f t="shared" si="1"/>
        <v>0</v>
      </c>
      <c r="E10" s="145">
        <f>IFERROR(VLOOKUP($A10,유통영업혁신단!$A$1:$F$254,5,FALSE),0)</f>
        <v>0</v>
      </c>
      <c r="F10" s="95">
        <f>IFERROR(VLOOKUP($A10,강북영업본부!$A$1:$H$254,6,FALSE),0)</f>
        <v>0</v>
      </c>
      <c r="G10" s="95">
        <f>IFERROR(VLOOKUP($A10,강북영업본부!$A$1:$H$254,7,FALSE),0)</f>
        <v>0</v>
      </c>
      <c r="H10" s="95">
        <f>IFERROR(VLOOKUP($A10,강남영업본부!$A$1:$J$254,5,FALSE),0)</f>
        <v>0</v>
      </c>
      <c r="I10" s="96">
        <f>IFERROR(VLOOKUP($A10,강서영업본부!$A$1:$J$254,5,FALSE),0)</f>
        <v>0</v>
      </c>
      <c r="J10" s="96">
        <f>IFERROR(VLOOKUP($A10,동부영업본부!$A$1:$H$254,6,FALSE),0)</f>
        <v>0</v>
      </c>
      <c r="K10" s="96">
        <f>IFERROR(VLOOKUP($A10,동부영업본부!$A$1:$H$254,7,FALSE),0)</f>
        <v>0</v>
      </c>
      <c r="L10" s="96">
        <f>IFERROR(VLOOKUP($A10,서부영업본부!$A$1:$H$255,6,FALSE),0)</f>
        <v>0</v>
      </c>
      <c r="M10" s="96">
        <f>IFERROR(VLOOKUP($A10,서부영업본부!$A$1:$H$255,7,FALSE),0)</f>
        <v>0</v>
      </c>
      <c r="P10" s="97">
        <f>IFERROR(VLOOKUP($A10,강북영업본부!$A$1:$H$254,8,FALSE),0)</f>
        <v>0</v>
      </c>
      <c r="Q10" s="97">
        <f>IFERROR(VLOOKUP($A10,강남영업본부!$A$1:$J$254,10,FALSE),0)</f>
        <v>0</v>
      </c>
      <c r="R10" s="97">
        <f>IFERROR(VLOOKUP($A10,강서영업본부!$A$1:$J$254,10,FALSE),0)</f>
        <v>0</v>
      </c>
      <c r="S10" s="97">
        <f>IFERROR(VLOOKUP($A10,동부영업본부!$A$1:$H$254,8,FALSE),0)</f>
        <v>0</v>
      </c>
      <c r="T10" s="97">
        <f>IFERROR(VLOOKUP($A10,서부영업본부!$A$1:$H$255,8,FALSE),0)</f>
        <v>0</v>
      </c>
    </row>
    <row r="11" spans="1:20" x14ac:dyDescent="0.45">
      <c r="A11" s="23" t="s">
        <v>197</v>
      </c>
      <c r="B11" s="94">
        <f t="shared" si="0"/>
        <v>0</v>
      </c>
      <c r="C11" s="95">
        <f>IFERROR(VLOOKUP($A11,유통영업혁신단!$A$1:$L$254,11,FALSE),0)</f>
        <v>0</v>
      </c>
      <c r="D11" s="95">
        <f t="shared" si="1"/>
        <v>0</v>
      </c>
      <c r="E11" s="145">
        <f>IFERROR(VLOOKUP($A11,유통영업혁신단!$A$1:$F$254,5,FALSE),0)</f>
        <v>0</v>
      </c>
      <c r="F11" s="95">
        <f>IFERROR(VLOOKUP($A11,강북영업본부!$A$1:$H$254,6,FALSE),0)</f>
        <v>0</v>
      </c>
      <c r="G11" s="95">
        <f>IFERROR(VLOOKUP($A11,강북영업본부!$A$1:$H$254,7,FALSE),0)</f>
        <v>0</v>
      </c>
      <c r="H11" s="95">
        <f>IFERROR(VLOOKUP($A11,강남영업본부!$A$1:$J$254,5,FALSE),0)</f>
        <v>0</v>
      </c>
      <c r="I11" s="96">
        <f>IFERROR(VLOOKUP($A11,강서영업본부!$A$1:$J$254,5,FALSE),0)</f>
        <v>0</v>
      </c>
      <c r="J11" s="96">
        <f>IFERROR(VLOOKUP($A11,동부영업본부!$A$1:$H$254,6,FALSE),0)</f>
        <v>0</v>
      </c>
      <c r="K11" s="96">
        <f>IFERROR(VLOOKUP($A11,동부영업본부!$A$1:$H$254,7,FALSE),0)</f>
        <v>0</v>
      </c>
      <c r="L11" s="96">
        <f>IFERROR(VLOOKUP($A11,서부영업본부!$A$1:$H$255,6,FALSE),0)</f>
        <v>0</v>
      </c>
      <c r="M11" s="96">
        <f>IFERROR(VLOOKUP($A11,서부영업본부!$A$1:$H$255,7,FALSE),0)</f>
        <v>0</v>
      </c>
      <c r="P11" s="97">
        <f>IFERROR(VLOOKUP($A11,강북영업본부!$A$1:$H$254,8,FALSE),0)</f>
        <v>0</v>
      </c>
      <c r="Q11" s="97">
        <f>IFERROR(VLOOKUP($A11,강남영업본부!$A$1:$J$254,10,FALSE),0)</f>
        <v>0</v>
      </c>
      <c r="R11" s="97">
        <f>IFERROR(VLOOKUP($A11,강서영업본부!$A$1:$J$254,10,FALSE),0)</f>
        <v>0</v>
      </c>
      <c r="S11" s="97">
        <f>IFERROR(VLOOKUP($A11,동부영업본부!$A$1:$H$254,8,FALSE),0)</f>
        <v>0</v>
      </c>
      <c r="T11" s="97">
        <f>IFERROR(VLOOKUP($A11,서부영업본부!$A$1:$H$255,8,FALSE),0)</f>
        <v>0</v>
      </c>
    </row>
    <row r="12" spans="1:20" x14ac:dyDescent="0.45">
      <c r="A12" s="24" t="s">
        <v>11</v>
      </c>
      <c r="B12" s="94">
        <f t="shared" si="0"/>
        <v>3455706128.3083048</v>
      </c>
      <c r="C12" s="95">
        <f>IFERROR(VLOOKUP($A12,유통영업혁신단!$A$1:$L$254,11,FALSE),0)</f>
        <v>0</v>
      </c>
      <c r="D12" s="95">
        <f t="shared" si="1"/>
        <v>1057.3083044857581</v>
      </c>
      <c r="E12" s="145">
        <f>IFERROR(VLOOKUP($A12,유통영업혁신단!$A$1:$F$254,5,FALSE),0)</f>
        <v>116969091</v>
      </c>
      <c r="F12" s="95">
        <f>IFERROR(VLOOKUP($A12,강북영업본부!$A$1:$H$254,6,FALSE),0)</f>
        <v>475174131</v>
      </c>
      <c r="G12" s="95">
        <f>IFERROR(VLOOKUP($A12,강북영업본부!$A$1:$H$254,7,FALSE),0)</f>
        <v>149654446</v>
      </c>
      <c r="H12" s="95">
        <f>IFERROR(VLOOKUP($A12,강남영업본부!$A$1:$J$254,5,FALSE),0)</f>
        <v>413344148</v>
      </c>
      <c r="I12" s="96">
        <f>IFERROR(VLOOKUP($A12,강서영업본부!$A$1:$J$254,5,FALSE),0)</f>
        <v>458044490</v>
      </c>
      <c r="J12" s="96">
        <f>IFERROR(VLOOKUP($A12,동부영업본부!$A$1:$H$254,6,FALSE),0)</f>
        <v>617450874</v>
      </c>
      <c r="K12" s="96">
        <f>IFERROR(VLOOKUP($A12,동부영업본부!$A$1:$H$254,7,FALSE),0)</f>
        <v>429865311</v>
      </c>
      <c r="L12" s="96">
        <f>IFERROR(VLOOKUP($A12,서부영업본부!$A$1:$H$255,6,FALSE),0)</f>
        <v>493831233</v>
      </c>
      <c r="M12" s="96">
        <f>IFERROR(VLOOKUP($A12,서부영업본부!$A$1:$H$255,7,FALSE),0)</f>
        <v>301371347</v>
      </c>
      <c r="P12" s="97">
        <f>IFERROR(VLOOKUP($A12,강북영업본부!$A$1:$H$254,8,FALSE),0)</f>
        <v>0</v>
      </c>
      <c r="Q12" s="97">
        <f>IFERROR(VLOOKUP($A12,강남영업본부!$A$1:$J$254,10,FALSE),0)</f>
        <v>1057.3083044857581</v>
      </c>
      <c r="R12" s="97">
        <f>IFERROR(VLOOKUP($A12,강서영업본부!$A$1:$J$254,10,FALSE),0)</f>
        <v>0</v>
      </c>
      <c r="S12" s="97">
        <f>IFERROR(VLOOKUP($A12,동부영업본부!$A$1:$H$254,8,FALSE),0)</f>
        <v>0</v>
      </c>
      <c r="T12" s="97">
        <f>IFERROR(VLOOKUP($A12,서부영업본부!$A$1:$H$255,8,FALSE),0)</f>
        <v>0</v>
      </c>
    </row>
    <row r="13" spans="1:20" x14ac:dyDescent="0.45">
      <c r="A13" s="25" t="s">
        <v>12</v>
      </c>
      <c r="B13" s="94">
        <f t="shared" si="0"/>
        <v>116709067</v>
      </c>
      <c r="C13" s="95">
        <f>IFERROR(VLOOKUP($A13,유통영업혁신단!$A$1:$L$254,11,FALSE),0)</f>
        <v>0</v>
      </c>
      <c r="D13" s="95">
        <f t="shared" si="1"/>
        <v>0</v>
      </c>
      <c r="E13" s="145">
        <f>IFERROR(VLOOKUP($A13,유통영업혁신단!$A$1:$F$254,5,FALSE),0)</f>
        <v>116969091</v>
      </c>
      <c r="F13" s="95">
        <f>IFERROR(VLOOKUP($A13,강북영업본부!$A$1:$H$254,6,FALSE),0)</f>
        <v>-66274</v>
      </c>
      <c r="G13" s="95">
        <f>IFERROR(VLOOKUP($A13,강북영업본부!$A$1:$H$254,7,FALSE),0)</f>
        <v>109</v>
      </c>
      <c r="H13" s="95">
        <f>IFERROR(VLOOKUP($A13,강남영업본부!$A$1:$J$254,5,FALSE),0)</f>
        <v>-155392</v>
      </c>
      <c r="I13" s="96">
        <f>IFERROR(VLOOKUP($A13,강서영업본부!$A$1:$J$254,5,FALSE),0)</f>
        <v>-90755</v>
      </c>
      <c r="J13" s="96">
        <f>IFERROR(VLOOKUP($A13,동부영업본부!$A$1:$H$254,6,FALSE),0)</f>
        <v>794288</v>
      </c>
      <c r="K13" s="96">
        <f>IFERROR(VLOOKUP($A13,동부영업본부!$A$1:$H$254,7,FALSE),0)</f>
        <v>-641774</v>
      </c>
      <c r="L13" s="96">
        <f>IFERROR(VLOOKUP($A13,서부영업본부!$A$1:$H$255,6,FALSE),0)</f>
        <v>-100425</v>
      </c>
      <c r="M13" s="96">
        <f>IFERROR(VLOOKUP($A13,서부영업본부!$A$1:$H$255,7,FALSE),0)</f>
        <v>199</v>
      </c>
      <c r="P13" s="97">
        <f>IFERROR(VLOOKUP($A13,강북영업본부!$A$1:$H$254,8,FALSE),0)</f>
        <v>0</v>
      </c>
      <c r="Q13" s="97">
        <f>IFERROR(VLOOKUP($A13,강남영업본부!$A$1:$J$254,10,FALSE),0)</f>
        <v>0</v>
      </c>
      <c r="R13" s="97">
        <f>IFERROR(VLOOKUP($A13,강서영업본부!$A$1:$J$254,10,FALSE),0)</f>
        <v>0</v>
      </c>
      <c r="S13" s="97">
        <f>IFERROR(VLOOKUP($A13,동부영업본부!$A$1:$H$254,8,FALSE),0)</f>
        <v>0</v>
      </c>
      <c r="T13" s="97">
        <f>IFERROR(VLOOKUP($A13,서부영업본부!$A$1:$H$255,8,FALSE),0)</f>
        <v>0</v>
      </c>
    </row>
    <row r="14" spans="1:20" x14ac:dyDescent="0.45">
      <c r="A14" s="23" t="s">
        <v>13</v>
      </c>
      <c r="B14" s="94">
        <f t="shared" si="0"/>
        <v>0</v>
      </c>
      <c r="C14" s="95">
        <f>IFERROR(VLOOKUP($A14,유통영업혁신단!$A$1:$L$254,11,FALSE),0)</f>
        <v>0</v>
      </c>
      <c r="D14" s="95">
        <f t="shared" si="1"/>
        <v>0</v>
      </c>
      <c r="E14" s="145">
        <f>IFERROR(VLOOKUP($A14,유통영업혁신단!$A$1:$F$254,5,FALSE),0)</f>
        <v>0</v>
      </c>
      <c r="F14" s="95">
        <f>IFERROR(VLOOKUP($A14,강북영업본부!$A$1:$H$254,6,FALSE),0)</f>
        <v>0</v>
      </c>
      <c r="G14" s="95">
        <f>IFERROR(VLOOKUP($A14,강북영업본부!$A$1:$H$254,7,FALSE),0)</f>
        <v>0</v>
      </c>
      <c r="H14" s="95">
        <f>IFERROR(VLOOKUP($A14,강남영업본부!$A$1:$J$254,5,FALSE),0)</f>
        <v>0</v>
      </c>
      <c r="I14" s="96">
        <f>IFERROR(VLOOKUP($A14,강서영업본부!$A$1:$J$254,5,FALSE),0)</f>
        <v>0</v>
      </c>
      <c r="J14" s="96">
        <f>IFERROR(VLOOKUP($A14,동부영업본부!$A$1:$H$254,6,FALSE),0)</f>
        <v>0</v>
      </c>
      <c r="K14" s="96">
        <f>IFERROR(VLOOKUP($A14,동부영업본부!$A$1:$H$254,7,FALSE),0)</f>
        <v>0</v>
      </c>
      <c r="L14" s="96">
        <f>IFERROR(VLOOKUP($A14,서부영업본부!$A$1:$H$255,6,FALSE),0)</f>
        <v>0</v>
      </c>
      <c r="M14" s="96">
        <f>IFERROR(VLOOKUP($A14,서부영업본부!$A$1:$H$255,7,FALSE),0)</f>
        <v>0</v>
      </c>
      <c r="P14" s="97">
        <f>IFERROR(VLOOKUP($A14,강북영업본부!$A$1:$H$254,8,FALSE),0)</f>
        <v>0</v>
      </c>
      <c r="Q14" s="97">
        <f>IFERROR(VLOOKUP($A14,강남영업본부!$A$1:$J$254,10,FALSE),0)</f>
        <v>0</v>
      </c>
      <c r="R14" s="97">
        <f>IFERROR(VLOOKUP($A14,강서영업본부!$A$1:$J$254,10,FALSE),0)</f>
        <v>0</v>
      </c>
      <c r="S14" s="97">
        <f>IFERROR(VLOOKUP($A14,동부영업본부!$A$1:$H$254,8,FALSE),0)</f>
        <v>0</v>
      </c>
      <c r="T14" s="97">
        <f>IFERROR(VLOOKUP($A14,서부영업본부!$A$1:$H$255,8,FALSE),0)</f>
        <v>0</v>
      </c>
    </row>
    <row r="15" spans="1:20" x14ac:dyDescent="0.45">
      <c r="A15" s="23" t="s">
        <v>14</v>
      </c>
      <c r="B15" s="94">
        <f t="shared" si="0"/>
        <v>832368228.30830455</v>
      </c>
      <c r="C15" s="95">
        <f>IFERROR(VLOOKUP($A15,유통영업혁신단!$A$1:$L$254,11,FALSE),0)</f>
        <v>0</v>
      </c>
      <c r="D15" s="95">
        <f t="shared" si="1"/>
        <v>1057.3083044857581</v>
      </c>
      <c r="E15" s="145">
        <f>IFERROR(VLOOKUP($A15,유통영업혁신단!$A$1:$F$254,5,FALSE),0)</f>
        <v>0</v>
      </c>
      <c r="F15" s="95">
        <f>IFERROR(VLOOKUP($A15,강북영업본부!$A$1:$H$254,6,FALSE),0)</f>
        <v>113608690</v>
      </c>
      <c r="G15" s="95">
        <f>IFERROR(VLOOKUP($A15,강북영업본부!$A$1:$H$254,7,FALSE),0)</f>
        <v>16382364</v>
      </c>
      <c r="H15" s="95">
        <f>IFERROR(VLOOKUP($A15,강남영업본부!$A$1:$J$254,5,FALSE),0)</f>
        <v>95642764</v>
      </c>
      <c r="I15" s="96">
        <f>IFERROR(VLOOKUP($A15,강서영업본부!$A$1:$J$254,5,FALSE),0)</f>
        <v>92239614</v>
      </c>
      <c r="J15" s="96">
        <f>IFERROR(VLOOKUP($A15,동부영업본부!$A$1:$H$254,6,FALSE),0)</f>
        <v>160379763</v>
      </c>
      <c r="K15" s="96">
        <f>IFERROR(VLOOKUP($A15,동부영업본부!$A$1:$H$254,7,FALSE),0)</f>
        <v>103234919</v>
      </c>
      <c r="L15" s="96">
        <f>IFERROR(VLOOKUP($A15,서부영업본부!$A$1:$H$255,6,FALSE),0)</f>
        <v>162543212</v>
      </c>
      <c r="M15" s="96">
        <f>IFERROR(VLOOKUP($A15,서부영업본부!$A$1:$H$255,7,FALSE),0)</f>
        <v>88335845</v>
      </c>
      <c r="P15" s="97">
        <f>IFERROR(VLOOKUP($A15,강북영업본부!$A$1:$H$254,8,FALSE),0)</f>
        <v>0</v>
      </c>
      <c r="Q15" s="97">
        <f>IFERROR(VLOOKUP($A15,강남영업본부!$A$1:$J$254,10,FALSE),0)</f>
        <v>1057.3083044857581</v>
      </c>
      <c r="R15" s="97">
        <f>IFERROR(VLOOKUP($A15,강서영업본부!$A$1:$J$254,10,FALSE),0)</f>
        <v>0</v>
      </c>
      <c r="S15" s="97">
        <f>IFERROR(VLOOKUP($A15,동부영업본부!$A$1:$H$254,8,FALSE),0)</f>
        <v>0</v>
      </c>
      <c r="T15" s="97">
        <f>IFERROR(VLOOKUP($A15,서부영업본부!$A$1:$H$255,8,FALSE),0)</f>
        <v>0</v>
      </c>
    </row>
    <row r="16" spans="1:20" x14ac:dyDescent="0.45">
      <c r="A16" s="23" t="s">
        <v>15</v>
      </c>
      <c r="B16" s="94">
        <f t="shared" si="0"/>
        <v>6601382</v>
      </c>
      <c r="C16" s="95">
        <f>IFERROR(VLOOKUP($A16,유통영업혁신단!$A$1:$L$254,11,FALSE),0)</f>
        <v>0</v>
      </c>
      <c r="D16" s="95">
        <f t="shared" si="1"/>
        <v>0</v>
      </c>
      <c r="E16" s="145">
        <f>IFERROR(VLOOKUP($A16,유통영업혁신단!$A$1:$F$254,5,FALSE),0)</f>
        <v>0</v>
      </c>
      <c r="F16" s="95">
        <f>IFERROR(VLOOKUP($A16,강북영업본부!$A$1:$H$254,6,FALSE),0)</f>
        <v>1330000</v>
      </c>
      <c r="G16" s="95">
        <f>IFERROR(VLOOKUP($A16,강북영업본부!$A$1:$H$254,7,FALSE),0)</f>
        <v>1500</v>
      </c>
      <c r="H16" s="95">
        <f>IFERROR(VLOOKUP($A16,강남영업본부!$A$1:$J$254,5,FALSE),0)</f>
        <v>831500</v>
      </c>
      <c r="I16" s="96">
        <f>IFERROR(VLOOKUP($A16,강서영업본부!$A$1:$J$254,5,FALSE),0)</f>
        <v>1078500</v>
      </c>
      <c r="J16" s="96">
        <f>IFERROR(VLOOKUP($A16,동부영업본부!$A$1:$H$254,6,FALSE),0)</f>
        <v>1275564</v>
      </c>
      <c r="K16" s="96">
        <f>IFERROR(VLOOKUP($A16,동부영업본부!$A$1:$H$254,7,FALSE),0)</f>
        <v>875000</v>
      </c>
      <c r="L16" s="96">
        <f>IFERROR(VLOOKUP($A16,서부영업본부!$A$1:$H$255,6,FALSE),0)</f>
        <v>1206318</v>
      </c>
      <c r="M16" s="96">
        <f>IFERROR(VLOOKUP($A16,서부영업본부!$A$1:$H$255,7,FALSE),0)</f>
        <v>3000</v>
      </c>
      <c r="P16" s="97">
        <f>IFERROR(VLOOKUP($A16,강북영업본부!$A$1:$H$254,8,FALSE),0)</f>
        <v>0</v>
      </c>
      <c r="Q16" s="97">
        <f>IFERROR(VLOOKUP($A16,강남영업본부!$A$1:$J$254,10,FALSE),0)</f>
        <v>0</v>
      </c>
      <c r="R16" s="97">
        <f>IFERROR(VLOOKUP($A16,강서영업본부!$A$1:$J$254,10,FALSE),0)</f>
        <v>0</v>
      </c>
      <c r="S16" s="97">
        <f>IFERROR(VLOOKUP($A16,동부영업본부!$A$1:$H$254,8,FALSE),0)</f>
        <v>0</v>
      </c>
      <c r="T16" s="97">
        <f>IFERROR(VLOOKUP($A16,서부영업본부!$A$1:$H$255,8,FALSE),0)</f>
        <v>0</v>
      </c>
    </row>
    <row r="17" spans="1:32" x14ac:dyDescent="0.45">
      <c r="A17" s="26" t="s">
        <v>16</v>
      </c>
      <c r="B17" s="94">
        <f t="shared" si="0"/>
        <v>27451</v>
      </c>
      <c r="C17" s="95">
        <f>IFERROR(VLOOKUP($A17,유통영업혁신단!$A$1:$L$254,11,FALSE),0)</f>
        <v>0</v>
      </c>
      <c r="D17" s="95">
        <f t="shared" si="1"/>
        <v>0</v>
      </c>
      <c r="E17" s="145">
        <f>IFERROR(VLOOKUP($A17,유통영업혁신단!$A$1:$F$254,5,FALSE),0)</f>
        <v>0</v>
      </c>
      <c r="F17" s="95">
        <f>IFERROR(VLOOKUP($A17,강북영업본부!$A$1:$H$254,6,FALSE),0)</f>
        <v>0</v>
      </c>
      <c r="G17" s="95">
        <f>IFERROR(VLOOKUP($A17,강북영업본부!$A$1:$H$254,7,FALSE),0)</f>
        <v>0</v>
      </c>
      <c r="H17" s="95">
        <f>IFERROR(VLOOKUP($A17,강남영업본부!$A$1:$J$254,5,FALSE),0)</f>
        <v>18182</v>
      </c>
      <c r="I17" s="96">
        <f>IFERROR(VLOOKUP($A17,강서영업본부!$A$1:$J$254,5,FALSE),0)</f>
        <v>0</v>
      </c>
      <c r="J17" s="96">
        <f>IFERROR(VLOOKUP($A17,동부영업본부!$A$1:$H$254,6,FALSE),0)</f>
        <v>9091</v>
      </c>
      <c r="K17" s="96">
        <f>IFERROR(VLOOKUP($A17,동부영업본부!$A$1:$H$254,7,FALSE),0)</f>
        <v>27273</v>
      </c>
      <c r="L17" s="96">
        <f>IFERROR(VLOOKUP($A17,서부영업본부!$A$1:$H$255,6,FALSE),0)</f>
        <v>27273</v>
      </c>
      <c r="M17" s="96">
        <f>IFERROR(VLOOKUP($A17,서부영업본부!$A$1:$H$255,7,FALSE),0)</f>
        <v>-54368</v>
      </c>
      <c r="P17" s="97">
        <f>IFERROR(VLOOKUP($A17,강북영업본부!$A$1:$H$254,8,FALSE),0)</f>
        <v>0</v>
      </c>
      <c r="Q17" s="97">
        <f>IFERROR(VLOOKUP($A17,강남영업본부!$A$1:$J$254,10,FALSE),0)</f>
        <v>0</v>
      </c>
      <c r="R17" s="97">
        <f>IFERROR(VLOOKUP($A17,강서영업본부!$A$1:$J$254,10,FALSE),0)</f>
        <v>0</v>
      </c>
      <c r="S17" s="97">
        <f>IFERROR(VLOOKUP($A17,동부영업본부!$A$1:$H$254,8,FALSE),0)</f>
        <v>0</v>
      </c>
      <c r="T17" s="97">
        <f>IFERROR(VLOOKUP($A17,서부영업본부!$A$1:$H$255,8,FALSE),0)</f>
        <v>0</v>
      </c>
    </row>
    <row r="18" spans="1:32" x14ac:dyDescent="0.45">
      <c r="A18" s="23" t="s">
        <v>138</v>
      </c>
      <c r="B18" s="94">
        <f t="shared" si="0"/>
        <v>0</v>
      </c>
      <c r="C18" s="95">
        <f>IFERROR(VLOOKUP($A18,유통영업혁신단!$A$1:$L$254,11,FALSE),0)</f>
        <v>0</v>
      </c>
      <c r="D18" s="95">
        <f t="shared" si="1"/>
        <v>0</v>
      </c>
      <c r="E18" s="145">
        <f>IFERROR(VLOOKUP($A18,유통영업혁신단!$A$1:$F$254,5,FALSE),0)</f>
        <v>0</v>
      </c>
      <c r="F18" s="95">
        <f>IFERROR(VLOOKUP($A18,강북영업본부!$A$1:$H$254,6,FALSE),0)</f>
        <v>0</v>
      </c>
      <c r="G18" s="95">
        <f>IFERROR(VLOOKUP($A18,강북영업본부!$A$1:$H$254,7,FALSE),0)</f>
        <v>0</v>
      </c>
      <c r="H18" s="95">
        <f>IFERROR(VLOOKUP($A18,강남영업본부!$A$1:$J$254,5,FALSE),0)</f>
        <v>0</v>
      </c>
      <c r="I18" s="96">
        <f>IFERROR(VLOOKUP($A18,강서영업본부!$A$1:$J$254,5,FALSE),0)</f>
        <v>0</v>
      </c>
      <c r="J18" s="96">
        <f>IFERROR(VLOOKUP($A18,동부영업본부!$A$1:$H$254,6,FALSE),0)</f>
        <v>0</v>
      </c>
      <c r="K18" s="96">
        <f>IFERROR(VLOOKUP($A18,동부영업본부!$A$1:$H$254,7,FALSE),0)</f>
        <v>0</v>
      </c>
      <c r="L18" s="96">
        <f>IFERROR(VLOOKUP($A18,서부영업본부!$A$1:$H$255,6,FALSE),0)</f>
        <v>0</v>
      </c>
      <c r="M18" s="96">
        <f>IFERROR(VLOOKUP($A18,서부영업본부!$A$1:$H$255,7,FALSE),0)</f>
        <v>0</v>
      </c>
      <c r="P18" s="97">
        <f>IFERROR(VLOOKUP($A18,강북영업본부!$A$1:$H$254,8,FALSE),0)</f>
        <v>0</v>
      </c>
      <c r="Q18" s="97">
        <f>IFERROR(VLOOKUP($A18,강남영업본부!$A$1:$J$254,10,FALSE),0)</f>
        <v>0</v>
      </c>
      <c r="R18" s="97">
        <f>IFERROR(VLOOKUP($A18,강서영업본부!$A$1:$J$254,10,FALSE),0)</f>
        <v>0</v>
      </c>
      <c r="S18" s="97">
        <f>IFERROR(VLOOKUP($A18,동부영업본부!$A$1:$H$254,8,FALSE),0)</f>
        <v>0</v>
      </c>
      <c r="T18" s="97">
        <f>IFERROR(VLOOKUP($A18,서부영업본부!$A$1:$H$255,8,FALSE),0)</f>
        <v>0</v>
      </c>
    </row>
    <row r="19" spans="1:32" x14ac:dyDescent="0.45">
      <c r="A19" s="23" t="s">
        <v>139</v>
      </c>
      <c r="B19" s="94">
        <f t="shared" si="0"/>
        <v>0</v>
      </c>
      <c r="C19" s="95">
        <f>IFERROR(VLOOKUP($A19,유통영업혁신단!$A$1:$L$254,11,FALSE),0)</f>
        <v>0</v>
      </c>
      <c r="D19" s="95">
        <f t="shared" si="1"/>
        <v>0</v>
      </c>
      <c r="E19" s="145">
        <f>IFERROR(VLOOKUP($A19,유통영업혁신단!$A$1:$F$254,5,FALSE),0)</f>
        <v>0</v>
      </c>
      <c r="F19" s="95">
        <f>IFERROR(VLOOKUP($A19,강북영업본부!$A$1:$H$254,6,FALSE),0)</f>
        <v>0</v>
      </c>
      <c r="G19" s="95">
        <f>IFERROR(VLOOKUP($A19,강북영업본부!$A$1:$H$254,7,FALSE),0)</f>
        <v>0</v>
      </c>
      <c r="H19" s="95">
        <f>IFERROR(VLOOKUP($A19,강남영업본부!$A$1:$J$254,5,FALSE),0)</f>
        <v>0</v>
      </c>
      <c r="I19" s="96">
        <f>IFERROR(VLOOKUP($A19,강서영업본부!$A$1:$J$254,5,FALSE),0)</f>
        <v>0</v>
      </c>
      <c r="J19" s="96">
        <f>IFERROR(VLOOKUP($A19,동부영업본부!$A$1:$H$254,6,FALSE),0)</f>
        <v>0</v>
      </c>
      <c r="K19" s="96">
        <f>IFERROR(VLOOKUP($A19,동부영업본부!$A$1:$H$254,7,FALSE),0)</f>
        <v>0</v>
      </c>
      <c r="L19" s="96">
        <f>IFERROR(VLOOKUP($A19,서부영업본부!$A$1:$H$255,6,FALSE),0)</f>
        <v>0</v>
      </c>
      <c r="M19" s="96">
        <f>IFERROR(VLOOKUP($A19,서부영업본부!$A$1:$H$255,7,FALSE),0)</f>
        <v>0</v>
      </c>
      <c r="P19" s="97">
        <f>IFERROR(VLOOKUP($A19,강북영업본부!$A$1:$H$254,8,FALSE),0)</f>
        <v>0</v>
      </c>
      <c r="Q19" s="97">
        <f>IFERROR(VLOOKUP($A19,강남영업본부!$A$1:$J$254,10,FALSE),0)</f>
        <v>0</v>
      </c>
      <c r="R19" s="97">
        <f>IFERROR(VLOOKUP($A19,강서영업본부!$A$1:$J$254,10,FALSE),0)</f>
        <v>0</v>
      </c>
      <c r="S19" s="97">
        <f>IFERROR(VLOOKUP($A19,동부영업본부!$A$1:$H$254,8,FALSE),0)</f>
        <v>0</v>
      </c>
      <c r="T19" s="97">
        <f>IFERROR(VLOOKUP($A19,서부영업본부!$A$1:$H$255,8,FALSE),0)</f>
        <v>0</v>
      </c>
    </row>
    <row r="20" spans="1:32" x14ac:dyDescent="0.45">
      <c r="A20" s="25" t="s">
        <v>17</v>
      </c>
      <c r="B20" s="94">
        <f t="shared" si="0"/>
        <v>0</v>
      </c>
      <c r="C20" s="95">
        <f>IFERROR(VLOOKUP($A20,유통영업혁신단!$A$1:$L$254,11,FALSE),0)</f>
        <v>0</v>
      </c>
      <c r="D20" s="95">
        <f t="shared" si="1"/>
        <v>0</v>
      </c>
      <c r="E20" s="145">
        <f>IFERROR(VLOOKUP($A20,유통영업혁신단!$A$1:$F$254,5,FALSE),0)</f>
        <v>0</v>
      </c>
      <c r="F20" s="95">
        <f>IFERROR(VLOOKUP($A20,강북영업본부!$A$1:$H$254,6,FALSE),0)</f>
        <v>0</v>
      </c>
      <c r="G20" s="95">
        <f>IFERROR(VLOOKUP($A20,강북영업본부!$A$1:$H$254,7,FALSE),0)</f>
        <v>0</v>
      </c>
      <c r="H20" s="95">
        <f>IFERROR(VLOOKUP($A20,강남영업본부!$A$1:$J$254,5,FALSE),0)</f>
        <v>0</v>
      </c>
      <c r="I20" s="96">
        <f>IFERROR(VLOOKUP($A20,강서영업본부!$A$1:$J$254,5,FALSE),0)</f>
        <v>0</v>
      </c>
      <c r="J20" s="96">
        <f>IFERROR(VLOOKUP($A20,동부영업본부!$A$1:$H$254,6,FALSE),0)</f>
        <v>0</v>
      </c>
      <c r="K20" s="96">
        <f>IFERROR(VLOOKUP($A20,동부영업본부!$A$1:$H$254,7,FALSE),0)</f>
        <v>0</v>
      </c>
      <c r="L20" s="96">
        <f>IFERROR(VLOOKUP($A20,서부영업본부!$A$1:$H$255,6,FALSE),0)</f>
        <v>0</v>
      </c>
      <c r="M20" s="96">
        <f>IFERROR(VLOOKUP($A20,서부영업본부!$A$1:$H$255,7,FALSE),0)</f>
        <v>0</v>
      </c>
      <c r="P20" s="97">
        <f>IFERROR(VLOOKUP($A20,강북영업본부!$A$1:$H$254,8,FALSE),0)</f>
        <v>0</v>
      </c>
      <c r="Q20" s="97">
        <f>IFERROR(VLOOKUP($A20,강남영업본부!$A$1:$J$254,10,FALSE),0)</f>
        <v>0</v>
      </c>
      <c r="R20" s="97">
        <f>IFERROR(VLOOKUP($A20,강서영업본부!$A$1:$J$254,10,FALSE),0)</f>
        <v>0</v>
      </c>
      <c r="S20" s="97">
        <f>IFERROR(VLOOKUP($A20,동부영업본부!$A$1:$H$254,8,FALSE),0)</f>
        <v>0</v>
      </c>
      <c r="T20" s="97">
        <f>IFERROR(VLOOKUP($A20,서부영업본부!$A$1:$H$255,8,FALSE),0)</f>
        <v>0</v>
      </c>
    </row>
    <row r="21" spans="1:32" x14ac:dyDescent="0.45">
      <c r="A21" s="23" t="s">
        <v>140</v>
      </c>
      <c r="B21" s="94">
        <f t="shared" si="0"/>
        <v>2500000000</v>
      </c>
      <c r="C21" s="95">
        <f>IFERROR(VLOOKUP($A21,유통영업혁신단!$A$1:$L$254,11,FALSE),0)</f>
        <v>0</v>
      </c>
      <c r="D21" s="95">
        <f t="shared" si="1"/>
        <v>0</v>
      </c>
      <c r="E21" s="145">
        <f>IFERROR(VLOOKUP($A21,유통영업혁신단!$A$1:$F$254,5,FALSE),0)</f>
        <v>0</v>
      </c>
      <c r="F21" s="95">
        <f>IFERROR(VLOOKUP($A21,강북영업본부!$A$1:$H$254,6,FALSE),0)</f>
        <v>360301715</v>
      </c>
      <c r="G21" s="95">
        <f>IFERROR(VLOOKUP($A21,강북영업본부!$A$1:$H$254,7,FALSE),0)</f>
        <v>133270473</v>
      </c>
      <c r="H21" s="95">
        <f>IFERROR(VLOOKUP($A21,강남영업본부!$A$1:$J$254,5,FALSE),0)</f>
        <v>317007094</v>
      </c>
      <c r="I21" s="96">
        <f>IFERROR(VLOOKUP($A21,강서영업본부!$A$1:$J$254,5,FALSE),0)</f>
        <v>364817131</v>
      </c>
      <c r="J21" s="96">
        <f>IFERROR(VLOOKUP($A21,동부영업본부!$A$1:$H$254,6,FALSE),0)</f>
        <v>454992168</v>
      </c>
      <c r="K21" s="96">
        <f>IFERROR(VLOOKUP($A21,동부영업본부!$A$1:$H$254,7,FALSE),0)</f>
        <v>326369893</v>
      </c>
      <c r="L21" s="96">
        <f>IFERROR(VLOOKUP($A21,서부영업본부!$A$1:$H$255,6,FALSE),0)</f>
        <v>330154855</v>
      </c>
      <c r="M21" s="96">
        <f>IFERROR(VLOOKUP($A21,서부영업본부!$A$1:$H$255,7,FALSE),0)</f>
        <v>213086671</v>
      </c>
      <c r="P21" s="97">
        <f>IFERROR(VLOOKUP($A21,강북영업본부!$A$1:$H$254,8,FALSE),0)</f>
        <v>0</v>
      </c>
      <c r="Q21" s="97">
        <f>IFERROR(VLOOKUP($A21,강남영업본부!$A$1:$J$254,10,FALSE),0)</f>
        <v>0</v>
      </c>
      <c r="R21" s="97">
        <f>IFERROR(VLOOKUP($A21,강서영업본부!$A$1:$J$254,10,FALSE),0)</f>
        <v>0</v>
      </c>
      <c r="S21" s="97">
        <f>IFERROR(VLOOKUP($A21,동부영업본부!$A$1:$H$254,8,FALSE),0)</f>
        <v>0</v>
      </c>
      <c r="T21" s="97">
        <f>IFERROR(VLOOKUP($A21,서부영업본부!$A$1:$H$255,8,FALSE),0)</f>
        <v>0</v>
      </c>
    </row>
    <row r="22" spans="1:32" s="13" customFormat="1" ht="15.65" customHeight="1" x14ac:dyDescent="0.45">
      <c r="A22" s="23" t="s">
        <v>315</v>
      </c>
      <c r="B22" s="94">
        <f t="shared" si="0"/>
        <v>0</v>
      </c>
      <c r="C22" s="95">
        <f>IFERROR(VLOOKUP($A22,유통영업혁신단!$A$1:$L$254,11,FALSE),0)</f>
        <v>0</v>
      </c>
      <c r="D22" s="95">
        <f t="shared" si="1"/>
        <v>0</v>
      </c>
      <c r="E22" s="145">
        <f>IFERROR(VLOOKUP($A22,유통영업혁신단!$A$1:$F$254,5,FALSE),0)</f>
        <v>0</v>
      </c>
      <c r="F22" s="95">
        <f>IFERROR(VLOOKUP($A22,강북영업본부!$A$1:$H$254,6,FALSE),0)</f>
        <v>0</v>
      </c>
      <c r="G22" s="95">
        <f>IFERROR(VLOOKUP($A22,강북영업본부!$A$1:$H$254,7,FALSE),0)</f>
        <v>0</v>
      </c>
      <c r="H22" s="95">
        <f>IFERROR(VLOOKUP($A22,강남영업본부!$A$1:$J$254,5,FALSE),0)</f>
        <v>0</v>
      </c>
      <c r="I22" s="96">
        <f>IFERROR(VLOOKUP($A22,강서영업본부!$A$1:$J$254,5,FALSE),0)</f>
        <v>0</v>
      </c>
      <c r="J22" s="96">
        <f>IFERROR(VLOOKUP($A22,동부영업본부!$A$1:$H$254,6,FALSE),0)</f>
        <v>0</v>
      </c>
      <c r="K22" s="96">
        <f>IFERROR(VLOOKUP($A22,동부영업본부!$A$1:$H$254,7,FALSE),0)</f>
        <v>0</v>
      </c>
      <c r="L22" s="96">
        <f>IFERROR(VLOOKUP($A22,서부영업본부!$A$1:$H$255,6,FALSE),0)</f>
        <v>0</v>
      </c>
      <c r="M22" s="96">
        <f>IFERROR(VLOOKUP($A22,서부영업본부!$A$1:$H$255,7,FALSE),0)</f>
        <v>0</v>
      </c>
      <c r="N22" s="137"/>
      <c r="O22" s="137"/>
      <c r="P22" s="97">
        <f>IFERROR(VLOOKUP($A22,강북영업본부!$A$1:$H$254,8,FALSE),0)</f>
        <v>0</v>
      </c>
      <c r="Q22" s="97">
        <f>IFERROR(VLOOKUP($A22,강남영업본부!$A$1:$J$254,10,FALSE),0)</f>
        <v>0</v>
      </c>
      <c r="R22" s="97">
        <f>IFERROR(VLOOKUP($A22,강서영업본부!$A$1:$J$254,10,FALSE),0)</f>
        <v>0</v>
      </c>
      <c r="S22" s="97">
        <f>IFERROR(VLOOKUP($A22,동부영업본부!$A$1:$H$254,8,FALSE),0)</f>
        <v>0</v>
      </c>
      <c r="T22" s="97">
        <f>IFERROR(VLOOKUP($A22,서부영업본부!$A$1:$H$255,8,FALSE),0)</f>
        <v>0</v>
      </c>
      <c r="U22" s="137"/>
      <c r="V22" s="137"/>
      <c r="W22" s="137"/>
      <c r="X22" s="137"/>
      <c r="Y22" s="137"/>
      <c r="Z22" s="137"/>
      <c r="AA22" s="137"/>
      <c r="AC22" s="137"/>
      <c r="AD22" s="137"/>
      <c r="AE22" s="137"/>
      <c r="AF22" s="137"/>
    </row>
    <row r="23" spans="1:32" x14ac:dyDescent="0.45">
      <c r="A23" s="33" t="s">
        <v>18</v>
      </c>
      <c r="B23" s="94">
        <f t="shared" si="0"/>
        <v>7283274766</v>
      </c>
      <c r="C23" s="95">
        <f>IFERROR(VLOOKUP($A23,유통영업혁신단!$A$1:$L$254,11,FALSE),0)</f>
        <v>0</v>
      </c>
      <c r="D23" s="95">
        <f t="shared" si="1"/>
        <v>0</v>
      </c>
      <c r="E23" s="145">
        <f>IFERROR(VLOOKUP($A23,유통영업혁신단!$A$1:$F$254,5,FALSE),0)</f>
        <v>7281579766</v>
      </c>
      <c r="F23" s="95">
        <f>IFERROR(VLOOKUP($A23,강북영업본부!$A$1:$H$254,6,FALSE),0)</f>
        <v>0</v>
      </c>
      <c r="G23" s="95">
        <f>IFERROR(VLOOKUP($A23,강북영업본부!$A$1:$H$254,7,FALSE),0)</f>
        <v>0</v>
      </c>
      <c r="H23" s="95">
        <f>IFERROR(VLOOKUP($A23,강남영업본부!$A$1:$J$254,5,FALSE),0)</f>
        <v>1170000</v>
      </c>
      <c r="I23" s="96">
        <f>IFERROR(VLOOKUP($A23,강서영업본부!$A$1:$J$254,5,FALSE),0)</f>
        <v>0</v>
      </c>
      <c r="J23" s="96">
        <f>IFERROR(VLOOKUP($A23,동부영업본부!$A$1:$H$254,6,FALSE),0)</f>
        <v>525000</v>
      </c>
      <c r="K23" s="96">
        <f>IFERROR(VLOOKUP($A23,동부영업본부!$A$1:$H$254,7,FALSE),0)</f>
        <v>0</v>
      </c>
      <c r="L23" s="96">
        <f>IFERROR(VLOOKUP($A23,서부영업본부!$A$1:$H$255,6,FALSE),0)</f>
        <v>0</v>
      </c>
      <c r="M23" s="96">
        <f>IFERROR(VLOOKUP($A23,서부영업본부!$A$1:$H$255,7,FALSE),0)</f>
        <v>0</v>
      </c>
      <c r="P23" s="97">
        <f>IFERROR(VLOOKUP($A23,강북영업본부!$A$1:$H$254,8,FALSE),0)</f>
        <v>0</v>
      </c>
      <c r="Q23" s="97">
        <f>IFERROR(VLOOKUP($A23,강남영업본부!$A$1:$J$254,10,FALSE),0)</f>
        <v>0</v>
      </c>
      <c r="R23" s="97">
        <f>IFERROR(VLOOKUP($A23,강서영업본부!$A$1:$J$254,10,FALSE),0)</f>
        <v>0</v>
      </c>
      <c r="S23" s="97">
        <f>IFERROR(VLOOKUP($A23,동부영업본부!$A$1:$H$254,8,FALSE),0)</f>
        <v>0</v>
      </c>
      <c r="T23" s="97">
        <f>IFERROR(VLOOKUP($A23,서부영업본부!$A$1:$H$255,8,FALSE),0)</f>
        <v>0</v>
      </c>
    </row>
    <row r="24" spans="1:32" x14ac:dyDescent="0.45">
      <c r="A24" s="22" t="s">
        <v>19</v>
      </c>
      <c r="B24" s="94">
        <f t="shared" si="0"/>
        <v>7283274766</v>
      </c>
      <c r="C24" s="95">
        <f>IFERROR(VLOOKUP($A24,유통영업혁신단!$A$1:$L$254,11,FALSE),0)</f>
        <v>0</v>
      </c>
      <c r="D24" s="95">
        <f t="shared" si="1"/>
        <v>0</v>
      </c>
      <c r="E24" s="145">
        <f>IFERROR(VLOOKUP($A24,유통영업혁신단!$A$1:$F$254,5,FALSE),0)</f>
        <v>7281579766</v>
      </c>
      <c r="F24" s="95">
        <f>IFERROR(VLOOKUP($A24,강북영업본부!$A$1:$H$254,6,FALSE),0)</f>
        <v>0</v>
      </c>
      <c r="G24" s="95">
        <f>IFERROR(VLOOKUP($A24,강북영업본부!$A$1:$H$254,7,FALSE),0)</f>
        <v>0</v>
      </c>
      <c r="H24" s="95">
        <f>IFERROR(VLOOKUP($A24,강남영업본부!$A$1:$J$254,5,FALSE),0)</f>
        <v>1170000</v>
      </c>
      <c r="I24" s="96">
        <f>IFERROR(VLOOKUP($A24,강서영업본부!$A$1:$J$254,5,FALSE),0)</f>
        <v>0</v>
      </c>
      <c r="J24" s="96">
        <f>IFERROR(VLOOKUP($A24,동부영업본부!$A$1:$H$254,6,FALSE),0)</f>
        <v>525000</v>
      </c>
      <c r="K24" s="96">
        <f>IFERROR(VLOOKUP($A24,동부영업본부!$A$1:$H$254,7,FALSE),0)</f>
        <v>0</v>
      </c>
      <c r="L24" s="96">
        <f>IFERROR(VLOOKUP($A24,서부영업본부!$A$1:$H$255,6,FALSE),0)</f>
        <v>0</v>
      </c>
      <c r="M24" s="96">
        <f>IFERROR(VLOOKUP($A24,서부영업본부!$A$1:$H$255,7,FALSE),0)</f>
        <v>0</v>
      </c>
      <c r="P24" s="97">
        <f>IFERROR(VLOOKUP($A24,강북영업본부!$A$1:$H$254,8,FALSE),0)</f>
        <v>0</v>
      </c>
      <c r="Q24" s="97">
        <f>IFERROR(VLOOKUP($A24,강남영업본부!$A$1:$J$254,10,FALSE),0)</f>
        <v>0</v>
      </c>
      <c r="R24" s="97">
        <f>IFERROR(VLOOKUP($A24,강서영업본부!$A$1:$J$254,10,FALSE),0)</f>
        <v>0</v>
      </c>
      <c r="S24" s="97">
        <f>IFERROR(VLOOKUP($A24,동부영업본부!$A$1:$H$254,8,FALSE),0)</f>
        <v>0</v>
      </c>
      <c r="T24" s="97">
        <f>IFERROR(VLOOKUP($A24,서부영업본부!$A$1:$H$255,8,FALSE),0)</f>
        <v>0</v>
      </c>
    </row>
    <row r="25" spans="1:32" x14ac:dyDescent="0.45">
      <c r="A25" s="33" t="s">
        <v>20</v>
      </c>
      <c r="B25" s="94">
        <f t="shared" si="0"/>
        <v>3805429896.3083048</v>
      </c>
      <c r="C25" s="95">
        <f>IFERROR(VLOOKUP($A25,유통영업혁신단!$A$1:$L$254,11,FALSE),0)</f>
        <v>0</v>
      </c>
      <c r="D25" s="95">
        <f t="shared" si="1"/>
        <v>1057.3083044857581</v>
      </c>
      <c r="E25" s="95">
        <f>IFERROR(VLOOKUP($A25,유통영업혁신단!$A$1:$F$254,5,FALSE),0)</f>
        <v>464450279</v>
      </c>
      <c r="F25" s="95">
        <f>IFERROR(VLOOKUP($A25,강북영업본부!$A$1:$H$254,6,FALSE),0)</f>
        <v>475333537</v>
      </c>
      <c r="G25" s="95">
        <f>IFERROR(VLOOKUP($A25,강북영업본부!$A$1:$H$254,7,FALSE),0)</f>
        <v>149727557</v>
      </c>
      <c r="H25" s="95">
        <f>IFERROR(VLOOKUP($A25,강남영업본부!$A$1:$J$254,5,FALSE),0)</f>
        <v>412226114</v>
      </c>
      <c r="I25" s="96">
        <f>IFERROR(VLOOKUP($A25,강서영업본부!$A$1:$J$254,5,FALSE),0)</f>
        <v>458155527</v>
      </c>
      <c r="J25" s="96">
        <f>IFERROR(VLOOKUP($A25,동부영업본부!$A$1:$H$254,6,FALSE),0)</f>
        <v>618185319</v>
      </c>
      <c r="K25" s="96">
        <f>IFERROR(VLOOKUP($A25,동부영업본부!$A$1:$H$254,7,FALSE),0)</f>
        <v>430872890</v>
      </c>
      <c r="L25" s="96">
        <f>IFERROR(VLOOKUP($A25,서부영업본부!$A$1:$H$255,6,FALSE),0)</f>
        <v>494693222</v>
      </c>
      <c r="M25" s="96">
        <f>IFERROR(VLOOKUP($A25,서부영업본부!$A$1:$H$255,7,FALSE),0)</f>
        <v>301784394</v>
      </c>
      <c r="P25" s="97">
        <f>IFERROR(VLOOKUP($A25,강북영업본부!$A$1:$H$254,8,FALSE),0)</f>
        <v>0</v>
      </c>
      <c r="Q25" s="97">
        <f>IFERROR(VLOOKUP($A25,강남영업본부!$A$1:$J$254,10,FALSE),0)</f>
        <v>1057.3083044857581</v>
      </c>
      <c r="R25" s="97">
        <f>IFERROR(VLOOKUP($A25,강서영업본부!$A$1:$J$254,10,FALSE),0)</f>
        <v>0</v>
      </c>
      <c r="S25" s="97">
        <f>IFERROR(VLOOKUP($A25,동부영업본부!$A$1:$H$254,8,FALSE),0)</f>
        <v>0</v>
      </c>
      <c r="T25" s="97">
        <f>IFERROR(VLOOKUP($A25,서부영업본부!$A$1:$H$255,8,FALSE),0)</f>
        <v>0</v>
      </c>
    </row>
    <row r="26" spans="1:32" x14ac:dyDescent="0.45">
      <c r="A26" s="33" t="s">
        <v>21</v>
      </c>
      <c r="B26" s="94">
        <f>SUM(C26:M26)</f>
        <v>2622987194.4341645</v>
      </c>
      <c r="C26" s="95">
        <f>IFERROR(VLOOKUP($A26,유통영업혁신단!$A$1:$L$254,11,FALSE),0)</f>
        <v>6110732.0372030186</v>
      </c>
      <c r="D26" s="95">
        <f t="shared" si="1"/>
        <v>58077356.396961659</v>
      </c>
      <c r="E26" s="95">
        <f>IFERROR(VLOOKUP($A26,유통영업혁신단!$A$1:$F$254,5,FALSE),0)</f>
        <v>78936162</v>
      </c>
      <c r="F26" s="95">
        <f>IFERROR(VLOOKUP($A26,강북영업본부!$A$1:$H$254,6,FALSE),0)</f>
        <v>392699397</v>
      </c>
      <c r="G26" s="95">
        <f>IFERROR(VLOOKUP($A26,강북영업본부!$A$1:$H$254,7,FALSE),0)</f>
        <v>83381564</v>
      </c>
      <c r="H26" s="95">
        <f>IFERROR(VLOOKUP($A26,강남영업본부!$A$1:$J$254,5,FALSE),0)</f>
        <v>357176723</v>
      </c>
      <c r="I26" s="96">
        <f>IFERROR(VLOOKUP($A26,강서영업본부!$A$1:$J$254,5,FALSE),0)</f>
        <v>335517610</v>
      </c>
      <c r="J26" s="96">
        <f>IFERROR(VLOOKUP($A26,동부영업본부!$A$1:$H$254,6,FALSE),0)</f>
        <v>453948529</v>
      </c>
      <c r="K26" s="96">
        <f>IFERROR(VLOOKUP($A26,동부영업본부!$A$1:$H$254,7,FALSE),0)</f>
        <v>337009372</v>
      </c>
      <c r="L26" s="96">
        <f>IFERROR(VLOOKUP($A26,서부영업본부!$A$1:$H$255,6,FALSE),0)</f>
        <v>312841266</v>
      </c>
      <c r="M26" s="96">
        <f>IFERROR(VLOOKUP($A26,서부영업본부!$A$1:$H$255,7,FALSE),0)</f>
        <v>207288483</v>
      </c>
      <c r="P26" s="97">
        <f>IFERROR(VLOOKUP($A26,강북영업본부!$A$1:$H$254,8,FALSE),0)</f>
        <v>12683910.891385367</v>
      </c>
      <c r="Q26" s="97">
        <f>IFERROR(VLOOKUP($A26,강남영업본부!$A$1:$J$254,10,FALSE),0)</f>
        <v>12334145.367872192</v>
      </c>
      <c r="R26" s="97">
        <f>IFERROR(VLOOKUP($A26,강서영업본부!$A$1:$J$254,10,FALSE),0)</f>
        <v>6685453.6823949125</v>
      </c>
      <c r="S26" s="97">
        <f>IFERROR(VLOOKUP($A26,동부영업본부!$A$1:$H$254,8,FALSE),0)</f>
        <v>12217825.040130757</v>
      </c>
      <c r="T26" s="97">
        <f>IFERROR(VLOOKUP($A26,서부영업본부!$A$1:$H$255,8,FALSE),0)</f>
        <v>14156021.415178427</v>
      </c>
    </row>
    <row r="27" spans="1:32" x14ac:dyDescent="0.45">
      <c r="A27" s="24" t="s">
        <v>22</v>
      </c>
      <c r="B27" s="94">
        <f t="shared" si="0"/>
        <v>5548376.0746458936</v>
      </c>
      <c r="C27" s="95">
        <f>IFERROR(VLOOKUP($A27,유통영업혁신단!$A$1:$L$254,11,FALSE),0)</f>
        <v>0</v>
      </c>
      <c r="D27" s="95">
        <f t="shared" si="1"/>
        <v>5548376.0746458936</v>
      </c>
      <c r="E27" s="95">
        <f>IFERROR(VLOOKUP($A27,유통영업혁신단!$A$1:$F$254,5,FALSE),0)</f>
        <v>0</v>
      </c>
      <c r="F27" s="95">
        <f>IFERROR(VLOOKUP($A27,강북영업본부!$A$1:$H$254,6,FALSE),0)</f>
        <v>0</v>
      </c>
      <c r="G27" s="95">
        <f>IFERROR(VLOOKUP($A27,강북영업본부!$A$1:$H$254,7,FALSE),0)</f>
        <v>0</v>
      </c>
      <c r="H27" s="95">
        <f>IFERROR(VLOOKUP($A27,강남영업본부!$A$1:$J$254,5,FALSE),0)</f>
        <v>0</v>
      </c>
      <c r="I27" s="96">
        <f>IFERROR(VLOOKUP($A27,강서영업본부!$A$1:$J$254,5,FALSE),0)</f>
        <v>0</v>
      </c>
      <c r="J27" s="96">
        <f>IFERROR(VLOOKUP($A27,동부영업본부!$A$1:$H$254,6,FALSE),0)</f>
        <v>0</v>
      </c>
      <c r="K27" s="96">
        <f>IFERROR(VLOOKUP($A27,동부영업본부!$A$1:$H$254,7,FALSE),0)</f>
        <v>0</v>
      </c>
      <c r="L27" s="96">
        <f>IFERROR(VLOOKUP($A27,서부영업본부!$A$1:$H$255,6,FALSE),0)</f>
        <v>0</v>
      </c>
      <c r="M27" s="96">
        <f>IFERROR(VLOOKUP($A27,서부영업본부!$A$1:$H$255,7,FALSE),0)</f>
        <v>0</v>
      </c>
      <c r="P27" s="97">
        <f>IFERROR(VLOOKUP($A27,강북영업본부!$A$1:$H$254,8,FALSE),0)</f>
        <v>0</v>
      </c>
      <c r="Q27" s="97">
        <f>IFERROR(VLOOKUP($A27,강남영업본부!$A$1:$J$254,10,FALSE),0)</f>
        <v>1084171.7741004641</v>
      </c>
      <c r="R27" s="97">
        <f>IFERROR(VLOOKUP($A27,강서영업본부!$A$1:$J$254,10,FALSE),0)</f>
        <v>896200.65846740128</v>
      </c>
      <c r="S27" s="97">
        <f>IFERROR(VLOOKUP($A27,동부영업본부!$A$1:$H$254,8,FALSE),0)</f>
        <v>1858372.62832489</v>
      </c>
      <c r="T27" s="97">
        <f>IFERROR(VLOOKUP($A27,서부영업본부!$A$1:$H$255,8,FALSE),0)</f>
        <v>1709631.013753138</v>
      </c>
    </row>
    <row r="28" spans="1:32" x14ac:dyDescent="0.45">
      <c r="A28" s="24" t="s">
        <v>23</v>
      </c>
      <c r="B28" s="94">
        <f t="shared" si="0"/>
        <v>1174243281.8807485</v>
      </c>
      <c r="C28" s="95">
        <f>IFERROR(VLOOKUP($A28,유통영업혁신단!$A$1:$L$254,11,FALSE),0)</f>
        <v>2711940.7151046265</v>
      </c>
      <c r="D28" s="95">
        <f t="shared" si="1"/>
        <v>18382161.165643822</v>
      </c>
      <c r="E28" s="95">
        <f>IFERROR(VLOOKUP($A28,유통영업혁신단!$A$1:$F$254,5,FALSE),0)</f>
        <v>35820030</v>
      </c>
      <c r="F28" s="95">
        <f>IFERROR(VLOOKUP($A28,강북영업본부!$A$1:$H$254,6,FALSE),0)</f>
        <v>181499340</v>
      </c>
      <c r="G28" s="95">
        <f>IFERROR(VLOOKUP($A28,강북영업본부!$A$1:$H$254,7,FALSE),0)</f>
        <v>38295910</v>
      </c>
      <c r="H28" s="95">
        <f>IFERROR(VLOOKUP($A28,강남영업본부!$A$1:$J$254,5,FALSE),0)</f>
        <v>153912750</v>
      </c>
      <c r="I28" s="96">
        <f>IFERROR(VLOOKUP($A28,강서영업본부!$A$1:$J$254,5,FALSE),0)</f>
        <v>148959500</v>
      </c>
      <c r="J28" s="96">
        <f>IFERROR(VLOOKUP($A28,동부영업본부!$A$1:$H$254,6,FALSE),0)</f>
        <v>197761530</v>
      </c>
      <c r="K28" s="96">
        <f>IFERROR(VLOOKUP($A28,동부영업본부!$A$1:$H$254,7,FALSE),0)</f>
        <v>156313890</v>
      </c>
      <c r="L28" s="96">
        <f>IFERROR(VLOOKUP($A28,서부영업본부!$A$1:$H$255,6,FALSE),0)</f>
        <v>146316290</v>
      </c>
      <c r="M28" s="96">
        <f>IFERROR(VLOOKUP($A28,서부영업본부!$A$1:$H$255,7,FALSE),0)</f>
        <v>94269940</v>
      </c>
      <c r="P28" s="97">
        <f>IFERROR(VLOOKUP($A28,강북영업본부!$A$1:$H$254,8,FALSE),0)</f>
        <v>4418650.3435164895</v>
      </c>
      <c r="Q28" s="97">
        <f>IFERROR(VLOOKUP($A28,강남영업본부!$A$1:$J$254,10,FALSE),0)</f>
        <v>2883757.4673318984</v>
      </c>
      <c r="R28" s="97">
        <f>IFERROR(VLOOKUP($A28,강서영업본부!$A$1:$J$254,10,FALSE),0)</f>
        <v>1913384.6159953256</v>
      </c>
      <c r="S28" s="97">
        <f>IFERROR(VLOOKUP($A28,동부영업본부!$A$1:$H$254,8,FALSE),0)</f>
        <v>3964939.984359418</v>
      </c>
      <c r="T28" s="97">
        <f>IFERROR(VLOOKUP($A28,서부영업본부!$A$1:$H$255,8,FALSE),0)</f>
        <v>5201428.7544406932</v>
      </c>
    </row>
    <row r="29" spans="1:32" x14ac:dyDescent="0.45">
      <c r="A29" s="23" t="s">
        <v>24</v>
      </c>
      <c r="B29" s="94">
        <f t="shared" si="0"/>
        <v>103083983.729287</v>
      </c>
      <c r="C29" s="95">
        <f>IFERROR(VLOOKUP($A29,유통영업혁신단!$A$1:$L$254,11,FALSE),0)</f>
        <v>1822931.1883642974</v>
      </c>
      <c r="D29" s="95">
        <f t="shared" si="1"/>
        <v>11202902.540922699</v>
      </c>
      <c r="E29" s="95">
        <f>IFERROR(VLOOKUP($A29,유통영업혁신단!$A$1:$F$254,5,FALSE),0)</f>
        <v>17494080</v>
      </c>
      <c r="F29" s="95">
        <f>IFERROR(VLOOKUP($A29,강북영업본부!$A$1:$H$254,6,FALSE),0)</f>
        <v>9735060</v>
      </c>
      <c r="G29" s="95">
        <f>IFERROR(VLOOKUP($A29,강북영업본부!$A$1:$H$254,7,FALSE),0)</f>
        <v>0</v>
      </c>
      <c r="H29" s="95">
        <f>IFERROR(VLOOKUP($A29,강남영업본부!$A$1:$J$254,5,FALSE),0)</f>
        <v>6585250</v>
      </c>
      <c r="I29" s="96">
        <f>IFERROR(VLOOKUP($A29,강서영업본부!$A$1:$J$254,5,FALSE),0)</f>
        <v>6144470</v>
      </c>
      <c r="J29" s="96">
        <f>IFERROR(VLOOKUP($A29,동부영업본부!$A$1:$H$254,6,FALSE),0)</f>
        <v>13114430</v>
      </c>
      <c r="K29" s="96">
        <f>IFERROR(VLOOKUP($A29,동부영업본부!$A$1:$H$254,7,FALSE),0)</f>
        <v>15074850</v>
      </c>
      <c r="L29" s="96">
        <f>IFERROR(VLOOKUP($A29,서부영업본부!$A$1:$H$255,6,FALSE),0)</f>
        <v>7175350</v>
      </c>
      <c r="M29" s="96">
        <f>IFERROR(VLOOKUP($A29,서부영업본부!$A$1:$H$255,7,FALSE),0)</f>
        <v>14734660</v>
      </c>
      <c r="P29" s="97">
        <f>IFERROR(VLOOKUP($A29,강북영업본부!$A$1:$H$254,8,FALSE),0)</f>
        <v>2934813.1525000231</v>
      </c>
      <c r="Q29" s="97">
        <f>IFERROR(VLOOKUP($A29,강남영업본부!$A$1:$J$254,10,FALSE),0)</f>
        <v>1642079.3713529638</v>
      </c>
      <c r="R29" s="97">
        <f>IFERROR(VLOOKUP($A29,강서영업본부!$A$1:$J$254,10,FALSE),0)</f>
        <v>1105644.9662450964</v>
      </c>
      <c r="S29" s="97">
        <f>IFERROR(VLOOKUP($A29,동부영업본부!$A$1:$H$254,8,FALSE),0)</f>
        <v>2583304.3861892945</v>
      </c>
      <c r="T29" s="97">
        <f>IFERROR(VLOOKUP($A29,서부영업본부!$A$1:$H$255,8,FALSE),0)</f>
        <v>2937060.6646353235</v>
      </c>
    </row>
    <row r="30" spans="1:32" x14ac:dyDescent="0.45">
      <c r="A30" s="23" t="s">
        <v>25</v>
      </c>
      <c r="B30" s="94">
        <f t="shared" si="0"/>
        <v>18543781.2290335</v>
      </c>
      <c r="C30" s="95">
        <f>IFERROR(VLOOKUP($A30,유통영업혁신단!$A$1:$L$254,11,FALSE),0)</f>
        <v>367380.62969917798</v>
      </c>
      <c r="D30" s="95">
        <f t="shared" si="1"/>
        <v>2064860.5993343215</v>
      </c>
      <c r="E30" s="95">
        <f>IFERROR(VLOOKUP($A30,유통영업혁신단!$A$1:$F$254,5,FALSE),0)</f>
        <v>3225320</v>
      </c>
      <c r="F30" s="95">
        <f>IFERROR(VLOOKUP($A30,강북영업본부!$A$1:$H$254,6,FALSE),0)</f>
        <v>1824690</v>
      </c>
      <c r="G30" s="95">
        <f>IFERROR(VLOOKUP($A30,강북영업본부!$A$1:$H$254,7,FALSE),0)</f>
        <v>0</v>
      </c>
      <c r="H30" s="95">
        <f>IFERROR(VLOOKUP($A30,강남영업본부!$A$1:$J$254,5,FALSE),0)</f>
        <v>1175380</v>
      </c>
      <c r="I30" s="96">
        <f>IFERROR(VLOOKUP($A30,강서영업본부!$A$1:$J$254,5,FALSE),0)</f>
        <v>1099980</v>
      </c>
      <c r="J30" s="96">
        <f>IFERROR(VLOOKUP($A30,동부영업본부!$A$1:$H$254,6,FALSE),0)</f>
        <v>2018480</v>
      </c>
      <c r="K30" s="96">
        <f>IFERROR(VLOOKUP($A30,동부영업본부!$A$1:$H$254,7,FALSE),0)</f>
        <v>2762540</v>
      </c>
      <c r="L30" s="96">
        <f>IFERROR(VLOOKUP($A30,서부영업본부!$A$1:$H$255,6,FALSE),0)</f>
        <v>1276310</v>
      </c>
      <c r="M30" s="96">
        <f>IFERROR(VLOOKUP($A30,서부영업본부!$A$1:$H$255,7,FALSE),0)</f>
        <v>2728840</v>
      </c>
      <c r="P30" s="97">
        <f>IFERROR(VLOOKUP($A30,강북영업본부!$A$1:$H$254,8,FALSE),0)</f>
        <v>558029.14813374763</v>
      </c>
      <c r="Q30" s="97">
        <f>IFERROR(VLOOKUP($A30,강남영업본부!$A$1:$J$254,10,FALSE),0)</f>
        <v>298842.85227582639</v>
      </c>
      <c r="R30" s="97">
        <f>IFERROR(VLOOKUP($A30,강서영업본부!$A$1:$J$254,10,FALSE),0)</f>
        <v>204646.22182647887</v>
      </c>
      <c r="S30" s="97">
        <f>IFERROR(VLOOKUP($A30,동부영업본부!$A$1:$H$254,8,FALSE),0)</f>
        <v>471122.505683825</v>
      </c>
      <c r="T30" s="97">
        <f>IFERROR(VLOOKUP($A30,서부영업본부!$A$1:$H$255,8,FALSE),0)</f>
        <v>532219.87141444371</v>
      </c>
    </row>
    <row r="31" spans="1:32" x14ac:dyDescent="0.45">
      <c r="A31" s="23" t="s">
        <v>26</v>
      </c>
      <c r="B31" s="94">
        <f t="shared" si="0"/>
        <v>3727443.7014712431</v>
      </c>
      <c r="C31" s="95">
        <f>IFERROR(VLOOKUP($A31,유통영업혁신단!$A$1:$L$254,11,FALSE),0)</f>
        <v>316824.49277987506</v>
      </c>
      <c r="D31" s="95">
        <f t="shared" si="1"/>
        <v>610619.208691368</v>
      </c>
      <c r="E31" s="95">
        <f>IFERROR(VLOOKUP($A31,유통영업혁신단!$A$1:$F$254,5,FALSE),0)</f>
        <v>700000</v>
      </c>
      <c r="F31" s="95">
        <f>IFERROR(VLOOKUP($A31,강북영업본부!$A$1:$H$254,6,FALSE),0)</f>
        <v>700000</v>
      </c>
      <c r="G31" s="95">
        <f>IFERROR(VLOOKUP($A31,강북영업본부!$A$1:$H$254,7,FALSE),0)</f>
        <v>0</v>
      </c>
      <c r="H31" s="95">
        <f>IFERROR(VLOOKUP($A31,강남영업본부!$A$1:$J$254,5,FALSE),0)</f>
        <v>0</v>
      </c>
      <c r="I31" s="96">
        <f>IFERROR(VLOOKUP($A31,강서영업본부!$A$1:$J$254,5,FALSE),0)</f>
        <v>0</v>
      </c>
      <c r="J31" s="96">
        <f>IFERROR(VLOOKUP($A31,동부영업본부!$A$1:$H$254,6,FALSE),0)</f>
        <v>0</v>
      </c>
      <c r="K31" s="96">
        <f>IFERROR(VLOOKUP($A31,동부영업본부!$A$1:$H$254,7,FALSE),0)</f>
        <v>700000</v>
      </c>
      <c r="L31" s="96">
        <f>IFERROR(VLOOKUP($A31,서부영업본부!$A$1:$H$255,6,FALSE),0)</f>
        <v>0</v>
      </c>
      <c r="M31" s="96">
        <f>IFERROR(VLOOKUP($A31,서부영업본부!$A$1:$H$255,7,FALSE),0)</f>
        <v>700000</v>
      </c>
      <c r="P31" s="97">
        <f>IFERROR(VLOOKUP($A31,강북영업본부!$A$1:$H$254,8,FALSE),0)</f>
        <v>273919.66823765344</v>
      </c>
      <c r="Q31" s="97">
        <f>IFERROR(VLOOKUP($A31,강남영업본부!$A$1:$J$254,10,FALSE),0)</f>
        <v>63951.940995423029</v>
      </c>
      <c r="R31" s="97">
        <f>IFERROR(VLOOKUP($A31,강서영업본부!$A$1:$J$254,10,FALSE),0)</f>
        <v>55268.391736897924</v>
      </c>
      <c r="S31" s="97">
        <f>IFERROR(VLOOKUP($A31,동부영업본부!$A$1:$H$254,8,FALSE),0)</f>
        <v>111273.1350413083</v>
      </c>
      <c r="T31" s="97">
        <f>IFERROR(VLOOKUP($A31,서부영업본부!$A$1:$H$255,8,FALSE),0)</f>
        <v>106206.07268008536</v>
      </c>
    </row>
    <row r="32" spans="1:32" x14ac:dyDescent="0.45">
      <c r="A32" s="23" t="s">
        <v>198</v>
      </c>
      <c r="B32" s="94">
        <f t="shared" si="0"/>
        <v>1913094.9450718325</v>
      </c>
      <c r="C32" s="95">
        <f>IFERROR(VLOOKUP($A32,유통영업혁신단!$A$1:$L$254,11,FALSE),0)</f>
        <v>0</v>
      </c>
      <c r="D32" s="95">
        <f t="shared" si="1"/>
        <v>1913094.9450718325</v>
      </c>
      <c r="E32" s="95">
        <f>IFERROR(VLOOKUP($A32,유통영업혁신단!$A$1:$F$254,5,FALSE),0)</f>
        <v>0</v>
      </c>
      <c r="F32" s="95">
        <f>IFERROR(VLOOKUP($A32,강북영업본부!$A$1:$H$254,6,FALSE),0)</f>
        <v>0</v>
      </c>
      <c r="G32" s="95">
        <f>IFERROR(VLOOKUP($A32,강북영업본부!$A$1:$H$254,7,FALSE),0)</f>
        <v>0</v>
      </c>
      <c r="H32" s="95">
        <f>IFERROR(VLOOKUP($A32,강남영업본부!$A$1:$J$254,5,FALSE),0)</f>
        <v>0</v>
      </c>
      <c r="I32" s="96">
        <f>IFERROR(VLOOKUP($A32,강서영업본부!$A$1:$J$254,5,FALSE),0)</f>
        <v>0</v>
      </c>
      <c r="J32" s="96">
        <f>IFERROR(VLOOKUP($A32,동부영업본부!$A$1:$H$254,6,FALSE),0)</f>
        <v>0</v>
      </c>
      <c r="K32" s="96">
        <f>IFERROR(VLOOKUP($A32,동부영업본부!$A$1:$H$254,7,FALSE),0)</f>
        <v>0</v>
      </c>
      <c r="L32" s="96">
        <f>IFERROR(VLOOKUP($A32,서부영업본부!$A$1:$H$255,6,FALSE),0)</f>
        <v>0</v>
      </c>
      <c r="M32" s="96">
        <f>IFERROR(VLOOKUP($A32,서부영업본부!$A$1:$H$255,7,FALSE),0)</f>
        <v>0</v>
      </c>
      <c r="P32" s="97">
        <f>IFERROR(VLOOKUP($A32,강북영업본부!$A$1:$H$254,8,FALSE),0)</f>
        <v>0</v>
      </c>
      <c r="Q32" s="97">
        <f>IFERROR(VLOOKUP($A32,강남영업본부!$A$1:$J$254,10,FALSE),0)</f>
        <v>483065.55430471321</v>
      </c>
      <c r="R32" s="97">
        <f>IFERROR(VLOOKUP($A32,강서영업본부!$A$1:$J$254,10,FALSE),0)</f>
        <v>489460.8249642349</v>
      </c>
      <c r="S32" s="97">
        <f>IFERROR(VLOOKUP($A32,동부영업본부!$A$1:$H$254,8,FALSE),0)</f>
        <v>0</v>
      </c>
      <c r="T32" s="97">
        <f>IFERROR(VLOOKUP($A32,서부영업본부!$A$1:$H$255,8,FALSE),0)</f>
        <v>940568.56580288452</v>
      </c>
    </row>
    <row r="33" spans="1:20" x14ac:dyDescent="0.45">
      <c r="A33" s="23" t="s">
        <v>27</v>
      </c>
      <c r="B33" s="94">
        <f t="shared" si="0"/>
        <v>3530970.9566317331</v>
      </c>
      <c r="C33" s="95">
        <f>IFERROR(VLOOKUP($A33,유통영업혁신단!$A$1:$L$254,11,FALSE),0)</f>
        <v>0</v>
      </c>
      <c r="D33" s="95">
        <f t="shared" si="1"/>
        <v>20060.95663173301</v>
      </c>
      <c r="E33" s="95">
        <f>IFERROR(VLOOKUP($A33,유통영업혁신단!$A$1:$F$254,5,FALSE),0)</f>
        <v>680420</v>
      </c>
      <c r="F33" s="95">
        <f>IFERROR(VLOOKUP($A33,강북영업본부!$A$1:$H$254,6,FALSE),0)</f>
        <v>309880</v>
      </c>
      <c r="G33" s="95">
        <f>IFERROR(VLOOKUP($A33,강북영업본부!$A$1:$H$254,7,FALSE),0)</f>
        <v>0</v>
      </c>
      <c r="H33" s="95">
        <f>IFERROR(VLOOKUP($A33,강남영업본부!$A$1:$J$254,5,FALSE),0)</f>
        <v>425060</v>
      </c>
      <c r="I33" s="96">
        <f>IFERROR(VLOOKUP($A33,강서영업본부!$A$1:$J$254,5,FALSE),0)</f>
        <v>393690</v>
      </c>
      <c r="J33" s="96">
        <f>IFERROR(VLOOKUP($A33,동부영업본부!$A$1:$H$254,6,FALSE),0)</f>
        <v>311790</v>
      </c>
      <c r="K33" s="96">
        <f>IFERROR(VLOOKUP($A33,동부영업본부!$A$1:$H$254,7,FALSE),0)</f>
        <v>887860</v>
      </c>
      <c r="L33" s="96">
        <f>IFERROR(VLOOKUP($A33,서부영업본부!$A$1:$H$255,6,FALSE),0)</f>
        <v>333950</v>
      </c>
      <c r="M33" s="96">
        <f>IFERROR(VLOOKUP($A33,서부영업본부!$A$1:$H$255,7,FALSE),0)</f>
        <v>168260</v>
      </c>
      <c r="P33" s="97">
        <f>IFERROR(VLOOKUP($A33,강북영업본부!$A$1:$H$254,8,FALSE),0)</f>
        <v>0</v>
      </c>
      <c r="Q33" s="97">
        <f>IFERROR(VLOOKUP($A33,강남영업본부!$A$1:$J$254,10,FALSE),0)</f>
        <v>0</v>
      </c>
      <c r="R33" s="97">
        <f>IFERROR(VLOOKUP($A33,강서영업본부!$A$1:$J$254,10,FALSE),0)</f>
        <v>0</v>
      </c>
      <c r="S33" s="97">
        <f>IFERROR(VLOOKUP($A33,동부영업본부!$A$1:$H$254,8,FALSE),0)</f>
        <v>20060.95663173301</v>
      </c>
      <c r="T33" s="97">
        <f>IFERROR(VLOOKUP($A33,서부영업본부!$A$1:$H$255,8,FALSE),0)</f>
        <v>0</v>
      </c>
    </row>
    <row r="34" spans="1:20" x14ac:dyDescent="0.45">
      <c r="A34" s="23" t="s">
        <v>28</v>
      </c>
      <c r="B34" s="94">
        <f t="shared" si="0"/>
        <v>3264639.7633175077</v>
      </c>
      <c r="C34" s="95">
        <f>IFERROR(VLOOKUP($A34,유통영업혁신단!$A$1:$L$254,11,FALSE),0)</f>
        <v>169727.40684636164</v>
      </c>
      <c r="D34" s="95">
        <f t="shared" si="1"/>
        <v>266332.35647114628</v>
      </c>
      <c r="E34" s="95">
        <f>IFERROR(VLOOKUP($A34,유통영업혁신단!$A$1:$F$254,5,FALSE),0)</f>
        <v>1500000</v>
      </c>
      <c r="F34" s="95">
        <f>IFERROR(VLOOKUP($A34,강북영업본부!$A$1:$H$254,6,FALSE),0)</f>
        <v>0</v>
      </c>
      <c r="G34" s="95">
        <f>IFERROR(VLOOKUP($A34,강북영업본부!$A$1:$H$254,7,FALSE),0)</f>
        <v>0</v>
      </c>
      <c r="H34" s="95">
        <f>IFERROR(VLOOKUP($A34,강남영업본부!$A$1:$J$254,5,FALSE),0)</f>
        <v>198580</v>
      </c>
      <c r="I34" s="96">
        <f>IFERROR(VLOOKUP($A34,강서영업본부!$A$1:$J$254,5,FALSE),0)</f>
        <v>0</v>
      </c>
      <c r="J34" s="96">
        <f>IFERROR(VLOOKUP($A34,동부영업본부!$A$1:$H$254,6,FALSE),0)</f>
        <v>0</v>
      </c>
      <c r="K34" s="96">
        <f>IFERROR(VLOOKUP($A34,동부영업본부!$A$1:$H$254,7,FALSE),0)</f>
        <v>600000</v>
      </c>
      <c r="L34" s="96">
        <f>IFERROR(VLOOKUP($A34,서부영업본부!$A$1:$H$255,6,FALSE),0)</f>
        <v>0</v>
      </c>
      <c r="M34" s="96">
        <f>IFERROR(VLOOKUP($A34,서부영업본부!$A$1:$H$255,7,FALSE),0)</f>
        <v>530000</v>
      </c>
      <c r="P34" s="97">
        <f>IFERROR(VLOOKUP($A34,강북영업본부!$A$1:$H$254,8,FALSE),0)</f>
        <v>140113.82344167741</v>
      </c>
      <c r="Q34" s="97">
        <f>IFERROR(VLOOKUP($A34,강남영업본부!$A$1:$J$254,10,FALSE),0)</f>
        <v>20531.313857002024</v>
      </c>
      <c r="R34" s="97">
        <f>IFERROR(VLOOKUP($A34,강서영업본부!$A$1:$J$254,10,FALSE),0)</f>
        <v>3095.8194857196677</v>
      </c>
      <c r="S34" s="97">
        <f>IFERROR(VLOOKUP($A34,동부영업본부!$A$1:$H$254,8,FALSE),0)</f>
        <v>95376.97289254998</v>
      </c>
      <c r="T34" s="97">
        <f>IFERROR(VLOOKUP($A34,서부영업본부!$A$1:$H$255,8,FALSE),0)</f>
        <v>7214.4267941972266</v>
      </c>
    </row>
    <row r="35" spans="1:20" x14ac:dyDescent="0.45">
      <c r="A35" s="23" t="s">
        <v>141</v>
      </c>
      <c r="B35" s="94">
        <f t="shared" si="0"/>
        <v>0</v>
      </c>
      <c r="C35" s="95">
        <f>IFERROR(VLOOKUP($A35,유통영업혁신단!$A$1:$L$254,11,FALSE),0)</f>
        <v>0</v>
      </c>
      <c r="D35" s="95">
        <f t="shared" si="1"/>
        <v>0</v>
      </c>
      <c r="E35" s="95">
        <f>IFERROR(VLOOKUP($A35,유통영업혁신단!$A$1:$F$254,5,FALSE),0)</f>
        <v>0</v>
      </c>
      <c r="F35" s="95">
        <f>IFERROR(VLOOKUP($A35,강북영업본부!$A$1:$H$254,6,FALSE),0)</f>
        <v>0</v>
      </c>
      <c r="G35" s="95">
        <f>IFERROR(VLOOKUP($A35,강북영업본부!$A$1:$H$254,7,FALSE),0)</f>
        <v>0</v>
      </c>
      <c r="H35" s="95">
        <f>IFERROR(VLOOKUP($A35,강남영업본부!$A$1:$J$254,5,FALSE),0)</f>
        <v>0</v>
      </c>
      <c r="I35" s="96">
        <f>IFERROR(VLOOKUP($A35,강서영업본부!$A$1:$J$254,5,FALSE),0)</f>
        <v>0</v>
      </c>
      <c r="J35" s="96">
        <f>IFERROR(VLOOKUP($A35,동부영업본부!$A$1:$H$254,6,FALSE),0)</f>
        <v>0</v>
      </c>
      <c r="K35" s="96">
        <f>IFERROR(VLOOKUP($A35,동부영업본부!$A$1:$H$254,7,FALSE),0)</f>
        <v>0</v>
      </c>
      <c r="L35" s="96">
        <f>IFERROR(VLOOKUP($A35,서부영업본부!$A$1:$H$255,6,FALSE),0)</f>
        <v>0</v>
      </c>
      <c r="M35" s="96">
        <f>IFERROR(VLOOKUP($A35,서부영업본부!$A$1:$H$255,7,FALSE),0)</f>
        <v>0</v>
      </c>
      <c r="P35" s="97">
        <f>IFERROR(VLOOKUP($A35,강북영업본부!$A$1:$H$254,8,FALSE),0)</f>
        <v>0</v>
      </c>
      <c r="Q35" s="97">
        <f>IFERROR(VLOOKUP($A35,강남영업본부!$A$1:$J$254,10,FALSE),0)</f>
        <v>0</v>
      </c>
      <c r="R35" s="97">
        <f>IFERROR(VLOOKUP($A35,강서영업본부!$A$1:$J$254,10,FALSE),0)</f>
        <v>0</v>
      </c>
      <c r="S35" s="97">
        <f>IFERROR(VLOOKUP($A35,동부영업본부!$A$1:$H$254,8,FALSE),0)</f>
        <v>0</v>
      </c>
      <c r="T35" s="97">
        <f>IFERROR(VLOOKUP($A35,서부영업본부!$A$1:$H$255,8,FALSE),0)</f>
        <v>0</v>
      </c>
    </row>
    <row r="36" spans="1:20" x14ac:dyDescent="0.45">
      <c r="A36" s="23" t="s">
        <v>142</v>
      </c>
      <c r="B36" s="94">
        <f t="shared" si="0"/>
        <v>0</v>
      </c>
      <c r="C36" s="95">
        <f>IFERROR(VLOOKUP($A36,유통영업혁신단!$A$1:$L$254,11,FALSE),0)</f>
        <v>0</v>
      </c>
      <c r="D36" s="95">
        <f t="shared" si="1"/>
        <v>0</v>
      </c>
      <c r="E36" s="95">
        <f>IFERROR(VLOOKUP($A36,유통영업혁신단!$A$1:$F$254,5,FALSE),0)</f>
        <v>0</v>
      </c>
      <c r="F36" s="95">
        <f>IFERROR(VLOOKUP($A36,강북영업본부!$A$1:$H$254,6,FALSE),0)</f>
        <v>0</v>
      </c>
      <c r="G36" s="95">
        <f>IFERROR(VLOOKUP($A36,강북영업본부!$A$1:$H$254,7,FALSE),0)</f>
        <v>0</v>
      </c>
      <c r="H36" s="95">
        <f>IFERROR(VLOOKUP($A36,강남영업본부!$A$1:$J$254,5,FALSE),0)</f>
        <v>0</v>
      </c>
      <c r="I36" s="96">
        <f>IFERROR(VLOOKUP($A36,강서영업본부!$A$1:$J$254,5,FALSE),0)</f>
        <v>0</v>
      </c>
      <c r="J36" s="96">
        <f>IFERROR(VLOOKUP($A36,동부영업본부!$A$1:$H$254,6,FALSE),0)</f>
        <v>0</v>
      </c>
      <c r="K36" s="96">
        <f>IFERROR(VLOOKUP($A36,동부영업본부!$A$1:$H$254,7,FALSE),0)</f>
        <v>0</v>
      </c>
      <c r="L36" s="96">
        <f>IFERROR(VLOOKUP($A36,서부영업본부!$A$1:$H$255,6,FALSE),0)</f>
        <v>0</v>
      </c>
      <c r="M36" s="96">
        <f>IFERROR(VLOOKUP($A36,서부영업본부!$A$1:$H$255,7,FALSE),0)</f>
        <v>0</v>
      </c>
      <c r="P36" s="97">
        <f>IFERROR(VLOOKUP($A36,강북영업본부!$A$1:$H$254,8,FALSE),0)</f>
        <v>0</v>
      </c>
      <c r="Q36" s="97">
        <f>IFERROR(VLOOKUP($A36,강남영업본부!$A$1:$J$254,10,FALSE),0)</f>
        <v>0</v>
      </c>
      <c r="R36" s="97">
        <f>IFERROR(VLOOKUP($A36,강서영업본부!$A$1:$J$254,10,FALSE),0)</f>
        <v>0</v>
      </c>
      <c r="S36" s="97">
        <f>IFERROR(VLOOKUP($A36,동부영업본부!$A$1:$H$254,8,FALSE),0)</f>
        <v>0</v>
      </c>
      <c r="T36" s="97">
        <f>IFERROR(VLOOKUP($A36,서부영업본부!$A$1:$H$255,8,FALSE),0)</f>
        <v>0</v>
      </c>
    </row>
    <row r="37" spans="1:20" x14ac:dyDescent="0.45">
      <c r="A37" s="23" t="s">
        <v>143</v>
      </c>
      <c r="B37" s="94">
        <f t="shared" si="0"/>
        <v>0</v>
      </c>
      <c r="C37" s="95">
        <f>IFERROR(VLOOKUP($A37,유통영업혁신단!$A$1:$L$254,11,FALSE),0)</f>
        <v>0</v>
      </c>
      <c r="D37" s="95">
        <f t="shared" si="1"/>
        <v>0</v>
      </c>
      <c r="E37" s="95">
        <f>IFERROR(VLOOKUP($A37,유통영업혁신단!$A$1:$F$254,5,FALSE),0)</f>
        <v>0</v>
      </c>
      <c r="F37" s="95">
        <f>IFERROR(VLOOKUP($A37,강북영업본부!$A$1:$H$254,6,FALSE),0)</f>
        <v>0</v>
      </c>
      <c r="G37" s="95">
        <f>IFERROR(VLOOKUP($A37,강북영업본부!$A$1:$H$254,7,FALSE),0)</f>
        <v>0</v>
      </c>
      <c r="H37" s="95">
        <f>IFERROR(VLOOKUP($A37,강남영업본부!$A$1:$J$254,5,FALSE),0)</f>
        <v>0</v>
      </c>
      <c r="I37" s="96">
        <f>IFERROR(VLOOKUP($A37,강서영업본부!$A$1:$J$254,5,FALSE),0)</f>
        <v>0</v>
      </c>
      <c r="J37" s="96">
        <f>IFERROR(VLOOKUP($A37,동부영업본부!$A$1:$H$254,6,FALSE),0)</f>
        <v>0</v>
      </c>
      <c r="K37" s="96">
        <f>IFERROR(VLOOKUP($A37,동부영업본부!$A$1:$H$254,7,FALSE),0)</f>
        <v>0</v>
      </c>
      <c r="L37" s="96">
        <f>IFERROR(VLOOKUP($A37,서부영업본부!$A$1:$H$255,6,FALSE),0)</f>
        <v>0</v>
      </c>
      <c r="M37" s="96">
        <f>IFERROR(VLOOKUP($A37,서부영업본부!$A$1:$H$255,7,FALSE),0)</f>
        <v>0</v>
      </c>
      <c r="P37" s="97">
        <f>IFERROR(VLOOKUP($A37,강북영업본부!$A$1:$H$254,8,FALSE),0)</f>
        <v>0</v>
      </c>
      <c r="Q37" s="97">
        <f>IFERROR(VLOOKUP($A37,강남영업본부!$A$1:$J$254,10,FALSE),0)</f>
        <v>0</v>
      </c>
      <c r="R37" s="97">
        <f>IFERROR(VLOOKUP($A37,강서영업본부!$A$1:$J$254,10,FALSE),0)</f>
        <v>0</v>
      </c>
      <c r="S37" s="97">
        <f>IFERROR(VLOOKUP($A37,동부영업본부!$A$1:$H$254,8,FALSE),0)</f>
        <v>0</v>
      </c>
      <c r="T37" s="97">
        <f>IFERROR(VLOOKUP($A37,서부영업본부!$A$1:$H$255,8,FALSE),0)</f>
        <v>0</v>
      </c>
    </row>
    <row r="38" spans="1:20" x14ac:dyDescent="0.45">
      <c r="A38" s="23" t="s">
        <v>144</v>
      </c>
      <c r="B38" s="94">
        <f t="shared" si="0"/>
        <v>0</v>
      </c>
      <c r="C38" s="95">
        <f>IFERROR(VLOOKUP($A38,유통영업혁신단!$A$1:$L$254,11,FALSE),0)</f>
        <v>0</v>
      </c>
      <c r="D38" s="95">
        <f t="shared" si="1"/>
        <v>0</v>
      </c>
      <c r="E38" s="95">
        <f>IFERROR(VLOOKUP($A38,유통영업혁신단!$A$1:$F$254,5,FALSE),0)</f>
        <v>0</v>
      </c>
      <c r="F38" s="95">
        <f>IFERROR(VLOOKUP($A38,강북영업본부!$A$1:$H$254,6,FALSE),0)</f>
        <v>0</v>
      </c>
      <c r="G38" s="95">
        <f>IFERROR(VLOOKUP($A38,강북영업본부!$A$1:$H$254,7,FALSE),0)</f>
        <v>0</v>
      </c>
      <c r="H38" s="95">
        <f>IFERROR(VLOOKUP($A38,강남영업본부!$A$1:$J$254,5,FALSE),0)</f>
        <v>0</v>
      </c>
      <c r="I38" s="96">
        <f>IFERROR(VLOOKUP($A38,강서영업본부!$A$1:$J$254,5,FALSE),0)</f>
        <v>0</v>
      </c>
      <c r="J38" s="96">
        <f>IFERROR(VLOOKUP($A38,동부영업본부!$A$1:$H$254,6,FALSE),0)</f>
        <v>0</v>
      </c>
      <c r="K38" s="96">
        <f>IFERROR(VLOOKUP($A38,동부영업본부!$A$1:$H$254,7,FALSE),0)</f>
        <v>0</v>
      </c>
      <c r="L38" s="96">
        <f>IFERROR(VLOOKUP($A38,서부영업본부!$A$1:$H$255,6,FALSE),0)</f>
        <v>0</v>
      </c>
      <c r="M38" s="96">
        <f>IFERROR(VLOOKUP($A38,서부영업본부!$A$1:$H$255,7,FALSE),0)</f>
        <v>0</v>
      </c>
      <c r="P38" s="97">
        <f>IFERROR(VLOOKUP($A38,강북영업본부!$A$1:$H$254,8,FALSE),0)</f>
        <v>0</v>
      </c>
      <c r="Q38" s="97">
        <f>IFERROR(VLOOKUP($A38,강남영업본부!$A$1:$J$254,10,FALSE),0)</f>
        <v>0</v>
      </c>
      <c r="R38" s="97">
        <f>IFERROR(VLOOKUP($A38,강서영업본부!$A$1:$J$254,10,FALSE),0)</f>
        <v>0</v>
      </c>
      <c r="S38" s="97">
        <f>IFERROR(VLOOKUP($A38,동부영업본부!$A$1:$H$254,8,FALSE),0)</f>
        <v>0</v>
      </c>
      <c r="T38" s="97">
        <f>IFERROR(VLOOKUP($A38,서부영업본부!$A$1:$H$255,8,FALSE),0)</f>
        <v>0</v>
      </c>
    </row>
    <row r="39" spans="1:20" x14ac:dyDescent="0.45">
      <c r="A39" s="23" t="s">
        <v>199</v>
      </c>
      <c r="B39" s="94">
        <f t="shared" si="0"/>
        <v>0</v>
      </c>
      <c r="C39" s="95">
        <f>IFERROR(VLOOKUP($A39,유통영업혁신단!$A$1:$L$254,11,FALSE),0)</f>
        <v>0</v>
      </c>
      <c r="D39" s="95">
        <f t="shared" si="1"/>
        <v>0</v>
      </c>
      <c r="E39" s="95">
        <f>IFERROR(VLOOKUP($A39,유통영업혁신단!$A$1:$F$254,5,FALSE),0)</f>
        <v>0</v>
      </c>
      <c r="F39" s="95">
        <f>IFERROR(VLOOKUP($A39,강북영업본부!$A$1:$H$254,6,FALSE),0)</f>
        <v>0</v>
      </c>
      <c r="G39" s="95">
        <f>IFERROR(VLOOKUP($A39,강북영업본부!$A$1:$H$254,7,FALSE),0)</f>
        <v>0</v>
      </c>
      <c r="H39" s="95">
        <f>IFERROR(VLOOKUP($A39,강남영업본부!$A$1:$J$254,5,FALSE),0)</f>
        <v>0</v>
      </c>
      <c r="I39" s="96">
        <f>IFERROR(VLOOKUP($A39,강서영업본부!$A$1:$J$254,5,FALSE),0)</f>
        <v>0</v>
      </c>
      <c r="J39" s="96">
        <f>IFERROR(VLOOKUP($A39,동부영업본부!$A$1:$H$254,6,FALSE),0)</f>
        <v>0</v>
      </c>
      <c r="K39" s="96">
        <f>IFERROR(VLOOKUP($A39,동부영업본부!$A$1:$H$254,7,FALSE),0)</f>
        <v>0</v>
      </c>
      <c r="L39" s="96">
        <f>IFERROR(VLOOKUP($A39,서부영업본부!$A$1:$H$255,6,FALSE),0)</f>
        <v>0</v>
      </c>
      <c r="M39" s="96">
        <f>IFERROR(VLOOKUP($A39,서부영업본부!$A$1:$H$255,7,FALSE),0)</f>
        <v>0</v>
      </c>
      <c r="P39" s="97">
        <f>IFERROR(VLOOKUP($A39,강북영업본부!$A$1:$H$254,8,FALSE),0)</f>
        <v>0</v>
      </c>
      <c r="Q39" s="97">
        <f>IFERROR(VLOOKUP($A39,강남영업본부!$A$1:$J$254,10,FALSE),0)</f>
        <v>0</v>
      </c>
      <c r="R39" s="97">
        <f>IFERROR(VLOOKUP($A39,강서영업본부!$A$1:$J$254,10,FALSE),0)</f>
        <v>0</v>
      </c>
      <c r="S39" s="97">
        <f>IFERROR(VLOOKUP($A39,동부영업본부!$A$1:$H$254,8,FALSE),0)</f>
        <v>0</v>
      </c>
      <c r="T39" s="97">
        <f>IFERROR(VLOOKUP($A39,서부영업본부!$A$1:$H$255,8,FALSE),0)</f>
        <v>0</v>
      </c>
    </row>
    <row r="40" spans="1:20" x14ac:dyDescent="0.45">
      <c r="A40" s="23" t="s">
        <v>200</v>
      </c>
      <c r="B40" s="94">
        <f t="shared" si="0"/>
        <v>0</v>
      </c>
      <c r="C40" s="95">
        <f>IFERROR(VLOOKUP($A40,유통영업혁신단!$A$1:$L$254,11,FALSE),0)</f>
        <v>0</v>
      </c>
      <c r="D40" s="95">
        <f t="shared" si="1"/>
        <v>0</v>
      </c>
      <c r="E40" s="95">
        <f>IFERROR(VLOOKUP($A40,유통영업혁신단!$A$1:$F$254,5,FALSE),0)</f>
        <v>0</v>
      </c>
      <c r="F40" s="95">
        <f>IFERROR(VLOOKUP($A40,강북영업본부!$A$1:$H$254,6,FALSE),0)</f>
        <v>0</v>
      </c>
      <c r="G40" s="95">
        <f>IFERROR(VLOOKUP($A40,강북영업본부!$A$1:$H$254,7,FALSE),0)</f>
        <v>0</v>
      </c>
      <c r="H40" s="95">
        <f>IFERROR(VLOOKUP($A40,강남영업본부!$A$1:$J$254,5,FALSE),0)</f>
        <v>0</v>
      </c>
      <c r="I40" s="96">
        <f>IFERROR(VLOOKUP($A40,강서영업본부!$A$1:$J$254,5,FALSE),0)</f>
        <v>0</v>
      </c>
      <c r="J40" s="96">
        <f>IFERROR(VLOOKUP($A40,동부영업본부!$A$1:$H$254,6,FALSE),0)</f>
        <v>0</v>
      </c>
      <c r="K40" s="96">
        <f>IFERROR(VLOOKUP($A40,동부영업본부!$A$1:$H$254,7,FALSE),0)</f>
        <v>0</v>
      </c>
      <c r="L40" s="96">
        <f>IFERROR(VLOOKUP($A40,서부영업본부!$A$1:$H$255,6,FALSE),0)</f>
        <v>0</v>
      </c>
      <c r="M40" s="96">
        <f>IFERROR(VLOOKUP($A40,서부영업본부!$A$1:$H$255,7,FALSE),0)</f>
        <v>0</v>
      </c>
      <c r="P40" s="97">
        <f>IFERROR(VLOOKUP($A40,강북영업본부!$A$1:$H$254,8,FALSE),0)</f>
        <v>0</v>
      </c>
      <c r="Q40" s="97">
        <f>IFERROR(VLOOKUP($A40,강남영업본부!$A$1:$J$254,10,FALSE),0)</f>
        <v>0</v>
      </c>
      <c r="R40" s="97">
        <f>IFERROR(VLOOKUP($A40,강서영업본부!$A$1:$J$254,10,FALSE),0)</f>
        <v>0</v>
      </c>
      <c r="S40" s="97">
        <f>IFERROR(VLOOKUP($A40,동부영업본부!$A$1:$H$254,8,FALSE),0)</f>
        <v>0</v>
      </c>
      <c r="T40" s="97">
        <f>IFERROR(VLOOKUP($A40,서부영업본부!$A$1:$H$255,8,FALSE),0)</f>
        <v>0</v>
      </c>
    </row>
    <row r="41" spans="1:20" x14ac:dyDescent="0.45">
      <c r="A41" s="23" t="s">
        <v>29</v>
      </c>
      <c r="B41" s="94">
        <f t="shared" si="0"/>
        <v>4159931.1292483583</v>
      </c>
      <c r="C41" s="95">
        <f>IFERROR(VLOOKUP($A41,유통영업혁신단!$A$1:$L$254,11,FALSE),0)</f>
        <v>35076.997414914738</v>
      </c>
      <c r="D41" s="95">
        <f t="shared" si="1"/>
        <v>404854.13183344371</v>
      </c>
      <c r="E41" s="95">
        <f>IFERROR(VLOOKUP($A41,유통영업혁신단!$A$1:$F$254,5,FALSE),0)</f>
        <v>775000</v>
      </c>
      <c r="F41" s="95">
        <f>IFERROR(VLOOKUP($A41,강북영업본부!$A$1:$H$254,6,FALSE),0)</f>
        <v>310000</v>
      </c>
      <c r="G41" s="95">
        <f>IFERROR(VLOOKUP($A41,강북영업본부!$A$1:$H$254,7,FALSE),0)</f>
        <v>0</v>
      </c>
      <c r="H41" s="95">
        <f>IFERROR(VLOOKUP($A41,강남영업본부!$A$1:$J$254,5,FALSE),0)</f>
        <v>310000</v>
      </c>
      <c r="I41" s="96">
        <f>IFERROR(VLOOKUP($A41,강서영업본부!$A$1:$J$254,5,FALSE),0)</f>
        <v>310000</v>
      </c>
      <c r="J41" s="96">
        <f>IFERROR(VLOOKUP($A41,동부영업본부!$A$1:$H$254,6,FALSE),0)</f>
        <v>620000</v>
      </c>
      <c r="K41" s="96">
        <f>IFERROR(VLOOKUP($A41,동부영업본부!$A$1:$H$254,7,FALSE),0)</f>
        <v>465000</v>
      </c>
      <c r="L41" s="96">
        <f>IFERROR(VLOOKUP($A41,서부영업본부!$A$1:$H$255,6,FALSE),0)</f>
        <v>310000</v>
      </c>
      <c r="M41" s="96">
        <f>IFERROR(VLOOKUP($A41,서부영업본부!$A$1:$H$255,7,FALSE),0)</f>
        <v>620000</v>
      </c>
      <c r="P41" s="97">
        <f>IFERROR(VLOOKUP($A41,강북영업본부!$A$1:$H$254,8,FALSE),0)</f>
        <v>80871.521098735786</v>
      </c>
      <c r="Q41" s="97">
        <f>IFERROR(VLOOKUP($A41,강남영업본부!$A$1:$J$254,10,FALSE),0)</f>
        <v>63951.940995423029</v>
      </c>
      <c r="R41" s="97">
        <f>IFERROR(VLOOKUP($A41,강서영업본부!$A$1:$J$254,10,FALSE),0)</f>
        <v>55268.391736897924</v>
      </c>
      <c r="S41" s="97">
        <f>IFERROR(VLOOKUP($A41,동부영업본부!$A$1:$H$254,8,FALSE),0)</f>
        <v>98556.205322301641</v>
      </c>
      <c r="T41" s="97">
        <f>IFERROR(VLOOKUP($A41,서부영업본부!$A$1:$H$255,8,FALSE),0)</f>
        <v>106206.07268008536</v>
      </c>
    </row>
    <row r="42" spans="1:20" x14ac:dyDescent="0.45">
      <c r="A42" s="23" t="s">
        <v>201</v>
      </c>
      <c r="B42" s="94">
        <f t="shared" si="0"/>
        <v>0</v>
      </c>
      <c r="C42" s="95">
        <f>IFERROR(VLOOKUP($A42,유통영업혁신단!$A$1:$L$254,11,FALSE),0)</f>
        <v>0</v>
      </c>
      <c r="D42" s="95">
        <f t="shared" si="1"/>
        <v>0</v>
      </c>
      <c r="E42" s="95">
        <f>IFERROR(VLOOKUP($A42,유통영업혁신단!$A$1:$F$254,5,FALSE),0)</f>
        <v>0</v>
      </c>
      <c r="F42" s="95">
        <f>IFERROR(VLOOKUP($A42,강북영업본부!$A$1:$H$254,6,FALSE),0)</f>
        <v>0</v>
      </c>
      <c r="G42" s="95">
        <f>IFERROR(VLOOKUP($A42,강북영업본부!$A$1:$H$254,7,FALSE),0)</f>
        <v>0</v>
      </c>
      <c r="H42" s="95">
        <f>IFERROR(VLOOKUP($A42,강남영업본부!$A$1:$J$254,5,FALSE),0)</f>
        <v>0</v>
      </c>
      <c r="I42" s="96">
        <f>IFERROR(VLOOKUP($A42,강서영업본부!$A$1:$J$254,5,FALSE),0)</f>
        <v>0</v>
      </c>
      <c r="J42" s="96">
        <f>IFERROR(VLOOKUP($A42,동부영업본부!$A$1:$H$254,6,FALSE),0)</f>
        <v>0</v>
      </c>
      <c r="K42" s="96">
        <f>IFERROR(VLOOKUP($A42,동부영업본부!$A$1:$H$254,7,FALSE),0)</f>
        <v>0</v>
      </c>
      <c r="L42" s="96">
        <f>IFERROR(VLOOKUP($A42,서부영업본부!$A$1:$H$255,6,FALSE),0)</f>
        <v>0</v>
      </c>
      <c r="M42" s="96">
        <f>IFERROR(VLOOKUP($A42,서부영업본부!$A$1:$H$255,7,FALSE),0)</f>
        <v>0</v>
      </c>
      <c r="P42" s="97">
        <f>IFERROR(VLOOKUP($A42,강북영업본부!$A$1:$H$254,8,FALSE),0)</f>
        <v>0</v>
      </c>
      <c r="Q42" s="97">
        <f>IFERROR(VLOOKUP($A42,강남영업본부!$A$1:$J$254,10,FALSE),0)</f>
        <v>0</v>
      </c>
      <c r="R42" s="97">
        <f>IFERROR(VLOOKUP($A42,강서영업본부!$A$1:$J$254,10,FALSE),0)</f>
        <v>0</v>
      </c>
      <c r="S42" s="97">
        <f>IFERROR(VLOOKUP($A42,동부영업본부!$A$1:$H$254,8,FALSE),0)</f>
        <v>0</v>
      </c>
      <c r="T42" s="97">
        <f>IFERROR(VLOOKUP($A42,서부영업본부!$A$1:$H$255,8,FALSE),0)</f>
        <v>0</v>
      </c>
    </row>
    <row r="43" spans="1:20" x14ac:dyDescent="0.45">
      <c r="A43" s="23" t="s">
        <v>145</v>
      </c>
      <c r="B43" s="94">
        <f t="shared" si="0"/>
        <v>0</v>
      </c>
      <c r="C43" s="95">
        <f>IFERROR(VLOOKUP($A43,유통영업혁신단!$A$1:$L$254,11,FALSE),0)</f>
        <v>0</v>
      </c>
      <c r="D43" s="95">
        <f t="shared" si="1"/>
        <v>0</v>
      </c>
      <c r="E43" s="95">
        <f>IFERROR(VLOOKUP($A43,유통영업혁신단!$A$1:$F$254,5,FALSE),0)</f>
        <v>0</v>
      </c>
      <c r="F43" s="95">
        <f>IFERROR(VLOOKUP($A43,강북영업본부!$A$1:$H$254,6,FALSE),0)</f>
        <v>0</v>
      </c>
      <c r="G43" s="95">
        <f>IFERROR(VLOOKUP($A43,강북영업본부!$A$1:$H$254,7,FALSE),0)</f>
        <v>0</v>
      </c>
      <c r="H43" s="95">
        <f>IFERROR(VLOOKUP($A43,강남영업본부!$A$1:$J$254,5,FALSE),0)</f>
        <v>0</v>
      </c>
      <c r="I43" s="96">
        <f>IFERROR(VLOOKUP($A43,강서영업본부!$A$1:$J$254,5,FALSE),0)</f>
        <v>0</v>
      </c>
      <c r="J43" s="96">
        <f>IFERROR(VLOOKUP($A43,동부영업본부!$A$1:$H$254,6,FALSE),0)</f>
        <v>0</v>
      </c>
      <c r="K43" s="96">
        <f>IFERROR(VLOOKUP($A43,동부영업본부!$A$1:$H$254,7,FALSE),0)</f>
        <v>0</v>
      </c>
      <c r="L43" s="96">
        <f>IFERROR(VLOOKUP($A43,서부영업본부!$A$1:$H$255,6,FALSE),0)</f>
        <v>0</v>
      </c>
      <c r="M43" s="96">
        <f>IFERROR(VLOOKUP($A43,서부영업본부!$A$1:$H$255,7,FALSE),0)</f>
        <v>0</v>
      </c>
      <c r="P43" s="97">
        <f>IFERROR(VLOOKUP($A43,강북영업본부!$A$1:$H$254,8,FALSE),0)</f>
        <v>0</v>
      </c>
      <c r="Q43" s="97">
        <f>IFERROR(VLOOKUP($A43,강남영업본부!$A$1:$J$254,10,FALSE),0)</f>
        <v>0</v>
      </c>
      <c r="R43" s="97">
        <f>IFERROR(VLOOKUP($A43,강서영업본부!$A$1:$J$254,10,FALSE),0)</f>
        <v>0</v>
      </c>
      <c r="S43" s="97">
        <f>IFERROR(VLOOKUP($A43,동부영업본부!$A$1:$H$254,8,FALSE),0)</f>
        <v>0</v>
      </c>
      <c r="T43" s="97">
        <f>IFERROR(VLOOKUP($A43,서부영업본부!$A$1:$H$255,8,FALSE),0)</f>
        <v>0</v>
      </c>
    </row>
    <row r="44" spans="1:20" x14ac:dyDescent="0.45">
      <c r="A44" s="23" t="s">
        <v>202</v>
      </c>
      <c r="B44" s="94">
        <f t="shared" si="0"/>
        <v>0</v>
      </c>
      <c r="C44" s="95">
        <f>IFERROR(VLOOKUP($A44,유통영업혁신단!$A$1:$L$254,11,FALSE),0)</f>
        <v>0</v>
      </c>
      <c r="D44" s="95">
        <f t="shared" si="1"/>
        <v>0</v>
      </c>
      <c r="E44" s="95">
        <f>IFERROR(VLOOKUP($A44,유통영업혁신단!$A$1:$F$254,5,FALSE),0)</f>
        <v>0</v>
      </c>
      <c r="F44" s="95">
        <f>IFERROR(VLOOKUP($A44,강북영업본부!$A$1:$H$254,6,FALSE),0)</f>
        <v>0</v>
      </c>
      <c r="G44" s="95">
        <f>IFERROR(VLOOKUP($A44,강북영업본부!$A$1:$H$254,7,FALSE),0)</f>
        <v>0</v>
      </c>
      <c r="H44" s="95">
        <f>IFERROR(VLOOKUP($A44,강남영업본부!$A$1:$J$254,5,FALSE),0)</f>
        <v>0</v>
      </c>
      <c r="I44" s="96">
        <f>IFERROR(VLOOKUP($A44,강서영업본부!$A$1:$J$254,5,FALSE),0)</f>
        <v>0</v>
      </c>
      <c r="J44" s="96">
        <f>IFERROR(VLOOKUP($A44,동부영업본부!$A$1:$H$254,6,FALSE),0)</f>
        <v>0</v>
      </c>
      <c r="K44" s="96">
        <f>IFERROR(VLOOKUP($A44,동부영업본부!$A$1:$H$254,7,FALSE),0)</f>
        <v>0</v>
      </c>
      <c r="L44" s="96">
        <f>IFERROR(VLOOKUP($A44,서부영업본부!$A$1:$H$255,6,FALSE),0)</f>
        <v>0</v>
      </c>
      <c r="M44" s="96">
        <f>IFERROR(VLOOKUP($A44,서부영업본부!$A$1:$H$255,7,FALSE),0)</f>
        <v>0</v>
      </c>
      <c r="P44" s="97">
        <f>IFERROR(VLOOKUP($A44,강북영업본부!$A$1:$H$254,8,FALSE),0)</f>
        <v>0</v>
      </c>
      <c r="Q44" s="97">
        <f>IFERROR(VLOOKUP($A44,강남영업본부!$A$1:$J$254,10,FALSE),0)</f>
        <v>0</v>
      </c>
      <c r="R44" s="97">
        <f>IFERROR(VLOOKUP($A44,강서영업본부!$A$1:$J$254,10,FALSE),0)</f>
        <v>0</v>
      </c>
      <c r="S44" s="97">
        <f>IFERROR(VLOOKUP($A44,동부영업본부!$A$1:$H$254,8,FALSE),0)</f>
        <v>0</v>
      </c>
      <c r="T44" s="97">
        <f>IFERROR(VLOOKUP($A44,서부영업본부!$A$1:$H$255,8,FALSE),0)</f>
        <v>0</v>
      </c>
    </row>
    <row r="45" spans="1:20" x14ac:dyDescent="0.45">
      <c r="A45" s="23" t="s">
        <v>203</v>
      </c>
      <c r="B45" s="94">
        <f t="shared" si="0"/>
        <v>0</v>
      </c>
      <c r="C45" s="95">
        <f>IFERROR(VLOOKUP($A45,유통영업혁신단!$A$1:$L$254,11,FALSE),0)</f>
        <v>0</v>
      </c>
      <c r="D45" s="95">
        <f t="shared" si="1"/>
        <v>0</v>
      </c>
      <c r="E45" s="95">
        <f>IFERROR(VLOOKUP($A45,유통영업혁신단!$A$1:$F$254,5,FALSE),0)</f>
        <v>0</v>
      </c>
      <c r="F45" s="95">
        <f>IFERROR(VLOOKUP($A45,강북영업본부!$A$1:$H$254,6,FALSE),0)</f>
        <v>0</v>
      </c>
      <c r="G45" s="95">
        <f>IFERROR(VLOOKUP($A45,강북영업본부!$A$1:$H$254,7,FALSE),0)</f>
        <v>0</v>
      </c>
      <c r="H45" s="95">
        <f>IFERROR(VLOOKUP($A45,강남영업본부!$A$1:$J$254,5,FALSE),0)</f>
        <v>0</v>
      </c>
      <c r="I45" s="96">
        <f>IFERROR(VLOOKUP($A45,강서영업본부!$A$1:$J$254,5,FALSE),0)</f>
        <v>0</v>
      </c>
      <c r="J45" s="96">
        <f>IFERROR(VLOOKUP($A45,동부영업본부!$A$1:$H$254,6,FALSE),0)</f>
        <v>0</v>
      </c>
      <c r="K45" s="96">
        <f>IFERROR(VLOOKUP($A45,동부영업본부!$A$1:$H$254,7,FALSE),0)</f>
        <v>0</v>
      </c>
      <c r="L45" s="96">
        <f>IFERROR(VLOOKUP($A45,서부영업본부!$A$1:$H$255,6,FALSE),0)</f>
        <v>0</v>
      </c>
      <c r="M45" s="96">
        <f>IFERROR(VLOOKUP($A45,서부영업본부!$A$1:$H$255,7,FALSE),0)</f>
        <v>0</v>
      </c>
      <c r="P45" s="97">
        <f>IFERROR(VLOOKUP($A45,강북영업본부!$A$1:$H$254,8,FALSE),0)</f>
        <v>0</v>
      </c>
      <c r="Q45" s="97">
        <f>IFERROR(VLOOKUP($A45,강남영업본부!$A$1:$J$254,10,FALSE),0)</f>
        <v>0</v>
      </c>
      <c r="R45" s="97">
        <f>IFERROR(VLOOKUP($A45,강서영업본부!$A$1:$J$254,10,FALSE),0)</f>
        <v>0</v>
      </c>
      <c r="S45" s="97">
        <f>IFERROR(VLOOKUP($A45,동부영업본부!$A$1:$H$254,8,FALSE),0)</f>
        <v>0</v>
      </c>
      <c r="T45" s="97">
        <f>IFERROR(VLOOKUP($A45,서부영업본부!$A$1:$H$255,8,FALSE),0)</f>
        <v>0</v>
      </c>
    </row>
    <row r="46" spans="1:20" x14ac:dyDescent="0.45">
      <c r="A46" s="23" t="s">
        <v>30</v>
      </c>
      <c r="B46" s="94">
        <f t="shared" si="0"/>
        <v>807694011.08572698</v>
      </c>
      <c r="C46" s="95">
        <f>IFERROR(VLOOKUP($A46,유통영업혁신단!$A$1:$L$254,11,FALSE),0)</f>
        <v>0</v>
      </c>
      <c r="D46" s="95">
        <f t="shared" si="1"/>
        <v>1537761.085727039</v>
      </c>
      <c r="E46" s="95">
        <f>IFERROR(VLOOKUP($A46,유통영업혁신단!$A$1:$F$254,5,FALSE),0)</f>
        <v>8741730</v>
      </c>
      <c r="F46" s="95">
        <f>IFERROR(VLOOKUP($A46,강북영업본부!$A$1:$H$254,6,FALSE),0)</f>
        <v>131478390</v>
      </c>
      <c r="G46" s="95">
        <f>IFERROR(VLOOKUP($A46,강북영업본부!$A$1:$H$254,7,FALSE),0)</f>
        <v>30632190</v>
      </c>
      <c r="H46" s="95">
        <f>IFERROR(VLOOKUP($A46,강남영업본부!$A$1:$J$254,5,FALSE),0)</f>
        <v>114504350</v>
      </c>
      <c r="I46" s="96">
        <f>IFERROR(VLOOKUP($A46,강서영업본부!$A$1:$J$254,5,FALSE),0)</f>
        <v>109244720</v>
      </c>
      <c r="J46" s="96">
        <f>IFERROR(VLOOKUP($A46,동부영업본부!$A$1:$H$254,6,FALSE),0)</f>
        <v>141759880</v>
      </c>
      <c r="K46" s="96">
        <f>IFERROR(VLOOKUP($A46,동부영업본부!$A$1:$H$254,7,FALSE),0)</f>
        <v>106437670</v>
      </c>
      <c r="L46" s="96">
        <f>IFERROR(VLOOKUP($A46,서부영업본부!$A$1:$H$255,6,FALSE),0)</f>
        <v>105779720</v>
      </c>
      <c r="M46" s="96">
        <f>IFERROR(VLOOKUP($A46,서부영업본부!$A$1:$H$255,7,FALSE),0)</f>
        <v>57577600</v>
      </c>
      <c r="P46" s="97">
        <f>IFERROR(VLOOKUP($A46,강북영업본부!$A$1:$H$254,8,FALSE),0)</f>
        <v>351925.46785487432</v>
      </c>
      <c r="Q46" s="97">
        <f>IFERROR(VLOOKUP($A46,강남영업본부!$A$1:$J$254,10,FALSE),0)</f>
        <v>254718.75378645575</v>
      </c>
      <c r="R46" s="97">
        <f>IFERROR(VLOOKUP($A46,강서영업본부!$A$1:$J$254,10,FALSE),0)</f>
        <v>0</v>
      </c>
      <c r="S46" s="97">
        <f>IFERROR(VLOOKUP($A46,동부영업본부!$A$1:$H$254,8,FALSE),0)</f>
        <v>460675.54791966104</v>
      </c>
      <c r="T46" s="97">
        <f>IFERROR(VLOOKUP($A46,서부영업본부!$A$1:$H$255,8,FALSE),0)</f>
        <v>470441.31616604782</v>
      </c>
    </row>
    <row r="47" spans="1:20" x14ac:dyDescent="0.45">
      <c r="A47" s="23" t="s">
        <v>31</v>
      </c>
      <c r="B47" s="94">
        <f t="shared" si="0"/>
        <v>136208908.37937582</v>
      </c>
      <c r="C47" s="95">
        <f>IFERROR(VLOOKUP($A47,유통영업혁신단!$A$1:$L$254,11,FALSE),0)</f>
        <v>0</v>
      </c>
      <c r="D47" s="95">
        <f t="shared" si="1"/>
        <v>255838.37937582412</v>
      </c>
      <c r="E47" s="95">
        <f>IFERROR(VLOOKUP($A47,유통영업혁신단!$A$1:$F$254,5,FALSE),0)</f>
        <v>1422130</v>
      </c>
      <c r="F47" s="95">
        <f>IFERROR(VLOOKUP($A47,강북영업본부!$A$1:$H$254,6,FALSE),0)</f>
        <v>22484890</v>
      </c>
      <c r="G47" s="95">
        <f>IFERROR(VLOOKUP($A47,강북영업본부!$A$1:$H$254,7,FALSE),0)</f>
        <v>4585170</v>
      </c>
      <c r="H47" s="95">
        <f>IFERROR(VLOOKUP($A47,강남영업본부!$A$1:$J$254,5,FALSE),0)</f>
        <v>18012110</v>
      </c>
      <c r="I47" s="96">
        <f>IFERROR(VLOOKUP($A47,강서영업본부!$A$1:$J$254,5,FALSE),0)</f>
        <v>19152960</v>
      </c>
      <c r="J47" s="96">
        <f>IFERROR(VLOOKUP($A47,동부영업본부!$A$1:$H$254,6,FALSE),0)</f>
        <v>24746860</v>
      </c>
      <c r="K47" s="96">
        <f>IFERROR(VLOOKUP($A47,동부영업본부!$A$1:$H$254,7,FALSE),0)</f>
        <v>18144080</v>
      </c>
      <c r="L47" s="96">
        <f>IFERROR(VLOOKUP($A47,서부영업본부!$A$1:$H$255,6,FALSE),0)</f>
        <v>17993750</v>
      </c>
      <c r="M47" s="96">
        <f>IFERROR(VLOOKUP($A47,서부영업본부!$A$1:$H$255,7,FALSE),0)</f>
        <v>9411120</v>
      </c>
      <c r="P47" s="97">
        <f>IFERROR(VLOOKUP($A47,강북영업본부!$A$1:$H$254,8,FALSE),0)</f>
        <v>58759.681975094347</v>
      </c>
      <c r="Q47" s="97">
        <f>IFERROR(VLOOKUP($A47,강남영업본부!$A$1:$J$254,10,FALSE),0)</f>
        <v>42454.952829390117</v>
      </c>
      <c r="R47" s="97">
        <f>IFERROR(VLOOKUP($A47,강서영업본부!$A$1:$J$254,10,FALSE),0)</f>
        <v>0</v>
      </c>
      <c r="S47" s="97">
        <f>IFERROR(VLOOKUP($A47,동부영업본부!$A$1:$H$254,8,FALSE),0)</f>
        <v>76629.0392543044</v>
      </c>
      <c r="T47" s="97">
        <f>IFERROR(VLOOKUP($A47,서부영업본부!$A$1:$H$255,8,FALSE),0)</f>
        <v>77994.705317035259</v>
      </c>
    </row>
    <row r="48" spans="1:20" x14ac:dyDescent="0.45">
      <c r="A48" s="23" t="s">
        <v>32</v>
      </c>
      <c r="B48" s="94">
        <f t="shared" si="0"/>
        <v>26193560</v>
      </c>
      <c r="C48" s="95">
        <f>IFERROR(VLOOKUP($A48,유통영업혁신단!$A$1:$L$254,11,FALSE),0)</f>
        <v>0</v>
      </c>
      <c r="D48" s="95">
        <f t="shared" si="1"/>
        <v>0</v>
      </c>
      <c r="E48" s="95">
        <f>IFERROR(VLOOKUP($A48,유통영업혁신단!$A$1:$F$254,5,FALSE),0)</f>
        <v>0</v>
      </c>
      <c r="F48" s="95">
        <f>IFERROR(VLOOKUP($A48,강북영업본부!$A$1:$H$254,6,FALSE),0)</f>
        <v>3800000</v>
      </c>
      <c r="G48" s="95">
        <f>IFERROR(VLOOKUP($A48,강북영업본부!$A$1:$H$254,7,FALSE),0)</f>
        <v>993550</v>
      </c>
      <c r="H48" s="95">
        <f>IFERROR(VLOOKUP($A48,강남영업본부!$A$1:$J$254,5,FALSE),0)</f>
        <v>4000000</v>
      </c>
      <c r="I48" s="96">
        <f>IFERROR(VLOOKUP($A48,강서영업본부!$A$1:$J$254,5,FALSE),0)</f>
        <v>4000000</v>
      </c>
      <c r="J48" s="96">
        <f>IFERROR(VLOOKUP($A48,동부영업본부!$A$1:$H$254,6,FALSE),0)</f>
        <v>4400000</v>
      </c>
      <c r="K48" s="96">
        <f>IFERROR(VLOOKUP($A48,동부영업본부!$A$1:$H$254,7,FALSE),0)</f>
        <v>2900000</v>
      </c>
      <c r="L48" s="96">
        <f>IFERROR(VLOOKUP($A48,서부영업본부!$A$1:$H$255,6,FALSE),0)</f>
        <v>3600010</v>
      </c>
      <c r="M48" s="96">
        <f>IFERROR(VLOOKUP($A48,서부영업본부!$A$1:$H$255,7,FALSE),0)</f>
        <v>2500000</v>
      </c>
      <c r="P48" s="97">
        <f>IFERROR(VLOOKUP($A48,강북영업본부!$A$1:$H$254,8,FALSE),0)</f>
        <v>0</v>
      </c>
      <c r="Q48" s="97">
        <f>IFERROR(VLOOKUP($A48,강남영업본부!$A$1:$J$254,10,FALSE),0)</f>
        <v>0</v>
      </c>
      <c r="R48" s="97">
        <f>IFERROR(VLOOKUP($A48,강서영업본부!$A$1:$J$254,10,FALSE),0)</f>
        <v>0</v>
      </c>
      <c r="S48" s="97">
        <f>IFERROR(VLOOKUP($A48,동부영업본부!$A$1:$H$254,8,FALSE),0)</f>
        <v>0</v>
      </c>
      <c r="T48" s="97">
        <f>IFERROR(VLOOKUP($A48,서부영업본부!$A$1:$H$255,8,FALSE),0)</f>
        <v>0</v>
      </c>
    </row>
    <row r="49" spans="1:20" x14ac:dyDescent="0.45">
      <c r="A49" s="23" t="s">
        <v>33</v>
      </c>
      <c r="B49" s="94">
        <f t="shared" si="0"/>
        <v>53587534.777490549</v>
      </c>
      <c r="C49" s="95">
        <f>IFERROR(VLOOKUP($A49,유통영업혁신단!$A$1:$L$254,11,FALSE),0)</f>
        <v>0</v>
      </c>
      <c r="D49" s="95">
        <f t="shared" si="1"/>
        <v>82534.777490550492</v>
      </c>
      <c r="E49" s="95">
        <f>IFERROR(VLOOKUP($A49,유통영업혁신단!$A$1:$F$254,5,FALSE),0)</f>
        <v>465000</v>
      </c>
      <c r="F49" s="95">
        <f>IFERROR(VLOOKUP($A49,강북영업본부!$A$1:$H$254,6,FALSE),0)</f>
        <v>8630000</v>
      </c>
      <c r="G49" s="95">
        <f>IFERROR(VLOOKUP($A49,강북영업본부!$A$1:$H$254,7,FALSE),0)</f>
        <v>2085000</v>
      </c>
      <c r="H49" s="95">
        <f>IFERROR(VLOOKUP($A49,강남영업본부!$A$1:$J$254,5,FALSE),0)</f>
        <v>7750000</v>
      </c>
      <c r="I49" s="96">
        <f>IFERROR(VLOOKUP($A49,강서영업본부!$A$1:$J$254,5,FALSE),0)</f>
        <v>7210000</v>
      </c>
      <c r="J49" s="96">
        <f>IFERROR(VLOOKUP($A49,동부영업본부!$A$1:$H$254,6,FALSE),0)</f>
        <v>9515000</v>
      </c>
      <c r="K49" s="96">
        <f>IFERROR(VLOOKUP($A49,동부영업본부!$A$1:$H$254,7,FALSE),0)</f>
        <v>7005000</v>
      </c>
      <c r="L49" s="96">
        <f>IFERROR(VLOOKUP($A49,서부영업본부!$A$1:$H$255,6,FALSE),0)</f>
        <v>7030000</v>
      </c>
      <c r="M49" s="96">
        <f>IFERROR(VLOOKUP($A49,서부영업본부!$A$1:$H$255,7,FALSE),0)</f>
        <v>3815000</v>
      </c>
      <c r="P49" s="97">
        <f>IFERROR(VLOOKUP($A49,강북영업본부!$A$1:$H$254,8,FALSE),0)</f>
        <v>20217.880274683946</v>
      </c>
      <c r="Q49" s="97">
        <f>IFERROR(VLOOKUP($A49,강남영업본부!$A$1:$J$254,10,FALSE),0)</f>
        <v>14160.786934700813</v>
      </c>
      <c r="R49" s="97">
        <f>IFERROR(VLOOKUP($A49,강서영업본부!$A$1:$J$254,10,FALSE),0)</f>
        <v>0</v>
      </c>
      <c r="S49" s="97">
        <f>IFERROR(VLOOKUP($A49,동부영업본부!$A$1:$H$254,8,FALSE),0)</f>
        <v>24639.05133057541</v>
      </c>
      <c r="T49" s="97">
        <f>IFERROR(VLOOKUP($A49,서부영업본부!$A$1:$H$255,8,FALSE),0)</f>
        <v>23517.05895059033</v>
      </c>
    </row>
    <row r="50" spans="1:20" x14ac:dyDescent="0.45">
      <c r="A50" s="23" t="s">
        <v>146</v>
      </c>
      <c r="B50" s="94">
        <f t="shared" si="0"/>
        <v>0</v>
      </c>
      <c r="C50" s="95">
        <f>IFERROR(VLOOKUP($A50,유통영업혁신단!$A$1:$L$254,11,FALSE),0)</f>
        <v>0</v>
      </c>
      <c r="D50" s="95">
        <f t="shared" si="1"/>
        <v>0</v>
      </c>
      <c r="E50" s="95">
        <f>IFERROR(VLOOKUP($A50,유통영업혁신단!$A$1:$F$254,5,FALSE),0)</f>
        <v>0</v>
      </c>
      <c r="F50" s="95">
        <f>IFERROR(VLOOKUP($A50,강북영업본부!$A$1:$H$254,6,FALSE),0)</f>
        <v>0</v>
      </c>
      <c r="G50" s="95">
        <f>IFERROR(VLOOKUP($A50,강북영업본부!$A$1:$H$254,7,FALSE),0)</f>
        <v>0</v>
      </c>
      <c r="H50" s="95">
        <f>IFERROR(VLOOKUP($A50,강남영업본부!$A$1:$J$254,5,FALSE),0)</f>
        <v>0</v>
      </c>
      <c r="I50" s="96">
        <f>IFERROR(VLOOKUP($A50,강서영업본부!$A$1:$J$254,5,FALSE),0)</f>
        <v>0</v>
      </c>
      <c r="J50" s="96">
        <f>IFERROR(VLOOKUP($A50,동부영업본부!$A$1:$H$254,6,FALSE),0)</f>
        <v>0</v>
      </c>
      <c r="K50" s="96">
        <f>IFERROR(VLOOKUP($A50,동부영업본부!$A$1:$H$254,7,FALSE),0)</f>
        <v>0</v>
      </c>
      <c r="L50" s="96">
        <f>IFERROR(VLOOKUP($A50,서부영업본부!$A$1:$H$255,6,FALSE),0)</f>
        <v>0</v>
      </c>
      <c r="M50" s="96">
        <f>IFERROR(VLOOKUP($A50,서부영업본부!$A$1:$H$255,7,FALSE),0)</f>
        <v>0</v>
      </c>
      <c r="P50" s="97">
        <f>IFERROR(VLOOKUP($A50,강북영업본부!$A$1:$H$254,8,FALSE),0)</f>
        <v>0</v>
      </c>
      <c r="Q50" s="97">
        <f>IFERROR(VLOOKUP($A50,강남영업본부!$A$1:$J$254,10,FALSE),0)</f>
        <v>0</v>
      </c>
      <c r="R50" s="97">
        <f>IFERROR(VLOOKUP($A50,강서영업본부!$A$1:$J$254,10,FALSE),0)</f>
        <v>0</v>
      </c>
      <c r="S50" s="97">
        <f>IFERROR(VLOOKUP($A50,동부영업본부!$A$1:$H$254,8,FALSE),0)</f>
        <v>0</v>
      </c>
      <c r="T50" s="97">
        <f>IFERROR(VLOOKUP($A50,서부영업본부!$A$1:$H$255,8,FALSE),0)</f>
        <v>0</v>
      </c>
    </row>
    <row r="51" spans="1:20" x14ac:dyDescent="0.45">
      <c r="A51" s="25" t="s">
        <v>204</v>
      </c>
      <c r="B51" s="94">
        <f t="shared" si="0"/>
        <v>0</v>
      </c>
      <c r="C51" s="95">
        <f>IFERROR(VLOOKUP($A51,유통영업혁신단!$A$1:$L$254,11,FALSE),0)</f>
        <v>0</v>
      </c>
      <c r="D51" s="95">
        <f t="shared" si="1"/>
        <v>0</v>
      </c>
      <c r="E51" s="95">
        <f>IFERROR(VLOOKUP($A51,유통영업혁신단!$A$1:$F$254,5,FALSE),0)</f>
        <v>0</v>
      </c>
      <c r="F51" s="95">
        <f>IFERROR(VLOOKUP($A51,강북영업본부!$A$1:$H$254,6,FALSE),0)</f>
        <v>0</v>
      </c>
      <c r="G51" s="95">
        <f>IFERROR(VLOOKUP($A51,강북영업본부!$A$1:$H$254,7,FALSE),0)</f>
        <v>0</v>
      </c>
      <c r="H51" s="95">
        <f>IFERROR(VLOOKUP($A51,강남영업본부!$A$1:$J$254,5,FALSE),0)</f>
        <v>0</v>
      </c>
      <c r="I51" s="96">
        <f>IFERROR(VLOOKUP($A51,강서영업본부!$A$1:$J$254,5,FALSE),0)</f>
        <v>0</v>
      </c>
      <c r="J51" s="96">
        <f>IFERROR(VLOOKUP($A51,동부영업본부!$A$1:$H$254,6,FALSE),0)</f>
        <v>0</v>
      </c>
      <c r="K51" s="96">
        <f>IFERROR(VLOOKUP($A51,동부영업본부!$A$1:$H$254,7,FALSE),0)</f>
        <v>0</v>
      </c>
      <c r="L51" s="96">
        <f>IFERROR(VLOOKUP($A51,서부영업본부!$A$1:$H$255,6,FALSE),0)</f>
        <v>0</v>
      </c>
      <c r="M51" s="96">
        <f>IFERROR(VLOOKUP($A51,서부영업본부!$A$1:$H$255,7,FALSE),0)</f>
        <v>0</v>
      </c>
      <c r="P51" s="97">
        <f>IFERROR(VLOOKUP($A51,강북영업본부!$A$1:$H$254,8,FALSE),0)</f>
        <v>0</v>
      </c>
      <c r="Q51" s="97">
        <f>IFERROR(VLOOKUP($A51,강남영업본부!$A$1:$J$254,10,FALSE),0)</f>
        <v>0</v>
      </c>
      <c r="R51" s="97">
        <f>IFERROR(VLOOKUP($A51,강서영업본부!$A$1:$J$254,10,FALSE),0)</f>
        <v>0</v>
      </c>
      <c r="S51" s="97">
        <f>IFERROR(VLOOKUP($A51,동부영업본부!$A$1:$H$254,8,FALSE),0)</f>
        <v>0</v>
      </c>
      <c r="T51" s="97">
        <f>IFERROR(VLOOKUP($A51,서부영업본부!$A$1:$H$255,8,FALSE),0)</f>
        <v>0</v>
      </c>
    </row>
    <row r="52" spans="1:20" x14ac:dyDescent="0.45">
      <c r="A52" s="23" t="s">
        <v>34</v>
      </c>
      <c r="B52" s="94">
        <f t="shared" si="0"/>
        <v>3529010</v>
      </c>
      <c r="C52" s="95">
        <f>IFERROR(VLOOKUP($A52,유통영업혁신단!$A$1:$L$254,11,FALSE),0)</f>
        <v>0</v>
      </c>
      <c r="D52" s="95">
        <f t="shared" si="1"/>
        <v>0</v>
      </c>
      <c r="E52" s="95">
        <f>IFERROR(VLOOKUP($A52,유통영업혁신단!$A$1:$F$254,5,FALSE),0)</f>
        <v>0</v>
      </c>
      <c r="F52" s="95">
        <f>IFERROR(VLOOKUP($A52,강북영업본부!$A$1:$H$254,6,FALSE),0)</f>
        <v>0</v>
      </c>
      <c r="G52" s="95">
        <f>IFERROR(VLOOKUP($A52,강북영업본부!$A$1:$H$254,7,FALSE),0)</f>
        <v>0</v>
      </c>
      <c r="H52" s="95">
        <f>IFERROR(VLOOKUP($A52,강남영업본부!$A$1:$J$254,5,FALSE),0)</f>
        <v>0</v>
      </c>
      <c r="I52" s="96">
        <f>IFERROR(VLOOKUP($A52,강서영업본부!$A$1:$J$254,5,FALSE),0)</f>
        <v>942080</v>
      </c>
      <c r="J52" s="96">
        <f>IFERROR(VLOOKUP($A52,동부영업본부!$A$1:$H$254,6,FALSE),0)</f>
        <v>0</v>
      </c>
      <c r="K52" s="96">
        <f>IFERROR(VLOOKUP($A52,동부영업본부!$A$1:$H$254,7,FALSE),0)</f>
        <v>0</v>
      </c>
      <c r="L52" s="96">
        <f>IFERROR(VLOOKUP($A52,서부영업본부!$A$1:$H$255,6,FALSE),0)</f>
        <v>1348930</v>
      </c>
      <c r="M52" s="96">
        <f>IFERROR(VLOOKUP($A52,서부영업본부!$A$1:$H$255,7,FALSE),0)</f>
        <v>1238000</v>
      </c>
      <c r="P52" s="97">
        <f>IFERROR(VLOOKUP($A52,강북영업본부!$A$1:$H$254,8,FALSE),0)</f>
        <v>0</v>
      </c>
      <c r="Q52" s="97">
        <f>IFERROR(VLOOKUP($A52,강남영업본부!$A$1:$J$254,10,FALSE),0)</f>
        <v>0</v>
      </c>
      <c r="R52" s="97">
        <f>IFERROR(VLOOKUP($A52,강서영업본부!$A$1:$J$254,10,FALSE),0)</f>
        <v>0</v>
      </c>
      <c r="S52" s="97">
        <f>IFERROR(VLOOKUP($A52,동부영업본부!$A$1:$H$254,8,FALSE),0)</f>
        <v>0</v>
      </c>
      <c r="T52" s="97">
        <f>IFERROR(VLOOKUP($A52,서부영업본부!$A$1:$H$255,8,FALSE),0)</f>
        <v>0</v>
      </c>
    </row>
    <row r="53" spans="1:20" x14ac:dyDescent="0.45">
      <c r="A53" s="23" t="s">
        <v>147</v>
      </c>
      <c r="B53" s="94">
        <f t="shared" si="0"/>
        <v>0</v>
      </c>
      <c r="C53" s="95">
        <f>IFERROR(VLOOKUP($A53,유통영업혁신단!$A$1:$L$254,11,FALSE),0)</f>
        <v>0</v>
      </c>
      <c r="D53" s="95">
        <f t="shared" si="1"/>
        <v>0</v>
      </c>
      <c r="E53" s="95">
        <f>IFERROR(VLOOKUP($A53,유통영업혁신단!$A$1:$F$254,5,FALSE),0)</f>
        <v>0</v>
      </c>
      <c r="F53" s="95">
        <f>IFERROR(VLOOKUP($A53,강북영업본부!$A$1:$H$254,6,FALSE),0)</f>
        <v>0</v>
      </c>
      <c r="G53" s="95">
        <f>IFERROR(VLOOKUP($A53,강북영업본부!$A$1:$H$254,7,FALSE),0)</f>
        <v>0</v>
      </c>
      <c r="H53" s="95">
        <f>IFERROR(VLOOKUP($A53,강남영업본부!$A$1:$J$254,5,FALSE),0)</f>
        <v>0</v>
      </c>
      <c r="I53" s="96">
        <f>IFERROR(VLOOKUP($A53,강서영업본부!$A$1:$J$254,5,FALSE),0)</f>
        <v>0</v>
      </c>
      <c r="J53" s="96">
        <f>IFERROR(VLOOKUP($A53,동부영업본부!$A$1:$H$254,6,FALSE),0)</f>
        <v>0</v>
      </c>
      <c r="K53" s="96">
        <f>IFERROR(VLOOKUP($A53,동부영업본부!$A$1:$H$254,7,FALSE),0)</f>
        <v>0</v>
      </c>
      <c r="L53" s="96">
        <f>IFERROR(VLOOKUP($A53,서부영업본부!$A$1:$H$255,6,FALSE),0)</f>
        <v>0</v>
      </c>
      <c r="M53" s="96">
        <f>IFERROR(VLOOKUP($A53,서부영업본부!$A$1:$H$255,7,FALSE),0)</f>
        <v>0</v>
      </c>
      <c r="P53" s="97">
        <f>IFERROR(VLOOKUP($A53,강북영업본부!$A$1:$H$254,8,FALSE),0)</f>
        <v>0</v>
      </c>
      <c r="Q53" s="97">
        <f>IFERROR(VLOOKUP($A53,강남영업본부!$A$1:$J$254,10,FALSE),0)</f>
        <v>0</v>
      </c>
      <c r="R53" s="97">
        <f>IFERROR(VLOOKUP($A53,강서영업본부!$A$1:$J$254,10,FALSE),0)</f>
        <v>0</v>
      </c>
      <c r="S53" s="97">
        <f>IFERROR(VLOOKUP($A53,동부영업본부!$A$1:$H$254,8,FALSE),0)</f>
        <v>0</v>
      </c>
      <c r="T53" s="97">
        <f>IFERROR(VLOOKUP($A53,서부영업본부!$A$1:$H$255,8,FALSE),0)</f>
        <v>0</v>
      </c>
    </row>
    <row r="54" spans="1:20" x14ac:dyDescent="0.45">
      <c r="A54" s="23" t="s">
        <v>148</v>
      </c>
      <c r="B54" s="94">
        <f t="shared" si="0"/>
        <v>0</v>
      </c>
      <c r="C54" s="95">
        <f>IFERROR(VLOOKUP($A54,유통영업혁신단!$A$1:$L$254,11,FALSE),0)</f>
        <v>0</v>
      </c>
      <c r="D54" s="95">
        <f t="shared" si="1"/>
        <v>0</v>
      </c>
      <c r="E54" s="95">
        <f>IFERROR(VLOOKUP($A54,유통영업혁신단!$A$1:$F$254,5,FALSE),0)</f>
        <v>0</v>
      </c>
      <c r="F54" s="95">
        <f>IFERROR(VLOOKUP($A54,강북영업본부!$A$1:$H$254,6,FALSE),0)</f>
        <v>0</v>
      </c>
      <c r="G54" s="95">
        <f>IFERROR(VLOOKUP($A54,강북영업본부!$A$1:$H$254,7,FALSE),0)</f>
        <v>0</v>
      </c>
      <c r="H54" s="95">
        <f>IFERROR(VLOOKUP($A54,강남영업본부!$A$1:$J$254,5,FALSE),0)</f>
        <v>0</v>
      </c>
      <c r="I54" s="96">
        <f>IFERROR(VLOOKUP($A54,강서영업본부!$A$1:$J$254,5,FALSE),0)</f>
        <v>0</v>
      </c>
      <c r="J54" s="96">
        <f>IFERROR(VLOOKUP($A54,동부영업본부!$A$1:$H$254,6,FALSE),0)</f>
        <v>0</v>
      </c>
      <c r="K54" s="96">
        <f>IFERROR(VLOOKUP($A54,동부영업본부!$A$1:$H$254,7,FALSE),0)</f>
        <v>0</v>
      </c>
      <c r="L54" s="96">
        <f>IFERROR(VLOOKUP($A54,서부영업본부!$A$1:$H$255,6,FALSE),0)</f>
        <v>0</v>
      </c>
      <c r="M54" s="96">
        <f>IFERROR(VLOOKUP($A54,서부영업본부!$A$1:$H$255,7,FALSE),0)</f>
        <v>0</v>
      </c>
      <c r="P54" s="97">
        <f>IFERROR(VLOOKUP($A54,강북영업본부!$A$1:$H$254,8,FALSE),0)</f>
        <v>0</v>
      </c>
      <c r="Q54" s="97">
        <f>IFERROR(VLOOKUP($A54,강남영업본부!$A$1:$J$254,10,FALSE),0)</f>
        <v>0</v>
      </c>
      <c r="R54" s="97">
        <f>IFERROR(VLOOKUP($A54,강서영업본부!$A$1:$J$254,10,FALSE),0)</f>
        <v>0</v>
      </c>
      <c r="S54" s="97">
        <f>IFERROR(VLOOKUP($A54,동부영업본부!$A$1:$H$254,8,FALSE),0)</f>
        <v>0</v>
      </c>
      <c r="T54" s="97">
        <f>IFERROR(VLOOKUP($A54,서부영업본부!$A$1:$H$255,8,FALSE),0)</f>
        <v>0</v>
      </c>
    </row>
    <row r="55" spans="1:20" x14ac:dyDescent="0.45">
      <c r="A55" s="23" t="s">
        <v>205</v>
      </c>
      <c r="B55" s="94">
        <f t="shared" si="0"/>
        <v>0</v>
      </c>
      <c r="C55" s="95">
        <f>IFERROR(VLOOKUP($A55,유통영업혁신단!$A$1:$L$254,11,FALSE),0)</f>
        <v>0</v>
      </c>
      <c r="D55" s="95">
        <f t="shared" si="1"/>
        <v>0</v>
      </c>
      <c r="E55" s="95">
        <f>IFERROR(VLOOKUP($A55,유통영업혁신단!$A$1:$F$254,5,FALSE),0)</f>
        <v>0</v>
      </c>
      <c r="F55" s="95">
        <f>IFERROR(VLOOKUP($A55,강북영업본부!$A$1:$H$254,6,FALSE),0)</f>
        <v>0</v>
      </c>
      <c r="G55" s="95">
        <f>IFERROR(VLOOKUP($A55,강북영업본부!$A$1:$H$254,7,FALSE),0)</f>
        <v>0</v>
      </c>
      <c r="H55" s="95">
        <f>IFERROR(VLOOKUP($A55,강남영업본부!$A$1:$J$254,5,FALSE),0)</f>
        <v>0</v>
      </c>
      <c r="I55" s="96">
        <f>IFERROR(VLOOKUP($A55,강서영업본부!$A$1:$J$254,5,FALSE),0)</f>
        <v>0</v>
      </c>
      <c r="J55" s="96">
        <f>IFERROR(VLOOKUP($A55,동부영업본부!$A$1:$H$254,6,FALSE),0)</f>
        <v>0</v>
      </c>
      <c r="K55" s="96">
        <f>IFERROR(VLOOKUP($A55,동부영업본부!$A$1:$H$254,7,FALSE),0)</f>
        <v>0</v>
      </c>
      <c r="L55" s="96">
        <f>IFERROR(VLOOKUP($A55,서부영업본부!$A$1:$H$255,6,FALSE),0)</f>
        <v>0</v>
      </c>
      <c r="M55" s="96">
        <f>IFERROR(VLOOKUP($A55,서부영업본부!$A$1:$H$255,7,FALSE),0)</f>
        <v>0</v>
      </c>
      <c r="P55" s="97">
        <f>IFERROR(VLOOKUP($A55,강북영업본부!$A$1:$H$254,8,FALSE),0)</f>
        <v>0</v>
      </c>
      <c r="Q55" s="97">
        <f>IFERROR(VLOOKUP($A55,강남영업본부!$A$1:$J$254,10,FALSE),0)</f>
        <v>0</v>
      </c>
      <c r="R55" s="97">
        <f>IFERROR(VLOOKUP($A55,강서영업본부!$A$1:$J$254,10,FALSE),0)</f>
        <v>0</v>
      </c>
      <c r="S55" s="97">
        <f>IFERROR(VLOOKUP($A55,동부영업본부!$A$1:$H$254,8,FALSE),0)</f>
        <v>0</v>
      </c>
      <c r="T55" s="97">
        <f>IFERROR(VLOOKUP($A55,서부영업본부!$A$1:$H$255,8,FALSE),0)</f>
        <v>0</v>
      </c>
    </row>
    <row r="56" spans="1:20" x14ac:dyDescent="0.45">
      <c r="A56" s="23" t="s">
        <v>35</v>
      </c>
      <c r="B56" s="94">
        <f t="shared" si="0"/>
        <v>3090062.1840938646</v>
      </c>
      <c r="C56" s="95">
        <f>IFERROR(VLOOKUP($A56,유통영업혁신단!$A$1:$L$254,11,FALSE),0)</f>
        <v>0</v>
      </c>
      <c r="D56" s="95">
        <f t="shared" si="1"/>
        <v>23302.184093864835</v>
      </c>
      <c r="E56" s="95">
        <f>IFERROR(VLOOKUP($A56,유통영업혁신단!$A$1:$F$254,5,FALSE),0)</f>
        <v>0</v>
      </c>
      <c r="F56" s="95">
        <f>IFERROR(VLOOKUP($A56,강북영업본부!$A$1:$H$254,6,FALSE),0)</f>
        <v>726430</v>
      </c>
      <c r="G56" s="95">
        <f>IFERROR(VLOOKUP($A56,강북영업본부!$A$1:$H$254,7,FALSE),0)</f>
        <v>0</v>
      </c>
      <c r="H56" s="95">
        <f>IFERROR(VLOOKUP($A56,강남영업본부!$A$1:$J$254,5,FALSE),0)</f>
        <v>452020</v>
      </c>
      <c r="I56" s="96">
        <f>IFERROR(VLOOKUP($A56,강서영업본부!$A$1:$J$254,5,FALSE),0)</f>
        <v>461600</v>
      </c>
      <c r="J56" s="96">
        <f>IFERROR(VLOOKUP($A56,동부영업본부!$A$1:$H$254,6,FALSE),0)</f>
        <v>175090</v>
      </c>
      <c r="K56" s="96">
        <f>IFERROR(VLOOKUP($A56,동부영업본부!$A$1:$H$254,7,FALSE),0)</f>
        <v>536890</v>
      </c>
      <c r="L56" s="96">
        <f>IFERROR(VLOOKUP($A56,서부영업본부!$A$1:$H$255,6,FALSE),0)</f>
        <v>468270</v>
      </c>
      <c r="M56" s="96">
        <f>IFERROR(VLOOKUP($A56,서부영업본부!$A$1:$H$255,7,FALSE),0)</f>
        <v>246460</v>
      </c>
      <c r="P56" s="97">
        <f>IFERROR(VLOOKUP($A56,강북영업본부!$A$1:$H$254,8,FALSE),0)</f>
        <v>0</v>
      </c>
      <c r="Q56" s="97">
        <f>IFERROR(VLOOKUP($A56,강남영업본부!$A$1:$J$254,10,FALSE),0)</f>
        <v>0</v>
      </c>
      <c r="R56" s="97">
        <f>IFERROR(VLOOKUP($A56,강서영업본부!$A$1:$J$254,10,FALSE),0)</f>
        <v>0</v>
      </c>
      <c r="S56" s="97">
        <f>IFERROR(VLOOKUP($A56,동부영업본부!$A$1:$H$254,8,FALSE),0)</f>
        <v>23302.184093864835</v>
      </c>
      <c r="T56" s="97">
        <f>IFERROR(VLOOKUP($A56,서부영업본부!$A$1:$H$255,8,FALSE),0)</f>
        <v>0</v>
      </c>
    </row>
    <row r="57" spans="1:20" x14ac:dyDescent="0.45">
      <c r="A57" s="23" t="s">
        <v>128</v>
      </c>
      <c r="B57" s="94">
        <f t="shared" si="0"/>
        <v>0</v>
      </c>
      <c r="C57" s="95">
        <f>IFERROR(VLOOKUP($A57,유통영업혁신단!$A$1:$L$254,11,FALSE),0)</f>
        <v>0</v>
      </c>
      <c r="D57" s="95">
        <f t="shared" si="1"/>
        <v>0</v>
      </c>
      <c r="E57" s="95">
        <f>IFERROR(VLOOKUP($A57,유통영업혁신단!$A$1:$F$254,5,FALSE),0)</f>
        <v>0</v>
      </c>
      <c r="F57" s="95">
        <f>IFERROR(VLOOKUP($A57,강북영업본부!$A$1:$H$254,6,FALSE),0)</f>
        <v>0</v>
      </c>
      <c r="G57" s="95">
        <f>IFERROR(VLOOKUP($A57,강북영업본부!$A$1:$H$254,7,FALSE),0)</f>
        <v>0</v>
      </c>
      <c r="H57" s="95">
        <f>IFERROR(VLOOKUP($A57,강남영업본부!$A$1:$J$254,5,FALSE),0)</f>
        <v>0</v>
      </c>
      <c r="I57" s="96">
        <f>IFERROR(VLOOKUP($A57,강서영업본부!$A$1:$J$254,5,FALSE),0)</f>
        <v>0</v>
      </c>
      <c r="J57" s="96">
        <f>IFERROR(VLOOKUP($A57,동부영업본부!$A$1:$H$254,6,FALSE),0)</f>
        <v>0</v>
      </c>
      <c r="K57" s="96">
        <f>IFERROR(VLOOKUP($A57,동부영업본부!$A$1:$H$254,7,FALSE),0)</f>
        <v>0</v>
      </c>
      <c r="L57" s="96">
        <f>IFERROR(VLOOKUP($A57,서부영업본부!$A$1:$H$255,6,FALSE),0)</f>
        <v>0</v>
      </c>
      <c r="M57" s="96">
        <f>IFERROR(VLOOKUP($A57,서부영업본부!$A$1:$H$255,7,FALSE),0)</f>
        <v>0</v>
      </c>
      <c r="P57" s="97">
        <f>IFERROR(VLOOKUP($A57,강북영업본부!$A$1:$H$254,8,FALSE),0)</f>
        <v>0</v>
      </c>
      <c r="Q57" s="97">
        <f>IFERROR(VLOOKUP($A57,강남영업본부!$A$1:$J$254,10,FALSE),0)</f>
        <v>0</v>
      </c>
      <c r="R57" s="97">
        <f>IFERROR(VLOOKUP($A57,강서영업본부!$A$1:$J$254,10,FALSE),0)</f>
        <v>0</v>
      </c>
      <c r="S57" s="97">
        <f>IFERROR(VLOOKUP($A57,동부영업본부!$A$1:$H$254,8,FALSE),0)</f>
        <v>0</v>
      </c>
      <c r="T57" s="97">
        <f>IFERROR(VLOOKUP($A57,서부영업본부!$A$1:$H$255,8,FALSE),0)</f>
        <v>0</v>
      </c>
    </row>
    <row r="58" spans="1:20" x14ac:dyDescent="0.45">
      <c r="A58" s="23" t="s">
        <v>36</v>
      </c>
      <c r="B58" s="94">
        <f t="shared" si="0"/>
        <v>5716350</v>
      </c>
      <c r="C58" s="95">
        <f>IFERROR(VLOOKUP($A58,유통영업혁신단!$A$1:$L$254,11,FALSE),0)</f>
        <v>0</v>
      </c>
      <c r="D58" s="95">
        <f t="shared" si="1"/>
        <v>0</v>
      </c>
      <c r="E58" s="95">
        <f>IFERROR(VLOOKUP($A58,유통영업혁신단!$A$1:$F$254,5,FALSE),0)</f>
        <v>816350</v>
      </c>
      <c r="F58" s="95">
        <f>IFERROR(VLOOKUP($A58,강북영업본부!$A$1:$H$254,6,FALSE),0)</f>
        <v>1500000</v>
      </c>
      <c r="G58" s="95">
        <f>IFERROR(VLOOKUP($A58,강북영업본부!$A$1:$H$254,7,FALSE),0)</f>
        <v>0</v>
      </c>
      <c r="H58" s="95">
        <f>IFERROR(VLOOKUP($A58,강남영업본부!$A$1:$J$254,5,FALSE),0)</f>
        <v>500000</v>
      </c>
      <c r="I58" s="96">
        <f>IFERROR(VLOOKUP($A58,강서영업본부!$A$1:$J$254,5,FALSE),0)</f>
        <v>0</v>
      </c>
      <c r="J58" s="96">
        <f>IFERROR(VLOOKUP($A58,동부영업본부!$A$1:$H$254,6,FALSE),0)</f>
        <v>1100000</v>
      </c>
      <c r="K58" s="96">
        <f>IFERROR(VLOOKUP($A58,동부영업본부!$A$1:$H$254,7,FALSE),0)</f>
        <v>800000</v>
      </c>
      <c r="L58" s="96">
        <f>IFERROR(VLOOKUP($A58,서부영업본부!$A$1:$H$255,6,FALSE),0)</f>
        <v>1000000</v>
      </c>
      <c r="M58" s="96">
        <f>IFERROR(VLOOKUP($A58,서부영업본부!$A$1:$H$255,7,FALSE),0)</f>
        <v>0</v>
      </c>
      <c r="P58" s="97">
        <f>IFERROR(VLOOKUP($A58,강북영업본부!$A$1:$H$254,8,FALSE),0)</f>
        <v>0</v>
      </c>
      <c r="Q58" s="97">
        <f>IFERROR(VLOOKUP($A58,강남영업본부!$A$1:$J$254,10,FALSE),0)</f>
        <v>0</v>
      </c>
      <c r="R58" s="97">
        <f>IFERROR(VLOOKUP($A58,강서영업본부!$A$1:$J$254,10,FALSE),0)</f>
        <v>0</v>
      </c>
      <c r="S58" s="97">
        <f>IFERROR(VLOOKUP($A58,동부영업본부!$A$1:$H$254,8,FALSE),0)</f>
        <v>0</v>
      </c>
      <c r="T58" s="97">
        <f>IFERROR(VLOOKUP($A58,서부영업본부!$A$1:$H$255,8,FALSE),0)</f>
        <v>0</v>
      </c>
    </row>
    <row r="59" spans="1:20" x14ac:dyDescent="0.45">
      <c r="A59" s="23" t="s">
        <v>149</v>
      </c>
      <c r="B59" s="94">
        <f t="shared" si="0"/>
        <v>0</v>
      </c>
      <c r="C59" s="95">
        <f>IFERROR(VLOOKUP($A59,유통영업혁신단!$A$1:$L$254,11,FALSE),0)</f>
        <v>0</v>
      </c>
      <c r="D59" s="95">
        <f t="shared" si="1"/>
        <v>0</v>
      </c>
      <c r="E59" s="95">
        <f>IFERROR(VLOOKUP($A59,유통영업혁신단!$A$1:$F$254,5,FALSE),0)</f>
        <v>0</v>
      </c>
      <c r="F59" s="95">
        <f>IFERROR(VLOOKUP($A59,강북영업본부!$A$1:$H$254,6,FALSE),0)</f>
        <v>0</v>
      </c>
      <c r="G59" s="95">
        <f>IFERROR(VLOOKUP($A59,강북영업본부!$A$1:$H$254,7,FALSE),0)</f>
        <v>0</v>
      </c>
      <c r="H59" s="95">
        <f>IFERROR(VLOOKUP($A59,강남영업본부!$A$1:$J$254,5,FALSE),0)</f>
        <v>0</v>
      </c>
      <c r="I59" s="96">
        <f>IFERROR(VLOOKUP($A59,강서영업본부!$A$1:$J$254,5,FALSE),0)</f>
        <v>0</v>
      </c>
      <c r="J59" s="96">
        <f>IFERROR(VLOOKUP($A59,동부영업본부!$A$1:$H$254,6,FALSE),0)</f>
        <v>0</v>
      </c>
      <c r="K59" s="96">
        <f>IFERROR(VLOOKUP($A59,동부영업본부!$A$1:$H$254,7,FALSE),0)</f>
        <v>0</v>
      </c>
      <c r="L59" s="96">
        <f>IFERROR(VLOOKUP($A59,서부영업본부!$A$1:$H$255,6,FALSE),0)</f>
        <v>0</v>
      </c>
      <c r="M59" s="96">
        <f>IFERROR(VLOOKUP($A59,서부영업본부!$A$1:$H$255,7,FALSE),0)</f>
        <v>0</v>
      </c>
      <c r="P59" s="97">
        <f>IFERROR(VLOOKUP($A59,강북영업본부!$A$1:$H$254,8,FALSE),0)</f>
        <v>0</v>
      </c>
      <c r="Q59" s="97">
        <f>IFERROR(VLOOKUP($A59,강남영업본부!$A$1:$J$254,10,FALSE),0)</f>
        <v>0</v>
      </c>
      <c r="R59" s="97">
        <f>IFERROR(VLOOKUP($A59,강서영업본부!$A$1:$J$254,10,FALSE),0)</f>
        <v>0</v>
      </c>
      <c r="S59" s="97">
        <f>IFERROR(VLOOKUP($A59,동부영업본부!$A$1:$H$254,8,FALSE),0)</f>
        <v>0</v>
      </c>
      <c r="T59" s="97">
        <f>IFERROR(VLOOKUP($A59,서부영업본부!$A$1:$H$255,8,FALSE),0)</f>
        <v>0</v>
      </c>
    </row>
    <row r="60" spans="1:20" x14ac:dyDescent="0.45">
      <c r="A60" s="23" t="s">
        <v>386</v>
      </c>
      <c r="B60" s="94">
        <f>SUM(C60:M60)</f>
        <v>0</v>
      </c>
      <c r="C60" s="95">
        <f>IFERROR(VLOOKUP($A60,유통영업혁신단!$A$1:$L$254,11,FALSE),0)</f>
        <v>0</v>
      </c>
      <c r="D60" s="95">
        <f t="shared" si="1"/>
        <v>0</v>
      </c>
      <c r="E60" s="95">
        <f>IFERROR(VLOOKUP($A60,유통영업혁신단!$A$1:$F$254,5,FALSE),0)</f>
        <v>0</v>
      </c>
      <c r="F60" s="95">
        <f>IFERROR(VLOOKUP($A60,강북영업본부!$A$1:$H$254,6,FALSE),0)</f>
        <v>0</v>
      </c>
      <c r="G60" s="95">
        <f>IFERROR(VLOOKUP($A60,강북영업본부!$A$1:$H$254,7,FALSE),0)</f>
        <v>0</v>
      </c>
      <c r="H60" s="95">
        <f>IFERROR(VLOOKUP($A60,강남영업본부!$A$1:$J$254,5,FALSE),0)</f>
        <v>0</v>
      </c>
      <c r="I60" s="96">
        <f>IFERROR(VLOOKUP($A60,강서영업본부!$A$1:$J$254,5,FALSE),0)</f>
        <v>0</v>
      </c>
      <c r="J60" s="96">
        <f>IFERROR(VLOOKUP($A60,동부영업본부!$A$1:$H$254,6,FALSE),0)</f>
        <v>0</v>
      </c>
      <c r="K60" s="96">
        <f>IFERROR(VLOOKUP($A60,동부영업본부!$A$1:$H$254,7,FALSE),0)</f>
        <v>0</v>
      </c>
      <c r="L60" s="96">
        <f>IFERROR(VLOOKUP($A60,서부영업본부!$A$1:$H$255,6,FALSE),0)</f>
        <v>0</v>
      </c>
      <c r="M60" s="96">
        <f>IFERROR(VLOOKUP($A60,서부영업본부!$A$1:$H$255,7,FALSE),0)</f>
        <v>0</v>
      </c>
      <c r="P60" s="97">
        <f>IFERROR(VLOOKUP($A60,강북영업본부!$A$1:$H$254,8,FALSE),0)</f>
        <v>0</v>
      </c>
      <c r="Q60" s="97">
        <f>IFERROR(VLOOKUP($A60,강남영업본부!$A$1:$J$254,10,FALSE),0)</f>
        <v>0</v>
      </c>
      <c r="R60" s="97">
        <f>IFERROR(VLOOKUP($A60,강서영업본부!$A$1:$J$254,10,FALSE),0)</f>
        <v>0</v>
      </c>
      <c r="S60" s="97">
        <f>IFERROR(VLOOKUP($A60,동부영업본부!$A$1:$H$254,8,FALSE),0)</f>
        <v>0</v>
      </c>
      <c r="T60" s="97">
        <f>IFERROR(VLOOKUP($A60,서부영업본부!$A$1:$H$255,8,FALSE),0)</f>
        <v>0</v>
      </c>
    </row>
    <row r="61" spans="1:20" x14ac:dyDescent="0.45">
      <c r="A61" s="24" t="s">
        <v>37</v>
      </c>
      <c r="B61" s="94">
        <f t="shared" si="0"/>
        <v>454942771.85167342</v>
      </c>
      <c r="C61" s="95">
        <f>IFERROR(VLOOKUP($A61,유통영업혁신단!$A$1:$L$254,11,FALSE),0)</f>
        <v>2491817.8466174435</v>
      </c>
      <c r="D61" s="95">
        <f t="shared" si="1"/>
        <v>13269834.005055984</v>
      </c>
      <c r="E61" s="95">
        <f>IFERROR(VLOOKUP($A61,유통영업혁신단!$A$1:$F$254,5,FALSE),0)</f>
        <v>23030000</v>
      </c>
      <c r="F61" s="95">
        <f>IFERROR(VLOOKUP($A61,강북영업본부!$A$1:$H$254,6,FALSE),0)</f>
        <v>63182740</v>
      </c>
      <c r="G61" s="95">
        <f>IFERROR(VLOOKUP($A61,강북영업본부!$A$1:$H$254,7,FALSE),0)</f>
        <v>2942400</v>
      </c>
      <c r="H61" s="95">
        <f>IFERROR(VLOOKUP($A61,강남영업본부!$A$1:$J$254,5,FALSE),0)</f>
        <v>55782470</v>
      </c>
      <c r="I61" s="96">
        <f>IFERROR(VLOOKUP($A61,강서영업본부!$A$1:$J$254,5,FALSE),0)</f>
        <v>57005380</v>
      </c>
      <c r="J61" s="96">
        <f>IFERROR(VLOOKUP($A61,동부영업본부!$A$1:$H$254,6,FALSE),0)</f>
        <v>80023840</v>
      </c>
      <c r="K61" s="96">
        <f>IFERROR(VLOOKUP($A61,동부영업본부!$A$1:$H$254,7,FALSE),0)</f>
        <v>63899950</v>
      </c>
      <c r="L61" s="96">
        <f>IFERROR(VLOOKUP($A61,서부영업본부!$A$1:$H$255,6,FALSE),0)</f>
        <v>52351790</v>
      </c>
      <c r="M61" s="96">
        <f>IFERROR(VLOOKUP($A61,서부영업본부!$A$1:$H$255,7,FALSE),0)</f>
        <v>40962550</v>
      </c>
      <c r="P61" s="97">
        <f>IFERROR(VLOOKUP($A61,강북영업본부!$A$1:$H$254,8,FALSE),0)</f>
        <v>3439798.4090692354</v>
      </c>
      <c r="Q61" s="97">
        <f>IFERROR(VLOOKUP($A61,강남영업본부!$A$1:$J$254,10,FALSE),0)</f>
        <v>2050528.5417016887</v>
      </c>
      <c r="R61" s="97">
        <f>IFERROR(VLOOKUP($A61,강서영업본부!$A$1:$J$254,10,FALSE),0)</f>
        <v>1488002.7539593035</v>
      </c>
      <c r="S61" s="97">
        <f>IFERROR(VLOOKUP($A61,동부영업본부!$A$1:$H$254,8,FALSE),0)</f>
        <v>3018271.0710657686</v>
      </c>
      <c r="T61" s="97">
        <f>IFERROR(VLOOKUP($A61,서부영업본부!$A$1:$H$255,8,FALSE),0)</f>
        <v>3273233.2292599883</v>
      </c>
    </row>
    <row r="62" spans="1:20" x14ac:dyDescent="0.45">
      <c r="A62" s="23" t="s">
        <v>38</v>
      </c>
      <c r="B62" s="94">
        <f t="shared" si="0"/>
        <v>115094001.25290534</v>
      </c>
      <c r="C62" s="95">
        <f>IFERROR(VLOOKUP($A62,유통영업혁신단!$A$1:$L$254,11,FALSE),0)</f>
        <v>2491817.8466174435</v>
      </c>
      <c r="D62" s="95">
        <f t="shared" si="1"/>
        <v>12624533.406287903</v>
      </c>
      <c r="E62" s="95">
        <f>IFERROR(VLOOKUP($A62,유통영업혁신단!$A$1:$F$254,5,FALSE),0)</f>
        <v>20355000</v>
      </c>
      <c r="F62" s="95">
        <f>IFERROR(VLOOKUP($A62,강북영업본부!$A$1:$H$254,6,FALSE),0)</f>
        <v>9595750</v>
      </c>
      <c r="G62" s="95">
        <f>IFERROR(VLOOKUP($A62,강북영업본부!$A$1:$H$254,7,FALSE),0)</f>
        <v>0</v>
      </c>
      <c r="H62" s="95">
        <f>IFERROR(VLOOKUP($A62,강남영업본부!$A$1:$J$254,5,FALSE),0)</f>
        <v>7382450</v>
      </c>
      <c r="I62" s="96">
        <f>IFERROR(VLOOKUP($A62,강서영업본부!$A$1:$J$254,5,FALSE),0)</f>
        <v>6555380</v>
      </c>
      <c r="J62" s="96">
        <f>IFERROR(VLOOKUP($A62,동부영업본부!$A$1:$H$254,6,FALSE),0)</f>
        <v>14338180</v>
      </c>
      <c r="K62" s="96">
        <f>IFERROR(VLOOKUP($A62,동부영업본부!$A$1:$H$254,7,FALSE),0)</f>
        <v>18784430</v>
      </c>
      <c r="L62" s="96">
        <f>IFERROR(VLOOKUP($A62,서부영업본부!$A$1:$H$255,6,FALSE),0)</f>
        <v>7807180</v>
      </c>
      <c r="M62" s="96">
        <f>IFERROR(VLOOKUP($A62,서부영업본부!$A$1:$H$255,7,FALSE),0)</f>
        <v>15159280</v>
      </c>
      <c r="P62" s="97">
        <f>IFERROR(VLOOKUP($A62,강북영업본부!$A$1:$H$254,8,FALSE),0)</f>
        <v>3283272.8843620047</v>
      </c>
      <c r="Q62" s="97">
        <f>IFERROR(VLOOKUP($A62,강남영업본부!$A$1:$J$254,10,FALSE),0)</f>
        <v>1870092.7081788881</v>
      </c>
      <c r="R62" s="97">
        <f>IFERROR(VLOOKUP($A62,강서영업본부!$A$1:$J$254,10,FALSE),0)</f>
        <v>1488002.7539593035</v>
      </c>
      <c r="S62" s="97">
        <f>IFERROR(VLOOKUP($A62,동부영업본부!$A$1:$H$254,8,FALSE),0)</f>
        <v>2827517.125280669</v>
      </c>
      <c r="T62" s="97">
        <f>IFERROR(VLOOKUP($A62,서부영업본부!$A$1:$H$255,8,FALSE),0)</f>
        <v>3155647.9345070366</v>
      </c>
    </row>
    <row r="63" spans="1:20" x14ac:dyDescent="0.45">
      <c r="A63" s="23" t="s">
        <v>206</v>
      </c>
      <c r="B63" s="94">
        <f t="shared" si="0"/>
        <v>0</v>
      </c>
      <c r="C63" s="95">
        <f>IFERROR(VLOOKUP($A63,유통영업혁신단!$A$1:$L$254,11,FALSE),0)</f>
        <v>0</v>
      </c>
      <c r="D63" s="95">
        <f t="shared" si="1"/>
        <v>0</v>
      </c>
      <c r="E63" s="95">
        <f>IFERROR(VLOOKUP($A63,유통영업혁신단!$A$1:$F$254,5,FALSE),0)</f>
        <v>0</v>
      </c>
      <c r="F63" s="95">
        <f>IFERROR(VLOOKUP($A63,강북영업본부!$A$1:$H$254,6,FALSE),0)</f>
        <v>0</v>
      </c>
      <c r="G63" s="95">
        <f>IFERROR(VLOOKUP($A63,강북영업본부!$A$1:$H$254,7,FALSE),0)</f>
        <v>0</v>
      </c>
      <c r="H63" s="95">
        <f>IFERROR(VLOOKUP($A63,강남영업본부!$A$1:$J$254,5,FALSE),0)</f>
        <v>0</v>
      </c>
      <c r="I63" s="96">
        <f>IFERROR(VLOOKUP($A63,강서영업본부!$A$1:$J$254,5,FALSE),0)</f>
        <v>0</v>
      </c>
      <c r="J63" s="96">
        <f>IFERROR(VLOOKUP($A63,동부영업본부!$A$1:$H$254,6,FALSE),0)</f>
        <v>0</v>
      </c>
      <c r="K63" s="96">
        <f>IFERROR(VLOOKUP($A63,동부영업본부!$A$1:$H$254,7,FALSE),0)</f>
        <v>0</v>
      </c>
      <c r="L63" s="96">
        <f>IFERROR(VLOOKUP($A63,서부영업본부!$A$1:$H$255,6,FALSE),0)</f>
        <v>0</v>
      </c>
      <c r="M63" s="96">
        <f>IFERROR(VLOOKUP($A63,서부영업본부!$A$1:$H$255,7,FALSE),0)</f>
        <v>0</v>
      </c>
      <c r="P63" s="97">
        <f>IFERROR(VLOOKUP($A63,강북영업본부!$A$1:$H$254,8,FALSE),0)</f>
        <v>0</v>
      </c>
      <c r="Q63" s="97">
        <f>IFERROR(VLOOKUP($A63,강남영업본부!$A$1:$J$254,10,FALSE),0)</f>
        <v>0</v>
      </c>
      <c r="R63" s="97">
        <f>IFERROR(VLOOKUP($A63,강서영업본부!$A$1:$J$254,10,FALSE),0)</f>
        <v>0</v>
      </c>
      <c r="S63" s="97">
        <f>IFERROR(VLOOKUP($A63,동부영업본부!$A$1:$H$254,8,FALSE),0)</f>
        <v>0</v>
      </c>
      <c r="T63" s="97">
        <f>IFERROR(VLOOKUP($A63,서부영업본부!$A$1:$H$255,8,FALSE),0)</f>
        <v>0</v>
      </c>
    </row>
    <row r="64" spans="1:20" x14ac:dyDescent="0.45">
      <c r="A64" s="23" t="s">
        <v>207</v>
      </c>
      <c r="B64" s="94">
        <f t="shared" si="0"/>
        <v>0</v>
      </c>
      <c r="C64" s="95">
        <f>IFERROR(VLOOKUP($A64,유통영업혁신단!$A$1:$L$254,11,FALSE),0)</f>
        <v>0</v>
      </c>
      <c r="D64" s="95">
        <f t="shared" si="1"/>
        <v>0</v>
      </c>
      <c r="E64" s="95">
        <f>IFERROR(VLOOKUP($A64,유통영업혁신단!$A$1:$F$254,5,FALSE),0)</f>
        <v>0</v>
      </c>
      <c r="F64" s="95">
        <f>IFERROR(VLOOKUP($A64,강북영업본부!$A$1:$H$254,6,FALSE),0)</f>
        <v>0</v>
      </c>
      <c r="G64" s="95">
        <f>IFERROR(VLOOKUP($A64,강북영업본부!$A$1:$H$254,7,FALSE),0)</f>
        <v>0</v>
      </c>
      <c r="H64" s="95">
        <f>IFERROR(VLOOKUP($A64,강남영업본부!$A$1:$J$254,5,FALSE),0)</f>
        <v>0</v>
      </c>
      <c r="I64" s="96">
        <f>IFERROR(VLOOKUP($A64,강서영업본부!$A$1:$J$254,5,FALSE),0)</f>
        <v>0</v>
      </c>
      <c r="J64" s="96">
        <f>IFERROR(VLOOKUP($A64,동부영업본부!$A$1:$H$254,6,FALSE),0)</f>
        <v>0</v>
      </c>
      <c r="K64" s="96">
        <f>IFERROR(VLOOKUP($A64,동부영업본부!$A$1:$H$254,7,FALSE),0)</f>
        <v>0</v>
      </c>
      <c r="L64" s="96">
        <f>IFERROR(VLOOKUP($A64,서부영업본부!$A$1:$H$255,6,FALSE),0)</f>
        <v>0</v>
      </c>
      <c r="M64" s="96">
        <f>IFERROR(VLOOKUP($A64,서부영업본부!$A$1:$H$255,7,FALSE),0)</f>
        <v>0</v>
      </c>
      <c r="P64" s="97">
        <f>IFERROR(VLOOKUP($A64,강북영업본부!$A$1:$H$254,8,FALSE),0)</f>
        <v>0</v>
      </c>
      <c r="Q64" s="97">
        <f>IFERROR(VLOOKUP($A64,강남영업본부!$A$1:$J$254,10,FALSE),0)</f>
        <v>0</v>
      </c>
      <c r="R64" s="97">
        <f>IFERROR(VLOOKUP($A64,강서영업본부!$A$1:$J$254,10,FALSE),0)</f>
        <v>0</v>
      </c>
      <c r="S64" s="97">
        <f>IFERROR(VLOOKUP($A64,동부영업본부!$A$1:$H$254,8,FALSE),0)</f>
        <v>0</v>
      </c>
      <c r="T64" s="97">
        <f>IFERROR(VLOOKUP($A64,서부영업본부!$A$1:$H$255,8,FALSE),0)</f>
        <v>0</v>
      </c>
    </row>
    <row r="65" spans="1:20" x14ac:dyDescent="0.45">
      <c r="A65" s="23" t="s">
        <v>150</v>
      </c>
      <c r="B65" s="94">
        <f t="shared" si="0"/>
        <v>0</v>
      </c>
      <c r="C65" s="95">
        <f>IFERROR(VLOOKUP($A65,유통영업혁신단!$A$1:$L$254,11,FALSE),0)</f>
        <v>0</v>
      </c>
      <c r="D65" s="95">
        <f t="shared" si="1"/>
        <v>0</v>
      </c>
      <c r="E65" s="95">
        <f>IFERROR(VLOOKUP($A65,유통영업혁신단!$A$1:$F$254,5,FALSE),0)</f>
        <v>0</v>
      </c>
      <c r="F65" s="95">
        <f>IFERROR(VLOOKUP($A65,강북영업본부!$A$1:$H$254,6,FALSE),0)</f>
        <v>0</v>
      </c>
      <c r="G65" s="95">
        <f>IFERROR(VLOOKUP($A65,강북영업본부!$A$1:$H$254,7,FALSE),0)</f>
        <v>0</v>
      </c>
      <c r="H65" s="95">
        <f>IFERROR(VLOOKUP($A65,강남영업본부!$A$1:$J$254,5,FALSE),0)</f>
        <v>0</v>
      </c>
      <c r="I65" s="96">
        <f>IFERROR(VLOOKUP($A65,강서영업본부!$A$1:$J$254,5,FALSE),0)</f>
        <v>0</v>
      </c>
      <c r="J65" s="96">
        <f>IFERROR(VLOOKUP($A65,동부영업본부!$A$1:$H$254,6,FALSE),0)</f>
        <v>0</v>
      </c>
      <c r="K65" s="96">
        <f>IFERROR(VLOOKUP($A65,동부영업본부!$A$1:$H$254,7,FALSE),0)</f>
        <v>0</v>
      </c>
      <c r="L65" s="96">
        <f>IFERROR(VLOOKUP($A65,서부영업본부!$A$1:$H$255,6,FALSE),0)</f>
        <v>0</v>
      </c>
      <c r="M65" s="96">
        <f>IFERROR(VLOOKUP($A65,서부영업본부!$A$1:$H$255,7,FALSE),0)</f>
        <v>0</v>
      </c>
      <c r="P65" s="97">
        <f>IFERROR(VLOOKUP($A65,강북영업본부!$A$1:$H$254,8,FALSE),0)</f>
        <v>0</v>
      </c>
      <c r="Q65" s="97">
        <f>IFERROR(VLOOKUP($A65,강남영업본부!$A$1:$J$254,10,FALSE),0)</f>
        <v>0</v>
      </c>
      <c r="R65" s="97">
        <f>IFERROR(VLOOKUP($A65,강서영업본부!$A$1:$J$254,10,FALSE),0)</f>
        <v>0</v>
      </c>
      <c r="S65" s="97">
        <f>IFERROR(VLOOKUP($A65,동부영업본부!$A$1:$H$254,8,FALSE),0)</f>
        <v>0</v>
      </c>
      <c r="T65" s="97">
        <f>IFERROR(VLOOKUP($A65,서부영업본부!$A$1:$H$255,8,FALSE),0)</f>
        <v>0</v>
      </c>
    </row>
    <row r="66" spans="1:20" x14ac:dyDescent="0.45">
      <c r="A66" s="23" t="s">
        <v>39</v>
      </c>
      <c r="B66" s="94">
        <f t="shared" si="0"/>
        <v>339848770.59876812</v>
      </c>
      <c r="C66" s="95">
        <f>IFERROR(VLOOKUP($A66,유통영업혁신단!$A$1:$L$254,11,FALSE),0)</f>
        <v>0</v>
      </c>
      <c r="D66" s="95">
        <f t="shared" si="1"/>
        <v>645300.5987680828</v>
      </c>
      <c r="E66" s="95">
        <f>IFERROR(VLOOKUP($A66,유통영업혁신단!$A$1:$F$254,5,FALSE),0)</f>
        <v>2675000</v>
      </c>
      <c r="F66" s="95">
        <f>IFERROR(VLOOKUP($A66,강북영업본부!$A$1:$H$254,6,FALSE),0)</f>
        <v>53586990</v>
      </c>
      <c r="G66" s="95">
        <f>IFERROR(VLOOKUP($A66,강북영업본부!$A$1:$H$254,7,FALSE),0)</f>
        <v>2942400</v>
      </c>
      <c r="H66" s="95">
        <f>IFERROR(VLOOKUP($A66,강남영업본부!$A$1:$J$254,5,FALSE),0)</f>
        <v>48400020</v>
      </c>
      <c r="I66" s="96">
        <f>IFERROR(VLOOKUP($A66,강서영업본부!$A$1:$J$254,5,FALSE),0)</f>
        <v>50450000</v>
      </c>
      <c r="J66" s="96">
        <f>IFERROR(VLOOKUP($A66,동부영업본부!$A$1:$H$254,6,FALSE),0)</f>
        <v>65685660</v>
      </c>
      <c r="K66" s="96">
        <f>IFERROR(VLOOKUP($A66,동부영업본부!$A$1:$H$254,7,FALSE),0)</f>
        <v>45115520</v>
      </c>
      <c r="L66" s="96">
        <f>IFERROR(VLOOKUP($A66,서부영업본부!$A$1:$H$255,6,FALSE),0)</f>
        <v>44544610</v>
      </c>
      <c r="M66" s="96">
        <f>IFERROR(VLOOKUP($A66,서부영업본부!$A$1:$H$255,7,FALSE),0)</f>
        <v>25803270</v>
      </c>
      <c r="P66" s="97">
        <f>IFERROR(VLOOKUP($A66,강북영업본부!$A$1:$H$254,8,FALSE),0)</f>
        <v>156525.52470723054</v>
      </c>
      <c r="Q66" s="97">
        <f>IFERROR(VLOOKUP($A66,강남영업본부!$A$1:$J$254,10,FALSE),0)</f>
        <v>180435.83352280068</v>
      </c>
      <c r="R66" s="97">
        <f>IFERROR(VLOOKUP($A66,강서영업본부!$A$1:$J$254,10,FALSE),0)</f>
        <v>0</v>
      </c>
      <c r="S66" s="97">
        <f>IFERROR(VLOOKUP($A66,동부영업본부!$A$1:$H$254,8,FALSE),0)</f>
        <v>190753.94578509996</v>
      </c>
      <c r="T66" s="97">
        <f>IFERROR(VLOOKUP($A66,서부영업본부!$A$1:$H$255,8,FALSE),0)</f>
        <v>117585.29475295165</v>
      </c>
    </row>
    <row r="67" spans="1:20" x14ac:dyDescent="0.45">
      <c r="A67" s="23" t="s">
        <v>151</v>
      </c>
      <c r="B67" s="94">
        <f t="shared" ref="B67:B134" si="2">SUM(C67:M67)</f>
        <v>0</v>
      </c>
      <c r="C67" s="95">
        <f>IFERROR(VLOOKUP($A67,유통영업혁신단!$A$1:$L$254,11,FALSE),0)</f>
        <v>0</v>
      </c>
      <c r="D67" s="95">
        <f t="shared" ref="D67:D133" si="3">P67+S67+T67+Q67+R67</f>
        <v>0</v>
      </c>
      <c r="E67" s="95">
        <f>IFERROR(VLOOKUP($A67,유통영업혁신단!$A$1:$F$254,5,FALSE),0)</f>
        <v>0</v>
      </c>
      <c r="F67" s="95">
        <f>IFERROR(VLOOKUP($A67,강북영업본부!$A$1:$H$254,6,FALSE),0)</f>
        <v>0</v>
      </c>
      <c r="G67" s="95">
        <f>IFERROR(VLOOKUP($A67,강북영업본부!$A$1:$H$254,7,FALSE),0)</f>
        <v>0</v>
      </c>
      <c r="H67" s="95">
        <f>IFERROR(VLOOKUP($A67,강남영업본부!$A$1:$J$254,5,FALSE),0)</f>
        <v>0</v>
      </c>
      <c r="I67" s="96">
        <f>IFERROR(VLOOKUP($A67,강서영업본부!$A$1:$J$254,5,FALSE),0)</f>
        <v>0</v>
      </c>
      <c r="J67" s="96">
        <f>IFERROR(VLOOKUP($A67,동부영업본부!$A$1:$H$254,6,FALSE),0)</f>
        <v>0</v>
      </c>
      <c r="K67" s="96">
        <f>IFERROR(VLOOKUP($A67,동부영업본부!$A$1:$H$254,7,FALSE),0)</f>
        <v>0</v>
      </c>
      <c r="L67" s="96">
        <f>IFERROR(VLOOKUP($A67,서부영업본부!$A$1:$H$255,6,FALSE),0)</f>
        <v>0</v>
      </c>
      <c r="M67" s="96">
        <f>IFERROR(VLOOKUP($A67,서부영업본부!$A$1:$H$255,7,FALSE),0)</f>
        <v>0</v>
      </c>
      <c r="P67" s="97">
        <f>IFERROR(VLOOKUP($A67,강북영업본부!$A$1:$H$254,8,FALSE),0)</f>
        <v>0</v>
      </c>
      <c r="Q67" s="97">
        <f>IFERROR(VLOOKUP($A67,강남영업본부!$A$1:$J$254,10,FALSE),0)</f>
        <v>0</v>
      </c>
      <c r="R67" s="97">
        <f>IFERROR(VLOOKUP($A67,강서영업본부!$A$1:$J$254,10,FALSE),0)</f>
        <v>0</v>
      </c>
      <c r="S67" s="97">
        <f>IFERROR(VLOOKUP($A67,동부영업본부!$A$1:$H$254,8,FALSE),0)</f>
        <v>0</v>
      </c>
      <c r="T67" s="97">
        <f>IFERROR(VLOOKUP($A67,서부영업본부!$A$1:$H$255,8,FALSE),0)</f>
        <v>0</v>
      </c>
    </row>
    <row r="68" spans="1:20" x14ac:dyDescent="0.45">
      <c r="A68" s="24" t="s">
        <v>152</v>
      </c>
      <c r="B68" s="94">
        <f t="shared" si="2"/>
        <v>0</v>
      </c>
      <c r="C68" s="95">
        <f>IFERROR(VLOOKUP($A68,유통영업혁신단!$A$1:$L$254,11,FALSE),0)</f>
        <v>0</v>
      </c>
      <c r="D68" s="95">
        <f t="shared" si="3"/>
        <v>0</v>
      </c>
      <c r="E68" s="95">
        <f>IFERROR(VLOOKUP($A68,유통영업혁신단!$A$1:$F$254,5,FALSE),0)</f>
        <v>0</v>
      </c>
      <c r="F68" s="95">
        <f>IFERROR(VLOOKUP($A68,강북영업본부!$A$1:$H$254,6,FALSE),0)</f>
        <v>0</v>
      </c>
      <c r="G68" s="95">
        <f>IFERROR(VLOOKUP($A68,강북영업본부!$A$1:$H$254,7,FALSE),0)</f>
        <v>0</v>
      </c>
      <c r="H68" s="95">
        <f>IFERROR(VLOOKUP($A68,강남영업본부!$A$1:$J$254,5,FALSE),0)</f>
        <v>0</v>
      </c>
      <c r="I68" s="96">
        <f>IFERROR(VLOOKUP($A68,강서영업본부!$A$1:$J$254,5,FALSE),0)</f>
        <v>0</v>
      </c>
      <c r="J68" s="96">
        <f>IFERROR(VLOOKUP($A68,동부영업본부!$A$1:$H$254,6,FALSE),0)</f>
        <v>0</v>
      </c>
      <c r="K68" s="96">
        <f>IFERROR(VLOOKUP($A68,동부영업본부!$A$1:$H$254,7,FALSE),0)</f>
        <v>0</v>
      </c>
      <c r="L68" s="96">
        <f>IFERROR(VLOOKUP($A68,서부영업본부!$A$1:$H$255,6,FALSE),0)</f>
        <v>0</v>
      </c>
      <c r="M68" s="96">
        <f>IFERROR(VLOOKUP($A68,서부영업본부!$A$1:$H$255,7,FALSE),0)</f>
        <v>0</v>
      </c>
      <c r="P68" s="97">
        <f>IFERROR(VLOOKUP($A68,강북영업본부!$A$1:$H$254,8,FALSE),0)</f>
        <v>0</v>
      </c>
      <c r="Q68" s="97">
        <f>IFERROR(VLOOKUP($A68,강남영업본부!$A$1:$J$254,10,FALSE),0)</f>
        <v>0</v>
      </c>
      <c r="R68" s="97">
        <f>IFERROR(VLOOKUP($A68,강서영업본부!$A$1:$J$254,10,FALSE),0)</f>
        <v>0</v>
      </c>
      <c r="S68" s="97">
        <f>IFERROR(VLOOKUP($A68,동부영업본부!$A$1:$H$254,8,FALSE),0)</f>
        <v>0</v>
      </c>
      <c r="T68" s="97">
        <f>IFERROR(VLOOKUP($A68,서부영업본부!$A$1:$H$255,8,FALSE),0)</f>
        <v>0</v>
      </c>
    </row>
    <row r="69" spans="1:20" x14ac:dyDescent="0.45">
      <c r="A69" s="24" t="s">
        <v>40</v>
      </c>
      <c r="B69" s="94">
        <f t="shared" si="2"/>
        <v>123867379.3295842</v>
      </c>
      <c r="C69" s="95">
        <f>IFERROR(VLOOKUP($A69,유통영업혁신단!$A$1:$L$254,11,FALSE),0)</f>
        <v>236356.50289080586</v>
      </c>
      <c r="D69" s="95">
        <f t="shared" si="3"/>
        <v>2102010.8266933877</v>
      </c>
      <c r="E69" s="95">
        <f>IFERROR(VLOOKUP($A69,유통영업혁신단!$A$1:$F$254,5,FALSE),0)</f>
        <v>3378060</v>
      </c>
      <c r="F69" s="95">
        <f>IFERROR(VLOOKUP($A69,강북영업본부!$A$1:$H$254,6,FALSE),0)</f>
        <v>18813509</v>
      </c>
      <c r="G69" s="95">
        <f>IFERROR(VLOOKUP($A69,강북영업본부!$A$1:$H$254,7,FALSE),0)</f>
        <v>4578383</v>
      </c>
      <c r="H69" s="95">
        <f>IFERROR(VLOOKUP($A69,강남영업본부!$A$1:$J$254,5,FALSE),0)</f>
        <v>17505830</v>
      </c>
      <c r="I69" s="96">
        <f>IFERROR(VLOOKUP($A69,강서영업본부!$A$1:$J$254,5,FALSE),0)</f>
        <v>15816939</v>
      </c>
      <c r="J69" s="96">
        <f>IFERROR(VLOOKUP($A69,동부영업본부!$A$1:$H$254,6,FALSE),0)</f>
        <v>20832540</v>
      </c>
      <c r="K69" s="96">
        <f>IFERROR(VLOOKUP($A69,동부영업본부!$A$1:$H$254,7,FALSE),0)</f>
        <v>15462757</v>
      </c>
      <c r="L69" s="96">
        <f>IFERROR(VLOOKUP($A69,서부영업본부!$A$1:$H$255,6,FALSE),0)</f>
        <v>14912863</v>
      </c>
      <c r="M69" s="96">
        <f>IFERROR(VLOOKUP($A69,서부영업본부!$A$1:$H$255,7,FALSE),0)</f>
        <v>10228131</v>
      </c>
      <c r="P69" s="97">
        <f>IFERROR(VLOOKUP($A69,강북영업본부!$A$1:$H$254,8,FALSE),0)</f>
        <v>427994.65541765501</v>
      </c>
      <c r="Q69" s="97">
        <f>IFERROR(VLOOKUP($A69,강남영업본부!$A$1:$J$254,10,FALSE),0)</f>
        <v>337355.89882217435</v>
      </c>
      <c r="R69" s="97">
        <f>IFERROR(VLOOKUP($A69,강서영업본부!$A$1:$J$254,10,FALSE),0)</f>
        <v>231153.9689164845</v>
      </c>
      <c r="S69" s="97">
        <f>IFERROR(VLOOKUP($A69,동부영업본부!$A$1:$H$254,8,FALSE),0)</f>
        <v>668958.9865143043</v>
      </c>
      <c r="T69" s="97">
        <f>IFERROR(VLOOKUP($A69,서부영업본부!$A$1:$H$255,8,FALSE),0)</f>
        <v>436547.31702276925</v>
      </c>
    </row>
    <row r="70" spans="1:20" x14ac:dyDescent="0.45">
      <c r="A70" s="23" t="s">
        <v>41</v>
      </c>
      <c r="B70" s="94">
        <f t="shared" si="2"/>
        <v>123867379.3295842</v>
      </c>
      <c r="C70" s="95">
        <f>IFERROR(VLOOKUP($A70,유통영업혁신단!$A$1:$L$254,11,FALSE),0)</f>
        <v>236356.50289080586</v>
      </c>
      <c r="D70" s="95">
        <f t="shared" si="3"/>
        <v>2102010.8266933877</v>
      </c>
      <c r="E70" s="95">
        <f>IFERROR(VLOOKUP($A70,유통영업혁신단!$A$1:$F$254,5,FALSE),0)</f>
        <v>3378060</v>
      </c>
      <c r="F70" s="95">
        <f>IFERROR(VLOOKUP($A70,강북영업본부!$A$1:$H$254,6,FALSE),0)</f>
        <v>18813509</v>
      </c>
      <c r="G70" s="95">
        <f>IFERROR(VLOOKUP($A70,강북영업본부!$A$1:$H$254,7,FALSE),0)</f>
        <v>4578383</v>
      </c>
      <c r="H70" s="95">
        <f>IFERROR(VLOOKUP($A70,강남영업본부!$A$1:$J$254,5,FALSE),0)</f>
        <v>17505830</v>
      </c>
      <c r="I70" s="96">
        <f>IFERROR(VLOOKUP($A70,강서영업본부!$A$1:$J$254,5,FALSE),0)</f>
        <v>15816939</v>
      </c>
      <c r="J70" s="96">
        <f>IFERROR(VLOOKUP($A70,동부영업본부!$A$1:$H$254,6,FALSE),0)</f>
        <v>20832540</v>
      </c>
      <c r="K70" s="96">
        <f>IFERROR(VLOOKUP($A70,동부영업본부!$A$1:$H$254,7,FALSE),0)</f>
        <v>15462757</v>
      </c>
      <c r="L70" s="96">
        <f>IFERROR(VLOOKUP($A70,서부영업본부!$A$1:$H$255,6,FALSE),0)</f>
        <v>14912863</v>
      </c>
      <c r="M70" s="96">
        <f>IFERROR(VLOOKUP($A70,서부영업본부!$A$1:$H$255,7,FALSE),0)</f>
        <v>10228131</v>
      </c>
      <c r="P70" s="97">
        <f>IFERROR(VLOOKUP($A70,강북영업본부!$A$1:$H$254,8,FALSE),0)</f>
        <v>427994.65541765501</v>
      </c>
      <c r="Q70" s="97">
        <f>IFERROR(VLOOKUP($A70,강남영업본부!$A$1:$J$254,10,FALSE),0)</f>
        <v>337355.89882217435</v>
      </c>
      <c r="R70" s="97">
        <f>IFERROR(VLOOKUP($A70,강서영업본부!$A$1:$J$254,10,FALSE),0)</f>
        <v>231153.9689164845</v>
      </c>
      <c r="S70" s="97">
        <f>IFERROR(VLOOKUP($A70,동부영업본부!$A$1:$H$254,8,FALSE),0)</f>
        <v>668958.9865143043</v>
      </c>
      <c r="T70" s="97">
        <f>IFERROR(VLOOKUP($A70,서부영업본부!$A$1:$H$255,8,FALSE),0)</f>
        <v>436547.31702276925</v>
      </c>
    </row>
    <row r="71" spans="1:20" x14ac:dyDescent="0.45">
      <c r="A71" s="24" t="s">
        <v>208</v>
      </c>
      <c r="B71" s="94">
        <f t="shared" si="2"/>
        <v>3500000</v>
      </c>
      <c r="C71" s="95">
        <f>IFERROR(VLOOKUP($A71,유통영업혁신단!$A$1:$L$254,11,FALSE),0)</f>
        <v>0</v>
      </c>
      <c r="D71" s="95">
        <f t="shared" si="3"/>
        <v>0</v>
      </c>
      <c r="E71" s="95">
        <f>IFERROR(VLOOKUP($A71,유통영업혁신단!$A$1:$F$254,5,FALSE),0)</f>
        <v>0</v>
      </c>
      <c r="F71" s="95">
        <f>IFERROR(VLOOKUP($A71,강북영업본부!$A$1:$H$254,6,FALSE),0)</f>
        <v>1000000</v>
      </c>
      <c r="G71" s="95">
        <f>IFERROR(VLOOKUP($A71,강북영업본부!$A$1:$H$254,7,FALSE),0)</f>
        <v>0</v>
      </c>
      <c r="H71" s="95">
        <f>IFERROR(VLOOKUP($A71,강남영업본부!$A$1:$J$254,5,FALSE),0)</f>
        <v>0</v>
      </c>
      <c r="I71" s="96">
        <f>IFERROR(VLOOKUP($A71,강서영업본부!$A$1:$J$254,5,FALSE),0)</f>
        <v>500000</v>
      </c>
      <c r="J71" s="96">
        <f>IFERROR(VLOOKUP($A71,동부영업본부!$A$1:$H$254,6,FALSE),0)</f>
        <v>0</v>
      </c>
      <c r="K71" s="96">
        <f>IFERROR(VLOOKUP($A71,동부영업본부!$A$1:$H$254,7,FALSE),0)</f>
        <v>0</v>
      </c>
      <c r="L71" s="96">
        <f>IFERROR(VLOOKUP($A71,서부영업본부!$A$1:$H$255,6,FALSE),0)</f>
        <v>500000</v>
      </c>
      <c r="M71" s="96">
        <f>IFERROR(VLOOKUP($A71,서부영업본부!$A$1:$H$255,7,FALSE),0)</f>
        <v>1500000</v>
      </c>
      <c r="P71" s="97">
        <f>IFERROR(VLOOKUP($A71,강북영업본부!$A$1:$H$254,8,FALSE),0)</f>
        <v>0</v>
      </c>
      <c r="Q71" s="97">
        <f>IFERROR(VLOOKUP($A71,강남영업본부!$A$1:$J$254,10,FALSE),0)</f>
        <v>0</v>
      </c>
      <c r="R71" s="97">
        <f>IFERROR(VLOOKUP($A71,강서영업본부!$A$1:$J$254,10,FALSE),0)</f>
        <v>0</v>
      </c>
      <c r="S71" s="97">
        <f>IFERROR(VLOOKUP($A71,동부영업본부!$A$1:$H$254,8,FALSE),0)</f>
        <v>0</v>
      </c>
      <c r="T71" s="97">
        <f>IFERROR(VLOOKUP($A71,서부영업본부!$A$1:$H$255,8,FALSE),0)</f>
        <v>0</v>
      </c>
    </row>
    <row r="72" spans="1:20" x14ac:dyDescent="0.45">
      <c r="A72" s="24" t="s">
        <v>42</v>
      </c>
      <c r="B72" s="94">
        <f t="shared" si="2"/>
        <v>332526350.99676287</v>
      </c>
      <c r="C72" s="95">
        <f>IFERROR(VLOOKUP($A72,유통영업혁신단!$A$1:$L$254,11,FALSE),0)</f>
        <v>283095.35727852955</v>
      </c>
      <c r="D72" s="95">
        <f t="shared" si="3"/>
        <v>3428721.6394843366</v>
      </c>
      <c r="E72" s="95">
        <f>IFERROR(VLOOKUP($A72,유통영업혁신단!$A$1:$F$254,5,FALSE),0)</f>
        <v>4383490</v>
      </c>
      <c r="F72" s="95">
        <f>IFERROR(VLOOKUP($A72,강북영업본부!$A$1:$H$254,6,FALSE),0)</f>
        <v>51312436</v>
      </c>
      <c r="G72" s="95">
        <f>IFERROR(VLOOKUP($A72,강북영업본부!$A$1:$H$254,7,FALSE),0)</f>
        <v>11106473</v>
      </c>
      <c r="H72" s="95">
        <f>IFERROR(VLOOKUP($A72,강남영업본부!$A$1:$J$254,5,FALSE),0)</f>
        <v>45498356</v>
      </c>
      <c r="I72" s="96">
        <f>IFERROR(VLOOKUP($A72,강서영업본부!$A$1:$J$254,5,FALSE),0)</f>
        <v>41534874</v>
      </c>
      <c r="J72" s="96">
        <f>IFERROR(VLOOKUP($A72,동부영업본부!$A$1:$H$254,6,FALSE),0)</f>
        <v>68462892</v>
      </c>
      <c r="K72" s="96">
        <f>IFERROR(VLOOKUP($A72,동부영업본부!$A$1:$H$254,7,FALSE),0)</f>
        <v>44824325</v>
      </c>
      <c r="L72" s="96">
        <f>IFERROR(VLOOKUP($A72,서부영업본부!$A$1:$H$255,6,FALSE),0)</f>
        <v>42509357</v>
      </c>
      <c r="M72" s="96">
        <f>IFERROR(VLOOKUP($A72,서부영업본부!$A$1:$H$255,7,FALSE),0)</f>
        <v>19182331</v>
      </c>
      <c r="P72" s="97">
        <f>IFERROR(VLOOKUP($A72,강북영업본부!$A$1:$H$254,8,FALSE),0)</f>
        <v>798211.95696569083</v>
      </c>
      <c r="Q72" s="97">
        <f>IFERROR(VLOOKUP($A72,강남영업본부!$A$1:$J$254,10,FALSE),0)</f>
        <v>537979.3501990845</v>
      </c>
      <c r="R72" s="97">
        <f>IFERROR(VLOOKUP($A72,강서영업본부!$A$1:$J$254,10,FALSE),0)</f>
        <v>563185.22761837114</v>
      </c>
      <c r="S72" s="97">
        <f>IFERROR(VLOOKUP($A72,동부영업본부!$A$1:$H$254,8,FALSE),0)</f>
        <v>696192.45046917838</v>
      </c>
      <c r="T72" s="97">
        <f>IFERROR(VLOOKUP($A72,서부영업본부!$A$1:$H$255,8,FALSE),0)</f>
        <v>833152.65423201211</v>
      </c>
    </row>
    <row r="73" spans="1:20" x14ac:dyDescent="0.45">
      <c r="A73" s="23" t="s">
        <v>43</v>
      </c>
      <c r="B73" s="94">
        <f t="shared" si="2"/>
        <v>0</v>
      </c>
      <c r="C73" s="95">
        <f>IFERROR(VLOOKUP($A73,유통영업혁신단!$A$1:$L$254,11,FALSE),0)</f>
        <v>0</v>
      </c>
      <c r="D73" s="95">
        <f t="shared" si="3"/>
        <v>0</v>
      </c>
      <c r="E73" s="95">
        <f>IFERROR(VLOOKUP($A73,유통영업혁신단!$A$1:$F$254,5,FALSE),0)</f>
        <v>0</v>
      </c>
      <c r="F73" s="95">
        <f>IFERROR(VLOOKUP($A73,강북영업본부!$A$1:$H$254,6,FALSE),0)</f>
        <v>0</v>
      </c>
      <c r="G73" s="95">
        <f>IFERROR(VLOOKUP($A73,강북영업본부!$A$1:$H$254,7,FALSE),0)</f>
        <v>0</v>
      </c>
      <c r="H73" s="95">
        <f>IFERROR(VLOOKUP($A73,강남영업본부!$A$1:$J$254,5,FALSE),0)</f>
        <v>0</v>
      </c>
      <c r="I73" s="96">
        <f>IFERROR(VLOOKUP($A73,강서영업본부!$A$1:$J$254,5,FALSE),0)</f>
        <v>0</v>
      </c>
      <c r="J73" s="96">
        <f>IFERROR(VLOOKUP($A73,동부영업본부!$A$1:$H$254,6,FALSE),0)</f>
        <v>0</v>
      </c>
      <c r="K73" s="96">
        <f>IFERROR(VLOOKUP($A73,동부영업본부!$A$1:$H$254,7,FALSE),0)</f>
        <v>0</v>
      </c>
      <c r="L73" s="96">
        <f>IFERROR(VLOOKUP($A73,서부영업본부!$A$1:$H$255,6,FALSE),0)</f>
        <v>0</v>
      </c>
      <c r="M73" s="96">
        <f>IFERROR(VLOOKUP($A73,서부영업본부!$A$1:$H$255,7,FALSE),0)</f>
        <v>0</v>
      </c>
      <c r="P73" s="97">
        <f>IFERROR(VLOOKUP($A73,강북영업본부!$A$1:$H$254,8,FALSE),0)</f>
        <v>0</v>
      </c>
      <c r="Q73" s="97">
        <f>IFERROR(VLOOKUP($A73,강남영업본부!$A$1:$J$254,10,FALSE),0)</f>
        <v>0</v>
      </c>
      <c r="R73" s="97">
        <f>IFERROR(VLOOKUP($A73,강서영업본부!$A$1:$J$254,10,FALSE),0)</f>
        <v>0</v>
      </c>
      <c r="S73" s="97">
        <f>IFERROR(VLOOKUP($A73,동부영업본부!$A$1:$H$254,8,FALSE),0)</f>
        <v>0</v>
      </c>
      <c r="T73" s="97">
        <f>IFERROR(VLOOKUP($A73,서부영업본부!$A$1:$H$255,8,FALSE),0)</f>
        <v>0</v>
      </c>
    </row>
    <row r="74" spans="1:20" x14ac:dyDescent="0.45">
      <c r="A74" s="23" t="s">
        <v>44</v>
      </c>
      <c r="B74" s="94">
        <f t="shared" si="2"/>
        <v>12069035.385010153</v>
      </c>
      <c r="C74" s="95">
        <f>IFERROR(VLOOKUP($A74,유통영업혁신단!$A$1:$L$254,11,FALSE),0)</f>
        <v>33859.486149803502</v>
      </c>
      <c r="D74" s="95">
        <f t="shared" si="3"/>
        <v>246896.89886034912</v>
      </c>
      <c r="E74" s="95">
        <f>IFERROR(VLOOKUP($A74,유통영업혁신단!$A$1:$F$254,5,FALSE),0)</f>
        <v>384739</v>
      </c>
      <c r="F74" s="95">
        <f>IFERROR(VLOOKUP($A74,강북영업본부!$A$1:$H$254,6,FALSE),0)</f>
        <v>1790075</v>
      </c>
      <c r="G74" s="95">
        <f>IFERROR(VLOOKUP($A74,강북영업본부!$A$1:$H$254,7,FALSE),0)</f>
        <v>313956</v>
      </c>
      <c r="H74" s="95">
        <f>IFERROR(VLOOKUP($A74,강남영업본부!$A$1:$J$254,5,FALSE),0)</f>
        <v>1558399</v>
      </c>
      <c r="I74" s="96">
        <f>IFERROR(VLOOKUP($A74,강서영업본부!$A$1:$J$254,5,FALSE),0)</f>
        <v>1511475</v>
      </c>
      <c r="J74" s="96">
        <f>IFERROR(VLOOKUP($A74,동부영업본부!$A$1:$H$254,6,FALSE),0)</f>
        <v>2161473</v>
      </c>
      <c r="K74" s="96">
        <f>IFERROR(VLOOKUP($A74,동부영업본부!$A$1:$H$254,7,FALSE),0)</f>
        <v>1642424</v>
      </c>
      <c r="L74" s="96">
        <f>IFERROR(VLOOKUP($A74,서부영업본부!$A$1:$H$255,6,FALSE),0)</f>
        <v>1476929</v>
      </c>
      <c r="M74" s="96">
        <f>IFERROR(VLOOKUP($A74,서부영업본부!$A$1:$H$255,7,FALSE),0)</f>
        <v>948809</v>
      </c>
      <c r="P74" s="97">
        <f>IFERROR(VLOOKUP($A74,강북영업본부!$A$1:$H$254,8,FALSE),0)</f>
        <v>51328.502251681319</v>
      </c>
      <c r="Q74" s="97">
        <f>IFERROR(VLOOKUP($A74,강남영업본부!$A$1:$J$254,10,FALSE),0)</f>
        <v>40273.826201783355</v>
      </c>
      <c r="R74" s="97">
        <f>IFERROR(VLOOKUP($A74,강서영업본부!$A$1:$J$254,10,FALSE),0)</f>
        <v>29421.259837838887</v>
      </c>
      <c r="S74" s="97">
        <f>IFERROR(VLOOKUP($A74,동부영업본부!$A$1:$H$254,8,FALSE),0)</f>
        <v>57820.859161515036</v>
      </c>
      <c r="T74" s="97">
        <f>IFERROR(VLOOKUP($A74,서부영업본부!$A$1:$H$255,8,FALSE),0)</f>
        <v>68052.45140753052</v>
      </c>
    </row>
    <row r="75" spans="1:20" x14ac:dyDescent="0.45">
      <c r="A75" s="23" t="s">
        <v>45</v>
      </c>
      <c r="B75" s="94">
        <f t="shared" si="2"/>
        <v>57746915.818975255</v>
      </c>
      <c r="C75" s="95">
        <f>IFERROR(VLOOKUP($A75,유통영업혁신단!$A$1:$L$254,11,FALSE),0)</f>
        <v>110189.29555674926</v>
      </c>
      <c r="D75" s="95">
        <f t="shared" si="3"/>
        <v>979956.52341850509</v>
      </c>
      <c r="E75" s="95">
        <f>IFERROR(VLOOKUP($A75,유통영업혁신단!$A$1:$F$254,5,FALSE),0)</f>
        <v>1574850</v>
      </c>
      <c r="F75" s="95">
        <f>IFERROR(VLOOKUP($A75,강북영업본부!$A$1:$H$254,6,FALSE),0)</f>
        <v>8770850</v>
      </c>
      <c r="G75" s="95">
        <f>IFERROR(VLOOKUP($A75,강북영업본부!$A$1:$H$254,7,FALSE),0)</f>
        <v>2134440</v>
      </c>
      <c r="H75" s="95">
        <f>IFERROR(VLOOKUP($A75,강남영업본부!$A$1:$J$254,5,FALSE),0)</f>
        <v>8161210</v>
      </c>
      <c r="I75" s="96">
        <f>IFERROR(VLOOKUP($A75,강서영업본부!$A$1:$J$254,5,FALSE),0)</f>
        <v>7373850</v>
      </c>
      <c r="J75" s="96">
        <f>IFERROR(VLOOKUP($A75,동부영업본부!$A$1:$H$254,6,FALSE),0)</f>
        <v>9712120</v>
      </c>
      <c r="K75" s="96">
        <f>IFERROR(VLOOKUP($A75,동부영업본부!$A$1:$H$254,7,FALSE),0)</f>
        <v>7208730</v>
      </c>
      <c r="L75" s="96">
        <f>IFERROR(VLOOKUP($A75,서부영업본부!$A$1:$H$255,6,FALSE),0)</f>
        <v>6952370</v>
      </c>
      <c r="M75" s="96">
        <f>IFERROR(VLOOKUP($A75,서부영업본부!$A$1:$H$255,7,FALSE),0)</f>
        <v>4768350</v>
      </c>
      <c r="P75" s="97">
        <f>IFERROR(VLOOKUP($A75,강북영업본부!$A$1:$H$254,8,FALSE),0)</f>
        <v>199530.91262054213</v>
      </c>
      <c r="Q75" s="97">
        <f>IFERROR(VLOOKUP($A75,강남영업본부!$A$1:$J$254,10,FALSE),0)</f>
        <v>157275.18129172971</v>
      </c>
      <c r="R75" s="97">
        <f>IFERROR(VLOOKUP($A75,강서영업본부!$A$1:$J$254,10,FALSE),0)</f>
        <v>107763.88930551034</v>
      </c>
      <c r="S75" s="97">
        <f>IFERROR(VLOOKUP($A75,동부영업본부!$A$1:$H$254,8,FALSE),0)</f>
        <v>311868.39481270453</v>
      </c>
      <c r="T75" s="97">
        <f>IFERROR(VLOOKUP($A75,서부영업본부!$A$1:$H$255,8,FALSE),0)</f>
        <v>203518.14538801843</v>
      </c>
    </row>
    <row r="76" spans="1:20" x14ac:dyDescent="0.45">
      <c r="A76" s="23" t="s">
        <v>46</v>
      </c>
      <c r="B76" s="94">
        <f t="shared" si="2"/>
        <v>60732904.210585192</v>
      </c>
      <c r="C76" s="95">
        <f>IFERROR(VLOOKUP($A76,유통영업혁신단!$A$1:$L$254,11,FALSE),0)</f>
        <v>68472.561986004846</v>
      </c>
      <c r="D76" s="95">
        <f t="shared" si="3"/>
        <v>798351.64859918319</v>
      </c>
      <c r="E76" s="95">
        <f>IFERROR(VLOOKUP($A76,유통영업혁신단!$A$1:$F$254,5,FALSE),0)</f>
        <v>1706840</v>
      </c>
      <c r="F76" s="95">
        <f>IFERROR(VLOOKUP($A76,강북영업본부!$A$1:$H$254,6,FALSE),0)</f>
        <v>9326280</v>
      </c>
      <c r="G76" s="95">
        <f>IFERROR(VLOOKUP($A76,강북영업본부!$A$1:$H$254,7,FALSE),0)</f>
        <v>2493300</v>
      </c>
      <c r="H76" s="95">
        <f>IFERROR(VLOOKUP($A76,강남영업본부!$A$1:$J$254,5,FALSE),0)</f>
        <v>8523480</v>
      </c>
      <c r="I76" s="96">
        <f>IFERROR(VLOOKUP($A76,강서영업본부!$A$1:$J$254,5,FALSE),0)</f>
        <v>7585190</v>
      </c>
      <c r="J76" s="96">
        <f>IFERROR(VLOOKUP($A76,동부영업본부!$A$1:$H$254,6,FALSE),0)</f>
        <v>9772870</v>
      </c>
      <c r="K76" s="96">
        <f>IFERROR(VLOOKUP($A76,동부영업본부!$A$1:$H$254,7,FALSE),0)</f>
        <v>7860830</v>
      </c>
      <c r="L76" s="96">
        <f>IFERROR(VLOOKUP($A76,서부영업본부!$A$1:$H$255,6,FALSE),0)</f>
        <v>7548360</v>
      </c>
      <c r="M76" s="96">
        <f>IFERROR(VLOOKUP($A76,서부영업본부!$A$1:$H$255,7,FALSE),0)</f>
        <v>5048930</v>
      </c>
      <c r="P76" s="97">
        <f>IFERROR(VLOOKUP($A76,강북영업본부!$A$1:$H$254,8,FALSE),0)</f>
        <v>177580.81653909816</v>
      </c>
      <c r="Q76" s="97">
        <f>IFERROR(VLOOKUP($A76,강남영업본부!$A$1:$J$254,10,FALSE),0)</f>
        <v>118325.70842804584</v>
      </c>
      <c r="R76" s="97">
        <f>IFERROR(VLOOKUP($A76,강서영업본부!$A$1:$J$254,10,FALSE),0)</f>
        <v>81441.133418132624</v>
      </c>
      <c r="S76" s="97">
        <f>IFERROR(VLOOKUP($A76,동부영업본부!$A$1:$H$254,8,FALSE),0)</f>
        <v>213839.94207374169</v>
      </c>
      <c r="T76" s="97">
        <f>IFERROR(VLOOKUP($A76,서부영업본부!$A$1:$H$255,8,FALSE),0)</f>
        <v>207164.04814016481</v>
      </c>
    </row>
    <row r="77" spans="1:20" x14ac:dyDescent="0.45">
      <c r="A77" s="23" t="s">
        <v>47</v>
      </c>
      <c r="B77" s="94">
        <f t="shared" si="2"/>
        <v>22493795.008452807</v>
      </c>
      <c r="C77" s="95">
        <f>IFERROR(VLOOKUP($A77,유통영업혁신단!$A$1:$L$254,11,FALSE),0)</f>
        <v>63106.007684732023</v>
      </c>
      <c r="D77" s="95">
        <f t="shared" si="3"/>
        <v>460157.00076807413</v>
      </c>
      <c r="E77" s="95">
        <f>IFERROR(VLOOKUP($A77,유통영업혁신단!$A$1:$F$254,5,FALSE),0)</f>
        <v>717061</v>
      </c>
      <c r="F77" s="95">
        <f>IFERROR(VLOOKUP($A77,강북영업본부!$A$1:$H$254,6,FALSE),0)</f>
        <v>3336274</v>
      </c>
      <c r="G77" s="95">
        <f>IFERROR(VLOOKUP($A77,강북영업본부!$A$1:$H$254,7,FALSE),0)</f>
        <v>585139</v>
      </c>
      <c r="H77" s="95">
        <f>IFERROR(VLOOKUP($A77,강남영업본부!$A$1:$J$254,5,FALSE),0)</f>
        <v>2904483</v>
      </c>
      <c r="I77" s="96">
        <f>IFERROR(VLOOKUP($A77,강서영업본부!$A$1:$J$254,5,FALSE),0)</f>
        <v>2817029</v>
      </c>
      <c r="J77" s="96">
        <f>IFERROR(VLOOKUP($A77,동부영업본부!$A$1:$H$254,6,FALSE),0)</f>
        <v>4028469</v>
      </c>
      <c r="K77" s="96">
        <f>IFERROR(VLOOKUP($A77,동부영업본부!$A$1:$H$254,7,FALSE),0)</f>
        <v>3061084</v>
      </c>
      <c r="L77" s="96">
        <f>IFERROR(VLOOKUP($A77,서부영업본부!$A$1:$H$255,6,FALSE),0)</f>
        <v>2752642</v>
      </c>
      <c r="M77" s="96">
        <f>IFERROR(VLOOKUP($A77,서부영업본부!$A$1:$H$255,7,FALSE),0)</f>
        <v>1768351</v>
      </c>
      <c r="P77" s="97">
        <f>IFERROR(VLOOKUP($A77,강북영업본부!$A$1:$H$254,8,FALSE),0)</f>
        <v>95664.226687067101</v>
      </c>
      <c r="Q77" s="97">
        <f>IFERROR(VLOOKUP($A77,강남영업본부!$A$1:$J$254,10,FALSE),0)</f>
        <v>75060.84994590655</v>
      </c>
      <c r="R77" s="97">
        <f>IFERROR(VLOOKUP($A77,강서영업본부!$A$1:$J$254,10,FALSE),0)</f>
        <v>54834.14008753658</v>
      </c>
      <c r="S77" s="97">
        <f>IFERROR(VLOOKUP($A77,동부영업본부!$A$1:$H$254,8,FALSE),0)</f>
        <v>107764.21620859139</v>
      </c>
      <c r="T77" s="97">
        <f>IFERROR(VLOOKUP($A77,서부영업본부!$A$1:$H$255,8,FALSE),0)</f>
        <v>126833.56783897252</v>
      </c>
    </row>
    <row r="78" spans="1:20" x14ac:dyDescent="0.45">
      <c r="A78" s="23" t="s">
        <v>153</v>
      </c>
      <c r="B78" s="94">
        <f t="shared" si="2"/>
        <v>0</v>
      </c>
      <c r="C78" s="95">
        <f>IFERROR(VLOOKUP($A78,유통영업혁신단!$A$1:$L$254,11,FALSE),0)</f>
        <v>0</v>
      </c>
      <c r="D78" s="95">
        <f t="shared" si="3"/>
        <v>0</v>
      </c>
      <c r="E78" s="95">
        <f>IFERROR(VLOOKUP($A78,유통영업혁신단!$A$1:$F$254,5,FALSE),0)</f>
        <v>0</v>
      </c>
      <c r="F78" s="95">
        <f>IFERROR(VLOOKUP($A78,강북영업본부!$A$1:$H$254,6,FALSE),0)</f>
        <v>0</v>
      </c>
      <c r="G78" s="95">
        <f>IFERROR(VLOOKUP($A78,강북영업본부!$A$1:$H$254,7,FALSE),0)</f>
        <v>0</v>
      </c>
      <c r="H78" s="95">
        <f>IFERROR(VLOOKUP($A78,강남영업본부!$A$1:$J$254,5,FALSE),0)</f>
        <v>0</v>
      </c>
      <c r="I78" s="96">
        <f>IFERROR(VLOOKUP($A78,강서영업본부!$A$1:$J$254,5,FALSE),0)</f>
        <v>0</v>
      </c>
      <c r="J78" s="96">
        <f>IFERROR(VLOOKUP($A78,동부영업본부!$A$1:$H$254,6,FALSE),0)</f>
        <v>0</v>
      </c>
      <c r="K78" s="96">
        <f>IFERROR(VLOOKUP($A78,동부영업본부!$A$1:$H$254,7,FALSE),0)</f>
        <v>0</v>
      </c>
      <c r="L78" s="96">
        <f>IFERROR(VLOOKUP($A78,서부영업본부!$A$1:$H$255,6,FALSE),0)</f>
        <v>0</v>
      </c>
      <c r="M78" s="96">
        <f>IFERROR(VLOOKUP($A78,서부영업본부!$A$1:$H$255,7,FALSE),0)</f>
        <v>0</v>
      </c>
      <c r="P78" s="97">
        <f>IFERROR(VLOOKUP($A78,강북영업본부!$A$1:$H$254,8,FALSE),0)</f>
        <v>0</v>
      </c>
      <c r="Q78" s="97">
        <f>IFERROR(VLOOKUP($A78,강남영업본부!$A$1:$J$254,10,FALSE),0)</f>
        <v>0</v>
      </c>
      <c r="R78" s="97">
        <f>IFERROR(VLOOKUP($A78,강서영업본부!$A$1:$J$254,10,FALSE),0)</f>
        <v>0</v>
      </c>
      <c r="S78" s="97">
        <f>IFERROR(VLOOKUP($A78,동부영업본부!$A$1:$H$254,8,FALSE),0)</f>
        <v>0</v>
      </c>
      <c r="T78" s="97">
        <f>IFERROR(VLOOKUP($A78,서부영업본부!$A$1:$H$255,8,FALSE),0)</f>
        <v>0</v>
      </c>
    </row>
    <row r="79" spans="1:20" x14ac:dyDescent="0.45">
      <c r="A79" s="25" t="s">
        <v>48</v>
      </c>
      <c r="B79" s="94">
        <f t="shared" si="2"/>
        <v>164039161.32422125</v>
      </c>
      <c r="C79" s="95">
        <f>IFERROR(VLOOKUP($A79,유통영업혁신단!$A$1:$L$254,11,FALSE),0)</f>
        <v>0</v>
      </c>
      <c r="D79" s="95">
        <f t="shared" si="3"/>
        <v>19541.324221260336</v>
      </c>
      <c r="E79" s="95">
        <f>IFERROR(VLOOKUP($A79,유통영업혁신단!$A$1:$F$254,5,FALSE),0)</f>
        <v>0</v>
      </c>
      <c r="F79" s="95">
        <f>IFERROR(VLOOKUP($A79,강북영업본부!$A$1:$H$254,6,FALSE),0)</f>
        <v>25695500</v>
      </c>
      <c r="G79" s="95">
        <f>IFERROR(VLOOKUP($A79,강북영업본부!$A$1:$H$254,7,FALSE),0)</f>
        <v>5179000</v>
      </c>
      <c r="H79" s="95">
        <f>IFERROR(VLOOKUP($A79,강남영업본부!$A$1:$J$254,5,FALSE),0)</f>
        <v>21143600</v>
      </c>
      <c r="I79" s="96">
        <f>IFERROR(VLOOKUP($A79,강서영업본부!$A$1:$J$254,5,FALSE),0)</f>
        <v>21241600</v>
      </c>
      <c r="J79" s="96">
        <f>IFERROR(VLOOKUP($A79,동부영업본부!$A$1:$H$254,6,FALSE),0)</f>
        <v>42516920</v>
      </c>
      <c r="K79" s="96">
        <f>IFERROR(VLOOKUP($A79,동부영업본부!$A$1:$H$254,7,FALSE),0)</f>
        <v>24054800</v>
      </c>
      <c r="L79" s="96">
        <f>IFERROR(VLOOKUP($A79,서부영업본부!$A$1:$H$255,6,FALSE),0)</f>
        <v>17594400</v>
      </c>
      <c r="M79" s="96">
        <f>IFERROR(VLOOKUP($A79,서부영업본부!$A$1:$H$255,7,FALSE),0)</f>
        <v>6593800</v>
      </c>
      <c r="P79" s="97">
        <f>IFERROR(VLOOKUP($A79,강북영업본부!$A$1:$H$254,8,FALSE),0)</f>
        <v>0</v>
      </c>
      <c r="Q79" s="97">
        <f>IFERROR(VLOOKUP($A79,강남영업본부!$A$1:$J$254,10,FALSE),0)</f>
        <v>0</v>
      </c>
      <c r="R79" s="97">
        <f>IFERROR(VLOOKUP($A79,강서영업본부!$A$1:$J$254,10,FALSE),0)</f>
        <v>19541.324221260336</v>
      </c>
      <c r="S79" s="97">
        <f>IFERROR(VLOOKUP($A79,동부영업본부!$A$1:$H$254,8,FALSE),0)</f>
        <v>0</v>
      </c>
      <c r="T79" s="97">
        <f>IFERROR(VLOOKUP($A79,서부영업본부!$A$1:$H$255,8,FALSE),0)</f>
        <v>0</v>
      </c>
    </row>
    <row r="80" spans="1:20" x14ac:dyDescent="0.45">
      <c r="A80" s="23" t="s">
        <v>49</v>
      </c>
      <c r="B80" s="94">
        <f t="shared" si="2"/>
        <v>8645671.6896493956</v>
      </c>
      <c r="C80" s="95">
        <f>IFERROR(VLOOKUP($A80,유통영업혁신단!$A$1:$L$254,11,FALSE),0)</f>
        <v>0</v>
      </c>
      <c r="D80" s="95">
        <f t="shared" si="3"/>
        <v>145671.68964939524</v>
      </c>
      <c r="E80" s="95">
        <f>IFERROR(VLOOKUP($A80,유통영업혁신단!$A$1:$F$254,5,FALSE),0)</f>
        <v>0</v>
      </c>
      <c r="F80" s="95">
        <f>IFERROR(VLOOKUP($A80,강북영업본부!$A$1:$H$254,6,FALSE),0)</f>
        <v>2100000</v>
      </c>
      <c r="G80" s="95">
        <f>IFERROR(VLOOKUP($A80,강북영업본부!$A$1:$H$254,7,FALSE),0)</f>
        <v>300000</v>
      </c>
      <c r="H80" s="95">
        <f>IFERROR(VLOOKUP($A80,강남영업본부!$A$1:$J$254,5,FALSE),0)</f>
        <v>3000000</v>
      </c>
      <c r="I80" s="96">
        <f>IFERROR(VLOOKUP($A80,강서영업본부!$A$1:$J$254,5,FALSE),0)</f>
        <v>800000</v>
      </c>
      <c r="J80" s="96">
        <f>IFERROR(VLOOKUP($A80,동부영업본부!$A$1:$H$254,6,FALSE),0)</f>
        <v>0</v>
      </c>
      <c r="K80" s="96">
        <f>IFERROR(VLOOKUP($A80,동부영업본부!$A$1:$H$254,7,FALSE),0)</f>
        <v>800000</v>
      </c>
      <c r="L80" s="96">
        <f>IFERROR(VLOOKUP($A80,서부영업본부!$A$1:$H$255,6,FALSE),0)</f>
        <v>1500000</v>
      </c>
      <c r="M80" s="96">
        <f>IFERROR(VLOOKUP($A80,서부영업본부!$A$1:$H$255,7,FALSE),0)</f>
        <v>0</v>
      </c>
      <c r="P80" s="97">
        <f>IFERROR(VLOOKUP($A80,강북영업본부!$A$1:$H$254,8,FALSE),0)</f>
        <v>0</v>
      </c>
      <c r="Q80" s="97">
        <f>IFERROR(VLOOKUP($A80,강남영업본부!$A$1:$J$254,10,FALSE),0)</f>
        <v>0</v>
      </c>
      <c r="R80" s="97">
        <f>IFERROR(VLOOKUP($A80,강서영업본부!$A$1:$J$254,10,FALSE),0)</f>
        <v>145671.68964939524</v>
      </c>
      <c r="S80" s="97">
        <f>IFERROR(VLOOKUP($A80,동부영업본부!$A$1:$H$254,8,FALSE),0)</f>
        <v>0</v>
      </c>
      <c r="T80" s="97">
        <f>IFERROR(VLOOKUP($A80,서부영업본부!$A$1:$H$255,8,FALSE),0)</f>
        <v>0</v>
      </c>
    </row>
    <row r="81" spans="1:20" x14ac:dyDescent="0.45">
      <c r="A81" s="23" t="s">
        <v>50</v>
      </c>
      <c r="B81" s="94">
        <f t="shared" si="2"/>
        <v>777243.84485928959</v>
      </c>
      <c r="C81" s="95">
        <f>IFERROR(VLOOKUP($A81,유통영업혁신단!$A$1:$L$254,11,FALSE),0)</f>
        <v>7468.0059012399115</v>
      </c>
      <c r="D81" s="95">
        <f t="shared" si="3"/>
        <v>769775.83895804966</v>
      </c>
      <c r="E81" s="95">
        <f>IFERROR(VLOOKUP($A81,유통영업혁신단!$A$1:$F$254,5,FALSE),0)</f>
        <v>0</v>
      </c>
      <c r="F81" s="95">
        <f>IFERROR(VLOOKUP($A81,강북영업본부!$A$1:$H$254,6,FALSE),0)</f>
        <v>0</v>
      </c>
      <c r="G81" s="95">
        <f>IFERROR(VLOOKUP($A81,강북영업본부!$A$1:$H$254,7,FALSE),0)</f>
        <v>0</v>
      </c>
      <c r="H81" s="95">
        <f>IFERROR(VLOOKUP($A81,강남영업본부!$A$1:$J$254,5,FALSE),0)</f>
        <v>0</v>
      </c>
      <c r="I81" s="96">
        <f>IFERROR(VLOOKUP($A81,강서영업본부!$A$1:$J$254,5,FALSE),0)</f>
        <v>0</v>
      </c>
      <c r="J81" s="96">
        <f>IFERROR(VLOOKUP($A81,동부영업본부!$A$1:$H$254,6,FALSE),0)</f>
        <v>0</v>
      </c>
      <c r="K81" s="96">
        <f>IFERROR(VLOOKUP($A81,동부영업본부!$A$1:$H$254,7,FALSE),0)</f>
        <v>0</v>
      </c>
      <c r="L81" s="96">
        <f>IFERROR(VLOOKUP($A81,서부영업본부!$A$1:$H$255,6,FALSE),0)</f>
        <v>0</v>
      </c>
      <c r="M81" s="96">
        <f>IFERROR(VLOOKUP($A81,서부영업본부!$A$1:$H$255,7,FALSE),0)</f>
        <v>0</v>
      </c>
      <c r="P81" s="97">
        <f>IFERROR(VLOOKUP($A81,강북영업본부!$A$1:$H$254,8,FALSE),0)</f>
        <v>274107.49886730209</v>
      </c>
      <c r="Q81" s="97">
        <f>IFERROR(VLOOKUP($A81,강남영업본부!$A$1:$J$254,10,FALSE),0)</f>
        <v>143572.1075347247</v>
      </c>
      <c r="R81" s="97">
        <f>IFERROR(VLOOKUP($A81,강서영업본부!$A$1:$J$254,10,FALSE),0)</f>
        <v>124511.79109869717</v>
      </c>
      <c r="S81" s="97">
        <f>IFERROR(VLOOKUP($A81,동부영업본부!$A$1:$H$254,8,FALSE),0)</f>
        <v>0</v>
      </c>
      <c r="T81" s="97">
        <f>IFERROR(VLOOKUP($A81,서부영업본부!$A$1:$H$255,8,FALSE),0)</f>
        <v>227584.44145732577</v>
      </c>
    </row>
    <row r="82" spans="1:20" x14ac:dyDescent="0.45">
      <c r="A82" s="23" t="s">
        <v>51</v>
      </c>
      <c r="B82" s="94">
        <f t="shared" si="2"/>
        <v>1496423.7150095203</v>
      </c>
      <c r="C82" s="95">
        <f>IFERROR(VLOOKUP($A82,유통영업혁신단!$A$1:$L$254,11,FALSE),0)</f>
        <v>0</v>
      </c>
      <c r="D82" s="95">
        <f t="shared" si="3"/>
        <v>8370.7150095202232</v>
      </c>
      <c r="E82" s="95">
        <f>IFERROR(VLOOKUP($A82,유통영업혁신단!$A$1:$F$254,5,FALSE),0)</f>
        <v>0</v>
      </c>
      <c r="F82" s="95">
        <f>IFERROR(VLOOKUP($A82,강북영업본부!$A$1:$H$254,6,FALSE),0)</f>
        <v>293457</v>
      </c>
      <c r="G82" s="95">
        <f>IFERROR(VLOOKUP($A82,강북영업본부!$A$1:$H$254,7,FALSE),0)</f>
        <v>100638</v>
      </c>
      <c r="H82" s="95">
        <f>IFERROR(VLOOKUP($A82,강남영업본부!$A$1:$J$254,5,FALSE),0)</f>
        <v>207184</v>
      </c>
      <c r="I82" s="96">
        <f>IFERROR(VLOOKUP($A82,강서영업본부!$A$1:$J$254,5,FALSE),0)</f>
        <v>205730</v>
      </c>
      <c r="J82" s="96">
        <f>IFERROR(VLOOKUP($A82,동부영업본부!$A$1:$H$254,6,FALSE),0)</f>
        <v>271040</v>
      </c>
      <c r="K82" s="96">
        <f>IFERROR(VLOOKUP($A82,동부영업본부!$A$1:$H$254,7,FALSE),0)</f>
        <v>196457</v>
      </c>
      <c r="L82" s="96">
        <f>IFERROR(VLOOKUP($A82,서부영업본부!$A$1:$H$255,6,FALSE),0)</f>
        <v>159456</v>
      </c>
      <c r="M82" s="96">
        <f>IFERROR(VLOOKUP($A82,서부영업본부!$A$1:$H$255,7,FALSE),0)</f>
        <v>54091</v>
      </c>
      <c r="P82" s="97">
        <f>IFERROR(VLOOKUP($A82,강북영업본부!$A$1:$H$254,8,FALSE),0)</f>
        <v>0</v>
      </c>
      <c r="Q82" s="97">
        <f>IFERROR(VLOOKUP($A82,강남영업본부!$A$1:$J$254,10,FALSE),0)</f>
        <v>3471.6767968943927</v>
      </c>
      <c r="R82" s="97">
        <f>IFERROR(VLOOKUP($A82,강서영업본부!$A$1:$J$254,10,FALSE),0)</f>
        <v>0</v>
      </c>
      <c r="S82" s="97">
        <f>IFERROR(VLOOKUP($A82,동부영업본부!$A$1:$H$254,8,FALSE),0)</f>
        <v>4899.0382126258301</v>
      </c>
      <c r="T82" s="97">
        <f>IFERROR(VLOOKUP($A82,서부영업본부!$A$1:$H$255,8,FALSE),0)</f>
        <v>0</v>
      </c>
    </row>
    <row r="83" spans="1:20" x14ac:dyDescent="0.45">
      <c r="A83" s="23" t="s">
        <v>301</v>
      </c>
      <c r="B83" s="94">
        <f t="shared" si="2"/>
        <v>0</v>
      </c>
      <c r="C83" s="95">
        <f>IFERROR(VLOOKUP($A83,유통영업혁신단!$A$1:$L$254,11,FALSE),0)</f>
        <v>0</v>
      </c>
      <c r="D83" s="95">
        <f t="shared" si="3"/>
        <v>0</v>
      </c>
      <c r="E83" s="95">
        <f>IFERROR(VLOOKUP($A83,유통영업혁신단!$A$1:$F$254,5,FALSE),0)</f>
        <v>0</v>
      </c>
      <c r="F83" s="95">
        <f>IFERROR(VLOOKUP($A83,강북영업본부!$A$1:$H$254,6,FALSE),0)</f>
        <v>0</v>
      </c>
      <c r="G83" s="95">
        <f>IFERROR(VLOOKUP($A83,강북영업본부!$A$1:$H$254,7,FALSE),0)</f>
        <v>0</v>
      </c>
      <c r="H83" s="95">
        <f>IFERROR(VLOOKUP($A83,강남영업본부!$A$1:$J$254,5,FALSE),0)</f>
        <v>0</v>
      </c>
      <c r="I83" s="96">
        <f>IFERROR(VLOOKUP($A83,강서영업본부!$A$1:$J$254,5,FALSE),0)</f>
        <v>0</v>
      </c>
      <c r="J83" s="96">
        <f>IFERROR(VLOOKUP($A83,동부영업본부!$A$1:$H$254,6,FALSE),0)</f>
        <v>0</v>
      </c>
      <c r="K83" s="96">
        <f>IFERROR(VLOOKUP($A83,동부영업본부!$A$1:$H$254,7,FALSE),0)</f>
        <v>0</v>
      </c>
      <c r="L83" s="96">
        <f>IFERROR(VLOOKUP($A83,서부영업본부!$A$1:$H$255,6,FALSE),0)</f>
        <v>0</v>
      </c>
      <c r="M83" s="96">
        <f>IFERROR(VLOOKUP($A83,서부영업본부!$A$1:$H$255,7,FALSE),0)</f>
        <v>0</v>
      </c>
      <c r="P83" s="97">
        <f>IFERROR(VLOOKUP($A83,강북영업본부!$A$1:$H$254,8,FALSE),0)</f>
        <v>0</v>
      </c>
      <c r="Q83" s="97">
        <f>IFERROR(VLOOKUP($A83,강남영업본부!$A$1:$J$254,10,FALSE),0)</f>
        <v>0</v>
      </c>
      <c r="R83" s="97">
        <f>IFERROR(VLOOKUP($A83,강서영업본부!$A$1:$J$254,10,FALSE),0)</f>
        <v>0</v>
      </c>
      <c r="S83" s="97">
        <f>IFERROR(VLOOKUP($A83,동부영업본부!$A$1:$H$254,8,FALSE),0)</f>
        <v>0</v>
      </c>
      <c r="T83" s="97">
        <f>IFERROR(VLOOKUP($A83,서부영업본부!$A$1:$H$255,8,FALSE),0)</f>
        <v>0</v>
      </c>
    </row>
    <row r="84" spans="1:20" x14ac:dyDescent="0.45">
      <c r="A84" s="23" t="s">
        <v>52</v>
      </c>
      <c r="B84" s="94">
        <f t="shared" si="2"/>
        <v>0</v>
      </c>
      <c r="C84" s="95">
        <f>IFERROR(VLOOKUP($A84,유통영업혁신단!$A$1:$L$254,11,FALSE),0)</f>
        <v>0</v>
      </c>
      <c r="D84" s="95">
        <f t="shared" si="3"/>
        <v>0</v>
      </c>
      <c r="E84" s="95">
        <f>IFERROR(VLOOKUP($A84,유통영업혁신단!$A$1:$F$254,5,FALSE),0)</f>
        <v>0</v>
      </c>
      <c r="F84" s="95">
        <f>IFERROR(VLOOKUP($A84,강북영업본부!$A$1:$H$254,6,FALSE),0)</f>
        <v>0</v>
      </c>
      <c r="G84" s="95">
        <f>IFERROR(VLOOKUP($A84,강북영업본부!$A$1:$H$254,7,FALSE),0)</f>
        <v>0</v>
      </c>
      <c r="H84" s="95">
        <f>IFERROR(VLOOKUP($A84,강남영업본부!$A$1:$J$254,5,FALSE),0)</f>
        <v>0</v>
      </c>
      <c r="I84" s="96">
        <f>IFERROR(VLOOKUP($A84,강서영업본부!$A$1:$J$254,5,FALSE),0)</f>
        <v>0</v>
      </c>
      <c r="J84" s="96">
        <f>IFERROR(VLOOKUP($A84,동부영업본부!$A$1:$H$254,6,FALSE),0)</f>
        <v>0</v>
      </c>
      <c r="K84" s="96">
        <f>IFERROR(VLOOKUP($A84,동부영업본부!$A$1:$H$254,7,FALSE),0)</f>
        <v>0</v>
      </c>
      <c r="L84" s="96">
        <f>IFERROR(VLOOKUP($A84,서부영업본부!$A$1:$H$255,6,FALSE),0)</f>
        <v>0</v>
      </c>
      <c r="M84" s="96">
        <f>IFERROR(VLOOKUP($A84,서부영업본부!$A$1:$H$255,7,FALSE),0)</f>
        <v>0</v>
      </c>
      <c r="P84" s="97">
        <f>IFERROR(VLOOKUP($A84,강북영업본부!$A$1:$H$254,8,FALSE),0)</f>
        <v>0</v>
      </c>
      <c r="Q84" s="97">
        <f>IFERROR(VLOOKUP($A84,강남영업본부!$A$1:$J$254,10,FALSE),0)</f>
        <v>0</v>
      </c>
      <c r="R84" s="97">
        <f>IFERROR(VLOOKUP($A84,강서영업본부!$A$1:$J$254,10,FALSE),0)</f>
        <v>0</v>
      </c>
      <c r="S84" s="97">
        <f>IFERROR(VLOOKUP($A84,동부영업본부!$A$1:$H$254,8,FALSE),0)</f>
        <v>0</v>
      </c>
      <c r="T84" s="97">
        <f>IFERROR(VLOOKUP($A84,서부영업본부!$A$1:$H$255,8,FALSE),0)</f>
        <v>0</v>
      </c>
    </row>
    <row r="85" spans="1:20" x14ac:dyDescent="0.45">
      <c r="A85" s="23" t="s">
        <v>53</v>
      </c>
      <c r="B85" s="94">
        <f t="shared" si="2"/>
        <v>0</v>
      </c>
      <c r="C85" s="95">
        <f>IFERROR(VLOOKUP($A85,유통영업혁신단!$A$1:$L$254,11,FALSE),0)</f>
        <v>0</v>
      </c>
      <c r="D85" s="95">
        <f t="shared" si="3"/>
        <v>0</v>
      </c>
      <c r="E85" s="95">
        <f>IFERROR(VLOOKUP($A85,유통영업혁신단!$A$1:$F$254,5,FALSE),0)</f>
        <v>0</v>
      </c>
      <c r="F85" s="95">
        <f>IFERROR(VLOOKUP($A85,강북영업본부!$A$1:$H$254,6,FALSE),0)</f>
        <v>0</v>
      </c>
      <c r="G85" s="95">
        <f>IFERROR(VLOOKUP($A85,강북영업본부!$A$1:$H$254,7,FALSE),0)</f>
        <v>0</v>
      </c>
      <c r="H85" s="95">
        <f>IFERROR(VLOOKUP($A85,강남영업본부!$A$1:$J$254,5,FALSE),0)</f>
        <v>0</v>
      </c>
      <c r="I85" s="96">
        <f>IFERROR(VLOOKUP($A85,강서영업본부!$A$1:$J$254,5,FALSE),0)</f>
        <v>0</v>
      </c>
      <c r="J85" s="96">
        <f>IFERROR(VLOOKUP($A85,동부영업본부!$A$1:$H$254,6,FALSE),0)</f>
        <v>0</v>
      </c>
      <c r="K85" s="96">
        <f>IFERROR(VLOOKUP($A85,동부영업본부!$A$1:$H$254,7,FALSE),0)</f>
        <v>0</v>
      </c>
      <c r="L85" s="96">
        <f>IFERROR(VLOOKUP($A85,서부영업본부!$A$1:$H$255,6,FALSE),0)</f>
        <v>0</v>
      </c>
      <c r="M85" s="96">
        <f>IFERROR(VLOOKUP($A85,서부영업본부!$A$1:$H$255,7,FALSE),0)</f>
        <v>0</v>
      </c>
      <c r="P85" s="97">
        <f>IFERROR(VLOOKUP($A85,강북영업본부!$A$1:$H$254,8,FALSE),0)</f>
        <v>0</v>
      </c>
      <c r="Q85" s="97">
        <f>IFERROR(VLOOKUP($A85,강남영업본부!$A$1:$J$254,10,FALSE),0)</f>
        <v>0</v>
      </c>
      <c r="R85" s="97">
        <f>IFERROR(VLOOKUP($A85,강서영업본부!$A$1:$J$254,10,FALSE),0)</f>
        <v>0</v>
      </c>
      <c r="S85" s="97">
        <f>IFERROR(VLOOKUP($A85,동부영업본부!$A$1:$H$254,8,FALSE),0)</f>
        <v>0</v>
      </c>
      <c r="T85" s="97">
        <f>IFERROR(VLOOKUP($A85,서부영업본부!$A$1:$H$255,8,FALSE),0)</f>
        <v>0</v>
      </c>
    </row>
    <row r="86" spans="1:20" x14ac:dyDescent="0.45">
      <c r="A86" s="23" t="s">
        <v>209</v>
      </c>
      <c r="B86" s="94">
        <f t="shared" si="2"/>
        <v>0</v>
      </c>
      <c r="C86" s="95">
        <f>IFERROR(VLOOKUP($A86,유통영업혁신단!$A$1:$L$254,11,FALSE),0)</f>
        <v>0</v>
      </c>
      <c r="D86" s="95">
        <f t="shared" si="3"/>
        <v>0</v>
      </c>
      <c r="E86" s="95">
        <f>IFERROR(VLOOKUP($A86,유통영업혁신단!$A$1:$F$254,5,FALSE),0)</f>
        <v>0</v>
      </c>
      <c r="F86" s="95">
        <f>IFERROR(VLOOKUP($A86,강북영업본부!$A$1:$H$254,6,FALSE),0)</f>
        <v>0</v>
      </c>
      <c r="G86" s="95">
        <f>IFERROR(VLOOKUP($A86,강북영업본부!$A$1:$H$254,7,FALSE),0)</f>
        <v>0</v>
      </c>
      <c r="H86" s="95">
        <f>IFERROR(VLOOKUP($A86,강남영업본부!$A$1:$J$254,5,FALSE),0)</f>
        <v>0</v>
      </c>
      <c r="I86" s="96">
        <f>IFERROR(VLOOKUP($A86,강서영업본부!$A$1:$J$254,5,FALSE),0)</f>
        <v>0</v>
      </c>
      <c r="J86" s="96">
        <f>IFERROR(VLOOKUP($A86,동부영업본부!$A$1:$H$254,6,FALSE),0)</f>
        <v>0</v>
      </c>
      <c r="K86" s="96">
        <f>IFERROR(VLOOKUP($A86,동부영업본부!$A$1:$H$254,7,FALSE),0)</f>
        <v>0</v>
      </c>
      <c r="L86" s="96">
        <f>IFERROR(VLOOKUP($A86,서부영업본부!$A$1:$H$255,6,FALSE),0)</f>
        <v>0</v>
      </c>
      <c r="M86" s="96">
        <f>IFERROR(VLOOKUP($A86,서부영업본부!$A$1:$H$255,7,FALSE),0)</f>
        <v>0</v>
      </c>
      <c r="P86" s="97">
        <f>IFERROR(VLOOKUP($A86,강북영업본부!$A$1:$H$254,8,FALSE),0)</f>
        <v>0</v>
      </c>
      <c r="Q86" s="97">
        <f>IFERROR(VLOOKUP($A86,강남영업본부!$A$1:$J$254,10,FALSE),0)</f>
        <v>0</v>
      </c>
      <c r="R86" s="97">
        <f>IFERROR(VLOOKUP($A86,강서영업본부!$A$1:$J$254,10,FALSE),0)</f>
        <v>0</v>
      </c>
      <c r="S86" s="97">
        <f>IFERROR(VLOOKUP($A86,동부영업본부!$A$1:$H$254,8,FALSE),0)</f>
        <v>0</v>
      </c>
      <c r="T86" s="97">
        <f>IFERROR(VLOOKUP($A86,서부영업본부!$A$1:$H$255,8,FALSE),0)</f>
        <v>0</v>
      </c>
    </row>
    <row r="87" spans="1:20" x14ac:dyDescent="0.45">
      <c r="A87" s="23" t="s">
        <v>54</v>
      </c>
      <c r="B87" s="94">
        <f t="shared" si="2"/>
        <v>0</v>
      </c>
      <c r="C87" s="95">
        <f>IFERROR(VLOOKUP($A87,유통영업혁신단!$A$1:$L$254,11,FALSE),0)</f>
        <v>0</v>
      </c>
      <c r="D87" s="95">
        <f t="shared" si="3"/>
        <v>0</v>
      </c>
      <c r="E87" s="95">
        <f>IFERROR(VLOOKUP($A87,유통영업혁신단!$A$1:$F$254,5,FALSE),0)</f>
        <v>0</v>
      </c>
      <c r="F87" s="95">
        <f>IFERROR(VLOOKUP($A87,강북영업본부!$A$1:$H$254,6,FALSE),0)</f>
        <v>0</v>
      </c>
      <c r="G87" s="95">
        <f>IFERROR(VLOOKUP($A87,강북영업본부!$A$1:$H$254,7,FALSE),0)</f>
        <v>0</v>
      </c>
      <c r="H87" s="95">
        <f>IFERROR(VLOOKUP($A87,강남영업본부!$A$1:$J$254,5,FALSE),0)</f>
        <v>0</v>
      </c>
      <c r="I87" s="96">
        <f>IFERROR(VLOOKUP($A87,강서영업본부!$A$1:$J$254,5,FALSE),0)</f>
        <v>0</v>
      </c>
      <c r="J87" s="96">
        <f>IFERROR(VLOOKUP($A87,동부영업본부!$A$1:$H$254,6,FALSE),0)</f>
        <v>0</v>
      </c>
      <c r="K87" s="96">
        <f>IFERROR(VLOOKUP($A87,동부영업본부!$A$1:$H$254,7,FALSE),0)</f>
        <v>0</v>
      </c>
      <c r="L87" s="96">
        <f>IFERROR(VLOOKUP($A87,서부영업본부!$A$1:$H$255,6,FALSE),0)</f>
        <v>0</v>
      </c>
      <c r="M87" s="96">
        <f>IFERROR(VLOOKUP($A87,서부영업본부!$A$1:$H$255,7,FALSE),0)</f>
        <v>0</v>
      </c>
      <c r="P87" s="97">
        <f>IFERROR(VLOOKUP($A87,강북영업본부!$A$1:$H$254,8,FALSE),0)</f>
        <v>0</v>
      </c>
      <c r="Q87" s="97">
        <f>IFERROR(VLOOKUP($A87,강남영업본부!$A$1:$J$254,10,FALSE),0)</f>
        <v>0</v>
      </c>
      <c r="R87" s="97">
        <f>IFERROR(VLOOKUP($A87,강서영업본부!$A$1:$J$254,10,FALSE),0)</f>
        <v>0</v>
      </c>
      <c r="S87" s="97">
        <f>IFERROR(VLOOKUP($A87,동부영업본부!$A$1:$H$254,8,FALSE),0)</f>
        <v>0</v>
      </c>
      <c r="T87" s="97">
        <f>IFERROR(VLOOKUP($A87,서부영업본부!$A$1:$H$255,8,FALSE),0)</f>
        <v>0</v>
      </c>
    </row>
    <row r="88" spans="1:20" x14ac:dyDescent="0.45">
      <c r="A88" s="23" t="s">
        <v>210</v>
      </c>
      <c r="B88" s="94">
        <f t="shared" si="2"/>
        <v>0</v>
      </c>
      <c r="C88" s="95">
        <f>IFERROR(VLOOKUP($A88,유통영업혁신단!$A$1:$L$254,11,FALSE),0)</f>
        <v>0</v>
      </c>
      <c r="D88" s="95">
        <f t="shared" si="3"/>
        <v>0</v>
      </c>
      <c r="E88" s="95">
        <f>IFERROR(VLOOKUP($A88,유통영업혁신단!$A$1:$F$254,5,FALSE),0)</f>
        <v>0</v>
      </c>
      <c r="F88" s="95">
        <f>IFERROR(VLOOKUP($A88,강북영업본부!$A$1:$H$254,6,FALSE),0)</f>
        <v>0</v>
      </c>
      <c r="G88" s="95">
        <f>IFERROR(VLOOKUP($A88,강북영업본부!$A$1:$H$254,7,FALSE),0)</f>
        <v>0</v>
      </c>
      <c r="H88" s="95">
        <f>IFERROR(VLOOKUP($A88,강남영업본부!$A$1:$J$254,5,FALSE),0)</f>
        <v>0</v>
      </c>
      <c r="I88" s="96">
        <f>IFERROR(VLOOKUP($A88,강서영업본부!$A$1:$J$254,5,FALSE),0)</f>
        <v>0</v>
      </c>
      <c r="J88" s="96">
        <f>IFERROR(VLOOKUP($A88,동부영업본부!$A$1:$H$254,6,FALSE),0)</f>
        <v>0</v>
      </c>
      <c r="K88" s="96">
        <f>IFERROR(VLOOKUP($A88,동부영업본부!$A$1:$H$254,7,FALSE),0)</f>
        <v>0</v>
      </c>
      <c r="L88" s="96">
        <f>IFERROR(VLOOKUP($A88,서부영업본부!$A$1:$H$255,6,FALSE),0)</f>
        <v>0</v>
      </c>
      <c r="M88" s="96">
        <f>IFERROR(VLOOKUP($A88,서부영업본부!$A$1:$H$255,7,FALSE),0)</f>
        <v>0</v>
      </c>
      <c r="P88" s="97">
        <f>IFERROR(VLOOKUP($A88,강북영업본부!$A$1:$H$254,8,FALSE),0)</f>
        <v>0</v>
      </c>
      <c r="Q88" s="97">
        <f>IFERROR(VLOOKUP($A88,강남영업본부!$A$1:$J$254,10,FALSE),0)</f>
        <v>0</v>
      </c>
      <c r="R88" s="97">
        <f>IFERROR(VLOOKUP($A88,강서영업본부!$A$1:$J$254,10,FALSE),0)</f>
        <v>0</v>
      </c>
      <c r="S88" s="97">
        <f>IFERROR(VLOOKUP($A88,동부영업본부!$A$1:$H$254,8,FALSE),0)</f>
        <v>0</v>
      </c>
      <c r="T88" s="97">
        <f>IFERROR(VLOOKUP($A88,서부영업본부!$A$1:$H$255,8,FALSE),0)</f>
        <v>0</v>
      </c>
    </row>
    <row r="89" spans="1:20" x14ac:dyDescent="0.45">
      <c r="A89" s="23" t="s">
        <v>55</v>
      </c>
      <c r="B89" s="94">
        <f t="shared" si="2"/>
        <v>0</v>
      </c>
      <c r="C89" s="95">
        <f>IFERROR(VLOOKUP($A89,유통영업혁신단!$A$1:$L$254,11,FALSE),0)</f>
        <v>0</v>
      </c>
      <c r="D89" s="95">
        <f t="shared" si="3"/>
        <v>0</v>
      </c>
      <c r="E89" s="95">
        <f>IFERROR(VLOOKUP($A89,유통영업혁신단!$A$1:$F$254,5,FALSE),0)</f>
        <v>0</v>
      </c>
      <c r="F89" s="95">
        <f>IFERROR(VLOOKUP($A89,강북영업본부!$A$1:$H$254,6,FALSE),0)</f>
        <v>0</v>
      </c>
      <c r="G89" s="95">
        <f>IFERROR(VLOOKUP($A89,강북영업본부!$A$1:$H$254,7,FALSE),0)</f>
        <v>0</v>
      </c>
      <c r="H89" s="95">
        <f>IFERROR(VLOOKUP($A89,강남영업본부!$A$1:$J$254,5,FALSE),0)</f>
        <v>0</v>
      </c>
      <c r="I89" s="96">
        <f>IFERROR(VLOOKUP($A89,강서영업본부!$A$1:$J$254,5,FALSE),0)</f>
        <v>0</v>
      </c>
      <c r="J89" s="96">
        <f>IFERROR(VLOOKUP($A89,동부영업본부!$A$1:$H$254,6,FALSE),0)</f>
        <v>0</v>
      </c>
      <c r="K89" s="96">
        <f>IFERROR(VLOOKUP($A89,동부영업본부!$A$1:$H$254,7,FALSE),0)</f>
        <v>0</v>
      </c>
      <c r="L89" s="96">
        <f>IFERROR(VLOOKUP($A89,서부영업본부!$A$1:$H$255,6,FALSE),0)</f>
        <v>0</v>
      </c>
      <c r="M89" s="96">
        <f>IFERROR(VLOOKUP($A89,서부영업본부!$A$1:$H$255,7,FALSE),0)</f>
        <v>0</v>
      </c>
      <c r="P89" s="97">
        <f>IFERROR(VLOOKUP($A89,강북영업본부!$A$1:$H$254,8,FALSE),0)</f>
        <v>0</v>
      </c>
      <c r="Q89" s="97">
        <f>IFERROR(VLOOKUP($A89,강남영업본부!$A$1:$J$254,10,FALSE),0)</f>
        <v>0</v>
      </c>
      <c r="R89" s="97">
        <f>IFERROR(VLOOKUP($A89,강서영업본부!$A$1:$J$254,10,FALSE),0)</f>
        <v>0</v>
      </c>
      <c r="S89" s="97">
        <f>IFERROR(VLOOKUP($A89,동부영업본부!$A$1:$H$254,8,FALSE),0)</f>
        <v>0</v>
      </c>
      <c r="T89" s="97">
        <f>IFERROR(VLOOKUP($A89,서부영업본부!$A$1:$H$255,8,FALSE),0)</f>
        <v>0</v>
      </c>
    </row>
    <row r="90" spans="1:20" x14ac:dyDescent="0.45">
      <c r="A90" s="27" t="s">
        <v>255</v>
      </c>
      <c r="B90" s="94">
        <f t="shared" si="2"/>
        <v>0</v>
      </c>
      <c r="C90" s="95">
        <f>IFERROR(VLOOKUP($A90,유통영업혁신단!$A$1:$L$254,11,FALSE),0)</f>
        <v>0</v>
      </c>
      <c r="D90" s="95">
        <f t="shared" si="3"/>
        <v>0</v>
      </c>
      <c r="E90" s="95">
        <f>IFERROR(VLOOKUP($A90,유통영업혁신단!$A$1:$F$254,5,FALSE),0)</f>
        <v>0</v>
      </c>
      <c r="F90" s="95">
        <f>IFERROR(VLOOKUP($A90,강북영업본부!$A$1:$H$254,6,FALSE),0)</f>
        <v>0</v>
      </c>
      <c r="G90" s="95">
        <f>IFERROR(VLOOKUP($A90,강북영업본부!$A$1:$H$254,7,FALSE),0)</f>
        <v>0</v>
      </c>
      <c r="H90" s="95">
        <f>IFERROR(VLOOKUP($A90,강남영업본부!$A$1:$J$254,5,FALSE),0)</f>
        <v>0</v>
      </c>
      <c r="I90" s="96">
        <f>IFERROR(VLOOKUP($A90,강서영업본부!$A$1:$J$254,5,FALSE),0)</f>
        <v>0</v>
      </c>
      <c r="J90" s="96">
        <f>IFERROR(VLOOKUP($A90,동부영업본부!$A$1:$H$254,6,FALSE),0)</f>
        <v>0</v>
      </c>
      <c r="K90" s="96">
        <f>IFERROR(VLOOKUP($A90,동부영업본부!$A$1:$H$254,7,FALSE),0)</f>
        <v>0</v>
      </c>
      <c r="L90" s="96">
        <f>IFERROR(VLOOKUP($A90,서부영업본부!$A$1:$H$255,6,FALSE),0)</f>
        <v>0</v>
      </c>
      <c r="M90" s="96">
        <f>IFERROR(VLOOKUP($A90,서부영업본부!$A$1:$H$255,7,FALSE),0)</f>
        <v>0</v>
      </c>
      <c r="P90" s="97">
        <f>IFERROR(VLOOKUP($A90,강북영업본부!$A$1:$H$254,8,FALSE),0)</f>
        <v>0</v>
      </c>
      <c r="Q90" s="97">
        <f>IFERROR(VLOOKUP($A90,강남영업본부!$A$1:$J$254,10,FALSE),0)</f>
        <v>0</v>
      </c>
      <c r="R90" s="97">
        <f>IFERROR(VLOOKUP($A90,강서영업본부!$A$1:$J$254,10,FALSE),0)</f>
        <v>0</v>
      </c>
      <c r="S90" s="97">
        <f>IFERROR(VLOOKUP($A90,동부영업본부!$A$1:$H$254,8,FALSE),0)</f>
        <v>0</v>
      </c>
      <c r="T90" s="97">
        <f>IFERROR(VLOOKUP($A90,서부영업본부!$A$1:$H$255,8,FALSE),0)</f>
        <v>0</v>
      </c>
    </row>
    <row r="91" spans="1:20" x14ac:dyDescent="0.45">
      <c r="A91" s="23" t="s">
        <v>211</v>
      </c>
      <c r="B91" s="94">
        <f t="shared" si="2"/>
        <v>0</v>
      </c>
      <c r="C91" s="95">
        <f>IFERROR(VLOOKUP($A91,유통영업혁신단!$A$1:$L$254,11,FALSE),0)</f>
        <v>0</v>
      </c>
      <c r="D91" s="95">
        <f t="shared" si="3"/>
        <v>0</v>
      </c>
      <c r="E91" s="95">
        <f>IFERROR(VLOOKUP($A91,유통영업혁신단!$A$1:$F$254,5,FALSE),0)</f>
        <v>0</v>
      </c>
      <c r="F91" s="95">
        <f>IFERROR(VLOOKUP($A91,강북영업본부!$A$1:$H$254,6,FALSE),0)</f>
        <v>0</v>
      </c>
      <c r="G91" s="95">
        <f>IFERROR(VLOOKUP($A91,강북영업본부!$A$1:$H$254,7,FALSE),0)</f>
        <v>0</v>
      </c>
      <c r="H91" s="95">
        <f>IFERROR(VLOOKUP($A91,강남영업본부!$A$1:$J$254,5,FALSE),0)</f>
        <v>0</v>
      </c>
      <c r="I91" s="96">
        <f>IFERROR(VLOOKUP($A91,강서영업본부!$A$1:$J$254,5,FALSE),0)</f>
        <v>0</v>
      </c>
      <c r="J91" s="96">
        <f>IFERROR(VLOOKUP($A91,동부영업본부!$A$1:$H$254,6,FALSE),0)</f>
        <v>0</v>
      </c>
      <c r="K91" s="96">
        <f>IFERROR(VLOOKUP($A91,동부영업본부!$A$1:$H$254,7,FALSE),0)</f>
        <v>0</v>
      </c>
      <c r="L91" s="96">
        <f>IFERROR(VLOOKUP($A91,서부영업본부!$A$1:$H$255,6,FALSE),0)</f>
        <v>0</v>
      </c>
      <c r="M91" s="96">
        <f>IFERROR(VLOOKUP($A91,서부영업본부!$A$1:$H$255,7,FALSE),0)</f>
        <v>0</v>
      </c>
      <c r="P91" s="97">
        <f>IFERROR(VLOOKUP($A91,강북영업본부!$A$1:$H$254,8,FALSE),0)</f>
        <v>0</v>
      </c>
      <c r="Q91" s="97">
        <f>IFERROR(VLOOKUP($A91,강남영업본부!$A$1:$J$254,10,FALSE),0)</f>
        <v>0</v>
      </c>
      <c r="R91" s="97">
        <f>IFERROR(VLOOKUP($A91,강서영업본부!$A$1:$J$254,10,FALSE),0)</f>
        <v>0</v>
      </c>
      <c r="S91" s="97">
        <f>IFERROR(VLOOKUP($A91,동부영업본부!$A$1:$H$254,8,FALSE),0)</f>
        <v>0</v>
      </c>
      <c r="T91" s="97">
        <f>IFERROR(VLOOKUP($A91,서부영업본부!$A$1:$H$255,8,FALSE),0)</f>
        <v>0</v>
      </c>
    </row>
    <row r="92" spans="1:20" x14ac:dyDescent="0.45">
      <c r="A92" s="27" t="s">
        <v>212</v>
      </c>
      <c r="B92" s="94">
        <f t="shared" si="2"/>
        <v>0</v>
      </c>
      <c r="C92" s="95">
        <f>IFERROR(VLOOKUP($A92,유통영업혁신단!$A$1:$L$254,11,FALSE),0)</f>
        <v>0</v>
      </c>
      <c r="D92" s="95">
        <f t="shared" si="3"/>
        <v>0</v>
      </c>
      <c r="E92" s="95">
        <f>IFERROR(VLOOKUP($A92,유통영업혁신단!$A$1:$F$254,5,FALSE),0)</f>
        <v>0</v>
      </c>
      <c r="F92" s="95">
        <f>IFERROR(VLOOKUP($A92,강북영업본부!$A$1:$H$254,6,FALSE),0)</f>
        <v>0</v>
      </c>
      <c r="G92" s="95">
        <f>IFERROR(VLOOKUP($A92,강북영업본부!$A$1:$H$254,7,FALSE),0)</f>
        <v>0</v>
      </c>
      <c r="H92" s="95">
        <f>IFERROR(VLOOKUP($A92,강남영업본부!$A$1:$J$254,5,FALSE),0)</f>
        <v>0</v>
      </c>
      <c r="I92" s="96">
        <f>IFERROR(VLOOKUP($A92,강서영업본부!$A$1:$J$254,5,FALSE),0)</f>
        <v>0</v>
      </c>
      <c r="J92" s="96">
        <f>IFERROR(VLOOKUP($A92,동부영업본부!$A$1:$H$254,6,FALSE),0)</f>
        <v>0</v>
      </c>
      <c r="K92" s="96">
        <f>IFERROR(VLOOKUP($A92,동부영업본부!$A$1:$H$254,7,FALSE),0)</f>
        <v>0</v>
      </c>
      <c r="L92" s="96">
        <f>IFERROR(VLOOKUP($A92,서부영업본부!$A$1:$H$255,6,FALSE),0)</f>
        <v>0</v>
      </c>
      <c r="M92" s="96">
        <f>IFERROR(VLOOKUP($A92,서부영업본부!$A$1:$H$255,7,FALSE),0)</f>
        <v>0</v>
      </c>
      <c r="P92" s="97">
        <f>IFERROR(VLOOKUP($A92,강북영업본부!$A$1:$H$254,8,FALSE),0)</f>
        <v>0</v>
      </c>
      <c r="Q92" s="97">
        <f>IFERROR(VLOOKUP($A92,강남영업본부!$A$1:$J$254,10,FALSE),0)</f>
        <v>0</v>
      </c>
      <c r="R92" s="97">
        <f>IFERROR(VLOOKUP($A92,강서영업본부!$A$1:$J$254,10,FALSE),0)</f>
        <v>0</v>
      </c>
      <c r="S92" s="97">
        <f>IFERROR(VLOOKUP($A92,동부영업본부!$A$1:$H$254,8,FALSE),0)</f>
        <v>0</v>
      </c>
      <c r="T92" s="97">
        <f>IFERROR(VLOOKUP($A92,서부영업본부!$A$1:$H$255,8,FALSE),0)</f>
        <v>0</v>
      </c>
    </row>
    <row r="93" spans="1:20" x14ac:dyDescent="0.45">
      <c r="A93" s="23" t="s">
        <v>213</v>
      </c>
      <c r="B93" s="94">
        <f t="shared" si="2"/>
        <v>0</v>
      </c>
      <c r="C93" s="95">
        <f>IFERROR(VLOOKUP($A93,유통영업혁신단!$A$1:$L$254,11,FALSE),0)</f>
        <v>0</v>
      </c>
      <c r="D93" s="95">
        <f t="shared" si="3"/>
        <v>0</v>
      </c>
      <c r="E93" s="95">
        <f>IFERROR(VLOOKUP($A93,유통영업혁신단!$A$1:$F$254,5,FALSE),0)</f>
        <v>0</v>
      </c>
      <c r="F93" s="95">
        <f>IFERROR(VLOOKUP($A93,강북영업본부!$A$1:$H$254,6,FALSE),0)</f>
        <v>0</v>
      </c>
      <c r="G93" s="95">
        <f>IFERROR(VLOOKUP($A93,강북영업본부!$A$1:$H$254,7,FALSE),0)</f>
        <v>0</v>
      </c>
      <c r="H93" s="95">
        <f>IFERROR(VLOOKUP($A93,강남영업본부!$A$1:$J$254,5,FALSE),0)</f>
        <v>0</v>
      </c>
      <c r="I93" s="96">
        <f>IFERROR(VLOOKUP($A93,강서영업본부!$A$1:$J$254,5,FALSE),0)</f>
        <v>0</v>
      </c>
      <c r="J93" s="96">
        <f>IFERROR(VLOOKUP($A93,동부영업본부!$A$1:$H$254,6,FALSE),0)</f>
        <v>0</v>
      </c>
      <c r="K93" s="96">
        <f>IFERROR(VLOOKUP($A93,동부영업본부!$A$1:$H$254,7,FALSE),0)</f>
        <v>0</v>
      </c>
      <c r="L93" s="96">
        <f>IFERROR(VLOOKUP($A93,서부영업본부!$A$1:$H$255,6,FALSE),0)</f>
        <v>0</v>
      </c>
      <c r="M93" s="96">
        <f>IFERROR(VLOOKUP($A93,서부영업본부!$A$1:$H$255,7,FALSE),0)</f>
        <v>0</v>
      </c>
      <c r="P93" s="97">
        <f>IFERROR(VLOOKUP($A93,강북영업본부!$A$1:$H$254,8,FALSE),0)</f>
        <v>0</v>
      </c>
      <c r="Q93" s="97">
        <f>IFERROR(VLOOKUP($A93,강남영업본부!$A$1:$J$254,10,FALSE),0)</f>
        <v>0</v>
      </c>
      <c r="R93" s="97">
        <f>IFERROR(VLOOKUP($A93,강서영업본부!$A$1:$J$254,10,FALSE),0)</f>
        <v>0</v>
      </c>
      <c r="S93" s="97">
        <f>IFERROR(VLOOKUP($A93,동부영업본부!$A$1:$H$254,8,FALSE),0)</f>
        <v>0</v>
      </c>
      <c r="T93" s="97">
        <f>IFERROR(VLOOKUP($A93,서부영업본부!$A$1:$H$255,8,FALSE),0)</f>
        <v>0</v>
      </c>
    </row>
    <row r="94" spans="1:20" x14ac:dyDescent="0.45">
      <c r="A94" s="27" t="s">
        <v>256</v>
      </c>
      <c r="B94" s="94">
        <f t="shared" si="2"/>
        <v>0</v>
      </c>
      <c r="C94" s="95">
        <f>IFERROR(VLOOKUP($A94,유통영업혁신단!$A$1:$L$254,11,FALSE),0)</f>
        <v>0</v>
      </c>
      <c r="D94" s="95">
        <f t="shared" si="3"/>
        <v>0</v>
      </c>
      <c r="E94" s="95">
        <f>IFERROR(VLOOKUP($A94,유통영업혁신단!$A$1:$F$254,5,FALSE),0)</f>
        <v>0</v>
      </c>
      <c r="F94" s="95">
        <f>IFERROR(VLOOKUP($A94,강북영업본부!$A$1:$H$254,6,FALSE),0)</f>
        <v>0</v>
      </c>
      <c r="G94" s="95">
        <f>IFERROR(VLOOKUP($A94,강북영업본부!$A$1:$H$254,7,FALSE),0)</f>
        <v>0</v>
      </c>
      <c r="H94" s="95">
        <f>IFERROR(VLOOKUP($A94,강남영업본부!$A$1:$J$254,5,FALSE),0)</f>
        <v>0</v>
      </c>
      <c r="I94" s="96">
        <f>IFERROR(VLOOKUP($A94,강서영업본부!$A$1:$J$254,5,FALSE),0)</f>
        <v>0</v>
      </c>
      <c r="J94" s="96">
        <f>IFERROR(VLOOKUP($A94,동부영업본부!$A$1:$H$254,6,FALSE),0)</f>
        <v>0</v>
      </c>
      <c r="K94" s="96">
        <f>IFERROR(VLOOKUP($A94,동부영업본부!$A$1:$H$254,7,FALSE),0)</f>
        <v>0</v>
      </c>
      <c r="L94" s="96">
        <f>IFERROR(VLOOKUP($A94,서부영업본부!$A$1:$H$255,6,FALSE),0)</f>
        <v>0</v>
      </c>
      <c r="M94" s="96">
        <f>IFERROR(VLOOKUP($A94,서부영업본부!$A$1:$H$255,7,FALSE),0)</f>
        <v>0</v>
      </c>
      <c r="P94" s="97">
        <f>IFERROR(VLOOKUP($A94,강북영업본부!$A$1:$H$254,8,FALSE),0)</f>
        <v>0</v>
      </c>
      <c r="Q94" s="97">
        <f>IFERROR(VLOOKUP($A94,강남영업본부!$A$1:$J$254,10,FALSE),0)</f>
        <v>0</v>
      </c>
      <c r="R94" s="97">
        <f>IFERROR(VLOOKUP($A94,강서영업본부!$A$1:$J$254,10,FALSE),0)</f>
        <v>0</v>
      </c>
      <c r="S94" s="97">
        <f>IFERROR(VLOOKUP($A94,동부영업본부!$A$1:$H$254,8,FALSE),0)</f>
        <v>0</v>
      </c>
      <c r="T94" s="97">
        <f>IFERROR(VLOOKUP($A94,서부영업본부!$A$1:$H$255,8,FALSE),0)</f>
        <v>0</v>
      </c>
    </row>
    <row r="95" spans="1:20" x14ac:dyDescent="0.45">
      <c r="A95" s="23" t="s">
        <v>154</v>
      </c>
      <c r="B95" s="94">
        <f t="shared" si="2"/>
        <v>0</v>
      </c>
      <c r="C95" s="95">
        <f>IFERROR(VLOOKUP($A95,유통영업혁신단!$A$1:$L$254,11,FALSE),0)</f>
        <v>0</v>
      </c>
      <c r="D95" s="95">
        <f t="shared" si="3"/>
        <v>0</v>
      </c>
      <c r="E95" s="95">
        <f>IFERROR(VLOOKUP($A95,유통영업혁신단!$A$1:$F$254,5,FALSE),0)</f>
        <v>0</v>
      </c>
      <c r="F95" s="95">
        <f>IFERROR(VLOOKUP($A95,강북영업본부!$A$1:$H$254,6,FALSE),0)</f>
        <v>0</v>
      </c>
      <c r="G95" s="95">
        <f>IFERROR(VLOOKUP($A95,강북영업본부!$A$1:$H$254,7,FALSE),0)</f>
        <v>0</v>
      </c>
      <c r="H95" s="95">
        <f>IFERROR(VLOOKUP($A95,강남영업본부!$A$1:$J$254,5,FALSE),0)</f>
        <v>0</v>
      </c>
      <c r="I95" s="96">
        <f>IFERROR(VLOOKUP($A95,강서영업본부!$A$1:$J$254,5,FALSE),0)</f>
        <v>0</v>
      </c>
      <c r="J95" s="96">
        <f>IFERROR(VLOOKUP($A95,동부영업본부!$A$1:$H$254,6,FALSE),0)</f>
        <v>0</v>
      </c>
      <c r="K95" s="96">
        <f>IFERROR(VLOOKUP($A95,동부영업본부!$A$1:$H$254,7,FALSE),0)</f>
        <v>0</v>
      </c>
      <c r="L95" s="96">
        <f>IFERROR(VLOOKUP($A95,서부영업본부!$A$1:$H$255,6,FALSE),0)</f>
        <v>0</v>
      </c>
      <c r="M95" s="96">
        <f>IFERROR(VLOOKUP($A95,서부영업본부!$A$1:$H$255,7,FALSE),0)</f>
        <v>0</v>
      </c>
      <c r="P95" s="97">
        <f>IFERROR(VLOOKUP($A95,강북영업본부!$A$1:$H$254,8,FALSE),0)</f>
        <v>0</v>
      </c>
      <c r="Q95" s="97">
        <f>IFERROR(VLOOKUP($A95,강남영업본부!$A$1:$J$254,10,FALSE),0)</f>
        <v>0</v>
      </c>
      <c r="R95" s="97">
        <f>IFERROR(VLOOKUP($A95,강서영업본부!$A$1:$J$254,10,FALSE),0)</f>
        <v>0</v>
      </c>
      <c r="S95" s="97">
        <f>IFERROR(VLOOKUP($A95,동부영업본부!$A$1:$H$254,8,FALSE),0)</f>
        <v>0</v>
      </c>
      <c r="T95" s="97">
        <f>IFERROR(VLOOKUP($A95,서부영업본부!$A$1:$H$255,8,FALSE),0)</f>
        <v>0</v>
      </c>
    </row>
    <row r="96" spans="1:20" x14ac:dyDescent="0.45">
      <c r="A96" s="23" t="s">
        <v>56</v>
      </c>
      <c r="B96" s="94">
        <f t="shared" si="2"/>
        <v>0</v>
      </c>
      <c r="C96" s="95">
        <f>IFERROR(VLOOKUP($A96,유통영업혁신단!$A$1:$L$254,11,FALSE),0)</f>
        <v>0</v>
      </c>
      <c r="D96" s="95">
        <f t="shared" si="3"/>
        <v>0</v>
      </c>
      <c r="E96" s="95">
        <f>IFERROR(VLOOKUP($A96,유통영업혁신단!$A$1:$F$254,5,FALSE),0)</f>
        <v>0</v>
      </c>
      <c r="F96" s="95">
        <f>IFERROR(VLOOKUP($A96,강북영업본부!$A$1:$H$254,6,FALSE),0)</f>
        <v>0</v>
      </c>
      <c r="G96" s="95">
        <f>IFERROR(VLOOKUP($A96,강북영업본부!$A$1:$H$254,7,FALSE),0)</f>
        <v>0</v>
      </c>
      <c r="H96" s="95">
        <f>IFERROR(VLOOKUP($A96,강남영업본부!$A$1:$J$254,5,FALSE),0)</f>
        <v>0</v>
      </c>
      <c r="I96" s="96">
        <f>IFERROR(VLOOKUP($A96,강서영업본부!$A$1:$J$254,5,FALSE),0)</f>
        <v>0</v>
      </c>
      <c r="J96" s="96">
        <f>IFERROR(VLOOKUP($A96,동부영업본부!$A$1:$H$254,6,FALSE),0)</f>
        <v>0</v>
      </c>
      <c r="K96" s="96">
        <f>IFERROR(VLOOKUP($A96,동부영업본부!$A$1:$H$254,7,FALSE),0)</f>
        <v>0</v>
      </c>
      <c r="L96" s="96">
        <f>IFERROR(VLOOKUP($A96,서부영업본부!$A$1:$H$255,6,FALSE),0)</f>
        <v>0</v>
      </c>
      <c r="M96" s="96">
        <f>IFERROR(VLOOKUP($A96,서부영업본부!$A$1:$H$255,7,FALSE),0)</f>
        <v>0</v>
      </c>
      <c r="P96" s="97">
        <f>IFERROR(VLOOKUP($A96,강북영업본부!$A$1:$H$254,8,FALSE),0)</f>
        <v>0</v>
      </c>
      <c r="Q96" s="97">
        <f>IFERROR(VLOOKUP($A96,강남영업본부!$A$1:$J$254,10,FALSE),0)</f>
        <v>0</v>
      </c>
      <c r="R96" s="97">
        <f>IFERROR(VLOOKUP($A96,강서영업본부!$A$1:$J$254,10,FALSE),0)</f>
        <v>0</v>
      </c>
      <c r="S96" s="97">
        <f>IFERROR(VLOOKUP($A96,동부영업본부!$A$1:$H$254,8,FALSE),0)</f>
        <v>0</v>
      </c>
      <c r="T96" s="97">
        <f>IFERROR(VLOOKUP($A96,서부영업본부!$A$1:$H$255,8,FALSE),0)</f>
        <v>0</v>
      </c>
    </row>
    <row r="97" spans="1:20" x14ac:dyDescent="0.45">
      <c r="A97" s="27" t="s">
        <v>214</v>
      </c>
      <c r="B97" s="94">
        <f t="shared" si="2"/>
        <v>0</v>
      </c>
      <c r="C97" s="95">
        <f>IFERROR(VLOOKUP($A97,유통영업혁신단!$A$1:$L$254,11,FALSE),0)</f>
        <v>0</v>
      </c>
      <c r="D97" s="95">
        <f t="shared" si="3"/>
        <v>0</v>
      </c>
      <c r="E97" s="95">
        <f>IFERROR(VLOOKUP($A97,유통영업혁신단!$A$1:$F$254,5,FALSE),0)</f>
        <v>0</v>
      </c>
      <c r="F97" s="95">
        <f>IFERROR(VLOOKUP($A97,강북영업본부!$A$1:$H$254,6,FALSE),0)</f>
        <v>0</v>
      </c>
      <c r="G97" s="95">
        <f>IFERROR(VLOOKUP($A97,강북영업본부!$A$1:$H$254,7,FALSE),0)</f>
        <v>0</v>
      </c>
      <c r="H97" s="95">
        <f>IFERROR(VLOOKUP($A97,강남영업본부!$A$1:$J$254,5,FALSE),0)</f>
        <v>0</v>
      </c>
      <c r="I97" s="96">
        <f>IFERROR(VLOOKUP($A97,강서영업본부!$A$1:$J$254,5,FALSE),0)</f>
        <v>0</v>
      </c>
      <c r="J97" s="96">
        <f>IFERROR(VLOOKUP($A97,동부영업본부!$A$1:$H$254,6,FALSE),0)</f>
        <v>0</v>
      </c>
      <c r="K97" s="96">
        <f>IFERROR(VLOOKUP($A97,동부영업본부!$A$1:$H$254,7,FALSE),0)</f>
        <v>0</v>
      </c>
      <c r="L97" s="96">
        <f>IFERROR(VLOOKUP($A97,서부영업본부!$A$1:$H$255,6,FALSE),0)</f>
        <v>0</v>
      </c>
      <c r="M97" s="96">
        <f>IFERROR(VLOOKUP($A97,서부영업본부!$A$1:$H$255,7,FALSE),0)</f>
        <v>0</v>
      </c>
      <c r="P97" s="97">
        <f>IFERROR(VLOOKUP($A97,강북영업본부!$A$1:$H$254,8,FALSE),0)</f>
        <v>0</v>
      </c>
      <c r="Q97" s="97">
        <f>IFERROR(VLOOKUP($A97,강남영업본부!$A$1:$J$254,10,FALSE),0)</f>
        <v>0</v>
      </c>
      <c r="R97" s="97">
        <f>IFERROR(VLOOKUP($A97,강서영업본부!$A$1:$J$254,10,FALSE),0)</f>
        <v>0</v>
      </c>
      <c r="S97" s="97">
        <f>IFERROR(VLOOKUP($A97,동부영업본부!$A$1:$H$254,8,FALSE),0)</f>
        <v>0</v>
      </c>
      <c r="T97" s="97">
        <f>IFERROR(VLOOKUP($A97,서부영업본부!$A$1:$H$255,8,FALSE),0)</f>
        <v>0</v>
      </c>
    </row>
    <row r="98" spans="1:20" x14ac:dyDescent="0.45">
      <c r="A98" s="23" t="s">
        <v>129</v>
      </c>
      <c r="B98" s="94">
        <f t="shared" si="2"/>
        <v>0</v>
      </c>
      <c r="C98" s="95">
        <f>IFERROR(VLOOKUP($A98,유통영업혁신단!$A$1:$L$254,11,FALSE),0)</f>
        <v>0</v>
      </c>
      <c r="D98" s="95">
        <f t="shared" si="3"/>
        <v>0</v>
      </c>
      <c r="E98" s="95">
        <f>IFERROR(VLOOKUP($A98,유통영업혁신단!$A$1:$F$254,5,FALSE),0)</f>
        <v>0</v>
      </c>
      <c r="F98" s="95">
        <f>IFERROR(VLOOKUP($A98,강북영업본부!$A$1:$H$254,6,FALSE),0)</f>
        <v>0</v>
      </c>
      <c r="G98" s="95">
        <f>IFERROR(VLOOKUP($A98,강북영업본부!$A$1:$H$254,7,FALSE),0)</f>
        <v>0</v>
      </c>
      <c r="H98" s="95">
        <f>IFERROR(VLOOKUP($A98,강남영업본부!$A$1:$J$254,5,FALSE),0)</f>
        <v>0</v>
      </c>
      <c r="I98" s="96">
        <f>IFERROR(VLOOKUP($A98,강서영업본부!$A$1:$J$254,5,FALSE),0)</f>
        <v>0</v>
      </c>
      <c r="J98" s="96">
        <f>IFERROR(VLOOKUP($A98,동부영업본부!$A$1:$H$254,6,FALSE),0)</f>
        <v>0</v>
      </c>
      <c r="K98" s="96">
        <f>IFERROR(VLOOKUP($A98,동부영업본부!$A$1:$H$254,7,FALSE),0)</f>
        <v>0</v>
      </c>
      <c r="L98" s="96">
        <f>IFERROR(VLOOKUP($A98,서부영업본부!$A$1:$H$255,6,FALSE),0)</f>
        <v>0</v>
      </c>
      <c r="M98" s="96">
        <f>IFERROR(VLOOKUP($A98,서부영업본부!$A$1:$H$255,7,FALSE),0)</f>
        <v>0</v>
      </c>
      <c r="P98" s="97">
        <f>IFERROR(VLOOKUP($A98,강북영업본부!$A$1:$H$254,8,FALSE),0)</f>
        <v>0</v>
      </c>
      <c r="Q98" s="97">
        <f>IFERROR(VLOOKUP($A98,강남영업본부!$A$1:$J$254,10,FALSE),0)</f>
        <v>0</v>
      </c>
      <c r="R98" s="97">
        <f>IFERROR(VLOOKUP($A98,강서영업본부!$A$1:$J$254,10,FALSE),0)</f>
        <v>0</v>
      </c>
      <c r="S98" s="97">
        <f>IFERROR(VLOOKUP($A98,동부영업본부!$A$1:$H$254,8,FALSE),0)</f>
        <v>0</v>
      </c>
      <c r="T98" s="97">
        <f>IFERROR(VLOOKUP($A98,서부영업본부!$A$1:$H$255,8,FALSE),0)</f>
        <v>0</v>
      </c>
    </row>
    <row r="99" spans="1:20" x14ac:dyDescent="0.45">
      <c r="A99" s="23" t="s">
        <v>215</v>
      </c>
      <c r="B99" s="94">
        <f t="shared" si="2"/>
        <v>0</v>
      </c>
      <c r="C99" s="95">
        <f>IFERROR(VLOOKUP($A99,유통영업혁신단!$A$1:$L$254,11,FALSE),0)</f>
        <v>0</v>
      </c>
      <c r="D99" s="95">
        <f t="shared" si="3"/>
        <v>0</v>
      </c>
      <c r="E99" s="95">
        <f>IFERROR(VLOOKUP($A99,유통영업혁신단!$A$1:$F$254,5,FALSE),0)</f>
        <v>0</v>
      </c>
      <c r="F99" s="95">
        <f>IFERROR(VLOOKUP($A99,강북영업본부!$A$1:$H$254,6,FALSE),0)</f>
        <v>0</v>
      </c>
      <c r="G99" s="95">
        <f>IFERROR(VLOOKUP($A99,강북영업본부!$A$1:$H$254,7,FALSE),0)</f>
        <v>0</v>
      </c>
      <c r="H99" s="95">
        <f>IFERROR(VLOOKUP($A99,강남영업본부!$A$1:$J$254,5,FALSE),0)</f>
        <v>0</v>
      </c>
      <c r="I99" s="96">
        <f>IFERROR(VLOOKUP($A99,강서영업본부!$A$1:$J$254,5,FALSE),0)</f>
        <v>0</v>
      </c>
      <c r="J99" s="96">
        <f>IFERROR(VLOOKUP($A99,동부영업본부!$A$1:$H$254,6,FALSE),0)</f>
        <v>0</v>
      </c>
      <c r="K99" s="96">
        <f>IFERROR(VLOOKUP($A99,동부영업본부!$A$1:$H$254,7,FALSE),0)</f>
        <v>0</v>
      </c>
      <c r="L99" s="96">
        <f>IFERROR(VLOOKUP($A99,서부영업본부!$A$1:$H$255,6,FALSE),0)</f>
        <v>0</v>
      </c>
      <c r="M99" s="96">
        <f>IFERROR(VLOOKUP($A99,서부영업본부!$A$1:$H$255,7,FALSE),0)</f>
        <v>0</v>
      </c>
      <c r="P99" s="97">
        <f>IFERROR(VLOOKUP($A99,강북영업본부!$A$1:$H$254,8,FALSE),0)</f>
        <v>0</v>
      </c>
      <c r="Q99" s="97">
        <f>IFERROR(VLOOKUP($A99,강남영업본부!$A$1:$J$254,10,FALSE),0)</f>
        <v>0</v>
      </c>
      <c r="R99" s="97">
        <f>IFERROR(VLOOKUP($A99,강서영업본부!$A$1:$J$254,10,FALSE),0)</f>
        <v>0</v>
      </c>
      <c r="S99" s="97">
        <f>IFERROR(VLOOKUP($A99,동부영업본부!$A$1:$H$254,8,FALSE),0)</f>
        <v>0</v>
      </c>
      <c r="T99" s="97">
        <f>IFERROR(VLOOKUP($A99,서부영업본부!$A$1:$H$255,8,FALSE),0)</f>
        <v>0</v>
      </c>
    </row>
    <row r="100" spans="1:20" x14ac:dyDescent="0.45">
      <c r="A100" s="23" t="s">
        <v>336</v>
      </c>
      <c r="B100" s="94">
        <f t="shared" si="2"/>
        <v>0</v>
      </c>
      <c r="C100" s="95">
        <f>IFERROR(VLOOKUP($A100,유통영업혁신단!$A$1:$L$254,11,FALSE),0)</f>
        <v>0</v>
      </c>
      <c r="D100" s="95">
        <f t="shared" si="3"/>
        <v>0</v>
      </c>
      <c r="E100" s="95">
        <f>IFERROR(VLOOKUP($A100,유통영업혁신단!$A$1:$F$254,5,FALSE),0)</f>
        <v>0</v>
      </c>
      <c r="F100" s="95">
        <f>IFERROR(VLOOKUP($A100,강북영업본부!$A$1:$H$254,6,FALSE),0)</f>
        <v>0</v>
      </c>
      <c r="G100" s="95">
        <f>IFERROR(VLOOKUP($A100,강북영업본부!$A$1:$H$254,7,FALSE),0)</f>
        <v>0</v>
      </c>
      <c r="H100" s="95">
        <f>IFERROR(VLOOKUP($A100,강남영업본부!$A$1:$J$254,5,FALSE),0)</f>
        <v>0</v>
      </c>
      <c r="I100" s="96">
        <f>IFERROR(VLOOKUP($A100,강서영업본부!$A$1:$J$254,5,FALSE),0)</f>
        <v>0</v>
      </c>
      <c r="J100" s="96">
        <f>IFERROR(VLOOKUP($A100,동부영업본부!$A$1:$H$254,6,FALSE),0)</f>
        <v>0</v>
      </c>
      <c r="K100" s="96">
        <f>IFERROR(VLOOKUP($A100,동부영업본부!$A$1:$H$254,7,FALSE),0)</f>
        <v>0</v>
      </c>
      <c r="L100" s="96">
        <f>IFERROR(VLOOKUP($A100,서부영업본부!$A$1:$H$255,6,FALSE),0)</f>
        <v>0</v>
      </c>
      <c r="M100" s="96">
        <f>IFERROR(VLOOKUP($A100,서부영업본부!$A$1:$H$255,7,FALSE),0)</f>
        <v>0</v>
      </c>
      <c r="P100" s="97">
        <f>IFERROR(VLOOKUP($A100,강북영업본부!$A$1:$H$254,8,FALSE),0)</f>
        <v>0</v>
      </c>
      <c r="Q100" s="97">
        <f>IFERROR(VLOOKUP($A100,강남영업본부!$A$1:$J$254,10,FALSE),0)</f>
        <v>0</v>
      </c>
      <c r="R100" s="97">
        <f>IFERROR(VLOOKUP($A100,강서영업본부!$A$1:$J$254,10,FALSE),0)</f>
        <v>0</v>
      </c>
      <c r="S100" s="97">
        <f>IFERROR(VLOOKUP($A100,동부영업본부!$A$1:$H$254,8,FALSE),0)</f>
        <v>0</v>
      </c>
      <c r="T100" s="97">
        <f>IFERROR(VLOOKUP($A100,서부영업본부!$A$1:$H$255,8,FALSE),0)</f>
        <v>0</v>
      </c>
    </row>
    <row r="101" spans="1:20" x14ac:dyDescent="0.45">
      <c r="A101" s="23" t="s">
        <v>216</v>
      </c>
      <c r="B101" s="94">
        <f t="shared" si="2"/>
        <v>0</v>
      </c>
      <c r="C101" s="95">
        <f>IFERROR(VLOOKUP($A101,유통영업혁신단!$A$1:$L$254,11,FALSE),0)</f>
        <v>0</v>
      </c>
      <c r="D101" s="95">
        <f t="shared" si="3"/>
        <v>0</v>
      </c>
      <c r="E101" s="95">
        <f>IFERROR(VLOOKUP($A101,유통영업혁신단!$A$1:$F$254,5,FALSE),0)</f>
        <v>0</v>
      </c>
      <c r="F101" s="95">
        <f>IFERROR(VLOOKUP($A101,강북영업본부!$A$1:$H$254,6,FALSE),0)</f>
        <v>0</v>
      </c>
      <c r="G101" s="95">
        <f>IFERROR(VLOOKUP($A101,강북영업본부!$A$1:$H$254,7,FALSE),0)</f>
        <v>0</v>
      </c>
      <c r="H101" s="95">
        <f>IFERROR(VLOOKUP($A101,강남영업본부!$A$1:$J$254,5,FALSE),0)</f>
        <v>0</v>
      </c>
      <c r="I101" s="96">
        <f>IFERROR(VLOOKUP($A101,강서영업본부!$A$1:$J$254,5,FALSE),0)</f>
        <v>0</v>
      </c>
      <c r="J101" s="96">
        <f>IFERROR(VLOOKUP($A101,동부영업본부!$A$1:$H$254,6,FALSE),0)</f>
        <v>0</v>
      </c>
      <c r="K101" s="96">
        <f>IFERROR(VLOOKUP($A101,동부영업본부!$A$1:$H$254,7,FALSE),0)</f>
        <v>0</v>
      </c>
      <c r="L101" s="96">
        <f>IFERROR(VLOOKUP($A101,서부영업본부!$A$1:$H$255,6,FALSE),0)</f>
        <v>0</v>
      </c>
      <c r="M101" s="96">
        <f>IFERROR(VLOOKUP($A101,서부영업본부!$A$1:$H$255,7,FALSE),0)</f>
        <v>0</v>
      </c>
      <c r="P101" s="97">
        <f>IFERROR(VLOOKUP($A101,강북영업본부!$A$1:$H$254,8,FALSE),0)</f>
        <v>0</v>
      </c>
      <c r="Q101" s="97">
        <f>IFERROR(VLOOKUP($A101,강남영업본부!$A$1:$J$254,10,FALSE),0)</f>
        <v>0</v>
      </c>
      <c r="R101" s="97">
        <f>IFERROR(VLOOKUP($A101,강서영업본부!$A$1:$J$254,10,FALSE),0)</f>
        <v>0</v>
      </c>
      <c r="S101" s="97">
        <f>IFERROR(VLOOKUP($A101,동부영업본부!$A$1:$H$254,8,FALSE),0)</f>
        <v>0</v>
      </c>
      <c r="T101" s="97">
        <f>IFERROR(VLOOKUP($A101,서부영업본부!$A$1:$H$255,8,FALSE),0)</f>
        <v>0</v>
      </c>
    </row>
    <row r="102" spans="1:20" x14ac:dyDescent="0.45">
      <c r="A102" s="23" t="s">
        <v>130</v>
      </c>
      <c r="B102" s="94">
        <f t="shared" si="2"/>
        <v>0</v>
      </c>
      <c r="C102" s="95">
        <f>IFERROR(VLOOKUP($A102,유통영업혁신단!$A$1:$L$254,11,FALSE),0)</f>
        <v>0</v>
      </c>
      <c r="D102" s="95">
        <f t="shared" si="3"/>
        <v>0</v>
      </c>
      <c r="E102" s="95">
        <f>IFERROR(VLOOKUP($A102,유통영업혁신단!$A$1:$F$254,5,FALSE),0)</f>
        <v>0</v>
      </c>
      <c r="F102" s="95">
        <f>IFERROR(VLOOKUP($A102,강북영업본부!$A$1:$H$254,6,FALSE),0)</f>
        <v>0</v>
      </c>
      <c r="G102" s="95">
        <f>IFERROR(VLOOKUP($A102,강북영업본부!$A$1:$H$254,7,FALSE),0)</f>
        <v>0</v>
      </c>
      <c r="H102" s="95">
        <f>IFERROR(VLOOKUP($A102,강남영업본부!$A$1:$J$254,5,FALSE),0)</f>
        <v>0</v>
      </c>
      <c r="I102" s="96">
        <f>IFERROR(VLOOKUP($A102,강서영업본부!$A$1:$J$254,5,FALSE),0)</f>
        <v>0</v>
      </c>
      <c r="J102" s="96">
        <f>IFERROR(VLOOKUP($A102,동부영업본부!$A$1:$H$254,6,FALSE),0)</f>
        <v>0</v>
      </c>
      <c r="K102" s="96">
        <f>IFERROR(VLOOKUP($A102,동부영업본부!$A$1:$H$254,7,FALSE),0)</f>
        <v>0</v>
      </c>
      <c r="L102" s="96">
        <f>IFERROR(VLOOKUP($A102,서부영업본부!$A$1:$H$255,6,FALSE),0)</f>
        <v>0</v>
      </c>
      <c r="M102" s="96">
        <f>IFERROR(VLOOKUP($A102,서부영업본부!$A$1:$H$255,7,FALSE),0)</f>
        <v>0</v>
      </c>
      <c r="P102" s="97">
        <f>IFERROR(VLOOKUP($A102,강북영업본부!$A$1:$H$254,8,FALSE),0)</f>
        <v>0</v>
      </c>
      <c r="Q102" s="97">
        <f>IFERROR(VLOOKUP($A102,강남영업본부!$A$1:$J$254,10,FALSE),0)</f>
        <v>0</v>
      </c>
      <c r="R102" s="97">
        <f>IFERROR(VLOOKUP($A102,강서영업본부!$A$1:$J$254,10,FALSE),0)</f>
        <v>0</v>
      </c>
      <c r="S102" s="97">
        <f>IFERROR(VLOOKUP($A102,동부영업본부!$A$1:$H$254,8,FALSE),0)</f>
        <v>0</v>
      </c>
      <c r="T102" s="97">
        <f>IFERROR(VLOOKUP($A102,서부영업본부!$A$1:$H$255,8,FALSE),0)</f>
        <v>0</v>
      </c>
    </row>
    <row r="103" spans="1:20" x14ac:dyDescent="0.45">
      <c r="A103" s="23" t="s">
        <v>57</v>
      </c>
      <c r="B103" s="144">
        <f t="shared" si="2"/>
        <v>0</v>
      </c>
      <c r="C103" s="95">
        <f>IFERROR(VLOOKUP($A103,유통영업혁신단!$A$1:$L$254,11,FALSE),0)</f>
        <v>0</v>
      </c>
      <c r="D103" s="95">
        <f t="shared" si="3"/>
        <v>0</v>
      </c>
      <c r="E103" s="95">
        <f>IFERROR(VLOOKUP($A103,유통영업혁신단!$A$1:$F$254,5,FALSE),0)</f>
        <v>0</v>
      </c>
      <c r="F103" s="95">
        <f>IFERROR(VLOOKUP($A103,강북영업본부!$A$1:$H$254,6,FALSE),0)</f>
        <v>0</v>
      </c>
      <c r="G103" s="95">
        <f>IFERROR(VLOOKUP($A103,강북영업본부!$A$1:$H$254,7,FALSE),0)</f>
        <v>0</v>
      </c>
      <c r="H103" s="95">
        <f>IFERROR(VLOOKUP($A103,강남영업본부!$A$1:$J$254,5,FALSE),0)</f>
        <v>0</v>
      </c>
      <c r="I103" s="96">
        <f>IFERROR(VLOOKUP($A103,강서영업본부!$A$1:$J$254,5,FALSE),0)</f>
        <v>0</v>
      </c>
      <c r="J103" s="96">
        <f>IFERROR(VLOOKUP($A103,동부영업본부!$A$1:$H$254,6,FALSE),0)</f>
        <v>0</v>
      </c>
      <c r="K103" s="96">
        <f>IFERROR(VLOOKUP($A103,동부영업본부!$A$1:$H$254,7,FALSE),0)</f>
        <v>0</v>
      </c>
      <c r="L103" s="96">
        <f>IFERROR(VLOOKUP($A103,서부영업본부!$A$1:$H$255,6,FALSE),0)</f>
        <v>0</v>
      </c>
      <c r="M103" s="96">
        <f>IFERROR(VLOOKUP($A103,서부영업본부!$A$1:$H$255,7,FALSE),0)</f>
        <v>0</v>
      </c>
      <c r="P103" s="97">
        <f>IFERROR(VLOOKUP($A103,강북영업본부!$A$1:$H$254,8,FALSE),0)</f>
        <v>0</v>
      </c>
      <c r="Q103" s="97">
        <f>IFERROR(VLOOKUP($A103,강남영업본부!$A$1:$J$254,10,FALSE),0)</f>
        <v>0</v>
      </c>
      <c r="R103" s="97">
        <f>IFERROR(VLOOKUP($A103,강서영업본부!$A$1:$J$254,10,FALSE),0)</f>
        <v>0</v>
      </c>
      <c r="S103" s="97">
        <f>IFERROR(VLOOKUP($A103,동부영업본부!$A$1:$H$254,8,FALSE),0)</f>
        <v>0</v>
      </c>
      <c r="T103" s="97">
        <f>IFERROR(VLOOKUP($A103,서부영업본부!$A$1:$H$255,8,FALSE),0)</f>
        <v>0</v>
      </c>
    </row>
    <row r="104" spans="1:20" x14ac:dyDescent="0.45">
      <c r="A104" s="23" t="s">
        <v>58</v>
      </c>
      <c r="B104" s="94">
        <f t="shared" si="2"/>
        <v>0</v>
      </c>
      <c r="C104" s="95">
        <f>IFERROR(VLOOKUP($A104,유통영업혁신단!$A$1:$L$254,11,FALSE),0)</f>
        <v>0</v>
      </c>
      <c r="D104" s="95">
        <f t="shared" si="3"/>
        <v>0</v>
      </c>
      <c r="E104" s="95">
        <f>IFERROR(VLOOKUP($A104,유통영업혁신단!$A$1:$F$254,5,FALSE),0)</f>
        <v>0</v>
      </c>
      <c r="F104" s="95">
        <f>IFERROR(VLOOKUP($A104,강북영업본부!$A$1:$H$254,6,FALSE),0)</f>
        <v>0</v>
      </c>
      <c r="G104" s="95">
        <f>IFERROR(VLOOKUP($A104,강북영업본부!$A$1:$H$254,7,FALSE),0)</f>
        <v>0</v>
      </c>
      <c r="H104" s="95">
        <f>IFERROR(VLOOKUP($A104,강남영업본부!$A$1:$J$254,5,FALSE),0)</f>
        <v>0</v>
      </c>
      <c r="I104" s="96">
        <f>IFERROR(VLOOKUP($A104,강서영업본부!$A$1:$J$254,5,FALSE),0)</f>
        <v>0</v>
      </c>
      <c r="J104" s="96">
        <f>IFERROR(VLOOKUP($A104,동부영업본부!$A$1:$H$254,6,FALSE),0)</f>
        <v>0</v>
      </c>
      <c r="K104" s="96">
        <f>IFERROR(VLOOKUP($A104,동부영업본부!$A$1:$H$254,7,FALSE),0)</f>
        <v>0</v>
      </c>
      <c r="L104" s="96">
        <f>IFERROR(VLOOKUP($A104,서부영업본부!$A$1:$H$255,6,FALSE),0)</f>
        <v>0</v>
      </c>
      <c r="M104" s="96">
        <f>IFERROR(VLOOKUP($A104,서부영업본부!$A$1:$H$255,7,FALSE),0)</f>
        <v>0</v>
      </c>
      <c r="P104" s="97">
        <f>IFERROR(VLOOKUP($A104,강북영업본부!$A$1:$H$254,8,FALSE),0)</f>
        <v>0</v>
      </c>
      <c r="Q104" s="97">
        <f>IFERROR(VLOOKUP($A104,강남영업본부!$A$1:$J$254,10,FALSE),0)</f>
        <v>0</v>
      </c>
      <c r="R104" s="97">
        <f>IFERROR(VLOOKUP($A104,강서영업본부!$A$1:$J$254,10,FALSE),0)</f>
        <v>0</v>
      </c>
      <c r="S104" s="97">
        <f>IFERROR(VLOOKUP($A104,동부영업본부!$A$1:$H$254,8,FALSE),0)</f>
        <v>0</v>
      </c>
      <c r="T104" s="97">
        <f>IFERROR(VLOOKUP($A104,서부영업본부!$A$1:$H$255,8,FALSE),0)</f>
        <v>0</v>
      </c>
    </row>
    <row r="105" spans="1:20" x14ac:dyDescent="0.45">
      <c r="A105" s="23" t="s">
        <v>59</v>
      </c>
      <c r="B105" s="94">
        <f t="shared" si="2"/>
        <v>0</v>
      </c>
      <c r="C105" s="95">
        <f>IFERROR(VLOOKUP($A105,유통영업혁신단!$A$1:$L$254,11,FALSE),0)</f>
        <v>0</v>
      </c>
      <c r="D105" s="95">
        <f t="shared" si="3"/>
        <v>0</v>
      </c>
      <c r="E105" s="95">
        <f>IFERROR(VLOOKUP($A105,유통영업혁신단!$A$1:$F$254,5,FALSE),0)</f>
        <v>0</v>
      </c>
      <c r="F105" s="95">
        <f>IFERROR(VLOOKUP($A105,강북영업본부!$A$1:$H$254,6,FALSE),0)</f>
        <v>0</v>
      </c>
      <c r="G105" s="95">
        <f>IFERROR(VLOOKUP($A105,강북영업본부!$A$1:$H$254,7,FALSE),0)</f>
        <v>0</v>
      </c>
      <c r="H105" s="95">
        <f>IFERROR(VLOOKUP($A105,강남영업본부!$A$1:$J$254,5,FALSE),0)</f>
        <v>0</v>
      </c>
      <c r="I105" s="96">
        <f>IFERROR(VLOOKUP($A105,강서영업본부!$A$1:$J$254,5,FALSE),0)</f>
        <v>0</v>
      </c>
      <c r="J105" s="96">
        <f>IFERROR(VLOOKUP($A105,동부영업본부!$A$1:$H$254,6,FALSE),0)</f>
        <v>0</v>
      </c>
      <c r="K105" s="96">
        <f>IFERROR(VLOOKUP($A105,동부영업본부!$A$1:$H$254,7,FALSE),0)</f>
        <v>0</v>
      </c>
      <c r="L105" s="96">
        <f>IFERROR(VLOOKUP($A105,서부영업본부!$A$1:$H$255,6,FALSE),0)</f>
        <v>0</v>
      </c>
      <c r="M105" s="96">
        <f>IFERROR(VLOOKUP($A105,서부영업본부!$A$1:$H$255,7,FALSE),0)</f>
        <v>0</v>
      </c>
      <c r="P105" s="97">
        <f>IFERROR(VLOOKUP($A105,강북영업본부!$A$1:$H$254,8,FALSE),0)</f>
        <v>0</v>
      </c>
      <c r="Q105" s="97">
        <f>IFERROR(VLOOKUP($A105,강남영업본부!$A$1:$J$254,10,FALSE),0)</f>
        <v>0</v>
      </c>
      <c r="R105" s="97">
        <f>IFERROR(VLOOKUP($A105,강서영업본부!$A$1:$J$254,10,FALSE),0)</f>
        <v>0</v>
      </c>
      <c r="S105" s="97">
        <f>IFERROR(VLOOKUP($A105,동부영업본부!$A$1:$H$254,8,FALSE),0)</f>
        <v>0</v>
      </c>
      <c r="T105" s="97">
        <f>IFERROR(VLOOKUP($A105,서부영업본부!$A$1:$H$255,8,FALSE),0)</f>
        <v>0</v>
      </c>
    </row>
    <row r="106" spans="1:20" x14ac:dyDescent="0.45">
      <c r="A106" s="28" t="s">
        <v>217</v>
      </c>
      <c r="B106" s="94">
        <f t="shared" si="2"/>
        <v>0</v>
      </c>
      <c r="C106" s="95">
        <f>IFERROR(VLOOKUP($A106,유통영업혁신단!$A$1:$L$254,11,FALSE),0)</f>
        <v>0</v>
      </c>
      <c r="D106" s="95">
        <f t="shared" si="3"/>
        <v>0</v>
      </c>
      <c r="E106" s="95">
        <f>IFERROR(VLOOKUP($A106,유통영업혁신단!$A$1:$F$254,5,FALSE),0)</f>
        <v>0</v>
      </c>
      <c r="F106" s="95">
        <f>IFERROR(VLOOKUP($A106,강북영업본부!$A$1:$H$254,6,FALSE),0)</f>
        <v>0</v>
      </c>
      <c r="G106" s="95">
        <f>IFERROR(VLOOKUP($A106,강북영업본부!$A$1:$H$254,7,FALSE),0)</f>
        <v>0</v>
      </c>
      <c r="H106" s="95">
        <f>IFERROR(VLOOKUP($A106,강남영업본부!$A$1:$J$254,5,FALSE),0)</f>
        <v>0</v>
      </c>
      <c r="I106" s="96">
        <f>IFERROR(VLOOKUP($A106,강서영업본부!$A$1:$J$254,5,FALSE),0)</f>
        <v>0</v>
      </c>
      <c r="J106" s="96">
        <f>IFERROR(VLOOKUP($A106,동부영업본부!$A$1:$H$254,6,FALSE),0)</f>
        <v>0</v>
      </c>
      <c r="K106" s="96">
        <f>IFERROR(VLOOKUP($A106,동부영업본부!$A$1:$H$254,7,FALSE),0)</f>
        <v>0</v>
      </c>
      <c r="L106" s="96">
        <f>IFERROR(VLOOKUP($A106,서부영업본부!$A$1:$H$255,6,FALSE),0)</f>
        <v>0</v>
      </c>
      <c r="M106" s="96">
        <f>IFERROR(VLOOKUP($A106,서부영업본부!$A$1:$H$255,7,FALSE),0)</f>
        <v>0</v>
      </c>
      <c r="P106" s="97">
        <f>IFERROR(VLOOKUP($A106,강북영업본부!$A$1:$H$254,8,FALSE),0)</f>
        <v>0</v>
      </c>
      <c r="Q106" s="97">
        <f>IFERROR(VLOOKUP($A106,강남영업본부!$A$1:$J$254,10,FALSE),0)</f>
        <v>0</v>
      </c>
      <c r="R106" s="97">
        <f>IFERROR(VLOOKUP($A106,강서영업본부!$A$1:$J$254,10,FALSE),0)</f>
        <v>0</v>
      </c>
      <c r="S106" s="97">
        <f>IFERROR(VLOOKUP($A106,동부영업본부!$A$1:$H$254,8,FALSE),0)</f>
        <v>0</v>
      </c>
      <c r="T106" s="97">
        <f>IFERROR(VLOOKUP($A106,서부영업본부!$A$1:$H$255,8,FALSE),0)</f>
        <v>0</v>
      </c>
    </row>
    <row r="107" spans="1:20" x14ac:dyDescent="0.45">
      <c r="A107" s="26" t="s">
        <v>60</v>
      </c>
      <c r="B107" s="94">
        <f t="shared" si="2"/>
        <v>4525200</v>
      </c>
      <c r="C107" s="95">
        <f>IFERROR(VLOOKUP($A107,유통영업혁신단!$A$1:$L$254,11,FALSE),0)</f>
        <v>0</v>
      </c>
      <c r="D107" s="95">
        <f t="shared" si="3"/>
        <v>0</v>
      </c>
      <c r="E107" s="95">
        <f>IFERROR(VLOOKUP($A107,유통영업혁신단!$A$1:$F$254,5,FALSE),0)</f>
        <v>0</v>
      </c>
      <c r="F107" s="95">
        <f>IFERROR(VLOOKUP($A107,강북영업본부!$A$1:$H$254,6,FALSE),0)</f>
        <v>0</v>
      </c>
      <c r="G107" s="95">
        <f>IFERROR(VLOOKUP($A107,강북영업본부!$A$1:$H$254,7,FALSE),0)</f>
        <v>0</v>
      </c>
      <c r="H107" s="95">
        <f>IFERROR(VLOOKUP($A107,강남영업본부!$A$1:$J$254,5,FALSE),0)</f>
        <v>0</v>
      </c>
      <c r="I107" s="96">
        <f>IFERROR(VLOOKUP($A107,강서영업본부!$A$1:$J$254,5,FALSE),0)</f>
        <v>0</v>
      </c>
      <c r="J107" s="96">
        <f>IFERROR(VLOOKUP($A107,동부영업본부!$A$1:$H$254,6,FALSE),0)</f>
        <v>0</v>
      </c>
      <c r="K107" s="96">
        <f>IFERROR(VLOOKUP($A107,동부영업본부!$A$1:$H$254,7,FALSE),0)</f>
        <v>0</v>
      </c>
      <c r="L107" s="96">
        <f>IFERROR(VLOOKUP($A107,서부영업본부!$A$1:$H$255,6,FALSE),0)</f>
        <v>4525200</v>
      </c>
      <c r="M107" s="96">
        <f>IFERROR(VLOOKUP($A107,서부영업본부!$A$1:$H$255,7,FALSE),0)</f>
        <v>0</v>
      </c>
      <c r="P107" s="97">
        <f>IFERROR(VLOOKUP($A107,강북영업본부!$A$1:$H$254,8,FALSE),0)</f>
        <v>0</v>
      </c>
      <c r="Q107" s="97">
        <f>IFERROR(VLOOKUP($A107,강남영업본부!$A$1:$J$254,10,FALSE),0)</f>
        <v>0</v>
      </c>
      <c r="R107" s="97">
        <f>IFERROR(VLOOKUP($A107,강서영업본부!$A$1:$J$254,10,FALSE),0)</f>
        <v>0</v>
      </c>
      <c r="S107" s="97">
        <f>IFERROR(VLOOKUP($A107,동부영업본부!$A$1:$H$254,8,FALSE),0)</f>
        <v>0</v>
      </c>
      <c r="T107" s="97">
        <f>IFERROR(VLOOKUP($A107,서부영업본부!$A$1:$H$255,8,FALSE),0)</f>
        <v>0</v>
      </c>
    </row>
    <row r="108" spans="1:20" x14ac:dyDescent="0.45">
      <c r="A108" s="28" t="s">
        <v>257</v>
      </c>
      <c r="B108" s="94">
        <f t="shared" si="2"/>
        <v>0</v>
      </c>
      <c r="C108" s="95">
        <f>IFERROR(VLOOKUP($A108,유통영업혁신단!$A$1:$L$254,11,FALSE),0)</f>
        <v>0</v>
      </c>
      <c r="D108" s="95">
        <f t="shared" si="3"/>
        <v>0</v>
      </c>
      <c r="E108" s="95">
        <f>IFERROR(VLOOKUP($A108,유통영업혁신단!$A$1:$F$254,5,FALSE),0)</f>
        <v>0</v>
      </c>
      <c r="F108" s="95">
        <f>IFERROR(VLOOKUP($A108,강북영업본부!$A$1:$H$254,6,FALSE),0)</f>
        <v>0</v>
      </c>
      <c r="G108" s="95">
        <f>IFERROR(VLOOKUP($A108,강북영업본부!$A$1:$H$254,7,FALSE),0)</f>
        <v>0</v>
      </c>
      <c r="H108" s="95">
        <f>IFERROR(VLOOKUP($A108,강남영업본부!$A$1:$J$254,5,FALSE),0)</f>
        <v>0</v>
      </c>
      <c r="I108" s="96">
        <f>IFERROR(VLOOKUP($A108,강서영업본부!$A$1:$J$254,5,FALSE),0)</f>
        <v>0</v>
      </c>
      <c r="J108" s="96">
        <f>IFERROR(VLOOKUP($A108,동부영업본부!$A$1:$H$254,6,FALSE),0)</f>
        <v>0</v>
      </c>
      <c r="K108" s="96">
        <f>IFERROR(VLOOKUP($A108,동부영업본부!$A$1:$H$254,7,FALSE),0)</f>
        <v>0</v>
      </c>
      <c r="L108" s="96">
        <f>IFERROR(VLOOKUP($A108,서부영업본부!$A$1:$H$255,6,FALSE),0)</f>
        <v>0</v>
      </c>
      <c r="M108" s="96">
        <f>IFERROR(VLOOKUP($A108,서부영업본부!$A$1:$H$255,7,FALSE),0)</f>
        <v>0</v>
      </c>
      <c r="P108" s="97">
        <f>IFERROR(VLOOKUP($A108,강북영업본부!$A$1:$H$254,8,FALSE),0)</f>
        <v>0</v>
      </c>
      <c r="Q108" s="97">
        <f>IFERROR(VLOOKUP($A108,강남영업본부!$A$1:$J$254,10,FALSE),0)</f>
        <v>0</v>
      </c>
      <c r="R108" s="97">
        <f>IFERROR(VLOOKUP($A108,강서영업본부!$A$1:$J$254,10,FALSE),0)</f>
        <v>0</v>
      </c>
      <c r="S108" s="97">
        <f>IFERROR(VLOOKUP($A108,동부영업본부!$A$1:$H$254,8,FALSE),0)</f>
        <v>0</v>
      </c>
      <c r="T108" s="97">
        <f>IFERROR(VLOOKUP($A108,서부영업본부!$A$1:$H$255,8,FALSE),0)</f>
        <v>0</v>
      </c>
    </row>
    <row r="109" spans="1:20" x14ac:dyDescent="0.45">
      <c r="A109" s="28" t="s">
        <v>330</v>
      </c>
      <c r="B109" s="94">
        <f t="shared" si="2"/>
        <v>0</v>
      </c>
      <c r="C109" s="95">
        <f>IFERROR(VLOOKUP($A109,유통영업혁신단!$A$1:$L$254,11,FALSE),0)</f>
        <v>0</v>
      </c>
      <c r="D109" s="95">
        <f t="shared" si="3"/>
        <v>0</v>
      </c>
      <c r="E109" s="95">
        <f>IFERROR(VLOOKUP($A109,유통영업혁신단!$A$1:$F$254,5,FALSE),0)</f>
        <v>0</v>
      </c>
      <c r="F109" s="95">
        <f>IFERROR(VLOOKUP($A109,강북영업본부!$A$1:$H$254,6,FALSE),0)</f>
        <v>0</v>
      </c>
      <c r="G109" s="95">
        <f>IFERROR(VLOOKUP($A109,강북영업본부!$A$1:$H$254,7,FALSE),0)</f>
        <v>0</v>
      </c>
      <c r="H109" s="95">
        <f>IFERROR(VLOOKUP($A109,강남영업본부!$A$1:$J$254,5,FALSE),0)</f>
        <v>0</v>
      </c>
      <c r="I109" s="96">
        <f>IFERROR(VLOOKUP($A109,강서영업본부!$A$1:$J$254,5,FALSE),0)</f>
        <v>0</v>
      </c>
      <c r="J109" s="96">
        <f>IFERROR(VLOOKUP($A109,동부영업본부!$A$1:$H$254,6,FALSE),0)</f>
        <v>0</v>
      </c>
      <c r="K109" s="96">
        <f>IFERROR(VLOOKUP($A109,동부영업본부!$A$1:$H$254,7,FALSE),0)</f>
        <v>0</v>
      </c>
      <c r="L109" s="96">
        <f>IFERROR(VLOOKUP($A109,서부영업본부!$A$1:$H$255,6,FALSE),0)</f>
        <v>0</v>
      </c>
      <c r="M109" s="96">
        <f>IFERROR(VLOOKUP($A109,서부영업본부!$A$1:$H$255,7,FALSE),0)</f>
        <v>0</v>
      </c>
      <c r="P109" s="97">
        <f>IFERROR(VLOOKUP($A109,강북영업본부!$A$1:$H$254,8,FALSE),0)</f>
        <v>0</v>
      </c>
      <c r="Q109" s="97">
        <f>IFERROR(VLOOKUP($A109,강남영업본부!$A$1:$J$254,10,FALSE),0)</f>
        <v>0</v>
      </c>
      <c r="R109" s="97">
        <f>IFERROR(VLOOKUP($A109,강서영업본부!$A$1:$J$254,10,FALSE),0)</f>
        <v>0</v>
      </c>
      <c r="S109" s="97">
        <f>IFERROR(VLOOKUP($A109,동부영업본부!$A$1:$H$254,8,FALSE),0)</f>
        <v>0</v>
      </c>
      <c r="T109" s="97">
        <f>IFERROR(VLOOKUP($A109,서부영업본부!$A$1:$H$255,8,FALSE),0)</f>
        <v>0</v>
      </c>
    </row>
    <row r="110" spans="1:20" x14ac:dyDescent="0.45">
      <c r="A110" s="28" t="s">
        <v>332</v>
      </c>
      <c r="B110" s="94">
        <f t="shared" si="2"/>
        <v>0</v>
      </c>
      <c r="C110" s="95">
        <f>IFERROR(VLOOKUP($A110,유통영업혁신단!$A$1:$L$254,11,FALSE),0)</f>
        <v>0</v>
      </c>
      <c r="D110" s="95">
        <f t="shared" si="3"/>
        <v>0</v>
      </c>
      <c r="E110" s="95">
        <f>IFERROR(VLOOKUP($A110,유통영업혁신단!$A$1:$F$254,5,FALSE),0)</f>
        <v>0</v>
      </c>
      <c r="F110" s="95">
        <f>IFERROR(VLOOKUP($A110,강북영업본부!$A$1:$H$254,6,FALSE),0)</f>
        <v>0</v>
      </c>
      <c r="G110" s="95">
        <f>IFERROR(VLOOKUP($A110,강북영업본부!$A$1:$H$254,7,FALSE),0)</f>
        <v>0</v>
      </c>
      <c r="H110" s="95">
        <f>IFERROR(VLOOKUP($A110,강남영업본부!$A$1:$J$254,5,FALSE),0)</f>
        <v>0</v>
      </c>
      <c r="I110" s="96">
        <f>IFERROR(VLOOKUP($A110,강서영업본부!$A$1:$J$254,5,FALSE),0)</f>
        <v>0</v>
      </c>
      <c r="J110" s="96">
        <f>IFERROR(VLOOKUP($A110,동부영업본부!$A$1:$H$254,6,FALSE),0)</f>
        <v>0</v>
      </c>
      <c r="K110" s="96">
        <f>IFERROR(VLOOKUP($A110,동부영업본부!$A$1:$H$254,7,FALSE),0)</f>
        <v>0</v>
      </c>
      <c r="L110" s="96">
        <f>IFERROR(VLOOKUP($A110,서부영업본부!$A$1:$H$255,6,FALSE),0)</f>
        <v>0</v>
      </c>
      <c r="M110" s="96">
        <f>IFERROR(VLOOKUP($A110,서부영업본부!$A$1:$H$255,7,FALSE),0)</f>
        <v>0</v>
      </c>
      <c r="P110" s="97">
        <f>IFERROR(VLOOKUP($A110,강북영업본부!$A$1:$H$254,8,FALSE),0)</f>
        <v>0</v>
      </c>
      <c r="Q110" s="97">
        <f>IFERROR(VLOOKUP($A110,강남영업본부!$A$1:$J$254,10,FALSE),0)</f>
        <v>0</v>
      </c>
      <c r="R110" s="97">
        <f>IFERROR(VLOOKUP($A110,강서영업본부!$A$1:$J$254,10,FALSE),0)</f>
        <v>0</v>
      </c>
      <c r="S110" s="97">
        <f>IFERROR(VLOOKUP($A110,동부영업본부!$A$1:$H$254,8,FALSE),0)</f>
        <v>0</v>
      </c>
      <c r="T110" s="97">
        <f>IFERROR(VLOOKUP($A110,서부영업본부!$A$1:$H$255,8,FALSE),0)</f>
        <v>0</v>
      </c>
    </row>
    <row r="111" spans="1:20" x14ac:dyDescent="0.45">
      <c r="A111" s="28" t="s">
        <v>331</v>
      </c>
      <c r="B111" s="94">
        <f t="shared" si="2"/>
        <v>0</v>
      </c>
      <c r="C111" s="95">
        <f>IFERROR(VLOOKUP($A111,유통영업혁신단!$A$1:$L$254,11,FALSE),0)</f>
        <v>0</v>
      </c>
      <c r="D111" s="95">
        <f t="shared" si="3"/>
        <v>0</v>
      </c>
      <c r="E111" s="95">
        <f>IFERROR(VLOOKUP($A111,유통영업혁신단!$A$1:$F$254,5,FALSE),0)</f>
        <v>0</v>
      </c>
      <c r="F111" s="95">
        <f>IFERROR(VLOOKUP($A111,강북영업본부!$A$1:$H$254,6,FALSE),0)</f>
        <v>0</v>
      </c>
      <c r="G111" s="95">
        <f>IFERROR(VLOOKUP($A111,강북영업본부!$A$1:$H$254,7,FALSE),0)</f>
        <v>0</v>
      </c>
      <c r="H111" s="95">
        <f>IFERROR(VLOOKUP($A111,강남영업본부!$A$1:$J$254,5,FALSE),0)</f>
        <v>0</v>
      </c>
      <c r="I111" s="96">
        <f>IFERROR(VLOOKUP($A111,강서영업본부!$A$1:$J$254,5,FALSE),0)</f>
        <v>0</v>
      </c>
      <c r="J111" s="96">
        <f>IFERROR(VLOOKUP($A111,동부영업본부!$A$1:$H$254,6,FALSE),0)</f>
        <v>0</v>
      </c>
      <c r="K111" s="96">
        <f>IFERROR(VLOOKUP($A111,동부영업본부!$A$1:$H$254,7,FALSE),0)</f>
        <v>0</v>
      </c>
      <c r="L111" s="96">
        <f>IFERROR(VLOOKUP($A111,서부영업본부!$A$1:$H$255,6,FALSE),0)</f>
        <v>0</v>
      </c>
      <c r="M111" s="96">
        <f>IFERROR(VLOOKUP($A111,서부영업본부!$A$1:$H$255,7,FALSE),0)</f>
        <v>0</v>
      </c>
      <c r="P111" s="97">
        <f>IFERROR(VLOOKUP($A111,강북영업본부!$A$1:$H$254,8,FALSE),0)</f>
        <v>0</v>
      </c>
      <c r="Q111" s="97">
        <f>IFERROR(VLOOKUP($A111,강남영업본부!$A$1:$J$254,10,FALSE),0)</f>
        <v>0</v>
      </c>
      <c r="R111" s="97">
        <f>IFERROR(VLOOKUP($A111,강서영업본부!$A$1:$J$254,10,FALSE),0)</f>
        <v>0</v>
      </c>
      <c r="S111" s="97">
        <f>IFERROR(VLOOKUP($A111,동부영업본부!$A$1:$H$254,8,FALSE),0)</f>
        <v>0</v>
      </c>
      <c r="T111" s="97">
        <f>IFERROR(VLOOKUP($A111,서부영업본부!$A$1:$H$255,8,FALSE),0)</f>
        <v>0</v>
      </c>
    </row>
    <row r="112" spans="1:20" x14ac:dyDescent="0.45">
      <c r="A112" s="24" t="s">
        <v>61</v>
      </c>
      <c r="B112" s="94">
        <f t="shared" si="2"/>
        <v>5667053.8143296884</v>
      </c>
      <c r="C112" s="95">
        <f>IFERROR(VLOOKUP($A112,유통영업혁신단!$A$1:$L$254,11,FALSE),0)</f>
        <v>0</v>
      </c>
      <c r="D112" s="95">
        <f t="shared" si="3"/>
        <v>91444.814329688583</v>
      </c>
      <c r="E112" s="95">
        <f>IFERROR(VLOOKUP($A112,유통영업혁신단!$A$1:$F$254,5,FALSE),0)</f>
        <v>668662</v>
      </c>
      <c r="F112" s="95">
        <f>IFERROR(VLOOKUP($A112,강북영업본부!$A$1:$H$254,6,FALSE),0)</f>
        <v>745547</v>
      </c>
      <c r="G112" s="95">
        <f>IFERROR(VLOOKUP($A112,강북영업본부!$A$1:$H$254,7,FALSE),0)</f>
        <v>0</v>
      </c>
      <c r="H112" s="95">
        <f>IFERROR(VLOOKUP($A112,강남영업본부!$A$1:$J$254,5,FALSE),0)</f>
        <v>172000</v>
      </c>
      <c r="I112" s="96">
        <f>IFERROR(VLOOKUP($A112,강서영업본부!$A$1:$J$254,5,FALSE),0)</f>
        <v>84000</v>
      </c>
      <c r="J112" s="96">
        <f>IFERROR(VLOOKUP($A112,동부영업본부!$A$1:$H$254,6,FALSE),0)</f>
        <v>1394400</v>
      </c>
      <c r="K112" s="96">
        <f>IFERROR(VLOOKUP($A112,동부영업본부!$A$1:$H$254,7,FALSE),0)</f>
        <v>647700</v>
      </c>
      <c r="L112" s="96">
        <f>IFERROR(VLOOKUP($A112,서부영업본부!$A$1:$H$255,6,FALSE),0)</f>
        <v>483000</v>
      </c>
      <c r="M112" s="96">
        <f>IFERROR(VLOOKUP($A112,서부영업본부!$A$1:$H$255,7,FALSE),0)</f>
        <v>1380300</v>
      </c>
      <c r="P112" s="97">
        <f>IFERROR(VLOOKUP($A112,강북영업본부!$A$1:$H$254,8,FALSE),0)</f>
        <v>9130.6556079217808</v>
      </c>
      <c r="Q112" s="97">
        <f>IFERROR(VLOOKUP($A112,강남영업본부!$A$1:$J$254,10,FALSE),0)</f>
        <v>0</v>
      </c>
      <c r="R112" s="97">
        <f>IFERROR(VLOOKUP($A112,강서영업본부!$A$1:$J$254,10,FALSE),0)</f>
        <v>0</v>
      </c>
      <c r="S112" s="97">
        <f>IFERROR(VLOOKUP($A112,동부영업본부!$A$1:$H$254,8,FALSE),0)</f>
        <v>34749.010457185708</v>
      </c>
      <c r="T112" s="97">
        <f>IFERROR(VLOOKUP($A112,서부영업본부!$A$1:$H$255,8,FALSE),0)</f>
        <v>47565.14826458109</v>
      </c>
    </row>
    <row r="113" spans="1:20" x14ac:dyDescent="0.45">
      <c r="A113" s="23" t="s">
        <v>62</v>
      </c>
      <c r="B113" s="94">
        <f t="shared" si="2"/>
        <v>3321871.6671467214</v>
      </c>
      <c r="C113" s="95">
        <f>IFERROR(VLOOKUP($A113,유통영업혁신단!$A$1:$L$254,11,FALSE),0)</f>
        <v>0</v>
      </c>
      <c r="D113" s="95">
        <f t="shared" si="3"/>
        <v>61224.667146721273</v>
      </c>
      <c r="E113" s="95">
        <f>IFERROR(VLOOKUP($A113,유통영업혁신단!$A$1:$F$254,5,FALSE),0)</f>
        <v>206000</v>
      </c>
      <c r="F113" s="95">
        <f>IFERROR(VLOOKUP($A113,강북영업본부!$A$1:$H$254,6,FALSE),0)</f>
        <v>218247</v>
      </c>
      <c r="G113" s="95">
        <f>IFERROR(VLOOKUP($A113,강북영업본부!$A$1:$H$254,7,FALSE),0)</f>
        <v>0</v>
      </c>
      <c r="H113" s="95">
        <f>IFERROR(VLOOKUP($A113,강남영업본부!$A$1:$J$254,5,FALSE),0)</f>
        <v>0</v>
      </c>
      <c r="I113" s="96">
        <f>IFERROR(VLOOKUP($A113,강서영업본부!$A$1:$J$254,5,FALSE),0)</f>
        <v>0</v>
      </c>
      <c r="J113" s="96">
        <f>IFERROR(VLOOKUP($A113,동부영업본부!$A$1:$H$254,6,FALSE),0)</f>
        <v>1002400</v>
      </c>
      <c r="K113" s="96">
        <f>IFERROR(VLOOKUP($A113,동부영업본부!$A$1:$H$254,7,FALSE),0)</f>
        <v>429700</v>
      </c>
      <c r="L113" s="96">
        <f>IFERROR(VLOOKUP($A113,서부영업본부!$A$1:$H$255,6,FALSE),0)</f>
        <v>145000</v>
      </c>
      <c r="M113" s="96">
        <f>IFERROR(VLOOKUP($A113,서부영업본부!$A$1:$H$255,7,FALSE),0)</f>
        <v>1259300</v>
      </c>
      <c r="P113" s="97">
        <f>IFERROR(VLOOKUP($A113,강북영업본부!$A$1:$H$254,8,FALSE),0)</f>
        <v>0</v>
      </c>
      <c r="Q113" s="97">
        <f>IFERROR(VLOOKUP($A113,강남영업본부!$A$1:$J$254,10,FALSE),0)</f>
        <v>0</v>
      </c>
      <c r="R113" s="97">
        <f>IFERROR(VLOOKUP($A113,강서영업본부!$A$1:$J$254,10,FALSE),0)</f>
        <v>0</v>
      </c>
      <c r="S113" s="97">
        <f>IFERROR(VLOOKUP($A113,동부영업본부!$A$1:$H$254,8,FALSE),0)</f>
        <v>34749.010457185708</v>
      </c>
      <c r="T113" s="97">
        <f>IFERROR(VLOOKUP($A113,서부영업본부!$A$1:$H$255,8,FALSE),0)</f>
        <v>26475.656689535565</v>
      </c>
    </row>
    <row r="114" spans="1:20" x14ac:dyDescent="0.45">
      <c r="A114" s="23" t="s">
        <v>382</v>
      </c>
      <c r="B114" s="94">
        <f t="shared" ref="B114" si="4">SUM(C114:M114)</f>
        <v>22785.722095361329</v>
      </c>
      <c r="C114" s="95">
        <f>IFERROR(VLOOKUP($A114,유통영업혁신단!$A$1:$L$254,11,FALSE),0)</f>
        <v>0</v>
      </c>
      <c r="D114" s="95">
        <f t="shared" si="3"/>
        <v>22785.722095361329</v>
      </c>
      <c r="E114" s="95">
        <f>IFERROR(VLOOKUP($A114,유통영업혁신단!$A$1:$F$254,5,FALSE),0)</f>
        <v>0</v>
      </c>
      <c r="F114" s="95">
        <f>IFERROR(VLOOKUP($A114,강북영업본부!$A$1:$H$254,6,FALSE),0)</f>
        <v>0</v>
      </c>
      <c r="G114" s="95">
        <f>IFERROR(VLOOKUP($A114,강북영업본부!$A$1:$H$254,7,FALSE),0)</f>
        <v>0</v>
      </c>
      <c r="H114" s="95">
        <f>IFERROR(VLOOKUP($A114,강남영업본부!$A$1:$J$254,5,FALSE),0)</f>
        <v>0</v>
      </c>
      <c r="I114" s="96">
        <f>IFERROR(VLOOKUP($A114,강서영업본부!$A$1:$J$254,5,FALSE),0)</f>
        <v>0</v>
      </c>
      <c r="J114" s="96">
        <f>IFERROR(VLOOKUP($A114,동부영업본부!$A$1:$H$254,6,FALSE),0)</f>
        <v>0</v>
      </c>
      <c r="K114" s="96">
        <f>IFERROR(VLOOKUP($A114,동부영업본부!$A$1:$H$254,7,FALSE),0)</f>
        <v>0</v>
      </c>
      <c r="L114" s="96">
        <f>IFERROR(VLOOKUP($A114,서부영업본부!$A$1:$H$255,6,FALSE),0)</f>
        <v>0</v>
      </c>
      <c r="M114" s="96">
        <f>IFERROR(VLOOKUP($A114,서부영업본부!$A$1:$H$255,7,FALSE),0)</f>
        <v>0</v>
      </c>
      <c r="P114" s="97">
        <f>IFERROR(VLOOKUP($A114,강북영업본부!$A$1:$H$254,8,FALSE),0)</f>
        <v>9130.6556079217808</v>
      </c>
      <c r="Q114" s="97">
        <f>IFERROR(VLOOKUP($A114,강남영업본부!$A$1:$J$254,10,FALSE),0)</f>
        <v>0</v>
      </c>
      <c r="R114" s="97">
        <f>IFERROR(VLOOKUP($A114,강서영업본부!$A$1:$J$254,10,FALSE),0)</f>
        <v>0</v>
      </c>
      <c r="S114" s="97">
        <f>IFERROR(VLOOKUP($A114,동부영업본부!$A$1:$H$254,8,FALSE),0)</f>
        <v>0</v>
      </c>
      <c r="T114" s="97">
        <f>IFERROR(VLOOKUP($A114,서부영업본부!$A$1:$H$255,8,FALSE),0)</f>
        <v>13655.066487439546</v>
      </c>
    </row>
    <row r="115" spans="1:20" x14ac:dyDescent="0.45">
      <c r="A115" s="23" t="s">
        <v>218</v>
      </c>
      <c r="B115" s="94">
        <f t="shared" si="2"/>
        <v>0</v>
      </c>
      <c r="C115" s="95">
        <f>IFERROR(VLOOKUP($A115,유통영업혁신단!$A$1:$L$254,11,FALSE),0)</f>
        <v>0</v>
      </c>
      <c r="D115" s="95">
        <f t="shared" si="3"/>
        <v>0</v>
      </c>
      <c r="E115" s="95">
        <f>IFERROR(VLOOKUP($A115,유통영업혁신단!$A$1:$F$254,5,FALSE),0)</f>
        <v>0</v>
      </c>
      <c r="F115" s="95">
        <f>IFERROR(VLOOKUP($A115,강북영업본부!$A$1:$H$254,6,FALSE),0)</f>
        <v>0</v>
      </c>
      <c r="G115" s="95">
        <f>IFERROR(VLOOKUP($A115,강북영업본부!$A$1:$H$254,7,FALSE),0)</f>
        <v>0</v>
      </c>
      <c r="H115" s="95">
        <f>IFERROR(VLOOKUP($A115,강남영업본부!$A$1:$J$254,5,FALSE),0)</f>
        <v>0</v>
      </c>
      <c r="I115" s="96">
        <f>IFERROR(VLOOKUP($A115,강서영업본부!$A$1:$J$254,5,FALSE),0)</f>
        <v>0</v>
      </c>
      <c r="J115" s="96">
        <f>IFERROR(VLOOKUP($A115,동부영업본부!$A$1:$H$254,6,FALSE),0)</f>
        <v>0</v>
      </c>
      <c r="K115" s="96">
        <f>IFERROR(VLOOKUP($A115,동부영업본부!$A$1:$H$254,7,FALSE),0)</f>
        <v>0</v>
      </c>
      <c r="L115" s="96">
        <f>IFERROR(VLOOKUP($A115,서부영업본부!$A$1:$H$255,6,FALSE),0)</f>
        <v>0</v>
      </c>
      <c r="M115" s="96">
        <f>IFERROR(VLOOKUP($A115,서부영업본부!$A$1:$H$255,7,FALSE),0)</f>
        <v>0</v>
      </c>
      <c r="P115" s="97">
        <f>IFERROR(VLOOKUP($A115,강북영업본부!$A$1:$H$254,8,FALSE),0)</f>
        <v>0</v>
      </c>
      <c r="Q115" s="97">
        <f>IFERROR(VLOOKUP($A115,강남영업본부!$A$1:$J$254,10,FALSE),0)</f>
        <v>0</v>
      </c>
      <c r="R115" s="97">
        <f>IFERROR(VLOOKUP($A115,강서영업본부!$A$1:$J$254,10,FALSE),0)</f>
        <v>0</v>
      </c>
      <c r="S115" s="97">
        <f>IFERROR(VLOOKUP($A115,동부영업본부!$A$1:$H$254,8,FALSE),0)</f>
        <v>0</v>
      </c>
      <c r="T115" s="97">
        <f>IFERROR(VLOOKUP($A115,서부영업본부!$A$1:$H$255,8,FALSE),0)</f>
        <v>0</v>
      </c>
    </row>
    <row r="116" spans="1:20" x14ac:dyDescent="0.45">
      <c r="A116" s="177" t="s">
        <v>412</v>
      </c>
      <c r="B116" s="178">
        <f t="shared" ref="B116:B117" si="5">SUM(C116:M116)</f>
        <v>1926734.4250876061</v>
      </c>
      <c r="C116" s="179">
        <f>IFERROR(VLOOKUP($A116,유통영업혁신단!$A$1:$L$254,11,FALSE),0)</f>
        <v>0</v>
      </c>
      <c r="D116" s="179">
        <f t="shared" ref="D116" si="6">P116+S116+T116+Q116+R116</f>
        <v>7434.4250876059759</v>
      </c>
      <c r="E116" s="179">
        <f>IFERROR(VLOOKUP($A116,유통영업혁신단!$A$1:$F$254,5,FALSE),0)</f>
        <v>67000</v>
      </c>
      <c r="F116" s="179">
        <f>IFERROR(VLOOKUP($A116,강북영업본부!$A$1:$H$254,6,FALSE),0)</f>
        <v>527300</v>
      </c>
      <c r="G116" s="179">
        <f>IFERROR(VLOOKUP($A116,강북영업본부!$A$1:$H$254,7,FALSE),0)</f>
        <v>0</v>
      </c>
      <c r="H116" s="179">
        <f>IFERROR(VLOOKUP($A116,강남영업본부!$A$1:$J$254,5,FALSE),0)</f>
        <v>172000</v>
      </c>
      <c r="I116" s="180">
        <f>IFERROR(VLOOKUP($A116,강서영업본부!$A$1:$J$254,5,FALSE),0)</f>
        <v>84000</v>
      </c>
      <c r="J116" s="180">
        <f>IFERROR(VLOOKUP($A116,동부영업본부!$A$1:$H$254,6,FALSE),0)</f>
        <v>392000</v>
      </c>
      <c r="K116" s="180">
        <f>IFERROR(VLOOKUP($A116,동부영업본부!$A$1:$H$254,7,FALSE),0)</f>
        <v>218000</v>
      </c>
      <c r="L116" s="180">
        <f>IFERROR(VLOOKUP($A116,서부영업본부!$A$1:$H$255,6,FALSE),0)</f>
        <v>338000</v>
      </c>
      <c r="M116" s="180">
        <f>IFERROR(VLOOKUP($A116,서부영업본부!$A$1:$H$255,7,FALSE),0)</f>
        <v>121000</v>
      </c>
      <c r="P116" s="97">
        <f>IFERROR(VLOOKUP($A116,강북영업본부!$A$1:$H$254,8,FALSE),0)</f>
        <v>0</v>
      </c>
      <c r="Q116" s="97">
        <f>IFERROR(VLOOKUP($A116,강남영업본부!$A$1:$J$254,10,FALSE),0)</f>
        <v>0</v>
      </c>
      <c r="R116" s="97">
        <f>IFERROR(VLOOKUP($A116,강서영업본부!$A$1:$J$254,10,FALSE),0)</f>
        <v>0</v>
      </c>
      <c r="S116" s="97">
        <f>IFERROR(VLOOKUP($A116,동부영업본부!$A$1:$H$254,8,FALSE),0)</f>
        <v>0</v>
      </c>
      <c r="T116" s="97">
        <f>IFERROR(VLOOKUP($A116,서부영업본부!$A$1:$H$255,8,FALSE),0)</f>
        <v>7434.4250876059759</v>
      </c>
    </row>
    <row r="117" spans="1:20" x14ac:dyDescent="0.45">
      <c r="A117" s="228" t="s">
        <v>443</v>
      </c>
      <c r="B117" s="178">
        <f t="shared" si="5"/>
        <v>395662</v>
      </c>
      <c r="C117" s="179">
        <f>IFERROR(VLOOKUP($A117,유통영업혁신단!$A$1:$L$254,11,FALSE),0)</f>
        <v>0</v>
      </c>
      <c r="D117" s="179">
        <f t="shared" ref="D117" si="7">P117+S117+T117+Q117+R117</f>
        <v>0</v>
      </c>
      <c r="E117" s="356">
        <v>395662</v>
      </c>
      <c r="F117" s="179">
        <f>IFERROR(VLOOKUP($A117,강북영업본부!$A$1:$H$254,6,FALSE),0)</f>
        <v>0</v>
      </c>
      <c r="G117" s="179">
        <f>IFERROR(VLOOKUP($A117,강북영업본부!$A$1:$H$254,7,FALSE),0)</f>
        <v>0</v>
      </c>
      <c r="H117" s="179">
        <f>IFERROR(VLOOKUP($A117,강남영업본부!$A$1:$J$254,5,FALSE),0)</f>
        <v>0</v>
      </c>
      <c r="I117" s="180">
        <f>IFERROR(VLOOKUP($A117,강서영업본부!$A$1:$J$254,5,FALSE),0)</f>
        <v>0</v>
      </c>
      <c r="J117" s="180">
        <f>IFERROR(VLOOKUP($A117,동부영업본부!$A$1:$H$254,6,FALSE),0)</f>
        <v>0</v>
      </c>
      <c r="K117" s="180">
        <f>IFERROR(VLOOKUP($A117,동부영업본부!$A$1:$H$254,7,FALSE),0)</f>
        <v>0</v>
      </c>
      <c r="L117" s="180">
        <f>IFERROR(VLOOKUP($A117,서부영업본부!$A$1:$H$255,6,FALSE),0)</f>
        <v>0</v>
      </c>
      <c r="M117" s="180">
        <f>IFERROR(VLOOKUP($A117,서부영업본부!$A$1:$H$255,7,FALSE),0)</f>
        <v>0</v>
      </c>
      <c r="P117" s="97">
        <f>IFERROR(VLOOKUP($A117,강북영업본부!$A$1:$H$254,8,FALSE),0)</f>
        <v>0</v>
      </c>
      <c r="Q117" s="97">
        <f>IFERROR(VLOOKUP($A117,강남영업본부!$A$1:$J$254,10,FALSE),0)</f>
        <v>0</v>
      </c>
      <c r="R117" s="97">
        <f>IFERROR(VLOOKUP($A117,강서영업본부!$A$1:$J$254,10,FALSE),0)</f>
        <v>0</v>
      </c>
      <c r="S117" s="97">
        <f>IFERROR(VLOOKUP($A117,동부영업본부!$A$1:$H$254,8,FALSE),0)</f>
        <v>0</v>
      </c>
      <c r="T117" s="97">
        <f>IFERROR(VLOOKUP($A117,서부영업본부!$A$1:$H$255,8,FALSE),0)</f>
        <v>0</v>
      </c>
    </row>
    <row r="118" spans="1:20" x14ac:dyDescent="0.45">
      <c r="A118" s="235" t="s">
        <v>413</v>
      </c>
      <c r="B118" s="178">
        <f>SUM(C118:M118)</f>
        <v>0</v>
      </c>
      <c r="C118" s="179">
        <f>IFERROR(VLOOKUP($A118,유통영업혁신단!$A$1:$L$254,11,FALSE),0)</f>
        <v>0</v>
      </c>
      <c r="D118" s="179">
        <f t="shared" ref="D118" si="8">P118+S118+T118+Q118+R118</f>
        <v>0</v>
      </c>
      <c r="E118" s="179">
        <f>IFERROR(VLOOKUP($A118,유통영업혁신단!$A$1:$F$254,5,FALSE),0)</f>
        <v>0</v>
      </c>
      <c r="F118" s="179">
        <f>IFERROR(VLOOKUP($A118,강북영업본부!$A$1:$H$254,6,FALSE),0)</f>
        <v>0</v>
      </c>
      <c r="G118" s="179">
        <f>IFERROR(VLOOKUP($A118,강북영업본부!$A$1:$H$254,7,FALSE),0)</f>
        <v>0</v>
      </c>
      <c r="H118" s="179">
        <f>IFERROR(VLOOKUP($A118,강남영업본부!$A$1:$J$254,5,FALSE),0)</f>
        <v>0</v>
      </c>
      <c r="I118" s="180">
        <f>IFERROR(VLOOKUP($A118,강서영업본부!$A$1:$J$254,5,FALSE),0)</f>
        <v>0</v>
      </c>
      <c r="J118" s="180">
        <f>IFERROR(VLOOKUP($A118,동부영업본부!$A$1:$H$254,6,FALSE),0)</f>
        <v>0</v>
      </c>
      <c r="K118" s="180">
        <f>IFERROR(VLOOKUP($A118,동부영업본부!$A$1:$H$254,7,FALSE),0)</f>
        <v>0</v>
      </c>
      <c r="L118" s="180">
        <f>IFERROR(VLOOKUP($A118,서부영업본부!$A$1:$H$255,6,FALSE),0)</f>
        <v>0</v>
      </c>
      <c r="M118" s="180">
        <f>IFERROR(VLOOKUP($A118,서부영업본부!$A$1:$H$255,7,FALSE),0)</f>
        <v>0</v>
      </c>
      <c r="P118" s="97">
        <f>IFERROR(VLOOKUP($A118,강북영업본부!$A$1:$H$254,8,FALSE),0)</f>
        <v>0</v>
      </c>
      <c r="Q118" s="97">
        <f>IFERROR(VLOOKUP($A118,강남영업본부!$A$1:$J$254,10,FALSE),0)</f>
        <v>0</v>
      </c>
      <c r="R118" s="97">
        <f>IFERROR(VLOOKUP($A118,강서영업본부!$A$1:$J$254,10,FALSE),0)</f>
        <v>0</v>
      </c>
      <c r="S118" s="97">
        <f>IFERROR(VLOOKUP($A118,동부영업본부!$A$1:$H$254,8,FALSE),0)</f>
        <v>0</v>
      </c>
      <c r="T118" s="97">
        <f>IFERROR(VLOOKUP($A118,서부영업본부!$A$1:$H$255,8,FALSE),0)</f>
        <v>0</v>
      </c>
    </row>
    <row r="119" spans="1:20" x14ac:dyDescent="0.45">
      <c r="A119" s="24" t="s">
        <v>155</v>
      </c>
      <c r="B119" s="94">
        <f t="shared" si="2"/>
        <v>68315.34655837249</v>
      </c>
      <c r="C119" s="95">
        <f>IFERROR(VLOOKUP($A119,유통영업혁신단!$A$1:$L$254,11,FALSE),0)</f>
        <v>0</v>
      </c>
      <c r="D119" s="95">
        <f t="shared" si="3"/>
        <v>68315.34655837249</v>
      </c>
      <c r="E119" s="95">
        <f>IFERROR(VLOOKUP($A119,유통영업혁신단!$A$1:$F$254,5,FALSE),0)</f>
        <v>0</v>
      </c>
      <c r="F119" s="95">
        <f>IFERROR(VLOOKUP($A119,강북영업본부!$A$1:$H$254,6,FALSE),0)</f>
        <v>0</v>
      </c>
      <c r="G119" s="95">
        <f>IFERROR(VLOOKUP($A119,강북영업본부!$A$1:$H$254,7,FALSE),0)</f>
        <v>0</v>
      </c>
      <c r="H119" s="95">
        <f>IFERROR(VLOOKUP($A119,강남영업본부!$A$1:$J$254,5,FALSE),0)</f>
        <v>0</v>
      </c>
      <c r="I119" s="96">
        <f>IFERROR(VLOOKUP($A119,강서영업본부!$A$1:$J$254,5,FALSE),0)</f>
        <v>0</v>
      </c>
      <c r="J119" s="96">
        <f>IFERROR(VLOOKUP($A119,동부영업본부!$A$1:$H$254,6,FALSE),0)</f>
        <v>0</v>
      </c>
      <c r="K119" s="96">
        <f>IFERROR(VLOOKUP($A119,동부영업본부!$A$1:$H$254,7,FALSE),0)</f>
        <v>0</v>
      </c>
      <c r="L119" s="96">
        <f>IFERROR(VLOOKUP($A119,서부영업본부!$A$1:$H$255,6,FALSE),0)</f>
        <v>0</v>
      </c>
      <c r="M119" s="96">
        <f>IFERROR(VLOOKUP($A119,서부영업본부!$A$1:$H$255,7,FALSE),0)</f>
        <v>0</v>
      </c>
      <c r="P119" s="97">
        <f>IFERROR(VLOOKUP($A119,강북영업본부!$A$1:$H$254,8,FALSE),0)</f>
        <v>13043.793725602545</v>
      </c>
      <c r="Q119" s="97">
        <f>IFERROR(VLOOKUP($A119,강남영업본부!$A$1:$J$254,10,FALSE),0)</f>
        <v>9135.9915707747186</v>
      </c>
      <c r="R119" s="97">
        <f>IFERROR(VLOOKUP($A119,강서영업본부!$A$1:$J$254,10,FALSE),0)</f>
        <v>15790.969067685121</v>
      </c>
      <c r="S119" s="97">
        <f>IFERROR(VLOOKUP($A119,동부영업본부!$A$1:$H$254,8,FALSE),0)</f>
        <v>0</v>
      </c>
      <c r="T119" s="97">
        <f>IFERROR(VLOOKUP($A119,서부영업본부!$A$1:$H$255,8,FALSE),0)</f>
        <v>30344.592194310106</v>
      </c>
    </row>
    <row r="120" spans="1:20" x14ac:dyDescent="0.45">
      <c r="A120" s="23" t="s">
        <v>156</v>
      </c>
      <c r="B120" s="94">
        <f t="shared" si="2"/>
        <v>0</v>
      </c>
      <c r="C120" s="95">
        <f>IFERROR(VLOOKUP($A120,유통영업혁신단!$A$1:$L$254,11,FALSE),0)</f>
        <v>0</v>
      </c>
      <c r="D120" s="95">
        <f t="shared" si="3"/>
        <v>0</v>
      </c>
      <c r="E120" s="95">
        <f>IFERROR(VLOOKUP($A120,유통영업혁신단!$A$1:$F$254,5,FALSE),0)</f>
        <v>0</v>
      </c>
      <c r="F120" s="95">
        <f>IFERROR(VLOOKUP($A120,강북영업본부!$A$1:$H$254,6,FALSE),0)</f>
        <v>0</v>
      </c>
      <c r="G120" s="95">
        <f>IFERROR(VLOOKUP($A120,강북영업본부!$A$1:$H$254,7,FALSE),0)</f>
        <v>0</v>
      </c>
      <c r="H120" s="95">
        <f>IFERROR(VLOOKUP($A120,강남영업본부!$A$1:$J$254,5,FALSE),0)</f>
        <v>0</v>
      </c>
      <c r="I120" s="96">
        <f>IFERROR(VLOOKUP($A120,강서영업본부!$A$1:$J$254,5,FALSE),0)</f>
        <v>0</v>
      </c>
      <c r="J120" s="96">
        <f>IFERROR(VLOOKUP($A120,동부영업본부!$A$1:$H$254,6,FALSE),0)</f>
        <v>0</v>
      </c>
      <c r="K120" s="96">
        <f>IFERROR(VLOOKUP($A120,동부영업본부!$A$1:$H$254,7,FALSE),0)</f>
        <v>0</v>
      </c>
      <c r="L120" s="96">
        <f>IFERROR(VLOOKUP($A120,서부영업본부!$A$1:$H$255,6,FALSE),0)</f>
        <v>0</v>
      </c>
      <c r="M120" s="96">
        <f>IFERROR(VLOOKUP($A120,서부영업본부!$A$1:$H$255,7,FALSE),0)</f>
        <v>0</v>
      </c>
      <c r="P120" s="97">
        <f>IFERROR(VLOOKUP($A120,강북영업본부!$A$1:$H$254,8,FALSE),0)</f>
        <v>0</v>
      </c>
      <c r="Q120" s="97">
        <f>IFERROR(VLOOKUP($A120,강남영업본부!$A$1:$J$254,10,FALSE),0)</f>
        <v>0</v>
      </c>
      <c r="R120" s="97">
        <f>IFERROR(VLOOKUP($A120,강서영업본부!$A$1:$J$254,10,FALSE),0)</f>
        <v>0</v>
      </c>
      <c r="S120" s="97">
        <f>IFERROR(VLOOKUP($A120,동부영업본부!$A$1:$H$254,8,FALSE),0)</f>
        <v>0</v>
      </c>
      <c r="T120" s="97">
        <f>IFERROR(VLOOKUP($A120,서부영업본부!$A$1:$H$255,8,FALSE),0)</f>
        <v>0</v>
      </c>
    </row>
    <row r="121" spans="1:20" x14ac:dyDescent="0.45">
      <c r="A121" s="23" t="s">
        <v>219</v>
      </c>
      <c r="B121" s="94">
        <f t="shared" si="2"/>
        <v>0</v>
      </c>
      <c r="C121" s="95">
        <f>IFERROR(VLOOKUP($A121,유통영업혁신단!$A$1:$L$254,11,FALSE),0)</f>
        <v>0</v>
      </c>
      <c r="D121" s="95">
        <f t="shared" si="3"/>
        <v>0</v>
      </c>
      <c r="E121" s="95">
        <f>IFERROR(VLOOKUP($A121,유통영업혁신단!$A$1:$F$254,5,FALSE),0)</f>
        <v>0</v>
      </c>
      <c r="F121" s="95">
        <f>IFERROR(VLOOKUP($A121,강북영업본부!$A$1:$H$254,6,FALSE),0)</f>
        <v>0</v>
      </c>
      <c r="G121" s="95">
        <f>IFERROR(VLOOKUP($A121,강북영업본부!$A$1:$H$254,7,FALSE),0)</f>
        <v>0</v>
      </c>
      <c r="H121" s="95">
        <f>IFERROR(VLOOKUP($A121,강남영업본부!$A$1:$J$254,5,FALSE),0)</f>
        <v>0</v>
      </c>
      <c r="I121" s="96">
        <f>IFERROR(VLOOKUP($A121,강서영업본부!$A$1:$J$254,5,FALSE),0)</f>
        <v>0</v>
      </c>
      <c r="J121" s="96">
        <f>IFERROR(VLOOKUP($A121,동부영업본부!$A$1:$H$254,6,FALSE),0)</f>
        <v>0</v>
      </c>
      <c r="K121" s="96">
        <f>IFERROR(VLOOKUP($A121,동부영업본부!$A$1:$H$254,7,FALSE),0)</f>
        <v>0</v>
      </c>
      <c r="L121" s="96">
        <f>IFERROR(VLOOKUP($A121,서부영업본부!$A$1:$H$255,6,FALSE),0)</f>
        <v>0</v>
      </c>
      <c r="M121" s="96">
        <f>IFERROR(VLOOKUP($A121,서부영업본부!$A$1:$H$255,7,FALSE),0)</f>
        <v>0</v>
      </c>
      <c r="P121" s="97">
        <f>IFERROR(VLOOKUP($A121,강북영업본부!$A$1:$H$254,8,FALSE),0)</f>
        <v>0</v>
      </c>
      <c r="Q121" s="97">
        <f>IFERROR(VLOOKUP($A121,강남영업본부!$A$1:$J$254,10,FALSE),0)</f>
        <v>0</v>
      </c>
      <c r="R121" s="97">
        <f>IFERROR(VLOOKUP($A121,강서영업본부!$A$1:$J$254,10,FALSE),0)</f>
        <v>0</v>
      </c>
      <c r="S121" s="97">
        <f>IFERROR(VLOOKUP($A121,동부영업본부!$A$1:$H$254,8,FALSE),0)</f>
        <v>0</v>
      </c>
      <c r="T121" s="97">
        <f>IFERROR(VLOOKUP($A121,서부영업본부!$A$1:$H$255,8,FALSE),0)</f>
        <v>0</v>
      </c>
    </row>
    <row r="122" spans="1:20" x14ac:dyDescent="0.45">
      <c r="A122" s="23" t="s">
        <v>157</v>
      </c>
      <c r="B122" s="94">
        <f t="shared" si="2"/>
        <v>68315.34655837249</v>
      </c>
      <c r="C122" s="95">
        <f>IFERROR(VLOOKUP($A122,유통영업혁신단!$A$1:$L$254,11,FALSE),0)</f>
        <v>0</v>
      </c>
      <c r="D122" s="95">
        <f t="shared" si="3"/>
        <v>68315.34655837249</v>
      </c>
      <c r="E122" s="95">
        <f>IFERROR(VLOOKUP($A122,유통영업혁신단!$A$1:$F$254,5,FALSE),0)</f>
        <v>0</v>
      </c>
      <c r="F122" s="95">
        <f>IFERROR(VLOOKUP($A122,강북영업본부!$A$1:$H$254,6,FALSE),0)</f>
        <v>0</v>
      </c>
      <c r="G122" s="95">
        <f>IFERROR(VLOOKUP($A122,강북영업본부!$A$1:$H$254,7,FALSE),0)</f>
        <v>0</v>
      </c>
      <c r="H122" s="95">
        <f>IFERROR(VLOOKUP($A122,강남영업본부!$A$1:$J$254,5,FALSE),0)</f>
        <v>0</v>
      </c>
      <c r="I122" s="96">
        <f>IFERROR(VLOOKUP($A122,강서영업본부!$A$1:$J$254,5,FALSE),0)</f>
        <v>0</v>
      </c>
      <c r="J122" s="96">
        <f>IFERROR(VLOOKUP($A122,동부영업본부!$A$1:$H$254,6,FALSE),0)</f>
        <v>0</v>
      </c>
      <c r="K122" s="96">
        <f>IFERROR(VLOOKUP($A122,동부영업본부!$A$1:$H$254,7,FALSE),0)</f>
        <v>0</v>
      </c>
      <c r="L122" s="96">
        <f>IFERROR(VLOOKUP($A122,서부영업본부!$A$1:$H$255,6,FALSE),0)</f>
        <v>0</v>
      </c>
      <c r="M122" s="96">
        <f>IFERROR(VLOOKUP($A122,서부영업본부!$A$1:$H$255,7,FALSE),0)</f>
        <v>0</v>
      </c>
      <c r="P122" s="97">
        <f>IFERROR(VLOOKUP($A122,강북영업본부!$A$1:$H$254,8,FALSE),0)</f>
        <v>13043.793725602545</v>
      </c>
      <c r="Q122" s="97">
        <f>IFERROR(VLOOKUP($A122,강남영업본부!$A$1:$J$254,10,FALSE),0)</f>
        <v>9135.9915707747186</v>
      </c>
      <c r="R122" s="97">
        <f>IFERROR(VLOOKUP($A122,강서영업본부!$A$1:$J$254,10,FALSE),0)</f>
        <v>15790.969067685121</v>
      </c>
      <c r="S122" s="97">
        <f>IFERROR(VLOOKUP($A122,동부영업본부!$A$1:$H$254,8,FALSE),0)</f>
        <v>0</v>
      </c>
      <c r="T122" s="97">
        <f>IFERROR(VLOOKUP($A122,서부영업본부!$A$1:$H$255,8,FALSE),0)</f>
        <v>30344.592194310106</v>
      </c>
    </row>
    <row r="123" spans="1:20" x14ac:dyDescent="0.45">
      <c r="A123" s="24" t="s">
        <v>63</v>
      </c>
      <c r="B123" s="94">
        <f t="shared" si="2"/>
        <v>5305123.7018149979</v>
      </c>
      <c r="C123" s="95">
        <f>IFERROR(VLOOKUP($A123,유통영업혁신단!$A$1:$L$254,11,FALSE),0)</f>
        <v>0</v>
      </c>
      <c r="D123" s="95">
        <f t="shared" si="3"/>
        <v>4975.7018149977293</v>
      </c>
      <c r="E123" s="95">
        <f>IFERROR(VLOOKUP($A123,유통영업혁신단!$A$1:$F$254,5,FALSE),0)</f>
        <v>28930</v>
      </c>
      <c r="F123" s="95">
        <f>IFERROR(VLOOKUP($A123,강북영업본부!$A$1:$H$254,6,FALSE),0)</f>
        <v>1034107</v>
      </c>
      <c r="G123" s="95">
        <f>IFERROR(VLOOKUP($A123,강북영업본부!$A$1:$H$254,7,FALSE),0)</f>
        <v>59900</v>
      </c>
      <c r="H123" s="95">
        <f>IFERROR(VLOOKUP($A123,강남영업본부!$A$1:$J$254,5,FALSE),0)</f>
        <v>846858</v>
      </c>
      <c r="I123" s="96">
        <f>IFERROR(VLOOKUP($A123,강서영업본부!$A$1:$J$254,5,FALSE),0)</f>
        <v>670646</v>
      </c>
      <c r="J123" s="96">
        <f>IFERROR(VLOOKUP($A123,동부영업본부!$A$1:$H$254,6,FALSE),0)</f>
        <v>1023968</v>
      </c>
      <c r="K123" s="96">
        <f>IFERROR(VLOOKUP($A123,동부영업본부!$A$1:$H$254,7,FALSE),0)</f>
        <v>843013</v>
      </c>
      <c r="L123" s="96">
        <f>IFERROR(VLOOKUP($A123,서부영업본부!$A$1:$H$255,6,FALSE),0)</f>
        <v>663526</v>
      </c>
      <c r="M123" s="96">
        <f>IFERROR(VLOOKUP($A123,서부영업본부!$A$1:$H$255,7,FALSE),0)</f>
        <v>129200</v>
      </c>
      <c r="P123" s="97">
        <f>IFERROR(VLOOKUP($A123,강북영업본부!$A$1:$H$254,8,FALSE),0)</f>
        <v>0</v>
      </c>
      <c r="Q123" s="97">
        <f>IFERROR(VLOOKUP($A123,강남영업본부!$A$1:$J$254,10,FALSE),0)</f>
        <v>1350.2995541605032</v>
      </c>
      <c r="R123" s="97">
        <f>IFERROR(VLOOKUP($A123,강서영업본부!$A$1:$J$254,10,FALSE),0)</f>
        <v>0</v>
      </c>
      <c r="S123" s="97">
        <f>IFERROR(VLOOKUP($A123,동부영업본부!$A$1:$H$254,8,FALSE),0)</f>
        <v>2715.0644950079227</v>
      </c>
      <c r="T123" s="97">
        <f>IFERROR(VLOOKUP($A123,서부영업본부!$A$1:$H$255,8,FALSE),0)</f>
        <v>910.33776582930318</v>
      </c>
    </row>
    <row r="124" spans="1:20" x14ac:dyDescent="0.45">
      <c r="A124" s="23" t="s">
        <v>64</v>
      </c>
      <c r="B124" s="94">
        <f t="shared" si="2"/>
        <v>0</v>
      </c>
      <c r="C124" s="95">
        <f>IFERROR(VLOOKUP($A124,유통영업혁신단!$A$1:$L$254,11,FALSE),0)</f>
        <v>0</v>
      </c>
      <c r="D124" s="95">
        <f t="shared" si="3"/>
        <v>0</v>
      </c>
      <c r="E124" s="95">
        <f>IFERROR(VLOOKUP($A124,유통영업혁신단!$A$1:$F$254,5,FALSE),0)</f>
        <v>0</v>
      </c>
      <c r="F124" s="95">
        <f>IFERROR(VLOOKUP($A124,강북영업본부!$A$1:$H$254,6,FALSE),0)</f>
        <v>0</v>
      </c>
      <c r="G124" s="95">
        <f>IFERROR(VLOOKUP($A124,강북영업본부!$A$1:$H$254,7,FALSE),0)</f>
        <v>0</v>
      </c>
      <c r="H124" s="95">
        <f>IFERROR(VLOOKUP($A124,강남영업본부!$A$1:$J$254,5,FALSE),0)</f>
        <v>0</v>
      </c>
      <c r="I124" s="96">
        <f>IFERROR(VLOOKUP($A124,강서영업본부!$A$1:$J$254,5,FALSE),0)</f>
        <v>0</v>
      </c>
      <c r="J124" s="96">
        <f>IFERROR(VLOOKUP($A124,동부영업본부!$A$1:$H$254,6,FALSE),0)</f>
        <v>0</v>
      </c>
      <c r="K124" s="96">
        <f>IFERROR(VLOOKUP($A124,동부영업본부!$A$1:$H$254,7,FALSE),0)</f>
        <v>0</v>
      </c>
      <c r="L124" s="96">
        <f>IFERROR(VLOOKUP($A124,서부영업본부!$A$1:$H$255,6,FALSE),0)</f>
        <v>0</v>
      </c>
      <c r="M124" s="96">
        <f>IFERROR(VLOOKUP($A124,서부영업본부!$A$1:$H$255,7,FALSE),0)</f>
        <v>0</v>
      </c>
      <c r="P124" s="97">
        <f>IFERROR(VLOOKUP($A124,강북영업본부!$A$1:$H$254,8,FALSE),0)</f>
        <v>0</v>
      </c>
      <c r="Q124" s="97">
        <f>IFERROR(VLOOKUP($A124,강남영업본부!$A$1:$J$254,10,FALSE),0)</f>
        <v>0</v>
      </c>
      <c r="R124" s="97">
        <f>IFERROR(VLOOKUP($A124,강서영업본부!$A$1:$J$254,10,FALSE),0)</f>
        <v>0</v>
      </c>
      <c r="S124" s="97">
        <f>IFERROR(VLOOKUP($A124,동부영업본부!$A$1:$H$254,8,FALSE),0)</f>
        <v>0</v>
      </c>
      <c r="T124" s="97">
        <f>IFERROR(VLOOKUP($A124,서부영업본부!$A$1:$H$255,8,FALSE),0)</f>
        <v>0</v>
      </c>
    </row>
    <row r="125" spans="1:20" x14ac:dyDescent="0.45">
      <c r="A125" s="23" t="s">
        <v>65</v>
      </c>
      <c r="B125" s="94">
        <f t="shared" si="2"/>
        <v>0</v>
      </c>
      <c r="C125" s="95">
        <f>IFERROR(VLOOKUP($A125,유통영업혁신단!$A$1:$L$254,11,FALSE),0)</f>
        <v>0</v>
      </c>
      <c r="D125" s="95">
        <f t="shared" si="3"/>
        <v>0</v>
      </c>
      <c r="E125" s="95">
        <f>IFERROR(VLOOKUP($A125,유통영업혁신단!$A$1:$F$254,5,FALSE),0)</f>
        <v>0</v>
      </c>
      <c r="F125" s="95">
        <f>IFERROR(VLOOKUP($A125,강북영업본부!$A$1:$H$254,6,FALSE),0)</f>
        <v>0</v>
      </c>
      <c r="G125" s="95">
        <f>IFERROR(VLOOKUP($A125,강북영업본부!$A$1:$H$254,7,FALSE),0)</f>
        <v>0</v>
      </c>
      <c r="H125" s="95">
        <f>IFERROR(VLOOKUP($A125,강남영업본부!$A$1:$J$254,5,FALSE),0)</f>
        <v>0</v>
      </c>
      <c r="I125" s="96">
        <f>IFERROR(VLOOKUP($A125,강서영업본부!$A$1:$J$254,5,FALSE),0)</f>
        <v>0</v>
      </c>
      <c r="J125" s="96">
        <f>IFERROR(VLOOKUP($A125,동부영업본부!$A$1:$H$254,6,FALSE),0)</f>
        <v>0</v>
      </c>
      <c r="K125" s="96">
        <f>IFERROR(VLOOKUP($A125,동부영업본부!$A$1:$H$254,7,FALSE),0)</f>
        <v>0</v>
      </c>
      <c r="L125" s="96">
        <f>IFERROR(VLOOKUP($A125,서부영업본부!$A$1:$H$255,6,FALSE),0)</f>
        <v>0</v>
      </c>
      <c r="M125" s="96">
        <f>IFERROR(VLOOKUP($A125,서부영업본부!$A$1:$H$255,7,FALSE),0)</f>
        <v>0</v>
      </c>
      <c r="P125" s="97">
        <f>IFERROR(VLOOKUP($A125,강북영업본부!$A$1:$H$254,8,FALSE),0)</f>
        <v>0</v>
      </c>
      <c r="Q125" s="97">
        <f>IFERROR(VLOOKUP($A125,강남영업본부!$A$1:$J$254,10,FALSE),0)</f>
        <v>0</v>
      </c>
      <c r="R125" s="97">
        <f>IFERROR(VLOOKUP($A125,강서영업본부!$A$1:$J$254,10,FALSE),0)</f>
        <v>0</v>
      </c>
      <c r="S125" s="97">
        <f>IFERROR(VLOOKUP($A125,동부영업본부!$A$1:$H$254,8,FALSE),0)</f>
        <v>0</v>
      </c>
      <c r="T125" s="97">
        <f>IFERROR(VLOOKUP($A125,서부영업본부!$A$1:$H$255,8,FALSE),0)</f>
        <v>0</v>
      </c>
    </row>
    <row r="126" spans="1:20" x14ac:dyDescent="0.45">
      <c r="A126" s="23" t="s">
        <v>66</v>
      </c>
      <c r="B126" s="94">
        <f t="shared" si="2"/>
        <v>4180198</v>
      </c>
      <c r="C126" s="95">
        <f>IFERROR(VLOOKUP($A126,유통영업혁신단!$A$1:$L$254,11,FALSE),0)</f>
        <v>0</v>
      </c>
      <c r="D126" s="95">
        <f t="shared" si="3"/>
        <v>0</v>
      </c>
      <c r="E126" s="95">
        <f>IFERROR(VLOOKUP($A126,유통영업혁신단!$A$1:$F$254,5,FALSE),0)</f>
        <v>0</v>
      </c>
      <c r="F126" s="95">
        <f>IFERROR(VLOOKUP($A126,강북영업본부!$A$1:$H$254,6,FALSE),0)</f>
        <v>770037</v>
      </c>
      <c r="G126" s="95">
        <f>IFERROR(VLOOKUP($A126,강북영업본부!$A$1:$H$254,7,FALSE),0)</f>
        <v>0</v>
      </c>
      <c r="H126" s="95">
        <f>IFERROR(VLOOKUP($A126,강남영업본부!$A$1:$J$254,5,FALSE),0)</f>
        <v>733368</v>
      </c>
      <c r="I126" s="96">
        <f>IFERROR(VLOOKUP($A126,강서영업본부!$A$1:$J$254,5,FALSE),0)</f>
        <v>550026</v>
      </c>
      <c r="J126" s="96">
        <f>IFERROR(VLOOKUP($A126,동부영업본부!$A$1:$H$254,6,FALSE),0)</f>
        <v>953378</v>
      </c>
      <c r="K126" s="96">
        <f>IFERROR(VLOOKUP($A126,동부영업본부!$A$1:$H$254,7,FALSE),0)</f>
        <v>623363</v>
      </c>
      <c r="L126" s="96">
        <f>IFERROR(VLOOKUP($A126,서부영업본부!$A$1:$H$255,6,FALSE),0)</f>
        <v>550026</v>
      </c>
      <c r="M126" s="96">
        <f>IFERROR(VLOOKUP($A126,서부영업본부!$A$1:$H$255,7,FALSE),0)</f>
        <v>0</v>
      </c>
      <c r="P126" s="97">
        <f>IFERROR(VLOOKUP($A126,강북영업본부!$A$1:$H$254,8,FALSE),0)</f>
        <v>0</v>
      </c>
      <c r="Q126" s="97">
        <f>IFERROR(VLOOKUP($A126,강남영업본부!$A$1:$J$254,10,FALSE),0)</f>
        <v>0</v>
      </c>
      <c r="R126" s="97">
        <f>IFERROR(VLOOKUP($A126,강서영업본부!$A$1:$J$254,10,FALSE),0)</f>
        <v>0</v>
      </c>
      <c r="S126" s="97">
        <f>IFERROR(VLOOKUP($A126,동부영업본부!$A$1:$H$254,8,FALSE),0)</f>
        <v>0</v>
      </c>
      <c r="T126" s="97">
        <f>IFERROR(VLOOKUP($A126,서부영업본부!$A$1:$H$255,8,FALSE),0)</f>
        <v>0</v>
      </c>
    </row>
    <row r="127" spans="1:20" x14ac:dyDescent="0.45">
      <c r="A127" s="23" t="s">
        <v>67</v>
      </c>
      <c r="B127" s="94">
        <f t="shared" si="2"/>
        <v>1124925.7018149977</v>
      </c>
      <c r="C127" s="95">
        <f>IFERROR(VLOOKUP($A127,유통영업혁신단!$A$1:$L$254,11,FALSE),0)</f>
        <v>0</v>
      </c>
      <c r="D127" s="95">
        <f t="shared" si="3"/>
        <v>4975.7018149977293</v>
      </c>
      <c r="E127" s="95">
        <f>IFERROR(VLOOKUP($A127,유통영업혁신단!$A$1:$F$254,5,FALSE),0)</f>
        <v>28930</v>
      </c>
      <c r="F127" s="95">
        <f>IFERROR(VLOOKUP($A127,강북영업본부!$A$1:$H$254,6,FALSE),0)</f>
        <v>264070</v>
      </c>
      <c r="G127" s="95">
        <f>IFERROR(VLOOKUP($A127,강북영업본부!$A$1:$H$254,7,FALSE),0)</f>
        <v>59900</v>
      </c>
      <c r="H127" s="95">
        <f>IFERROR(VLOOKUP($A127,강남영업본부!$A$1:$J$254,5,FALSE),0)</f>
        <v>113490</v>
      </c>
      <c r="I127" s="96">
        <f>IFERROR(VLOOKUP($A127,강서영업본부!$A$1:$J$254,5,FALSE),0)</f>
        <v>120620</v>
      </c>
      <c r="J127" s="96">
        <f>IFERROR(VLOOKUP($A127,동부영업본부!$A$1:$H$254,6,FALSE),0)</f>
        <v>70590</v>
      </c>
      <c r="K127" s="96">
        <f>IFERROR(VLOOKUP($A127,동부영업본부!$A$1:$H$254,7,FALSE),0)</f>
        <v>219650</v>
      </c>
      <c r="L127" s="96">
        <f>IFERROR(VLOOKUP($A127,서부영업본부!$A$1:$H$255,6,FALSE),0)</f>
        <v>113500</v>
      </c>
      <c r="M127" s="96">
        <f>IFERROR(VLOOKUP($A127,서부영업본부!$A$1:$H$255,7,FALSE),0)</f>
        <v>129200</v>
      </c>
      <c r="P127" s="97">
        <f>IFERROR(VLOOKUP($A127,강북영업본부!$A$1:$H$254,8,FALSE),0)</f>
        <v>0</v>
      </c>
      <c r="Q127" s="97">
        <f>IFERROR(VLOOKUP($A127,강남영업본부!$A$1:$J$254,10,FALSE),0)</f>
        <v>1350.2995541605032</v>
      </c>
      <c r="R127" s="97">
        <f>IFERROR(VLOOKUP($A127,강서영업본부!$A$1:$J$254,10,FALSE),0)</f>
        <v>0</v>
      </c>
      <c r="S127" s="97">
        <f>IFERROR(VLOOKUP($A127,동부영업본부!$A$1:$H$254,8,FALSE),0)</f>
        <v>2715.0644950079227</v>
      </c>
      <c r="T127" s="97">
        <f>IFERROR(VLOOKUP($A127,서부영업본부!$A$1:$H$255,8,FALSE),0)</f>
        <v>910.33776582930318</v>
      </c>
    </row>
    <row r="128" spans="1:20" x14ac:dyDescent="0.45">
      <c r="A128" s="25" t="s">
        <v>220</v>
      </c>
      <c r="B128" s="94">
        <f t="shared" si="2"/>
        <v>0</v>
      </c>
      <c r="C128" s="95">
        <f>IFERROR(VLOOKUP($A128,유통영업혁신단!$A$1:$L$254,11,FALSE),0)</f>
        <v>0</v>
      </c>
      <c r="D128" s="95">
        <f t="shared" si="3"/>
        <v>0</v>
      </c>
      <c r="E128" s="95">
        <f>IFERROR(VLOOKUP($A128,유통영업혁신단!$A$1:$F$254,5,FALSE),0)</f>
        <v>0</v>
      </c>
      <c r="F128" s="95">
        <f>IFERROR(VLOOKUP($A128,강북영업본부!$A$1:$H$254,6,FALSE),0)</f>
        <v>0</v>
      </c>
      <c r="G128" s="95">
        <f>IFERROR(VLOOKUP($A128,강북영업본부!$A$1:$H$254,7,FALSE),0)</f>
        <v>0</v>
      </c>
      <c r="H128" s="95">
        <f>IFERROR(VLOOKUP($A128,강남영업본부!$A$1:$J$254,5,FALSE),0)</f>
        <v>0</v>
      </c>
      <c r="I128" s="96">
        <f>IFERROR(VLOOKUP($A128,강서영업본부!$A$1:$J$254,5,FALSE),0)</f>
        <v>0</v>
      </c>
      <c r="J128" s="96">
        <f>IFERROR(VLOOKUP($A128,동부영업본부!$A$1:$H$254,6,FALSE),0)</f>
        <v>0</v>
      </c>
      <c r="K128" s="96">
        <f>IFERROR(VLOOKUP($A128,동부영업본부!$A$1:$H$254,7,FALSE),0)</f>
        <v>0</v>
      </c>
      <c r="L128" s="96">
        <f>IFERROR(VLOOKUP($A128,서부영업본부!$A$1:$H$255,6,FALSE),0)</f>
        <v>0</v>
      </c>
      <c r="M128" s="96">
        <f>IFERROR(VLOOKUP($A128,서부영업본부!$A$1:$H$255,7,FALSE),0)</f>
        <v>0</v>
      </c>
      <c r="P128" s="97">
        <f>IFERROR(VLOOKUP($A128,강북영업본부!$A$1:$H$254,8,FALSE),0)</f>
        <v>0</v>
      </c>
      <c r="Q128" s="97">
        <f>IFERROR(VLOOKUP($A128,강남영업본부!$A$1:$J$254,10,FALSE),0)</f>
        <v>0</v>
      </c>
      <c r="R128" s="97">
        <f>IFERROR(VLOOKUP($A128,강서영업본부!$A$1:$J$254,10,FALSE),0)</f>
        <v>0</v>
      </c>
      <c r="S128" s="97">
        <f>IFERROR(VLOOKUP($A128,동부영업본부!$A$1:$H$254,8,FALSE),0)</f>
        <v>0</v>
      </c>
      <c r="T128" s="97">
        <f>IFERROR(VLOOKUP($A128,서부영업본부!$A$1:$H$255,8,FALSE),0)</f>
        <v>0</v>
      </c>
    </row>
    <row r="129" spans="1:20" x14ac:dyDescent="0.45">
      <c r="A129" s="28" t="s">
        <v>221</v>
      </c>
      <c r="B129" s="94">
        <f t="shared" si="2"/>
        <v>0</v>
      </c>
      <c r="C129" s="95">
        <f>IFERROR(VLOOKUP($A129,유통영업혁신단!$A$1:$L$254,11,FALSE),0)</f>
        <v>0</v>
      </c>
      <c r="D129" s="95">
        <f t="shared" si="3"/>
        <v>0</v>
      </c>
      <c r="E129" s="95">
        <f>IFERROR(VLOOKUP($A129,유통영업혁신단!$A$1:$F$254,5,FALSE),0)</f>
        <v>0</v>
      </c>
      <c r="F129" s="95">
        <f>IFERROR(VLOOKUP($A129,강북영업본부!$A$1:$H$254,6,FALSE),0)</f>
        <v>0</v>
      </c>
      <c r="G129" s="95">
        <f>IFERROR(VLOOKUP($A129,강북영업본부!$A$1:$H$254,7,FALSE),0)</f>
        <v>0</v>
      </c>
      <c r="H129" s="95">
        <f>IFERROR(VLOOKUP($A129,강남영업본부!$A$1:$J$254,5,FALSE),0)</f>
        <v>0</v>
      </c>
      <c r="I129" s="96">
        <f>IFERROR(VLOOKUP($A129,강서영업본부!$A$1:$J$254,5,FALSE),0)</f>
        <v>0</v>
      </c>
      <c r="J129" s="96">
        <f>IFERROR(VLOOKUP($A129,동부영업본부!$A$1:$H$254,6,FALSE),0)</f>
        <v>0</v>
      </c>
      <c r="K129" s="96">
        <f>IFERROR(VLOOKUP($A129,동부영업본부!$A$1:$H$254,7,FALSE),0)</f>
        <v>0</v>
      </c>
      <c r="L129" s="96">
        <f>IFERROR(VLOOKUP($A129,서부영업본부!$A$1:$H$255,6,FALSE),0)</f>
        <v>0</v>
      </c>
      <c r="M129" s="96">
        <f>IFERROR(VLOOKUP($A129,서부영업본부!$A$1:$H$255,7,FALSE),0)</f>
        <v>0</v>
      </c>
      <c r="P129" s="97">
        <f>IFERROR(VLOOKUP($A129,강북영업본부!$A$1:$H$254,8,FALSE),0)</f>
        <v>0</v>
      </c>
      <c r="Q129" s="97">
        <f>IFERROR(VLOOKUP($A129,강남영업본부!$A$1:$J$254,10,FALSE),0)</f>
        <v>0</v>
      </c>
      <c r="R129" s="97">
        <f>IFERROR(VLOOKUP($A129,강서영업본부!$A$1:$J$254,10,FALSE),0)</f>
        <v>0</v>
      </c>
      <c r="S129" s="97">
        <f>IFERROR(VLOOKUP($A129,동부영업본부!$A$1:$H$254,8,FALSE),0)</f>
        <v>0</v>
      </c>
      <c r="T129" s="97">
        <f>IFERROR(VLOOKUP($A129,서부영업본부!$A$1:$H$255,8,FALSE),0)</f>
        <v>0</v>
      </c>
    </row>
    <row r="130" spans="1:20" x14ac:dyDescent="0.45">
      <c r="A130" s="24" t="s">
        <v>68</v>
      </c>
      <c r="B130" s="94">
        <f t="shared" si="2"/>
        <v>6128667.8846344315</v>
      </c>
      <c r="C130" s="95">
        <f>IFERROR(VLOOKUP($A130,유통영업혁신단!$A$1:$L$254,11,FALSE),0)</f>
        <v>0</v>
      </c>
      <c r="D130" s="95">
        <f t="shared" si="3"/>
        <v>14871.884634431381</v>
      </c>
      <c r="E130" s="95">
        <f>IFERROR(VLOOKUP($A130,유통영업혁신단!$A$1:$F$254,5,FALSE),0)</f>
        <v>0</v>
      </c>
      <c r="F130" s="95">
        <f>IFERROR(VLOOKUP($A130,강북영업본부!$A$1:$H$254,6,FALSE),0)</f>
        <v>951898</v>
      </c>
      <c r="G130" s="95">
        <f>IFERROR(VLOOKUP($A130,강북영업본부!$A$1:$H$254,7,FALSE),0)</f>
        <v>0</v>
      </c>
      <c r="H130" s="95">
        <f>IFERROR(VLOOKUP($A130,강남영업본부!$A$1:$J$254,5,FALSE),0)</f>
        <v>1239829</v>
      </c>
      <c r="I130" s="96">
        <f>IFERROR(VLOOKUP($A130,강서영업본부!$A$1:$J$254,5,FALSE),0)</f>
        <v>0</v>
      </c>
      <c r="J130" s="96">
        <f>IFERROR(VLOOKUP($A130,동부영업본부!$A$1:$H$254,6,FALSE),0)</f>
        <v>2417762</v>
      </c>
      <c r="K130" s="96">
        <f>IFERROR(VLOOKUP($A130,동부영업본부!$A$1:$H$254,7,FALSE),0)</f>
        <v>981242</v>
      </c>
      <c r="L130" s="96">
        <f>IFERROR(VLOOKUP($A130,서부영업본부!$A$1:$H$255,6,FALSE),0)</f>
        <v>523065</v>
      </c>
      <c r="M130" s="96">
        <f>IFERROR(VLOOKUP($A130,서부영업본부!$A$1:$H$255,7,FALSE),0)</f>
        <v>0</v>
      </c>
      <c r="P130" s="97">
        <f>IFERROR(VLOOKUP($A130,강북영업본부!$A$1:$H$254,8,FALSE),0)</f>
        <v>0</v>
      </c>
      <c r="Q130" s="97">
        <f>IFERROR(VLOOKUP($A130,강남영업본부!$A$1:$J$254,10,FALSE),0)</f>
        <v>0</v>
      </c>
      <c r="R130" s="97">
        <f>IFERROR(VLOOKUP($A130,강서영업본부!$A$1:$J$254,10,FALSE),0)</f>
        <v>0</v>
      </c>
      <c r="S130" s="97">
        <f>IFERROR(VLOOKUP($A130,동부영업본부!$A$1:$H$254,8,FALSE),0)</f>
        <v>0</v>
      </c>
      <c r="T130" s="97">
        <f>IFERROR(VLOOKUP($A130,서부영업본부!$A$1:$H$255,8,FALSE),0)</f>
        <v>14871.884634431381</v>
      </c>
    </row>
    <row r="131" spans="1:20" x14ac:dyDescent="0.45">
      <c r="A131" s="23" t="s">
        <v>69</v>
      </c>
      <c r="B131" s="94">
        <f t="shared" si="2"/>
        <v>6128667.8846344315</v>
      </c>
      <c r="C131" s="95">
        <f>IFERROR(VLOOKUP($A131,유통영업혁신단!$A$1:$L$254,11,FALSE),0)</f>
        <v>0</v>
      </c>
      <c r="D131" s="95">
        <f t="shared" si="3"/>
        <v>14871.884634431381</v>
      </c>
      <c r="E131" s="95">
        <f>IFERROR(VLOOKUP($A131,유통영업혁신단!$A$1:$F$254,5,FALSE),0)</f>
        <v>0</v>
      </c>
      <c r="F131" s="95">
        <f>IFERROR(VLOOKUP($A131,강북영업본부!$A$1:$H$254,6,FALSE),0)</f>
        <v>951898</v>
      </c>
      <c r="G131" s="95">
        <f>IFERROR(VLOOKUP($A131,강북영업본부!$A$1:$H$254,7,FALSE),0)</f>
        <v>0</v>
      </c>
      <c r="H131" s="95">
        <f>IFERROR(VLOOKUP($A131,강남영업본부!$A$1:$J$254,5,FALSE),0)</f>
        <v>1239829</v>
      </c>
      <c r="I131" s="96">
        <f>IFERROR(VLOOKUP($A131,강서영업본부!$A$1:$J$254,5,FALSE),0)</f>
        <v>0</v>
      </c>
      <c r="J131" s="96">
        <f>IFERROR(VLOOKUP($A131,동부영업본부!$A$1:$H$254,6,FALSE),0)</f>
        <v>2417762</v>
      </c>
      <c r="K131" s="96">
        <f>IFERROR(VLOOKUP($A131,동부영업본부!$A$1:$H$254,7,FALSE),0)</f>
        <v>981242</v>
      </c>
      <c r="L131" s="96">
        <f>IFERROR(VLOOKUP($A131,서부영업본부!$A$1:$H$255,6,FALSE),0)</f>
        <v>523065</v>
      </c>
      <c r="M131" s="96">
        <f>IFERROR(VLOOKUP($A131,서부영업본부!$A$1:$H$255,7,FALSE),0)</f>
        <v>0</v>
      </c>
      <c r="P131" s="97">
        <f>IFERROR(VLOOKUP($A131,강북영업본부!$A$1:$H$254,8,FALSE),0)</f>
        <v>0</v>
      </c>
      <c r="Q131" s="97">
        <f>IFERROR(VLOOKUP($A131,강남영업본부!$A$1:$J$254,10,FALSE),0)</f>
        <v>0</v>
      </c>
      <c r="R131" s="97">
        <f>IFERROR(VLOOKUP($A131,강서영업본부!$A$1:$J$254,10,FALSE),0)</f>
        <v>0</v>
      </c>
      <c r="S131" s="97">
        <f>IFERROR(VLOOKUP($A131,동부영업본부!$A$1:$H$254,8,FALSE),0)</f>
        <v>0</v>
      </c>
      <c r="T131" s="97">
        <f>IFERROR(VLOOKUP($A131,서부영업본부!$A$1:$H$255,8,FALSE),0)</f>
        <v>14871.884634431381</v>
      </c>
    </row>
    <row r="132" spans="1:20" x14ac:dyDescent="0.45">
      <c r="A132" s="23" t="s">
        <v>345</v>
      </c>
      <c r="B132" s="94">
        <f t="shared" si="2"/>
        <v>0</v>
      </c>
      <c r="C132" s="95">
        <f>IFERROR(VLOOKUP($A132,유통영업혁신단!$A$1:$L$254,11,FALSE),0)</f>
        <v>0</v>
      </c>
      <c r="D132" s="95">
        <f t="shared" si="3"/>
        <v>0</v>
      </c>
      <c r="E132" s="95">
        <f>IFERROR(VLOOKUP($A132,유통영업혁신단!$A$1:$F$254,5,FALSE),0)</f>
        <v>0</v>
      </c>
      <c r="F132" s="95">
        <f>IFERROR(VLOOKUP($A132,강북영업본부!$A$1:$H$254,6,FALSE),0)</f>
        <v>0</v>
      </c>
      <c r="G132" s="95">
        <f>IFERROR(VLOOKUP($A132,강북영업본부!$A$1:$H$254,7,FALSE),0)</f>
        <v>0</v>
      </c>
      <c r="H132" s="95">
        <f>IFERROR(VLOOKUP($A132,강남영업본부!$A$1:$J$254,5,FALSE),0)</f>
        <v>0</v>
      </c>
      <c r="I132" s="96">
        <f>IFERROR(VLOOKUP($A132,강서영업본부!$A$1:$J$254,5,FALSE),0)</f>
        <v>0</v>
      </c>
      <c r="J132" s="96">
        <f>IFERROR(VLOOKUP($A132,동부영업본부!$A$1:$H$254,6,FALSE),0)</f>
        <v>0</v>
      </c>
      <c r="K132" s="96">
        <f>IFERROR(VLOOKUP($A132,동부영업본부!$A$1:$H$254,7,FALSE),0)</f>
        <v>0</v>
      </c>
      <c r="L132" s="96">
        <f>IFERROR(VLOOKUP($A132,서부영업본부!$A$1:$H$255,6,FALSE),0)</f>
        <v>0</v>
      </c>
      <c r="M132" s="96">
        <f>IFERROR(VLOOKUP($A132,서부영업본부!$A$1:$H$255,7,FALSE),0)</f>
        <v>0</v>
      </c>
      <c r="P132" s="97">
        <f>IFERROR(VLOOKUP($A132,강북영업본부!$A$1:$H$254,8,FALSE),0)</f>
        <v>0</v>
      </c>
      <c r="Q132" s="97">
        <f>IFERROR(VLOOKUP($A132,강남영업본부!$A$1:$J$254,10,FALSE),0)</f>
        <v>0</v>
      </c>
      <c r="R132" s="97">
        <f>IFERROR(VLOOKUP($A132,강서영업본부!$A$1:$J$254,10,FALSE),0)</f>
        <v>0</v>
      </c>
      <c r="S132" s="97">
        <f>IFERROR(VLOOKUP($A132,동부영업본부!$A$1:$H$254,8,FALSE),0)</f>
        <v>0</v>
      </c>
      <c r="T132" s="97">
        <f>IFERROR(VLOOKUP($A132,서부영업본부!$A$1:$H$255,8,FALSE),0)</f>
        <v>0</v>
      </c>
    </row>
    <row r="133" spans="1:20" x14ac:dyDescent="0.45">
      <c r="A133" s="24" t="s">
        <v>158</v>
      </c>
      <c r="B133" s="94">
        <f t="shared" si="2"/>
        <v>0</v>
      </c>
      <c r="C133" s="95">
        <f>IFERROR(VLOOKUP($A133,유통영업혁신단!$A$1:$L$254,11,FALSE),0)</f>
        <v>0</v>
      </c>
      <c r="D133" s="95">
        <f t="shared" si="3"/>
        <v>0</v>
      </c>
      <c r="E133" s="95">
        <f>IFERROR(VLOOKUP($A133,유통영업혁신단!$A$1:$F$254,5,FALSE),0)</f>
        <v>0</v>
      </c>
      <c r="F133" s="95">
        <f>IFERROR(VLOOKUP($A133,강북영업본부!$A$1:$H$254,6,FALSE),0)</f>
        <v>0</v>
      </c>
      <c r="G133" s="95">
        <f>IFERROR(VLOOKUP($A133,강북영업본부!$A$1:$H$254,7,FALSE),0)</f>
        <v>0</v>
      </c>
      <c r="H133" s="95">
        <f>IFERROR(VLOOKUP($A133,강남영업본부!$A$1:$J$254,5,FALSE),0)</f>
        <v>0</v>
      </c>
      <c r="I133" s="96">
        <f>IFERROR(VLOOKUP($A133,강서영업본부!$A$1:$J$254,5,FALSE),0)</f>
        <v>0</v>
      </c>
      <c r="J133" s="96">
        <f>IFERROR(VLOOKUP($A133,동부영업본부!$A$1:$H$254,6,FALSE),0)</f>
        <v>0</v>
      </c>
      <c r="K133" s="96">
        <f>IFERROR(VLOOKUP($A133,동부영업본부!$A$1:$H$254,7,FALSE),0)</f>
        <v>0</v>
      </c>
      <c r="L133" s="96">
        <f>IFERROR(VLOOKUP($A133,서부영업본부!$A$1:$H$255,6,FALSE),0)</f>
        <v>0</v>
      </c>
      <c r="M133" s="96">
        <f>IFERROR(VLOOKUP($A133,서부영업본부!$A$1:$H$255,7,FALSE),0)</f>
        <v>0</v>
      </c>
      <c r="P133" s="97">
        <f>IFERROR(VLOOKUP($A133,강북영업본부!$A$1:$H$254,8,FALSE),0)</f>
        <v>0</v>
      </c>
      <c r="Q133" s="97">
        <f>IFERROR(VLOOKUP($A133,강남영업본부!$A$1:$J$254,10,FALSE),0)</f>
        <v>0</v>
      </c>
      <c r="R133" s="97">
        <f>IFERROR(VLOOKUP($A133,강서영업본부!$A$1:$J$254,10,FALSE),0)</f>
        <v>0</v>
      </c>
      <c r="S133" s="97">
        <f>IFERROR(VLOOKUP($A133,동부영업본부!$A$1:$H$254,8,FALSE),0)</f>
        <v>0</v>
      </c>
      <c r="T133" s="97">
        <f>IFERROR(VLOOKUP($A133,서부영업본부!$A$1:$H$255,8,FALSE),0)</f>
        <v>0</v>
      </c>
    </row>
    <row r="134" spans="1:20" x14ac:dyDescent="0.45">
      <c r="A134" s="23" t="s">
        <v>159</v>
      </c>
      <c r="B134" s="94">
        <f t="shared" si="2"/>
        <v>0</v>
      </c>
      <c r="C134" s="95">
        <f>IFERROR(VLOOKUP($A134,유통영업혁신단!$A$1:$L$254,11,FALSE),0)</f>
        <v>0</v>
      </c>
      <c r="D134" s="95">
        <f t="shared" ref="D134:D197" si="9">P134+S134+T134+Q134+R134</f>
        <v>0</v>
      </c>
      <c r="E134" s="95">
        <f>IFERROR(VLOOKUP($A134,유통영업혁신단!$A$1:$F$254,5,FALSE),0)</f>
        <v>0</v>
      </c>
      <c r="F134" s="95">
        <f>IFERROR(VLOOKUP($A134,강북영업본부!$A$1:$H$254,6,FALSE),0)</f>
        <v>0</v>
      </c>
      <c r="G134" s="95">
        <f>IFERROR(VLOOKUP($A134,강북영업본부!$A$1:$H$254,7,FALSE),0)</f>
        <v>0</v>
      </c>
      <c r="H134" s="95">
        <f>IFERROR(VLOOKUP($A134,강남영업본부!$A$1:$J$254,5,FALSE),0)</f>
        <v>0</v>
      </c>
      <c r="I134" s="96">
        <f>IFERROR(VLOOKUP($A134,강서영업본부!$A$1:$J$254,5,FALSE),0)</f>
        <v>0</v>
      </c>
      <c r="J134" s="96">
        <f>IFERROR(VLOOKUP($A134,동부영업본부!$A$1:$H$254,6,FALSE),0)</f>
        <v>0</v>
      </c>
      <c r="K134" s="96">
        <f>IFERROR(VLOOKUP($A134,동부영업본부!$A$1:$H$254,7,FALSE),0)</f>
        <v>0</v>
      </c>
      <c r="L134" s="96">
        <f>IFERROR(VLOOKUP($A134,서부영업본부!$A$1:$H$255,6,FALSE),0)</f>
        <v>0</v>
      </c>
      <c r="M134" s="96">
        <f>IFERROR(VLOOKUP($A134,서부영업본부!$A$1:$H$255,7,FALSE),0)</f>
        <v>0</v>
      </c>
      <c r="P134" s="97">
        <f>IFERROR(VLOOKUP($A134,강북영업본부!$A$1:$H$254,8,FALSE),0)</f>
        <v>0</v>
      </c>
      <c r="Q134" s="97">
        <f>IFERROR(VLOOKUP($A134,강남영업본부!$A$1:$J$254,10,FALSE),0)</f>
        <v>0</v>
      </c>
      <c r="R134" s="97">
        <f>IFERROR(VLOOKUP($A134,강서영업본부!$A$1:$J$254,10,FALSE),0)</f>
        <v>0</v>
      </c>
      <c r="S134" s="97">
        <f>IFERROR(VLOOKUP($A134,동부영업본부!$A$1:$H$254,8,FALSE),0)</f>
        <v>0</v>
      </c>
      <c r="T134" s="97">
        <f>IFERROR(VLOOKUP($A134,서부영업본부!$A$1:$H$255,8,FALSE),0)</f>
        <v>0</v>
      </c>
    </row>
    <row r="135" spans="1:20" x14ac:dyDescent="0.45">
      <c r="A135" s="23" t="s">
        <v>222</v>
      </c>
      <c r="B135" s="94">
        <f t="shared" ref="B135:B198" si="10">SUM(C135:M135)</f>
        <v>0</v>
      </c>
      <c r="C135" s="95">
        <f>IFERROR(VLOOKUP($A135,유통영업혁신단!$A$1:$L$254,11,FALSE),0)</f>
        <v>0</v>
      </c>
      <c r="D135" s="95">
        <f t="shared" si="9"/>
        <v>0</v>
      </c>
      <c r="E135" s="95">
        <f>IFERROR(VLOOKUP($A135,유통영업혁신단!$A$1:$F$254,5,FALSE),0)</f>
        <v>0</v>
      </c>
      <c r="F135" s="95">
        <f>IFERROR(VLOOKUP($A135,강북영업본부!$A$1:$H$254,6,FALSE),0)</f>
        <v>0</v>
      </c>
      <c r="G135" s="95">
        <f>IFERROR(VLOOKUP($A135,강북영업본부!$A$1:$H$254,7,FALSE),0)</f>
        <v>0</v>
      </c>
      <c r="H135" s="95">
        <f>IFERROR(VLOOKUP($A135,강남영업본부!$A$1:$J$254,5,FALSE),0)</f>
        <v>0</v>
      </c>
      <c r="I135" s="96">
        <f>IFERROR(VLOOKUP($A135,강서영업본부!$A$1:$J$254,5,FALSE),0)</f>
        <v>0</v>
      </c>
      <c r="J135" s="96">
        <f>IFERROR(VLOOKUP($A135,동부영업본부!$A$1:$H$254,6,FALSE),0)</f>
        <v>0</v>
      </c>
      <c r="K135" s="96">
        <f>IFERROR(VLOOKUP($A135,동부영업본부!$A$1:$H$254,7,FALSE),0)</f>
        <v>0</v>
      </c>
      <c r="L135" s="96">
        <f>IFERROR(VLOOKUP($A135,서부영업본부!$A$1:$H$255,6,FALSE),0)</f>
        <v>0</v>
      </c>
      <c r="M135" s="96">
        <f>IFERROR(VLOOKUP($A135,서부영업본부!$A$1:$H$255,7,FALSE),0)</f>
        <v>0</v>
      </c>
      <c r="P135" s="97">
        <f>IFERROR(VLOOKUP($A135,강북영업본부!$A$1:$H$254,8,FALSE),0)</f>
        <v>0</v>
      </c>
      <c r="Q135" s="97">
        <f>IFERROR(VLOOKUP($A135,강남영업본부!$A$1:$J$254,10,FALSE),0)</f>
        <v>0</v>
      </c>
      <c r="R135" s="97">
        <f>IFERROR(VLOOKUP($A135,강서영업본부!$A$1:$J$254,10,FALSE),0)</f>
        <v>0</v>
      </c>
      <c r="S135" s="97">
        <f>IFERROR(VLOOKUP($A135,동부영업본부!$A$1:$H$254,8,FALSE),0)</f>
        <v>0</v>
      </c>
      <c r="T135" s="97">
        <f>IFERROR(VLOOKUP($A135,서부영업본부!$A$1:$H$255,8,FALSE),0)</f>
        <v>0</v>
      </c>
    </row>
    <row r="136" spans="1:20" x14ac:dyDescent="0.45">
      <c r="A136" s="23" t="s">
        <v>223</v>
      </c>
      <c r="B136" s="94">
        <f t="shared" si="10"/>
        <v>0</v>
      </c>
      <c r="C136" s="95">
        <f>IFERROR(VLOOKUP($A136,유통영업혁신단!$A$1:$L$254,11,FALSE),0)</f>
        <v>0</v>
      </c>
      <c r="D136" s="95">
        <f t="shared" si="9"/>
        <v>0</v>
      </c>
      <c r="E136" s="95">
        <f>IFERROR(VLOOKUP($A136,유통영업혁신단!$A$1:$F$254,5,FALSE),0)</f>
        <v>0</v>
      </c>
      <c r="F136" s="95">
        <f>IFERROR(VLOOKUP($A136,강북영업본부!$A$1:$H$254,6,FALSE),0)</f>
        <v>0</v>
      </c>
      <c r="G136" s="95">
        <f>IFERROR(VLOOKUP($A136,강북영업본부!$A$1:$H$254,7,FALSE),0)</f>
        <v>0</v>
      </c>
      <c r="H136" s="95">
        <f>IFERROR(VLOOKUP($A136,강남영업본부!$A$1:$J$254,5,FALSE),0)</f>
        <v>0</v>
      </c>
      <c r="I136" s="96">
        <f>IFERROR(VLOOKUP($A136,강서영업본부!$A$1:$J$254,5,FALSE),0)</f>
        <v>0</v>
      </c>
      <c r="J136" s="96">
        <f>IFERROR(VLOOKUP($A136,동부영업본부!$A$1:$H$254,6,FALSE),0)</f>
        <v>0</v>
      </c>
      <c r="K136" s="96">
        <f>IFERROR(VLOOKUP($A136,동부영업본부!$A$1:$H$254,7,FALSE),0)</f>
        <v>0</v>
      </c>
      <c r="L136" s="96">
        <f>IFERROR(VLOOKUP($A136,서부영업본부!$A$1:$H$255,6,FALSE),0)</f>
        <v>0</v>
      </c>
      <c r="M136" s="96">
        <f>IFERROR(VLOOKUP($A136,서부영업본부!$A$1:$H$255,7,FALSE),0)</f>
        <v>0</v>
      </c>
      <c r="P136" s="97">
        <f>IFERROR(VLOOKUP($A136,강북영업본부!$A$1:$H$254,8,FALSE),0)</f>
        <v>0</v>
      </c>
      <c r="Q136" s="97">
        <f>IFERROR(VLOOKUP($A136,강남영업본부!$A$1:$J$254,10,FALSE),0)</f>
        <v>0</v>
      </c>
      <c r="R136" s="97">
        <f>IFERROR(VLOOKUP($A136,강서영업본부!$A$1:$J$254,10,FALSE),0)</f>
        <v>0</v>
      </c>
      <c r="S136" s="97">
        <f>IFERROR(VLOOKUP($A136,동부영업본부!$A$1:$H$254,8,FALSE),0)</f>
        <v>0</v>
      </c>
      <c r="T136" s="97">
        <f>IFERROR(VLOOKUP($A136,서부영업본부!$A$1:$H$255,8,FALSE),0)</f>
        <v>0</v>
      </c>
    </row>
    <row r="137" spans="1:20" x14ac:dyDescent="0.45">
      <c r="A137" s="23" t="s">
        <v>160</v>
      </c>
      <c r="B137" s="94">
        <f t="shared" si="10"/>
        <v>0</v>
      </c>
      <c r="C137" s="95">
        <f>IFERROR(VLOOKUP($A137,유통영업혁신단!$A$1:$L$254,11,FALSE),0)</f>
        <v>0</v>
      </c>
      <c r="D137" s="95">
        <f t="shared" si="9"/>
        <v>0</v>
      </c>
      <c r="E137" s="95">
        <f>IFERROR(VLOOKUP($A137,유통영업혁신단!$A$1:$F$254,5,FALSE),0)</f>
        <v>0</v>
      </c>
      <c r="F137" s="95">
        <f>IFERROR(VLOOKUP($A137,강북영업본부!$A$1:$H$254,6,FALSE),0)</f>
        <v>0</v>
      </c>
      <c r="G137" s="95">
        <f>IFERROR(VLOOKUP($A137,강북영업본부!$A$1:$H$254,7,FALSE),0)</f>
        <v>0</v>
      </c>
      <c r="H137" s="95">
        <f>IFERROR(VLOOKUP($A137,강남영업본부!$A$1:$J$254,5,FALSE),0)</f>
        <v>0</v>
      </c>
      <c r="I137" s="96">
        <f>IFERROR(VLOOKUP($A137,강서영업본부!$A$1:$J$254,5,FALSE),0)</f>
        <v>0</v>
      </c>
      <c r="J137" s="96">
        <f>IFERROR(VLOOKUP($A137,동부영업본부!$A$1:$H$254,6,FALSE),0)</f>
        <v>0</v>
      </c>
      <c r="K137" s="96">
        <f>IFERROR(VLOOKUP($A137,동부영업본부!$A$1:$H$254,7,FALSE),0)</f>
        <v>0</v>
      </c>
      <c r="L137" s="96">
        <f>IFERROR(VLOOKUP($A137,서부영업본부!$A$1:$H$255,6,FALSE),0)</f>
        <v>0</v>
      </c>
      <c r="M137" s="96">
        <f>IFERROR(VLOOKUP($A137,서부영업본부!$A$1:$H$255,7,FALSE),0)</f>
        <v>0</v>
      </c>
      <c r="P137" s="97">
        <f>IFERROR(VLOOKUP($A137,강북영업본부!$A$1:$H$254,8,FALSE),0)</f>
        <v>0</v>
      </c>
      <c r="Q137" s="97">
        <f>IFERROR(VLOOKUP($A137,강남영업본부!$A$1:$J$254,10,FALSE),0)</f>
        <v>0</v>
      </c>
      <c r="R137" s="97">
        <f>IFERROR(VLOOKUP($A137,강서영업본부!$A$1:$J$254,10,FALSE),0)</f>
        <v>0</v>
      </c>
      <c r="S137" s="97">
        <f>IFERROR(VLOOKUP($A137,동부영업본부!$A$1:$H$254,8,FALSE),0)</f>
        <v>0</v>
      </c>
      <c r="T137" s="97">
        <f>IFERROR(VLOOKUP($A137,서부영업본부!$A$1:$H$255,8,FALSE),0)</f>
        <v>0</v>
      </c>
    </row>
    <row r="138" spans="1:20" x14ac:dyDescent="0.45">
      <c r="A138" s="24" t="s">
        <v>70</v>
      </c>
      <c r="B138" s="94">
        <f t="shared" si="10"/>
        <v>3042609.0755616557</v>
      </c>
      <c r="C138" s="95">
        <f>IFERROR(VLOOKUP($A138,유통영업혁신단!$A$1:$L$254,11,FALSE),0)</f>
        <v>0</v>
      </c>
      <c r="D138" s="95">
        <f t="shared" si="9"/>
        <v>774354.07556165592</v>
      </c>
      <c r="E138" s="95">
        <f>IFERROR(VLOOKUP($A138,유통영업혁신단!$A$1:$F$254,5,FALSE),0)</f>
        <v>0</v>
      </c>
      <c r="F138" s="95">
        <f>IFERROR(VLOOKUP($A138,강북영업본부!$A$1:$H$254,6,FALSE),0)</f>
        <v>0</v>
      </c>
      <c r="G138" s="95">
        <f>IFERROR(VLOOKUP($A138,강북영업본부!$A$1:$H$254,7,FALSE),0)</f>
        <v>678333</v>
      </c>
      <c r="H138" s="95">
        <f>IFERROR(VLOOKUP($A138,강남영업본부!$A$1:$J$254,5,FALSE),0)</f>
        <v>133083</v>
      </c>
      <c r="I138" s="96">
        <f>IFERROR(VLOOKUP($A138,강서영업본부!$A$1:$J$254,5,FALSE),0)</f>
        <v>0</v>
      </c>
      <c r="J138" s="96">
        <f>IFERROR(VLOOKUP($A138,동부영업본부!$A$1:$H$254,6,FALSE),0)</f>
        <v>0</v>
      </c>
      <c r="K138" s="96">
        <f>IFERROR(VLOOKUP($A138,동부영업본부!$A$1:$H$254,7,FALSE),0)</f>
        <v>93631</v>
      </c>
      <c r="L138" s="96">
        <f>IFERROR(VLOOKUP($A138,서부영업본부!$A$1:$H$255,6,FALSE),0)</f>
        <v>786832</v>
      </c>
      <c r="M138" s="96">
        <f>IFERROR(VLOOKUP($A138,서부영업본부!$A$1:$H$255,7,FALSE),0)</f>
        <v>576376</v>
      </c>
      <c r="P138" s="97">
        <f>IFERROR(VLOOKUP($A138,강북영업본부!$A$1:$H$254,8,FALSE),0)</f>
        <v>252179.96854900345</v>
      </c>
      <c r="Q138" s="97">
        <f>IFERROR(VLOOKUP($A138,강남영업본부!$A$1:$J$254,10,FALSE),0)</f>
        <v>164447.84827394492</v>
      </c>
      <c r="R138" s="97">
        <f>IFERROR(VLOOKUP($A138,강서영업본부!$A$1:$J$254,10,FALSE),0)</f>
        <v>249102.53704273279</v>
      </c>
      <c r="S138" s="97">
        <f>IFERROR(VLOOKUP($A138,동부영업본부!$A$1:$H$254,8,FALSE),0)</f>
        <v>108623.72169597476</v>
      </c>
      <c r="T138" s="97">
        <f>IFERROR(VLOOKUP($A138,서부영업본부!$A$1:$H$255,8,FALSE),0)</f>
        <v>0</v>
      </c>
    </row>
    <row r="139" spans="1:20" x14ac:dyDescent="0.45">
      <c r="A139" s="24" t="s">
        <v>71</v>
      </c>
      <c r="B139" s="94">
        <f t="shared" si="10"/>
        <v>270868154.44343877</v>
      </c>
      <c r="C139" s="95">
        <f>IFERROR(VLOOKUP($A139,유통영업혁신단!$A$1:$L$254,11,FALSE),0)</f>
        <v>0</v>
      </c>
      <c r="D139" s="95">
        <f t="shared" si="9"/>
        <v>6101992.4434387907</v>
      </c>
      <c r="E139" s="95">
        <f>IFERROR(VLOOKUP($A139,유통영업혁신단!$A$1:$F$254,5,FALSE),0)</f>
        <v>6504915</v>
      </c>
      <c r="F139" s="95">
        <f>IFERROR(VLOOKUP($A139,강북영업본부!$A$1:$H$254,6,FALSE),0)</f>
        <v>42498922</v>
      </c>
      <c r="G139" s="95">
        <f>IFERROR(VLOOKUP($A139,강북영업본부!$A$1:$H$254,7,FALSE),0)</f>
        <v>14608045</v>
      </c>
      <c r="H139" s="95">
        <f>IFERROR(VLOOKUP($A139,강남영업본부!$A$1:$J$254,5,FALSE),0)</f>
        <v>45913887</v>
      </c>
      <c r="I139" s="96">
        <f>IFERROR(VLOOKUP($A139,강서영업본부!$A$1:$J$254,5,FALSE),0)</f>
        <v>44964781</v>
      </c>
      <c r="J139" s="96">
        <f>IFERROR(VLOOKUP($A139,동부영업본부!$A$1:$H$254,6,FALSE),0)</f>
        <v>37912239</v>
      </c>
      <c r="K139" s="96">
        <f>IFERROR(VLOOKUP($A139,동부영업본부!$A$1:$H$254,7,FALSE),0)</f>
        <v>27504976</v>
      </c>
      <c r="L139" s="96">
        <f>IFERROR(VLOOKUP($A139,서부영업본부!$A$1:$H$255,6,FALSE),0)</f>
        <v>24598373</v>
      </c>
      <c r="M139" s="96">
        <f>IFERROR(VLOOKUP($A139,서부영업본부!$A$1:$H$255,7,FALSE),0)</f>
        <v>20260024</v>
      </c>
      <c r="P139" s="97">
        <f>IFERROR(VLOOKUP($A139,강북영업본부!$A$1:$H$254,8,FALSE),0)</f>
        <v>1974207.6593437649</v>
      </c>
      <c r="Q139" s="97">
        <f>IFERROR(VLOOKUP($A139,강남영업본부!$A$1:$J$254,10,FALSE),0)</f>
        <v>3286057.1103944187</v>
      </c>
      <c r="R139" s="97">
        <f>IFERROR(VLOOKUP($A139,강서영업본부!$A$1:$J$254,10,FALSE),0)</f>
        <v>142331.89969157983</v>
      </c>
      <c r="S139" s="97">
        <f>IFERROR(VLOOKUP($A139,동부영업본부!$A$1:$H$254,8,FALSE),0)</f>
        <v>158961.62148758327</v>
      </c>
      <c r="T139" s="97">
        <f>IFERROR(VLOOKUP($A139,서부영업본부!$A$1:$H$255,8,FALSE),0)</f>
        <v>540434.15252144355</v>
      </c>
    </row>
    <row r="140" spans="1:20" x14ac:dyDescent="0.45">
      <c r="A140" s="23" t="s">
        <v>72</v>
      </c>
      <c r="B140" s="94">
        <f t="shared" si="10"/>
        <v>117333171.50560257</v>
      </c>
      <c r="C140" s="95">
        <f>IFERROR(VLOOKUP($A140,유통영업혁신단!$A$1:$L$254,11,FALSE),0)</f>
        <v>0</v>
      </c>
      <c r="D140" s="95">
        <f t="shared" si="9"/>
        <v>881171.50560256396</v>
      </c>
      <c r="E140" s="95">
        <f>IFERROR(VLOOKUP($A140,유통영업혁신단!$A$1:$F$254,5,FALSE),0)</f>
        <v>0</v>
      </c>
      <c r="F140" s="95">
        <f>IFERROR(VLOOKUP($A140,강북영업본부!$A$1:$H$254,6,FALSE),0)</f>
        <v>17280000</v>
      </c>
      <c r="G140" s="95">
        <f>IFERROR(VLOOKUP($A140,강북영업본부!$A$1:$H$254,7,FALSE),0)</f>
        <v>8085000</v>
      </c>
      <c r="H140" s="95">
        <f>IFERROR(VLOOKUP($A140,강남영업본부!$A$1:$J$254,5,FALSE),0)</f>
        <v>16818000</v>
      </c>
      <c r="I140" s="96">
        <f>IFERROR(VLOOKUP($A140,강서영업본부!$A$1:$J$254,5,FALSE),0)</f>
        <v>15192000</v>
      </c>
      <c r="J140" s="96">
        <f>IFERROR(VLOOKUP($A140,동부영업본부!$A$1:$H$254,6,FALSE),0)</f>
        <v>18897000</v>
      </c>
      <c r="K140" s="96">
        <f>IFERROR(VLOOKUP($A140,동부영업본부!$A$1:$H$254,7,FALSE),0)</f>
        <v>14131000</v>
      </c>
      <c r="L140" s="96">
        <f>IFERROR(VLOOKUP($A140,서부영업본부!$A$1:$H$255,6,FALSE),0)</f>
        <v>13083000</v>
      </c>
      <c r="M140" s="96">
        <f>IFERROR(VLOOKUP($A140,서부영업본부!$A$1:$H$255,7,FALSE),0)</f>
        <v>12966000</v>
      </c>
      <c r="P140" s="97">
        <f>IFERROR(VLOOKUP($A140,강북영업본부!$A$1:$H$254,8,FALSE),0)</f>
        <v>163047.42157003182</v>
      </c>
      <c r="Q140" s="97">
        <f>IFERROR(VLOOKUP($A140,강남영업본부!$A$1:$J$254,10,FALSE),0)</f>
        <v>170751.68245777948</v>
      </c>
      <c r="R140" s="97">
        <f>IFERROR(VLOOKUP($A140,강서영업본부!$A$1:$J$254,10,FALSE),0)</f>
        <v>0</v>
      </c>
      <c r="S140" s="97">
        <f>IFERROR(VLOOKUP($A140,동부영업본부!$A$1:$H$254,8,FALSE),0)</f>
        <v>158961.62148758327</v>
      </c>
      <c r="T140" s="97">
        <f>IFERROR(VLOOKUP($A140,서부영업본부!$A$1:$H$255,8,FALSE),0)</f>
        <v>388410.78008716932</v>
      </c>
    </row>
    <row r="141" spans="1:20" x14ac:dyDescent="0.45">
      <c r="A141" s="23" t="s">
        <v>224</v>
      </c>
      <c r="B141" s="94">
        <f t="shared" si="10"/>
        <v>0</v>
      </c>
      <c r="C141" s="95">
        <f>IFERROR(VLOOKUP($A141,유통영업혁신단!$A$1:$L$254,11,FALSE),0)</f>
        <v>0</v>
      </c>
      <c r="D141" s="95">
        <f t="shared" si="9"/>
        <v>0</v>
      </c>
      <c r="E141" s="95">
        <f>IFERROR(VLOOKUP($A141,유통영업혁신단!$A$1:$F$254,5,FALSE),0)</f>
        <v>0</v>
      </c>
      <c r="F141" s="95">
        <f>IFERROR(VLOOKUP($A141,강북영업본부!$A$1:$H$254,6,FALSE),0)</f>
        <v>0</v>
      </c>
      <c r="G141" s="95">
        <f>IFERROR(VLOOKUP($A141,강북영업본부!$A$1:$H$254,7,FALSE),0)</f>
        <v>0</v>
      </c>
      <c r="H141" s="95">
        <f>IFERROR(VLOOKUP($A141,강남영업본부!$A$1:$J$254,5,FALSE),0)</f>
        <v>0</v>
      </c>
      <c r="I141" s="96">
        <f>IFERROR(VLOOKUP($A141,강서영업본부!$A$1:$J$254,5,FALSE),0)</f>
        <v>0</v>
      </c>
      <c r="J141" s="96">
        <f>IFERROR(VLOOKUP($A141,동부영업본부!$A$1:$H$254,6,FALSE),0)</f>
        <v>0</v>
      </c>
      <c r="K141" s="96">
        <f>IFERROR(VLOOKUP($A141,동부영업본부!$A$1:$H$254,7,FALSE),0)</f>
        <v>0</v>
      </c>
      <c r="L141" s="96">
        <f>IFERROR(VLOOKUP($A141,서부영업본부!$A$1:$H$255,6,FALSE),0)</f>
        <v>0</v>
      </c>
      <c r="M141" s="96">
        <f>IFERROR(VLOOKUP($A141,서부영업본부!$A$1:$H$255,7,FALSE),0)</f>
        <v>0</v>
      </c>
      <c r="P141" s="97">
        <f>IFERROR(VLOOKUP($A141,강북영업본부!$A$1:$H$254,8,FALSE),0)</f>
        <v>0</v>
      </c>
      <c r="Q141" s="97">
        <f>IFERROR(VLOOKUP($A141,강남영업본부!$A$1:$J$254,10,FALSE),0)</f>
        <v>0</v>
      </c>
      <c r="R141" s="97">
        <f>IFERROR(VLOOKUP($A141,강서영업본부!$A$1:$J$254,10,FALSE),0)</f>
        <v>0</v>
      </c>
      <c r="S141" s="97">
        <f>IFERROR(VLOOKUP($A141,동부영업본부!$A$1:$H$254,8,FALSE),0)</f>
        <v>0</v>
      </c>
      <c r="T141" s="97">
        <f>IFERROR(VLOOKUP($A141,서부영업본부!$A$1:$H$255,8,FALSE),0)</f>
        <v>0</v>
      </c>
    </row>
    <row r="142" spans="1:20" x14ac:dyDescent="0.45">
      <c r="A142" s="23" t="s">
        <v>73</v>
      </c>
      <c r="B142" s="94">
        <f t="shared" si="10"/>
        <v>118393588.5748218</v>
      </c>
      <c r="C142" s="95">
        <f>IFERROR(VLOOKUP($A142,유통영업혁신단!$A$1:$L$254,11,FALSE),0)</f>
        <v>0</v>
      </c>
      <c r="D142" s="95">
        <f t="shared" si="9"/>
        <v>3629131.5748218019</v>
      </c>
      <c r="E142" s="95">
        <f>IFERROR(VLOOKUP($A142,유통영업혁신단!$A$1:$F$254,5,FALSE),0)</f>
        <v>3800070</v>
      </c>
      <c r="F142" s="95">
        <f>IFERROR(VLOOKUP($A142,강북영업본부!$A$1:$H$254,6,FALSE),0)</f>
        <v>18226650</v>
      </c>
      <c r="G142" s="95">
        <f>IFERROR(VLOOKUP($A142,강북영업본부!$A$1:$H$254,7,FALSE),0)</f>
        <v>4322000</v>
      </c>
      <c r="H142" s="95">
        <f>IFERROR(VLOOKUP($A142,강남영업본부!$A$1:$J$254,5,FALSE),0)</f>
        <v>17980000</v>
      </c>
      <c r="I142" s="96">
        <f>IFERROR(VLOOKUP($A142,강서영업본부!$A$1:$J$254,5,FALSE),0)</f>
        <v>26813977</v>
      </c>
      <c r="J142" s="96">
        <f>IFERROR(VLOOKUP($A142,동부영업본부!$A$1:$H$254,6,FALSE),0)</f>
        <v>16664736</v>
      </c>
      <c r="K142" s="96">
        <f>IFERROR(VLOOKUP($A142,동부영업본부!$A$1:$H$254,7,FALSE),0)</f>
        <v>9501000</v>
      </c>
      <c r="L142" s="96">
        <f>IFERROR(VLOOKUP($A142,서부영업본부!$A$1:$H$255,6,FALSE),0)</f>
        <v>10162000</v>
      </c>
      <c r="M142" s="96">
        <f>IFERROR(VLOOKUP($A142,서부영업본부!$A$1:$H$255,7,FALSE),0)</f>
        <v>7294024</v>
      </c>
      <c r="P142" s="97">
        <f>IFERROR(VLOOKUP($A142,강북영업본부!$A$1:$H$254,8,FALSE),0)</f>
        <v>1134810.0541274215</v>
      </c>
      <c r="Q142" s="97">
        <f>IFERROR(VLOOKUP($A142,강남영업본부!$A$1:$J$254,10,FALSE),0)</f>
        <v>2365357.0038685626</v>
      </c>
      <c r="R142" s="97">
        <f>IFERROR(VLOOKUP($A142,강서영업본부!$A$1:$J$254,10,FALSE),0)</f>
        <v>0</v>
      </c>
      <c r="S142" s="97">
        <f>IFERROR(VLOOKUP($A142,동부영업본부!$A$1:$H$254,8,FALSE),0)</f>
        <v>0</v>
      </c>
      <c r="T142" s="97">
        <f>IFERROR(VLOOKUP($A142,서부영업본부!$A$1:$H$255,8,FALSE),0)</f>
        <v>128964.51682581793</v>
      </c>
    </row>
    <row r="143" spans="1:20" x14ac:dyDescent="0.45">
      <c r="A143" s="23" t="s">
        <v>74</v>
      </c>
      <c r="B143" s="94">
        <f t="shared" si="10"/>
        <v>35141394.36301443</v>
      </c>
      <c r="C143" s="95">
        <f>IFERROR(VLOOKUP($A143,유통영업혁신단!$A$1:$L$254,11,FALSE),0)</f>
        <v>0</v>
      </c>
      <c r="D143" s="95">
        <f t="shared" si="9"/>
        <v>1591689.3630144249</v>
      </c>
      <c r="E143" s="95">
        <f>IFERROR(VLOOKUP($A143,유통영업혁신단!$A$1:$F$254,5,FALSE),0)</f>
        <v>2704845</v>
      </c>
      <c r="F143" s="95">
        <f>IFERROR(VLOOKUP($A143,강북영업본부!$A$1:$H$254,6,FALSE),0)</f>
        <v>6992272</v>
      </c>
      <c r="G143" s="95">
        <f>IFERROR(VLOOKUP($A143,강북영업본부!$A$1:$H$254,7,FALSE),0)</f>
        <v>2201045</v>
      </c>
      <c r="H143" s="95">
        <f>IFERROR(VLOOKUP($A143,강남영업본부!$A$1:$J$254,5,FALSE),0)</f>
        <v>11115887</v>
      </c>
      <c r="I143" s="96">
        <f>IFERROR(VLOOKUP($A143,강서영업본부!$A$1:$J$254,5,FALSE),0)</f>
        <v>2958804</v>
      </c>
      <c r="J143" s="96">
        <f>IFERROR(VLOOKUP($A143,동부영업본부!$A$1:$H$254,6,FALSE),0)</f>
        <v>2350503</v>
      </c>
      <c r="K143" s="96">
        <f>IFERROR(VLOOKUP($A143,동부영업본부!$A$1:$H$254,7,FALSE),0)</f>
        <v>3872976</v>
      </c>
      <c r="L143" s="96">
        <f>IFERROR(VLOOKUP($A143,서부영업본부!$A$1:$H$255,6,FALSE),0)</f>
        <v>1353373</v>
      </c>
      <c r="M143" s="96">
        <f>IFERROR(VLOOKUP($A143,서부영업본부!$A$1:$H$255,7,FALSE),0)</f>
        <v>0</v>
      </c>
      <c r="P143" s="97">
        <f>IFERROR(VLOOKUP($A143,강북영업본부!$A$1:$H$254,8,FALSE),0)</f>
        <v>676350.18364631175</v>
      </c>
      <c r="Q143" s="97">
        <f>IFERROR(VLOOKUP($A143,강남영업본부!$A$1:$J$254,10,FALSE),0)</f>
        <v>749948.424068077</v>
      </c>
      <c r="R143" s="97">
        <f>IFERROR(VLOOKUP($A143,강서영업본부!$A$1:$J$254,10,FALSE),0)</f>
        <v>142331.89969157983</v>
      </c>
      <c r="S143" s="97">
        <f>IFERROR(VLOOKUP($A143,동부영업본부!$A$1:$H$254,8,FALSE),0)</f>
        <v>0</v>
      </c>
      <c r="T143" s="97">
        <f>IFERROR(VLOOKUP($A143,서부영업본부!$A$1:$H$255,8,FALSE),0)</f>
        <v>23058.855608456248</v>
      </c>
    </row>
    <row r="144" spans="1:20" x14ac:dyDescent="0.45">
      <c r="A144" s="23" t="s">
        <v>161</v>
      </c>
      <c r="B144" s="94">
        <f t="shared" si="10"/>
        <v>0</v>
      </c>
      <c r="C144" s="95">
        <f>IFERROR(VLOOKUP($A144,유통영업혁신단!$A$1:$L$254,11,FALSE),0)</f>
        <v>0</v>
      </c>
      <c r="D144" s="95">
        <f t="shared" si="9"/>
        <v>0</v>
      </c>
      <c r="E144" s="95">
        <f>IFERROR(VLOOKUP($A144,유통영업혁신단!$A$1:$F$254,5,FALSE),0)</f>
        <v>0</v>
      </c>
      <c r="F144" s="95">
        <f>IFERROR(VLOOKUP($A144,강북영업본부!$A$1:$H$254,6,FALSE),0)</f>
        <v>0</v>
      </c>
      <c r="G144" s="95">
        <f>IFERROR(VLOOKUP($A144,강북영업본부!$A$1:$H$254,7,FALSE),0)</f>
        <v>0</v>
      </c>
      <c r="H144" s="95">
        <f>IFERROR(VLOOKUP($A144,강남영업본부!$A$1:$J$254,5,FALSE),0)</f>
        <v>0</v>
      </c>
      <c r="I144" s="96">
        <f>IFERROR(VLOOKUP($A144,강서영업본부!$A$1:$J$254,5,FALSE),0)</f>
        <v>0</v>
      </c>
      <c r="J144" s="96">
        <f>IFERROR(VLOOKUP($A144,동부영업본부!$A$1:$H$254,6,FALSE),0)</f>
        <v>0</v>
      </c>
      <c r="K144" s="96">
        <f>IFERROR(VLOOKUP($A144,동부영업본부!$A$1:$H$254,7,FALSE),0)</f>
        <v>0</v>
      </c>
      <c r="L144" s="96">
        <f>IFERROR(VLOOKUP($A144,서부영업본부!$A$1:$H$255,6,FALSE),0)</f>
        <v>0</v>
      </c>
      <c r="M144" s="96">
        <f>IFERROR(VLOOKUP($A144,서부영업본부!$A$1:$H$255,7,FALSE),0)</f>
        <v>0</v>
      </c>
      <c r="P144" s="97">
        <f>IFERROR(VLOOKUP($A144,강북영업본부!$A$1:$H$254,8,FALSE),0)</f>
        <v>0</v>
      </c>
      <c r="Q144" s="97">
        <f>IFERROR(VLOOKUP($A144,강남영업본부!$A$1:$J$254,10,FALSE),0)</f>
        <v>0</v>
      </c>
      <c r="R144" s="97">
        <f>IFERROR(VLOOKUP($A144,강서영업본부!$A$1:$J$254,10,FALSE),0)</f>
        <v>0</v>
      </c>
      <c r="S144" s="97">
        <f>IFERROR(VLOOKUP($A144,동부영업본부!$A$1:$H$254,8,FALSE),0)</f>
        <v>0</v>
      </c>
      <c r="T144" s="97">
        <f>IFERROR(VLOOKUP($A144,서부영업본부!$A$1:$H$255,8,FALSE),0)</f>
        <v>0</v>
      </c>
    </row>
    <row r="145" spans="1:20" x14ac:dyDescent="0.45">
      <c r="A145" s="23" t="s">
        <v>225</v>
      </c>
      <c r="B145" s="94">
        <f t="shared" si="10"/>
        <v>0</v>
      </c>
      <c r="C145" s="95">
        <f>IFERROR(VLOOKUP($A145,유통영업혁신단!$A$1:$L$254,11,FALSE),0)</f>
        <v>0</v>
      </c>
      <c r="D145" s="95">
        <f t="shared" si="9"/>
        <v>0</v>
      </c>
      <c r="E145" s="95">
        <f>IFERROR(VLOOKUP($A145,유통영업혁신단!$A$1:$F$254,5,FALSE),0)</f>
        <v>0</v>
      </c>
      <c r="F145" s="95">
        <f>IFERROR(VLOOKUP($A145,강북영업본부!$A$1:$H$254,6,FALSE),0)</f>
        <v>0</v>
      </c>
      <c r="G145" s="95">
        <f>IFERROR(VLOOKUP($A145,강북영업본부!$A$1:$H$254,7,FALSE),0)</f>
        <v>0</v>
      </c>
      <c r="H145" s="95">
        <f>IFERROR(VLOOKUP($A145,강남영업본부!$A$1:$J$254,5,FALSE),0)</f>
        <v>0</v>
      </c>
      <c r="I145" s="96">
        <f>IFERROR(VLOOKUP($A145,강서영업본부!$A$1:$J$254,5,FALSE),0)</f>
        <v>0</v>
      </c>
      <c r="J145" s="96">
        <f>IFERROR(VLOOKUP($A145,동부영업본부!$A$1:$H$254,6,FALSE),0)</f>
        <v>0</v>
      </c>
      <c r="K145" s="96">
        <f>IFERROR(VLOOKUP($A145,동부영업본부!$A$1:$H$254,7,FALSE),0)</f>
        <v>0</v>
      </c>
      <c r="L145" s="96">
        <f>IFERROR(VLOOKUP($A145,서부영업본부!$A$1:$H$255,6,FALSE),0)</f>
        <v>0</v>
      </c>
      <c r="M145" s="96">
        <f>IFERROR(VLOOKUP($A145,서부영업본부!$A$1:$H$255,7,FALSE),0)</f>
        <v>0</v>
      </c>
      <c r="P145" s="97">
        <f>IFERROR(VLOOKUP($A145,강북영업본부!$A$1:$H$254,8,FALSE),0)</f>
        <v>0</v>
      </c>
      <c r="Q145" s="97">
        <f>IFERROR(VLOOKUP($A145,강남영업본부!$A$1:$J$254,10,FALSE),0)</f>
        <v>0</v>
      </c>
      <c r="R145" s="97">
        <f>IFERROR(VLOOKUP($A145,강서영업본부!$A$1:$J$254,10,FALSE),0)</f>
        <v>0</v>
      </c>
      <c r="S145" s="97">
        <f>IFERROR(VLOOKUP($A145,동부영업본부!$A$1:$H$254,8,FALSE),0)</f>
        <v>0</v>
      </c>
      <c r="T145" s="97">
        <f>IFERROR(VLOOKUP($A145,서부영업본부!$A$1:$H$255,8,FALSE),0)</f>
        <v>0</v>
      </c>
    </row>
    <row r="146" spans="1:20" x14ac:dyDescent="0.45">
      <c r="A146" s="23" t="s">
        <v>346</v>
      </c>
      <c r="B146" s="94">
        <f t="shared" si="10"/>
        <v>0</v>
      </c>
      <c r="C146" s="95">
        <f>IFERROR(VLOOKUP($A146,유통영업혁신단!$A$1:$L$254,11,FALSE),0)</f>
        <v>0</v>
      </c>
      <c r="D146" s="95">
        <f t="shared" si="9"/>
        <v>0</v>
      </c>
      <c r="E146" s="95">
        <f>IFERROR(VLOOKUP($A146,유통영업혁신단!$A$1:$F$254,5,FALSE),0)</f>
        <v>0</v>
      </c>
      <c r="F146" s="95">
        <f>IFERROR(VLOOKUP($A146,강북영업본부!$A$1:$H$254,6,FALSE),0)</f>
        <v>0</v>
      </c>
      <c r="G146" s="95">
        <f>IFERROR(VLOOKUP($A146,강북영업본부!$A$1:$H$254,7,FALSE),0)</f>
        <v>0</v>
      </c>
      <c r="H146" s="95">
        <f>IFERROR(VLOOKUP($A146,강남영업본부!$A$1:$J$254,5,FALSE),0)</f>
        <v>0</v>
      </c>
      <c r="I146" s="96">
        <f>IFERROR(VLOOKUP($A146,강서영업본부!$A$1:$J$254,5,FALSE),0)</f>
        <v>0</v>
      </c>
      <c r="J146" s="96">
        <f>IFERROR(VLOOKUP($A146,동부영업본부!$A$1:$H$254,6,FALSE),0)</f>
        <v>0</v>
      </c>
      <c r="K146" s="96">
        <f>IFERROR(VLOOKUP($A146,동부영업본부!$A$1:$H$254,7,FALSE),0)</f>
        <v>0</v>
      </c>
      <c r="L146" s="96">
        <f>IFERROR(VLOOKUP($A146,서부영업본부!$A$1:$H$255,6,FALSE),0)</f>
        <v>0</v>
      </c>
      <c r="M146" s="96">
        <f>IFERROR(VLOOKUP($A146,서부영업본부!$A$1:$H$255,7,FALSE),0)</f>
        <v>0</v>
      </c>
      <c r="P146" s="97">
        <f>IFERROR(VLOOKUP($A146,강북영업본부!$A$1:$H$254,8,FALSE),0)</f>
        <v>0</v>
      </c>
      <c r="Q146" s="97">
        <f>IFERROR(VLOOKUP($A146,강남영업본부!$A$1:$J$254,10,FALSE),0)</f>
        <v>0</v>
      </c>
      <c r="R146" s="97">
        <f>IFERROR(VLOOKUP($A146,강서영업본부!$A$1:$J$254,10,FALSE),0)</f>
        <v>0</v>
      </c>
      <c r="S146" s="97">
        <f>IFERROR(VLOOKUP($A146,동부영업본부!$A$1:$H$254,8,FALSE),0)</f>
        <v>0</v>
      </c>
      <c r="T146" s="97">
        <f>IFERROR(VLOOKUP($A146,서부영업본부!$A$1:$H$255,8,FALSE),0)</f>
        <v>0</v>
      </c>
    </row>
    <row r="147" spans="1:20" x14ac:dyDescent="0.45">
      <c r="A147" s="23" t="s">
        <v>347</v>
      </c>
      <c r="B147" s="94">
        <f t="shared" si="10"/>
        <v>0</v>
      </c>
      <c r="C147" s="95">
        <f>IFERROR(VLOOKUP($A147,유통영업혁신단!$A$1:$L$254,11,FALSE),0)</f>
        <v>0</v>
      </c>
      <c r="D147" s="95">
        <f t="shared" si="9"/>
        <v>0</v>
      </c>
      <c r="E147" s="95">
        <f>IFERROR(VLOOKUP($A147,유통영업혁신단!$A$1:$F$254,5,FALSE),0)</f>
        <v>0</v>
      </c>
      <c r="F147" s="95">
        <f>IFERROR(VLOOKUP($A147,강북영업본부!$A$1:$H$254,6,FALSE),0)</f>
        <v>0</v>
      </c>
      <c r="G147" s="95">
        <f>IFERROR(VLOOKUP($A147,강북영업본부!$A$1:$H$254,7,FALSE),0)</f>
        <v>0</v>
      </c>
      <c r="H147" s="95">
        <f>IFERROR(VLOOKUP($A147,강남영업본부!$A$1:$J$254,5,FALSE),0)</f>
        <v>0</v>
      </c>
      <c r="I147" s="96">
        <f>IFERROR(VLOOKUP($A147,강서영업본부!$A$1:$J$254,5,FALSE),0)</f>
        <v>0</v>
      </c>
      <c r="J147" s="96">
        <f>IFERROR(VLOOKUP($A147,동부영업본부!$A$1:$H$254,6,FALSE),0)</f>
        <v>0</v>
      </c>
      <c r="K147" s="96">
        <f>IFERROR(VLOOKUP($A147,동부영업본부!$A$1:$H$254,7,FALSE),0)</f>
        <v>0</v>
      </c>
      <c r="L147" s="96">
        <f>IFERROR(VLOOKUP($A147,서부영업본부!$A$1:$H$255,6,FALSE),0)</f>
        <v>0</v>
      </c>
      <c r="M147" s="96">
        <f>IFERROR(VLOOKUP($A147,서부영업본부!$A$1:$H$255,7,FALSE),0)</f>
        <v>0</v>
      </c>
      <c r="P147" s="97">
        <f>IFERROR(VLOOKUP($A147,강북영업본부!$A$1:$H$254,8,FALSE),0)</f>
        <v>0</v>
      </c>
      <c r="Q147" s="97">
        <f>IFERROR(VLOOKUP($A147,강남영업본부!$A$1:$J$254,10,FALSE),0)</f>
        <v>0</v>
      </c>
      <c r="R147" s="97">
        <f>IFERROR(VLOOKUP($A147,강서영업본부!$A$1:$J$254,10,FALSE),0)</f>
        <v>0</v>
      </c>
      <c r="S147" s="97">
        <f>IFERROR(VLOOKUP($A147,동부영업본부!$A$1:$H$254,8,FALSE),0)</f>
        <v>0</v>
      </c>
      <c r="T147" s="97">
        <f>IFERROR(VLOOKUP($A147,서부영업본부!$A$1:$H$255,8,FALSE),0)</f>
        <v>0</v>
      </c>
    </row>
    <row r="148" spans="1:20" x14ac:dyDescent="0.45">
      <c r="A148" s="24" t="s">
        <v>75</v>
      </c>
      <c r="B148" s="94">
        <f t="shared" si="10"/>
        <v>152697</v>
      </c>
      <c r="C148" s="95">
        <f>IFERROR(VLOOKUP($A148,유통영업혁신단!$A$1:$L$254,11,FALSE),0)</f>
        <v>0</v>
      </c>
      <c r="D148" s="95">
        <f t="shared" si="9"/>
        <v>0</v>
      </c>
      <c r="E148" s="95">
        <f>IFERROR(VLOOKUP($A148,유통영업혁신단!$A$1:$F$254,5,FALSE),0)</f>
        <v>0</v>
      </c>
      <c r="F148" s="95">
        <f>IFERROR(VLOOKUP($A148,강북영업본부!$A$1:$H$254,6,FALSE),0)</f>
        <v>0</v>
      </c>
      <c r="G148" s="95">
        <f>IFERROR(VLOOKUP($A148,강북영업본부!$A$1:$H$254,7,FALSE),0)</f>
        <v>0</v>
      </c>
      <c r="H148" s="95">
        <f>IFERROR(VLOOKUP($A148,강남영업본부!$A$1:$J$254,5,FALSE),0)</f>
        <v>0</v>
      </c>
      <c r="I148" s="96">
        <f>IFERROR(VLOOKUP($A148,강서영업본부!$A$1:$J$254,5,FALSE),0)</f>
        <v>51776</v>
      </c>
      <c r="J148" s="96">
        <f>IFERROR(VLOOKUP($A148,동부영업본부!$A$1:$H$254,6,FALSE),0)</f>
        <v>52624</v>
      </c>
      <c r="K148" s="96">
        <f>IFERROR(VLOOKUP($A148,동부영업본부!$A$1:$H$254,7,FALSE),0)</f>
        <v>48297</v>
      </c>
      <c r="L148" s="96">
        <f>IFERROR(VLOOKUP($A148,서부영업본부!$A$1:$H$255,6,FALSE),0)</f>
        <v>0</v>
      </c>
      <c r="M148" s="96">
        <f>IFERROR(VLOOKUP($A148,서부영업본부!$A$1:$H$255,7,FALSE),0)</f>
        <v>0</v>
      </c>
      <c r="P148" s="97">
        <f>IFERROR(VLOOKUP($A148,강북영업본부!$A$1:$H$254,8,FALSE),0)</f>
        <v>0</v>
      </c>
      <c r="Q148" s="97">
        <f>IFERROR(VLOOKUP($A148,강남영업본부!$A$1:$J$254,10,FALSE),0)</f>
        <v>0</v>
      </c>
      <c r="R148" s="97">
        <f>IFERROR(VLOOKUP($A148,강서영업본부!$A$1:$J$254,10,FALSE),0)</f>
        <v>0</v>
      </c>
      <c r="S148" s="97">
        <f>IFERROR(VLOOKUP($A148,동부영업본부!$A$1:$H$254,8,FALSE),0)</f>
        <v>0</v>
      </c>
      <c r="T148" s="97">
        <f>IFERROR(VLOOKUP($A148,서부영업본부!$A$1:$H$255,8,FALSE),0)</f>
        <v>0</v>
      </c>
    </row>
    <row r="149" spans="1:20" x14ac:dyDescent="0.45">
      <c r="A149" s="23" t="s">
        <v>162</v>
      </c>
      <c r="B149" s="94">
        <f t="shared" si="10"/>
        <v>0</v>
      </c>
      <c r="C149" s="95">
        <f>IFERROR(VLOOKUP($A149,유통영업혁신단!$A$1:$L$254,11,FALSE),0)</f>
        <v>0</v>
      </c>
      <c r="D149" s="95">
        <f t="shared" si="9"/>
        <v>0</v>
      </c>
      <c r="E149" s="95">
        <f>IFERROR(VLOOKUP($A149,유통영업혁신단!$A$1:$F$254,5,FALSE),0)</f>
        <v>0</v>
      </c>
      <c r="F149" s="95">
        <f>IFERROR(VLOOKUP($A149,강북영업본부!$A$1:$H$254,6,FALSE),0)</f>
        <v>0</v>
      </c>
      <c r="G149" s="95">
        <f>IFERROR(VLOOKUP($A149,강북영업본부!$A$1:$H$254,7,FALSE),0)</f>
        <v>0</v>
      </c>
      <c r="H149" s="95">
        <f>IFERROR(VLOOKUP($A149,강남영업본부!$A$1:$J$254,5,FALSE),0)</f>
        <v>0</v>
      </c>
      <c r="I149" s="96">
        <f>IFERROR(VLOOKUP($A149,강서영업본부!$A$1:$J$254,5,FALSE),0)</f>
        <v>0</v>
      </c>
      <c r="J149" s="96">
        <f>IFERROR(VLOOKUP($A149,동부영업본부!$A$1:$H$254,6,FALSE),0)</f>
        <v>0</v>
      </c>
      <c r="K149" s="96">
        <f>IFERROR(VLOOKUP($A149,동부영업본부!$A$1:$H$254,7,FALSE),0)</f>
        <v>0</v>
      </c>
      <c r="L149" s="96">
        <f>IFERROR(VLOOKUP($A149,서부영업본부!$A$1:$H$255,6,FALSE),0)</f>
        <v>0</v>
      </c>
      <c r="M149" s="96">
        <f>IFERROR(VLOOKUP($A149,서부영업본부!$A$1:$H$255,7,FALSE),0)</f>
        <v>0</v>
      </c>
      <c r="P149" s="97">
        <f>IFERROR(VLOOKUP($A149,강북영업본부!$A$1:$H$254,8,FALSE),0)</f>
        <v>0</v>
      </c>
      <c r="Q149" s="97">
        <f>IFERROR(VLOOKUP($A149,강남영업본부!$A$1:$J$254,10,FALSE),0)</f>
        <v>0</v>
      </c>
      <c r="R149" s="97">
        <f>IFERROR(VLOOKUP($A149,강서영업본부!$A$1:$J$254,10,FALSE),0)</f>
        <v>0</v>
      </c>
      <c r="S149" s="97">
        <f>IFERROR(VLOOKUP($A149,동부영업본부!$A$1:$H$254,8,FALSE),0)</f>
        <v>0</v>
      </c>
      <c r="T149" s="97">
        <f>IFERROR(VLOOKUP($A149,서부영업본부!$A$1:$H$255,8,FALSE),0)</f>
        <v>0</v>
      </c>
    </row>
    <row r="150" spans="1:20" x14ac:dyDescent="0.45">
      <c r="A150" s="23" t="s">
        <v>76</v>
      </c>
      <c r="B150" s="94">
        <f t="shared" si="10"/>
        <v>152697</v>
      </c>
      <c r="C150" s="95">
        <f>IFERROR(VLOOKUP($A150,유통영업혁신단!$A$1:$L$254,11,FALSE),0)</f>
        <v>0</v>
      </c>
      <c r="D150" s="95">
        <f t="shared" si="9"/>
        <v>0</v>
      </c>
      <c r="E150" s="95">
        <f>IFERROR(VLOOKUP($A150,유통영업혁신단!$A$1:$F$254,5,FALSE),0)</f>
        <v>0</v>
      </c>
      <c r="F150" s="95">
        <f>IFERROR(VLOOKUP($A150,강북영업본부!$A$1:$H$254,6,FALSE),0)</f>
        <v>0</v>
      </c>
      <c r="G150" s="95">
        <f>IFERROR(VLOOKUP($A150,강북영업본부!$A$1:$H$254,7,FALSE),0)</f>
        <v>0</v>
      </c>
      <c r="H150" s="95">
        <f>IFERROR(VLOOKUP($A150,강남영업본부!$A$1:$J$254,5,FALSE),0)</f>
        <v>0</v>
      </c>
      <c r="I150" s="96">
        <f>IFERROR(VLOOKUP($A150,강서영업본부!$A$1:$J$254,5,FALSE),0)</f>
        <v>51776</v>
      </c>
      <c r="J150" s="96">
        <f>IFERROR(VLOOKUP($A150,동부영업본부!$A$1:$H$254,6,FALSE),0)</f>
        <v>52624</v>
      </c>
      <c r="K150" s="96">
        <f>IFERROR(VLOOKUP($A150,동부영업본부!$A$1:$H$254,7,FALSE),0)</f>
        <v>48297</v>
      </c>
      <c r="L150" s="96">
        <f>IFERROR(VLOOKUP($A150,서부영업본부!$A$1:$H$255,6,FALSE),0)</f>
        <v>0</v>
      </c>
      <c r="M150" s="96">
        <f>IFERROR(VLOOKUP($A150,서부영업본부!$A$1:$H$255,7,FALSE),0)</f>
        <v>0</v>
      </c>
      <c r="P150" s="97">
        <f>IFERROR(VLOOKUP($A150,강북영업본부!$A$1:$H$254,8,FALSE),0)</f>
        <v>0</v>
      </c>
      <c r="Q150" s="97">
        <f>IFERROR(VLOOKUP($A150,강남영업본부!$A$1:$J$254,10,FALSE),0)</f>
        <v>0</v>
      </c>
      <c r="R150" s="97">
        <f>IFERROR(VLOOKUP($A150,강서영업본부!$A$1:$J$254,10,FALSE),0)</f>
        <v>0</v>
      </c>
      <c r="S150" s="97">
        <f>IFERROR(VLOOKUP($A150,동부영업본부!$A$1:$H$254,8,FALSE),0)</f>
        <v>0</v>
      </c>
      <c r="T150" s="97">
        <f>IFERROR(VLOOKUP($A150,서부영업본부!$A$1:$H$255,8,FALSE),0)</f>
        <v>0</v>
      </c>
    </row>
    <row r="151" spans="1:20" x14ac:dyDescent="0.45">
      <c r="A151" s="23" t="s">
        <v>163</v>
      </c>
      <c r="B151" s="94">
        <f t="shared" si="10"/>
        <v>0</v>
      </c>
      <c r="C151" s="95">
        <f>IFERROR(VLOOKUP($A151,유통영업혁신단!$A$1:$L$254,11,FALSE),0)</f>
        <v>0</v>
      </c>
      <c r="D151" s="95">
        <f t="shared" si="9"/>
        <v>0</v>
      </c>
      <c r="E151" s="95">
        <f>IFERROR(VLOOKUP($A151,유통영업혁신단!$A$1:$F$254,5,FALSE),0)</f>
        <v>0</v>
      </c>
      <c r="F151" s="95">
        <f>IFERROR(VLOOKUP($A151,강북영업본부!$A$1:$H$254,6,FALSE),0)</f>
        <v>0</v>
      </c>
      <c r="G151" s="95">
        <f>IFERROR(VLOOKUP($A151,강북영업본부!$A$1:$H$254,7,FALSE),0)</f>
        <v>0</v>
      </c>
      <c r="H151" s="95">
        <f>IFERROR(VLOOKUP($A151,강남영업본부!$A$1:$J$254,5,FALSE),0)</f>
        <v>0</v>
      </c>
      <c r="I151" s="96">
        <f>IFERROR(VLOOKUP($A151,강서영업본부!$A$1:$J$254,5,FALSE),0)</f>
        <v>0</v>
      </c>
      <c r="J151" s="96">
        <f>IFERROR(VLOOKUP($A151,동부영업본부!$A$1:$H$254,6,FALSE),0)</f>
        <v>0</v>
      </c>
      <c r="K151" s="96">
        <f>IFERROR(VLOOKUP($A151,동부영업본부!$A$1:$H$254,7,FALSE),0)</f>
        <v>0</v>
      </c>
      <c r="L151" s="96">
        <f>IFERROR(VLOOKUP($A151,서부영업본부!$A$1:$H$255,6,FALSE),0)</f>
        <v>0</v>
      </c>
      <c r="M151" s="96">
        <f>IFERROR(VLOOKUP($A151,서부영업본부!$A$1:$H$255,7,FALSE),0)</f>
        <v>0</v>
      </c>
      <c r="P151" s="97">
        <f>IFERROR(VLOOKUP($A151,강북영업본부!$A$1:$H$254,8,FALSE),0)</f>
        <v>0</v>
      </c>
      <c r="Q151" s="97">
        <f>IFERROR(VLOOKUP($A151,강남영업본부!$A$1:$J$254,10,FALSE),0)</f>
        <v>0</v>
      </c>
      <c r="R151" s="97">
        <f>IFERROR(VLOOKUP($A151,강서영업본부!$A$1:$J$254,10,FALSE),0)</f>
        <v>0</v>
      </c>
      <c r="S151" s="97">
        <f>IFERROR(VLOOKUP($A151,동부영업본부!$A$1:$H$254,8,FALSE),0)</f>
        <v>0</v>
      </c>
      <c r="T151" s="97">
        <f>IFERROR(VLOOKUP($A151,서부영업본부!$A$1:$H$255,8,FALSE),0)</f>
        <v>0</v>
      </c>
    </row>
    <row r="152" spans="1:20" x14ac:dyDescent="0.45">
      <c r="A152" s="23" t="s">
        <v>164</v>
      </c>
      <c r="B152" s="94">
        <f t="shared" si="10"/>
        <v>0</v>
      </c>
      <c r="C152" s="95">
        <f>IFERROR(VLOOKUP($A152,유통영업혁신단!$A$1:$L$254,11,FALSE),0)</f>
        <v>0</v>
      </c>
      <c r="D152" s="95">
        <f t="shared" si="9"/>
        <v>0</v>
      </c>
      <c r="E152" s="95">
        <f>IFERROR(VLOOKUP($A152,유통영업혁신단!$A$1:$F$254,5,FALSE),0)</f>
        <v>0</v>
      </c>
      <c r="F152" s="95">
        <f>IFERROR(VLOOKUP($A152,강북영업본부!$A$1:$H$254,6,FALSE),0)</f>
        <v>0</v>
      </c>
      <c r="G152" s="95">
        <f>IFERROR(VLOOKUP($A152,강북영업본부!$A$1:$H$254,7,FALSE),0)</f>
        <v>0</v>
      </c>
      <c r="H152" s="95">
        <f>IFERROR(VLOOKUP($A152,강남영업본부!$A$1:$J$254,5,FALSE),0)</f>
        <v>0</v>
      </c>
      <c r="I152" s="96">
        <f>IFERROR(VLOOKUP($A152,강서영업본부!$A$1:$J$254,5,FALSE),0)</f>
        <v>0</v>
      </c>
      <c r="J152" s="96">
        <f>IFERROR(VLOOKUP($A152,동부영업본부!$A$1:$H$254,6,FALSE),0)</f>
        <v>0</v>
      </c>
      <c r="K152" s="96">
        <f>IFERROR(VLOOKUP($A152,동부영업본부!$A$1:$H$254,7,FALSE),0)</f>
        <v>0</v>
      </c>
      <c r="L152" s="96">
        <f>IFERROR(VLOOKUP($A152,서부영업본부!$A$1:$H$255,6,FALSE),0)</f>
        <v>0</v>
      </c>
      <c r="M152" s="96">
        <f>IFERROR(VLOOKUP($A152,서부영업본부!$A$1:$H$255,7,FALSE),0)</f>
        <v>0</v>
      </c>
      <c r="P152" s="97">
        <f>IFERROR(VLOOKUP($A152,강북영업본부!$A$1:$H$254,8,FALSE),0)</f>
        <v>0</v>
      </c>
      <c r="Q152" s="97">
        <f>IFERROR(VLOOKUP($A152,강남영업본부!$A$1:$J$254,10,FALSE),0)</f>
        <v>0</v>
      </c>
      <c r="R152" s="97">
        <f>IFERROR(VLOOKUP($A152,강서영업본부!$A$1:$J$254,10,FALSE),0)</f>
        <v>0</v>
      </c>
      <c r="S152" s="97">
        <f>IFERROR(VLOOKUP($A152,동부영업본부!$A$1:$H$254,8,FALSE),0)</f>
        <v>0</v>
      </c>
      <c r="T152" s="97">
        <f>IFERROR(VLOOKUP($A152,서부영업본부!$A$1:$H$255,8,FALSE),0)</f>
        <v>0</v>
      </c>
    </row>
    <row r="153" spans="1:20" x14ac:dyDescent="0.45">
      <c r="A153" s="24" t="s">
        <v>77</v>
      </c>
      <c r="B153" s="94">
        <f t="shared" si="10"/>
        <v>62465265.048062459</v>
      </c>
      <c r="C153" s="95">
        <f>IFERROR(VLOOKUP($A153,유통영업혁신단!$A$1:$L$254,11,FALSE),0)</f>
        <v>48367.784887030495</v>
      </c>
      <c r="D153" s="95">
        <f t="shared" si="9"/>
        <v>587842.26317542687</v>
      </c>
      <c r="E153" s="95">
        <f>IFERROR(VLOOKUP($A153,유통영업혁신단!$A$1:$F$254,5,FALSE),0)</f>
        <v>430500</v>
      </c>
      <c r="F153" s="95">
        <f>IFERROR(VLOOKUP($A153,강북영업본부!$A$1:$H$254,6,FALSE),0)</f>
        <v>6991918</v>
      </c>
      <c r="G153" s="95">
        <f>IFERROR(VLOOKUP($A153,강북영업본부!$A$1:$H$254,7,FALSE),0)</f>
        <v>5435156</v>
      </c>
      <c r="H153" s="95">
        <f>IFERROR(VLOOKUP($A153,강남영업본부!$A$1:$J$254,5,FALSE),0)</f>
        <v>9703958</v>
      </c>
      <c r="I153" s="96">
        <f>IFERROR(VLOOKUP($A153,강서영업본부!$A$1:$J$254,5,FALSE),0)</f>
        <v>6347987</v>
      </c>
      <c r="J153" s="96">
        <f>IFERROR(VLOOKUP($A153,동부영업본부!$A$1:$H$254,6,FALSE),0)</f>
        <v>10566224</v>
      </c>
      <c r="K153" s="96">
        <f>IFERROR(VLOOKUP($A153,동부영업본부!$A$1:$H$254,7,FALSE),0)</f>
        <v>7884852</v>
      </c>
      <c r="L153" s="96">
        <f>IFERROR(VLOOKUP($A153,서부영업본부!$A$1:$H$255,6,FALSE),0)</f>
        <v>7737747</v>
      </c>
      <c r="M153" s="96">
        <f>IFERROR(VLOOKUP($A153,서부영업본부!$A$1:$H$255,7,FALSE),0)</f>
        <v>6730713</v>
      </c>
      <c r="P153" s="97">
        <f>IFERROR(VLOOKUP($A153,강북영업본부!$A$1:$H$254,8,FALSE),0)</f>
        <v>74173.533020638875</v>
      </c>
      <c r="Q153" s="97">
        <f>IFERROR(VLOOKUP($A153,강남영업본부!$A$1:$J$254,10,FALSE),0)</f>
        <v>32793.915823042975</v>
      </c>
      <c r="R153" s="97">
        <f>IFERROR(VLOOKUP($A153,강서영업본부!$A$1:$J$254,10,FALSE),0)</f>
        <v>144702.75578740207</v>
      </c>
      <c r="S153" s="97">
        <f>IFERROR(VLOOKUP($A153,동부영업본부!$A$1:$H$254,8,FALSE),0)</f>
        <v>205857.20736587822</v>
      </c>
      <c r="T153" s="97">
        <f>IFERROR(VLOOKUP($A153,서부영업본부!$A$1:$H$255,8,FALSE),0)</f>
        <v>130314.85117846474</v>
      </c>
    </row>
    <row r="154" spans="1:20" x14ac:dyDescent="0.45">
      <c r="A154" s="23" t="s">
        <v>78</v>
      </c>
      <c r="B154" s="94">
        <f t="shared" si="10"/>
        <v>15168642.405405909</v>
      </c>
      <c r="C154" s="95">
        <f>IFERROR(VLOOKUP($A154,유통영업혁신단!$A$1:$L$254,11,FALSE),0)</f>
        <v>0</v>
      </c>
      <c r="D154" s="95">
        <f t="shared" si="9"/>
        <v>231896.40540590876</v>
      </c>
      <c r="E154" s="95">
        <f>IFERROR(VLOOKUP($A154,유통영업혁신단!$A$1:$F$254,5,FALSE),0)</f>
        <v>180500</v>
      </c>
      <c r="F154" s="95">
        <f>IFERROR(VLOOKUP($A154,강북영업본부!$A$1:$H$254,6,FALSE),0)</f>
        <v>1670950</v>
      </c>
      <c r="G154" s="95">
        <f>IFERROR(VLOOKUP($A154,강북영업본부!$A$1:$H$254,7,FALSE),0)</f>
        <v>766200</v>
      </c>
      <c r="H154" s="95">
        <f>IFERROR(VLOOKUP($A154,강남영업본부!$A$1:$J$254,5,FALSE),0)</f>
        <v>2752310</v>
      </c>
      <c r="I154" s="96">
        <f>IFERROR(VLOOKUP($A154,강서영업본부!$A$1:$J$254,5,FALSE),0)</f>
        <v>1729130</v>
      </c>
      <c r="J154" s="96">
        <f>IFERROR(VLOOKUP($A154,동부영업본부!$A$1:$H$254,6,FALSE),0)</f>
        <v>3641998</v>
      </c>
      <c r="K154" s="96">
        <f>IFERROR(VLOOKUP($A154,동부영업본부!$A$1:$H$254,7,FALSE),0)</f>
        <v>888840</v>
      </c>
      <c r="L154" s="96">
        <f>IFERROR(VLOOKUP($A154,서부영업본부!$A$1:$H$255,6,FALSE),0)</f>
        <v>1210800</v>
      </c>
      <c r="M154" s="96">
        <f>IFERROR(VLOOKUP($A154,서부영업본부!$A$1:$H$255,7,FALSE),0)</f>
        <v>2096018</v>
      </c>
      <c r="P154" s="97">
        <f>IFERROR(VLOOKUP($A154,강북영업본부!$A$1:$H$254,8,FALSE),0)</f>
        <v>15737.337129939471</v>
      </c>
      <c r="Q154" s="97">
        <f>IFERROR(VLOOKUP($A154,강남영업본부!$A$1:$J$254,10,FALSE),0)</f>
        <v>2422.8649645694554</v>
      </c>
      <c r="R154" s="97">
        <f>IFERROR(VLOOKUP($A154,강서영업본부!$A$1:$J$254,10,FALSE),0)</f>
        <v>124648.22507144198</v>
      </c>
      <c r="S154" s="97">
        <f>IFERROR(VLOOKUP($A154,동부영업본부!$A$1:$H$254,8,FALSE),0)</f>
        <v>48562.775364456698</v>
      </c>
      <c r="T154" s="97">
        <f>IFERROR(VLOOKUP($A154,서부영업본부!$A$1:$H$255,8,FALSE),0)</f>
        <v>40525.202875501142</v>
      </c>
    </row>
    <row r="155" spans="1:20" x14ac:dyDescent="0.45">
      <c r="A155" s="23" t="s">
        <v>79</v>
      </c>
      <c r="B155" s="94">
        <f t="shared" si="10"/>
        <v>642905.16454245942</v>
      </c>
      <c r="C155" s="95">
        <f>IFERROR(VLOOKUP($A155,유통영업혁신단!$A$1:$L$254,11,FALSE),0)</f>
        <v>48367.784887030495</v>
      </c>
      <c r="D155" s="95">
        <f t="shared" si="9"/>
        <v>344537.37965542887</v>
      </c>
      <c r="E155" s="95">
        <f>IFERROR(VLOOKUP($A155,유통영업혁신단!$A$1:$F$254,5,FALSE),0)</f>
        <v>250000</v>
      </c>
      <c r="F155" s="95">
        <f>IFERROR(VLOOKUP($A155,강북영업본부!$A$1:$H$254,6,FALSE),0)</f>
        <v>0</v>
      </c>
      <c r="G155" s="95">
        <f>IFERROR(VLOOKUP($A155,강북영업본부!$A$1:$H$254,7,FALSE),0)</f>
        <v>0</v>
      </c>
      <c r="H155" s="95">
        <f>IFERROR(VLOOKUP($A155,강남영업본부!$A$1:$J$254,5,FALSE),0)</f>
        <v>0</v>
      </c>
      <c r="I155" s="96">
        <f>IFERROR(VLOOKUP($A155,강서영업본부!$A$1:$J$254,5,FALSE),0)</f>
        <v>0</v>
      </c>
      <c r="J155" s="96">
        <f>IFERROR(VLOOKUP($A155,동부영업본부!$A$1:$H$254,6,FALSE),0)</f>
        <v>0</v>
      </c>
      <c r="K155" s="96">
        <f>IFERROR(VLOOKUP($A155,동부영업본부!$A$1:$H$254,7,FALSE),0)</f>
        <v>0</v>
      </c>
      <c r="L155" s="96">
        <f>IFERROR(VLOOKUP($A155,서부영업본부!$A$1:$H$255,6,FALSE),0)</f>
        <v>0</v>
      </c>
      <c r="M155" s="96">
        <f>IFERROR(VLOOKUP($A155,서부영업본부!$A$1:$H$255,7,FALSE),0)</f>
        <v>0</v>
      </c>
      <c r="P155" s="97">
        <f>IFERROR(VLOOKUP($A155,강북영업본부!$A$1:$H$254,8,FALSE),0)</f>
        <v>58436.195890699404</v>
      </c>
      <c r="Q155" s="97">
        <f>IFERROR(VLOOKUP($A155,강남영업본부!$A$1:$J$254,10,FALSE),0)</f>
        <v>18962.572744384295</v>
      </c>
      <c r="R155" s="97">
        <f>IFERROR(VLOOKUP($A155,강서영업본부!$A$1:$J$254,10,FALSE),0)</f>
        <v>20054.530715960103</v>
      </c>
      <c r="S155" s="97">
        <f>IFERROR(VLOOKUP($A155,동부영업본부!$A$1:$H$254,8,FALSE),0)</f>
        <v>157294.43200142152</v>
      </c>
      <c r="T155" s="97">
        <f>IFERROR(VLOOKUP($A155,서부영업본부!$A$1:$H$255,8,FALSE),0)</f>
        <v>89789.648302963586</v>
      </c>
    </row>
    <row r="156" spans="1:20" x14ac:dyDescent="0.45">
      <c r="A156" s="23" t="s">
        <v>80</v>
      </c>
      <c r="B156" s="94">
        <f t="shared" si="10"/>
        <v>1935143</v>
      </c>
      <c r="C156" s="95">
        <f>IFERROR(VLOOKUP($A156,유통영업혁신단!$A$1:$L$254,11,FALSE),0)</f>
        <v>0</v>
      </c>
      <c r="D156" s="95">
        <f t="shared" si="9"/>
        <v>0</v>
      </c>
      <c r="E156" s="95">
        <f>IFERROR(VLOOKUP($A156,유통영업혁신단!$A$1:$F$254,5,FALSE),0)</f>
        <v>0</v>
      </c>
      <c r="F156" s="95">
        <f>IFERROR(VLOOKUP($A156,강북영업본부!$A$1:$H$254,6,FALSE),0)</f>
        <v>215000</v>
      </c>
      <c r="G156" s="95">
        <f>IFERROR(VLOOKUP($A156,강북영업본부!$A$1:$H$254,7,FALSE),0)</f>
        <v>374000</v>
      </c>
      <c r="H156" s="95">
        <f>IFERROR(VLOOKUP($A156,강남영업본부!$A$1:$J$254,5,FALSE),0)</f>
        <v>220000</v>
      </c>
      <c r="I156" s="96">
        <f>IFERROR(VLOOKUP($A156,강서영업본부!$A$1:$J$254,5,FALSE),0)</f>
        <v>118000</v>
      </c>
      <c r="J156" s="96">
        <f>IFERROR(VLOOKUP($A156,동부영업본부!$A$1:$H$254,6,FALSE),0)</f>
        <v>148143</v>
      </c>
      <c r="K156" s="96">
        <f>IFERROR(VLOOKUP($A156,동부영업본부!$A$1:$H$254,7,FALSE),0)</f>
        <v>170000</v>
      </c>
      <c r="L156" s="96">
        <f>IFERROR(VLOOKUP($A156,서부영업본부!$A$1:$H$255,6,FALSE),0)</f>
        <v>280000</v>
      </c>
      <c r="M156" s="96">
        <f>IFERROR(VLOOKUP($A156,서부영업본부!$A$1:$H$255,7,FALSE),0)</f>
        <v>410000</v>
      </c>
      <c r="P156" s="97">
        <f>IFERROR(VLOOKUP($A156,강북영업본부!$A$1:$H$254,8,FALSE),0)</f>
        <v>0</v>
      </c>
      <c r="Q156" s="97">
        <f>IFERROR(VLOOKUP($A156,강남영업본부!$A$1:$J$254,10,FALSE),0)</f>
        <v>0</v>
      </c>
      <c r="R156" s="97">
        <f>IFERROR(VLOOKUP($A156,강서영업본부!$A$1:$J$254,10,FALSE),0)</f>
        <v>0</v>
      </c>
      <c r="S156" s="97">
        <f>IFERROR(VLOOKUP($A156,동부영업본부!$A$1:$H$254,8,FALSE),0)</f>
        <v>0</v>
      </c>
      <c r="T156" s="97">
        <f>IFERROR(VLOOKUP($A156,서부영업본부!$A$1:$H$255,8,FALSE),0)</f>
        <v>0</v>
      </c>
    </row>
    <row r="157" spans="1:20" x14ac:dyDescent="0.45">
      <c r="A157" s="23" t="s">
        <v>81</v>
      </c>
      <c r="B157" s="94">
        <f t="shared" si="10"/>
        <v>44718574.478114091</v>
      </c>
      <c r="C157" s="95">
        <f>IFERROR(VLOOKUP($A157,유통영업혁신단!$A$1:$L$254,11,FALSE),0)</f>
        <v>0</v>
      </c>
      <c r="D157" s="95">
        <f t="shared" si="9"/>
        <v>11408.478114089221</v>
      </c>
      <c r="E157" s="95">
        <f>IFERROR(VLOOKUP($A157,유통영업혁신단!$A$1:$F$254,5,FALSE),0)</f>
        <v>0</v>
      </c>
      <c r="F157" s="95">
        <f>IFERROR(VLOOKUP($A157,강북영업본부!$A$1:$H$254,6,FALSE),0)</f>
        <v>5105968</v>
      </c>
      <c r="G157" s="95">
        <f>IFERROR(VLOOKUP($A157,강북영업본부!$A$1:$H$254,7,FALSE),0)</f>
        <v>4294956</v>
      </c>
      <c r="H157" s="95">
        <f>IFERROR(VLOOKUP($A157,강남영업본부!$A$1:$J$254,5,FALSE),0)</f>
        <v>6731648</v>
      </c>
      <c r="I157" s="96">
        <f>IFERROR(VLOOKUP($A157,강서영업본부!$A$1:$J$254,5,FALSE),0)</f>
        <v>4500857</v>
      </c>
      <c r="J157" s="96">
        <f>IFERROR(VLOOKUP($A157,동부영업본부!$A$1:$H$254,6,FALSE),0)</f>
        <v>6776083</v>
      </c>
      <c r="K157" s="96">
        <f>IFERROR(VLOOKUP($A157,동부영업본부!$A$1:$H$254,7,FALSE),0)</f>
        <v>6826012</v>
      </c>
      <c r="L157" s="96">
        <f>IFERROR(VLOOKUP($A157,서부영업본부!$A$1:$H$255,6,FALSE),0)</f>
        <v>6246947</v>
      </c>
      <c r="M157" s="96">
        <f>IFERROR(VLOOKUP($A157,서부영업본부!$A$1:$H$255,7,FALSE),0)</f>
        <v>4224695</v>
      </c>
      <c r="P157" s="97">
        <f>IFERROR(VLOOKUP($A157,강북영업본부!$A$1:$H$254,8,FALSE),0)</f>
        <v>0</v>
      </c>
      <c r="Q157" s="97">
        <f>IFERROR(VLOOKUP($A157,강남영업본부!$A$1:$J$254,10,FALSE),0)</f>
        <v>11408.478114089221</v>
      </c>
      <c r="R157" s="97">
        <f>IFERROR(VLOOKUP($A157,강서영업본부!$A$1:$J$254,10,FALSE),0)</f>
        <v>0</v>
      </c>
      <c r="S157" s="97">
        <f>IFERROR(VLOOKUP($A157,동부영업본부!$A$1:$H$254,8,FALSE),0)</f>
        <v>0</v>
      </c>
      <c r="T157" s="97">
        <f>IFERROR(VLOOKUP($A157,서부영업본부!$A$1:$H$255,8,FALSE),0)</f>
        <v>0</v>
      </c>
    </row>
    <row r="158" spans="1:20" x14ac:dyDescent="0.45">
      <c r="A158" s="23" t="s">
        <v>226</v>
      </c>
      <c r="B158" s="94">
        <f t="shared" si="10"/>
        <v>0</v>
      </c>
      <c r="C158" s="95">
        <f>IFERROR(VLOOKUP($A158,유통영업혁신단!$A$1:$L$254,11,FALSE),0)</f>
        <v>0</v>
      </c>
      <c r="D158" s="95">
        <f t="shared" si="9"/>
        <v>0</v>
      </c>
      <c r="E158" s="95">
        <f>IFERROR(VLOOKUP($A158,유통영업혁신단!$A$1:$F$254,5,FALSE),0)</f>
        <v>0</v>
      </c>
      <c r="F158" s="95">
        <f>IFERROR(VLOOKUP($A158,강북영업본부!$A$1:$H$254,6,FALSE),0)</f>
        <v>0</v>
      </c>
      <c r="G158" s="95">
        <f>IFERROR(VLOOKUP($A158,강북영업본부!$A$1:$H$254,7,FALSE),0)</f>
        <v>0</v>
      </c>
      <c r="H158" s="95">
        <f>IFERROR(VLOOKUP($A158,강남영업본부!$A$1:$J$254,5,FALSE),0)</f>
        <v>0</v>
      </c>
      <c r="I158" s="96">
        <f>IFERROR(VLOOKUP($A158,강서영업본부!$A$1:$J$254,5,FALSE),0)</f>
        <v>0</v>
      </c>
      <c r="J158" s="96">
        <f>IFERROR(VLOOKUP($A158,동부영업본부!$A$1:$H$254,6,FALSE),0)</f>
        <v>0</v>
      </c>
      <c r="K158" s="96">
        <f>IFERROR(VLOOKUP($A158,동부영업본부!$A$1:$H$254,7,FALSE),0)</f>
        <v>0</v>
      </c>
      <c r="L158" s="96">
        <f>IFERROR(VLOOKUP($A158,서부영업본부!$A$1:$H$255,6,FALSE),0)</f>
        <v>0</v>
      </c>
      <c r="M158" s="96">
        <f>IFERROR(VLOOKUP($A158,서부영업본부!$A$1:$H$255,7,FALSE),0)</f>
        <v>0</v>
      </c>
      <c r="P158" s="97">
        <f>IFERROR(VLOOKUP($A158,강북영업본부!$A$1:$H$254,8,FALSE),0)</f>
        <v>0</v>
      </c>
      <c r="Q158" s="97">
        <f>IFERROR(VLOOKUP($A158,강남영업본부!$A$1:$J$254,10,FALSE),0)</f>
        <v>0</v>
      </c>
      <c r="R158" s="97">
        <f>IFERROR(VLOOKUP($A158,강서영업본부!$A$1:$J$254,10,FALSE),0)</f>
        <v>0</v>
      </c>
      <c r="S158" s="97">
        <f>IFERROR(VLOOKUP($A158,동부영업본부!$A$1:$H$254,8,FALSE),0)</f>
        <v>0</v>
      </c>
      <c r="T158" s="97">
        <f>IFERROR(VLOOKUP($A158,서부영업본부!$A$1:$H$255,8,FALSE),0)</f>
        <v>0</v>
      </c>
    </row>
    <row r="159" spans="1:20" x14ac:dyDescent="0.45">
      <c r="A159" s="25" t="s">
        <v>227</v>
      </c>
      <c r="B159" s="94">
        <f t="shared" si="10"/>
        <v>0</v>
      </c>
      <c r="C159" s="95">
        <f>IFERROR(VLOOKUP($A159,유통영업혁신단!$A$1:$L$254,11,FALSE),0)</f>
        <v>0</v>
      </c>
      <c r="D159" s="95">
        <f t="shared" si="9"/>
        <v>0</v>
      </c>
      <c r="E159" s="95">
        <f>IFERROR(VLOOKUP($A159,유통영업혁신단!$A$1:$F$254,5,FALSE),0)</f>
        <v>0</v>
      </c>
      <c r="F159" s="95">
        <f>IFERROR(VLOOKUP($A159,강북영업본부!$A$1:$H$254,6,FALSE),0)</f>
        <v>0</v>
      </c>
      <c r="G159" s="95">
        <f>IFERROR(VLOOKUP($A159,강북영업본부!$A$1:$H$254,7,FALSE),0)</f>
        <v>0</v>
      </c>
      <c r="H159" s="95">
        <f>IFERROR(VLOOKUP($A159,강남영업본부!$A$1:$J$254,5,FALSE),0)</f>
        <v>0</v>
      </c>
      <c r="I159" s="96">
        <f>IFERROR(VLOOKUP($A159,강서영업본부!$A$1:$J$254,5,FALSE),0)</f>
        <v>0</v>
      </c>
      <c r="J159" s="96">
        <f>IFERROR(VLOOKUP($A159,동부영업본부!$A$1:$H$254,6,FALSE),0)</f>
        <v>0</v>
      </c>
      <c r="K159" s="96">
        <f>IFERROR(VLOOKUP($A159,동부영업본부!$A$1:$H$254,7,FALSE),0)</f>
        <v>0</v>
      </c>
      <c r="L159" s="96">
        <f>IFERROR(VLOOKUP($A159,서부영업본부!$A$1:$H$255,6,FALSE),0)</f>
        <v>0</v>
      </c>
      <c r="M159" s="96">
        <f>IFERROR(VLOOKUP($A159,서부영업본부!$A$1:$H$255,7,FALSE),0)</f>
        <v>0</v>
      </c>
      <c r="P159" s="97">
        <f>IFERROR(VLOOKUP($A159,강북영업본부!$A$1:$H$254,8,FALSE),0)</f>
        <v>0</v>
      </c>
      <c r="Q159" s="97">
        <f>IFERROR(VLOOKUP($A159,강남영업본부!$A$1:$J$254,10,FALSE),0)</f>
        <v>0</v>
      </c>
      <c r="R159" s="97">
        <f>IFERROR(VLOOKUP($A159,강서영업본부!$A$1:$J$254,10,FALSE),0)</f>
        <v>0</v>
      </c>
      <c r="S159" s="97">
        <f>IFERROR(VLOOKUP($A159,동부영업본부!$A$1:$H$254,8,FALSE),0)</f>
        <v>0</v>
      </c>
      <c r="T159" s="97">
        <f>IFERROR(VLOOKUP($A159,서부영업본부!$A$1:$H$255,8,FALSE),0)</f>
        <v>0</v>
      </c>
    </row>
    <row r="160" spans="1:20" x14ac:dyDescent="0.45">
      <c r="A160" s="26" t="s">
        <v>228</v>
      </c>
      <c r="B160" s="94">
        <f t="shared" si="10"/>
        <v>0</v>
      </c>
      <c r="C160" s="95">
        <f>IFERROR(VLOOKUP($A160,유통영업혁신단!$A$1:$L$254,11,FALSE),0)</f>
        <v>0</v>
      </c>
      <c r="D160" s="95">
        <f t="shared" si="9"/>
        <v>0</v>
      </c>
      <c r="E160" s="95">
        <f>IFERROR(VLOOKUP($A160,유통영업혁신단!$A$1:$F$254,5,FALSE),0)</f>
        <v>0</v>
      </c>
      <c r="F160" s="95">
        <f>IFERROR(VLOOKUP($A160,강북영업본부!$A$1:$H$254,6,FALSE),0)</f>
        <v>0</v>
      </c>
      <c r="G160" s="95">
        <f>IFERROR(VLOOKUP($A160,강북영업본부!$A$1:$H$254,7,FALSE),0)</f>
        <v>0</v>
      </c>
      <c r="H160" s="95">
        <f>IFERROR(VLOOKUP($A160,강남영업본부!$A$1:$J$254,5,FALSE),0)</f>
        <v>0</v>
      </c>
      <c r="I160" s="96">
        <f>IFERROR(VLOOKUP($A160,강서영업본부!$A$1:$J$254,5,FALSE),0)</f>
        <v>0</v>
      </c>
      <c r="J160" s="96">
        <f>IFERROR(VLOOKUP($A160,동부영업본부!$A$1:$H$254,6,FALSE),0)</f>
        <v>0</v>
      </c>
      <c r="K160" s="96">
        <f>IFERROR(VLOOKUP($A160,동부영업본부!$A$1:$H$254,7,FALSE),0)</f>
        <v>0</v>
      </c>
      <c r="L160" s="96">
        <f>IFERROR(VLOOKUP($A160,서부영업본부!$A$1:$H$255,6,FALSE),0)</f>
        <v>0</v>
      </c>
      <c r="M160" s="96">
        <f>IFERROR(VLOOKUP($A160,서부영업본부!$A$1:$H$255,7,FALSE),0)</f>
        <v>0</v>
      </c>
      <c r="P160" s="97">
        <f>IFERROR(VLOOKUP($A160,강북영업본부!$A$1:$H$254,8,FALSE),0)</f>
        <v>0</v>
      </c>
      <c r="Q160" s="97">
        <f>IFERROR(VLOOKUP($A160,강남영업본부!$A$1:$J$254,10,FALSE),0)</f>
        <v>0</v>
      </c>
      <c r="R160" s="97">
        <f>IFERROR(VLOOKUP($A160,강서영업본부!$A$1:$J$254,10,FALSE),0)</f>
        <v>0</v>
      </c>
      <c r="S160" s="97">
        <f>IFERROR(VLOOKUP($A160,동부영업본부!$A$1:$H$254,8,FALSE),0)</f>
        <v>0</v>
      </c>
      <c r="T160" s="97">
        <f>IFERROR(VLOOKUP($A160,서부영업본부!$A$1:$H$255,8,FALSE),0)</f>
        <v>0</v>
      </c>
    </row>
    <row r="161" spans="1:20" x14ac:dyDescent="0.45">
      <c r="A161" s="24" t="s">
        <v>82</v>
      </c>
      <c r="B161" s="94">
        <f t="shared" si="10"/>
        <v>73614907</v>
      </c>
      <c r="C161" s="95">
        <f>IFERROR(VLOOKUP($A161,유통영업혁신단!$A$1:$L$254,11,FALSE),0)</f>
        <v>0</v>
      </c>
      <c r="D161" s="95">
        <f t="shared" si="9"/>
        <v>0</v>
      </c>
      <c r="E161" s="95">
        <f>IFERROR(VLOOKUP($A161,유통영업혁신단!$A$1:$F$254,5,FALSE),0)</f>
        <v>0</v>
      </c>
      <c r="F161" s="95">
        <f>IFERROR(VLOOKUP($A161,강북영업본부!$A$1:$H$254,6,FALSE),0)</f>
        <v>9549816</v>
      </c>
      <c r="G161" s="95">
        <f>IFERROR(VLOOKUP($A161,강북영업본부!$A$1:$H$254,7,FALSE),0)</f>
        <v>1190000</v>
      </c>
      <c r="H161" s="95">
        <f>IFERROR(VLOOKUP($A161,강남영업본부!$A$1:$J$254,5,FALSE),0)</f>
        <v>14966909</v>
      </c>
      <c r="I161" s="96">
        <f>IFERROR(VLOOKUP($A161,강서영업본부!$A$1:$J$254,5,FALSE),0)</f>
        <v>10883000</v>
      </c>
      <c r="J161" s="96">
        <f>IFERROR(VLOOKUP($A161,동부영업본부!$A$1:$H$254,6,FALSE),0)</f>
        <v>12643955</v>
      </c>
      <c r="K161" s="96">
        <f>IFERROR(VLOOKUP($A161,동부영업본부!$A$1:$H$254,7,FALSE),0)</f>
        <v>6693227</v>
      </c>
      <c r="L161" s="96">
        <f>IFERROR(VLOOKUP($A161,서부영업본부!$A$1:$H$255,6,FALSE),0)</f>
        <v>11858500</v>
      </c>
      <c r="M161" s="96">
        <f>IFERROR(VLOOKUP($A161,서부영업본부!$A$1:$H$255,7,FALSE),0)</f>
        <v>5829500</v>
      </c>
      <c r="P161" s="97">
        <f>IFERROR(VLOOKUP($A161,강북영업본부!$A$1:$H$254,8,FALSE),0)</f>
        <v>0</v>
      </c>
      <c r="Q161" s="97">
        <f>IFERROR(VLOOKUP($A161,강남영업본부!$A$1:$J$254,10,FALSE),0)</f>
        <v>0</v>
      </c>
      <c r="R161" s="97">
        <f>IFERROR(VLOOKUP($A161,강서영업본부!$A$1:$J$254,10,FALSE),0)</f>
        <v>0</v>
      </c>
      <c r="S161" s="97">
        <f>IFERROR(VLOOKUP($A161,동부영업본부!$A$1:$H$254,8,FALSE),0)</f>
        <v>0</v>
      </c>
      <c r="T161" s="97">
        <f>IFERROR(VLOOKUP($A161,서부영업본부!$A$1:$H$255,8,FALSE),0)</f>
        <v>0</v>
      </c>
    </row>
    <row r="162" spans="1:20" x14ac:dyDescent="0.45">
      <c r="A162" s="26" t="s">
        <v>229</v>
      </c>
      <c r="B162" s="94">
        <f t="shared" si="10"/>
        <v>0</v>
      </c>
      <c r="C162" s="95">
        <f>IFERROR(VLOOKUP($A162,유통영업혁신단!$A$1:$L$254,11,FALSE),0)</f>
        <v>0</v>
      </c>
      <c r="D162" s="95">
        <f t="shared" si="9"/>
        <v>0</v>
      </c>
      <c r="E162" s="95">
        <f>IFERROR(VLOOKUP($A162,유통영업혁신단!$A$1:$F$254,5,FALSE),0)</f>
        <v>0</v>
      </c>
      <c r="F162" s="95">
        <f>IFERROR(VLOOKUP($A162,강북영업본부!$A$1:$H$254,6,FALSE),0)</f>
        <v>0</v>
      </c>
      <c r="G162" s="95">
        <f>IFERROR(VLOOKUP($A162,강북영업본부!$A$1:$H$254,7,FALSE),0)</f>
        <v>0</v>
      </c>
      <c r="H162" s="95">
        <f>IFERROR(VLOOKUP($A162,강남영업본부!$A$1:$J$254,5,FALSE),0)</f>
        <v>0</v>
      </c>
      <c r="I162" s="96">
        <f>IFERROR(VLOOKUP($A162,강서영업본부!$A$1:$J$254,5,FALSE),0)</f>
        <v>0</v>
      </c>
      <c r="J162" s="96">
        <f>IFERROR(VLOOKUP($A162,동부영업본부!$A$1:$H$254,6,FALSE),0)</f>
        <v>0</v>
      </c>
      <c r="K162" s="96">
        <f>IFERROR(VLOOKUP($A162,동부영업본부!$A$1:$H$254,7,FALSE),0)</f>
        <v>0</v>
      </c>
      <c r="L162" s="96">
        <f>IFERROR(VLOOKUP($A162,서부영업본부!$A$1:$H$255,6,FALSE),0)</f>
        <v>0</v>
      </c>
      <c r="M162" s="96">
        <f>IFERROR(VLOOKUP($A162,서부영업본부!$A$1:$H$255,7,FALSE),0)</f>
        <v>0</v>
      </c>
      <c r="P162" s="97">
        <f>IFERROR(VLOOKUP($A162,강북영업본부!$A$1:$H$254,8,FALSE),0)</f>
        <v>0</v>
      </c>
      <c r="Q162" s="97">
        <f>IFERROR(VLOOKUP($A162,강남영업본부!$A$1:$J$254,10,FALSE),0)</f>
        <v>0</v>
      </c>
      <c r="R162" s="97">
        <f>IFERROR(VLOOKUP($A162,강서영업본부!$A$1:$J$254,10,FALSE),0)</f>
        <v>0</v>
      </c>
      <c r="S162" s="97">
        <f>IFERROR(VLOOKUP($A162,동부영업본부!$A$1:$H$254,8,FALSE),0)</f>
        <v>0</v>
      </c>
      <c r="T162" s="97">
        <f>IFERROR(VLOOKUP($A162,서부영업본부!$A$1:$H$255,8,FALSE),0)</f>
        <v>0</v>
      </c>
    </row>
    <row r="163" spans="1:20" x14ac:dyDescent="0.45">
      <c r="A163" s="23" t="s">
        <v>83</v>
      </c>
      <c r="B163" s="94">
        <f t="shared" si="10"/>
        <v>73614907</v>
      </c>
      <c r="C163" s="95">
        <f>IFERROR(VLOOKUP($A163,유통영업혁신단!$A$1:$L$254,11,FALSE),0)</f>
        <v>0</v>
      </c>
      <c r="D163" s="95">
        <f t="shared" si="9"/>
        <v>0</v>
      </c>
      <c r="E163" s="95">
        <f>IFERROR(VLOOKUP($A163,유통영업혁신단!$A$1:$F$254,5,FALSE),0)</f>
        <v>0</v>
      </c>
      <c r="F163" s="95">
        <f>IFERROR(VLOOKUP($A163,강북영업본부!$A$1:$H$254,6,FALSE),0)</f>
        <v>9549816</v>
      </c>
      <c r="G163" s="95">
        <f>IFERROR(VLOOKUP($A163,강북영업본부!$A$1:$H$254,7,FALSE),0)</f>
        <v>1190000</v>
      </c>
      <c r="H163" s="95">
        <f>IFERROR(VLOOKUP($A163,강남영업본부!$A$1:$J$254,5,FALSE),0)</f>
        <v>14966909</v>
      </c>
      <c r="I163" s="96">
        <f>IFERROR(VLOOKUP($A163,강서영업본부!$A$1:$J$254,5,FALSE),0)</f>
        <v>10883000</v>
      </c>
      <c r="J163" s="96">
        <f>IFERROR(VLOOKUP($A163,동부영업본부!$A$1:$H$254,6,FALSE),0)</f>
        <v>12643955</v>
      </c>
      <c r="K163" s="96">
        <f>IFERROR(VLOOKUP($A163,동부영업본부!$A$1:$H$254,7,FALSE),0)</f>
        <v>6693227</v>
      </c>
      <c r="L163" s="96">
        <f>IFERROR(VLOOKUP($A163,서부영업본부!$A$1:$H$255,6,FALSE),0)</f>
        <v>11858500</v>
      </c>
      <c r="M163" s="96">
        <f>IFERROR(VLOOKUP($A163,서부영업본부!$A$1:$H$255,7,FALSE),0)</f>
        <v>5829500</v>
      </c>
      <c r="P163" s="97">
        <f>IFERROR(VLOOKUP($A163,강북영업본부!$A$1:$H$254,8,FALSE),0)</f>
        <v>0</v>
      </c>
      <c r="Q163" s="97">
        <f>IFERROR(VLOOKUP($A163,강남영업본부!$A$1:$J$254,10,FALSE),0)</f>
        <v>0</v>
      </c>
      <c r="R163" s="97">
        <f>IFERROR(VLOOKUP($A163,강서영업본부!$A$1:$J$254,10,FALSE),0)</f>
        <v>0</v>
      </c>
      <c r="S163" s="97">
        <f>IFERROR(VLOOKUP($A163,동부영업본부!$A$1:$H$254,8,FALSE),0)</f>
        <v>0</v>
      </c>
      <c r="T163" s="97">
        <f>IFERROR(VLOOKUP($A163,서부영업본부!$A$1:$H$255,8,FALSE),0)</f>
        <v>0</v>
      </c>
    </row>
    <row r="164" spans="1:20" x14ac:dyDescent="0.45">
      <c r="A164" s="23" t="s">
        <v>230</v>
      </c>
      <c r="B164" s="94">
        <f t="shared" si="10"/>
        <v>0</v>
      </c>
      <c r="C164" s="95">
        <f>IFERROR(VLOOKUP($A164,유통영업혁신단!$A$1:$L$254,11,FALSE),0)</f>
        <v>0</v>
      </c>
      <c r="D164" s="95">
        <f t="shared" si="9"/>
        <v>0</v>
      </c>
      <c r="E164" s="95">
        <f>IFERROR(VLOOKUP($A164,유통영업혁신단!$A$1:$F$254,5,FALSE),0)</f>
        <v>0</v>
      </c>
      <c r="F164" s="95">
        <f>IFERROR(VLOOKUP($A164,강북영업본부!$A$1:$H$254,6,FALSE),0)</f>
        <v>0</v>
      </c>
      <c r="G164" s="95">
        <f>IFERROR(VLOOKUP($A164,강북영업본부!$A$1:$H$254,7,FALSE),0)</f>
        <v>0</v>
      </c>
      <c r="H164" s="95">
        <f>IFERROR(VLOOKUP($A164,강남영업본부!$A$1:$J$254,5,FALSE),0)</f>
        <v>0</v>
      </c>
      <c r="I164" s="96">
        <f>IFERROR(VLOOKUP($A164,강서영업본부!$A$1:$J$254,5,FALSE),0)</f>
        <v>0</v>
      </c>
      <c r="J164" s="96">
        <f>IFERROR(VLOOKUP($A164,동부영업본부!$A$1:$H$254,6,FALSE),0)</f>
        <v>0</v>
      </c>
      <c r="K164" s="96">
        <f>IFERROR(VLOOKUP($A164,동부영업본부!$A$1:$H$254,7,FALSE),0)</f>
        <v>0</v>
      </c>
      <c r="L164" s="96">
        <f>IFERROR(VLOOKUP($A164,서부영업본부!$A$1:$H$255,6,FALSE),0)</f>
        <v>0</v>
      </c>
      <c r="M164" s="96">
        <f>IFERROR(VLOOKUP($A164,서부영업본부!$A$1:$H$255,7,FALSE),0)</f>
        <v>0</v>
      </c>
      <c r="P164" s="97">
        <f>IFERROR(VLOOKUP($A164,강북영업본부!$A$1:$H$254,8,FALSE),0)</f>
        <v>0</v>
      </c>
      <c r="Q164" s="97">
        <f>IFERROR(VLOOKUP($A164,강남영업본부!$A$1:$J$254,10,FALSE),0)</f>
        <v>0</v>
      </c>
      <c r="R164" s="97">
        <f>IFERROR(VLOOKUP($A164,강서영업본부!$A$1:$J$254,10,FALSE),0)</f>
        <v>0</v>
      </c>
      <c r="S164" s="97">
        <f>IFERROR(VLOOKUP($A164,동부영업본부!$A$1:$H$254,8,FALSE),0)</f>
        <v>0</v>
      </c>
      <c r="T164" s="97">
        <f>IFERROR(VLOOKUP($A164,서부영업본부!$A$1:$H$255,8,FALSE),0)</f>
        <v>0</v>
      </c>
    </row>
    <row r="165" spans="1:20" x14ac:dyDescent="0.45">
      <c r="A165" s="25" t="s">
        <v>231</v>
      </c>
      <c r="B165" s="94">
        <f t="shared" si="10"/>
        <v>0</v>
      </c>
      <c r="C165" s="95">
        <f>IFERROR(VLOOKUP($A165,유통영업혁신단!$A$1:$L$254,11,FALSE),0)</f>
        <v>0</v>
      </c>
      <c r="D165" s="95">
        <f t="shared" si="9"/>
        <v>0</v>
      </c>
      <c r="E165" s="95">
        <f>IFERROR(VLOOKUP($A165,유통영업혁신단!$A$1:$F$254,5,FALSE),0)</f>
        <v>0</v>
      </c>
      <c r="F165" s="95">
        <f>IFERROR(VLOOKUP($A165,강북영업본부!$A$1:$H$254,6,FALSE),0)</f>
        <v>0</v>
      </c>
      <c r="G165" s="95">
        <f>IFERROR(VLOOKUP($A165,강북영업본부!$A$1:$H$254,7,FALSE),0)</f>
        <v>0</v>
      </c>
      <c r="H165" s="95">
        <f>IFERROR(VLOOKUP($A165,강남영업본부!$A$1:$J$254,5,FALSE),0)</f>
        <v>0</v>
      </c>
      <c r="I165" s="96">
        <f>IFERROR(VLOOKUP($A165,강서영업본부!$A$1:$J$254,5,FALSE),0)</f>
        <v>0</v>
      </c>
      <c r="J165" s="96">
        <f>IFERROR(VLOOKUP($A165,동부영업본부!$A$1:$H$254,6,FALSE),0)</f>
        <v>0</v>
      </c>
      <c r="K165" s="96">
        <f>IFERROR(VLOOKUP($A165,동부영업본부!$A$1:$H$254,7,FALSE),0)</f>
        <v>0</v>
      </c>
      <c r="L165" s="96">
        <f>IFERROR(VLOOKUP($A165,서부영업본부!$A$1:$H$255,6,FALSE),0)</f>
        <v>0</v>
      </c>
      <c r="M165" s="96">
        <f>IFERROR(VLOOKUP($A165,서부영업본부!$A$1:$H$255,7,FALSE),0)</f>
        <v>0</v>
      </c>
      <c r="P165" s="97">
        <f>IFERROR(VLOOKUP($A165,강북영업본부!$A$1:$H$254,8,FALSE),0)</f>
        <v>0</v>
      </c>
      <c r="Q165" s="97">
        <f>IFERROR(VLOOKUP($A165,강남영업본부!$A$1:$J$254,10,FALSE),0)</f>
        <v>0</v>
      </c>
      <c r="R165" s="97">
        <f>IFERROR(VLOOKUP($A165,강서영업본부!$A$1:$J$254,10,FALSE),0)</f>
        <v>0</v>
      </c>
      <c r="S165" s="97">
        <f>IFERROR(VLOOKUP($A165,동부영업본부!$A$1:$H$254,8,FALSE),0)</f>
        <v>0</v>
      </c>
      <c r="T165" s="97">
        <f>IFERROR(VLOOKUP($A165,서부영업본부!$A$1:$H$255,8,FALSE),0)</f>
        <v>0</v>
      </c>
    </row>
    <row r="166" spans="1:20" x14ac:dyDescent="0.45">
      <c r="A166" s="28" t="s">
        <v>232</v>
      </c>
      <c r="B166" s="94">
        <f t="shared" si="10"/>
        <v>0</v>
      </c>
      <c r="C166" s="95">
        <f>IFERROR(VLOOKUP($A166,유통영업혁신단!$A$1:$L$254,11,FALSE),0)</f>
        <v>0</v>
      </c>
      <c r="D166" s="95">
        <f t="shared" si="9"/>
        <v>0</v>
      </c>
      <c r="E166" s="95">
        <f>IFERROR(VLOOKUP($A166,유통영업혁신단!$A$1:$F$254,5,FALSE),0)</f>
        <v>0</v>
      </c>
      <c r="F166" s="95">
        <f>IFERROR(VLOOKUP($A166,강북영업본부!$A$1:$H$254,6,FALSE),0)</f>
        <v>0</v>
      </c>
      <c r="G166" s="95">
        <f>IFERROR(VLOOKUP($A166,강북영업본부!$A$1:$H$254,7,FALSE),0)</f>
        <v>0</v>
      </c>
      <c r="H166" s="95">
        <f>IFERROR(VLOOKUP($A166,강남영업본부!$A$1:$J$254,5,FALSE),0)</f>
        <v>0</v>
      </c>
      <c r="I166" s="96">
        <f>IFERROR(VLOOKUP($A166,강서영업본부!$A$1:$J$254,5,FALSE),0)</f>
        <v>0</v>
      </c>
      <c r="J166" s="96">
        <f>IFERROR(VLOOKUP($A166,동부영업본부!$A$1:$H$254,6,FALSE),0)</f>
        <v>0</v>
      </c>
      <c r="K166" s="96">
        <f>IFERROR(VLOOKUP($A166,동부영업본부!$A$1:$H$254,7,FALSE),0)</f>
        <v>0</v>
      </c>
      <c r="L166" s="96">
        <f>IFERROR(VLOOKUP($A166,서부영업본부!$A$1:$H$255,6,FALSE),0)</f>
        <v>0</v>
      </c>
      <c r="M166" s="96">
        <f>IFERROR(VLOOKUP($A166,서부영업본부!$A$1:$H$255,7,FALSE),0)</f>
        <v>0</v>
      </c>
      <c r="P166" s="97">
        <f>IFERROR(VLOOKUP($A166,강북영업본부!$A$1:$H$254,8,FALSE),0)</f>
        <v>0</v>
      </c>
      <c r="Q166" s="97">
        <f>IFERROR(VLOOKUP($A166,강남영업본부!$A$1:$J$254,10,FALSE),0)</f>
        <v>0</v>
      </c>
      <c r="R166" s="97">
        <f>IFERROR(VLOOKUP($A166,강서영업본부!$A$1:$J$254,10,FALSE),0)</f>
        <v>0</v>
      </c>
      <c r="S166" s="97">
        <f>IFERROR(VLOOKUP($A166,동부영업본부!$A$1:$H$254,8,FALSE),0)</f>
        <v>0</v>
      </c>
      <c r="T166" s="97">
        <f>IFERROR(VLOOKUP($A166,서부영업본부!$A$1:$H$255,8,FALSE),0)</f>
        <v>0</v>
      </c>
    </row>
    <row r="167" spans="1:20" x14ac:dyDescent="0.45">
      <c r="A167" s="26" t="s">
        <v>233</v>
      </c>
      <c r="B167" s="94">
        <f t="shared" si="10"/>
        <v>0</v>
      </c>
      <c r="C167" s="95">
        <f>IFERROR(VLOOKUP($A167,유통영업혁신단!$A$1:$L$254,11,FALSE),0)</f>
        <v>0</v>
      </c>
      <c r="D167" s="95">
        <f t="shared" si="9"/>
        <v>0</v>
      </c>
      <c r="E167" s="95">
        <f>IFERROR(VLOOKUP($A167,유통영업혁신단!$A$1:$F$254,5,FALSE),0)</f>
        <v>0</v>
      </c>
      <c r="F167" s="95">
        <f>IFERROR(VLOOKUP($A167,강북영업본부!$A$1:$H$254,6,FALSE),0)</f>
        <v>0</v>
      </c>
      <c r="G167" s="95">
        <f>IFERROR(VLOOKUP($A167,강북영업본부!$A$1:$H$254,7,FALSE),0)</f>
        <v>0</v>
      </c>
      <c r="H167" s="95">
        <f>IFERROR(VLOOKUP($A167,강남영업본부!$A$1:$J$254,5,FALSE),0)</f>
        <v>0</v>
      </c>
      <c r="I167" s="96">
        <f>IFERROR(VLOOKUP($A167,강서영업본부!$A$1:$J$254,5,FALSE),0)</f>
        <v>0</v>
      </c>
      <c r="J167" s="96">
        <f>IFERROR(VLOOKUP($A167,동부영업본부!$A$1:$H$254,6,FALSE),0)</f>
        <v>0</v>
      </c>
      <c r="K167" s="96">
        <f>IFERROR(VLOOKUP($A167,동부영업본부!$A$1:$H$254,7,FALSE),0)</f>
        <v>0</v>
      </c>
      <c r="L167" s="96">
        <f>IFERROR(VLOOKUP($A167,서부영업본부!$A$1:$H$255,6,FALSE),0)</f>
        <v>0</v>
      </c>
      <c r="M167" s="96">
        <f>IFERROR(VLOOKUP($A167,서부영업본부!$A$1:$H$255,7,FALSE),0)</f>
        <v>0</v>
      </c>
      <c r="P167" s="97">
        <f>IFERROR(VLOOKUP($A167,강북영업본부!$A$1:$H$254,8,FALSE),0)</f>
        <v>0</v>
      </c>
      <c r="Q167" s="97">
        <f>IFERROR(VLOOKUP($A167,강남영업본부!$A$1:$J$254,10,FALSE),0)</f>
        <v>0</v>
      </c>
      <c r="R167" s="97">
        <f>IFERROR(VLOOKUP($A167,강서영업본부!$A$1:$J$254,10,FALSE),0)</f>
        <v>0</v>
      </c>
      <c r="S167" s="97">
        <f>IFERROR(VLOOKUP($A167,동부영업본부!$A$1:$H$254,8,FALSE),0)</f>
        <v>0</v>
      </c>
      <c r="T167" s="97">
        <f>IFERROR(VLOOKUP($A167,서부영업본부!$A$1:$H$255,8,FALSE),0)</f>
        <v>0</v>
      </c>
    </row>
    <row r="168" spans="1:20" x14ac:dyDescent="0.45">
      <c r="A168" s="24" t="s">
        <v>84</v>
      </c>
      <c r="B168" s="94">
        <f t="shared" si="10"/>
        <v>1406682</v>
      </c>
      <c r="C168" s="95">
        <f>IFERROR(VLOOKUP($A168,유통영업혁신단!$A$1:$L$254,11,FALSE),0)</f>
        <v>0</v>
      </c>
      <c r="D168" s="95">
        <f t="shared" si="9"/>
        <v>0</v>
      </c>
      <c r="E168" s="95">
        <f>IFERROR(VLOOKUP($A168,유통영업혁신단!$A$1:$F$254,5,FALSE),0)</f>
        <v>0</v>
      </c>
      <c r="F168" s="95">
        <f>IFERROR(VLOOKUP($A168,강북영업본부!$A$1:$H$254,6,FALSE),0)</f>
        <v>0</v>
      </c>
      <c r="G168" s="95">
        <f>IFERROR(VLOOKUP($A168,강북영업본부!$A$1:$H$254,7,FALSE),0)</f>
        <v>0</v>
      </c>
      <c r="H168" s="95">
        <f>IFERROR(VLOOKUP($A168,강남영업본부!$A$1:$J$254,5,FALSE),0)</f>
        <v>548636</v>
      </c>
      <c r="I168" s="96">
        <f>IFERROR(VLOOKUP($A168,강서영업본부!$A$1:$J$254,5,FALSE),0)</f>
        <v>48546</v>
      </c>
      <c r="J168" s="96">
        <f>IFERROR(VLOOKUP($A168,동부영업본부!$A$1:$H$254,6,FALSE),0)</f>
        <v>567818</v>
      </c>
      <c r="K168" s="96">
        <f>IFERROR(VLOOKUP($A168,동부영업본부!$A$1:$H$254,7,FALSE),0)</f>
        <v>14000</v>
      </c>
      <c r="L168" s="96">
        <f>IFERROR(VLOOKUP($A168,서부영업본부!$A$1:$H$255,6,FALSE),0)</f>
        <v>227682</v>
      </c>
      <c r="M168" s="96">
        <f>IFERROR(VLOOKUP($A168,서부영업본부!$A$1:$H$255,7,FALSE),0)</f>
        <v>0</v>
      </c>
      <c r="P168" s="97">
        <f>IFERROR(VLOOKUP($A168,강북영업본부!$A$1:$H$254,8,FALSE),0)</f>
        <v>0</v>
      </c>
      <c r="Q168" s="97">
        <f>IFERROR(VLOOKUP($A168,강남영업본부!$A$1:$J$254,10,FALSE),0)</f>
        <v>0</v>
      </c>
      <c r="R168" s="97">
        <f>IFERROR(VLOOKUP($A168,강서영업본부!$A$1:$J$254,10,FALSE),0)</f>
        <v>0</v>
      </c>
      <c r="S168" s="97">
        <f>IFERROR(VLOOKUP($A168,동부영업본부!$A$1:$H$254,8,FALSE),0)</f>
        <v>0</v>
      </c>
      <c r="T168" s="97">
        <f>IFERROR(VLOOKUP($A168,서부영업본부!$A$1:$H$255,8,FALSE),0)</f>
        <v>0</v>
      </c>
    </row>
    <row r="169" spans="1:20" x14ac:dyDescent="0.45">
      <c r="A169" s="23" t="s">
        <v>85</v>
      </c>
      <c r="B169" s="94">
        <f t="shared" si="10"/>
        <v>283364</v>
      </c>
      <c r="C169" s="95">
        <f>IFERROR(VLOOKUP($A169,유통영업혁신단!$A$1:$L$254,11,FALSE),0)</f>
        <v>0</v>
      </c>
      <c r="D169" s="95">
        <f t="shared" si="9"/>
        <v>0</v>
      </c>
      <c r="E169" s="95">
        <f>IFERROR(VLOOKUP($A169,유통영업혁신단!$A$1:$F$254,5,FALSE),0)</f>
        <v>0</v>
      </c>
      <c r="F169" s="95">
        <f>IFERROR(VLOOKUP($A169,강북영업본부!$A$1:$H$254,6,FALSE),0)</f>
        <v>0</v>
      </c>
      <c r="G169" s="95">
        <f>IFERROR(VLOOKUP($A169,강북영업본부!$A$1:$H$254,7,FALSE),0)</f>
        <v>0</v>
      </c>
      <c r="H169" s="95">
        <f>IFERROR(VLOOKUP($A169,강남영업본부!$A$1:$J$254,5,FALSE),0)</f>
        <v>48636</v>
      </c>
      <c r="I169" s="96">
        <f>IFERROR(VLOOKUP($A169,강서영업본부!$A$1:$J$254,5,FALSE),0)</f>
        <v>48546</v>
      </c>
      <c r="J169" s="96">
        <f>IFERROR(VLOOKUP($A169,동부영업본부!$A$1:$H$254,6,FALSE),0)</f>
        <v>87818</v>
      </c>
      <c r="K169" s="96">
        <f>IFERROR(VLOOKUP($A169,동부영업본부!$A$1:$H$254,7,FALSE),0)</f>
        <v>0</v>
      </c>
      <c r="L169" s="96">
        <f>IFERROR(VLOOKUP($A169,서부영업본부!$A$1:$H$255,6,FALSE),0)</f>
        <v>98364</v>
      </c>
      <c r="M169" s="96">
        <f>IFERROR(VLOOKUP($A169,서부영업본부!$A$1:$H$255,7,FALSE),0)</f>
        <v>0</v>
      </c>
      <c r="P169" s="97">
        <f>IFERROR(VLOOKUP($A169,강북영업본부!$A$1:$H$254,8,FALSE),0)</f>
        <v>0</v>
      </c>
      <c r="Q169" s="97">
        <f>IFERROR(VLOOKUP($A169,강남영업본부!$A$1:$J$254,10,FALSE),0)</f>
        <v>0</v>
      </c>
      <c r="R169" s="97">
        <f>IFERROR(VLOOKUP($A169,강서영업본부!$A$1:$J$254,10,FALSE),0)</f>
        <v>0</v>
      </c>
      <c r="S169" s="97">
        <f>IFERROR(VLOOKUP($A169,동부영업본부!$A$1:$H$254,8,FALSE),0)</f>
        <v>0</v>
      </c>
      <c r="T169" s="97">
        <f>IFERROR(VLOOKUP($A169,서부영업본부!$A$1:$H$255,8,FALSE),0)</f>
        <v>0</v>
      </c>
    </row>
    <row r="170" spans="1:20" x14ac:dyDescent="0.45">
      <c r="A170" s="23" t="s">
        <v>234</v>
      </c>
      <c r="B170" s="94">
        <f t="shared" si="10"/>
        <v>0</v>
      </c>
      <c r="C170" s="95">
        <f>IFERROR(VLOOKUP($A170,유통영업혁신단!$A$1:$L$254,11,FALSE),0)</f>
        <v>0</v>
      </c>
      <c r="D170" s="95">
        <f t="shared" si="9"/>
        <v>0</v>
      </c>
      <c r="E170" s="95">
        <f>IFERROR(VLOOKUP($A170,유통영업혁신단!$A$1:$F$254,5,FALSE),0)</f>
        <v>0</v>
      </c>
      <c r="F170" s="95">
        <f>IFERROR(VLOOKUP($A170,강북영업본부!$A$1:$H$254,6,FALSE),0)</f>
        <v>0</v>
      </c>
      <c r="G170" s="95">
        <f>IFERROR(VLOOKUP($A170,강북영업본부!$A$1:$H$254,7,FALSE),0)</f>
        <v>0</v>
      </c>
      <c r="H170" s="95">
        <f>IFERROR(VLOOKUP($A170,강남영업본부!$A$1:$J$254,5,FALSE),0)</f>
        <v>0</v>
      </c>
      <c r="I170" s="96">
        <f>IFERROR(VLOOKUP($A170,강서영업본부!$A$1:$J$254,5,FALSE),0)</f>
        <v>0</v>
      </c>
      <c r="J170" s="96">
        <f>IFERROR(VLOOKUP($A170,동부영업본부!$A$1:$H$254,6,FALSE),0)</f>
        <v>0</v>
      </c>
      <c r="K170" s="96">
        <f>IFERROR(VLOOKUP($A170,동부영업본부!$A$1:$H$254,7,FALSE),0)</f>
        <v>0</v>
      </c>
      <c r="L170" s="96">
        <f>IFERROR(VLOOKUP($A170,서부영업본부!$A$1:$H$255,6,FALSE),0)</f>
        <v>0</v>
      </c>
      <c r="M170" s="96">
        <f>IFERROR(VLOOKUP($A170,서부영업본부!$A$1:$H$255,7,FALSE),0)</f>
        <v>0</v>
      </c>
      <c r="P170" s="97">
        <f>IFERROR(VLOOKUP($A170,강북영업본부!$A$1:$H$254,8,FALSE),0)</f>
        <v>0</v>
      </c>
      <c r="Q170" s="97">
        <f>IFERROR(VLOOKUP($A170,강남영업본부!$A$1:$J$254,10,FALSE),0)</f>
        <v>0</v>
      </c>
      <c r="R170" s="97">
        <f>IFERROR(VLOOKUP($A170,강서영업본부!$A$1:$J$254,10,FALSE),0)</f>
        <v>0</v>
      </c>
      <c r="S170" s="97">
        <f>IFERROR(VLOOKUP($A170,동부영업본부!$A$1:$H$254,8,FALSE),0)</f>
        <v>0</v>
      </c>
      <c r="T170" s="97">
        <f>IFERROR(VLOOKUP($A170,서부영업본부!$A$1:$H$255,8,FALSE),0)</f>
        <v>0</v>
      </c>
    </row>
    <row r="171" spans="1:20" x14ac:dyDescent="0.45">
      <c r="A171" s="23" t="s">
        <v>86</v>
      </c>
      <c r="B171" s="94">
        <f t="shared" si="10"/>
        <v>1123318</v>
      </c>
      <c r="C171" s="95">
        <f>IFERROR(VLOOKUP($A171,유통영업혁신단!$A$1:$L$254,11,FALSE),0)</f>
        <v>0</v>
      </c>
      <c r="D171" s="95">
        <f t="shared" si="9"/>
        <v>0</v>
      </c>
      <c r="E171" s="95">
        <f>IFERROR(VLOOKUP($A171,유통영업혁신단!$A$1:$F$254,5,FALSE),0)</f>
        <v>0</v>
      </c>
      <c r="F171" s="95">
        <f>IFERROR(VLOOKUP($A171,강북영업본부!$A$1:$H$254,6,FALSE),0)</f>
        <v>0</v>
      </c>
      <c r="G171" s="95">
        <f>IFERROR(VLOOKUP($A171,강북영업본부!$A$1:$H$254,7,FALSE),0)</f>
        <v>0</v>
      </c>
      <c r="H171" s="95">
        <f>IFERROR(VLOOKUP($A171,강남영업본부!$A$1:$J$254,5,FALSE),0)</f>
        <v>500000</v>
      </c>
      <c r="I171" s="96">
        <f>IFERROR(VLOOKUP($A171,강서영업본부!$A$1:$J$254,5,FALSE),0)</f>
        <v>0</v>
      </c>
      <c r="J171" s="96">
        <f>IFERROR(VLOOKUP($A171,동부영업본부!$A$1:$H$254,6,FALSE),0)</f>
        <v>480000</v>
      </c>
      <c r="K171" s="96">
        <f>IFERROR(VLOOKUP($A171,동부영업본부!$A$1:$H$254,7,FALSE),0)</f>
        <v>14000</v>
      </c>
      <c r="L171" s="96">
        <f>IFERROR(VLOOKUP($A171,서부영업본부!$A$1:$H$255,6,FALSE),0)</f>
        <v>129318</v>
      </c>
      <c r="M171" s="96">
        <f>IFERROR(VLOOKUP($A171,서부영업본부!$A$1:$H$255,7,FALSE),0)</f>
        <v>0</v>
      </c>
      <c r="P171" s="97">
        <f>IFERROR(VLOOKUP($A171,강북영업본부!$A$1:$H$254,8,FALSE),0)</f>
        <v>0</v>
      </c>
      <c r="Q171" s="97">
        <f>IFERROR(VLOOKUP($A171,강남영업본부!$A$1:$J$254,10,FALSE),0)</f>
        <v>0</v>
      </c>
      <c r="R171" s="97">
        <f>IFERROR(VLOOKUP($A171,강서영업본부!$A$1:$J$254,10,FALSE),0)</f>
        <v>0</v>
      </c>
      <c r="S171" s="97">
        <f>IFERROR(VLOOKUP($A171,동부영업본부!$A$1:$H$254,8,FALSE),0)</f>
        <v>0</v>
      </c>
      <c r="T171" s="97">
        <f>IFERROR(VLOOKUP($A171,서부영업본부!$A$1:$H$255,8,FALSE),0)</f>
        <v>0</v>
      </c>
    </row>
    <row r="172" spans="1:20" x14ac:dyDescent="0.45">
      <c r="A172" s="25" t="s">
        <v>235</v>
      </c>
      <c r="B172" s="94">
        <f t="shared" si="10"/>
        <v>0</v>
      </c>
      <c r="C172" s="95">
        <f>IFERROR(VLOOKUP($A172,유통영업혁신단!$A$1:$L$254,11,FALSE),0)</f>
        <v>0</v>
      </c>
      <c r="D172" s="95">
        <f t="shared" si="9"/>
        <v>0</v>
      </c>
      <c r="E172" s="95">
        <f>IFERROR(VLOOKUP($A172,유통영업혁신단!$A$1:$F$254,5,FALSE),0)</f>
        <v>0</v>
      </c>
      <c r="F172" s="95">
        <f>IFERROR(VLOOKUP($A172,강북영업본부!$A$1:$H$254,6,FALSE),0)</f>
        <v>0</v>
      </c>
      <c r="G172" s="95">
        <f>IFERROR(VLOOKUP($A172,강북영업본부!$A$1:$H$254,7,FALSE),0)</f>
        <v>0</v>
      </c>
      <c r="H172" s="95">
        <f>IFERROR(VLOOKUP($A172,강남영업본부!$A$1:$J$254,5,FALSE),0)</f>
        <v>0</v>
      </c>
      <c r="I172" s="96">
        <f>IFERROR(VLOOKUP($A172,강서영업본부!$A$1:$J$254,5,FALSE),0)</f>
        <v>0</v>
      </c>
      <c r="J172" s="96">
        <f>IFERROR(VLOOKUP($A172,동부영업본부!$A$1:$H$254,6,FALSE),0)</f>
        <v>0</v>
      </c>
      <c r="K172" s="96">
        <f>IFERROR(VLOOKUP($A172,동부영업본부!$A$1:$H$254,7,FALSE),0)</f>
        <v>0</v>
      </c>
      <c r="L172" s="96">
        <f>IFERROR(VLOOKUP($A172,서부영업본부!$A$1:$H$255,6,FALSE),0)</f>
        <v>0</v>
      </c>
      <c r="M172" s="96">
        <f>IFERROR(VLOOKUP($A172,서부영업본부!$A$1:$H$255,7,FALSE),0)</f>
        <v>0</v>
      </c>
      <c r="P172" s="97">
        <f>IFERROR(VLOOKUP($A172,강북영업본부!$A$1:$H$254,8,FALSE),0)</f>
        <v>0</v>
      </c>
      <c r="Q172" s="97">
        <f>IFERROR(VLOOKUP($A172,강남영업본부!$A$1:$J$254,10,FALSE),0)</f>
        <v>0</v>
      </c>
      <c r="R172" s="97">
        <f>IFERROR(VLOOKUP($A172,강서영업본부!$A$1:$J$254,10,FALSE),0)</f>
        <v>0</v>
      </c>
      <c r="S172" s="97">
        <f>IFERROR(VLOOKUP($A172,동부영업본부!$A$1:$H$254,8,FALSE),0)</f>
        <v>0</v>
      </c>
      <c r="T172" s="97">
        <f>IFERROR(VLOOKUP($A172,서부영업본부!$A$1:$H$255,8,FALSE),0)</f>
        <v>0</v>
      </c>
    </row>
    <row r="173" spans="1:20" x14ac:dyDescent="0.45">
      <c r="A173" s="28" t="s">
        <v>333</v>
      </c>
      <c r="B173" s="144">
        <f t="shared" si="10"/>
        <v>0</v>
      </c>
      <c r="C173" s="145">
        <f>IFERROR(VLOOKUP($A173,유통영업혁신단!$A$1:$L$254,11,FALSE),0)</f>
        <v>0</v>
      </c>
      <c r="D173" s="145">
        <f t="shared" si="9"/>
        <v>0</v>
      </c>
      <c r="E173" s="145">
        <f>IFERROR(VLOOKUP($A173,유통영업혁신단!$A$1:$F$254,5,FALSE),0)</f>
        <v>0</v>
      </c>
      <c r="F173" s="145">
        <f>IFERROR(VLOOKUP($A173,강북영업본부!$A$1:$H$254,6,FALSE),0)</f>
        <v>0</v>
      </c>
      <c r="G173" s="145">
        <f>IFERROR(VLOOKUP($A173,강북영업본부!$A$1:$H$254,7,FALSE),0)</f>
        <v>0</v>
      </c>
      <c r="H173" s="145">
        <f>IFERROR(VLOOKUP($A173,강남영업본부!$A$1:$J$254,5,FALSE),0)</f>
        <v>0</v>
      </c>
      <c r="I173" s="146">
        <f>IFERROR(VLOOKUP($A173,강서영업본부!$A$1:$J$254,5,FALSE),0)</f>
        <v>0</v>
      </c>
      <c r="J173" s="146">
        <f>IFERROR(VLOOKUP($A173,동부영업본부!$A$1:$H$254,6,FALSE),0)</f>
        <v>0</v>
      </c>
      <c r="K173" s="146">
        <f>IFERROR(VLOOKUP($A173,동부영업본부!$A$1:$H$254,7,FALSE),0)</f>
        <v>0</v>
      </c>
      <c r="L173" s="146">
        <f>IFERROR(VLOOKUP($A173,서부영업본부!$A$1:$H$255,6,FALSE),0)</f>
        <v>0</v>
      </c>
      <c r="M173" s="146">
        <f>IFERROR(VLOOKUP($A173,서부영업본부!$A$1:$H$255,7,FALSE),0)</f>
        <v>0</v>
      </c>
      <c r="P173" s="103">
        <f>IFERROR(VLOOKUP($A173,강북영업본부!$A$1:$H$254,8,FALSE),0)</f>
        <v>0</v>
      </c>
      <c r="Q173" s="103">
        <f>IFERROR(VLOOKUP($A173,강남영업본부!$A$1:$J$254,10,FALSE),0)</f>
        <v>0</v>
      </c>
      <c r="R173" s="103">
        <f>IFERROR(VLOOKUP($A173,강서영업본부!$A$1:$J$254,10,FALSE),0)</f>
        <v>0</v>
      </c>
      <c r="S173" s="103">
        <f>IFERROR(VLOOKUP($A173,동부영업본부!$A$1:$H$254,8,FALSE),0)</f>
        <v>0</v>
      </c>
      <c r="T173" s="103">
        <f>IFERROR(VLOOKUP($A173,서부영업본부!$A$1:$H$255,8,FALSE),0)</f>
        <v>0</v>
      </c>
    </row>
    <row r="174" spans="1:20" x14ac:dyDescent="0.45">
      <c r="A174" s="23" t="s">
        <v>236</v>
      </c>
      <c r="B174" s="94">
        <f t="shared" si="10"/>
        <v>0</v>
      </c>
      <c r="C174" s="95">
        <f>IFERROR(VLOOKUP($A174,유통영업혁신단!$A$1:$L$254,11,FALSE),0)</f>
        <v>0</v>
      </c>
      <c r="D174" s="95">
        <f t="shared" si="9"/>
        <v>0</v>
      </c>
      <c r="E174" s="95">
        <f>IFERROR(VLOOKUP($A174,유통영업혁신단!$A$1:$F$254,5,FALSE),0)</f>
        <v>0</v>
      </c>
      <c r="F174" s="95">
        <f>IFERROR(VLOOKUP($A174,강북영업본부!$A$1:$H$254,6,FALSE),0)</f>
        <v>0</v>
      </c>
      <c r="G174" s="95">
        <f>IFERROR(VLOOKUP($A174,강북영업본부!$A$1:$H$254,7,FALSE),0)</f>
        <v>0</v>
      </c>
      <c r="H174" s="95">
        <f>IFERROR(VLOOKUP($A174,강남영업본부!$A$1:$J$254,5,FALSE),0)</f>
        <v>0</v>
      </c>
      <c r="I174" s="96">
        <f>IFERROR(VLOOKUP($A174,강서영업본부!$A$1:$J$254,5,FALSE),0)</f>
        <v>0</v>
      </c>
      <c r="J174" s="96">
        <f>IFERROR(VLOOKUP($A174,동부영업본부!$A$1:$H$254,6,FALSE),0)</f>
        <v>0</v>
      </c>
      <c r="K174" s="96">
        <f>IFERROR(VLOOKUP($A174,동부영업본부!$A$1:$H$254,7,FALSE),0)</f>
        <v>0</v>
      </c>
      <c r="L174" s="96">
        <f>IFERROR(VLOOKUP($A174,서부영업본부!$A$1:$H$255,6,FALSE),0)</f>
        <v>0</v>
      </c>
      <c r="M174" s="96">
        <f>IFERROR(VLOOKUP($A174,서부영업본부!$A$1:$H$255,7,FALSE),0)</f>
        <v>0</v>
      </c>
      <c r="P174" s="97">
        <f>IFERROR(VLOOKUP($A174,강북영업본부!$A$1:$H$254,8,FALSE),0)</f>
        <v>0</v>
      </c>
      <c r="Q174" s="97">
        <f>IFERROR(VLOOKUP($A174,강남영업본부!$A$1:$J$254,10,FALSE),0)</f>
        <v>0</v>
      </c>
      <c r="R174" s="97">
        <f>IFERROR(VLOOKUP($A174,강서영업본부!$A$1:$J$254,10,FALSE),0)</f>
        <v>0</v>
      </c>
      <c r="S174" s="97">
        <f>IFERROR(VLOOKUP($A174,동부영업본부!$A$1:$H$254,8,FALSE),0)</f>
        <v>0</v>
      </c>
      <c r="T174" s="97">
        <f>IFERROR(VLOOKUP($A174,서부영업본부!$A$1:$H$255,8,FALSE),0)</f>
        <v>0</v>
      </c>
    </row>
    <row r="175" spans="1:20" x14ac:dyDescent="0.45">
      <c r="A175" s="24" t="s">
        <v>165</v>
      </c>
      <c r="B175" s="94">
        <f t="shared" si="10"/>
        <v>0</v>
      </c>
      <c r="C175" s="95">
        <f>IFERROR(VLOOKUP($A175,유통영업혁신단!$A$1:$L$254,11,FALSE),0)</f>
        <v>0</v>
      </c>
      <c r="D175" s="95">
        <f t="shared" si="9"/>
        <v>0</v>
      </c>
      <c r="E175" s="95">
        <f>IFERROR(VLOOKUP($A175,유통영업혁신단!$A$1:$F$254,5,FALSE),0)</f>
        <v>0</v>
      </c>
      <c r="F175" s="95">
        <f>IFERROR(VLOOKUP($A175,강북영업본부!$A$1:$H$254,6,FALSE),0)</f>
        <v>0</v>
      </c>
      <c r="G175" s="95">
        <f>IFERROR(VLOOKUP($A175,강북영업본부!$A$1:$H$254,7,FALSE),0)</f>
        <v>0</v>
      </c>
      <c r="H175" s="95">
        <f>IFERROR(VLOOKUP($A175,강남영업본부!$A$1:$J$254,5,FALSE),0)</f>
        <v>0</v>
      </c>
      <c r="I175" s="96">
        <f>IFERROR(VLOOKUP($A175,강서영업본부!$A$1:$J$254,5,FALSE),0)</f>
        <v>0</v>
      </c>
      <c r="J175" s="96">
        <f>IFERROR(VLOOKUP($A175,동부영업본부!$A$1:$H$254,6,FALSE),0)</f>
        <v>0</v>
      </c>
      <c r="K175" s="96">
        <f>IFERROR(VLOOKUP($A175,동부영업본부!$A$1:$H$254,7,FALSE),0)</f>
        <v>0</v>
      </c>
      <c r="L175" s="96">
        <f>IFERROR(VLOOKUP($A175,서부영업본부!$A$1:$H$255,6,FALSE),0)</f>
        <v>0</v>
      </c>
      <c r="M175" s="96">
        <f>IFERROR(VLOOKUP($A175,서부영업본부!$A$1:$H$255,7,FALSE),0)</f>
        <v>0</v>
      </c>
      <c r="P175" s="97">
        <f>IFERROR(VLOOKUP($A175,강북영업본부!$A$1:$H$254,8,FALSE),0)</f>
        <v>0</v>
      </c>
      <c r="Q175" s="97">
        <f>IFERROR(VLOOKUP($A175,강남영업본부!$A$1:$J$254,10,FALSE),0)</f>
        <v>0</v>
      </c>
      <c r="R175" s="97">
        <f>IFERROR(VLOOKUP($A175,강서영업본부!$A$1:$J$254,10,FALSE),0)</f>
        <v>0</v>
      </c>
      <c r="S175" s="97">
        <f>IFERROR(VLOOKUP($A175,동부영업본부!$A$1:$H$254,8,FALSE),0)</f>
        <v>0</v>
      </c>
      <c r="T175" s="97">
        <f>IFERROR(VLOOKUP($A175,서부영업본부!$A$1:$H$255,8,FALSE),0)</f>
        <v>0</v>
      </c>
    </row>
    <row r="176" spans="1:20" x14ac:dyDescent="0.45">
      <c r="A176" s="23" t="s">
        <v>166</v>
      </c>
      <c r="B176" s="94">
        <f t="shared" si="10"/>
        <v>0</v>
      </c>
      <c r="C176" s="95">
        <f>IFERROR(VLOOKUP($A176,유통영업혁신단!$A$1:$L$254,11,FALSE),0)</f>
        <v>0</v>
      </c>
      <c r="D176" s="95">
        <f t="shared" si="9"/>
        <v>0</v>
      </c>
      <c r="E176" s="95">
        <f>IFERROR(VLOOKUP($A176,유통영업혁신단!$A$1:$F$254,5,FALSE),0)</f>
        <v>0</v>
      </c>
      <c r="F176" s="95">
        <f>IFERROR(VLOOKUP($A176,강북영업본부!$A$1:$H$254,6,FALSE),0)</f>
        <v>0</v>
      </c>
      <c r="G176" s="95">
        <f>IFERROR(VLOOKUP($A176,강북영업본부!$A$1:$H$254,7,FALSE),0)</f>
        <v>0</v>
      </c>
      <c r="H176" s="95">
        <f>IFERROR(VLOOKUP($A176,강남영업본부!$A$1:$J$254,5,FALSE),0)</f>
        <v>0</v>
      </c>
      <c r="I176" s="96">
        <f>IFERROR(VLOOKUP($A176,강서영업본부!$A$1:$J$254,5,FALSE),0)</f>
        <v>0</v>
      </c>
      <c r="J176" s="96">
        <f>IFERROR(VLOOKUP($A176,동부영업본부!$A$1:$H$254,6,FALSE),0)</f>
        <v>0</v>
      </c>
      <c r="K176" s="96">
        <f>IFERROR(VLOOKUP($A176,동부영업본부!$A$1:$H$254,7,FALSE),0)</f>
        <v>0</v>
      </c>
      <c r="L176" s="96">
        <f>IFERROR(VLOOKUP($A176,서부영업본부!$A$1:$H$255,6,FALSE),0)</f>
        <v>0</v>
      </c>
      <c r="M176" s="96">
        <f>IFERROR(VLOOKUP($A176,서부영업본부!$A$1:$H$255,7,FALSE),0)</f>
        <v>0</v>
      </c>
      <c r="P176" s="97">
        <f>IFERROR(VLOOKUP($A176,강북영업본부!$A$1:$H$254,8,FALSE),0)</f>
        <v>0</v>
      </c>
      <c r="Q176" s="97">
        <f>IFERROR(VLOOKUP($A176,강남영업본부!$A$1:$J$254,10,FALSE),0)</f>
        <v>0</v>
      </c>
      <c r="R176" s="97">
        <f>IFERROR(VLOOKUP($A176,강서영업본부!$A$1:$J$254,10,FALSE),0)</f>
        <v>0</v>
      </c>
      <c r="S176" s="97">
        <f>IFERROR(VLOOKUP($A176,동부영업본부!$A$1:$H$254,8,FALSE),0)</f>
        <v>0</v>
      </c>
      <c r="T176" s="97">
        <f>IFERROR(VLOOKUP($A176,서부영업본부!$A$1:$H$255,8,FALSE),0)</f>
        <v>0</v>
      </c>
    </row>
    <row r="177" spans="1:20" x14ac:dyDescent="0.45">
      <c r="A177" s="23" t="s">
        <v>167</v>
      </c>
      <c r="B177" s="94">
        <f t="shared" si="10"/>
        <v>0</v>
      </c>
      <c r="C177" s="95">
        <f>IFERROR(VLOOKUP($A177,유통영업혁신단!$A$1:$L$254,11,FALSE),0)</f>
        <v>0</v>
      </c>
      <c r="D177" s="95">
        <f t="shared" si="9"/>
        <v>0</v>
      </c>
      <c r="E177" s="95">
        <f>IFERROR(VLOOKUP($A177,유통영업혁신단!$A$1:$F$254,5,FALSE),0)</f>
        <v>0</v>
      </c>
      <c r="F177" s="95">
        <f>IFERROR(VLOOKUP($A177,강북영업본부!$A$1:$H$254,6,FALSE),0)</f>
        <v>0</v>
      </c>
      <c r="G177" s="95">
        <f>IFERROR(VLOOKUP($A177,강북영업본부!$A$1:$H$254,7,FALSE),0)</f>
        <v>0</v>
      </c>
      <c r="H177" s="95">
        <f>IFERROR(VLOOKUP($A177,강남영업본부!$A$1:$J$254,5,FALSE),0)</f>
        <v>0</v>
      </c>
      <c r="I177" s="96">
        <f>IFERROR(VLOOKUP($A177,강서영업본부!$A$1:$J$254,5,FALSE),0)</f>
        <v>0</v>
      </c>
      <c r="J177" s="96">
        <f>IFERROR(VLOOKUP($A177,동부영업본부!$A$1:$H$254,6,FALSE),0)</f>
        <v>0</v>
      </c>
      <c r="K177" s="96">
        <f>IFERROR(VLOOKUP($A177,동부영업본부!$A$1:$H$254,7,FALSE),0)</f>
        <v>0</v>
      </c>
      <c r="L177" s="96">
        <f>IFERROR(VLOOKUP($A177,서부영업본부!$A$1:$H$255,6,FALSE),0)</f>
        <v>0</v>
      </c>
      <c r="M177" s="96">
        <f>IFERROR(VLOOKUP($A177,서부영업본부!$A$1:$H$255,7,FALSE),0)</f>
        <v>0</v>
      </c>
      <c r="P177" s="97">
        <f>IFERROR(VLOOKUP($A177,강북영업본부!$A$1:$H$254,8,FALSE),0)</f>
        <v>0</v>
      </c>
      <c r="Q177" s="97">
        <f>IFERROR(VLOOKUP($A177,강남영업본부!$A$1:$J$254,10,FALSE),0)</f>
        <v>0</v>
      </c>
      <c r="R177" s="97">
        <f>IFERROR(VLOOKUP($A177,강서영업본부!$A$1:$J$254,10,FALSE),0)</f>
        <v>0</v>
      </c>
      <c r="S177" s="97">
        <f>IFERROR(VLOOKUP($A177,동부영업본부!$A$1:$H$254,8,FALSE),0)</f>
        <v>0</v>
      </c>
      <c r="T177" s="97">
        <f>IFERROR(VLOOKUP($A177,서부영업본부!$A$1:$H$255,8,FALSE),0)</f>
        <v>0</v>
      </c>
    </row>
    <row r="178" spans="1:20" x14ac:dyDescent="0.45">
      <c r="A178" s="24" t="s">
        <v>87</v>
      </c>
      <c r="B178" s="94">
        <f t="shared" si="10"/>
        <v>72443392.051074684</v>
      </c>
      <c r="C178" s="95">
        <f>IFERROR(VLOOKUP($A178,유통영업혁신단!$A$1:$L$254,11,FALSE),0)</f>
        <v>339153.83042458235</v>
      </c>
      <c r="D178" s="95">
        <f t="shared" si="9"/>
        <v>3002040.2206500992</v>
      </c>
      <c r="E178" s="95">
        <f>IFERROR(VLOOKUP($A178,유통영업혁신단!$A$1:$F$254,5,FALSE),0)</f>
        <v>3040145</v>
      </c>
      <c r="F178" s="95">
        <f>IFERROR(VLOOKUP($A178,강북영업본부!$A$1:$H$254,6,FALSE),0)</f>
        <v>11015984</v>
      </c>
      <c r="G178" s="95">
        <f>IFERROR(VLOOKUP($A178,강북영업본부!$A$1:$H$254,7,FALSE),0)</f>
        <v>2133964</v>
      </c>
      <c r="H178" s="95">
        <f>IFERROR(VLOOKUP($A178,강남영업본부!$A$1:$J$254,5,FALSE),0)</f>
        <v>7283871</v>
      </c>
      <c r="I178" s="96">
        <f>IFERROR(VLOOKUP($A178,강서영업본부!$A$1:$J$254,5,FALSE),0)</f>
        <v>6145311</v>
      </c>
      <c r="J178" s="96">
        <f>IFERROR(VLOOKUP($A178,동부영업본부!$A$1:$H$254,6,FALSE),0)</f>
        <v>15261465</v>
      </c>
      <c r="K178" s="96">
        <f>IFERROR(VLOOKUP($A178,동부영업본부!$A$1:$H$254,7,FALSE),0)</f>
        <v>10228470</v>
      </c>
      <c r="L178" s="96">
        <f>IFERROR(VLOOKUP($A178,서부영업본부!$A$1:$H$255,6,FALSE),0)</f>
        <v>8903942</v>
      </c>
      <c r="M178" s="96">
        <f>IFERROR(VLOOKUP($A178,서부영업본부!$A$1:$H$255,7,FALSE),0)</f>
        <v>5089046</v>
      </c>
      <c r="P178" s="97">
        <f>IFERROR(VLOOKUP($A178,강북영업본부!$A$1:$H$254,8,FALSE),0)</f>
        <v>621384.5499521835</v>
      </c>
      <c r="Q178" s="97">
        <f>IFERROR(VLOOKUP($A178,강남영업본부!$A$1:$J$254,10,FALSE),0)</f>
        <v>633789.133321209</v>
      </c>
      <c r="R178" s="97">
        <f>IFERROR(VLOOKUP($A178,강서영업본부!$A$1:$J$254,10,FALSE),0)</f>
        <v>409423.50869621948</v>
      </c>
      <c r="S178" s="97">
        <f>IFERROR(VLOOKUP($A178,동부영업본부!$A$1:$H$254,8,FALSE),0)</f>
        <v>637428.78993062058</v>
      </c>
      <c r="T178" s="97">
        <f>IFERROR(VLOOKUP($A178,서부영업본부!$A$1:$H$255,8,FALSE),0)</f>
        <v>700014.23874986672</v>
      </c>
    </row>
    <row r="179" spans="1:20" x14ac:dyDescent="0.45">
      <c r="A179" s="23" t="s">
        <v>88</v>
      </c>
      <c r="B179" s="94">
        <f t="shared" si="10"/>
        <v>13812084</v>
      </c>
      <c r="C179" s="95">
        <f>IFERROR(VLOOKUP($A179,유통영업혁신단!$A$1:$L$254,11,FALSE),0)</f>
        <v>0</v>
      </c>
      <c r="D179" s="95">
        <f t="shared" si="9"/>
        <v>0</v>
      </c>
      <c r="E179" s="95">
        <f>IFERROR(VLOOKUP($A179,유통영업혁신단!$A$1:$F$254,5,FALSE),0)</f>
        <v>0</v>
      </c>
      <c r="F179" s="95">
        <f>IFERROR(VLOOKUP($A179,강북영업본부!$A$1:$H$254,6,FALSE),0)</f>
        <v>2283664</v>
      </c>
      <c r="G179" s="95">
        <f>IFERROR(VLOOKUP($A179,강북영업본부!$A$1:$H$254,7,FALSE),0)</f>
        <v>704665</v>
      </c>
      <c r="H179" s="95">
        <f>IFERROR(VLOOKUP($A179,강남영업본부!$A$1:$J$254,5,FALSE),0)</f>
        <v>2094165</v>
      </c>
      <c r="I179" s="96">
        <f>IFERROR(VLOOKUP($A179,강서영업본부!$A$1:$J$254,5,FALSE),0)</f>
        <v>2000745</v>
      </c>
      <c r="J179" s="96">
        <f>IFERROR(VLOOKUP($A179,동부영업본부!$A$1:$H$254,6,FALSE),0)</f>
        <v>2345512</v>
      </c>
      <c r="K179" s="96">
        <f>IFERROR(VLOOKUP($A179,동부영업본부!$A$1:$H$254,7,FALSE),0)</f>
        <v>1599125</v>
      </c>
      <c r="L179" s="96">
        <f>IFERROR(VLOOKUP($A179,서부영업본부!$A$1:$H$255,6,FALSE),0)</f>
        <v>1621242</v>
      </c>
      <c r="M179" s="96">
        <f>IFERROR(VLOOKUP($A179,서부영업본부!$A$1:$H$255,7,FALSE),0)</f>
        <v>1162966</v>
      </c>
      <c r="P179" s="97">
        <f>IFERROR(VLOOKUP($A179,강북영업본부!$A$1:$H$254,8,FALSE),0)</f>
        <v>0</v>
      </c>
      <c r="Q179" s="97">
        <f>IFERROR(VLOOKUP($A179,강남영업본부!$A$1:$J$254,10,FALSE),0)</f>
        <v>0</v>
      </c>
      <c r="R179" s="97">
        <f>IFERROR(VLOOKUP($A179,강서영업본부!$A$1:$J$254,10,FALSE),0)</f>
        <v>0</v>
      </c>
      <c r="S179" s="97">
        <f>IFERROR(VLOOKUP($A179,동부영업본부!$A$1:$H$254,8,FALSE),0)</f>
        <v>0</v>
      </c>
      <c r="T179" s="97">
        <f>IFERROR(VLOOKUP($A179,서부영업본부!$A$1:$H$255,8,FALSE),0)</f>
        <v>0</v>
      </c>
    </row>
    <row r="180" spans="1:20" x14ac:dyDescent="0.45">
      <c r="A180" s="23" t="s">
        <v>168</v>
      </c>
      <c r="B180" s="94">
        <f t="shared" si="10"/>
        <v>0</v>
      </c>
      <c r="C180" s="95">
        <f>IFERROR(VLOOKUP($A180,유통영업혁신단!$A$1:$L$254,11,FALSE),0)</f>
        <v>0</v>
      </c>
      <c r="D180" s="95">
        <f t="shared" si="9"/>
        <v>0</v>
      </c>
      <c r="E180" s="95">
        <f>IFERROR(VLOOKUP($A180,유통영업혁신단!$A$1:$F$254,5,FALSE),0)</f>
        <v>0</v>
      </c>
      <c r="F180" s="95">
        <f>IFERROR(VLOOKUP($A180,강북영업본부!$A$1:$H$254,6,FALSE),0)</f>
        <v>0</v>
      </c>
      <c r="G180" s="95">
        <f>IFERROR(VLOOKUP($A180,강북영업본부!$A$1:$H$254,7,FALSE),0)</f>
        <v>0</v>
      </c>
      <c r="H180" s="95">
        <f>IFERROR(VLOOKUP($A180,강남영업본부!$A$1:$J$254,5,FALSE),0)</f>
        <v>0</v>
      </c>
      <c r="I180" s="96">
        <f>IFERROR(VLOOKUP($A180,강서영업본부!$A$1:$J$254,5,FALSE),0)</f>
        <v>0</v>
      </c>
      <c r="J180" s="96">
        <f>IFERROR(VLOOKUP($A180,동부영업본부!$A$1:$H$254,6,FALSE),0)</f>
        <v>0</v>
      </c>
      <c r="K180" s="96">
        <f>IFERROR(VLOOKUP($A180,동부영업본부!$A$1:$H$254,7,FALSE),0)</f>
        <v>0</v>
      </c>
      <c r="L180" s="96">
        <f>IFERROR(VLOOKUP($A180,서부영업본부!$A$1:$H$255,6,FALSE),0)</f>
        <v>0</v>
      </c>
      <c r="M180" s="96">
        <f>IFERROR(VLOOKUP($A180,서부영업본부!$A$1:$H$255,7,FALSE),0)</f>
        <v>0</v>
      </c>
      <c r="P180" s="97">
        <f>IFERROR(VLOOKUP($A180,강북영업본부!$A$1:$H$254,8,FALSE),0)</f>
        <v>0</v>
      </c>
      <c r="Q180" s="97">
        <f>IFERROR(VLOOKUP($A180,강남영업본부!$A$1:$J$254,10,FALSE),0)</f>
        <v>0</v>
      </c>
      <c r="R180" s="97">
        <f>IFERROR(VLOOKUP($A180,강서영업본부!$A$1:$J$254,10,FALSE),0)</f>
        <v>0</v>
      </c>
      <c r="S180" s="97">
        <f>IFERROR(VLOOKUP($A180,동부영업본부!$A$1:$H$254,8,FALSE),0)</f>
        <v>0</v>
      </c>
      <c r="T180" s="97">
        <f>IFERROR(VLOOKUP($A180,서부영업본부!$A$1:$H$255,8,FALSE),0)</f>
        <v>0</v>
      </c>
    </row>
    <row r="181" spans="1:20" x14ac:dyDescent="0.45">
      <c r="A181" s="23" t="s">
        <v>89</v>
      </c>
      <c r="B181" s="94">
        <f t="shared" si="10"/>
        <v>3687354.7093090508</v>
      </c>
      <c r="C181" s="95">
        <f>IFERROR(VLOOKUP($A181,유통영업혁신단!$A$1:$L$254,11,FALSE),0)</f>
        <v>339153.83042458235</v>
      </c>
      <c r="D181" s="95">
        <f t="shared" si="9"/>
        <v>786412.87888446846</v>
      </c>
      <c r="E181" s="95">
        <f>IFERROR(VLOOKUP($A181,유통영업혁신단!$A$1:$F$254,5,FALSE),0)</f>
        <v>339165</v>
      </c>
      <c r="F181" s="95">
        <f>IFERROR(VLOOKUP($A181,강북영업본부!$A$1:$H$254,6,FALSE),0)</f>
        <v>338186</v>
      </c>
      <c r="G181" s="95">
        <f>IFERROR(VLOOKUP($A181,강북영업본부!$A$1:$H$254,7,FALSE),0)</f>
        <v>0</v>
      </c>
      <c r="H181" s="95">
        <f>IFERROR(VLOOKUP($A181,강남영업본부!$A$1:$J$254,5,FALSE),0)</f>
        <v>319003</v>
      </c>
      <c r="I181" s="96">
        <f>IFERROR(VLOOKUP($A181,강서영업본부!$A$1:$J$254,5,FALSE),0)</f>
        <v>319730</v>
      </c>
      <c r="J181" s="96">
        <f>IFERROR(VLOOKUP($A181,동부영업본부!$A$1:$H$254,6,FALSE),0)</f>
        <v>310644</v>
      </c>
      <c r="K181" s="96">
        <f>IFERROR(VLOOKUP($A181,동부영업본부!$A$1:$H$254,7,FALSE),0)</f>
        <v>319778</v>
      </c>
      <c r="L181" s="96">
        <f>IFERROR(VLOOKUP($A181,서부영업본부!$A$1:$H$255,6,FALSE),0)</f>
        <v>295463</v>
      </c>
      <c r="M181" s="96">
        <f>IFERROR(VLOOKUP($A181,서부영업본부!$A$1:$H$255,7,FALSE),0)</f>
        <v>319819</v>
      </c>
      <c r="P181" s="97">
        <f>IFERROR(VLOOKUP($A181,강북영업본부!$A$1:$H$254,8,FALSE),0)</f>
        <v>166880.20991836285</v>
      </c>
      <c r="Q181" s="97">
        <f>IFERROR(VLOOKUP($A181,강남영업본부!$A$1:$J$254,10,FALSE),0)</f>
        <v>118630.85054650971</v>
      </c>
      <c r="R181" s="97">
        <f>IFERROR(VLOOKUP($A181,강서영업본부!$A$1:$J$254,10,FALSE),0)</f>
        <v>101035.51529546038</v>
      </c>
      <c r="S181" s="97">
        <f>IFERROR(VLOOKUP($A181,동부영업본부!$A$1:$H$254,8,FALSE),0)</f>
        <v>203342.43451394464</v>
      </c>
      <c r="T181" s="97">
        <f>IFERROR(VLOOKUP($A181,서부영업본부!$A$1:$H$255,8,FALSE),0)</f>
        <v>196523.86861019093</v>
      </c>
    </row>
    <row r="182" spans="1:20" x14ac:dyDescent="0.45">
      <c r="A182" s="23" t="s">
        <v>90</v>
      </c>
      <c r="B182" s="94">
        <f t="shared" si="10"/>
        <v>1326625</v>
      </c>
      <c r="C182" s="95">
        <f>IFERROR(VLOOKUP($A182,유통영업혁신단!$A$1:$L$254,11,FALSE),0)</f>
        <v>0</v>
      </c>
      <c r="D182" s="95">
        <f t="shared" si="9"/>
        <v>0</v>
      </c>
      <c r="E182" s="95">
        <f>IFERROR(VLOOKUP($A182,유통영업혁신단!$A$1:$F$254,5,FALSE),0)</f>
        <v>0</v>
      </c>
      <c r="F182" s="95">
        <f>IFERROR(VLOOKUP($A182,강북영업본부!$A$1:$H$254,6,FALSE),0)</f>
        <v>299500</v>
      </c>
      <c r="G182" s="95">
        <f>IFERROR(VLOOKUP($A182,강북영업본부!$A$1:$H$254,7,FALSE),0)</f>
        <v>0</v>
      </c>
      <c r="H182" s="95">
        <f>IFERROR(VLOOKUP($A182,강남영업본부!$A$1:$J$254,5,FALSE),0)</f>
        <v>148103</v>
      </c>
      <c r="I182" s="96">
        <f>IFERROR(VLOOKUP($A182,강서영업본부!$A$1:$J$254,5,FALSE),0)</f>
        <v>141094</v>
      </c>
      <c r="J182" s="96">
        <f>IFERROR(VLOOKUP($A182,동부영업본부!$A$1:$H$254,6,FALSE),0)</f>
        <v>289912</v>
      </c>
      <c r="K182" s="96">
        <f>IFERROR(VLOOKUP($A182,동부영업본부!$A$1:$H$254,7,FALSE),0)</f>
        <v>149641</v>
      </c>
      <c r="L182" s="96">
        <f>IFERROR(VLOOKUP($A182,서부영업본부!$A$1:$H$255,6,FALSE),0)</f>
        <v>148730</v>
      </c>
      <c r="M182" s="96">
        <f>IFERROR(VLOOKUP($A182,서부영업본부!$A$1:$H$255,7,FALSE),0)</f>
        <v>149645</v>
      </c>
      <c r="P182" s="97">
        <f>IFERROR(VLOOKUP($A182,강북영업본부!$A$1:$H$254,8,FALSE),0)</f>
        <v>0</v>
      </c>
      <c r="Q182" s="97">
        <f>IFERROR(VLOOKUP($A182,강남영업본부!$A$1:$J$254,10,FALSE),0)</f>
        <v>0</v>
      </c>
      <c r="R182" s="97">
        <f>IFERROR(VLOOKUP($A182,강서영업본부!$A$1:$J$254,10,FALSE),0)</f>
        <v>0</v>
      </c>
      <c r="S182" s="97">
        <f>IFERROR(VLOOKUP($A182,동부영업본부!$A$1:$H$254,8,FALSE),0)</f>
        <v>0</v>
      </c>
      <c r="T182" s="97">
        <f>IFERROR(VLOOKUP($A182,서부영업본부!$A$1:$H$255,8,FALSE),0)</f>
        <v>0</v>
      </c>
    </row>
    <row r="183" spans="1:20" x14ac:dyDescent="0.45">
      <c r="A183" s="23" t="s">
        <v>169</v>
      </c>
      <c r="B183" s="94">
        <f t="shared" si="10"/>
        <v>0</v>
      </c>
      <c r="C183" s="95">
        <f>IFERROR(VLOOKUP($A183,유통영업혁신단!$A$1:$L$254,11,FALSE),0)</f>
        <v>0</v>
      </c>
      <c r="D183" s="95">
        <f t="shared" si="9"/>
        <v>0</v>
      </c>
      <c r="E183" s="95">
        <f>IFERROR(VLOOKUP($A183,유통영업혁신단!$A$1:$F$254,5,FALSE),0)</f>
        <v>0</v>
      </c>
      <c r="F183" s="95">
        <f>IFERROR(VLOOKUP($A183,강북영업본부!$A$1:$H$254,6,FALSE),0)</f>
        <v>0</v>
      </c>
      <c r="G183" s="95">
        <f>IFERROR(VLOOKUP($A183,강북영업본부!$A$1:$H$254,7,FALSE),0)</f>
        <v>0</v>
      </c>
      <c r="H183" s="95">
        <f>IFERROR(VLOOKUP($A183,강남영업본부!$A$1:$J$254,5,FALSE),0)</f>
        <v>0</v>
      </c>
      <c r="I183" s="96">
        <f>IFERROR(VLOOKUP($A183,강서영업본부!$A$1:$J$254,5,FALSE),0)</f>
        <v>0</v>
      </c>
      <c r="J183" s="96">
        <f>IFERROR(VLOOKUP($A183,동부영업본부!$A$1:$H$254,6,FALSE),0)</f>
        <v>0</v>
      </c>
      <c r="K183" s="96">
        <f>IFERROR(VLOOKUP($A183,동부영업본부!$A$1:$H$254,7,FALSE),0)</f>
        <v>0</v>
      </c>
      <c r="L183" s="96">
        <f>IFERROR(VLOOKUP($A183,서부영업본부!$A$1:$H$255,6,FALSE),0)</f>
        <v>0</v>
      </c>
      <c r="M183" s="96">
        <f>IFERROR(VLOOKUP($A183,서부영업본부!$A$1:$H$255,7,FALSE),0)</f>
        <v>0</v>
      </c>
      <c r="P183" s="97">
        <f>IFERROR(VLOOKUP($A183,강북영업본부!$A$1:$H$254,8,FALSE),0)</f>
        <v>0</v>
      </c>
      <c r="Q183" s="97">
        <f>IFERROR(VLOOKUP($A183,강남영업본부!$A$1:$J$254,10,FALSE),0)</f>
        <v>0</v>
      </c>
      <c r="R183" s="97">
        <f>IFERROR(VLOOKUP($A183,강서영업본부!$A$1:$J$254,10,FALSE),0)</f>
        <v>0</v>
      </c>
      <c r="S183" s="97">
        <f>IFERROR(VLOOKUP($A183,동부영업본부!$A$1:$H$254,8,FALSE),0)</f>
        <v>0</v>
      </c>
      <c r="T183" s="97">
        <f>IFERROR(VLOOKUP($A183,서부영업본부!$A$1:$H$255,8,FALSE),0)</f>
        <v>0</v>
      </c>
    </row>
    <row r="184" spans="1:20" x14ac:dyDescent="0.45">
      <c r="A184" s="23" t="s">
        <v>91</v>
      </c>
      <c r="B184" s="94">
        <f t="shared" si="10"/>
        <v>1253251.6709447098</v>
      </c>
      <c r="C184" s="95">
        <f>IFERROR(VLOOKUP($A184,유통영업혁신단!$A$1:$L$254,11,FALSE),0)</f>
        <v>0</v>
      </c>
      <c r="D184" s="95">
        <f t="shared" si="9"/>
        <v>282886.67094470985</v>
      </c>
      <c r="E184" s="95">
        <f>IFERROR(VLOOKUP($A184,유통영업혁신단!$A$1:$F$254,5,FALSE),0)</f>
        <v>0</v>
      </c>
      <c r="F184" s="95">
        <f>IFERROR(VLOOKUP($A184,강북영업본부!$A$1:$H$254,6,FALSE),0)</f>
        <v>0</v>
      </c>
      <c r="G184" s="95">
        <f>IFERROR(VLOOKUP($A184,강북영업본부!$A$1:$H$254,7,FALSE),0)</f>
        <v>0</v>
      </c>
      <c r="H184" s="95">
        <f>IFERROR(VLOOKUP($A184,강남영업본부!$A$1:$J$254,5,FALSE),0)</f>
        <v>0</v>
      </c>
      <c r="I184" s="96">
        <f>IFERROR(VLOOKUP($A184,강서영업본부!$A$1:$J$254,5,FALSE),0)</f>
        <v>0</v>
      </c>
      <c r="J184" s="96">
        <f>IFERROR(VLOOKUP($A184,동부영업본부!$A$1:$H$254,6,FALSE),0)</f>
        <v>970365</v>
      </c>
      <c r="K184" s="96">
        <f>IFERROR(VLOOKUP($A184,동부영업본부!$A$1:$H$254,7,FALSE),0)</f>
        <v>0</v>
      </c>
      <c r="L184" s="96">
        <f>IFERROR(VLOOKUP($A184,서부영업본부!$A$1:$H$255,6,FALSE),0)</f>
        <v>0</v>
      </c>
      <c r="M184" s="96">
        <f>IFERROR(VLOOKUP($A184,서부영업본부!$A$1:$H$255,7,FALSE),0)</f>
        <v>0</v>
      </c>
      <c r="P184" s="97">
        <f>IFERROR(VLOOKUP($A184,강북영업본부!$A$1:$H$254,8,FALSE),0)</f>
        <v>0</v>
      </c>
      <c r="Q184" s="97">
        <f>IFERROR(VLOOKUP($A184,강남영업본부!$A$1:$J$254,10,FALSE),0)</f>
        <v>0</v>
      </c>
      <c r="R184" s="97">
        <f>IFERROR(VLOOKUP($A184,강서영업본부!$A$1:$J$254,10,FALSE),0)</f>
        <v>0</v>
      </c>
      <c r="S184" s="97">
        <f>IFERROR(VLOOKUP($A184,동부영업본부!$A$1:$H$254,8,FALSE),0)</f>
        <v>282886.67094470985</v>
      </c>
      <c r="T184" s="97">
        <f>IFERROR(VLOOKUP($A184,서부영업본부!$A$1:$H$255,8,FALSE),0)</f>
        <v>0</v>
      </c>
    </row>
    <row r="185" spans="1:20" x14ac:dyDescent="0.45">
      <c r="A185" s="23" t="s">
        <v>92</v>
      </c>
      <c r="B185" s="94">
        <f t="shared" si="10"/>
        <v>41743728.989061482</v>
      </c>
      <c r="C185" s="95">
        <f>IFERROR(VLOOKUP($A185,유통영업혁신단!$A$1:$L$254,11,FALSE),0)</f>
        <v>0</v>
      </c>
      <c r="D185" s="95">
        <f t="shared" si="9"/>
        <v>252917.98906148077</v>
      </c>
      <c r="E185" s="95">
        <f>IFERROR(VLOOKUP($A185,유통영업혁신단!$A$1:$F$254,5,FALSE),0)</f>
        <v>2700980</v>
      </c>
      <c r="F185" s="95">
        <f>IFERROR(VLOOKUP($A185,강북영업본부!$A$1:$H$254,6,FALSE),0)</f>
        <v>6218389</v>
      </c>
      <c r="G185" s="95">
        <f>IFERROR(VLOOKUP($A185,강북영업본부!$A$1:$H$254,7,FALSE),0)</f>
        <v>1290297</v>
      </c>
      <c r="H185" s="95">
        <f>IFERROR(VLOOKUP($A185,강남영업본부!$A$1:$J$254,5,FALSE),0)</f>
        <v>4624144</v>
      </c>
      <c r="I185" s="96">
        <f>IFERROR(VLOOKUP($A185,강서영업본부!$A$1:$J$254,5,FALSE),0)</f>
        <v>2789182</v>
      </c>
      <c r="J185" s="96">
        <f>IFERROR(VLOOKUP($A185,동부영업본부!$A$1:$H$254,6,FALSE),0)</f>
        <v>7006765</v>
      </c>
      <c r="K185" s="96">
        <f>IFERROR(VLOOKUP($A185,동부영업본부!$A$1:$H$254,7,FALSE),0)</f>
        <v>6932028</v>
      </c>
      <c r="L185" s="96">
        <f>IFERROR(VLOOKUP($A185,서부영업본부!$A$1:$H$255,6,FALSE),0)</f>
        <v>6572411</v>
      </c>
      <c r="M185" s="96">
        <f>IFERROR(VLOOKUP($A185,서부영업본부!$A$1:$H$255,7,FALSE),0)</f>
        <v>3356615</v>
      </c>
      <c r="P185" s="97">
        <f>IFERROR(VLOOKUP($A185,강북영업본부!$A$1:$H$254,8,FALSE),0)</f>
        <v>0</v>
      </c>
      <c r="Q185" s="97">
        <f>IFERROR(VLOOKUP($A185,강남영업본부!$A$1:$J$254,10,FALSE),0)</f>
        <v>222724.96810518124</v>
      </c>
      <c r="R185" s="97">
        <f>IFERROR(VLOOKUP($A185,강서영업본부!$A$1:$J$254,10,FALSE),0)</f>
        <v>0</v>
      </c>
      <c r="S185" s="97">
        <f>IFERROR(VLOOKUP($A185,동부영업본부!$A$1:$H$254,8,FALSE),0)</f>
        <v>0</v>
      </c>
      <c r="T185" s="97">
        <f>IFERROR(VLOOKUP($A185,서부영업본부!$A$1:$H$255,8,FALSE),0)</f>
        <v>30193.020956299526</v>
      </c>
    </row>
    <row r="186" spans="1:20" x14ac:dyDescent="0.45">
      <c r="A186" s="25" t="s">
        <v>93</v>
      </c>
      <c r="B186" s="94">
        <f t="shared" si="10"/>
        <v>9997076.6817594394</v>
      </c>
      <c r="C186" s="95">
        <f>IFERROR(VLOOKUP($A186,유통영업혁신단!$A$1:$L$254,11,FALSE),0)</f>
        <v>0</v>
      </c>
      <c r="D186" s="95">
        <f t="shared" si="9"/>
        <v>1679822.6817594401</v>
      </c>
      <c r="E186" s="95">
        <f>IFERROR(VLOOKUP($A186,유통영업혁신단!$A$1:$F$254,5,FALSE),0)</f>
        <v>0</v>
      </c>
      <c r="F186" s="95">
        <f>IFERROR(VLOOKUP($A186,강북영업본부!$A$1:$H$254,6,FALSE),0)</f>
        <v>1776254</v>
      </c>
      <c r="G186" s="95">
        <f>IFERROR(VLOOKUP($A186,강북영업본부!$A$1:$H$254,7,FALSE),0)</f>
        <v>139002</v>
      </c>
      <c r="H186" s="95">
        <f>IFERROR(VLOOKUP($A186,강남영업본부!$A$1:$J$254,5,FALSE),0)</f>
        <v>0</v>
      </c>
      <c r="I186" s="96">
        <f>IFERROR(VLOOKUP($A186,강서영업본부!$A$1:$J$254,5,FALSE),0)</f>
        <v>796466</v>
      </c>
      <c r="J186" s="96">
        <f>IFERROR(VLOOKUP($A186,동부영업본부!$A$1:$H$254,6,FALSE),0)</f>
        <v>4238356</v>
      </c>
      <c r="K186" s="96">
        <f>IFERROR(VLOOKUP($A186,동부영업본부!$A$1:$H$254,7,FALSE),0)</f>
        <v>1187262</v>
      </c>
      <c r="L186" s="96">
        <f>IFERROR(VLOOKUP($A186,서부영업본부!$A$1:$H$255,6,FALSE),0)</f>
        <v>179914</v>
      </c>
      <c r="M186" s="96">
        <f>IFERROR(VLOOKUP($A186,서부영업본부!$A$1:$H$255,7,FALSE),0)</f>
        <v>0</v>
      </c>
      <c r="P186" s="97">
        <f>IFERROR(VLOOKUP($A186,강북영업본부!$A$1:$H$254,8,FALSE),0)</f>
        <v>454504.34003382066</v>
      </c>
      <c r="Q186" s="97">
        <f>IFERROR(VLOOKUP($A186,강남영업본부!$A$1:$J$254,10,FALSE),0)</f>
        <v>292433.31466951797</v>
      </c>
      <c r="R186" s="97">
        <f>IFERROR(VLOOKUP($A186,강서영업본부!$A$1:$J$254,10,FALSE),0)</f>
        <v>308387.99340075912</v>
      </c>
      <c r="S186" s="97">
        <f>IFERROR(VLOOKUP($A186,동부영업본부!$A$1:$H$254,8,FALSE),0)</f>
        <v>151199.68447196609</v>
      </c>
      <c r="T186" s="97">
        <f>IFERROR(VLOOKUP($A186,서부영업본부!$A$1:$H$255,8,FALSE),0)</f>
        <v>473297.3491833763</v>
      </c>
    </row>
    <row r="187" spans="1:20" x14ac:dyDescent="0.45">
      <c r="A187" s="28" t="s">
        <v>237</v>
      </c>
      <c r="B187" s="94">
        <f t="shared" si="10"/>
        <v>0</v>
      </c>
      <c r="C187" s="95">
        <f>IFERROR(VLOOKUP($A187,유통영업혁신단!$A$1:$L$254,11,FALSE),0)</f>
        <v>0</v>
      </c>
      <c r="D187" s="95">
        <f t="shared" si="9"/>
        <v>0</v>
      </c>
      <c r="E187" s="95">
        <f>IFERROR(VLOOKUP($A187,유통영업혁신단!$A$1:$F$254,5,FALSE),0)</f>
        <v>0</v>
      </c>
      <c r="F187" s="95">
        <f>IFERROR(VLOOKUP($A187,강북영업본부!$A$1:$H$254,6,FALSE),0)</f>
        <v>0</v>
      </c>
      <c r="G187" s="95">
        <f>IFERROR(VLOOKUP($A187,강북영업본부!$A$1:$H$254,7,FALSE),0)</f>
        <v>0</v>
      </c>
      <c r="H187" s="95">
        <f>IFERROR(VLOOKUP($A187,강남영업본부!$A$1:$J$254,5,FALSE),0)</f>
        <v>0</v>
      </c>
      <c r="I187" s="96">
        <f>IFERROR(VLOOKUP($A187,강서영업본부!$A$1:$J$254,5,FALSE),0)</f>
        <v>0</v>
      </c>
      <c r="J187" s="96">
        <f>IFERROR(VLOOKUP($A187,동부영업본부!$A$1:$H$254,6,FALSE),0)</f>
        <v>0</v>
      </c>
      <c r="K187" s="96">
        <f>IFERROR(VLOOKUP($A187,동부영업본부!$A$1:$H$254,7,FALSE),0)</f>
        <v>0</v>
      </c>
      <c r="L187" s="96">
        <f>IFERROR(VLOOKUP($A187,서부영업본부!$A$1:$H$255,6,FALSE),0)</f>
        <v>0</v>
      </c>
      <c r="M187" s="96">
        <f>IFERROR(VLOOKUP($A187,서부영업본부!$A$1:$H$255,7,FALSE),0)</f>
        <v>0</v>
      </c>
      <c r="P187" s="97">
        <f>IFERROR(VLOOKUP($A187,강북영업본부!$A$1:$H$254,8,FALSE),0)</f>
        <v>0</v>
      </c>
      <c r="Q187" s="97">
        <f>IFERROR(VLOOKUP($A187,강남영업본부!$A$1:$J$254,10,FALSE),0)</f>
        <v>0</v>
      </c>
      <c r="R187" s="97">
        <f>IFERROR(VLOOKUP($A187,강서영업본부!$A$1:$J$254,10,FALSE),0)</f>
        <v>0</v>
      </c>
      <c r="S187" s="97">
        <f>IFERROR(VLOOKUP($A187,동부영업본부!$A$1:$H$254,8,FALSE),0)</f>
        <v>0</v>
      </c>
      <c r="T187" s="97">
        <f>IFERROR(VLOOKUP($A187,서부영업본부!$A$1:$H$255,8,FALSE),0)</f>
        <v>0</v>
      </c>
    </row>
    <row r="188" spans="1:20" x14ac:dyDescent="0.45">
      <c r="A188" s="23" t="s">
        <v>94</v>
      </c>
      <c r="B188" s="94">
        <f t="shared" si="10"/>
        <v>623271</v>
      </c>
      <c r="C188" s="95">
        <f>IFERROR(VLOOKUP($A188,유통영업혁신단!$A$1:$L$254,11,FALSE),0)</f>
        <v>0</v>
      </c>
      <c r="D188" s="95">
        <f t="shared" si="9"/>
        <v>0</v>
      </c>
      <c r="E188" s="95">
        <f>IFERROR(VLOOKUP($A188,유통영업혁신단!$A$1:$F$254,5,FALSE),0)</f>
        <v>0</v>
      </c>
      <c r="F188" s="95">
        <f>IFERROR(VLOOKUP($A188,강북영업본부!$A$1:$H$254,6,FALSE),0)</f>
        <v>99991</v>
      </c>
      <c r="G188" s="95">
        <f>IFERROR(VLOOKUP($A188,강북영업본부!$A$1:$H$254,7,FALSE),0)</f>
        <v>0</v>
      </c>
      <c r="H188" s="95">
        <f>IFERROR(VLOOKUP($A188,강남영업본부!$A$1:$J$254,5,FALSE),0)</f>
        <v>98456</v>
      </c>
      <c r="I188" s="96">
        <f>IFERROR(VLOOKUP($A188,강서영업본부!$A$1:$J$254,5,FALSE),0)</f>
        <v>98094</v>
      </c>
      <c r="J188" s="96">
        <f>IFERROR(VLOOKUP($A188,동부영업본부!$A$1:$H$254,6,FALSE),0)</f>
        <v>99911</v>
      </c>
      <c r="K188" s="96">
        <f>IFERROR(VLOOKUP($A188,동부영업본부!$A$1:$H$254,7,FALSE),0)</f>
        <v>40636</v>
      </c>
      <c r="L188" s="96">
        <f>IFERROR(VLOOKUP($A188,서부영업본부!$A$1:$H$255,6,FALSE),0)</f>
        <v>86182</v>
      </c>
      <c r="M188" s="96">
        <f>IFERROR(VLOOKUP($A188,서부영업본부!$A$1:$H$255,7,FALSE),0)</f>
        <v>100001</v>
      </c>
      <c r="P188" s="97">
        <f>IFERROR(VLOOKUP($A188,강북영업본부!$A$1:$H$254,8,FALSE),0)</f>
        <v>0</v>
      </c>
      <c r="Q188" s="97">
        <f>IFERROR(VLOOKUP($A188,강남영업본부!$A$1:$J$254,10,FALSE),0)</f>
        <v>0</v>
      </c>
      <c r="R188" s="97">
        <f>IFERROR(VLOOKUP($A188,강서영업본부!$A$1:$J$254,10,FALSE),0)</f>
        <v>0</v>
      </c>
      <c r="S188" s="97">
        <f>IFERROR(VLOOKUP($A188,동부영업본부!$A$1:$H$254,8,FALSE),0)</f>
        <v>0</v>
      </c>
      <c r="T188" s="97">
        <f>IFERROR(VLOOKUP($A188,서부영업본부!$A$1:$H$255,8,FALSE),0)</f>
        <v>0</v>
      </c>
    </row>
    <row r="189" spans="1:20" x14ac:dyDescent="0.45">
      <c r="A189" s="26" t="s">
        <v>170</v>
      </c>
      <c r="B189" s="94">
        <f t="shared" si="10"/>
        <v>0</v>
      </c>
      <c r="C189" s="95">
        <f>IFERROR(VLOOKUP($A189,유통영업혁신단!$A$1:$L$254,11,FALSE),0)</f>
        <v>0</v>
      </c>
      <c r="D189" s="95">
        <f t="shared" si="9"/>
        <v>0</v>
      </c>
      <c r="E189" s="95">
        <f>IFERROR(VLOOKUP($A189,유통영업혁신단!$A$1:$F$254,5,FALSE),0)</f>
        <v>0</v>
      </c>
      <c r="F189" s="95">
        <f>IFERROR(VLOOKUP($A189,강북영업본부!$A$1:$H$254,6,FALSE),0)</f>
        <v>0</v>
      </c>
      <c r="G189" s="95">
        <f>IFERROR(VLOOKUP($A189,강북영업본부!$A$1:$H$254,7,FALSE),0)</f>
        <v>0</v>
      </c>
      <c r="H189" s="95">
        <f>IFERROR(VLOOKUP($A189,강남영업본부!$A$1:$J$254,5,FALSE),0)</f>
        <v>0</v>
      </c>
      <c r="I189" s="96">
        <f>IFERROR(VLOOKUP($A189,강서영업본부!$A$1:$J$254,5,FALSE),0)</f>
        <v>0</v>
      </c>
      <c r="J189" s="96">
        <f>IFERROR(VLOOKUP($A189,동부영업본부!$A$1:$H$254,6,FALSE),0)</f>
        <v>0</v>
      </c>
      <c r="K189" s="96">
        <f>IFERROR(VLOOKUP($A189,동부영업본부!$A$1:$H$254,7,FALSE),0)</f>
        <v>0</v>
      </c>
      <c r="L189" s="96">
        <f>IFERROR(VLOOKUP($A189,서부영업본부!$A$1:$H$255,6,FALSE),0)</f>
        <v>0</v>
      </c>
      <c r="M189" s="96">
        <f>IFERROR(VLOOKUP($A189,서부영업본부!$A$1:$H$255,7,FALSE),0)</f>
        <v>0</v>
      </c>
      <c r="P189" s="97">
        <f>IFERROR(VLOOKUP($A189,강북영업본부!$A$1:$H$254,8,FALSE),0)</f>
        <v>0</v>
      </c>
      <c r="Q189" s="97">
        <f>IFERROR(VLOOKUP($A189,강남영업본부!$A$1:$J$254,10,FALSE),0)</f>
        <v>0</v>
      </c>
      <c r="R189" s="97">
        <f>IFERROR(VLOOKUP($A189,강서영업본부!$A$1:$J$254,10,FALSE),0)</f>
        <v>0</v>
      </c>
      <c r="S189" s="97">
        <f>IFERROR(VLOOKUP($A189,동부영업본부!$A$1:$H$254,8,FALSE),0)</f>
        <v>0</v>
      </c>
      <c r="T189" s="97">
        <f>IFERROR(VLOOKUP($A189,서부영업본부!$A$1:$H$255,8,FALSE),0)</f>
        <v>0</v>
      </c>
    </row>
    <row r="190" spans="1:20" x14ac:dyDescent="0.45">
      <c r="A190" s="24" t="s">
        <v>95</v>
      </c>
      <c r="B190" s="94">
        <f t="shared" si="10"/>
        <v>8836531.0187124349</v>
      </c>
      <c r="C190" s="95">
        <f>IFERROR(VLOOKUP($A190,유통영업혁신단!$A$1:$L$254,11,FALSE),0)</f>
        <v>0</v>
      </c>
      <c r="D190" s="95">
        <f t="shared" si="9"/>
        <v>73112.018712435791</v>
      </c>
      <c r="E190" s="95">
        <f>IFERROR(VLOOKUP($A190,유통영업혁신단!$A$1:$F$254,5,FALSE),0)</f>
        <v>42464</v>
      </c>
      <c r="F190" s="95">
        <f>IFERROR(VLOOKUP($A190,강북영업본부!$A$1:$H$254,6,FALSE),0)</f>
        <v>1160547</v>
      </c>
      <c r="G190" s="95">
        <f>IFERROR(VLOOKUP($A190,강북영업본부!$A$1:$H$254,7,FALSE),0)</f>
        <v>408000</v>
      </c>
      <c r="H190" s="95">
        <f>IFERROR(VLOOKUP($A190,강남영업본부!$A$1:$J$254,5,FALSE),0)</f>
        <v>904017</v>
      </c>
      <c r="I190" s="96">
        <f>IFERROR(VLOOKUP($A190,강서영업본부!$A$1:$J$254,5,FALSE),0)</f>
        <v>1210996</v>
      </c>
      <c r="J190" s="96">
        <f>IFERROR(VLOOKUP($A190,동부영업본부!$A$1:$H$254,6,FALSE),0)</f>
        <v>2311723</v>
      </c>
      <c r="K190" s="96">
        <f>IFERROR(VLOOKUP($A190,동부영업본부!$A$1:$H$254,7,FALSE),0)</f>
        <v>1150396</v>
      </c>
      <c r="L190" s="96">
        <f>IFERROR(VLOOKUP($A190,서부영업본부!$A$1:$H$255,6,FALSE),0)</f>
        <v>907704</v>
      </c>
      <c r="M190" s="96">
        <f>IFERROR(VLOOKUP($A190,서부영업본부!$A$1:$H$255,7,FALSE),0)</f>
        <v>667572</v>
      </c>
      <c r="P190" s="97">
        <f>IFERROR(VLOOKUP($A190,강북영업본부!$A$1:$H$254,8,FALSE),0)</f>
        <v>21241.557206269234</v>
      </c>
      <c r="Q190" s="97">
        <f>IFERROR(VLOOKUP($A190,강남영업본부!$A$1:$J$254,10,FALSE),0)</f>
        <v>13274.595752335665</v>
      </c>
      <c r="R190" s="97">
        <f>IFERROR(VLOOKUP($A190,강서영업본부!$A$1:$J$254,10,FALSE),0)</f>
        <v>11111.07851994062</v>
      </c>
      <c r="S190" s="97">
        <f>IFERROR(VLOOKUP($A190,동부영업본부!$A$1:$H$254,8,FALSE),0)</f>
        <v>15187.034355302219</v>
      </c>
      <c r="T190" s="97">
        <f>IFERROR(VLOOKUP($A190,서부영업본부!$A$1:$H$255,8,FALSE),0)</f>
        <v>12297.752878588057</v>
      </c>
    </row>
    <row r="191" spans="1:20" x14ac:dyDescent="0.45">
      <c r="A191" s="23" t="s">
        <v>96</v>
      </c>
      <c r="B191" s="94">
        <f t="shared" si="10"/>
        <v>6360910.6502095331</v>
      </c>
      <c r="C191" s="95">
        <f>IFERROR(VLOOKUP($A191,유통영업혁신단!$A$1:$L$254,11,FALSE),0)</f>
        <v>0</v>
      </c>
      <c r="D191" s="95">
        <f t="shared" si="9"/>
        <v>45969.650209532971</v>
      </c>
      <c r="E191" s="95">
        <f>IFERROR(VLOOKUP($A191,유통영업혁신단!$A$1:$F$254,5,FALSE),0)</f>
        <v>11100</v>
      </c>
      <c r="F191" s="95">
        <f>IFERROR(VLOOKUP($A191,강북영업본부!$A$1:$H$254,6,FALSE),0)</f>
        <v>814257</v>
      </c>
      <c r="G191" s="95">
        <f>IFERROR(VLOOKUP($A191,강북영업본부!$A$1:$H$254,7,FALSE),0)</f>
        <v>265618</v>
      </c>
      <c r="H191" s="95">
        <f>IFERROR(VLOOKUP($A191,강남영업본부!$A$1:$J$254,5,FALSE),0)</f>
        <v>688962</v>
      </c>
      <c r="I191" s="96">
        <f>IFERROR(VLOOKUP($A191,강서영업본부!$A$1:$J$254,5,FALSE),0)</f>
        <v>1151714</v>
      </c>
      <c r="J191" s="96">
        <f>IFERROR(VLOOKUP($A191,동부영업본부!$A$1:$H$254,6,FALSE),0)</f>
        <v>1198003</v>
      </c>
      <c r="K191" s="96">
        <f>IFERROR(VLOOKUP($A191,동부영업본부!$A$1:$H$254,7,FALSE),0)</f>
        <v>882262</v>
      </c>
      <c r="L191" s="96">
        <f>IFERROR(VLOOKUP($A191,서부영업본부!$A$1:$H$255,6,FALSE),0)</f>
        <v>798904</v>
      </c>
      <c r="M191" s="96">
        <f>IFERROR(VLOOKUP($A191,서부영업본부!$A$1:$H$255,7,FALSE),0)</f>
        <v>504121</v>
      </c>
      <c r="P191" s="97">
        <f>IFERROR(VLOOKUP($A191,강북영업본부!$A$1:$H$254,8,FALSE),0)</f>
        <v>6621.0296951158516</v>
      </c>
      <c r="Q191" s="97">
        <f>IFERROR(VLOOKUP($A191,강남영업본부!$A$1:$J$254,10,FALSE),0)</f>
        <v>13274.595752335665</v>
      </c>
      <c r="R191" s="97">
        <f>IFERROR(VLOOKUP($A191,강서영업본부!$A$1:$J$254,10,FALSE),0)</f>
        <v>5637.3759571635883</v>
      </c>
      <c r="S191" s="97">
        <f>IFERROR(VLOOKUP($A191,동부영업본부!$A$1:$H$254,8,FALSE),0)</f>
        <v>15187.034355302219</v>
      </c>
      <c r="T191" s="97">
        <f>IFERROR(VLOOKUP($A191,서부영업본부!$A$1:$H$255,8,FALSE),0)</f>
        <v>5249.6144496156476</v>
      </c>
    </row>
    <row r="192" spans="1:20" x14ac:dyDescent="0.45">
      <c r="A192" s="23" t="s">
        <v>97</v>
      </c>
      <c r="B192" s="94">
        <f t="shared" si="10"/>
        <v>710000</v>
      </c>
      <c r="C192" s="95">
        <f>IFERROR(VLOOKUP($A192,유통영업혁신단!$A$1:$L$254,11,FALSE),0)</f>
        <v>0</v>
      </c>
      <c r="D192" s="95">
        <f t="shared" si="9"/>
        <v>0</v>
      </c>
      <c r="E192" s="95">
        <f>IFERROR(VLOOKUP($A192,유통영업혁신단!$A$1:$F$254,5,FALSE),0)</f>
        <v>0</v>
      </c>
      <c r="F192" s="95">
        <f>IFERROR(VLOOKUP($A192,강북영업본부!$A$1:$H$254,6,FALSE),0)</f>
        <v>0</v>
      </c>
      <c r="G192" s="95">
        <f>IFERROR(VLOOKUP($A192,강북영업본부!$A$1:$H$254,7,FALSE),0)</f>
        <v>0</v>
      </c>
      <c r="H192" s="95">
        <f>IFERROR(VLOOKUP($A192,강남영업본부!$A$1:$J$254,5,FALSE),0)</f>
        <v>0</v>
      </c>
      <c r="I192" s="96">
        <f>IFERROR(VLOOKUP($A192,강서영업본부!$A$1:$J$254,5,FALSE),0)</f>
        <v>0</v>
      </c>
      <c r="J192" s="96">
        <f>IFERROR(VLOOKUP($A192,동부영업본부!$A$1:$H$254,6,FALSE),0)</f>
        <v>710000</v>
      </c>
      <c r="K192" s="96">
        <f>IFERROR(VLOOKUP($A192,동부영업본부!$A$1:$H$254,7,FALSE),0)</f>
        <v>0</v>
      </c>
      <c r="L192" s="96">
        <f>IFERROR(VLOOKUP($A192,서부영업본부!$A$1:$H$255,6,FALSE),0)</f>
        <v>0</v>
      </c>
      <c r="M192" s="96">
        <f>IFERROR(VLOOKUP($A192,서부영업본부!$A$1:$H$255,7,FALSE),0)</f>
        <v>0</v>
      </c>
      <c r="P192" s="97">
        <f>IFERROR(VLOOKUP($A192,강북영업본부!$A$1:$H$254,8,FALSE),0)</f>
        <v>0</v>
      </c>
      <c r="Q192" s="97">
        <f>IFERROR(VLOOKUP($A192,강남영업본부!$A$1:$J$254,10,FALSE),0)</f>
        <v>0</v>
      </c>
      <c r="R192" s="97">
        <f>IFERROR(VLOOKUP($A192,강서영업본부!$A$1:$J$254,10,FALSE),0)</f>
        <v>0</v>
      </c>
      <c r="S192" s="97">
        <f>IFERROR(VLOOKUP($A192,동부영업본부!$A$1:$H$254,8,FALSE),0)</f>
        <v>0</v>
      </c>
      <c r="T192" s="97">
        <f>IFERROR(VLOOKUP($A192,서부영업본부!$A$1:$H$255,8,FALSE),0)</f>
        <v>0</v>
      </c>
    </row>
    <row r="193" spans="1:20" x14ac:dyDescent="0.45">
      <c r="A193" s="23" t="s">
        <v>98</v>
      </c>
      <c r="B193" s="94">
        <f t="shared" si="10"/>
        <v>1765620.3685029028</v>
      </c>
      <c r="C193" s="95">
        <f>IFERROR(VLOOKUP($A193,유통영업혁신단!$A$1:$L$254,11,FALSE),0)</f>
        <v>0</v>
      </c>
      <c r="D193" s="95">
        <f t="shared" si="9"/>
        <v>27142.368502902817</v>
      </c>
      <c r="E193" s="95">
        <f>IFERROR(VLOOKUP($A193,유통영업혁신단!$A$1:$F$254,5,FALSE),0)</f>
        <v>31364</v>
      </c>
      <c r="F193" s="95">
        <f>IFERROR(VLOOKUP($A193,강북영업본부!$A$1:$H$254,6,FALSE),0)</f>
        <v>346290</v>
      </c>
      <c r="G193" s="95">
        <f>IFERROR(VLOOKUP($A193,강북영업본부!$A$1:$H$254,7,FALSE),0)</f>
        <v>142382</v>
      </c>
      <c r="H193" s="95">
        <f>IFERROR(VLOOKUP($A193,강남영업본부!$A$1:$J$254,5,FALSE),0)</f>
        <v>215055</v>
      </c>
      <c r="I193" s="96">
        <f>IFERROR(VLOOKUP($A193,강서영업본부!$A$1:$J$254,5,FALSE),0)</f>
        <v>59282</v>
      </c>
      <c r="J193" s="96">
        <f>IFERROR(VLOOKUP($A193,동부영업본부!$A$1:$H$254,6,FALSE),0)</f>
        <v>403720</v>
      </c>
      <c r="K193" s="96">
        <f>IFERROR(VLOOKUP($A193,동부영업본부!$A$1:$H$254,7,FALSE),0)</f>
        <v>268134</v>
      </c>
      <c r="L193" s="96">
        <f>IFERROR(VLOOKUP($A193,서부영업본부!$A$1:$H$255,6,FALSE),0)</f>
        <v>108800</v>
      </c>
      <c r="M193" s="96">
        <f>IFERROR(VLOOKUP($A193,서부영업본부!$A$1:$H$255,7,FALSE),0)</f>
        <v>163451</v>
      </c>
      <c r="P193" s="97">
        <f>IFERROR(VLOOKUP($A193,강북영업본부!$A$1:$H$254,8,FALSE),0)</f>
        <v>14620.527511153379</v>
      </c>
      <c r="Q193" s="97">
        <f>IFERROR(VLOOKUP($A193,강남영업본부!$A$1:$J$254,10,FALSE),0)</f>
        <v>0</v>
      </c>
      <c r="R193" s="97">
        <f>IFERROR(VLOOKUP($A193,강서영업본부!$A$1:$J$254,10,FALSE),0)</f>
        <v>5473.7025627770317</v>
      </c>
      <c r="S193" s="97">
        <f>IFERROR(VLOOKUP($A193,동부영업본부!$A$1:$H$254,8,FALSE),0)</f>
        <v>0</v>
      </c>
      <c r="T193" s="97">
        <f>IFERROR(VLOOKUP($A193,서부영업본부!$A$1:$H$255,8,FALSE),0)</f>
        <v>7048.1384289724083</v>
      </c>
    </row>
    <row r="194" spans="1:20" x14ac:dyDescent="0.45">
      <c r="A194" s="23" t="s">
        <v>238</v>
      </c>
      <c r="B194" s="94">
        <f t="shared" si="10"/>
        <v>0</v>
      </c>
      <c r="C194" s="95">
        <f>IFERROR(VLOOKUP($A194,유통영업혁신단!$A$1:$L$254,11,FALSE),0)</f>
        <v>0</v>
      </c>
      <c r="D194" s="95">
        <f t="shared" si="9"/>
        <v>0</v>
      </c>
      <c r="E194" s="95">
        <f>IFERROR(VLOOKUP($A194,유통영업혁신단!$A$1:$F$254,5,FALSE),0)</f>
        <v>0</v>
      </c>
      <c r="F194" s="95">
        <f>IFERROR(VLOOKUP($A194,강북영업본부!$A$1:$H$254,6,FALSE),0)</f>
        <v>0</v>
      </c>
      <c r="G194" s="95">
        <f>IFERROR(VLOOKUP($A194,강북영업본부!$A$1:$H$254,7,FALSE),0)</f>
        <v>0</v>
      </c>
      <c r="H194" s="95">
        <f>IFERROR(VLOOKUP($A194,강남영업본부!$A$1:$J$254,5,FALSE),0)</f>
        <v>0</v>
      </c>
      <c r="I194" s="96">
        <f>IFERROR(VLOOKUP($A194,강서영업본부!$A$1:$J$254,5,FALSE),0)</f>
        <v>0</v>
      </c>
      <c r="J194" s="96">
        <f>IFERROR(VLOOKUP($A194,동부영업본부!$A$1:$H$254,6,FALSE),0)</f>
        <v>0</v>
      </c>
      <c r="K194" s="96">
        <f>IFERROR(VLOOKUP($A194,동부영업본부!$A$1:$H$254,7,FALSE),0)</f>
        <v>0</v>
      </c>
      <c r="L194" s="96">
        <f>IFERROR(VLOOKUP($A194,서부영업본부!$A$1:$H$255,6,FALSE),0)</f>
        <v>0</v>
      </c>
      <c r="M194" s="96">
        <f>IFERROR(VLOOKUP($A194,서부영업본부!$A$1:$H$255,7,FALSE),0)</f>
        <v>0</v>
      </c>
      <c r="P194" s="97">
        <f>IFERROR(VLOOKUP($A194,강북영업본부!$A$1:$H$254,8,FALSE),0)</f>
        <v>0</v>
      </c>
      <c r="Q194" s="97">
        <f>IFERROR(VLOOKUP($A194,강남영업본부!$A$1:$J$254,10,FALSE),0)</f>
        <v>0</v>
      </c>
      <c r="R194" s="97">
        <f>IFERROR(VLOOKUP($A194,강서영업본부!$A$1:$J$254,10,FALSE),0)</f>
        <v>0</v>
      </c>
      <c r="S194" s="97">
        <f>IFERROR(VLOOKUP($A194,동부영업본부!$A$1:$H$254,8,FALSE),0)</f>
        <v>0</v>
      </c>
      <c r="T194" s="97">
        <f>IFERROR(VLOOKUP($A194,서부영업본부!$A$1:$H$255,8,FALSE),0)</f>
        <v>0</v>
      </c>
    </row>
    <row r="195" spans="1:20" x14ac:dyDescent="0.45">
      <c r="A195" s="25" t="s">
        <v>239</v>
      </c>
      <c r="B195" s="94">
        <f t="shared" si="10"/>
        <v>0</v>
      </c>
      <c r="C195" s="95">
        <f>IFERROR(VLOOKUP($A195,유통영업혁신단!$A$1:$L$254,11,FALSE),0)</f>
        <v>0</v>
      </c>
      <c r="D195" s="95">
        <f t="shared" si="9"/>
        <v>0</v>
      </c>
      <c r="E195" s="95">
        <f>IFERROR(VLOOKUP($A195,유통영업혁신단!$A$1:$F$254,5,FALSE),0)</f>
        <v>0</v>
      </c>
      <c r="F195" s="95">
        <f>IFERROR(VLOOKUP($A195,강북영업본부!$A$1:$H$254,6,FALSE),0)</f>
        <v>0</v>
      </c>
      <c r="G195" s="95">
        <f>IFERROR(VLOOKUP($A195,강북영업본부!$A$1:$H$254,7,FALSE),0)</f>
        <v>0</v>
      </c>
      <c r="H195" s="95">
        <f>IFERROR(VLOOKUP($A195,강남영업본부!$A$1:$J$254,5,FALSE),0)</f>
        <v>0</v>
      </c>
      <c r="I195" s="96">
        <f>IFERROR(VLOOKUP($A195,강서영업본부!$A$1:$J$254,5,FALSE),0)</f>
        <v>0</v>
      </c>
      <c r="J195" s="96">
        <f>IFERROR(VLOOKUP($A195,동부영업본부!$A$1:$H$254,6,FALSE),0)</f>
        <v>0</v>
      </c>
      <c r="K195" s="96">
        <f>IFERROR(VLOOKUP($A195,동부영업본부!$A$1:$H$254,7,FALSE),0)</f>
        <v>0</v>
      </c>
      <c r="L195" s="96">
        <f>IFERROR(VLOOKUP($A195,서부영업본부!$A$1:$H$255,6,FALSE),0)</f>
        <v>0</v>
      </c>
      <c r="M195" s="96">
        <f>IFERROR(VLOOKUP($A195,서부영업본부!$A$1:$H$255,7,FALSE),0)</f>
        <v>0</v>
      </c>
      <c r="P195" s="97">
        <f>IFERROR(VLOOKUP($A195,강북영업본부!$A$1:$H$254,8,FALSE),0)</f>
        <v>0</v>
      </c>
      <c r="Q195" s="97">
        <f>IFERROR(VLOOKUP($A195,강남영업본부!$A$1:$J$254,10,FALSE),0)</f>
        <v>0</v>
      </c>
      <c r="R195" s="97">
        <f>IFERROR(VLOOKUP($A195,강서영업본부!$A$1:$J$254,10,FALSE),0)</f>
        <v>0</v>
      </c>
      <c r="S195" s="97">
        <f>IFERROR(VLOOKUP($A195,동부영업본부!$A$1:$H$254,8,FALSE),0)</f>
        <v>0</v>
      </c>
      <c r="T195" s="97">
        <f>IFERROR(VLOOKUP($A195,서부영업본부!$A$1:$H$255,8,FALSE),0)</f>
        <v>0</v>
      </c>
    </row>
    <row r="196" spans="1:20" x14ac:dyDescent="0.45">
      <c r="A196" s="24" t="s">
        <v>99</v>
      </c>
      <c r="B196" s="94">
        <f t="shared" si="10"/>
        <v>14501306.807836639</v>
      </c>
      <c r="C196" s="95">
        <f>IFERROR(VLOOKUP($A196,유통영업혁신단!$A$1:$L$254,11,FALSE),0)</f>
        <v>0</v>
      </c>
      <c r="D196" s="95">
        <f t="shared" si="9"/>
        <v>4599437.8078366388</v>
      </c>
      <c r="E196" s="95">
        <f>IFERROR(VLOOKUP($A196,유통영업혁신단!$A$1:$F$254,5,FALSE),0)</f>
        <v>1608966</v>
      </c>
      <c r="F196" s="95">
        <f>IFERROR(VLOOKUP($A196,강북영업본부!$A$1:$H$254,6,FALSE),0)</f>
        <v>949906</v>
      </c>
      <c r="G196" s="95">
        <f>IFERROR(VLOOKUP($A196,강북영업본부!$A$1:$H$254,7,FALSE),0)</f>
        <v>1945000</v>
      </c>
      <c r="H196" s="95">
        <f>IFERROR(VLOOKUP($A196,강남영업본부!$A$1:$J$254,5,FALSE),0)</f>
        <v>831542</v>
      </c>
      <c r="I196" s="96">
        <f>IFERROR(VLOOKUP($A196,강서영업본부!$A$1:$J$254,5,FALSE),0)</f>
        <v>1137774</v>
      </c>
      <c r="J196" s="96">
        <f>IFERROR(VLOOKUP($A196,동부영업본부!$A$1:$H$254,6,FALSE),0)</f>
        <v>1704481</v>
      </c>
      <c r="K196" s="96">
        <f>IFERROR(VLOOKUP($A196,동부영업본부!$A$1:$H$254,7,FALSE),0)</f>
        <v>627400</v>
      </c>
      <c r="L196" s="96">
        <f>IFERROR(VLOOKUP($A196,서부영업본부!$A$1:$H$255,6,FALSE),0)</f>
        <v>614000</v>
      </c>
      <c r="M196" s="96">
        <f>IFERROR(VLOOKUP($A196,서부영업본부!$A$1:$H$255,7,FALSE),0)</f>
        <v>482800</v>
      </c>
      <c r="P196" s="97">
        <f>IFERROR(VLOOKUP($A196,강북영업본부!$A$1:$H$254,8,FALSE),0)</f>
        <v>606027.70028521982</v>
      </c>
      <c r="Q196" s="97">
        <f>IFERROR(VLOOKUP($A196,강남영업본부!$A$1:$J$254,10,FALSE),0)</f>
        <v>1299503.4410269959</v>
      </c>
      <c r="R196" s="97">
        <f>IFERROR(VLOOKUP($A196,강서영업본부!$A$1:$J$254,10,FALSE),0)</f>
        <v>621063.70863246673</v>
      </c>
      <c r="S196" s="97">
        <f>IFERROR(VLOOKUP($A196,동부영업본부!$A$1:$H$254,8,FALSE),0)</f>
        <v>847567.46960964531</v>
      </c>
      <c r="T196" s="97">
        <f>IFERROR(VLOOKUP($A196,서부영업본부!$A$1:$H$255,8,FALSE),0)</f>
        <v>1225275.4882823112</v>
      </c>
    </row>
    <row r="197" spans="1:20" x14ac:dyDescent="0.45">
      <c r="A197" s="23" t="s">
        <v>171</v>
      </c>
      <c r="B197" s="94">
        <f t="shared" si="10"/>
        <v>0</v>
      </c>
      <c r="C197" s="95">
        <f>IFERROR(VLOOKUP($A197,유통영업혁신단!$A$1:$L$254,11,FALSE),0)</f>
        <v>0</v>
      </c>
      <c r="D197" s="95">
        <f t="shared" si="9"/>
        <v>0</v>
      </c>
      <c r="E197" s="95">
        <f>IFERROR(VLOOKUP($A197,유통영업혁신단!$A$1:$F$254,5,FALSE),0)</f>
        <v>0</v>
      </c>
      <c r="F197" s="95">
        <f>IFERROR(VLOOKUP($A197,강북영업본부!$A$1:$H$254,6,FALSE),0)</f>
        <v>0</v>
      </c>
      <c r="G197" s="95">
        <f>IFERROR(VLOOKUP($A197,강북영업본부!$A$1:$H$254,7,FALSE),0)</f>
        <v>0</v>
      </c>
      <c r="H197" s="95">
        <f>IFERROR(VLOOKUP($A197,강남영업본부!$A$1:$J$254,5,FALSE),0)</f>
        <v>0</v>
      </c>
      <c r="I197" s="96">
        <f>IFERROR(VLOOKUP($A197,강서영업본부!$A$1:$J$254,5,FALSE),0)</f>
        <v>0</v>
      </c>
      <c r="J197" s="96">
        <f>IFERROR(VLOOKUP($A197,동부영업본부!$A$1:$H$254,6,FALSE),0)</f>
        <v>0</v>
      </c>
      <c r="K197" s="96">
        <f>IFERROR(VLOOKUP($A197,동부영업본부!$A$1:$H$254,7,FALSE),0)</f>
        <v>0</v>
      </c>
      <c r="L197" s="96">
        <f>IFERROR(VLOOKUP($A197,서부영업본부!$A$1:$H$255,6,FALSE),0)</f>
        <v>0</v>
      </c>
      <c r="M197" s="96">
        <f>IFERROR(VLOOKUP($A197,서부영업본부!$A$1:$H$255,7,FALSE),0)</f>
        <v>0</v>
      </c>
      <c r="P197" s="97">
        <f>IFERROR(VLOOKUP($A197,강북영업본부!$A$1:$H$254,8,FALSE),0)</f>
        <v>0</v>
      </c>
      <c r="Q197" s="97">
        <f>IFERROR(VLOOKUP($A197,강남영업본부!$A$1:$J$254,10,FALSE),0)</f>
        <v>0</v>
      </c>
      <c r="R197" s="97">
        <f>IFERROR(VLOOKUP($A197,강서영업본부!$A$1:$J$254,10,FALSE),0)</f>
        <v>0</v>
      </c>
      <c r="S197" s="97">
        <f>IFERROR(VLOOKUP($A197,동부영업본부!$A$1:$H$254,8,FALSE),0)</f>
        <v>0</v>
      </c>
      <c r="T197" s="97">
        <f>IFERROR(VLOOKUP($A197,서부영업본부!$A$1:$H$255,8,FALSE),0)</f>
        <v>0</v>
      </c>
    </row>
    <row r="198" spans="1:20" x14ac:dyDescent="0.45">
      <c r="A198" s="23" t="s">
        <v>172</v>
      </c>
      <c r="B198" s="94">
        <f t="shared" si="10"/>
        <v>3291880.3248131592</v>
      </c>
      <c r="C198" s="95">
        <f>IFERROR(VLOOKUP($A198,유통영업혁신단!$A$1:$L$254,11,FALSE),0)</f>
        <v>0</v>
      </c>
      <c r="D198" s="95">
        <f t="shared" ref="D198:D256" si="11">P198+S198+T198+Q198+R198</f>
        <v>7914.3248131589899</v>
      </c>
      <c r="E198" s="95">
        <f>IFERROR(VLOOKUP($A198,유통영업혁신단!$A$1:$F$254,5,FALSE),0)</f>
        <v>1608966</v>
      </c>
      <c r="F198" s="95">
        <f>IFERROR(VLOOKUP($A198,강북영업본부!$A$1:$H$254,6,FALSE),0)</f>
        <v>0</v>
      </c>
      <c r="G198" s="95">
        <f>IFERROR(VLOOKUP($A198,강북영업본부!$A$1:$H$254,7,FALSE),0)</f>
        <v>1675000</v>
      </c>
      <c r="H198" s="95">
        <f>IFERROR(VLOOKUP($A198,강남영업본부!$A$1:$J$254,5,FALSE),0)</f>
        <v>0</v>
      </c>
      <c r="I198" s="96">
        <f>IFERROR(VLOOKUP($A198,강서영업본부!$A$1:$J$254,5,FALSE),0)</f>
        <v>0</v>
      </c>
      <c r="J198" s="96">
        <f>IFERROR(VLOOKUP($A198,동부영업본부!$A$1:$H$254,6,FALSE),0)</f>
        <v>0</v>
      </c>
      <c r="K198" s="96">
        <f>IFERROR(VLOOKUP($A198,동부영업본부!$A$1:$H$254,7,FALSE),0)</f>
        <v>0</v>
      </c>
      <c r="L198" s="96">
        <f>IFERROR(VLOOKUP($A198,서부영업본부!$A$1:$H$255,6,FALSE),0)</f>
        <v>0</v>
      </c>
      <c r="M198" s="96">
        <f>IFERROR(VLOOKUP($A198,서부영업본부!$A$1:$H$255,7,FALSE),0)</f>
        <v>0</v>
      </c>
      <c r="P198" s="97">
        <f>IFERROR(VLOOKUP($A198,강북영업본부!$A$1:$H$254,8,FALSE),0)</f>
        <v>0</v>
      </c>
      <c r="Q198" s="97">
        <f>IFERROR(VLOOKUP($A198,강남영업본부!$A$1:$J$254,10,FALSE),0)</f>
        <v>0</v>
      </c>
      <c r="R198" s="97">
        <f>IFERROR(VLOOKUP($A198,강서영업본부!$A$1:$J$254,10,FALSE),0)</f>
        <v>0</v>
      </c>
      <c r="S198" s="97">
        <f>IFERROR(VLOOKUP($A198,동부영업본부!$A$1:$H$254,8,FALSE),0)</f>
        <v>0</v>
      </c>
      <c r="T198" s="97">
        <f>IFERROR(VLOOKUP($A198,서부영업본부!$A$1:$H$255,8,FALSE),0)</f>
        <v>7914.3248131589899</v>
      </c>
    </row>
    <row r="199" spans="1:20" x14ac:dyDescent="0.45">
      <c r="A199" s="23" t="s">
        <v>136</v>
      </c>
      <c r="B199" s="94">
        <f t="shared" ref="B199:B256" si="12">SUM(C199:M199)</f>
        <v>649452</v>
      </c>
      <c r="C199" s="95">
        <f>IFERROR(VLOOKUP($A199,유통영업혁신단!$A$1:$L$254,11,FALSE),0)</f>
        <v>0</v>
      </c>
      <c r="D199" s="95">
        <f t="shared" si="11"/>
        <v>0</v>
      </c>
      <c r="E199" s="95">
        <f>IFERROR(VLOOKUP($A199,유통영업혁신단!$A$1:$F$254,5,FALSE),0)</f>
        <v>0</v>
      </c>
      <c r="F199" s="95">
        <f>IFERROR(VLOOKUP($A199,강북영업본부!$A$1:$H$254,6,FALSE),0)</f>
        <v>0</v>
      </c>
      <c r="G199" s="95">
        <f>IFERROR(VLOOKUP($A199,강북영업본부!$A$1:$H$254,7,FALSE),0)</f>
        <v>0</v>
      </c>
      <c r="H199" s="95">
        <f>IFERROR(VLOOKUP($A199,강남영업본부!$A$1:$J$254,5,FALSE),0)</f>
        <v>0</v>
      </c>
      <c r="I199" s="96">
        <f>IFERROR(VLOOKUP($A199,강서영업본부!$A$1:$J$254,5,FALSE),0)</f>
        <v>0</v>
      </c>
      <c r="J199" s="96">
        <f>IFERROR(VLOOKUP($A199,동부영업본부!$A$1:$H$254,6,FALSE),0)</f>
        <v>649452</v>
      </c>
      <c r="K199" s="96">
        <f>IFERROR(VLOOKUP($A199,동부영업본부!$A$1:$H$254,7,FALSE),0)</f>
        <v>0</v>
      </c>
      <c r="L199" s="96">
        <f>IFERROR(VLOOKUP($A199,서부영업본부!$A$1:$H$255,6,FALSE),0)</f>
        <v>0</v>
      </c>
      <c r="M199" s="96">
        <f>IFERROR(VLOOKUP($A199,서부영업본부!$A$1:$H$255,7,FALSE),0)</f>
        <v>0</v>
      </c>
      <c r="P199" s="97">
        <f>IFERROR(VLOOKUP($A199,강북영업본부!$A$1:$H$254,8,FALSE),0)</f>
        <v>0</v>
      </c>
      <c r="Q199" s="97">
        <f>IFERROR(VLOOKUP($A199,강남영업본부!$A$1:$J$254,10,FALSE),0)</f>
        <v>0</v>
      </c>
      <c r="R199" s="97">
        <f>IFERROR(VLOOKUP($A199,강서영업본부!$A$1:$J$254,10,FALSE),0)</f>
        <v>0</v>
      </c>
      <c r="S199" s="97">
        <f>IFERROR(VLOOKUP($A199,동부영업본부!$A$1:$H$254,8,FALSE),0)</f>
        <v>0</v>
      </c>
      <c r="T199" s="97">
        <f>IFERROR(VLOOKUP($A199,서부영업본부!$A$1:$H$255,8,FALSE),0)</f>
        <v>0</v>
      </c>
    </row>
    <row r="200" spans="1:20" x14ac:dyDescent="0.45">
      <c r="A200" s="23" t="s">
        <v>173</v>
      </c>
      <c r="B200" s="94">
        <f t="shared" si="12"/>
        <v>0</v>
      </c>
      <c r="C200" s="95">
        <f>IFERROR(VLOOKUP($A200,유통영업혁신단!$A$1:$L$254,11,FALSE),0)</f>
        <v>0</v>
      </c>
      <c r="D200" s="95">
        <f t="shared" si="11"/>
        <v>0</v>
      </c>
      <c r="E200" s="95">
        <f>IFERROR(VLOOKUP($A200,유통영업혁신단!$A$1:$F$254,5,FALSE),0)</f>
        <v>0</v>
      </c>
      <c r="F200" s="95">
        <f>IFERROR(VLOOKUP($A200,강북영업본부!$A$1:$H$254,6,FALSE),0)</f>
        <v>0</v>
      </c>
      <c r="G200" s="95">
        <f>IFERROR(VLOOKUP($A200,강북영업본부!$A$1:$H$254,7,FALSE),0)</f>
        <v>0</v>
      </c>
      <c r="H200" s="95">
        <f>IFERROR(VLOOKUP($A200,강남영업본부!$A$1:$J$254,5,FALSE),0)</f>
        <v>0</v>
      </c>
      <c r="I200" s="96">
        <f>IFERROR(VLOOKUP($A200,강서영업본부!$A$1:$J$254,5,FALSE),0)</f>
        <v>0</v>
      </c>
      <c r="J200" s="96">
        <f>IFERROR(VLOOKUP($A200,동부영업본부!$A$1:$H$254,6,FALSE),0)</f>
        <v>0</v>
      </c>
      <c r="K200" s="96">
        <f>IFERROR(VLOOKUP($A200,동부영업본부!$A$1:$H$254,7,FALSE),0)</f>
        <v>0</v>
      </c>
      <c r="L200" s="96">
        <f>IFERROR(VLOOKUP($A200,서부영업본부!$A$1:$H$255,6,FALSE),0)</f>
        <v>0</v>
      </c>
      <c r="M200" s="96">
        <f>IFERROR(VLOOKUP($A200,서부영업본부!$A$1:$H$255,7,FALSE),0)</f>
        <v>0</v>
      </c>
      <c r="P200" s="97">
        <f>IFERROR(VLOOKUP($A200,강북영업본부!$A$1:$H$254,8,FALSE),0)</f>
        <v>0</v>
      </c>
      <c r="Q200" s="97">
        <f>IFERROR(VLOOKUP($A200,강남영업본부!$A$1:$J$254,10,FALSE),0)</f>
        <v>0</v>
      </c>
      <c r="R200" s="97">
        <f>IFERROR(VLOOKUP($A200,강서영업본부!$A$1:$J$254,10,FALSE),0)</f>
        <v>0</v>
      </c>
      <c r="S200" s="97">
        <f>IFERROR(VLOOKUP($A200,동부영업본부!$A$1:$H$254,8,FALSE),0)</f>
        <v>0</v>
      </c>
      <c r="T200" s="97">
        <f>IFERROR(VLOOKUP($A200,서부영업본부!$A$1:$H$255,8,FALSE),0)</f>
        <v>0</v>
      </c>
    </row>
    <row r="201" spans="1:20" x14ac:dyDescent="0.45">
      <c r="A201" s="23" t="s">
        <v>100</v>
      </c>
      <c r="B201" s="94">
        <f t="shared" si="12"/>
        <v>3597768.9866578444</v>
      </c>
      <c r="C201" s="95">
        <f>IFERROR(VLOOKUP($A201,유통영업혁신단!$A$1:$L$254,11,FALSE),0)</f>
        <v>0</v>
      </c>
      <c r="D201" s="95">
        <f t="shared" si="11"/>
        <v>52894.986657844303</v>
      </c>
      <c r="E201" s="95">
        <f>IFERROR(VLOOKUP($A201,유통영업혁신단!$A$1:$F$254,5,FALSE),0)</f>
        <v>0</v>
      </c>
      <c r="F201" s="95">
        <f>IFERROR(VLOOKUP($A201,강북영업본부!$A$1:$H$254,6,FALSE),0)</f>
        <v>480597</v>
      </c>
      <c r="G201" s="95">
        <f>IFERROR(VLOOKUP($A201,강북영업본부!$A$1:$H$254,7,FALSE),0)</f>
        <v>204000</v>
      </c>
      <c r="H201" s="95">
        <f>IFERROR(VLOOKUP($A201,강남영업본부!$A$1:$J$254,5,FALSE),0)</f>
        <v>552887</v>
      </c>
      <c r="I201" s="96">
        <f>IFERROR(VLOOKUP($A201,강서영업본부!$A$1:$J$254,5,FALSE),0)</f>
        <v>600000</v>
      </c>
      <c r="J201" s="96">
        <f>IFERROR(VLOOKUP($A201,동부영업본부!$A$1:$H$254,6,FALSE),0)</f>
        <v>590290</v>
      </c>
      <c r="K201" s="96">
        <f>IFERROR(VLOOKUP($A201,동부영업본부!$A$1:$H$254,7,FALSE),0)</f>
        <v>372100</v>
      </c>
      <c r="L201" s="96">
        <f>IFERROR(VLOOKUP($A201,서부영업본부!$A$1:$H$255,6,FALSE),0)</f>
        <v>416000</v>
      </c>
      <c r="M201" s="96">
        <f>IFERROR(VLOOKUP($A201,서부영업본부!$A$1:$H$255,7,FALSE),0)</f>
        <v>329000</v>
      </c>
      <c r="P201" s="97">
        <f>IFERROR(VLOOKUP($A201,강북영업본부!$A$1:$H$254,8,FALSE),0)</f>
        <v>9521.9694196898563</v>
      </c>
      <c r="Q201" s="97">
        <f>IFERROR(VLOOKUP($A201,강남영업본부!$A$1:$J$254,10,FALSE),0)</f>
        <v>9684.1510650212003</v>
      </c>
      <c r="R201" s="97">
        <f>IFERROR(VLOOKUP($A201,강서영업본부!$A$1:$J$254,10,FALSE),0)</f>
        <v>4737.2907203055365</v>
      </c>
      <c r="S201" s="97">
        <f>IFERROR(VLOOKUP($A201,동부영업본부!$A$1:$H$254,8,FALSE),0)</f>
        <v>16055.123770245913</v>
      </c>
      <c r="T201" s="97">
        <f>IFERROR(VLOOKUP($A201,서부영업본부!$A$1:$H$255,8,FALSE),0)</f>
        <v>12896.451682581795</v>
      </c>
    </row>
    <row r="202" spans="1:20" x14ac:dyDescent="0.45">
      <c r="A202" s="23" t="s">
        <v>101</v>
      </c>
      <c r="B202" s="94">
        <f t="shared" si="12"/>
        <v>0</v>
      </c>
      <c r="C202" s="95">
        <f>IFERROR(VLOOKUP($A202,유통영업혁신단!$A$1:$L$254,11,FALSE),0)</f>
        <v>0</v>
      </c>
      <c r="D202" s="95">
        <f t="shared" si="11"/>
        <v>0</v>
      </c>
      <c r="E202" s="95">
        <f>IFERROR(VLOOKUP($A202,유통영업혁신단!$A$1:$F$254,5,FALSE),0)</f>
        <v>0</v>
      </c>
      <c r="F202" s="95">
        <f>IFERROR(VLOOKUP($A202,강북영업본부!$A$1:$H$254,6,FALSE),0)</f>
        <v>0</v>
      </c>
      <c r="G202" s="95">
        <f>IFERROR(VLOOKUP($A202,강북영업본부!$A$1:$H$254,7,FALSE),0)</f>
        <v>0</v>
      </c>
      <c r="H202" s="95">
        <f>IFERROR(VLOOKUP($A202,강남영업본부!$A$1:$J$254,5,FALSE),0)</f>
        <v>0</v>
      </c>
      <c r="I202" s="96">
        <f>IFERROR(VLOOKUP($A202,강서영업본부!$A$1:$J$254,5,FALSE),0)</f>
        <v>0</v>
      </c>
      <c r="J202" s="96">
        <f>IFERROR(VLOOKUP($A202,동부영업본부!$A$1:$H$254,6,FALSE),0)</f>
        <v>0</v>
      </c>
      <c r="K202" s="96">
        <f>IFERROR(VLOOKUP($A202,동부영업본부!$A$1:$H$254,7,FALSE),0)</f>
        <v>0</v>
      </c>
      <c r="L202" s="96">
        <f>IFERROR(VLOOKUP($A202,서부영업본부!$A$1:$H$255,6,FALSE),0)</f>
        <v>0</v>
      </c>
      <c r="M202" s="96">
        <f>IFERROR(VLOOKUP($A202,서부영업본부!$A$1:$H$255,7,FALSE),0)</f>
        <v>0</v>
      </c>
      <c r="P202" s="97">
        <f>IFERROR(VLOOKUP($A202,강북영업본부!$A$1:$H$254,8,FALSE),0)</f>
        <v>0</v>
      </c>
      <c r="Q202" s="97">
        <f>IFERROR(VLOOKUP($A202,강남영업본부!$A$1:$J$254,10,FALSE),0)</f>
        <v>0</v>
      </c>
      <c r="R202" s="97">
        <f>IFERROR(VLOOKUP($A202,강서영업본부!$A$1:$J$254,10,FALSE),0)</f>
        <v>0</v>
      </c>
      <c r="S202" s="97">
        <f>IFERROR(VLOOKUP($A202,동부영업본부!$A$1:$H$254,8,FALSE),0)</f>
        <v>0</v>
      </c>
      <c r="T202" s="97">
        <f>IFERROR(VLOOKUP($A202,서부영업본부!$A$1:$H$255,8,FALSE),0)</f>
        <v>0</v>
      </c>
    </row>
    <row r="203" spans="1:20" x14ac:dyDescent="0.45">
      <c r="A203" s="23" t="s">
        <v>102</v>
      </c>
      <c r="B203" s="94">
        <f t="shared" si="12"/>
        <v>0</v>
      </c>
      <c r="C203" s="95">
        <f>IFERROR(VLOOKUP($A203,유통영업혁신단!$A$1:$L$254,11,FALSE),0)</f>
        <v>0</v>
      </c>
      <c r="D203" s="95">
        <f t="shared" si="11"/>
        <v>0</v>
      </c>
      <c r="E203" s="95">
        <f>IFERROR(VLOOKUP($A203,유통영업혁신단!$A$1:$F$254,5,FALSE),0)</f>
        <v>0</v>
      </c>
      <c r="F203" s="95">
        <f>IFERROR(VLOOKUP($A203,강북영업본부!$A$1:$H$254,6,FALSE),0)</f>
        <v>0</v>
      </c>
      <c r="G203" s="95">
        <f>IFERROR(VLOOKUP($A203,강북영업본부!$A$1:$H$254,7,FALSE),0)</f>
        <v>0</v>
      </c>
      <c r="H203" s="95">
        <f>IFERROR(VLOOKUP($A203,강남영업본부!$A$1:$J$254,5,FALSE),0)</f>
        <v>0</v>
      </c>
      <c r="I203" s="96">
        <f>IFERROR(VLOOKUP($A203,강서영업본부!$A$1:$J$254,5,FALSE),0)</f>
        <v>0</v>
      </c>
      <c r="J203" s="96">
        <f>IFERROR(VLOOKUP($A203,동부영업본부!$A$1:$H$254,6,FALSE),0)</f>
        <v>0</v>
      </c>
      <c r="K203" s="96">
        <f>IFERROR(VLOOKUP($A203,동부영업본부!$A$1:$H$254,7,FALSE),0)</f>
        <v>0</v>
      </c>
      <c r="L203" s="96">
        <f>IFERROR(VLOOKUP($A203,서부영업본부!$A$1:$H$255,6,FALSE),0)</f>
        <v>0</v>
      </c>
      <c r="M203" s="96">
        <f>IFERROR(VLOOKUP($A203,서부영업본부!$A$1:$H$255,7,FALSE),0)</f>
        <v>0</v>
      </c>
      <c r="P203" s="97">
        <f>IFERROR(VLOOKUP($A203,강북영업본부!$A$1:$H$254,8,FALSE),0)</f>
        <v>0</v>
      </c>
      <c r="Q203" s="97">
        <f>IFERROR(VLOOKUP($A203,강남영업본부!$A$1:$J$254,10,FALSE),0)</f>
        <v>0</v>
      </c>
      <c r="R203" s="97">
        <f>IFERROR(VLOOKUP($A203,강서영업본부!$A$1:$J$254,10,FALSE),0)</f>
        <v>0</v>
      </c>
      <c r="S203" s="97">
        <f>IFERROR(VLOOKUP($A203,동부영업본부!$A$1:$H$254,8,FALSE),0)</f>
        <v>0</v>
      </c>
      <c r="T203" s="97">
        <f>IFERROR(VLOOKUP($A203,서부영업본부!$A$1:$H$255,8,FALSE),0)</f>
        <v>0</v>
      </c>
    </row>
    <row r="204" spans="1:20" x14ac:dyDescent="0.45">
      <c r="A204" s="23" t="s">
        <v>103</v>
      </c>
      <c r="B204" s="94">
        <f t="shared" si="12"/>
        <v>4016876.5316761881</v>
      </c>
      <c r="C204" s="95">
        <f>IFERROR(VLOOKUP($A204,유통영업혁신단!$A$1:$L$254,11,FALSE),0)</f>
        <v>0</v>
      </c>
      <c r="D204" s="95">
        <f t="shared" si="11"/>
        <v>1593299.5316761883</v>
      </c>
      <c r="E204" s="95">
        <f>IFERROR(VLOOKUP($A204,유통영업혁신단!$A$1:$F$254,5,FALSE),0)</f>
        <v>0</v>
      </c>
      <c r="F204" s="95">
        <f>IFERROR(VLOOKUP($A204,강북영업본부!$A$1:$H$254,6,FALSE),0)</f>
        <v>469309</v>
      </c>
      <c r="G204" s="95">
        <f>IFERROR(VLOOKUP($A204,강북영업본부!$A$1:$H$254,7,FALSE),0)</f>
        <v>66000</v>
      </c>
      <c r="H204" s="95">
        <f>IFERROR(VLOOKUP($A204,강남영업본부!$A$1:$J$254,5,FALSE),0)</f>
        <v>278655</v>
      </c>
      <c r="I204" s="96">
        <f>IFERROR(VLOOKUP($A204,강서영업본부!$A$1:$J$254,5,FALSE),0)</f>
        <v>537774</v>
      </c>
      <c r="J204" s="96">
        <f>IFERROR(VLOOKUP($A204,동부영업본부!$A$1:$H$254,6,FALSE),0)</f>
        <v>464739</v>
      </c>
      <c r="K204" s="96">
        <f>IFERROR(VLOOKUP($A204,동부영업본부!$A$1:$H$254,7,FALSE),0)</f>
        <v>255300</v>
      </c>
      <c r="L204" s="96">
        <f>IFERROR(VLOOKUP($A204,서부영업본부!$A$1:$H$255,6,FALSE),0)</f>
        <v>198000</v>
      </c>
      <c r="M204" s="96">
        <f>IFERROR(VLOOKUP($A204,서부영업본부!$A$1:$H$255,7,FALSE),0)</f>
        <v>153800</v>
      </c>
      <c r="P204" s="97">
        <f>IFERROR(VLOOKUP($A204,강북영업본부!$A$1:$H$254,8,FALSE),0)</f>
        <v>2256.5763145292403</v>
      </c>
      <c r="Q204" s="97">
        <f>IFERROR(VLOOKUP($A204,강남영업본부!$A$1:$J$254,10,FALSE),0)</f>
        <v>850131.42363529978</v>
      </c>
      <c r="R204" s="97">
        <f>IFERROR(VLOOKUP($A204,강서영업본부!$A$1:$J$254,10,FALSE),0)</f>
        <v>217280.73408722441</v>
      </c>
      <c r="S204" s="97">
        <f>IFERROR(VLOOKUP($A204,동부영업본부!$A$1:$H$254,8,FALSE),0)</f>
        <v>5500.072103470382</v>
      </c>
      <c r="T204" s="97">
        <f>IFERROR(VLOOKUP($A204,서부영업본부!$A$1:$H$255,8,FALSE),0)</f>
        <v>518130.72553566459</v>
      </c>
    </row>
    <row r="205" spans="1:20" x14ac:dyDescent="0.45">
      <c r="A205" s="23" t="s">
        <v>174</v>
      </c>
      <c r="B205" s="94">
        <f t="shared" si="12"/>
        <v>0</v>
      </c>
      <c r="C205" s="95">
        <f>IFERROR(VLOOKUP($A205,유통영업혁신단!$A$1:$L$254,11,FALSE),0)</f>
        <v>0</v>
      </c>
      <c r="D205" s="95">
        <f t="shared" si="11"/>
        <v>0</v>
      </c>
      <c r="E205" s="95">
        <f>IFERROR(VLOOKUP($A205,유통영업혁신단!$A$1:$F$254,5,FALSE),0)</f>
        <v>0</v>
      </c>
      <c r="F205" s="95">
        <f>IFERROR(VLOOKUP($A205,강북영업본부!$A$1:$H$254,6,FALSE),0)</f>
        <v>0</v>
      </c>
      <c r="G205" s="95">
        <f>IFERROR(VLOOKUP($A205,강북영업본부!$A$1:$H$254,7,FALSE),0)</f>
        <v>0</v>
      </c>
      <c r="H205" s="95">
        <f>IFERROR(VLOOKUP($A205,강남영업본부!$A$1:$J$254,5,FALSE),0)</f>
        <v>0</v>
      </c>
      <c r="I205" s="96">
        <f>IFERROR(VLOOKUP($A205,강서영업본부!$A$1:$J$254,5,FALSE),0)</f>
        <v>0</v>
      </c>
      <c r="J205" s="96">
        <f>IFERROR(VLOOKUP($A205,동부영업본부!$A$1:$H$254,6,FALSE),0)</f>
        <v>0</v>
      </c>
      <c r="K205" s="96">
        <f>IFERROR(VLOOKUP($A205,동부영업본부!$A$1:$H$254,7,FALSE),0)</f>
        <v>0</v>
      </c>
      <c r="L205" s="96">
        <f>IFERROR(VLOOKUP($A205,서부영업본부!$A$1:$H$255,6,FALSE),0)</f>
        <v>0</v>
      </c>
      <c r="M205" s="96">
        <f>IFERROR(VLOOKUP($A205,서부영업본부!$A$1:$H$255,7,FALSE),0)</f>
        <v>0</v>
      </c>
      <c r="P205" s="97">
        <f>IFERROR(VLOOKUP($A205,강북영업본부!$A$1:$H$254,8,FALSE),0)</f>
        <v>0</v>
      </c>
      <c r="Q205" s="97">
        <f>IFERROR(VLOOKUP($A205,강남영업본부!$A$1:$J$254,10,FALSE),0)</f>
        <v>0</v>
      </c>
      <c r="R205" s="97">
        <f>IFERROR(VLOOKUP($A205,강서영업본부!$A$1:$J$254,10,FALSE),0)</f>
        <v>0</v>
      </c>
      <c r="S205" s="97">
        <f>IFERROR(VLOOKUP($A205,동부영업본부!$A$1:$H$254,8,FALSE),0)</f>
        <v>0</v>
      </c>
      <c r="T205" s="97">
        <f>IFERROR(VLOOKUP($A205,서부영업본부!$A$1:$H$255,8,FALSE),0)</f>
        <v>0</v>
      </c>
    </row>
    <row r="206" spans="1:20" x14ac:dyDescent="0.45">
      <c r="A206" s="23" t="s">
        <v>104</v>
      </c>
      <c r="B206" s="94">
        <f t="shared" si="12"/>
        <v>2945328.9646894475</v>
      </c>
      <c r="C206" s="95">
        <f>IFERROR(VLOOKUP($A206,유통영업혁신단!$A$1:$L$254,11,FALSE),0)</f>
        <v>0</v>
      </c>
      <c r="D206" s="95">
        <f t="shared" si="11"/>
        <v>2945328.9646894475</v>
      </c>
      <c r="E206" s="95">
        <f>IFERROR(VLOOKUP($A206,유통영업혁신단!$A$1:$F$254,5,FALSE),0)</f>
        <v>0</v>
      </c>
      <c r="F206" s="95">
        <f>IFERROR(VLOOKUP($A206,강북영업본부!$A$1:$H$254,6,FALSE),0)</f>
        <v>0</v>
      </c>
      <c r="G206" s="95">
        <f>IFERROR(VLOOKUP($A206,강북영업본부!$A$1:$H$254,7,FALSE),0)</f>
        <v>0</v>
      </c>
      <c r="H206" s="95">
        <f>IFERROR(VLOOKUP($A206,강남영업본부!$A$1:$J$254,5,FALSE),0)</f>
        <v>0</v>
      </c>
      <c r="I206" s="96">
        <f>IFERROR(VLOOKUP($A206,강서영업본부!$A$1:$J$254,5,FALSE),0)</f>
        <v>0</v>
      </c>
      <c r="J206" s="96">
        <f>IFERROR(VLOOKUP($A206,동부영업본부!$A$1:$H$254,6,FALSE),0)</f>
        <v>0</v>
      </c>
      <c r="K206" s="96">
        <f>IFERROR(VLOOKUP($A206,동부영업본부!$A$1:$H$254,7,FALSE),0)</f>
        <v>0</v>
      </c>
      <c r="L206" s="96">
        <f>IFERROR(VLOOKUP($A206,서부영업본부!$A$1:$H$255,6,FALSE),0)</f>
        <v>0</v>
      </c>
      <c r="M206" s="96">
        <f>IFERROR(VLOOKUP($A206,서부영업본부!$A$1:$H$255,7,FALSE),0)</f>
        <v>0</v>
      </c>
      <c r="P206" s="97">
        <f>IFERROR(VLOOKUP($A206,강북영업본부!$A$1:$H$254,8,FALSE),0)</f>
        <v>594249.1545510008</v>
      </c>
      <c r="Q206" s="97">
        <f>IFERROR(VLOOKUP($A206,강남영업본부!$A$1:$J$254,10,FALSE),0)</f>
        <v>439687.86632667488</v>
      </c>
      <c r="R206" s="97">
        <f>IFERROR(VLOOKUP($A206,강서영업본부!$A$1:$J$254,10,FALSE),0)</f>
        <v>399045.68382493686</v>
      </c>
      <c r="S206" s="97">
        <f>IFERROR(VLOOKUP($A206,동부영업본부!$A$1:$H$254,8,FALSE),0)</f>
        <v>826012.27373592905</v>
      </c>
      <c r="T206" s="97">
        <f>IFERROR(VLOOKUP($A206,서부영업본부!$A$1:$H$255,8,FALSE),0)</f>
        <v>686333.9862509059</v>
      </c>
    </row>
    <row r="207" spans="1:20" x14ac:dyDescent="0.45">
      <c r="A207" s="25" t="s">
        <v>240</v>
      </c>
      <c r="B207" s="94">
        <f t="shared" si="12"/>
        <v>0</v>
      </c>
      <c r="C207" s="95">
        <f>IFERROR(VLOOKUP($A207,유통영업혁신단!$A$1:$L$254,11,FALSE),0)</f>
        <v>0</v>
      </c>
      <c r="D207" s="95">
        <f t="shared" si="11"/>
        <v>0</v>
      </c>
      <c r="E207" s="95">
        <f>IFERROR(VLOOKUP($A207,유통영업혁신단!$A$1:$F$254,5,FALSE),0)</f>
        <v>0</v>
      </c>
      <c r="F207" s="95">
        <f>IFERROR(VLOOKUP($A207,강북영업본부!$A$1:$H$254,6,FALSE),0)</f>
        <v>0</v>
      </c>
      <c r="G207" s="95">
        <f>IFERROR(VLOOKUP($A207,강북영업본부!$A$1:$H$254,7,FALSE),0)</f>
        <v>0</v>
      </c>
      <c r="H207" s="95">
        <f>IFERROR(VLOOKUP($A207,강남영업본부!$A$1:$J$254,5,FALSE),0)</f>
        <v>0</v>
      </c>
      <c r="I207" s="96">
        <f>IFERROR(VLOOKUP($A207,강서영업본부!$A$1:$J$254,5,FALSE),0)</f>
        <v>0</v>
      </c>
      <c r="J207" s="96">
        <f>IFERROR(VLOOKUP($A207,동부영업본부!$A$1:$H$254,6,FALSE),0)</f>
        <v>0</v>
      </c>
      <c r="K207" s="96">
        <f>IFERROR(VLOOKUP($A207,동부영업본부!$A$1:$H$254,7,FALSE),0)</f>
        <v>0</v>
      </c>
      <c r="L207" s="96">
        <f>IFERROR(VLOOKUP($A207,서부영업본부!$A$1:$H$255,6,FALSE),0)</f>
        <v>0</v>
      </c>
      <c r="M207" s="96">
        <f>IFERROR(VLOOKUP($A207,서부영업본부!$A$1:$H$255,7,FALSE),0)</f>
        <v>0</v>
      </c>
      <c r="P207" s="97">
        <f>IFERROR(VLOOKUP($A207,강북영업본부!$A$1:$H$254,8,FALSE),0)</f>
        <v>0</v>
      </c>
      <c r="Q207" s="97">
        <f>IFERROR(VLOOKUP($A207,강남영업본부!$A$1:$J$254,10,FALSE),0)</f>
        <v>0</v>
      </c>
      <c r="R207" s="97">
        <f>IFERROR(VLOOKUP($A207,강서영업본부!$A$1:$J$254,10,FALSE),0)</f>
        <v>0</v>
      </c>
      <c r="S207" s="97">
        <f>IFERROR(VLOOKUP($A207,동부영업본부!$A$1:$H$254,8,FALSE),0)</f>
        <v>0</v>
      </c>
      <c r="T207" s="97">
        <f>IFERROR(VLOOKUP($A207,서부영업본부!$A$1:$H$255,8,FALSE),0)</f>
        <v>0</v>
      </c>
    </row>
    <row r="208" spans="1:20" x14ac:dyDescent="0.45">
      <c r="A208" s="23" t="s">
        <v>241</v>
      </c>
      <c r="B208" s="94">
        <f t="shared" si="12"/>
        <v>0</v>
      </c>
      <c r="C208" s="95">
        <f>IFERROR(VLOOKUP($A208,유통영업혁신단!$A$1:$L$254,11,FALSE),0)</f>
        <v>0</v>
      </c>
      <c r="D208" s="95">
        <f t="shared" si="11"/>
        <v>0</v>
      </c>
      <c r="E208" s="95">
        <f>IFERROR(VLOOKUP($A208,유통영업혁신단!$A$1:$F$254,5,FALSE),0)</f>
        <v>0</v>
      </c>
      <c r="F208" s="95">
        <f>IFERROR(VLOOKUP($A208,강북영업본부!$A$1:$H$254,6,FALSE),0)</f>
        <v>0</v>
      </c>
      <c r="G208" s="95">
        <f>IFERROR(VLOOKUP($A208,강북영업본부!$A$1:$H$254,7,FALSE),0)</f>
        <v>0</v>
      </c>
      <c r="H208" s="95">
        <f>IFERROR(VLOOKUP($A208,강남영업본부!$A$1:$J$254,5,FALSE),0)</f>
        <v>0</v>
      </c>
      <c r="I208" s="96">
        <f>IFERROR(VLOOKUP($A208,강서영업본부!$A$1:$J$254,5,FALSE),0)</f>
        <v>0</v>
      </c>
      <c r="J208" s="96">
        <f>IFERROR(VLOOKUP($A208,동부영업본부!$A$1:$H$254,6,FALSE),0)</f>
        <v>0</v>
      </c>
      <c r="K208" s="96">
        <f>IFERROR(VLOOKUP($A208,동부영업본부!$A$1:$H$254,7,FALSE),0)</f>
        <v>0</v>
      </c>
      <c r="L208" s="96">
        <f>IFERROR(VLOOKUP($A208,서부영업본부!$A$1:$H$255,6,FALSE),0)</f>
        <v>0</v>
      </c>
      <c r="M208" s="96">
        <f>IFERROR(VLOOKUP($A208,서부영업본부!$A$1:$H$255,7,FALSE),0)</f>
        <v>0</v>
      </c>
      <c r="P208" s="97">
        <f>IFERROR(VLOOKUP($A208,강북영업본부!$A$1:$H$254,8,FALSE),0)</f>
        <v>0</v>
      </c>
      <c r="Q208" s="97">
        <f>IFERROR(VLOOKUP($A208,강남영업본부!$A$1:$J$254,10,FALSE),0)</f>
        <v>0</v>
      </c>
      <c r="R208" s="97">
        <f>IFERROR(VLOOKUP($A208,강서영업본부!$A$1:$J$254,10,FALSE),0)</f>
        <v>0</v>
      </c>
      <c r="S208" s="97">
        <f>IFERROR(VLOOKUP($A208,동부영업본부!$A$1:$H$254,8,FALSE),0)</f>
        <v>0</v>
      </c>
      <c r="T208" s="97">
        <f>IFERROR(VLOOKUP($A208,서부영업본부!$A$1:$H$255,8,FALSE),0)</f>
        <v>0</v>
      </c>
    </row>
    <row r="209" spans="1:20" x14ac:dyDescent="0.45">
      <c r="A209" s="25" t="s">
        <v>242</v>
      </c>
      <c r="B209" s="94">
        <f t="shared" si="12"/>
        <v>0</v>
      </c>
      <c r="C209" s="95">
        <f>IFERROR(VLOOKUP($A209,유통영업혁신단!$A$1:$L$254,11,FALSE),0)</f>
        <v>0</v>
      </c>
      <c r="D209" s="95">
        <f t="shared" si="11"/>
        <v>0</v>
      </c>
      <c r="E209" s="95">
        <f>IFERROR(VLOOKUP($A209,유통영업혁신단!$A$1:$F$254,5,FALSE),0)</f>
        <v>0</v>
      </c>
      <c r="F209" s="95">
        <f>IFERROR(VLOOKUP($A209,강북영업본부!$A$1:$H$254,6,FALSE),0)</f>
        <v>0</v>
      </c>
      <c r="G209" s="95">
        <f>IFERROR(VLOOKUP($A209,강북영업본부!$A$1:$H$254,7,FALSE),0)</f>
        <v>0</v>
      </c>
      <c r="H209" s="95">
        <f>IFERROR(VLOOKUP($A209,강남영업본부!$A$1:$J$254,5,FALSE),0)</f>
        <v>0</v>
      </c>
      <c r="I209" s="96">
        <f>IFERROR(VLOOKUP($A209,강서영업본부!$A$1:$J$254,5,FALSE),0)</f>
        <v>0</v>
      </c>
      <c r="J209" s="96">
        <f>IFERROR(VLOOKUP($A209,동부영업본부!$A$1:$H$254,6,FALSE),0)</f>
        <v>0</v>
      </c>
      <c r="K209" s="96">
        <f>IFERROR(VLOOKUP($A209,동부영업본부!$A$1:$H$254,7,FALSE),0)</f>
        <v>0</v>
      </c>
      <c r="L209" s="96">
        <f>IFERROR(VLOOKUP($A209,서부영업본부!$A$1:$H$255,6,FALSE),0)</f>
        <v>0</v>
      </c>
      <c r="M209" s="96">
        <f>IFERROR(VLOOKUP($A209,서부영업본부!$A$1:$H$255,7,FALSE),0)</f>
        <v>0</v>
      </c>
      <c r="P209" s="97">
        <f>IFERROR(VLOOKUP($A209,강북영업본부!$A$1:$H$254,8,FALSE),0)</f>
        <v>0</v>
      </c>
      <c r="Q209" s="97">
        <f>IFERROR(VLOOKUP($A209,강남영업본부!$A$1:$J$254,10,FALSE),0)</f>
        <v>0</v>
      </c>
      <c r="R209" s="97">
        <f>IFERROR(VLOOKUP($A209,강서영업본부!$A$1:$J$254,10,FALSE),0)</f>
        <v>0</v>
      </c>
      <c r="S209" s="97">
        <f>IFERROR(VLOOKUP($A209,동부영업본부!$A$1:$H$254,8,FALSE),0)</f>
        <v>0</v>
      </c>
      <c r="T209" s="97">
        <f>IFERROR(VLOOKUP($A209,서부영업본부!$A$1:$H$255,8,FALSE),0)</f>
        <v>0</v>
      </c>
    </row>
    <row r="210" spans="1:20" x14ac:dyDescent="0.45">
      <c r="A210" s="23" t="s">
        <v>243</v>
      </c>
      <c r="B210" s="94">
        <f t="shared" si="12"/>
        <v>0</v>
      </c>
      <c r="C210" s="95">
        <f>IFERROR(VLOOKUP($A210,유통영업혁신단!$A$1:$L$254,11,FALSE),0)</f>
        <v>0</v>
      </c>
      <c r="D210" s="95">
        <f t="shared" si="11"/>
        <v>0</v>
      </c>
      <c r="E210" s="95">
        <f>IFERROR(VLOOKUP($A210,유통영업혁신단!$A$1:$F$254,5,FALSE),0)</f>
        <v>0</v>
      </c>
      <c r="F210" s="95">
        <f>IFERROR(VLOOKUP($A210,강북영업본부!$A$1:$H$254,6,FALSE),0)</f>
        <v>0</v>
      </c>
      <c r="G210" s="95">
        <f>IFERROR(VLOOKUP($A210,강북영업본부!$A$1:$H$254,7,FALSE),0)</f>
        <v>0</v>
      </c>
      <c r="H210" s="95">
        <f>IFERROR(VLOOKUP($A210,강남영업본부!$A$1:$J$254,5,FALSE),0)</f>
        <v>0</v>
      </c>
      <c r="I210" s="96">
        <f>IFERROR(VLOOKUP($A210,강서영업본부!$A$1:$J$254,5,FALSE),0)</f>
        <v>0</v>
      </c>
      <c r="J210" s="96">
        <f>IFERROR(VLOOKUP($A210,동부영업본부!$A$1:$H$254,6,FALSE),0)</f>
        <v>0</v>
      </c>
      <c r="K210" s="96">
        <f>IFERROR(VLOOKUP($A210,동부영업본부!$A$1:$H$254,7,FALSE),0)</f>
        <v>0</v>
      </c>
      <c r="L210" s="96">
        <f>IFERROR(VLOOKUP($A210,서부영업본부!$A$1:$H$255,6,FALSE),0)</f>
        <v>0</v>
      </c>
      <c r="M210" s="96">
        <f>IFERROR(VLOOKUP($A210,서부영업본부!$A$1:$H$255,7,FALSE),0)</f>
        <v>0</v>
      </c>
      <c r="P210" s="97">
        <f>IFERROR(VLOOKUP($A210,강북영업본부!$A$1:$H$254,8,FALSE),0)</f>
        <v>0</v>
      </c>
      <c r="Q210" s="97">
        <f>IFERROR(VLOOKUP($A210,강남영업본부!$A$1:$J$254,10,FALSE),0)</f>
        <v>0</v>
      </c>
      <c r="R210" s="97">
        <f>IFERROR(VLOOKUP($A210,강서영업본부!$A$1:$J$254,10,FALSE),0)</f>
        <v>0</v>
      </c>
      <c r="S210" s="97">
        <f>IFERROR(VLOOKUP($A210,동부영업본부!$A$1:$H$254,8,FALSE),0)</f>
        <v>0</v>
      </c>
      <c r="T210" s="97">
        <f>IFERROR(VLOOKUP($A210,서부영업본부!$A$1:$H$255,8,FALSE),0)</f>
        <v>0</v>
      </c>
    </row>
    <row r="211" spans="1:20" x14ac:dyDescent="0.45">
      <c r="A211" s="23" t="s">
        <v>334</v>
      </c>
      <c r="B211" s="94">
        <f t="shared" si="12"/>
        <v>0</v>
      </c>
      <c r="C211" s="95">
        <f>IFERROR(VLOOKUP($A211,유통영업혁신단!$A$1:$L$254,11,FALSE),0)</f>
        <v>0</v>
      </c>
      <c r="D211" s="95">
        <f t="shared" si="11"/>
        <v>0</v>
      </c>
      <c r="E211" s="95">
        <f>IFERROR(VLOOKUP($A211,유통영업혁신단!$A$1:$F$254,5,FALSE),0)</f>
        <v>0</v>
      </c>
      <c r="F211" s="95">
        <f>IFERROR(VLOOKUP($A211,강북영업본부!$A$1:$H$254,6,FALSE),0)</f>
        <v>0</v>
      </c>
      <c r="G211" s="95">
        <f>IFERROR(VLOOKUP($A211,강북영업본부!$A$1:$H$254,7,FALSE),0)</f>
        <v>0</v>
      </c>
      <c r="H211" s="95">
        <f>IFERROR(VLOOKUP($A211,강남영업본부!$A$1:$J$254,5,FALSE),0)</f>
        <v>0</v>
      </c>
      <c r="I211" s="96">
        <f>IFERROR(VLOOKUP($A211,강서영업본부!$A$1:$J$254,5,FALSE),0)</f>
        <v>0</v>
      </c>
      <c r="J211" s="96">
        <f>IFERROR(VLOOKUP($A211,동부영업본부!$A$1:$H$254,6,FALSE),0)</f>
        <v>0</v>
      </c>
      <c r="K211" s="96">
        <f>IFERROR(VLOOKUP($A211,동부영업본부!$A$1:$H$254,7,FALSE),0)</f>
        <v>0</v>
      </c>
      <c r="L211" s="96">
        <f>IFERROR(VLOOKUP($A211,서부영업본부!$A$1:$H$255,6,FALSE),0)</f>
        <v>0</v>
      </c>
      <c r="M211" s="96">
        <f>IFERROR(VLOOKUP($A211,서부영업본부!$A$1:$H$255,7,FALSE),0)</f>
        <v>0</v>
      </c>
      <c r="P211" s="97">
        <f>IFERROR(VLOOKUP($A211,강북영업본부!$A$1:$H$254,8,FALSE),0)</f>
        <v>0</v>
      </c>
      <c r="Q211" s="97">
        <f>IFERROR(VLOOKUP($A211,강남영업본부!$A$1:$J$254,10,FALSE),0)</f>
        <v>0</v>
      </c>
      <c r="R211" s="97">
        <f>IFERROR(VLOOKUP($A211,강서영업본부!$A$1:$J$254,10,FALSE),0)</f>
        <v>0</v>
      </c>
      <c r="S211" s="97">
        <f>IFERROR(VLOOKUP($A211,동부영업본부!$A$1:$H$254,8,FALSE),0)</f>
        <v>0</v>
      </c>
      <c r="T211" s="97">
        <f>IFERROR(VLOOKUP($A211,서부영업본부!$A$1:$H$255,8,FALSE),0)</f>
        <v>0</v>
      </c>
    </row>
    <row r="212" spans="1:20" x14ac:dyDescent="0.45">
      <c r="A212" s="24" t="s">
        <v>175</v>
      </c>
      <c r="B212" s="94">
        <f t="shared" si="12"/>
        <v>0</v>
      </c>
      <c r="C212" s="95">
        <f>IFERROR(VLOOKUP($A212,유통영업혁신단!$A$1:$L$254,11,FALSE),0)</f>
        <v>0</v>
      </c>
      <c r="D212" s="95">
        <f t="shared" si="11"/>
        <v>0</v>
      </c>
      <c r="E212" s="95">
        <f>IFERROR(VLOOKUP($A212,유통영업혁신단!$A$1:$F$254,5,FALSE),0)</f>
        <v>0</v>
      </c>
      <c r="F212" s="95">
        <f>IFERROR(VLOOKUP($A212,강북영업본부!$A$1:$H$254,6,FALSE),0)</f>
        <v>0</v>
      </c>
      <c r="G212" s="95">
        <f>IFERROR(VLOOKUP($A212,강북영업본부!$A$1:$H$254,7,FALSE),0)</f>
        <v>0</v>
      </c>
      <c r="H212" s="95">
        <f>IFERROR(VLOOKUP($A212,강남영업본부!$A$1:$J$254,5,FALSE),0)</f>
        <v>0</v>
      </c>
      <c r="I212" s="96">
        <f>IFERROR(VLOOKUP($A212,강서영업본부!$A$1:$J$254,5,FALSE),0)</f>
        <v>0</v>
      </c>
      <c r="J212" s="96">
        <f>IFERROR(VLOOKUP($A212,동부영업본부!$A$1:$H$254,6,FALSE),0)</f>
        <v>0</v>
      </c>
      <c r="K212" s="96">
        <f>IFERROR(VLOOKUP($A212,동부영업본부!$A$1:$H$254,7,FALSE),0)</f>
        <v>0</v>
      </c>
      <c r="L212" s="96">
        <f>IFERROR(VLOOKUP($A212,서부영업본부!$A$1:$H$255,6,FALSE),0)</f>
        <v>0</v>
      </c>
      <c r="M212" s="96">
        <f>IFERROR(VLOOKUP($A212,서부영업본부!$A$1:$H$255,7,FALSE),0)</f>
        <v>0</v>
      </c>
      <c r="P212" s="97">
        <f>IFERROR(VLOOKUP($A212,강북영업본부!$A$1:$H$254,8,FALSE),0)</f>
        <v>0</v>
      </c>
      <c r="Q212" s="97">
        <f>IFERROR(VLOOKUP($A212,강남영업본부!$A$1:$J$254,10,FALSE),0)</f>
        <v>0</v>
      </c>
      <c r="R212" s="97">
        <f>IFERROR(VLOOKUP($A212,강서영업본부!$A$1:$J$254,10,FALSE),0)</f>
        <v>0</v>
      </c>
      <c r="S212" s="97">
        <f>IFERROR(VLOOKUP($A212,동부영업본부!$A$1:$H$254,8,FALSE),0)</f>
        <v>0</v>
      </c>
      <c r="T212" s="97">
        <f>IFERROR(VLOOKUP($A212,서부영업본부!$A$1:$H$255,8,FALSE),0)</f>
        <v>0</v>
      </c>
    </row>
    <row r="213" spans="1:20" x14ac:dyDescent="0.45">
      <c r="A213" s="23" t="s">
        <v>176</v>
      </c>
      <c r="B213" s="94">
        <f t="shared" si="12"/>
        <v>0</v>
      </c>
      <c r="C213" s="95">
        <f>IFERROR(VLOOKUP($A213,유통영업혁신단!$A$1:$L$254,11,FALSE),0)</f>
        <v>0</v>
      </c>
      <c r="D213" s="95">
        <f t="shared" si="11"/>
        <v>0</v>
      </c>
      <c r="E213" s="95">
        <f>IFERROR(VLOOKUP($A213,유통영업혁신단!$A$1:$F$254,5,FALSE),0)</f>
        <v>0</v>
      </c>
      <c r="F213" s="95">
        <f>IFERROR(VLOOKUP($A213,강북영업본부!$A$1:$H$254,6,FALSE),0)</f>
        <v>0</v>
      </c>
      <c r="G213" s="95">
        <f>IFERROR(VLOOKUP($A213,강북영업본부!$A$1:$H$254,7,FALSE),0)</f>
        <v>0</v>
      </c>
      <c r="H213" s="95">
        <f>IFERROR(VLOOKUP($A213,강남영업본부!$A$1:$J$254,5,FALSE),0)</f>
        <v>0</v>
      </c>
      <c r="I213" s="96">
        <f>IFERROR(VLOOKUP($A213,강서영업본부!$A$1:$J$254,5,FALSE),0)</f>
        <v>0</v>
      </c>
      <c r="J213" s="96">
        <f>IFERROR(VLOOKUP($A213,동부영업본부!$A$1:$H$254,6,FALSE),0)</f>
        <v>0</v>
      </c>
      <c r="K213" s="96">
        <f>IFERROR(VLOOKUP($A213,동부영업본부!$A$1:$H$254,7,FALSE),0)</f>
        <v>0</v>
      </c>
      <c r="L213" s="96">
        <f>IFERROR(VLOOKUP($A213,서부영업본부!$A$1:$H$255,6,FALSE),0)</f>
        <v>0</v>
      </c>
      <c r="M213" s="96">
        <f>IFERROR(VLOOKUP($A213,서부영업본부!$A$1:$H$255,7,FALSE),0)</f>
        <v>0</v>
      </c>
      <c r="P213" s="97">
        <f>IFERROR(VLOOKUP($A213,강북영업본부!$A$1:$H$254,8,FALSE),0)</f>
        <v>0</v>
      </c>
      <c r="Q213" s="97">
        <f>IFERROR(VLOOKUP($A213,강남영업본부!$A$1:$J$254,10,FALSE),0)</f>
        <v>0</v>
      </c>
      <c r="R213" s="97">
        <f>IFERROR(VLOOKUP($A213,강서영업본부!$A$1:$J$254,10,FALSE),0)</f>
        <v>0</v>
      </c>
      <c r="S213" s="97">
        <f>IFERROR(VLOOKUP($A213,동부영업본부!$A$1:$H$254,8,FALSE),0)</f>
        <v>0</v>
      </c>
      <c r="T213" s="97">
        <f>IFERROR(VLOOKUP($A213,서부영업본부!$A$1:$H$255,8,FALSE),0)</f>
        <v>0</v>
      </c>
    </row>
    <row r="214" spans="1:20" x14ac:dyDescent="0.45">
      <c r="A214" s="24" t="s">
        <v>105</v>
      </c>
      <c r="B214" s="94">
        <f t="shared" si="12"/>
        <v>8200886.1087256912</v>
      </c>
      <c r="C214" s="95">
        <f>IFERROR(VLOOKUP($A214,유통영업혁신단!$A$1:$L$254,11,FALSE),0)</f>
        <v>0</v>
      </c>
      <c r="D214" s="95">
        <f t="shared" si="11"/>
        <v>27866.108725691</v>
      </c>
      <c r="E214" s="95">
        <f>IFERROR(VLOOKUP($A214,유통영업혁신단!$A$1:$F$254,5,FALSE),0)</f>
        <v>0</v>
      </c>
      <c r="F214" s="95">
        <f>IFERROR(VLOOKUP($A214,강북영업본부!$A$1:$H$254,6,FALSE),0)</f>
        <v>1992727</v>
      </c>
      <c r="G214" s="95">
        <f>IFERROR(VLOOKUP($A214,강북영업본부!$A$1:$H$254,7,FALSE),0)</f>
        <v>0</v>
      </c>
      <c r="H214" s="95">
        <f>IFERROR(VLOOKUP($A214,강남영업본부!$A$1:$J$254,5,FALSE),0)</f>
        <v>2069091</v>
      </c>
      <c r="I214" s="96">
        <f>IFERROR(VLOOKUP($A214,강서영업본부!$A$1:$J$254,5,FALSE),0)</f>
        <v>156100</v>
      </c>
      <c r="J214" s="96">
        <f>IFERROR(VLOOKUP($A214,동부영업본부!$A$1:$H$254,6,FALSE),0)</f>
        <v>3618402</v>
      </c>
      <c r="K214" s="96">
        <f>IFERROR(VLOOKUP($A214,동부영업본부!$A$1:$H$254,7,FALSE),0)</f>
        <v>336700</v>
      </c>
      <c r="L214" s="96">
        <f>IFERROR(VLOOKUP($A214,서부영업본부!$A$1:$H$255,6,FALSE),0)</f>
        <v>0</v>
      </c>
      <c r="M214" s="96">
        <f>IFERROR(VLOOKUP($A214,서부영업본부!$A$1:$H$255,7,FALSE),0)</f>
        <v>0</v>
      </c>
      <c r="P214" s="97">
        <f>IFERROR(VLOOKUP($A214,강북영업본부!$A$1:$H$254,8,FALSE),0)</f>
        <v>27866.108725691</v>
      </c>
      <c r="Q214" s="97">
        <f>IFERROR(VLOOKUP($A214,강남영업본부!$A$1:$J$254,10,FALSE),0)</f>
        <v>0</v>
      </c>
      <c r="R214" s="97">
        <f>IFERROR(VLOOKUP($A214,강서영업본부!$A$1:$J$254,10,FALSE),0)</f>
        <v>0</v>
      </c>
      <c r="S214" s="97">
        <f>IFERROR(VLOOKUP($A214,동부영업본부!$A$1:$H$254,8,FALSE),0)</f>
        <v>0</v>
      </c>
      <c r="T214" s="97">
        <f>IFERROR(VLOOKUP($A214,서부영업본부!$A$1:$H$255,8,FALSE),0)</f>
        <v>0</v>
      </c>
    </row>
    <row r="215" spans="1:20" x14ac:dyDescent="0.45">
      <c r="A215" s="25" t="s">
        <v>186</v>
      </c>
      <c r="B215" s="94">
        <f t="shared" si="12"/>
        <v>0</v>
      </c>
      <c r="C215" s="95">
        <f>IFERROR(VLOOKUP($A215,유통영업혁신단!$A$1:$L$254,11,FALSE),0)</f>
        <v>0</v>
      </c>
      <c r="D215" s="95">
        <f t="shared" si="11"/>
        <v>0</v>
      </c>
      <c r="E215" s="95">
        <f>IFERROR(VLOOKUP($A215,유통영업혁신단!$A$1:$F$254,5,FALSE),0)</f>
        <v>0</v>
      </c>
      <c r="F215" s="95">
        <f>IFERROR(VLOOKUP($A215,강북영업본부!$A$1:$H$254,6,FALSE),0)</f>
        <v>0</v>
      </c>
      <c r="G215" s="95">
        <f>IFERROR(VLOOKUP($A215,강북영업본부!$A$1:$H$254,7,FALSE),0)</f>
        <v>0</v>
      </c>
      <c r="H215" s="95">
        <f>IFERROR(VLOOKUP($A215,강남영업본부!$A$1:$J$254,5,FALSE),0)</f>
        <v>0</v>
      </c>
      <c r="I215" s="96">
        <f>IFERROR(VLOOKUP($A215,강서영업본부!$A$1:$J$254,5,FALSE),0)</f>
        <v>0</v>
      </c>
      <c r="J215" s="96">
        <f>IFERROR(VLOOKUP($A215,동부영업본부!$A$1:$H$254,6,FALSE),0)</f>
        <v>0</v>
      </c>
      <c r="K215" s="96">
        <f>IFERROR(VLOOKUP($A215,동부영업본부!$A$1:$H$254,7,FALSE),0)</f>
        <v>0</v>
      </c>
      <c r="L215" s="96">
        <f>IFERROR(VLOOKUP($A215,서부영업본부!$A$1:$H$255,6,FALSE),0)</f>
        <v>0</v>
      </c>
      <c r="M215" s="96">
        <f>IFERROR(VLOOKUP($A215,서부영업본부!$A$1:$H$255,7,FALSE),0)</f>
        <v>0</v>
      </c>
      <c r="P215" s="97">
        <f>IFERROR(VLOOKUP($A215,강북영업본부!$A$1:$H$254,8,FALSE),0)</f>
        <v>0</v>
      </c>
      <c r="Q215" s="97">
        <f>IFERROR(VLOOKUP($A215,강남영업본부!$A$1:$J$254,10,FALSE),0)</f>
        <v>0</v>
      </c>
      <c r="R215" s="97">
        <f>IFERROR(VLOOKUP($A215,강서영업본부!$A$1:$J$254,10,FALSE),0)</f>
        <v>0</v>
      </c>
      <c r="S215" s="97">
        <f>IFERROR(VLOOKUP($A215,동부영업본부!$A$1:$H$254,8,FALSE),0)</f>
        <v>0</v>
      </c>
      <c r="T215" s="97">
        <f>IFERROR(VLOOKUP($A215,서부영업본부!$A$1:$H$255,8,FALSE),0)</f>
        <v>0</v>
      </c>
    </row>
    <row r="216" spans="1:20" x14ac:dyDescent="0.45">
      <c r="A216" s="25" t="s">
        <v>244</v>
      </c>
      <c r="B216" s="94">
        <f t="shared" si="12"/>
        <v>0</v>
      </c>
      <c r="C216" s="95">
        <f>IFERROR(VLOOKUP($A216,유통영업혁신단!$A$1:$L$254,11,FALSE),0)</f>
        <v>0</v>
      </c>
      <c r="D216" s="95">
        <f t="shared" si="11"/>
        <v>0</v>
      </c>
      <c r="E216" s="95">
        <f>IFERROR(VLOOKUP($A216,유통영업혁신단!$A$1:$F$254,5,FALSE),0)</f>
        <v>0</v>
      </c>
      <c r="F216" s="95">
        <f>IFERROR(VLOOKUP($A216,강북영업본부!$A$1:$H$254,6,FALSE),0)</f>
        <v>0</v>
      </c>
      <c r="G216" s="95">
        <f>IFERROR(VLOOKUP($A216,강북영업본부!$A$1:$H$254,7,FALSE),0)</f>
        <v>0</v>
      </c>
      <c r="H216" s="95">
        <f>IFERROR(VLOOKUP($A216,강남영업본부!$A$1:$J$254,5,FALSE),0)</f>
        <v>0</v>
      </c>
      <c r="I216" s="96">
        <f>IFERROR(VLOOKUP($A216,강서영업본부!$A$1:$J$254,5,FALSE),0)</f>
        <v>0</v>
      </c>
      <c r="J216" s="96">
        <f>IFERROR(VLOOKUP($A216,동부영업본부!$A$1:$H$254,6,FALSE),0)</f>
        <v>0</v>
      </c>
      <c r="K216" s="96">
        <f>IFERROR(VLOOKUP($A216,동부영업본부!$A$1:$H$254,7,FALSE),0)</f>
        <v>0</v>
      </c>
      <c r="L216" s="96">
        <f>IFERROR(VLOOKUP($A216,서부영업본부!$A$1:$H$255,6,FALSE),0)</f>
        <v>0</v>
      </c>
      <c r="M216" s="96">
        <f>IFERROR(VLOOKUP($A216,서부영업본부!$A$1:$H$255,7,FALSE),0)</f>
        <v>0</v>
      </c>
      <c r="P216" s="97">
        <f>IFERROR(VLOOKUP($A216,강북영업본부!$A$1:$H$254,8,FALSE),0)</f>
        <v>0</v>
      </c>
      <c r="Q216" s="97">
        <f>IFERROR(VLOOKUP($A216,강남영업본부!$A$1:$J$254,10,FALSE),0)</f>
        <v>0</v>
      </c>
      <c r="R216" s="97">
        <f>IFERROR(VLOOKUP($A216,강서영업본부!$A$1:$J$254,10,FALSE),0)</f>
        <v>0</v>
      </c>
      <c r="S216" s="97">
        <f>IFERROR(VLOOKUP($A216,동부영업본부!$A$1:$H$254,8,FALSE),0)</f>
        <v>0</v>
      </c>
      <c r="T216" s="97">
        <f>IFERROR(VLOOKUP($A216,서부영업본부!$A$1:$H$255,8,FALSE),0)</f>
        <v>0</v>
      </c>
    </row>
    <row r="217" spans="1:20" x14ac:dyDescent="0.45">
      <c r="A217" s="23" t="s">
        <v>106</v>
      </c>
      <c r="B217" s="94">
        <f t="shared" si="12"/>
        <v>1401130</v>
      </c>
      <c r="C217" s="95">
        <f>IFERROR(VLOOKUP($A217,유통영업혁신단!$A$1:$L$254,11,FALSE),0)</f>
        <v>0</v>
      </c>
      <c r="D217" s="95">
        <f t="shared" si="11"/>
        <v>0</v>
      </c>
      <c r="E217" s="95">
        <f>IFERROR(VLOOKUP($A217,유통영업혁신단!$A$1:$F$254,5,FALSE),0)</f>
        <v>0</v>
      </c>
      <c r="F217" s="95">
        <f>IFERROR(VLOOKUP($A217,강북영업본부!$A$1:$H$254,6,FALSE),0)</f>
        <v>200000</v>
      </c>
      <c r="G217" s="95">
        <f>IFERROR(VLOOKUP($A217,강북영업본부!$A$1:$H$254,7,FALSE),0)</f>
        <v>0</v>
      </c>
      <c r="H217" s="95">
        <f>IFERROR(VLOOKUP($A217,강남영업본부!$A$1:$J$254,5,FALSE),0)</f>
        <v>360000</v>
      </c>
      <c r="I217" s="96">
        <f>IFERROR(VLOOKUP($A217,강서영업본부!$A$1:$J$254,5,FALSE),0)</f>
        <v>156100</v>
      </c>
      <c r="J217" s="96">
        <f>IFERROR(VLOOKUP($A217,동부영업본부!$A$1:$H$254,6,FALSE),0)</f>
        <v>348330</v>
      </c>
      <c r="K217" s="96">
        <f>IFERROR(VLOOKUP($A217,동부영업본부!$A$1:$H$254,7,FALSE),0)</f>
        <v>336700</v>
      </c>
      <c r="L217" s="96">
        <f>IFERROR(VLOOKUP($A217,서부영업본부!$A$1:$H$255,6,FALSE),0)</f>
        <v>0</v>
      </c>
      <c r="M217" s="96">
        <f>IFERROR(VLOOKUP($A217,서부영업본부!$A$1:$H$255,7,FALSE),0)</f>
        <v>0</v>
      </c>
      <c r="P217" s="97">
        <f>IFERROR(VLOOKUP($A217,강북영업본부!$A$1:$H$254,8,FALSE),0)</f>
        <v>0</v>
      </c>
      <c r="Q217" s="97">
        <f>IFERROR(VLOOKUP($A217,강남영업본부!$A$1:$J$254,10,FALSE),0)</f>
        <v>0</v>
      </c>
      <c r="R217" s="97">
        <f>IFERROR(VLOOKUP($A217,강서영업본부!$A$1:$J$254,10,FALSE),0)</f>
        <v>0</v>
      </c>
      <c r="S217" s="97">
        <f>IFERROR(VLOOKUP($A217,동부영업본부!$A$1:$H$254,8,FALSE),0)</f>
        <v>0</v>
      </c>
      <c r="T217" s="97">
        <f>IFERROR(VLOOKUP($A217,서부영업본부!$A$1:$H$255,8,FALSE),0)</f>
        <v>0</v>
      </c>
    </row>
    <row r="218" spans="1:20" x14ac:dyDescent="0.45">
      <c r="A218" s="25" t="s">
        <v>107</v>
      </c>
      <c r="B218" s="94">
        <f t="shared" si="12"/>
        <v>0</v>
      </c>
      <c r="C218" s="95">
        <f>IFERROR(VLOOKUP($A218,유통영업혁신단!$A$1:$L$254,11,FALSE),0)</f>
        <v>0</v>
      </c>
      <c r="D218" s="95">
        <f t="shared" si="11"/>
        <v>0</v>
      </c>
      <c r="E218" s="95">
        <f>IFERROR(VLOOKUP($A218,유통영업혁신단!$A$1:$F$254,5,FALSE),0)</f>
        <v>0</v>
      </c>
      <c r="F218" s="95">
        <f>IFERROR(VLOOKUP($A218,강북영업본부!$A$1:$H$254,6,FALSE),0)</f>
        <v>0</v>
      </c>
      <c r="G218" s="95">
        <f>IFERROR(VLOOKUP($A218,강북영업본부!$A$1:$H$254,7,FALSE),0)</f>
        <v>0</v>
      </c>
      <c r="H218" s="95">
        <f>IFERROR(VLOOKUP($A218,강남영업본부!$A$1:$J$254,5,FALSE),0)</f>
        <v>0</v>
      </c>
      <c r="I218" s="96">
        <f>IFERROR(VLOOKUP($A218,강서영업본부!$A$1:$J$254,5,FALSE),0)</f>
        <v>0</v>
      </c>
      <c r="J218" s="96">
        <f>IFERROR(VLOOKUP($A218,동부영업본부!$A$1:$H$254,6,FALSE),0)</f>
        <v>0</v>
      </c>
      <c r="K218" s="96">
        <f>IFERROR(VLOOKUP($A218,동부영업본부!$A$1:$H$254,7,FALSE),0)</f>
        <v>0</v>
      </c>
      <c r="L218" s="96">
        <f>IFERROR(VLOOKUP($A218,서부영업본부!$A$1:$H$255,6,FALSE),0)</f>
        <v>0</v>
      </c>
      <c r="M218" s="96">
        <f>IFERROR(VLOOKUP($A218,서부영업본부!$A$1:$H$255,7,FALSE),0)</f>
        <v>0</v>
      </c>
      <c r="P218" s="97">
        <f>IFERROR(VLOOKUP($A218,강북영업본부!$A$1:$H$254,8,FALSE),0)</f>
        <v>0</v>
      </c>
      <c r="Q218" s="97">
        <f>IFERROR(VLOOKUP($A218,강남영업본부!$A$1:$J$254,10,FALSE),0)</f>
        <v>0</v>
      </c>
      <c r="R218" s="97">
        <f>IFERROR(VLOOKUP($A218,강서영업본부!$A$1:$J$254,10,FALSE),0)</f>
        <v>0</v>
      </c>
      <c r="S218" s="97">
        <f>IFERROR(VLOOKUP($A218,동부영업본부!$A$1:$H$254,8,FALSE),0)</f>
        <v>0</v>
      </c>
      <c r="T218" s="97">
        <f>IFERROR(VLOOKUP($A218,서부영업본부!$A$1:$H$255,8,FALSE),0)</f>
        <v>0</v>
      </c>
    </row>
    <row r="219" spans="1:20" x14ac:dyDescent="0.45">
      <c r="A219" s="26" t="s">
        <v>108</v>
      </c>
      <c r="B219" s="94">
        <f t="shared" si="12"/>
        <v>0</v>
      </c>
      <c r="C219" s="95">
        <f>IFERROR(VLOOKUP($A219,유통영업혁신단!$A$1:$L$254,11,FALSE),0)</f>
        <v>0</v>
      </c>
      <c r="D219" s="95">
        <f t="shared" si="11"/>
        <v>0</v>
      </c>
      <c r="E219" s="95">
        <f>IFERROR(VLOOKUP($A219,유통영업혁신단!$A$1:$F$254,5,FALSE),0)</f>
        <v>0</v>
      </c>
      <c r="F219" s="95">
        <f>IFERROR(VLOOKUP($A219,강북영업본부!$A$1:$H$254,6,FALSE),0)</f>
        <v>0</v>
      </c>
      <c r="G219" s="95">
        <f>IFERROR(VLOOKUP($A219,강북영업본부!$A$1:$H$254,7,FALSE),0)</f>
        <v>0</v>
      </c>
      <c r="H219" s="95">
        <f>IFERROR(VLOOKUP($A219,강남영업본부!$A$1:$J$254,5,FALSE),0)</f>
        <v>0</v>
      </c>
      <c r="I219" s="96">
        <f>IFERROR(VLOOKUP($A219,강서영업본부!$A$1:$J$254,5,FALSE),0)</f>
        <v>0</v>
      </c>
      <c r="J219" s="96">
        <f>IFERROR(VLOOKUP($A219,동부영업본부!$A$1:$H$254,6,FALSE),0)</f>
        <v>0</v>
      </c>
      <c r="K219" s="96">
        <f>IFERROR(VLOOKUP($A219,동부영업본부!$A$1:$H$254,7,FALSE),0)</f>
        <v>0</v>
      </c>
      <c r="L219" s="96">
        <f>IFERROR(VLOOKUP($A219,서부영업본부!$A$1:$H$255,6,FALSE),0)</f>
        <v>0</v>
      </c>
      <c r="M219" s="96">
        <f>IFERROR(VLOOKUP($A219,서부영업본부!$A$1:$H$255,7,FALSE),0)</f>
        <v>0</v>
      </c>
      <c r="P219" s="97">
        <f>IFERROR(VLOOKUP($A219,강북영업본부!$A$1:$H$254,8,FALSE),0)</f>
        <v>0</v>
      </c>
      <c r="Q219" s="97">
        <f>IFERROR(VLOOKUP($A219,강남영업본부!$A$1:$J$254,10,FALSE),0)</f>
        <v>0</v>
      </c>
      <c r="R219" s="97">
        <f>IFERROR(VLOOKUP($A219,강서영업본부!$A$1:$J$254,10,FALSE),0)</f>
        <v>0</v>
      </c>
      <c r="S219" s="97">
        <f>IFERROR(VLOOKUP($A219,동부영업본부!$A$1:$H$254,8,FALSE),0)</f>
        <v>0</v>
      </c>
      <c r="T219" s="97">
        <f>IFERROR(VLOOKUP($A219,서부영업본부!$A$1:$H$255,8,FALSE),0)</f>
        <v>0</v>
      </c>
    </row>
    <row r="220" spans="1:20" x14ac:dyDescent="0.45">
      <c r="A220" s="23" t="s">
        <v>131</v>
      </c>
      <c r="B220" s="94">
        <f t="shared" si="12"/>
        <v>6771890</v>
      </c>
      <c r="C220" s="95">
        <f>IFERROR(VLOOKUP($A220,유통영업혁신단!$A$1:$L$254,11,FALSE),0)</f>
        <v>0</v>
      </c>
      <c r="D220" s="95">
        <f t="shared" si="11"/>
        <v>0</v>
      </c>
      <c r="E220" s="95">
        <f>IFERROR(VLOOKUP($A220,유통영업혁신단!$A$1:$F$254,5,FALSE),0)</f>
        <v>0</v>
      </c>
      <c r="F220" s="95">
        <f>IFERROR(VLOOKUP($A220,강북영업본부!$A$1:$H$254,6,FALSE),0)</f>
        <v>1792727</v>
      </c>
      <c r="G220" s="95">
        <f>IFERROR(VLOOKUP($A220,강북영업본부!$A$1:$H$254,7,FALSE),0)</f>
        <v>0</v>
      </c>
      <c r="H220" s="95">
        <f>IFERROR(VLOOKUP($A220,강남영업본부!$A$1:$J$254,5,FALSE),0)</f>
        <v>1709091</v>
      </c>
      <c r="I220" s="96">
        <f>IFERROR(VLOOKUP($A220,강서영업본부!$A$1:$J$254,5,FALSE),0)</f>
        <v>0</v>
      </c>
      <c r="J220" s="96">
        <f>IFERROR(VLOOKUP($A220,동부영업본부!$A$1:$H$254,6,FALSE),0)</f>
        <v>3270072</v>
      </c>
      <c r="K220" s="96">
        <f>IFERROR(VLOOKUP($A220,동부영업본부!$A$1:$H$254,7,FALSE),0)</f>
        <v>0</v>
      </c>
      <c r="L220" s="96">
        <f>IFERROR(VLOOKUP($A220,서부영업본부!$A$1:$H$255,6,FALSE),0)</f>
        <v>0</v>
      </c>
      <c r="M220" s="96">
        <f>IFERROR(VLOOKUP($A220,서부영업본부!$A$1:$H$255,7,FALSE),0)</f>
        <v>0</v>
      </c>
      <c r="P220" s="97">
        <f>IFERROR(VLOOKUP($A220,강북영업본부!$A$1:$H$254,8,FALSE),0)</f>
        <v>0</v>
      </c>
      <c r="Q220" s="97">
        <f>IFERROR(VLOOKUP($A220,강남영업본부!$A$1:$J$254,10,FALSE),0)</f>
        <v>0</v>
      </c>
      <c r="R220" s="97">
        <f>IFERROR(VLOOKUP($A220,강서영업본부!$A$1:$J$254,10,FALSE),0)</f>
        <v>0</v>
      </c>
      <c r="S220" s="97">
        <f>IFERROR(VLOOKUP($A220,동부영업본부!$A$1:$H$254,8,FALSE),0)</f>
        <v>0</v>
      </c>
      <c r="T220" s="97">
        <f>IFERROR(VLOOKUP($A220,서부영업본부!$A$1:$H$255,8,FALSE),0)</f>
        <v>0</v>
      </c>
    </row>
    <row r="221" spans="1:20" x14ac:dyDescent="0.45">
      <c r="A221" s="25" t="s">
        <v>109</v>
      </c>
      <c r="B221" s="94">
        <f t="shared" si="12"/>
        <v>27866.108725691</v>
      </c>
      <c r="C221" s="95">
        <f>IFERROR(VLOOKUP($A221,유통영업혁신단!$A$1:$L$254,11,FALSE),0)</f>
        <v>0</v>
      </c>
      <c r="D221" s="95">
        <f t="shared" si="11"/>
        <v>27866.108725691</v>
      </c>
      <c r="E221" s="95">
        <f>IFERROR(VLOOKUP($A221,유통영업혁신단!$A$1:$F$254,5,FALSE),0)</f>
        <v>0</v>
      </c>
      <c r="F221" s="95">
        <f>IFERROR(VLOOKUP($A221,강북영업본부!$A$1:$H$254,6,FALSE),0)</f>
        <v>0</v>
      </c>
      <c r="G221" s="95">
        <f>IFERROR(VLOOKUP($A221,강북영업본부!$A$1:$H$254,7,FALSE),0)</f>
        <v>0</v>
      </c>
      <c r="H221" s="95">
        <f>IFERROR(VLOOKUP($A221,강남영업본부!$A$1:$J$254,5,FALSE),0)</f>
        <v>0</v>
      </c>
      <c r="I221" s="96">
        <f>IFERROR(VLOOKUP($A221,강서영업본부!$A$1:$J$254,5,FALSE),0)</f>
        <v>0</v>
      </c>
      <c r="J221" s="96">
        <f>IFERROR(VLOOKUP($A221,동부영업본부!$A$1:$H$254,6,FALSE),0)</f>
        <v>0</v>
      </c>
      <c r="K221" s="96">
        <f>IFERROR(VLOOKUP($A221,동부영업본부!$A$1:$H$254,7,FALSE),0)</f>
        <v>0</v>
      </c>
      <c r="L221" s="96">
        <f>IFERROR(VLOOKUP($A221,서부영업본부!$A$1:$H$255,6,FALSE),0)</f>
        <v>0</v>
      </c>
      <c r="M221" s="96">
        <f>IFERROR(VLOOKUP($A221,서부영업본부!$A$1:$H$255,7,FALSE),0)</f>
        <v>0</v>
      </c>
      <c r="P221" s="97">
        <f>IFERROR(VLOOKUP($A221,강북영업본부!$A$1:$H$254,8,FALSE),0)</f>
        <v>27866.108725691</v>
      </c>
      <c r="Q221" s="97">
        <f>IFERROR(VLOOKUP($A221,강남영업본부!$A$1:$J$254,10,FALSE),0)</f>
        <v>0</v>
      </c>
      <c r="R221" s="97">
        <f>IFERROR(VLOOKUP($A221,강서영업본부!$A$1:$J$254,10,FALSE),0)</f>
        <v>0</v>
      </c>
      <c r="S221" s="97">
        <f>IFERROR(VLOOKUP($A221,동부영업본부!$A$1:$H$254,8,FALSE),0)</f>
        <v>0</v>
      </c>
      <c r="T221" s="97">
        <f>IFERROR(VLOOKUP($A221,서부영업본부!$A$1:$H$255,8,FALSE),0)</f>
        <v>0</v>
      </c>
    </row>
    <row r="222" spans="1:20" x14ac:dyDescent="0.45">
      <c r="A222" s="28" t="s">
        <v>245</v>
      </c>
      <c r="B222" s="94">
        <f t="shared" si="12"/>
        <v>0</v>
      </c>
      <c r="C222" s="95">
        <f>IFERROR(VLOOKUP($A222,유통영업혁신단!$A$1:$L$254,11,FALSE),0)</f>
        <v>0</v>
      </c>
      <c r="D222" s="95">
        <f t="shared" si="11"/>
        <v>0</v>
      </c>
      <c r="E222" s="95">
        <f>IFERROR(VLOOKUP($A222,유통영업혁신단!$A$1:$F$254,5,FALSE),0)</f>
        <v>0</v>
      </c>
      <c r="F222" s="95">
        <f>IFERROR(VLOOKUP($A222,강북영업본부!$A$1:$H$254,6,FALSE),0)</f>
        <v>0</v>
      </c>
      <c r="G222" s="95">
        <f>IFERROR(VLOOKUP($A222,강북영업본부!$A$1:$H$254,7,FALSE),0)</f>
        <v>0</v>
      </c>
      <c r="H222" s="95">
        <f>IFERROR(VLOOKUP($A222,강남영업본부!$A$1:$J$254,5,FALSE),0)</f>
        <v>0</v>
      </c>
      <c r="I222" s="96">
        <f>IFERROR(VLOOKUP($A222,강서영업본부!$A$1:$J$254,5,FALSE),0)</f>
        <v>0</v>
      </c>
      <c r="J222" s="96">
        <f>IFERROR(VLOOKUP($A222,동부영업본부!$A$1:$H$254,6,FALSE),0)</f>
        <v>0</v>
      </c>
      <c r="K222" s="96">
        <f>IFERROR(VLOOKUP($A222,동부영업본부!$A$1:$H$254,7,FALSE),0)</f>
        <v>0</v>
      </c>
      <c r="L222" s="96">
        <f>IFERROR(VLOOKUP($A222,서부영업본부!$A$1:$H$255,6,FALSE),0)</f>
        <v>0</v>
      </c>
      <c r="M222" s="96">
        <f>IFERROR(VLOOKUP($A222,서부영업본부!$A$1:$H$255,7,FALSE),0)</f>
        <v>0</v>
      </c>
      <c r="P222" s="97">
        <f>IFERROR(VLOOKUP($A222,강북영업본부!$A$1:$H$254,8,FALSE),0)</f>
        <v>0</v>
      </c>
      <c r="Q222" s="97">
        <f>IFERROR(VLOOKUP($A222,강남영업본부!$A$1:$J$254,10,FALSE),0)</f>
        <v>0</v>
      </c>
      <c r="R222" s="97">
        <f>IFERROR(VLOOKUP($A222,강서영업본부!$A$1:$J$254,10,FALSE),0)</f>
        <v>0</v>
      </c>
      <c r="S222" s="97">
        <f>IFERROR(VLOOKUP($A222,동부영업본부!$A$1:$H$254,8,FALSE),0)</f>
        <v>0</v>
      </c>
      <c r="T222" s="97">
        <f>IFERROR(VLOOKUP($A222,서부영업본부!$A$1:$H$255,8,FALSE),0)</f>
        <v>0</v>
      </c>
    </row>
    <row r="223" spans="1:20" x14ac:dyDescent="0.45">
      <c r="A223" s="26" t="s">
        <v>110</v>
      </c>
      <c r="B223" s="94">
        <f t="shared" si="12"/>
        <v>0</v>
      </c>
      <c r="C223" s="95">
        <f>IFERROR(VLOOKUP($A223,유통영업혁신단!$A$1:$L$254,11,FALSE),0)</f>
        <v>0</v>
      </c>
      <c r="D223" s="95">
        <f t="shared" si="11"/>
        <v>0</v>
      </c>
      <c r="E223" s="95">
        <f>IFERROR(VLOOKUP($A223,유통영업혁신단!$A$1:$F$254,5,FALSE),0)</f>
        <v>0</v>
      </c>
      <c r="F223" s="95">
        <f>IFERROR(VLOOKUP($A223,강북영업본부!$A$1:$H$254,6,FALSE),0)</f>
        <v>0</v>
      </c>
      <c r="G223" s="95">
        <f>IFERROR(VLOOKUP($A223,강북영업본부!$A$1:$H$254,7,FALSE),0)</f>
        <v>0</v>
      </c>
      <c r="H223" s="95">
        <f>IFERROR(VLOOKUP($A223,강남영업본부!$A$1:$J$254,5,FALSE),0)</f>
        <v>0</v>
      </c>
      <c r="I223" s="96">
        <f>IFERROR(VLOOKUP($A223,강서영업본부!$A$1:$J$254,5,FALSE),0)</f>
        <v>0</v>
      </c>
      <c r="J223" s="96">
        <f>IFERROR(VLOOKUP($A223,동부영업본부!$A$1:$H$254,6,FALSE),0)</f>
        <v>0</v>
      </c>
      <c r="K223" s="96">
        <f>IFERROR(VLOOKUP($A223,동부영업본부!$A$1:$H$254,7,FALSE),0)</f>
        <v>0</v>
      </c>
      <c r="L223" s="96">
        <f>IFERROR(VLOOKUP($A223,서부영업본부!$A$1:$H$255,6,FALSE),0)</f>
        <v>0</v>
      </c>
      <c r="M223" s="96">
        <f>IFERROR(VLOOKUP($A223,서부영업본부!$A$1:$H$255,7,FALSE),0)</f>
        <v>0</v>
      </c>
      <c r="P223" s="97">
        <f>IFERROR(VLOOKUP($A223,강북영업본부!$A$1:$H$254,8,FALSE),0)</f>
        <v>0</v>
      </c>
      <c r="Q223" s="97">
        <f>IFERROR(VLOOKUP($A223,강남영업본부!$A$1:$J$254,10,FALSE),0)</f>
        <v>0</v>
      </c>
      <c r="R223" s="97">
        <f>IFERROR(VLOOKUP($A223,강서영업본부!$A$1:$J$254,10,FALSE),0)</f>
        <v>0</v>
      </c>
      <c r="S223" s="97">
        <f>IFERROR(VLOOKUP($A223,동부영업본부!$A$1:$H$254,8,FALSE),0)</f>
        <v>0</v>
      </c>
      <c r="T223" s="97">
        <f>IFERROR(VLOOKUP($A223,서부영업본부!$A$1:$H$255,8,FALSE),0)</f>
        <v>0</v>
      </c>
    </row>
    <row r="224" spans="1:20" x14ac:dyDescent="0.45">
      <c r="A224" s="25" t="s">
        <v>339</v>
      </c>
      <c r="B224" s="94">
        <f t="shared" si="12"/>
        <v>0</v>
      </c>
      <c r="C224" s="95">
        <f>IFERROR(VLOOKUP($A224,유통영업혁신단!$A$1:$L$254,11,FALSE),0)</f>
        <v>0</v>
      </c>
      <c r="D224" s="95">
        <f t="shared" si="11"/>
        <v>0</v>
      </c>
      <c r="E224" s="95">
        <f>IFERROR(VLOOKUP($A224,유통영업혁신단!$A$1:$F$254,5,FALSE),0)</f>
        <v>0</v>
      </c>
      <c r="F224" s="95">
        <f>IFERROR(VLOOKUP($A224,강북영업본부!$A$1:$H$254,6,FALSE),0)</f>
        <v>0</v>
      </c>
      <c r="G224" s="95">
        <f>IFERROR(VLOOKUP($A224,강북영업본부!$A$1:$H$254,7,FALSE),0)</f>
        <v>0</v>
      </c>
      <c r="H224" s="95">
        <f>IFERROR(VLOOKUP($A224,강남영업본부!$A$1:$J$254,5,FALSE),0)</f>
        <v>0</v>
      </c>
      <c r="I224" s="96">
        <f>IFERROR(VLOOKUP($A224,강서영업본부!$A$1:$J$254,5,FALSE),0)</f>
        <v>0</v>
      </c>
      <c r="J224" s="96">
        <f>IFERROR(VLOOKUP($A224,동부영업본부!$A$1:$H$254,6,FALSE),0)</f>
        <v>0</v>
      </c>
      <c r="K224" s="96">
        <f>IFERROR(VLOOKUP($A224,동부영업본부!$A$1:$H$254,7,FALSE),0)</f>
        <v>0</v>
      </c>
      <c r="L224" s="96">
        <f>IFERROR(VLOOKUP($A224,서부영업본부!$A$1:$H$255,6,FALSE),0)</f>
        <v>0</v>
      </c>
      <c r="M224" s="96">
        <f>IFERROR(VLOOKUP($A224,서부영업본부!$A$1:$H$255,7,FALSE),0)</f>
        <v>0</v>
      </c>
      <c r="P224" s="97">
        <f>IFERROR(VLOOKUP($A224,강북영업본부!$A$1:$H$254,8,FALSE),0)</f>
        <v>0</v>
      </c>
      <c r="Q224" s="97">
        <f>IFERROR(VLOOKUP($A224,강남영업본부!$A$1:$J$254,10,FALSE),0)</f>
        <v>0</v>
      </c>
      <c r="R224" s="97">
        <f>IFERROR(VLOOKUP($A224,강서영업본부!$A$1:$J$254,10,FALSE),0)</f>
        <v>0</v>
      </c>
      <c r="S224" s="97">
        <f>IFERROR(VLOOKUP($A224,동부영업본부!$A$1:$H$254,8,FALSE),0)</f>
        <v>0</v>
      </c>
      <c r="T224" s="97">
        <f>IFERROR(VLOOKUP($A224,서부영업본부!$A$1:$H$255,8,FALSE),0)</f>
        <v>0</v>
      </c>
    </row>
    <row r="225" spans="1:20" x14ac:dyDescent="0.45">
      <c r="A225" s="24" t="s">
        <v>246</v>
      </c>
      <c r="B225" s="94">
        <f t="shared" si="12"/>
        <v>0</v>
      </c>
      <c r="C225" s="95">
        <f>IFERROR(VLOOKUP($A225,유통영업혁신단!$A$1:$L$254,11,FALSE),0)</f>
        <v>0</v>
      </c>
      <c r="D225" s="95">
        <f t="shared" si="11"/>
        <v>0</v>
      </c>
      <c r="E225" s="95">
        <f>IFERROR(VLOOKUP($A225,유통영업혁신단!$A$1:$F$254,5,FALSE),0)</f>
        <v>0</v>
      </c>
      <c r="F225" s="95">
        <f>IFERROR(VLOOKUP($A225,강북영업본부!$A$1:$H$254,6,FALSE),0)</f>
        <v>0</v>
      </c>
      <c r="G225" s="95">
        <f>IFERROR(VLOOKUP($A225,강북영업본부!$A$1:$H$254,7,FALSE),0)</f>
        <v>0</v>
      </c>
      <c r="H225" s="95">
        <f>IFERROR(VLOOKUP($A225,강남영업본부!$A$1:$J$254,5,FALSE),0)</f>
        <v>0</v>
      </c>
      <c r="I225" s="96">
        <f>IFERROR(VLOOKUP($A225,강서영업본부!$A$1:$J$254,5,FALSE),0)</f>
        <v>0</v>
      </c>
      <c r="J225" s="96">
        <f>IFERROR(VLOOKUP($A225,동부영업본부!$A$1:$H$254,6,FALSE),0)</f>
        <v>0</v>
      </c>
      <c r="K225" s="96">
        <f>IFERROR(VLOOKUP($A225,동부영업본부!$A$1:$H$254,7,FALSE),0)</f>
        <v>0</v>
      </c>
      <c r="L225" s="96">
        <f>IFERROR(VLOOKUP($A225,서부영업본부!$A$1:$H$255,6,FALSE),0)</f>
        <v>0</v>
      </c>
      <c r="M225" s="96">
        <f>IFERROR(VLOOKUP($A225,서부영업본부!$A$1:$H$255,7,FALSE),0)</f>
        <v>0</v>
      </c>
      <c r="P225" s="97">
        <f>IFERROR(VLOOKUP($A225,강북영업본부!$A$1:$H$254,8,FALSE),0)</f>
        <v>0</v>
      </c>
      <c r="Q225" s="97">
        <f>IFERROR(VLOOKUP($A225,강남영업본부!$A$1:$J$254,10,FALSE),0)</f>
        <v>0</v>
      </c>
      <c r="R225" s="97">
        <f>IFERROR(VLOOKUP($A225,강서영업본부!$A$1:$J$254,10,FALSE),0)</f>
        <v>0</v>
      </c>
      <c r="S225" s="97">
        <f>IFERROR(VLOOKUP($A225,동부영업본부!$A$1:$H$254,8,FALSE),0)</f>
        <v>0</v>
      </c>
      <c r="T225" s="97">
        <f>IFERROR(VLOOKUP($A225,서부영업본부!$A$1:$H$255,8,FALSE),0)</f>
        <v>0</v>
      </c>
    </row>
    <row r="226" spans="1:20" x14ac:dyDescent="0.45">
      <c r="A226" s="24" t="s">
        <v>111</v>
      </c>
      <c r="B226" s="94">
        <f t="shared" si="12"/>
        <v>-4342557</v>
      </c>
      <c r="C226" s="95">
        <f>IFERROR(VLOOKUP($A226,유통영업혁신단!$A$1:$L$254,11,FALSE),0)</f>
        <v>0</v>
      </c>
      <c r="D226" s="95">
        <f t="shared" si="11"/>
        <v>0</v>
      </c>
      <c r="E226" s="95">
        <f>IFERROR(VLOOKUP($A226,유통영업혁신단!$A$1:$F$254,5,FALSE),0)</f>
        <v>0</v>
      </c>
      <c r="F226" s="95">
        <f>IFERROR(VLOOKUP($A226,강북영업본부!$A$1:$H$254,6,FALSE),0)</f>
        <v>0</v>
      </c>
      <c r="G226" s="95">
        <f>IFERROR(VLOOKUP($A226,강북영업본부!$A$1:$H$254,7,FALSE),0)</f>
        <v>0</v>
      </c>
      <c r="H226" s="95">
        <f>IFERROR(VLOOKUP($A226,강남영업본부!$A$1:$J$254,5,FALSE),0)</f>
        <v>-136364</v>
      </c>
      <c r="I226" s="96">
        <f>IFERROR(VLOOKUP($A226,강서영업본부!$A$1:$J$254,5,FALSE),0)</f>
        <v>0</v>
      </c>
      <c r="J226" s="96">
        <f>IFERROR(VLOOKUP($A226,동부영업본부!$A$1:$H$254,6,FALSE),0)</f>
        <v>-2607334</v>
      </c>
      <c r="K226" s="96">
        <f>IFERROR(VLOOKUP($A226,동부영업본부!$A$1:$H$254,7,FALSE),0)</f>
        <v>-545454</v>
      </c>
      <c r="L226" s="96">
        <f>IFERROR(VLOOKUP($A226,서부영업본부!$A$1:$H$255,6,FALSE),0)</f>
        <v>-1053405</v>
      </c>
      <c r="M226" s="96">
        <f>IFERROR(VLOOKUP($A226,서부영업본부!$A$1:$H$255,7,FALSE),0)</f>
        <v>0</v>
      </c>
      <c r="P226" s="97">
        <f>IFERROR(VLOOKUP($A226,강북영업본부!$A$1:$H$254,8,FALSE),0)</f>
        <v>0</v>
      </c>
      <c r="Q226" s="97">
        <f>IFERROR(VLOOKUP($A226,강남영업본부!$A$1:$J$254,10,FALSE),0)</f>
        <v>0</v>
      </c>
      <c r="R226" s="97">
        <f>IFERROR(VLOOKUP($A226,강서영업본부!$A$1:$J$254,10,FALSE),0)</f>
        <v>0</v>
      </c>
      <c r="S226" s="97">
        <f>IFERROR(VLOOKUP($A226,동부영업본부!$A$1:$H$254,8,FALSE),0)</f>
        <v>0</v>
      </c>
      <c r="T226" s="97">
        <f>IFERROR(VLOOKUP($A226,서부영업본부!$A$1:$H$255,8,FALSE),0)</f>
        <v>0</v>
      </c>
    </row>
    <row r="227" spans="1:20" x14ac:dyDescent="0.45">
      <c r="A227" s="25" t="s">
        <v>177</v>
      </c>
      <c r="B227" s="94">
        <f t="shared" si="12"/>
        <v>0</v>
      </c>
      <c r="C227" s="95">
        <f>IFERROR(VLOOKUP($A227,유통영업혁신단!$A$1:$L$254,11,FALSE),0)</f>
        <v>0</v>
      </c>
      <c r="D227" s="95">
        <f t="shared" si="11"/>
        <v>0</v>
      </c>
      <c r="E227" s="95">
        <f>IFERROR(VLOOKUP($A227,유통영업혁신단!$A$1:$F$254,5,FALSE),0)</f>
        <v>0</v>
      </c>
      <c r="F227" s="95">
        <f>IFERROR(VLOOKUP($A227,강북영업본부!$A$1:$H$254,6,FALSE),0)</f>
        <v>0</v>
      </c>
      <c r="G227" s="95">
        <f>IFERROR(VLOOKUP($A227,강북영업본부!$A$1:$H$254,7,FALSE),0)</f>
        <v>0</v>
      </c>
      <c r="H227" s="95">
        <f>IFERROR(VLOOKUP($A227,강남영업본부!$A$1:$J$254,5,FALSE),0)</f>
        <v>0</v>
      </c>
      <c r="I227" s="96">
        <f>IFERROR(VLOOKUP($A227,강서영업본부!$A$1:$J$254,5,FALSE),0)</f>
        <v>0</v>
      </c>
      <c r="J227" s="96">
        <f>IFERROR(VLOOKUP($A227,동부영업본부!$A$1:$H$254,6,FALSE),0)</f>
        <v>0</v>
      </c>
      <c r="K227" s="96">
        <f>IFERROR(VLOOKUP($A227,동부영업본부!$A$1:$H$254,7,FALSE),0)</f>
        <v>0</v>
      </c>
      <c r="L227" s="96">
        <f>IFERROR(VLOOKUP($A227,서부영업본부!$A$1:$H$255,6,FALSE),0)</f>
        <v>0</v>
      </c>
      <c r="M227" s="96">
        <f>IFERROR(VLOOKUP($A227,서부영업본부!$A$1:$H$255,7,FALSE),0)</f>
        <v>0</v>
      </c>
      <c r="P227" s="97">
        <f>IFERROR(VLOOKUP($A227,강북영업본부!$A$1:$H$254,8,FALSE),0)</f>
        <v>0</v>
      </c>
      <c r="Q227" s="97">
        <f>IFERROR(VLOOKUP($A227,강남영업본부!$A$1:$J$254,10,FALSE),0)</f>
        <v>0</v>
      </c>
      <c r="R227" s="97">
        <f>IFERROR(VLOOKUP($A227,강서영업본부!$A$1:$J$254,10,FALSE),0)</f>
        <v>0</v>
      </c>
      <c r="S227" s="97">
        <f>IFERROR(VLOOKUP($A227,동부영업본부!$A$1:$H$254,8,FALSE),0)</f>
        <v>0</v>
      </c>
      <c r="T227" s="97">
        <f>IFERROR(VLOOKUP($A227,서부영업본부!$A$1:$H$255,8,FALSE),0)</f>
        <v>0</v>
      </c>
    </row>
    <row r="228" spans="1:20" x14ac:dyDescent="0.45">
      <c r="A228" s="25" t="s">
        <v>247</v>
      </c>
      <c r="B228" s="94">
        <f t="shared" si="12"/>
        <v>0</v>
      </c>
      <c r="C228" s="95">
        <f>IFERROR(VLOOKUP($A228,유통영업혁신단!$A$1:$L$254,11,FALSE),0)</f>
        <v>0</v>
      </c>
      <c r="D228" s="95">
        <f t="shared" si="11"/>
        <v>0</v>
      </c>
      <c r="E228" s="95">
        <f>IFERROR(VLOOKUP($A228,유통영업혁신단!$A$1:$F$254,5,FALSE),0)</f>
        <v>0</v>
      </c>
      <c r="F228" s="95">
        <f>IFERROR(VLOOKUP($A228,강북영업본부!$A$1:$H$254,6,FALSE),0)</f>
        <v>0</v>
      </c>
      <c r="G228" s="95">
        <f>IFERROR(VLOOKUP($A228,강북영업본부!$A$1:$H$254,7,FALSE),0)</f>
        <v>0</v>
      </c>
      <c r="H228" s="95">
        <f>IFERROR(VLOOKUP($A228,강남영업본부!$A$1:$J$254,5,FALSE),0)</f>
        <v>0</v>
      </c>
      <c r="I228" s="96">
        <f>IFERROR(VLOOKUP($A228,강서영업본부!$A$1:$J$254,5,FALSE),0)</f>
        <v>0</v>
      </c>
      <c r="J228" s="96">
        <f>IFERROR(VLOOKUP($A228,동부영업본부!$A$1:$H$254,6,FALSE),0)</f>
        <v>0</v>
      </c>
      <c r="K228" s="96">
        <f>IFERROR(VLOOKUP($A228,동부영업본부!$A$1:$H$254,7,FALSE),0)</f>
        <v>0</v>
      </c>
      <c r="L228" s="96">
        <f>IFERROR(VLOOKUP($A228,서부영업본부!$A$1:$H$255,6,FALSE),0)</f>
        <v>0</v>
      </c>
      <c r="M228" s="96">
        <f>IFERROR(VLOOKUP($A228,서부영업본부!$A$1:$H$255,7,FALSE),0)</f>
        <v>0</v>
      </c>
      <c r="P228" s="97">
        <f>IFERROR(VLOOKUP($A228,강북영업본부!$A$1:$H$254,8,FALSE),0)</f>
        <v>0</v>
      </c>
      <c r="Q228" s="97">
        <f>IFERROR(VLOOKUP($A228,강남영업본부!$A$1:$J$254,10,FALSE),0)</f>
        <v>0</v>
      </c>
      <c r="R228" s="97">
        <f>IFERROR(VLOOKUP($A228,강서영업본부!$A$1:$J$254,10,FALSE),0)</f>
        <v>0</v>
      </c>
      <c r="S228" s="97">
        <f>IFERROR(VLOOKUP($A228,동부영업본부!$A$1:$H$254,8,FALSE),0)</f>
        <v>0</v>
      </c>
      <c r="T228" s="97">
        <f>IFERROR(VLOOKUP($A228,서부영업본부!$A$1:$H$255,8,FALSE),0)</f>
        <v>0</v>
      </c>
    </row>
    <row r="229" spans="1:20" x14ac:dyDescent="0.45">
      <c r="A229" s="25" t="s">
        <v>258</v>
      </c>
      <c r="B229" s="94">
        <f t="shared" si="12"/>
        <v>0</v>
      </c>
      <c r="C229" s="95">
        <f>IFERROR(VLOOKUP($A229,유통영업혁신단!$A$1:$L$254,11,FALSE),0)</f>
        <v>0</v>
      </c>
      <c r="D229" s="95">
        <f t="shared" si="11"/>
        <v>0</v>
      </c>
      <c r="E229" s="95">
        <f>IFERROR(VLOOKUP($A229,유통영업혁신단!$A$1:$F$254,5,FALSE),0)</f>
        <v>0</v>
      </c>
      <c r="F229" s="95">
        <f>IFERROR(VLOOKUP($A229,강북영업본부!$A$1:$H$254,6,FALSE),0)</f>
        <v>0</v>
      </c>
      <c r="G229" s="95">
        <f>IFERROR(VLOOKUP($A229,강북영업본부!$A$1:$H$254,7,FALSE),0)</f>
        <v>0</v>
      </c>
      <c r="H229" s="95">
        <f>IFERROR(VLOOKUP($A229,강남영업본부!$A$1:$J$254,5,FALSE),0)</f>
        <v>0</v>
      </c>
      <c r="I229" s="96">
        <f>IFERROR(VLOOKUP($A229,강서영업본부!$A$1:$J$254,5,FALSE),0)</f>
        <v>0</v>
      </c>
      <c r="J229" s="96">
        <f>IFERROR(VLOOKUP($A229,동부영업본부!$A$1:$H$254,6,FALSE),0)</f>
        <v>0</v>
      </c>
      <c r="K229" s="96">
        <f>IFERROR(VLOOKUP($A229,동부영업본부!$A$1:$H$254,7,FALSE),0)</f>
        <v>0</v>
      </c>
      <c r="L229" s="96">
        <f>IFERROR(VLOOKUP($A229,서부영업본부!$A$1:$H$255,6,FALSE),0)</f>
        <v>0</v>
      </c>
      <c r="M229" s="96">
        <f>IFERROR(VLOOKUP($A229,서부영업본부!$A$1:$H$255,7,FALSE),0)</f>
        <v>0</v>
      </c>
      <c r="P229" s="97">
        <f>IFERROR(VLOOKUP($A229,강북영업본부!$A$1:$H$254,8,FALSE),0)</f>
        <v>0</v>
      </c>
      <c r="Q229" s="97">
        <f>IFERROR(VLOOKUP($A229,강남영업본부!$A$1:$J$254,10,FALSE),0)</f>
        <v>0</v>
      </c>
      <c r="R229" s="97">
        <f>IFERROR(VLOOKUP($A229,강서영업본부!$A$1:$J$254,10,FALSE),0)</f>
        <v>0</v>
      </c>
      <c r="S229" s="97">
        <f>IFERROR(VLOOKUP($A229,동부영업본부!$A$1:$H$254,8,FALSE),0)</f>
        <v>0</v>
      </c>
      <c r="T229" s="97">
        <f>IFERROR(VLOOKUP($A229,서부영업본부!$A$1:$H$255,8,FALSE),0)</f>
        <v>0</v>
      </c>
    </row>
    <row r="230" spans="1:20" x14ac:dyDescent="0.45">
      <c r="A230" s="28" t="s">
        <v>248</v>
      </c>
      <c r="B230" s="94">
        <f t="shared" si="12"/>
        <v>0</v>
      </c>
      <c r="C230" s="95">
        <f>IFERROR(VLOOKUP($A230,유통영업혁신단!$A$1:$L$254,11,FALSE),0)</f>
        <v>0</v>
      </c>
      <c r="D230" s="95">
        <f t="shared" si="11"/>
        <v>0</v>
      </c>
      <c r="E230" s="95">
        <f>IFERROR(VLOOKUP($A230,유통영업혁신단!$A$1:$F$254,5,FALSE),0)</f>
        <v>0</v>
      </c>
      <c r="F230" s="95">
        <f>IFERROR(VLOOKUP($A230,강북영업본부!$A$1:$H$254,6,FALSE),0)</f>
        <v>0</v>
      </c>
      <c r="G230" s="95">
        <f>IFERROR(VLOOKUP($A230,강북영업본부!$A$1:$H$254,7,FALSE),0)</f>
        <v>0</v>
      </c>
      <c r="H230" s="95">
        <f>IFERROR(VLOOKUP($A230,강남영업본부!$A$1:$J$254,5,FALSE),0)</f>
        <v>0</v>
      </c>
      <c r="I230" s="96">
        <f>IFERROR(VLOOKUP($A230,강서영업본부!$A$1:$J$254,5,FALSE),0)</f>
        <v>0</v>
      </c>
      <c r="J230" s="96">
        <f>IFERROR(VLOOKUP($A230,동부영업본부!$A$1:$H$254,6,FALSE),0)</f>
        <v>0</v>
      </c>
      <c r="K230" s="96">
        <f>IFERROR(VLOOKUP($A230,동부영업본부!$A$1:$H$254,7,FALSE),0)</f>
        <v>0</v>
      </c>
      <c r="L230" s="96">
        <f>IFERROR(VLOOKUP($A230,서부영업본부!$A$1:$H$255,6,FALSE),0)</f>
        <v>0</v>
      </c>
      <c r="M230" s="96">
        <f>IFERROR(VLOOKUP($A230,서부영업본부!$A$1:$H$255,7,FALSE),0)</f>
        <v>0</v>
      </c>
      <c r="P230" s="97">
        <f>IFERROR(VLOOKUP($A230,강북영업본부!$A$1:$H$254,8,FALSE),0)</f>
        <v>0</v>
      </c>
      <c r="Q230" s="97">
        <f>IFERROR(VLOOKUP($A230,강남영업본부!$A$1:$J$254,10,FALSE),0)</f>
        <v>0</v>
      </c>
      <c r="R230" s="97">
        <f>IFERROR(VLOOKUP($A230,강서영업본부!$A$1:$J$254,10,FALSE),0)</f>
        <v>0</v>
      </c>
      <c r="S230" s="97">
        <f>IFERROR(VLOOKUP($A230,동부영업본부!$A$1:$H$254,8,FALSE),0)</f>
        <v>0</v>
      </c>
      <c r="T230" s="97">
        <f>IFERROR(VLOOKUP($A230,서부영업본부!$A$1:$H$255,8,FALSE),0)</f>
        <v>0</v>
      </c>
    </row>
    <row r="231" spans="1:20" x14ac:dyDescent="0.45">
      <c r="A231" s="25" t="s">
        <v>112</v>
      </c>
      <c r="B231" s="94">
        <f t="shared" si="12"/>
        <v>-4182557</v>
      </c>
      <c r="C231" s="95">
        <f>IFERROR(VLOOKUP($A231,유통영업혁신단!$A$1:$L$254,11,FALSE),0)</f>
        <v>0</v>
      </c>
      <c r="D231" s="95">
        <f t="shared" si="11"/>
        <v>0</v>
      </c>
      <c r="E231" s="95">
        <f>IFERROR(VLOOKUP($A231,유통영업혁신단!$A$1:$F$254,5,FALSE),0)</f>
        <v>0</v>
      </c>
      <c r="F231" s="95">
        <f>IFERROR(VLOOKUP($A231,강북영업본부!$A$1:$H$254,6,FALSE),0)</f>
        <v>0</v>
      </c>
      <c r="G231" s="95">
        <f>IFERROR(VLOOKUP($A231,강북영업본부!$A$1:$H$254,7,FALSE),0)</f>
        <v>0</v>
      </c>
      <c r="H231" s="95">
        <f>IFERROR(VLOOKUP($A231,강남영업본부!$A$1:$J$254,5,FALSE),0)</f>
        <v>-136364</v>
      </c>
      <c r="I231" s="96">
        <f>IFERROR(VLOOKUP($A231,강서영업본부!$A$1:$J$254,5,FALSE),0)</f>
        <v>0</v>
      </c>
      <c r="J231" s="96">
        <f>IFERROR(VLOOKUP($A231,동부영업본부!$A$1:$H$254,6,FALSE),0)</f>
        <v>-2607334</v>
      </c>
      <c r="K231" s="96">
        <f>IFERROR(VLOOKUP($A231,동부영업본부!$A$1:$H$254,7,FALSE),0)</f>
        <v>-545454</v>
      </c>
      <c r="L231" s="96">
        <f>IFERROR(VLOOKUP($A231,서부영업본부!$A$1:$H$255,6,FALSE),0)</f>
        <v>-893405</v>
      </c>
      <c r="M231" s="96">
        <f>IFERROR(VLOOKUP($A231,서부영업본부!$A$1:$H$255,7,FALSE),0)</f>
        <v>0</v>
      </c>
      <c r="P231" s="97">
        <f>IFERROR(VLOOKUP($A231,강북영업본부!$A$1:$H$254,8,FALSE),0)</f>
        <v>0</v>
      </c>
      <c r="Q231" s="97">
        <f>IFERROR(VLOOKUP($A231,강남영업본부!$A$1:$J$254,10,FALSE),0)</f>
        <v>0</v>
      </c>
      <c r="R231" s="97">
        <f>IFERROR(VLOOKUP($A231,강서영업본부!$A$1:$J$254,10,FALSE),0)</f>
        <v>0</v>
      </c>
      <c r="S231" s="97">
        <f>IFERROR(VLOOKUP($A231,동부영업본부!$A$1:$H$254,8,FALSE),0)</f>
        <v>0</v>
      </c>
      <c r="T231" s="97">
        <f>IFERROR(VLOOKUP($A231,서부영업본부!$A$1:$H$255,8,FALSE),0)</f>
        <v>0</v>
      </c>
    </row>
    <row r="232" spans="1:20" x14ac:dyDescent="0.45">
      <c r="A232" s="25" t="s">
        <v>249</v>
      </c>
      <c r="B232" s="94">
        <f t="shared" si="12"/>
        <v>0</v>
      </c>
      <c r="C232" s="95">
        <f>IFERROR(VLOOKUP($A232,유통영업혁신단!$A$1:$L$254,11,FALSE),0)</f>
        <v>0</v>
      </c>
      <c r="D232" s="95">
        <f t="shared" si="11"/>
        <v>0</v>
      </c>
      <c r="E232" s="95">
        <f>IFERROR(VLOOKUP($A232,유통영업혁신단!$A$1:$F$254,5,FALSE),0)</f>
        <v>0</v>
      </c>
      <c r="F232" s="95">
        <f>IFERROR(VLOOKUP($A232,강북영업본부!$A$1:$H$254,6,FALSE),0)</f>
        <v>0</v>
      </c>
      <c r="G232" s="95">
        <f>IFERROR(VLOOKUP($A232,강북영업본부!$A$1:$H$254,7,FALSE),0)</f>
        <v>0</v>
      </c>
      <c r="H232" s="95">
        <f>IFERROR(VLOOKUP($A232,강남영업본부!$A$1:$J$254,5,FALSE),0)</f>
        <v>0</v>
      </c>
      <c r="I232" s="96">
        <f>IFERROR(VLOOKUP($A232,강서영업본부!$A$1:$J$254,5,FALSE),0)</f>
        <v>0</v>
      </c>
      <c r="J232" s="96">
        <f>IFERROR(VLOOKUP($A232,동부영업본부!$A$1:$H$254,6,FALSE),0)</f>
        <v>0</v>
      </c>
      <c r="K232" s="96">
        <f>IFERROR(VLOOKUP($A232,동부영업본부!$A$1:$H$254,7,FALSE),0)</f>
        <v>0</v>
      </c>
      <c r="L232" s="96">
        <f>IFERROR(VLOOKUP($A232,서부영업본부!$A$1:$H$255,6,FALSE),0)</f>
        <v>0</v>
      </c>
      <c r="M232" s="96">
        <f>IFERROR(VLOOKUP($A232,서부영업본부!$A$1:$H$255,7,FALSE),0)</f>
        <v>0</v>
      </c>
      <c r="P232" s="97">
        <f>IFERROR(VLOOKUP($A232,강북영업본부!$A$1:$H$254,8,FALSE),0)</f>
        <v>0</v>
      </c>
      <c r="Q232" s="97">
        <f>IFERROR(VLOOKUP($A232,강남영업본부!$A$1:$J$254,10,FALSE),0)</f>
        <v>0</v>
      </c>
      <c r="R232" s="97">
        <f>IFERROR(VLOOKUP($A232,강서영업본부!$A$1:$J$254,10,FALSE),0)</f>
        <v>0</v>
      </c>
      <c r="S232" s="97">
        <f>IFERROR(VLOOKUP($A232,동부영업본부!$A$1:$H$254,8,FALSE),0)</f>
        <v>0</v>
      </c>
      <c r="T232" s="97">
        <f>IFERROR(VLOOKUP($A232,서부영업본부!$A$1:$H$255,8,FALSE),0)</f>
        <v>0</v>
      </c>
    </row>
    <row r="233" spans="1:20" x14ac:dyDescent="0.45">
      <c r="A233" s="25" t="s">
        <v>250</v>
      </c>
      <c r="B233" s="94">
        <f t="shared" si="12"/>
        <v>0</v>
      </c>
      <c r="C233" s="95">
        <f>IFERROR(VLOOKUP($A233,유통영업혁신단!$A$1:$L$254,11,FALSE),0)</f>
        <v>0</v>
      </c>
      <c r="D233" s="95">
        <f t="shared" si="11"/>
        <v>0</v>
      </c>
      <c r="E233" s="95">
        <f>IFERROR(VLOOKUP($A233,유통영업혁신단!$A$1:$F$254,5,FALSE),0)</f>
        <v>0</v>
      </c>
      <c r="F233" s="95">
        <f>IFERROR(VLOOKUP($A233,강북영업본부!$A$1:$H$254,6,FALSE),0)</f>
        <v>0</v>
      </c>
      <c r="G233" s="95">
        <f>IFERROR(VLOOKUP($A233,강북영업본부!$A$1:$H$254,7,FALSE),0)</f>
        <v>0</v>
      </c>
      <c r="H233" s="95">
        <f>IFERROR(VLOOKUP($A233,강남영업본부!$A$1:$J$254,5,FALSE),0)</f>
        <v>0</v>
      </c>
      <c r="I233" s="96">
        <f>IFERROR(VLOOKUP($A233,강서영업본부!$A$1:$J$254,5,FALSE),0)</f>
        <v>0</v>
      </c>
      <c r="J233" s="96">
        <f>IFERROR(VLOOKUP($A233,동부영업본부!$A$1:$H$254,6,FALSE),0)</f>
        <v>0</v>
      </c>
      <c r="K233" s="96">
        <f>IFERROR(VLOOKUP($A233,동부영업본부!$A$1:$H$254,7,FALSE),0)</f>
        <v>0</v>
      </c>
      <c r="L233" s="96">
        <f>IFERROR(VLOOKUP($A233,서부영업본부!$A$1:$H$255,6,FALSE),0)</f>
        <v>0</v>
      </c>
      <c r="M233" s="96">
        <f>IFERROR(VLOOKUP($A233,서부영업본부!$A$1:$H$255,7,FALSE),0)</f>
        <v>0</v>
      </c>
      <c r="P233" s="97">
        <f>IFERROR(VLOOKUP($A233,강북영업본부!$A$1:$H$254,8,FALSE),0)</f>
        <v>0</v>
      </c>
      <c r="Q233" s="97">
        <f>IFERROR(VLOOKUP($A233,강남영업본부!$A$1:$J$254,10,FALSE),0)</f>
        <v>0</v>
      </c>
      <c r="R233" s="97">
        <f>IFERROR(VLOOKUP($A233,강서영업본부!$A$1:$J$254,10,FALSE),0)</f>
        <v>0</v>
      </c>
      <c r="S233" s="97">
        <f>IFERROR(VLOOKUP($A233,동부영업본부!$A$1:$H$254,8,FALSE),0)</f>
        <v>0</v>
      </c>
      <c r="T233" s="97">
        <f>IFERROR(VLOOKUP($A233,서부영업본부!$A$1:$H$255,8,FALSE),0)</f>
        <v>0</v>
      </c>
    </row>
    <row r="234" spans="1:20" x14ac:dyDescent="0.45">
      <c r="A234" s="26" t="s">
        <v>113</v>
      </c>
      <c r="B234" s="94">
        <f t="shared" si="12"/>
        <v>-160000</v>
      </c>
      <c r="C234" s="95">
        <f>IFERROR(VLOOKUP($A234,유통영업혁신단!$A$1:$L$254,11,FALSE),0)</f>
        <v>0</v>
      </c>
      <c r="D234" s="95">
        <f t="shared" si="11"/>
        <v>0</v>
      </c>
      <c r="E234" s="95">
        <f>IFERROR(VLOOKUP($A234,유통영업혁신단!$A$1:$F$254,5,FALSE),0)</f>
        <v>0</v>
      </c>
      <c r="F234" s="95">
        <f>IFERROR(VLOOKUP($A234,강북영업본부!$A$1:$H$254,6,FALSE),0)</f>
        <v>0</v>
      </c>
      <c r="G234" s="95">
        <f>IFERROR(VLOOKUP($A234,강북영업본부!$A$1:$H$254,7,FALSE),0)</f>
        <v>0</v>
      </c>
      <c r="H234" s="95">
        <f>IFERROR(VLOOKUP($A234,강남영업본부!$A$1:$J$254,5,FALSE),0)</f>
        <v>0</v>
      </c>
      <c r="I234" s="96">
        <f>IFERROR(VLOOKUP($A234,강서영업본부!$A$1:$J$254,5,FALSE),0)</f>
        <v>0</v>
      </c>
      <c r="J234" s="96">
        <f>IFERROR(VLOOKUP($A234,동부영업본부!$A$1:$H$254,6,FALSE),0)</f>
        <v>0</v>
      </c>
      <c r="K234" s="96">
        <f>IFERROR(VLOOKUP($A234,동부영업본부!$A$1:$H$254,7,FALSE),0)</f>
        <v>0</v>
      </c>
      <c r="L234" s="96">
        <f>IFERROR(VLOOKUP($A234,서부영업본부!$A$1:$H$255,6,FALSE),0)</f>
        <v>-160000</v>
      </c>
      <c r="M234" s="96">
        <f>IFERROR(VLOOKUP($A234,서부영업본부!$A$1:$H$255,7,FALSE),0)</f>
        <v>0</v>
      </c>
      <c r="P234" s="97">
        <f>IFERROR(VLOOKUP($A234,강북영업본부!$A$1:$H$254,8,FALSE),0)</f>
        <v>0</v>
      </c>
      <c r="Q234" s="97">
        <f>IFERROR(VLOOKUP($A234,강남영업본부!$A$1:$J$254,10,FALSE),0)</f>
        <v>0</v>
      </c>
      <c r="R234" s="97">
        <f>IFERROR(VLOOKUP($A234,강서영업본부!$A$1:$J$254,10,FALSE),0)</f>
        <v>0</v>
      </c>
      <c r="S234" s="97">
        <f>IFERROR(VLOOKUP($A234,동부영업본부!$A$1:$H$254,8,FALSE),0)</f>
        <v>0</v>
      </c>
      <c r="T234" s="97">
        <f>IFERROR(VLOOKUP($A234,서부영업본부!$A$1:$H$255,8,FALSE),0)</f>
        <v>0</v>
      </c>
    </row>
    <row r="235" spans="1:20" x14ac:dyDescent="0.45">
      <c r="A235" s="24" t="s">
        <v>114</v>
      </c>
      <c r="B235" s="94">
        <f t="shared" si="12"/>
        <v>0</v>
      </c>
      <c r="C235" s="95">
        <f>IFERROR(VLOOKUP($A235,유통영업혁신단!$A$1:$L$254,11,FALSE),0)</f>
        <v>0</v>
      </c>
      <c r="D235" s="95">
        <f t="shared" si="11"/>
        <v>0</v>
      </c>
      <c r="E235" s="95">
        <f>IFERROR(VLOOKUP($A235,유통영업혁신단!$A$1:$F$254,5,FALSE),0)</f>
        <v>0</v>
      </c>
      <c r="F235" s="95">
        <f>IFERROR(VLOOKUP($A235,강북영업본부!$A$1:$H$254,6,FALSE),0)</f>
        <v>0</v>
      </c>
      <c r="G235" s="95">
        <f>IFERROR(VLOOKUP($A235,강북영업본부!$A$1:$H$254,7,FALSE),0)</f>
        <v>0</v>
      </c>
      <c r="H235" s="95">
        <f>IFERROR(VLOOKUP($A235,강남영업본부!$A$1:$J$254,5,FALSE),0)</f>
        <v>0</v>
      </c>
      <c r="I235" s="96">
        <f>IFERROR(VLOOKUP($A235,강서영업본부!$A$1:$J$254,5,FALSE),0)</f>
        <v>0</v>
      </c>
      <c r="J235" s="96">
        <f>IFERROR(VLOOKUP($A235,동부영업본부!$A$1:$H$254,6,FALSE),0)</f>
        <v>0</v>
      </c>
      <c r="K235" s="96">
        <f>IFERROR(VLOOKUP($A235,동부영업본부!$A$1:$H$254,7,FALSE),0)</f>
        <v>0</v>
      </c>
      <c r="L235" s="96">
        <f>IFERROR(VLOOKUP($A235,서부영업본부!$A$1:$H$255,6,FALSE),0)</f>
        <v>0</v>
      </c>
      <c r="M235" s="96">
        <f>IFERROR(VLOOKUP($A235,서부영업본부!$A$1:$H$255,7,FALSE),0)</f>
        <v>0</v>
      </c>
      <c r="P235" s="97">
        <f>IFERROR(VLOOKUP($A235,강북영업본부!$A$1:$H$254,8,FALSE),0)</f>
        <v>0</v>
      </c>
      <c r="Q235" s="97">
        <f>IFERROR(VLOOKUP($A235,강남영업본부!$A$1:$J$254,10,FALSE),0)</f>
        <v>0</v>
      </c>
      <c r="R235" s="97">
        <f>IFERROR(VLOOKUP($A235,강서영업본부!$A$1:$J$254,10,FALSE),0)</f>
        <v>0</v>
      </c>
      <c r="S235" s="97">
        <f>IFERROR(VLOOKUP($A235,동부영업본부!$A$1:$H$254,8,FALSE),0)</f>
        <v>0</v>
      </c>
      <c r="T235" s="97">
        <f>IFERROR(VLOOKUP($A235,서부영업본부!$A$1:$H$255,8,FALSE),0)</f>
        <v>0</v>
      </c>
    </row>
    <row r="236" spans="1:20" x14ac:dyDescent="0.45">
      <c r="A236" s="33" t="s">
        <v>259</v>
      </c>
      <c r="B236" s="163">
        <f t="shared" si="12"/>
        <v>1182442701.8741398</v>
      </c>
      <c r="C236" s="164">
        <f>IFERROR(VLOOKUP($A236,유통영업혁신단!$A$1:$L$254,11,FALSE),0)</f>
        <v>-6110732.0372030186</v>
      </c>
      <c r="D236" s="164">
        <f>P236+S236+T236+Q236+R236</f>
        <v>-58076299.088657171</v>
      </c>
      <c r="E236" s="164">
        <f>IFERROR(VLOOKUP($A236,유통영업혁신단!$A$1:$F$254,5,FALSE),0)</f>
        <v>385514117</v>
      </c>
      <c r="F236" s="164">
        <f>IFERROR(VLOOKUP($A236,강북영업본부!$A$1:$H$254,6,FALSE),0)</f>
        <v>82634140</v>
      </c>
      <c r="G236" s="164">
        <f>IFERROR(VLOOKUP($A236,강북영업본부!$A$1:$H$254,7,FALSE),0)</f>
        <v>66345993</v>
      </c>
      <c r="H236" s="164">
        <f>IFERROR(VLOOKUP($A236,강남영업본부!$A$1:$J$254,5,FALSE),0)</f>
        <v>55049391</v>
      </c>
      <c r="I236" s="164">
        <f>IFERROR(VLOOKUP($A236,강서영업본부!$A$1:$J$254,5,FALSE),0)</f>
        <v>122637917</v>
      </c>
      <c r="J236" s="164">
        <f>IFERROR(VLOOKUP($A236,동부영업본부!$A$1:$H$254,6,FALSE),0)</f>
        <v>164236790</v>
      </c>
      <c r="K236" s="164">
        <f>IFERROR(VLOOKUP($A236,동부영업본부!$A$1:$H$254,7,FALSE),0)</f>
        <v>93863518</v>
      </c>
      <c r="L236" s="164">
        <f>IFERROR(VLOOKUP($A236,서부영업본부!$A$1:$H$255,6,FALSE),0)</f>
        <v>181851956</v>
      </c>
      <c r="M236" s="164">
        <f>IFERROR(VLOOKUP($A236,서부영업본부!$A$1:$H$255,7,FALSE),0)</f>
        <v>94495911</v>
      </c>
      <c r="N236" s="98"/>
      <c r="O236" s="99"/>
      <c r="P236" s="97">
        <f>IFERROR(VLOOKUP($A236,강북영업본부!$A$1:$H$254,8,FALSE),0)</f>
        <v>-12683910.891385367</v>
      </c>
      <c r="Q236" s="97">
        <f>IFERROR(VLOOKUP($A236,강남영업본부!$A$1:$J$254,10,FALSE),0)</f>
        <v>-12333088.059567707</v>
      </c>
      <c r="R236" s="97">
        <f>IFERROR(VLOOKUP($A236,강서영업본부!$A$1:$J$254,10,FALSE),0)</f>
        <v>-6685453.6823949125</v>
      </c>
      <c r="S236" s="97">
        <f>IFERROR(VLOOKUP($A236,동부영업본부!$A$1:$H$254,8,FALSE),0)</f>
        <v>-12217825.040130757</v>
      </c>
      <c r="T236" s="97">
        <f>IFERROR(VLOOKUP($A236,서부영업본부!$A$1:$H$255,8,FALSE),0)</f>
        <v>-14156021.415178427</v>
      </c>
    </row>
    <row r="237" spans="1:20" x14ac:dyDescent="0.45">
      <c r="A237" s="24" t="s">
        <v>115</v>
      </c>
      <c r="B237" s="94">
        <f t="shared" si="12"/>
        <v>2725000</v>
      </c>
      <c r="C237" s="95">
        <f>IFERROR(VLOOKUP($A237,유통영업혁신단!$A$1:$L$254,11,FALSE),0)</f>
        <v>0</v>
      </c>
      <c r="D237" s="95">
        <f t="shared" si="11"/>
        <v>0</v>
      </c>
      <c r="E237" s="95">
        <f>IFERROR(VLOOKUP($A237,유통영업혁신단!$A$1:$F$254,5,FALSE),0)</f>
        <v>2725000</v>
      </c>
      <c r="F237" s="95">
        <f>IFERROR(VLOOKUP($A237,강북영업본부!$A$1:$H$254,6,FALSE),0)</f>
        <v>0</v>
      </c>
      <c r="G237" s="95">
        <f>IFERROR(VLOOKUP($A237,강북영업본부!$A$1:$H$254,7,FALSE),0)</f>
        <v>0</v>
      </c>
      <c r="H237" s="95">
        <f>IFERROR(VLOOKUP($A237,강남영업본부!$A$1:$J$254,5,FALSE),0)</f>
        <v>0</v>
      </c>
      <c r="I237" s="96">
        <f>IFERROR(VLOOKUP($A237,강서영업본부!$A$1:$J$254,5,FALSE),0)</f>
        <v>0</v>
      </c>
      <c r="J237" s="96">
        <f>IFERROR(VLOOKUP($A237,동부영업본부!$A$1:$H$254,6,FALSE),0)</f>
        <v>0</v>
      </c>
      <c r="K237" s="96">
        <f>IFERROR(VLOOKUP($A237,동부영업본부!$A$1:$H$254,7,FALSE),0)</f>
        <v>0</v>
      </c>
      <c r="L237" s="96">
        <f>IFERROR(VLOOKUP($A237,서부영업본부!$A$1:$H$255,6,FALSE),0)</f>
        <v>0</v>
      </c>
      <c r="M237" s="96">
        <f>IFERROR(VLOOKUP($A237,서부영업본부!$A$1:$H$255,7,FALSE),0)</f>
        <v>0</v>
      </c>
      <c r="N237" s="100"/>
      <c r="O237" s="101"/>
      <c r="P237" s="97">
        <f>IFERROR(VLOOKUP($A237,강북영업본부!$A$1:$H$254,8,FALSE),0)</f>
        <v>0</v>
      </c>
      <c r="Q237" s="97">
        <f>IFERROR(VLOOKUP($A237,강남영업본부!$A$1:$J$254,10,FALSE),0)</f>
        <v>0</v>
      </c>
      <c r="R237" s="97">
        <f>IFERROR(VLOOKUP($A237,강서영업본부!$A$1:$J$254,10,FALSE),0)</f>
        <v>0</v>
      </c>
      <c r="S237" s="97">
        <f>IFERROR(VLOOKUP($A237,동부영업본부!$A$1:$H$254,8,FALSE),0)</f>
        <v>0</v>
      </c>
      <c r="T237" s="97">
        <f>IFERROR(VLOOKUP($A237,서부영업본부!$A$1:$H$255,8,FALSE),0)</f>
        <v>0</v>
      </c>
    </row>
    <row r="238" spans="1:20" x14ac:dyDescent="0.45">
      <c r="A238" s="23" t="s">
        <v>179</v>
      </c>
      <c r="B238" s="94">
        <f t="shared" si="12"/>
        <v>0</v>
      </c>
      <c r="C238" s="95">
        <f>IFERROR(VLOOKUP($A238,유통영업혁신단!$A$1:$L$254,11,FALSE),0)</f>
        <v>0</v>
      </c>
      <c r="D238" s="95">
        <f t="shared" si="11"/>
        <v>0</v>
      </c>
      <c r="E238" s="95">
        <f>IFERROR(VLOOKUP($A238,유통영업혁신단!$A$1:$F$254,5,FALSE),0)</f>
        <v>0</v>
      </c>
      <c r="F238" s="95">
        <f>IFERROR(VLOOKUP($A238,강북영업본부!$A$1:$H$254,6,FALSE),0)</f>
        <v>0</v>
      </c>
      <c r="G238" s="95">
        <f>IFERROR(VLOOKUP($A238,강북영업본부!$A$1:$H$254,7,FALSE),0)</f>
        <v>0</v>
      </c>
      <c r="H238" s="95">
        <f>IFERROR(VLOOKUP($A238,강남영업본부!$A$1:$J$254,5,FALSE),0)</f>
        <v>0</v>
      </c>
      <c r="I238" s="96">
        <f>IFERROR(VLOOKUP($A238,강서영업본부!$A$1:$J$254,5,FALSE),0)</f>
        <v>0</v>
      </c>
      <c r="J238" s="96">
        <f>IFERROR(VLOOKUP($A238,동부영업본부!$A$1:$H$254,6,FALSE),0)</f>
        <v>0</v>
      </c>
      <c r="K238" s="96">
        <f>IFERROR(VLOOKUP($A238,동부영업본부!$A$1:$H$254,7,FALSE),0)</f>
        <v>0</v>
      </c>
      <c r="L238" s="96">
        <f>IFERROR(VLOOKUP($A238,서부영업본부!$A$1:$H$255,6,FALSE),0)</f>
        <v>0</v>
      </c>
      <c r="M238" s="96">
        <f>IFERROR(VLOOKUP($A238,서부영업본부!$A$1:$H$255,7,FALSE),0)</f>
        <v>0</v>
      </c>
      <c r="N238" s="100"/>
      <c r="O238" s="101"/>
      <c r="P238" s="97">
        <f>IFERROR(VLOOKUP($A238,강북영업본부!$A$1:$H$254,8,FALSE),0)</f>
        <v>0</v>
      </c>
      <c r="Q238" s="97">
        <f>IFERROR(VLOOKUP($A238,강남영업본부!$A$1:$J$254,10,FALSE),0)</f>
        <v>0</v>
      </c>
      <c r="R238" s="97">
        <f>IFERROR(VLOOKUP($A238,강서영업본부!$A$1:$J$254,10,FALSE),0)</f>
        <v>0</v>
      </c>
      <c r="S238" s="97">
        <f>IFERROR(VLOOKUP($A238,동부영업본부!$A$1:$H$254,8,FALSE),0)</f>
        <v>0</v>
      </c>
      <c r="T238" s="97">
        <f>IFERROR(VLOOKUP($A238,서부영업본부!$A$1:$H$255,8,FALSE),0)</f>
        <v>0</v>
      </c>
    </row>
    <row r="239" spans="1:20" x14ac:dyDescent="0.45">
      <c r="A239" s="23" t="s">
        <v>180</v>
      </c>
      <c r="B239" s="94">
        <f t="shared" si="12"/>
        <v>0</v>
      </c>
      <c r="C239" s="95">
        <f>IFERROR(VLOOKUP($A239,유통영업혁신단!$A$1:$L$254,11,FALSE),0)</f>
        <v>0</v>
      </c>
      <c r="D239" s="95">
        <f t="shared" si="11"/>
        <v>0</v>
      </c>
      <c r="E239" s="95">
        <f>IFERROR(VLOOKUP($A239,유통영업혁신단!$A$1:$F$254,5,FALSE),0)</f>
        <v>0</v>
      </c>
      <c r="F239" s="95">
        <f>IFERROR(VLOOKUP($A239,강북영업본부!$A$1:$H$254,6,FALSE),0)</f>
        <v>0</v>
      </c>
      <c r="G239" s="95">
        <f>IFERROR(VLOOKUP($A239,강북영업본부!$A$1:$H$254,7,FALSE),0)</f>
        <v>0</v>
      </c>
      <c r="H239" s="95">
        <f>IFERROR(VLOOKUP($A239,강남영업본부!$A$1:$J$254,5,FALSE),0)</f>
        <v>0</v>
      </c>
      <c r="I239" s="96">
        <f>IFERROR(VLOOKUP($A239,강서영업본부!$A$1:$J$254,5,FALSE),0)</f>
        <v>0</v>
      </c>
      <c r="J239" s="96">
        <f>IFERROR(VLOOKUP($A239,동부영업본부!$A$1:$H$254,6,FALSE),0)</f>
        <v>0</v>
      </c>
      <c r="K239" s="96">
        <f>IFERROR(VLOOKUP($A239,동부영업본부!$A$1:$H$254,7,FALSE),0)</f>
        <v>0</v>
      </c>
      <c r="L239" s="96">
        <f>IFERROR(VLOOKUP($A239,서부영업본부!$A$1:$H$255,6,FALSE),0)</f>
        <v>0</v>
      </c>
      <c r="M239" s="96">
        <f>IFERROR(VLOOKUP($A239,서부영업본부!$A$1:$H$255,7,FALSE),0)</f>
        <v>0</v>
      </c>
      <c r="N239" s="100"/>
      <c r="O239" s="101"/>
      <c r="P239" s="97">
        <f>IFERROR(VLOOKUP($A239,강북영업본부!$A$1:$H$254,8,FALSE),0)</f>
        <v>0</v>
      </c>
      <c r="Q239" s="97">
        <f>IFERROR(VLOOKUP($A239,강남영업본부!$A$1:$J$254,10,FALSE),0)</f>
        <v>0</v>
      </c>
      <c r="R239" s="97">
        <f>IFERROR(VLOOKUP($A239,강서영업본부!$A$1:$J$254,10,FALSE),0)</f>
        <v>0</v>
      </c>
      <c r="S239" s="97">
        <f>IFERROR(VLOOKUP($A239,동부영업본부!$A$1:$H$254,8,FALSE),0)</f>
        <v>0</v>
      </c>
      <c r="T239" s="97">
        <f>IFERROR(VLOOKUP($A239,서부영업본부!$A$1:$H$255,8,FALSE),0)</f>
        <v>0</v>
      </c>
    </row>
    <row r="240" spans="1:20" x14ac:dyDescent="0.45">
      <c r="A240" s="23" t="s">
        <v>335</v>
      </c>
      <c r="B240" s="94">
        <f t="shared" si="12"/>
        <v>0</v>
      </c>
      <c r="C240" s="95">
        <f>IFERROR(VLOOKUP($A240,유통영업혁신단!$A$1:$L$254,11,FALSE),0)</f>
        <v>0</v>
      </c>
      <c r="D240" s="95">
        <f t="shared" si="11"/>
        <v>0</v>
      </c>
      <c r="E240" s="95">
        <f>IFERROR(VLOOKUP($A240,유통영업혁신단!$A$1:$F$254,5,FALSE),0)</f>
        <v>0</v>
      </c>
      <c r="F240" s="95">
        <f>IFERROR(VLOOKUP($A240,강북영업본부!$A$1:$H$254,6,FALSE),0)</f>
        <v>0</v>
      </c>
      <c r="G240" s="95">
        <f>IFERROR(VLOOKUP($A240,강북영업본부!$A$1:$H$254,7,FALSE),0)</f>
        <v>0</v>
      </c>
      <c r="H240" s="95">
        <f>IFERROR(VLOOKUP($A240,강남영업본부!$A$1:$J$254,5,FALSE),0)</f>
        <v>0</v>
      </c>
      <c r="I240" s="96">
        <f>IFERROR(VLOOKUP($A240,강서영업본부!$A$1:$J$254,5,FALSE),0)</f>
        <v>0</v>
      </c>
      <c r="J240" s="96">
        <f>IFERROR(VLOOKUP($A240,동부영업본부!$A$1:$H$254,6,FALSE),0)</f>
        <v>0</v>
      </c>
      <c r="K240" s="96">
        <f>IFERROR(VLOOKUP($A240,동부영업본부!$A$1:$H$254,7,FALSE),0)</f>
        <v>0</v>
      </c>
      <c r="L240" s="96">
        <f>IFERROR(VLOOKUP($A240,서부영업본부!$A$1:$H$255,6,FALSE),0)</f>
        <v>0</v>
      </c>
      <c r="M240" s="96">
        <f>IFERROR(VLOOKUP($A240,서부영업본부!$A$1:$H$255,7,FALSE),0)</f>
        <v>0</v>
      </c>
      <c r="N240" s="100"/>
      <c r="O240" s="101"/>
      <c r="P240" s="97">
        <f>IFERROR(VLOOKUP($A240,강북영업본부!$A$1:$H$254,8,FALSE),0)</f>
        <v>0</v>
      </c>
      <c r="Q240" s="97">
        <f>IFERROR(VLOOKUP($A240,강남영업본부!$A$1:$J$254,10,FALSE),0)</f>
        <v>0</v>
      </c>
      <c r="R240" s="97">
        <f>IFERROR(VLOOKUP($A240,강서영업본부!$A$1:$J$254,10,FALSE),0)</f>
        <v>0</v>
      </c>
      <c r="S240" s="97">
        <f>IFERROR(VLOOKUP($A240,동부영업본부!$A$1:$H$254,8,FALSE),0)</f>
        <v>0</v>
      </c>
      <c r="T240" s="97">
        <f>IFERROR(VLOOKUP($A240,서부영업본부!$A$1:$H$255,8,FALSE),0)</f>
        <v>0</v>
      </c>
    </row>
    <row r="241" spans="1:20" x14ac:dyDescent="0.45">
      <c r="A241" s="23" t="s">
        <v>251</v>
      </c>
      <c r="B241" s="94">
        <f t="shared" si="12"/>
        <v>0</v>
      </c>
      <c r="C241" s="95">
        <f>IFERROR(VLOOKUP($A241,유통영업혁신단!$A$1:$L$254,11,FALSE),0)</f>
        <v>0</v>
      </c>
      <c r="D241" s="95">
        <f t="shared" si="11"/>
        <v>0</v>
      </c>
      <c r="E241" s="95">
        <f>IFERROR(VLOOKUP($A241,유통영업혁신단!$A$1:$F$254,5,FALSE),0)</f>
        <v>0</v>
      </c>
      <c r="F241" s="95">
        <f>IFERROR(VLOOKUP($A241,강북영업본부!$A$1:$H$254,6,FALSE),0)</f>
        <v>0</v>
      </c>
      <c r="G241" s="95">
        <f>IFERROR(VLOOKUP($A241,강북영업본부!$A$1:$H$254,7,FALSE),0)</f>
        <v>0</v>
      </c>
      <c r="H241" s="95">
        <f>IFERROR(VLOOKUP($A241,강남영업본부!$A$1:$J$254,5,FALSE),0)</f>
        <v>0</v>
      </c>
      <c r="I241" s="96">
        <f>IFERROR(VLOOKUP($A241,강서영업본부!$A$1:$J$254,5,FALSE),0)</f>
        <v>0</v>
      </c>
      <c r="J241" s="96">
        <f>IFERROR(VLOOKUP($A241,동부영업본부!$A$1:$H$254,6,FALSE),0)</f>
        <v>0</v>
      </c>
      <c r="K241" s="96">
        <f>IFERROR(VLOOKUP($A241,동부영업본부!$A$1:$H$254,7,FALSE),0)</f>
        <v>0</v>
      </c>
      <c r="L241" s="96">
        <f>IFERROR(VLOOKUP($A241,서부영업본부!$A$1:$H$255,6,FALSE),0)</f>
        <v>0</v>
      </c>
      <c r="M241" s="96">
        <f>IFERROR(VLOOKUP($A241,서부영업본부!$A$1:$H$255,7,FALSE),0)</f>
        <v>0</v>
      </c>
      <c r="N241" s="100"/>
      <c r="O241" s="101"/>
      <c r="P241" s="97">
        <f>IFERROR(VLOOKUP($A241,강북영업본부!$A$1:$H$254,8,FALSE),0)</f>
        <v>0</v>
      </c>
      <c r="Q241" s="97">
        <f>IFERROR(VLOOKUP($A241,강남영업본부!$A$1:$J$254,10,FALSE),0)</f>
        <v>0</v>
      </c>
      <c r="R241" s="97">
        <f>IFERROR(VLOOKUP($A241,강서영업본부!$A$1:$J$254,10,FALSE),0)</f>
        <v>0</v>
      </c>
      <c r="S241" s="97">
        <f>IFERROR(VLOOKUP($A241,동부영업본부!$A$1:$H$254,8,FALSE),0)</f>
        <v>0</v>
      </c>
      <c r="T241" s="97">
        <f>IFERROR(VLOOKUP($A241,서부영업본부!$A$1:$H$255,8,FALSE),0)</f>
        <v>0</v>
      </c>
    </row>
    <row r="242" spans="1:20" x14ac:dyDescent="0.45">
      <c r="A242" s="112" t="s">
        <v>283</v>
      </c>
      <c r="B242" s="94">
        <f t="shared" si="12"/>
        <v>0</v>
      </c>
      <c r="C242" s="95">
        <f>IFERROR(VLOOKUP($A242,유통영업혁신단!$A$1:$L$254,11,FALSE),0)</f>
        <v>0</v>
      </c>
      <c r="D242" s="95">
        <f>P242+S242+T242+Q242+R242</f>
        <v>0</v>
      </c>
      <c r="E242" s="95">
        <f>IFERROR(VLOOKUP($A242,유통영업혁신단!$A$1:$F$254,5,FALSE),0)</f>
        <v>0</v>
      </c>
      <c r="F242" s="95">
        <f>IFERROR(VLOOKUP($A242,강북영업본부!$A$1:$H$254,6,FALSE),0)</f>
        <v>0</v>
      </c>
      <c r="G242" s="95">
        <f>IFERROR(VLOOKUP($A242,강북영업본부!$A$1:$H$254,7,FALSE),0)</f>
        <v>0</v>
      </c>
      <c r="H242" s="95">
        <f>IFERROR(VLOOKUP($A242,강남영업본부!$A$1:$J$254,5,FALSE),0)</f>
        <v>0</v>
      </c>
      <c r="I242" s="96">
        <f>IFERROR(VLOOKUP($A242,강서영업본부!$A$1:$J$254,5,FALSE),0)</f>
        <v>0</v>
      </c>
      <c r="J242" s="96">
        <f>IFERROR(VLOOKUP($A242,동부영업본부!$A$1:$H$254,6,FALSE),0)</f>
        <v>0</v>
      </c>
      <c r="K242" s="96">
        <f>IFERROR(VLOOKUP($A242,동부영업본부!$A$1:$H$254,7,FALSE),0)</f>
        <v>0</v>
      </c>
      <c r="L242" s="96">
        <f>IFERROR(VLOOKUP($A242,서부영업본부!$A$1:$H$255,6,FALSE),0)</f>
        <v>0</v>
      </c>
      <c r="M242" s="96">
        <f>IFERROR(VLOOKUP($A242,서부영업본부!$A$1:$H$255,7,FALSE),0)</f>
        <v>0</v>
      </c>
      <c r="N242" s="100"/>
      <c r="O242" s="101"/>
      <c r="P242" s="97">
        <f>IFERROR(VLOOKUP($A242,강북영업본부!$A$1:$H$254,8,FALSE),0)</f>
        <v>0</v>
      </c>
      <c r="Q242" s="97">
        <f>IFERROR(VLOOKUP($A242,강남영업본부!$A$1:$J$254,10,FALSE),0)</f>
        <v>0</v>
      </c>
      <c r="R242" s="97">
        <f>IFERROR(VLOOKUP($A242,강서영업본부!$A$1:$J$254,10,FALSE),0)</f>
        <v>0</v>
      </c>
      <c r="S242" s="97">
        <f>IFERROR(VLOOKUP($A242,동부영업본부!$A$1:$H$254,8,FALSE),0)</f>
        <v>0</v>
      </c>
      <c r="T242" s="97">
        <f>IFERROR(VLOOKUP($A242,서부영업본부!$A$1:$H$255,8,FALSE),0)</f>
        <v>0</v>
      </c>
    </row>
    <row r="243" spans="1:20" x14ac:dyDescent="0.45">
      <c r="A243" s="56" t="s">
        <v>302</v>
      </c>
      <c r="B243" s="94">
        <f t="shared" si="12"/>
        <v>0</v>
      </c>
      <c r="C243" s="95">
        <f>IFERROR(VLOOKUP($A243,유통영업혁신단!$A$1:$L$254,11,FALSE),0)</f>
        <v>0</v>
      </c>
      <c r="D243" s="95">
        <f t="shared" si="11"/>
        <v>0</v>
      </c>
      <c r="E243" s="95">
        <f>IFERROR(VLOOKUP($A243,유통영업혁신단!$A$1:$F$254,5,FALSE),0)</f>
        <v>0</v>
      </c>
      <c r="F243" s="95">
        <f>IFERROR(VLOOKUP($A243,강북영업본부!$A$1:$H$254,6,FALSE),0)</f>
        <v>0</v>
      </c>
      <c r="G243" s="95">
        <f>IFERROR(VLOOKUP($A243,강북영업본부!$A$1:$H$254,7,FALSE),0)</f>
        <v>0</v>
      </c>
      <c r="H243" s="95">
        <f>IFERROR(VLOOKUP($A243,강남영업본부!$A$1:$J$254,5,FALSE),0)</f>
        <v>0</v>
      </c>
      <c r="I243" s="96">
        <f>IFERROR(VLOOKUP($A243,강서영업본부!$A$1:$J$254,5,FALSE),0)</f>
        <v>0</v>
      </c>
      <c r="J243" s="96">
        <f>IFERROR(VLOOKUP($A243,동부영업본부!$A$1:$H$254,6,FALSE),0)</f>
        <v>0</v>
      </c>
      <c r="K243" s="96">
        <f>IFERROR(VLOOKUP($A243,동부영업본부!$A$1:$H$254,7,FALSE),0)</f>
        <v>0</v>
      </c>
      <c r="L243" s="96">
        <f>IFERROR(VLOOKUP($A243,서부영업본부!$A$1:$H$255,6,FALSE),0)</f>
        <v>0</v>
      </c>
      <c r="M243" s="96">
        <f>IFERROR(VLOOKUP($A243,서부영업본부!$A$1:$H$255,7,FALSE),0)</f>
        <v>0</v>
      </c>
      <c r="N243" s="100"/>
      <c r="O243" s="101"/>
      <c r="P243" s="97">
        <f>IFERROR(VLOOKUP($A243,강북영업본부!$A$1:$H$254,8,FALSE),0)</f>
        <v>0</v>
      </c>
      <c r="Q243" s="97">
        <f>IFERROR(VLOOKUP($A243,강남영업본부!$A$1:$J$254,10,FALSE),0)</f>
        <v>0</v>
      </c>
      <c r="R243" s="97">
        <f>IFERROR(VLOOKUP($A243,강서영업본부!$A$1:$J$254,10,FALSE),0)</f>
        <v>0</v>
      </c>
      <c r="S243" s="97">
        <f>IFERROR(VLOOKUP($A243,동부영업본부!$A$1:$H$254,8,FALSE),0)</f>
        <v>0</v>
      </c>
      <c r="T243" s="97">
        <f>IFERROR(VLOOKUP($A243,서부영업본부!$A$1:$H$255,8,FALSE),0)</f>
        <v>0</v>
      </c>
    </row>
    <row r="244" spans="1:20" x14ac:dyDescent="0.45">
      <c r="A244" s="23" t="s">
        <v>181</v>
      </c>
      <c r="B244" s="94">
        <f t="shared" si="12"/>
        <v>2725000</v>
      </c>
      <c r="C244" s="95">
        <f>IFERROR(VLOOKUP($A244,유통영업혁신단!$A$1:$L$254,11,FALSE),0)</f>
        <v>0</v>
      </c>
      <c r="D244" s="95">
        <f t="shared" si="11"/>
        <v>0</v>
      </c>
      <c r="E244" s="95">
        <f>IFERROR(VLOOKUP($A244,유통영업혁신단!$A$1:$F$254,5,FALSE),0)</f>
        <v>2725000</v>
      </c>
      <c r="F244" s="95">
        <f>IFERROR(VLOOKUP($A244,강북영업본부!$A$1:$H$254,6,FALSE),0)</f>
        <v>0</v>
      </c>
      <c r="G244" s="95">
        <f>IFERROR(VLOOKUP($A244,강북영업본부!$A$1:$H$254,7,FALSE),0)</f>
        <v>0</v>
      </c>
      <c r="H244" s="95">
        <f>IFERROR(VLOOKUP($A244,강남영업본부!$A$1:$J$254,5,FALSE),0)</f>
        <v>0</v>
      </c>
      <c r="I244" s="96">
        <f>IFERROR(VLOOKUP($A244,강서영업본부!$A$1:$J$254,5,FALSE),0)</f>
        <v>0</v>
      </c>
      <c r="J244" s="96">
        <f>IFERROR(VLOOKUP($A244,동부영업본부!$A$1:$H$254,6,FALSE),0)</f>
        <v>0</v>
      </c>
      <c r="K244" s="96">
        <f>IFERROR(VLOOKUP($A244,동부영업본부!$A$1:$H$254,7,FALSE),0)</f>
        <v>0</v>
      </c>
      <c r="L244" s="96">
        <f>IFERROR(VLOOKUP($A244,서부영업본부!$A$1:$H$255,6,FALSE),0)</f>
        <v>0</v>
      </c>
      <c r="M244" s="96">
        <f>IFERROR(VLOOKUP($A244,서부영업본부!$A$1:$H$255,7,FALSE),0)</f>
        <v>0</v>
      </c>
      <c r="N244" s="100"/>
      <c r="O244" s="101"/>
      <c r="P244" s="97">
        <f>IFERROR(VLOOKUP($A244,강북영업본부!$A$1:$H$254,8,FALSE),0)</f>
        <v>0</v>
      </c>
      <c r="Q244" s="97">
        <f>IFERROR(VLOOKUP($A244,강남영업본부!$A$1:$J$254,10,FALSE),0)</f>
        <v>0</v>
      </c>
      <c r="R244" s="97">
        <f>IFERROR(VLOOKUP($A244,강서영업본부!$A$1:$J$254,10,FALSE),0)</f>
        <v>0</v>
      </c>
      <c r="S244" s="97">
        <f>IFERROR(VLOOKUP($A244,동부영업본부!$A$1:$H$254,8,FALSE),0)</f>
        <v>0</v>
      </c>
      <c r="T244" s="97">
        <f>IFERROR(VLOOKUP($A244,서부영업본부!$A$1:$H$255,8,FALSE),0)</f>
        <v>0</v>
      </c>
    </row>
    <row r="245" spans="1:20" x14ac:dyDescent="0.45">
      <c r="A245" s="23" t="s">
        <v>252</v>
      </c>
      <c r="B245" s="94">
        <f t="shared" si="12"/>
        <v>0</v>
      </c>
      <c r="C245" s="95">
        <f>IFERROR(VLOOKUP($A245,유통영업혁신단!$A$1:$L$254,11,FALSE),0)</f>
        <v>0</v>
      </c>
      <c r="D245" s="95">
        <f t="shared" si="11"/>
        <v>0</v>
      </c>
      <c r="E245" s="95">
        <f>IFERROR(VLOOKUP($A245,유통영업혁신단!$A$1:$F$254,5,FALSE),0)</f>
        <v>0</v>
      </c>
      <c r="F245" s="95">
        <f>IFERROR(VLOOKUP($A245,강북영업본부!$A$1:$H$254,6,FALSE),0)</f>
        <v>0</v>
      </c>
      <c r="G245" s="95">
        <f>IFERROR(VLOOKUP($A245,강북영업본부!$A$1:$H$254,7,FALSE),0)</f>
        <v>0</v>
      </c>
      <c r="H245" s="95">
        <f>IFERROR(VLOOKUP($A245,강남영업본부!$A$1:$J$254,5,FALSE),0)</f>
        <v>0</v>
      </c>
      <c r="I245" s="96">
        <f>IFERROR(VLOOKUP($A245,강서영업본부!$A$1:$J$254,5,FALSE),0)</f>
        <v>0</v>
      </c>
      <c r="J245" s="96">
        <f>IFERROR(VLOOKUP($A245,동부영업본부!$A$1:$H$254,6,FALSE),0)</f>
        <v>0</v>
      </c>
      <c r="K245" s="96">
        <f>IFERROR(VLOOKUP($A245,동부영업본부!$A$1:$H$254,7,FALSE),0)</f>
        <v>0</v>
      </c>
      <c r="L245" s="96">
        <f>IFERROR(VLOOKUP($A245,서부영업본부!$A$1:$H$255,6,FALSE),0)</f>
        <v>0</v>
      </c>
      <c r="M245" s="96">
        <f>IFERROR(VLOOKUP($A245,서부영업본부!$A$1:$H$255,7,FALSE),0)</f>
        <v>0</v>
      </c>
      <c r="N245" s="100"/>
      <c r="O245" s="101"/>
      <c r="P245" s="97">
        <f>IFERROR(VLOOKUP($A245,강북영업본부!$A$1:$H$254,8,FALSE),0)</f>
        <v>0</v>
      </c>
      <c r="Q245" s="97">
        <f>IFERROR(VLOOKUP($A245,강남영업본부!$A$1:$J$254,10,FALSE),0)</f>
        <v>0</v>
      </c>
      <c r="R245" s="97">
        <f>IFERROR(VLOOKUP($A245,강서영업본부!$A$1:$J$254,10,FALSE),0)</f>
        <v>0</v>
      </c>
      <c r="S245" s="97">
        <f>IFERROR(VLOOKUP($A245,동부영업본부!$A$1:$H$254,8,FALSE),0)</f>
        <v>0</v>
      </c>
      <c r="T245" s="97">
        <f>IFERROR(VLOOKUP($A245,서부영업본부!$A$1:$H$255,8,FALSE),0)</f>
        <v>0</v>
      </c>
    </row>
    <row r="246" spans="1:20" x14ac:dyDescent="0.45">
      <c r="A246" s="24" t="s">
        <v>116</v>
      </c>
      <c r="B246" s="94">
        <f t="shared" si="12"/>
        <v>0</v>
      </c>
      <c r="C246" s="95">
        <f>IFERROR(VLOOKUP($A246,유통영업혁신단!$A$1:$L$254,11,FALSE),0)</f>
        <v>0</v>
      </c>
      <c r="D246" s="95">
        <f t="shared" si="11"/>
        <v>0</v>
      </c>
      <c r="E246" s="95">
        <f>IFERROR(VLOOKUP($A246,유통영업혁신단!$A$1:$F$254,5,FALSE),0)</f>
        <v>0</v>
      </c>
      <c r="F246" s="95">
        <f>IFERROR(VLOOKUP($A246,강북영업본부!$A$1:$H$254,6,FALSE),0)</f>
        <v>0</v>
      </c>
      <c r="G246" s="95">
        <f>IFERROR(VLOOKUP($A246,강북영업본부!$A$1:$H$254,7,FALSE),0)</f>
        <v>0</v>
      </c>
      <c r="H246" s="95">
        <f>IFERROR(VLOOKUP($A246,강남영업본부!$A$1:$J$254,5,FALSE),0)</f>
        <v>0</v>
      </c>
      <c r="I246" s="96">
        <f>IFERROR(VLOOKUP($A246,강서영업본부!$A$1:$J$254,5,FALSE),0)</f>
        <v>0</v>
      </c>
      <c r="J246" s="96">
        <f>IFERROR(VLOOKUP($A246,동부영업본부!$A$1:$H$254,6,FALSE),0)</f>
        <v>0</v>
      </c>
      <c r="K246" s="96">
        <f>IFERROR(VLOOKUP($A246,동부영업본부!$A$1:$H$254,7,FALSE),0)</f>
        <v>0</v>
      </c>
      <c r="L246" s="96">
        <f>IFERROR(VLOOKUP($A246,서부영업본부!$A$1:$H$255,6,FALSE),0)</f>
        <v>0</v>
      </c>
      <c r="M246" s="96">
        <f>IFERROR(VLOOKUP($A246,서부영업본부!$A$1:$H$255,7,FALSE),0)</f>
        <v>0</v>
      </c>
      <c r="N246" s="100"/>
      <c r="O246" s="101"/>
      <c r="P246" s="97">
        <f>IFERROR(VLOOKUP($A246,강북영업본부!$A$1:$H$254,8,FALSE),0)</f>
        <v>0</v>
      </c>
      <c r="Q246" s="97">
        <f>IFERROR(VLOOKUP($A246,강남영업본부!$A$1:$J$254,10,FALSE),0)</f>
        <v>0</v>
      </c>
      <c r="R246" s="97">
        <f>IFERROR(VLOOKUP($A246,강서영업본부!$A$1:$J$254,10,FALSE),0)</f>
        <v>0</v>
      </c>
      <c r="S246" s="97">
        <f>IFERROR(VLOOKUP($A246,동부영업본부!$A$1:$H$254,8,FALSE),0)</f>
        <v>0</v>
      </c>
      <c r="T246" s="97">
        <f>IFERROR(VLOOKUP($A246,서부영업본부!$A$1:$H$255,8,FALSE),0)</f>
        <v>0</v>
      </c>
    </row>
    <row r="247" spans="1:20" x14ac:dyDescent="0.45">
      <c r="A247" s="23" t="s">
        <v>182</v>
      </c>
      <c r="B247" s="94">
        <f t="shared" si="12"/>
        <v>0</v>
      </c>
      <c r="C247" s="95">
        <f>IFERROR(VLOOKUP($A247,유통영업혁신단!$A$1:$L$254,11,FALSE),0)</f>
        <v>0</v>
      </c>
      <c r="D247" s="95">
        <f t="shared" si="11"/>
        <v>0</v>
      </c>
      <c r="E247" s="95">
        <f>IFERROR(VLOOKUP($A247,유통영업혁신단!$A$1:$F$254,5,FALSE),0)</f>
        <v>0</v>
      </c>
      <c r="F247" s="95">
        <f>IFERROR(VLOOKUP($A247,강북영업본부!$A$1:$H$254,6,FALSE),0)</f>
        <v>0</v>
      </c>
      <c r="G247" s="95">
        <f>IFERROR(VLOOKUP($A247,강북영업본부!$A$1:$H$254,7,FALSE),0)</f>
        <v>0</v>
      </c>
      <c r="H247" s="95">
        <f>IFERROR(VLOOKUP($A247,강남영업본부!$A$1:$J$254,5,FALSE),0)</f>
        <v>0</v>
      </c>
      <c r="I247" s="96">
        <f>IFERROR(VLOOKUP($A247,강서영업본부!$A$1:$J$254,5,FALSE),0)</f>
        <v>0</v>
      </c>
      <c r="J247" s="96">
        <f>IFERROR(VLOOKUP($A247,동부영업본부!$A$1:$H$254,6,FALSE),0)</f>
        <v>0</v>
      </c>
      <c r="K247" s="96">
        <f>IFERROR(VLOOKUP($A247,동부영업본부!$A$1:$H$254,7,FALSE),0)</f>
        <v>0</v>
      </c>
      <c r="L247" s="96">
        <f>IFERROR(VLOOKUP($A247,서부영업본부!$A$1:$H$255,6,FALSE),0)</f>
        <v>0</v>
      </c>
      <c r="M247" s="96">
        <f>IFERROR(VLOOKUP($A247,서부영업본부!$A$1:$H$255,7,FALSE),0)</f>
        <v>0</v>
      </c>
      <c r="N247" s="100"/>
      <c r="O247" s="101"/>
      <c r="P247" s="97">
        <f>IFERROR(VLOOKUP($A247,강북영업본부!$A$1:$H$254,8,FALSE),0)</f>
        <v>0</v>
      </c>
      <c r="Q247" s="97">
        <f>IFERROR(VLOOKUP($A247,강남영업본부!$A$1:$J$254,10,FALSE),0)</f>
        <v>0</v>
      </c>
      <c r="R247" s="97">
        <f>IFERROR(VLOOKUP($A247,강서영업본부!$A$1:$J$254,10,FALSE),0)</f>
        <v>0</v>
      </c>
      <c r="S247" s="97">
        <f>IFERROR(VLOOKUP($A247,동부영업본부!$A$1:$H$254,8,FALSE),0)</f>
        <v>0</v>
      </c>
      <c r="T247" s="97">
        <f>IFERROR(VLOOKUP($A247,서부영업본부!$A$1:$H$255,8,FALSE),0)</f>
        <v>0</v>
      </c>
    </row>
    <row r="248" spans="1:20" x14ac:dyDescent="0.45">
      <c r="A248" s="23" t="s">
        <v>328</v>
      </c>
      <c r="B248" s="94">
        <f t="shared" si="12"/>
        <v>0</v>
      </c>
      <c r="C248" s="95">
        <f>IFERROR(VLOOKUP($A248,유통영업혁신단!$A$1:$L$254,11,FALSE),0)</f>
        <v>0</v>
      </c>
      <c r="D248" s="95">
        <f t="shared" si="11"/>
        <v>0</v>
      </c>
      <c r="E248" s="95">
        <f>IFERROR(VLOOKUP($A248,유통영업혁신단!$A$1:$F$254,5,FALSE),0)</f>
        <v>0</v>
      </c>
      <c r="F248" s="95">
        <f>IFERROR(VLOOKUP($A248,강북영업본부!$A$1:$H$254,6,FALSE),0)</f>
        <v>0</v>
      </c>
      <c r="G248" s="95">
        <f>IFERROR(VLOOKUP($A248,강북영업본부!$A$1:$H$254,7,FALSE),0)</f>
        <v>0</v>
      </c>
      <c r="H248" s="95">
        <f>IFERROR(VLOOKUP($A248,강남영업본부!$A$1:$J$254,5,FALSE),0)</f>
        <v>0</v>
      </c>
      <c r="I248" s="96">
        <f>IFERROR(VLOOKUP($A248,강서영업본부!$A$1:$J$254,5,FALSE),0)</f>
        <v>0</v>
      </c>
      <c r="J248" s="96">
        <f>IFERROR(VLOOKUP($A248,동부영업본부!$A$1:$H$254,6,FALSE),0)</f>
        <v>0</v>
      </c>
      <c r="K248" s="96">
        <f>IFERROR(VLOOKUP($A248,동부영업본부!$A$1:$H$254,7,FALSE),0)</f>
        <v>0</v>
      </c>
      <c r="L248" s="96">
        <f>IFERROR(VLOOKUP($A248,서부영업본부!$A$1:$H$255,6,FALSE),0)</f>
        <v>0</v>
      </c>
      <c r="M248" s="96">
        <f>IFERROR(VLOOKUP($A248,서부영업본부!$A$1:$H$255,7,FALSE),0)</f>
        <v>0</v>
      </c>
      <c r="N248" s="100"/>
      <c r="O248" s="101"/>
      <c r="P248" s="97">
        <f>IFERROR(VLOOKUP($A248,강북영업본부!$A$1:$H$254,8,FALSE),0)</f>
        <v>0</v>
      </c>
      <c r="Q248" s="97">
        <f>IFERROR(VLOOKUP($A248,강남영업본부!$A$1:$J$254,10,FALSE),0)</f>
        <v>0</v>
      </c>
      <c r="R248" s="97">
        <f>IFERROR(VLOOKUP($A248,강서영업본부!$A$1:$J$254,10,FALSE),0)</f>
        <v>0</v>
      </c>
      <c r="S248" s="97">
        <f>IFERROR(VLOOKUP($A248,동부영업본부!$A$1:$H$254,8,FALSE),0)</f>
        <v>0</v>
      </c>
      <c r="T248" s="97">
        <f>IFERROR(VLOOKUP($A248,서부영업본부!$A$1:$H$255,8,FALSE),0)</f>
        <v>0</v>
      </c>
    </row>
    <row r="249" spans="1:20" x14ac:dyDescent="0.45">
      <c r="A249" s="23" t="s">
        <v>329</v>
      </c>
      <c r="B249" s="94">
        <f t="shared" si="12"/>
        <v>0</v>
      </c>
      <c r="C249" s="95">
        <f>IFERROR(VLOOKUP($A249,유통영업혁신단!$A$1:$L$254,11,FALSE),0)</f>
        <v>0</v>
      </c>
      <c r="D249" s="95">
        <f t="shared" si="11"/>
        <v>0</v>
      </c>
      <c r="E249" s="95">
        <f>IFERROR(VLOOKUP($A249,유통영업혁신단!$A$1:$F$254,5,FALSE),0)</f>
        <v>0</v>
      </c>
      <c r="F249" s="95">
        <f>IFERROR(VLOOKUP($A249,강북영업본부!$A$1:$H$254,6,FALSE),0)</f>
        <v>0</v>
      </c>
      <c r="G249" s="95">
        <f>IFERROR(VLOOKUP($A249,강북영업본부!$A$1:$H$254,7,FALSE),0)</f>
        <v>0</v>
      </c>
      <c r="H249" s="95">
        <f>IFERROR(VLOOKUP($A249,강남영업본부!$A$1:$J$254,5,FALSE),0)</f>
        <v>0</v>
      </c>
      <c r="I249" s="96">
        <f>IFERROR(VLOOKUP($A249,강서영업본부!$A$1:$J$254,5,FALSE),0)</f>
        <v>0</v>
      </c>
      <c r="J249" s="96">
        <f>IFERROR(VLOOKUP($A249,동부영업본부!$A$1:$H$254,6,FALSE),0)</f>
        <v>0</v>
      </c>
      <c r="K249" s="96">
        <f>IFERROR(VLOOKUP($A249,동부영업본부!$A$1:$H$254,7,FALSE),0)</f>
        <v>0</v>
      </c>
      <c r="L249" s="96">
        <f>IFERROR(VLOOKUP($A249,서부영업본부!$A$1:$H$255,6,FALSE),0)</f>
        <v>0</v>
      </c>
      <c r="M249" s="96">
        <f>IFERROR(VLOOKUP($A249,서부영업본부!$A$1:$H$255,7,FALSE),0)</f>
        <v>0</v>
      </c>
      <c r="N249" s="100"/>
      <c r="O249" s="101"/>
      <c r="P249" s="97">
        <f>IFERROR(VLOOKUP($A249,강북영업본부!$A$1:$H$254,8,FALSE),0)</f>
        <v>0</v>
      </c>
      <c r="Q249" s="97">
        <f>IFERROR(VLOOKUP($A249,강남영업본부!$A$1:$J$254,10,FALSE),0)</f>
        <v>0</v>
      </c>
      <c r="R249" s="97">
        <f>IFERROR(VLOOKUP($A249,강서영업본부!$A$1:$J$254,10,FALSE),0)</f>
        <v>0</v>
      </c>
      <c r="S249" s="97">
        <f>IFERROR(VLOOKUP($A249,동부영업본부!$A$1:$H$254,8,FALSE),0)</f>
        <v>0</v>
      </c>
      <c r="T249" s="97">
        <f>IFERROR(VLOOKUP($A249,서부영업본부!$A$1:$H$255,8,FALSE),0)</f>
        <v>0</v>
      </c>
    </row>
    <row r="250" spans="1:20" x14ac:dyDescent="0.45">
      <c r="A250" s="23" t="s">
        <v>253</v>
      </c>
      <c r="B250" s="94">
        <f t="shared" si="12"/>
        <v>0</v>
      </c>
      <c r="C250" s="95">
        <f>IFERROR(VLOOKUP($A250,유통영업혁신단!$A$1:$L$254,11,FALSE),0)</f>
        <v>0</v>
      </c>
      <c r="D250" s="95">
        <f t="shared" si="11"/>
        <v>0</v>
      </c>
      <c r="E250" s="95">
        <f>IFERROR(VLOOKUP($A250,유통영업혁신단!$A$1:$F$254,5,FALSE),0)</f>
        <v>0</v>
      </c>
      <c r="F250" s="95">
        <f>IFERROR(VLOOKUP($A250,강북영업본부!$A$1:$H$254,6,FALSE),0)</f>
        <v>0</v>
      </c>
      <c r="G250" s="95">
        <f>IFERROR(VLOOKUP($A250,강북영업본부!$A$1:$H$254,7,FALSE),0)</f>
        <v>0</v>
      </c>
      <c r="H250" s="95">
        <f>IFERROR(VLOOKUP($A250,강남영업본부!$A$1:$J$254,5,FALSE),0)</f>
        <v>0</v>
      </c>
      <c r="I250" s="96">
        <f>IFERROR(VLOOKUP($A250,강서영업본부!$A$1:$J$254,5,FALSE),0)</f>
        <v>0</v>
      </c>
      <c r="J250" s="96">
        <f>IFERROR(VLOOKUP($A250,동부영업본부!$A$1:$H$254,6,FALSE),0)</f>
        <v>0</v>
      </c>
      <c r="K250" s="96">
        <f>IFERROR(VLOOKUP($A250,동부영업본부!$A$1:$H$254,7,FALSE),0)</f>
        <v>0</v>
      </c>
      <c r="L250" s="96">
        <f>IFERROR(VLOOKUP($A250,서부영업본부!$A$1:$H$255,6,FALSE),0)</f>
        <v>0</v>
      </c>
      <c r="M250" s="96">
        <f>IFERROR(VLOOKUP($A250,서부영업본부!$A$1:$H$255,7,FALSE),0)</f>
        <v>0</v>
      </c>
      <c r="N250" s="100"/>
      <c r="O250" s="101"/>
      <c r="P250" s="97">
        <f>IFERROR(VLOOKUP($A250,강북영업본부!$A$1:$H$254,8,FALSE),0)</f>
        <v>0</v>
      </c>
      <c r="Q250" s="97">
        <f>IFERROR(VLOOKUP($A250,강남영업본부!$A$1:$J$254,10,FALSE),0)</f>
        <v>0</v>
      </c>
      <c r="R250" s="97">
        <f>IFERROR(VLOOKUP($A250,강서영업본부!$A$1:$J$254,10,FALSE),0)</f>
        <v>0</v>
      </c>
      <c r="S250" s="97">
        <f>IFERROR(VLOOKUP($A250,동부영업본부!$A$1:$H$254,8,FALSE),0)</f>
        <v>0</v>
      </c>
      <c r="T250" s="97">
        <f>IFERROR(VLOOKUP($A250,서부영업본부!$A$1:$H$255,8,FALSE),0)</f>
        <v>0</v>
      </c>
    </row>
    <row r="251" spans="1:20" x14ac:dyDescent="0.45">
      <c r="A251" s="23" t="s">
        <v>254</v>
      </c>
      <c r="B251" s="94">
        <f t="shared" si="12"/>
        <v>0</v>
      </c>
      <c r="C251" s="95">
        <f>IFERROR(VLOOKUP($A251,유통영업혁신단!$A$1:$L$254,11,FALSE),0)</f>
        <v>0</v>
      </c>
      <c r="D251" s="95">
        <f t="shared" si="11"/>
        <v>0</v>
      </c>
      <c r="E251" s="95">
        <f>IFERROR(VLOOKUP($A251,유통영업혁신단!$A$1:$F$254,5,FALSE),0)</f>
        <v>0</v>
      </c>
      <c r="F251" s="95">
        <f>IFERROR(VLOOKUP($A251,강북영업본부!$A$1:$H$254,6,FALSE),0)</f>
        <v>0</v>
      </c>
      <c r="G251" s="95">
        <f>IFERROR(VLOOKUP($A251,강북영업본부!$A$1:$H$254,7,FALSE),0)</f>
        <v>0</v>
      </c>
      <c r="H251" s="95">
        <f>IFERROR(VLOOKUP($A251,강남영업본부!$A$1:$J$254,5,FALSE),0)</f>
        <v>0</v>
      </c>
      <c r="I251" s="96">
        <f>IFERROR(VLOOKUP($A251,강서영업본부!$A$1:$J$254,5,FALSE),0)</f>
        <v>0</v>
      </c>
      <c r="J251" s="96">
        <f>IFERROR(VLOOKUP($A251,동부영업본부!$A$1:$H$254,6,FALSE),0)</f>
        <v>0</v>
      </c>
      <c r="K251" s="96">
        <f>IFERROR(VLOOKUP($A251,동부영업본부!$A$1:$H$254,7,FALSE),0)</f>
        <v>0</v>
      </c>
      <c r="L251" s="96">
        <f>IFERROR(VLOOKUP($A251,서부영업본부!$A$1:$H$255,6,FALSE),0)</f>
        <v>0</v>
      </c>
      <c r="M251" s="96">
        <f>IFERROR(VLOOKUP($A251,서부영업본부!$A$1:$H$255,7,FALSE),0)</f>
        <v>0</v>
      </c>
      <c r="N251" s="100"/>
      <c r="O251" s="101"/>
      <c r="P251" s="97">
        <f>IFERROR(VLOOKUP($A251,강북영업본부!$A$1:$H$254,8,FALSE),0)</f>
        <v>0</v>
      </c>
      <c r="Q251" s="97">
        <f>IFERROR(VLOOKUP($A251,강남영업본부!$A$1:$J$254,10,FALSE),0)</f>
        <v>0</v>
      </c>
      <c r="R251" s="97">
        <f>IFERROR(VLOOKUP($A251,강서영업본부!$A$1:$J$254,10,FALSE),0)</f>
        <v>0</v>
      </c>
      <c r="S251" s="97">
        <f>IFERROR(VLOOKUP($A251,동부영업본부!$A$1:$H$254,8,FALSE),0)</f>
        <v>0</v>
      </c>
      <c r="T251" s="97">
        <f>IFERROR(VLOOKUP($A251,서부영업본부!$A$1:$H$255,8,FALSE),0)</f>
        <v>0</v>
      </c>
    </row>
    <row r="252" spans="1:20" x14ac:dyDescent="0.45">
      <c r="A252" s="23" t="s">
        <v>183</v>
      </c>
      <c r="B252" s="94">
        <f t="shared" si="12"/>
        <v>0</v>
      </c>
      <c r="C252" s="95">
        <f>IFERROR(VLOOKUP($A252,유통영업혁신단!$A$1:$L$254,11,FALSE),0)</f>
        <v>0</v>
      </c>
      <c r="D252" s="95">
        <f t="shared" si="11"/>
        <v>0</v>
      </c>
      <c r="E252" s="95">
        <f>IFERROR(VLOOKUP($A252,유통영업혁신단!$A$1:$F$254,5,FALSE),0)</f>
        <v>0</v>
      </c>
      <c r="F252" s="95">
        <f>IFERROR(VLOOKUP($A252,강북영업본부!$A$1:$H$254,6,FALSE),0)</f>
        <v>0</v>
      </c>
      <c r="G252" s="95">
        <f>IFERROR(VLOOKUP($A252,강북영업본부!$A$1:$H$254,7,FALSE),0)</f>
        <v>0</v>
      </c>
      <c r="H252" s="95">
        <f>IFERROR(VLOOKUP($A252,강남영업본부!$A$1:$J$254,5,FALSE),0)</f>
        <v>0</v>
      </c>
      <c r="I252" s="96">
        <f>IFERROR(VLOOKUP($A252,강서영업본부!$A$1:$J$254,5,FALSE),0)</f>
        <v>0</v>
      </c>
      <c r="J252" s="96">
        <f>IFERROR(VLOOKUP($A252,동부영업본부!$A$1:$H$254,6,FALSE),0)</f>
        <v>0</v>
      </c>
      <c r="K252" s="96">
        <f>IFERROR(VLOOKUP($A252,동부영업본부!$A$1:$H$254,7,FALSE),0)</f>
        <v>0</v>
      </c>
      <c r="L252" s="96">
        <f>IFERROR(VLOOKUP($A252,서부영업본부!$A$1:$H$255,6,FALSE),0)</f>
        <v>0</v>
      </c>
      <c r="M252" s="96">
        <f>IFERROR(VLOOKUP($A252,서부영업본부!$A$1:$H$255,7,FALSE),0)</f>
        <v>0</v>
      </c>
      <c r="N252" s="100"/>
      <c r="O252" s="101"/>
      <c r="P252" s="97">
        <f>IFERROR(VLOOKUP($A252,강북영업본부!$A$1:$H$254,8,FALSE),0)</f>
        <v>0</v>
      </c>
      <c r="Q252" s="97">
        <f>IFERROR(VLOOKUP($A252,강남영업본부!$A$1:$J$254,10,FALSE),0)</f>
        <v>0</v>
      </c>
      <c r="R252" s="97">
        <f>IFERROR(VLOOKUP($A252,강서영업본부!$A$1:$J$254,10,FALSE),0)</f>
        <v>0</v>
      </c>
      <c r="S252" s="97">
        <f>IFERROR(VLOOKUP($A252,동부영업본부!$A$1:$H$254,8,FALSE),0)</f>
        <v>0</v>
      </c>
      <c r="T252" s="97">
        <f>IFERROR(VLOOKUP($A252,서부영업본부!$A$1:$H$255,8,FALSE),0)</f>
        <v>0</v>
      </c>
    </row>
    <row r="253" spans="1:20" x14ac:dyDescent="0.45">
      <c r="A253" s="23" t="s">
        <v>184</v>
      </c>
      <c r="B253" s="94">
        <f t="shared" si="12"/>
        <v>0</v>
      </c>
      <c r="C253" s="95">
        <f>IFERROR(VLOOKUP($A253,유통영업혁신단!$A$1:$L$254,11,FALSE),0)</f>
        <v>0</v>
      </c>
      <c r="D253" s="95">
        <f t="shared" si="11"/>
        <v>0</v>
      </c>
      <c r="E253" s="95">
        <f>IFERROR(VLOOKUP($A253,유통영업혁신단!$A$1:$F$254,5,FALSE),0)</f>
        <v>0</v>
      </c>
      <c r="F253" s="95">
        <f>IFERROR(VLOOKUP($A253,강북영업본부!$A$1:$H$254,6,FALSE),0)</f>
        <v>0</v>
      </c>
      <c r="G253" s="95">
        <f>IFERROR(VLOOKUP($A253,강북영업본부!$A$1:$H$254,7,FALSE),0)</f>
        <v>0</v>
      </c>
      <c r="H253" s="95">
        <f>IFERROR(VLOOKUP($A253,강남영업본부!$A$1:$J$254,5,FALSE),0)</f>
        <v>0</v>
      </c>
      <c r="I253" s="96">
        <f>IFERROR(VLOOKUP($A253,강서영업본부!$A$1:$J$254,5,FALSE),0)</f>
        <v>0</v>
      </c>
      <c r="J253" s="96">
        <f>IFERROR(VLOOKUP($A253,동부영업본부!$A$1:$H$254,6,FALSE),0)</f>
        <v>0</v>
      </c>
      <c r="K253" s="96">
        <f>IFERROR(VLOOKUP($A253,동부영업본부!$A$1:$H$254,7,FALSE),0)</f>
        <v>0</v>
      </c>
      <c r="L253" s="96">
        <f>IFERROR(VLOOKUP($A253,서부영업본부!$A$1:$H$255,6,FALSE),0)</f>
        <v>0</v>
      </c>
      <c r="M253" s="96">
        <f>IFERROR(VLOOKUP($A253,서부영업본부!$A$1:$H$255,7,FALSE),0)</f>
        <v>0</v>
      </c>
      <c r="N253" s="100"/>
      <c r="O253" s="101"/>
      <c r="P253" s="97">
        <f>IFERROR(VLOOKUP($A253,강북영업본부!$A$1:$H$254,8,FALSE),0)</f>
        <v>0</v>
      </c>
      <c r="Q253" s="97">
        <f>IFERROR(VLOOKUP($A253,강남영업본부!$A$1:$J$254,10,FALSE),0)</f>
        <v>0</v>
      </c>
      <c r="R253" s="97">
        <f>IFERROR(VLOOKUP($A253,강서영업본부!$A$1:$J$254,10,FALSE),0)</f>
        <v>0</v>
      </c>
      <c r="S253" s="97">
        <f>IFERROR(VLOOKUP($A253,동부영업본부!$A$1:$H$254,8,FALSE),0)</f>
        <v>0</v>
      </c>
      <c r="T253" s="97">
        <f>IFERROR(VLOOKUP($A253,서부영업본부!$A$1:$H$255,8,FALSE),0)</f>
        <v>0</v>
      </c>
    </row>
    <row r="254" spans="1:20" x14ac:dyDescent="0.45">
      <c r="A254" s="23" t="s">
        <v>185</v>
      </c>
      <c r="B254" s="94">
        <f t="shared" si="12"/>
        <v>0</v>
      </c>
      <c r="C254" s="95">
        <f>IFERROR(VLOOKUP($A254,유통영업혁신단!$A$1:$L$254,11,FALSE),0)</f>
        <v>0</v>
      </c>
      <c r="D254" s="95">
        <f t="shared" si="11"/>
        <v>0</v>
      </c>
      <c r="E254" s="95">
        <f>IFERROR(VLOOKUP($A254,유통영업혁신단!$A$1:$F$254,5,FALSE),0)</f>
        <v>0</v>
      </c>
      <c r="F254" s="95">
        <f>IFERROR(VLOOKUP($A254,강북영업본부!$A$1:$H$254,6,FALSE),0)</f>
        <v>0</v>
      </c>
      <c r="G254" s="95">
        <f>IFERROR(VLOOKUP($A254,강북영업본부!$A$1:$H$254,7,FALSE),0)</f>
        <v>0</v>
      </c>
      <c r="H254" s="95">
        <f>IFERROR(VLOOKUP($A254,강남영업본부!$A$1:$J$254,5,FALSE),0)</f>
        <v>0</v>
      </c>
      <c r="I254" s="96">
        <f>IFERROR(VLOOKUP($A254,강서영업본부!$A$1:$J$254,5,FALSE),0)</f>
        <v>0</v>
      </c>
      <c r="J254" s="96">
        <f>IFERROR(VLOOKUP($A254,동부영업본부!$A$1:$H$254,6,FALSE),0)</f>
        <v>0</v>
      </c>
      <c r="K254" s="96">
        <f>IFERROR(VLOOKUP($A254,동부영업본부!$A$1:$H$254,7,FALSE),0)</f>
        <v>0</v>
      </c>
      <c r="L254" s="96">
        <f>IFERROR(VLOOKUP($A254,서부영업본부!$A$1:$H$255,6,FALSE),0)</f>
        <v>0</v>
      </c>
      <c r="M254" s="96">
        <f>IFERROR(VLOOKUP($A254,서부영업본부!$A$1:$H$255,7,FALSE),0)</f>
        <v>0</v>
      </c>
      <c r="N254" s="100"/>
      <c r="O254" s="101"/>
      <c r="P254" s="97">
        <f>IFERROR(VLOOKUP($A254,강북영업본부!$A$1:$H$254,8,FALSE),0)</f>
        <v>0</v>
      </c>
      <c r="Q254" s="97">
        <f>IFERROR(VLOOKUP($A254,강남영업본부!$A$1:$J$254,10,FALSE),0)</f>
        <v>0</v>
      </c>
      <c r="R254" s="97">
        <f>IFERROR(VLOOKUP($A254,강서영업본부!$A$1:$J$254,10,FALSE),0)</f>
        <v>0</v>
      </c>
      <c r="S254" s="97">
        <f>IFERROR(VLOOKUP($A254,동부영업본부!$A$1:$H$254,8,FALSE),0)</f>
        <v>0</v>
      </c>
      <c r="T254" s="97">
        <f>IFERROR(VLOOKUP($A254,서부영업본부!$A$1:$H$255,8,FALSE),0)</f>
        <v>0</v>
      </c>
    </row>
    <row r="255" spans="1:20" s="127" customFormat="1" x14ac:dyDescent="0.45">
      <c r="A255" s="119" t="s">
        <v>117</v>
      </c>
      <c r="B255" s="121">
        <f t="shared" si="12"/>
        <v>0</v>
      </c>
      <c r="C255" s="122">
        <f>IFERROR(VLOOKUP($A255,유통영업혁신단!$A$1:$L$254,11,FALSE),0)</f>
        <v>0</v>
      </c>
      <c r="D255" s="122">
        <f t="shared" si="11"/>
        <v>0</v>
      </c>
      <c r="E255" s="122">
        <f>IFERROR(VLOOKUP($A255,유통영업혁신단!$A$1:$F$254,5,FALSE),0)</f>
        <v>0</v>
      </c>
      <c r="F255" s="122">
        <f>IFERROR(VLOOKUP($A255,강북영업본부!$A$1:$H$254,6,FALSE),0)</f>
        <v>0</v>
      </c>
      <c r="G255" s="122">
        <f>IFERROR(VLOOKUP($A255,강북영업본부!$A$1:$H$254,7,FALSE),0)</f>
        <v>0</v>
      </c>
      <c r="H255" s="122">
        <f>IFERROR(VLOOKUP($A255,강남영업본부!$A$1:$J$254,5,FALSE),0)</f>
        <v>0</v>
      </c>
      <c r="I255" s="123">
        <f>IFERROR(VLOOKUP($A255,강서영업본부!$A$1:$J$254,5,FALSE),0)</f>
        <v>0</v>
      </c>
      <c r="J255" s="123">
        <f>IFERROR(VLOOKUP($A255,동부영업본부!$A$1:$H$254,6,FALSE),0)</f>
        <v>0</v>
      </c>
      <c r="K255" s="123">
        <f>IFERROR(VLOOKUP($A255,동부영업본부!$A$1:$H$254,7,FALSE),0)</f>
        <v>0</v>
      </c>
      <c r="L255" s="123">
        <f>IFERROR(VLOOKUP($A255,서부영업본부!$A$1:$H$255,6,FALSE),0)</f>
        <v>0</v>
      </c>
      <c r="M255" s="123">
        <f>IFERROR(VLOOKUP($A255,서부영업본부!$A$1:$H$255,7,FALSE),0)</f>
        <v>0</v>
      </c>
      <c r="N255" s="124"/>
      <c r="O255" s="125"/>
      <c r="P255" s="126">
        <f>IFERROR(VLOOKUP($A255,강북영업본부!$A$1:$H$254,8,FALSE),0)</f>
        <v>0</v>
      </c>
      <c r="Q255" s="126">
        <f>IFERROR(VLOOKUP($A255,강남영업본부!$A$1:$J$254,10,FALSE),0)</f>
        <v>0</v>
      </c>
      <c r="R255" s="126">
        <f>IFERROR(VLOOKUP($A255,강서영업본부!$A$1:$J$254,10,FALSE),0)</f>
        <v>0</v>
      </c>
      <c r="S255" s="126">
        <f>IFERROR(VLOOKUP($A255,동부영업본부!$A$1:$H$254,8,FALSE),0)</f>
        <v>0</v>
      </c>
      <c r="T255" s="126">
        <f>IFERROR(VLOOKUP($A255,서부영업본부!$A$1:$H$255,8,FALSE),0)</f>
        <v>0</v>
      </c>
    </row>
    <row r="256" spans="1:20" x14ac:dyDescent="0.45">
      <c r="A256" s="33" t="s">
        <v>260</v>
      </c>
      <c r="B256" s="163">
        <f t="shared" si="12"/>
        <v>1185167701.8741398</v>
      </c>
      <c r="C256" s="164">
        <f>IFERROR(VLOOKUP($A256,유통영업혁신단!$A$1:$L$254,11,FALSE),0)</f>
        <v>-6110732.0372030186</v>
      </c>
      <c r="D256" s="164">
        <f t="shared" si="11"/>
        <v>-58076299.088657171</v>
      </c>
      <c r="E256" s="164">
        <f>IFERROR(VLOOKUP($A256,유통영업혁신단!$A$1:$F$254,5,FALSE),0)</f>
        <v>388239117</v>
      </c>
      <c r="F256" s="164">
        <f>IFERROR(VLOOKUP($A256,강북영업본부!$A$1:$H$254,6,FALSE),0)</f>
        <v>82634140</v>
      </c>
      <c r="G256" s="164">
        <f>IFERROR(VLOOKUP($A256,강북영업본부!$A$1:$H$254,7,FALSE),0)</f>
        <v>66345993</v>
      </c>
      <c r="H256" s="164">
        <f>IFERROR(VLOOKUP($A256,강남영업본부!$A$1:$J$254,5,FALSE),0)</f>
        <v>55049391</v>
      </c>
      <c r="I256" s="164">
        <f>IFERROR(VLOOKUP($A256,강서영업본부!$A$1:$J$254,5,FALSE),0)</f>
        <v>122637917</v>
      </c>
      <c r="J256" s="164">
        <f>IFERROR(VLOOKUP($A256,동부영업본부!$A$1:$H$254,6,FALSE),0)</f>
        <v>164236790</v>
      </c>
      <c r="K256" s="164">
        <f>IFERROR(VLOOKUP($A256,동부영업본부!$A$1:$H$254,7,FALSE),0)</f>
        <v>93863518</v>
      </c>
      <c r="L256" s="164">
        <f>IFERROR(VLOOKUP($A256,서부영업본부!$A$1:$H$255,6,FALSE),0)</f>
        <v>181851956</v>
      </c>
      <c r="M256" s="164">
        <f>IFERROR(VLOOKUP($A256,서부영업본부!$A$1:$H$255,7,FALSE),0)</f>
        <v>94495911</v>
      </c>
      <c r="N256" s="98"/>
      <c r="O256" s="99"/>
      <c r="P256" s="97">
        <f>IFERROR(VLOOKUP($A256,강북영업본부!$A$1:$H$254,8,FALSE),0)</f>
        <v>-12683910.891385367</v>
      </c>
      <c r="Q256" s="97">
        <f>IFERROR(VLOOKUP($A256,강남영업본부!$A$1:$J$254,10,FALSE),0)</f>
        <v>-12333088.059567707</v>
      </c>
      <c r="R256" s="97">
        <f>IFERROR(VLOOKUP($A256,강서영업본부!$A$1:$J$254,10,FALSE),0)</f>
        <v>-6685453.6823949125</v>
      </c>
      <c r="S256" s="97">
        <f>IFERROR(VLOOKUP($A256,동부영업본부!$A$1:$H$254,8,FALSE),0)</f>
        <v>-12217825.040130757</v>
      </c>
      <c r="T256" s="97">
        <f>IFERROR(VLOOKUP($A256,서부영업본부!$A$1:$H$255,8,FALSE),0)</f>
        <v>-14156021.415178427</v>
      </c>
    </row>
    <row r="258" spans="1:20" s="40" customFormat="1" x14ac:dyDescent="0.45">
      <c r="A258" s="207"/>
      <c r="B258" s="207"/>
      <c r="C258" s="207"/>
      <c r="D258" s="207"/>
      <c r="E258" s="208">
        <f>SUM(F258:O258)</f>
        <v>1117329150</v>
      </c>
      <c r="F258" s="208">
        <f>F28</f>
        <v>181499340</v>
      </c>
      <c r="G258" s="208">
        <f t="shared" ref="G258:M258" si="13">G28</f>
        <v>38295910</v>
      </c>
      <c r="H258" s="208">
        <f t="shared" si="13"/>
        <v>153912750</v>
      </c>
      <c r="I258" s="208">
        <f t="shared" si="13"/>
        <v>148959500</v>
      </c>
      <c r="J258" s="208">
        <f t="shared" si="13"/>
        <v>197761530</v>
      </c>
      <c r="K258" s="208">
        <f t="shared" si="13"/>
        <v>156313890</v>
      </c>
      <c r="L258" s="208">
        <f t="shared" si="13"/>
        <v>146316290</v>
      </c>
      <c r="M258" s="208">
        <f t="shared" si="13"/>
        <v>94269940</v>
      </c>
      <c r="N258" s="52"/>
      <c r="O258" s="52"/>
      <c r="P258" s="41"/>
      <c r="Q258" s="41"/>
      <c r="R258" s="41"/>
    </row>
    <row r="259" spans="1:20" s="40" customFormat="1" x14ac:dyDescent="0.45">
      <c r="A259" s="207" t="s">
        <v>275</v>
      </c>
      <c r="B259" s="207"/>
      <c r="C259" s="207"/>
      <c r="D259" s="207"/>
      <c r="E259" s="207"/>
      <c r="F259" s="209">
        <f t="shared" ref="F259:M259" si="14">F258/$E$258</f>
        <v>0.16244035161885823</v>
      </c>
      <c r="G259" s="209">
        <f t="shared" si="14"/>
        <v>3.4274510783147472E-2</v>
      </c>
      <c r="H259" s="209">
        <f t="shared" si="14"/>
        <v>0.13775059032515172</v>
      </c>
      <c r="I259" s="209">
        <f t="shared" si="14"/>
        <v>0.13331747408541161</v>
      </c>
      <c r="J259" s="209">
        <f t="shared" si="14"/>
        <v>0.17699487210192269</v>
      </c>
      <c r="K259" s="209">
        <f t="shared" si="14"/>
        <v>0.13989959001785643</v>
      </c>
      <c r="L259" s="209">
        <f t="shared" si="14"/>
        <v>0.13095182382022344</v>
      </c>
      <c r="M259" s="209">
        <f t="shared" si="14"/>
        <v>8.4370787247428386E-2</v>
      </c>
      <c r="N259" s="79"/>
      <c r="O259" s="79"/>
      <c r="P259" s="41"/>
      <c r="Q259" s="41"/>
      <c r="R259" s="41"/>
    </row>
    <row r="261" spans="1:20" x14ac:dyDescent="0.45">
      <c r="A261" s="175" t="s">
        <v>395</v>
      </c>
      <c r="B261" s="175">
        <f>D236</f>
        <v>-58076299.088657171</v>
      </c>
      <c r="C261" s="176"/>
      <c r="D261" s="176"/>
      <c r="E261" s="176"/>
      <c r="F261" s="176">
        <f>$B$261*F259</f>
        <v>-9433934.4446834456</v>
      </c>
      <c r="G261" s="176">
        <f t="shared" ref="G261:M261" si="15">$B$261*G259</f>
        <v>-1990536.7393594778</v>
      </c>
      <c r="H261" s="176">
        <f t="shared" si="15"/>
        <v>-8000044.4833625956</v>
      </c>
      <c r="I261" s="176">
        <f t="shared" si="15"/>
        <v>-7742585.4987286665</v>
      </c>
      <c r="J261" s="176">
        <f t="shared" si="15"/>
        <v>-10279207.129349886</v>
      </c>
      <c r="K261" s="175">
        <f t="shared" si="15"/>
        <v>-8124850.432257547</v>
      </c>
      <c r="L261" s="175">
        <f t="shared" si="15"/>
        <v>-7605197.2863884373</v>
      </c>
      <c r="M261" s="175">
        <f t="shared" si="15"/>
        <v>-4899943.0745271128</v>
      </c>
      <c r="N261" s="92" t="b">
        <f t="shared" ref="N261:N262" si="16">B261=SUM(F261:M261)</f>
        <v>1</v>
      </c>
    </row>
    <row r="262" spans="1:20" x14ac:dyDescent="0.45">
      <c r="A262" s="175" t="s">
        <v>396</v>
      </c>
      <c r="B262" s="175">
        <f>C236+E236</f>
        <v>379403384.96279699</v>
      </c>
      <c r="C262" s="176"/>
      <c r="D262" s="176"/>
      <c r="E262" s="176"/>
      <c r="F262" s="176">
        <f>$B$262*F259</f>
        <v>61630419.258741766</v>
      </c>
      <c r="G262" s="176">
        <f t="shared" ref="G262:M262" si="17">$B$262*G259</f>
        <v>13003865.409070037</v>
      </c>
      <c r="H262" s="176">
        <f t="shared" si="17"/>
        <v>52263040.249986075</v>
      </c>
      <c r="I262" s="176">
        <f t="shared" si="17"/>
        <v>50581100.942695133</v>
      </c>
      <c r="J262" s="176">
        <f t="shared" si="17"/>
        <v>67152453.596526787</v>
      </c>
      <c r="K262" s="175">
        <f t="shared" si="17"/>
        <v>53078378.007682256</v>
      </c>
      <c r="L262" s="175">
        <f t="shared" si="17"/>
        <v>49683565.224444605</v>
      </c>
      <c r="M262" s="175">
        <f t="shared" si="17"/>
        <v>32010562.273650315</v>
      </c>
      <c r="N262" s="92" t="b">
        <f t="shared" si="16"/>
        <v>1</v>
      </c>
    </row>
    <row r="263" spans="1:20" s="40" customFormat="1" x14ac:dyDescent="0.45">
      <c r="A263" s="45" t="s">
        <v>326</v>
      </c>
      <c r="B263" s="46">
        <f>D236+E236+C236</f>
        <v>321327085.87413985</v>
      </c>
      <c r="C263" s="80"/>
      <c r="D263" s="80"/>
      <c r="E263" s="80"/>
      <c r="F263" s="46">
        <f>$B$263*F259</f>
        <v>52196484.814058326</v>
      </c>
      <c r="G263" s="46">
        <f t="shared" ref="G263:M263" si="18">$B$263*G259</f>
        <v>11013328.66971056</v>
      </c>
      <c r="H263" s="46">
        <f t="shared" si="18"/>
        <v>44262995.766623482</v>
      </c>
      <c r="I263" s="46">
        <f t="shared" si="18"/>
        <v>42838515.443966471</v>
      </c>
      <c r="J263" s="46">
        <f t="shared" si="18"/>
        <v>56873246.467176914</v>
      </c>
      <c r="K263" s="46">
        <f t="shared" si="18"/>
        <v>44953527.575424708</v>
      </c>
      <c r="L263" s="46">
        <f t="shared" si="18"/>
        <v>42078367.938056171</v>
      </c>
      <c r="M263" s="46">
        <f t="shared" si="18"/>
        <v>27110619.199123204</v>
      </c>
      <c r="N263" s="83" t="b">
        <f>B263=SUM(F263:M263)</f>
        <v>1</v>
      </c>
      <c r="O263" s="41"/>
      <c r="P263" s="41"/>
      <c r="Q263" s="41"/>
      <c r="R263" s="41"/>
    </row>
    <row r="264" spans="1:20" s="40" customFormat="1" x14ac:dyDescent="0.45">
      <c r="A264" s="45" t="s">
        <v>325</v>
      </c>
      <c r="B264" s="46">
        <f>종합!G265</f>
        <v>-201700668</v>
      </c>
      <c r="C264" s="80"/>
      <c r="D264" s="80"/>
      <c r="E264" s="80"/>
      <c r="F264" s="46">
        <f>$B$264*F259</f>
        <v>-32764327.431678586</v>
      </c>
      <c r="G264" s="46">
        <f t="shared" ref="G264:M264" si="19">$B$264*G259</f>
        <v>-6913191.7203340484</v>
      </c>
      <c r="H264" s="46">
        <f t="shared" si="19"/>
        <v>-27784386.085977439</v>
      </c>
      <c r="I264" s="46">
        <f t="shared" si="19"/>
        <v>-26890223.57910021</v>
      </c>
      <c r="J264" s="46">
        <f t="shared" si="19"/>
        <v>-35699983.935532369</v>
      </c>
      <c r="K264" s="46">
        <f t="shared" si="19"/>
        <v>-28217840.759527773</v>
      </c>
      <c r="L264" s="46">
        <f t="shared" si="19"/>
        <v>-26413070.340357378</v>
      </c>
      <c r="M264" s="46">
        <f t="shared" si="19"/>
        <v>-17017644.147492185</v>
      </c>
      <c r="N264" s="83" t="b">
        <f>B264=SUM(F264:M264)</f>
        <v>1</v>
      </c>
      <c r="O264" s="41"/>
      <c r="P264" s="41"/>
      <c r="Q264" s="41"/>
      <c r="R264" s="41"/>
    </row>
    <row r="265" spans="1:20" s="40" customFormat="1" x14ac:dyDescent="0.45">
      <c r="A265" s="45" t="s">
        <v>323</v>
      </c>
      <c r="B265" s="46">
        <f>종합!G268</f>
        <v>-84057487.461580664</v>
      </c>
      <c r="C265" s="80"/>
      <c r="D265" s="80"/>
      <c r="E265" s="80"/>
      <c r="F265" s="46">
        <f>$B$265*F259</f>
        <v>-13654327.819456929</v>
      </c>
      <c r="G265" s="46">
        <f t="shared" ref="G265:M265" si="20">$B$265*G259</f>
        <v>-2881029.2604062296</v>
      </c>
      <c r="H265" s="46">
        <f t="shared" si="20"/>
        <v>-11578968.519081775</v>
      </c>
      <c r="I265" s="46">
        <f t="shared" si="20"/>
        <v>-11206331.906344092</v>
      </c>
      <c r="J265" s="46">
        <f t="shared" si="20"/>
        <v>-14877744.24247144</v>
      </c>
      <c r="K265" s="46">
        <f t="shared" si="20"/>
        <v>-11759608.033806242</v>
      </c>
      <c r="L265" s="46">
        <f t="shared" si="20"/>
        <v>-11007481.288839553</v>
      </c>
      <c r="M265" s="46">
        <f t="shared" si="20"/>
        <v>-7091996.3911744012</v>
      </c>
      <c r="N265" s="83" t="b">
        <f>B265=SUM(F265:M265)</f>
        <v>1</v>
      </c>
      <c r="O265" s="41"/>
      <c r="P265" s="41"/>
      <c r="Q265" s="41"/>
      <c r="R265" s="41"/>
    </row>
    <row r="266" spans="1:20" s="40" customFormat="1" x14ac:dyDescent="0.45">
      <c r="A266" s="81" t="s">
        <v>276</v>
      </c>
      <c r="B266" s="82">
        <f>SUM(F266:M266)</f>
        <v>896684546.41255927</v>
      </c>
      <c r="C266" s="82"/>
      <c r="D266" s="82"/>
      <c r="E266" s="82"/>
      <c r="F266" s="82">
        <f t="shared" ref="F266:M266" si="21">F236+F263+F265+F264</f>
        <v>88411969.562922806</v>
      </c>
      <c r="G266" s="82">
        <f t="shared" si="21"/>
        <v>67565100.688970283</v>
      </c>
      <c r="H266" s="82">
        <f t="shared" si="21"/>
        <v>59949032.161564276</v>
      </c>
      <c r="I266" s="82">
        <f t="shared" si="21"/>
        <v>127379876.95852219</v>
      </c>
      <c r="J266" s="82">
        <f t="shared" si="21"/>
        <v>170532308.28917313</v>
      </c>
      <c r="K266" s="82">
        <f t="shared" si="21"/>
        <v>98839596.782090694</v>
      </c>
      <c r="L266" s="82">
        <f t="shared" si="21"/>
        <v>186509772.30885923</v>
      </c>
      <c r="M266" s="82">
        <f t="shared" si="21"/>
        <v>97496889.660456613</v>
      </c>
      <c r="N266" s="83" t="b">
        <f>B266=SUM(F266:M266)</f>
        <v>1</v>
      </c>
      <c r="O266" s="84"/>
      <c r="P266" s="41"/>
      <c r="Q266" s="41"/>
      <c r="R266" s="41"/>
    </row>
    <row r="268" spans="1:20" s="40" customFormat="1" x14ac:dyDescent="0.45">
      <c r="A268" s="40" t="s">
        <v>277</v>
      </c>
      <c r="B268" s="52">
        <f>B26-B27-B28-B61-B68-B69-B71-B72-B112-B119-B123-B130-B133-B138-B139-B148-B153-B161-B168-B178-B190-B196-B214-B235-B226-B175</f>
        <v>-2.8312206268310547E-7</v>
      </c>
      <c r="C268" s="52">
        <f t="shared" ref="C268:M268" si="22">C26-C27-C28-C61-C68-C69-C71-C72-C112-C119-C123-C130-C133-C138-C139-C148-C153-C161-C168-C178-C190-C196-C214-C235-C226</f>
        <v>3.4924596548080444E-10</v>
      </c>
      <c r="D268" s="52">
        <f>D26-D27-D28-D61-D68-D69-D71-D72-D112-D119-D123-D130-D133-D138-D139-D148-D153-D161-D168-D178-D190-D196-D214-D235-D226-D175</f>
        <v>2.0772858988493681E-9</v>
      </c>
      <c r="E268" s="52">
        <f t="shared" si="22"/>
        <v>0</v>
      </c>
      <c r="F268" s="52">
        <f t="shared" si="22"/>
        <v>0</v>
      </c>
      <c r="G268" s="52">
        <f t="shared" si="22"/>
        <v>0</v>
      </c>
      <c r="H268" s="52">
        <f t="shared" si="22"/>
        <v>0</v>
      </c>
      <c r="I268" s="52">
        <f t="shared" si="22"/>
        <v>0</v>
      </c>
      <c r="J268" s="52">
        <f t="shared" si="22"/>
        <v>0</v>
      </c>
      <c r="K268" s="52">
        <f t="shared" si="22"/>
        <v>0</v>
      </c>
      <c r="L268" s="52">
        <f t="shared" si="22"/>
        <v>0</v>
      </c>
      <c r="M268" s="52">
        <f t="shared" si="22"/>
        <v>0</v>
      </c>
      <c r="N268" s="52"/>
      <c r="O268" s="52"/>
      <c r="P268" s="52">
        <f>P26-P27-P28-P61-P68-P69-P71-P72-P112-P119-P123-P130-P133-P138-P139-P148-P153-P161-P168-P178-P190-P196-P214-P235-P226</f>
        <v>1.6116246115416288E-9</v>
      </c>
      <c r="Q268" s="52">
        <f>Q26-Q27-Q28-Q61-Q68-Q69-Q71-Q72-Q112-Q119-Q123-Q130-Q133-Q138-Q139-Q148-Q153-Q161-Q168-Q178-Q190-Q196-Q214-Q235-Q226</f>
        <v>-4.6566128730773926E-10</v>
      </c>
      <c r="R268" s="52"/>
      <c r="S268" s="52">
        <f>S26-S27-S28-S61-S68-S69-S71-S72-S112-S119-S123-S130-S133-S138-S139-S148-S153-S161-S168-S178-S190-S196-S214-S235-S226</f>
        <v>-1.0477378964424133E-9</v>
      </c>
      <c r="T268" s="52">
        <f>T26-T27-T28-T61-T68-T69-T71-T72-T112-T119-T123-T130-T133-T138-T139-T148-T153-T161-T168-T178-T190-T196-T214-T235-T226</f>
        <v>4.6566128730773926E-10</v>
      </c>
    </row>
    <row r="269" spans="1:20" s="40" customFormat="1" x14ac:dyDescent="0.45">
      <c r="A269" s="40" t="s">
        <v>278</v>
      </c>
      <c r="B269" s="52">
        <f>B28-SUM(B29:B60)+B61-SUM(B62:B67)+B69-B70+B72-SUM(B73:B111)+B112-SUM(B113:B118)+B119-SUM(B120:B122)+B123-SUM(B124:B129)+B130-B131-B132+B133-SUM(B134:B137)+B139-SUM(B140:B147)+B148-SUM(B149:B152)+B153-SUM(B154:B160)+B161-SUM(B162:B167)+B168-SUM(B169:B174)+B175-SUM(B176:B177)+B178-SUM(B179:B189)+B190-SUM(B191:B195)+B196-SUM(B197:B210)+B212-B213+B214-SUM(B215:B224)+B226-SUM(B227:B234)</f>
        <v>-6.1467289924621582E-8</v>
      </c>
      <c r="C269" s="52">
        <f t="shared" ref="C269" si="23">C28-SUM(C29:C60)+C61-SUM(C62:C67)+C69-C70+C72-SUM(C73:C111)+C112-SUM(C113:C115)+C119-SUM(C120:C122)+C123-SUM(C124:C129)+C130-C131-C132+C133-SUM(C134:C137)+C139-SUM(C140:C147)+C148-SUM(C149:C152)+C153-SUM(C154:C160)+C161-SUM(C162:C167)+C168-SUM(C169:C174)+C175-SUM(C176:C177)+C178-SUM(C179:C189)+C190-SUM(C191:C195)+C196-SUM(C197:C210)+C212-C213+C214-SUM(C215:C224)+C226-SUM(C227:C234)</f>
        <v>-4.6566128730773926E-10</v>
      </c>
      <c r="D269" s="52">
        <f t="shared" ref="D269:J269" si="24">D28-SUM(D29:D60)+D61-SUM(D62:D67)+D69-D70+D72-SUM(D73:D111)+D112-SUM(D113:D116)+D119-SUM(D120:D122)+D123-SUM(D124:D129)+D130-D131-D132+D133-SUM(D134:D137)+D139-SUM(D140:D147)+D148-SUM(D149:D152)+D153-SUM(D154:D160)+D161-SUM(D162:D167)+D168-SUM(D169:D174)+D175-SUM(D176:D177)+D178-SUM(D179:D189)+D190-SUM(D191:D195)+D196-SUM(D197:D210)+D212-D213+D214-SUM(D215:D224)+D226-SUM(D227:D234)</f>
        <v>-1.862645149230957E-9</v>
      </c>
      <c r="E269" s="52">
        <f>E28-SUM(E29:E60)+E61-SUM(E62:E67)+E69-E70+E72-SUM(E73:E111)+E112-SUM(E113:E117)+E119-SUM(E120:E122)+E123-SUM(E124:E129)+E130-E131-E132+E133-SUM(E134:E137)+E139-SUM(E140:E147)+E148-SUM(E149:E152)+E153-SUM(E154:E160)+E161-SUM(E162:E167)+E168-SUM(E169:E174)+E175-SUM(E176:E177)+E178-SUM(E179:E189)+E190-SUM(E191:E195)+E196-SUM(E197:E210)+E212-E213+E214-SUM(E215:E224)+E226-SUM(E227:E234)</f>
        <v>0</v>
      </c>
      <c r="F269" s="52">
        <f t="shared" si="24"/>
        <v>0</v>
      </c>
      <c r="G269" s="52">
        <f t="shared" si="24"/>
        <v>0</v>
      </c>
      <c r="H269" s="52">
        <f t="shared" si="24"/>
        <v>0</v>
      </c>
      <c r="I269" s="52">
        <f t="shared" si="24"/>
        <v>0</v>
      </c>
      <c r="J269" s="52">
        <f t="shared" si="24"/>
        <v>0</v>
      </c>
      <c r="K269" s="52">
        <f>K28-SUM(K29:K60)+K61-SUM(K62:K67)+K69-K70+K72-SUM(K73:K111)+K112-SUM(K113:K116)+K119-SUM(K120:K122)+K123-SUM(K124:K129)+K130-K131-K132+K133-SUM(K134:K137)+K139-SUM(K140:K147)+K148-SUM(K149:K152)+K153-SUM(K154:K160)+K161-SUM(K162:K167)+K168-SUM(K169:K174)+K175-SUM(K176:K177)+K178-SUM(K179:K189)+K190-SUM(K191:K195)+K196-SUM(K197:K210)+K212-K213+K214-SUM(K215:K224)+K226-SUM(K227:K234)</f>
        <v>0</v>
      </c>
      <c r="L269" s="52">
        <f>L28-SUM(L29:L60)+L61-SUM(L62:L67)+L69-L70+L72-SUM(L73:L111)+L112-SUM(L113:L118)+L119-SUM(L120:L122)+L123-SUM(L124:L129)+L130-L131-L132+L133-SUM(L134:L137)+L139-SUM(L140:L147)+L148-SUM(L149:L152)+L153-SUM(L154:L160)+L161-SUM(L162:L167)+L168-SUM(L169:L174)+L175-SUM(L176:L177)+L178-SUM(L179:L189)+L190-SUM(L191:L195)+L196-SUM(L197:L210)+L212-L213+L214-SUM(L215:L224)+L226-SUM(L227:L234)</f>
        <v>0</v>
      </c>
      <c r="M269" s="52">
        <f>M28-SUM(M29:M60)+M61-SUM(M62:M67)+M69-M70+M72-SUM(M73:M111)+M112-SUM(M113:M118)+M119-SUM(M120:M122)+M123-SUM(M124:M129)+M130-M131-M132+M133-SUM(M134:M137)+M139-SUM(M140:M147)+M148-SUM(M149:M152)+M153-SUM(M154:M160)+M161-SUM(M162:M167)+M168-SUM(M169:M174)+M175-SUM(M176:M177)+M178-SUM(M179:M189)+M190-SUM(M191:M195)+M196-SUM(M197:M210)+M212-M213+M214-SUM(M215:M224)+M226-SUM(M227:M234)</f>
        <v>0</v>
      </c>
      <c r="N269" s="52"/>
      <c r="O269" s="52"/>
      <c r="P269" s="52">
        <f>P28-SUM(P29:P60)+P61-SUM(P62:P67)+P69-P70+P72-SUM(P73:P108)+P112-SUM(P113:P115)+P119-SUM(P120:P122)+P123-SUM(P124:P129)+P130-P131+P133-SUM(P134:P137)+P139-SUM(P140:P145)+P148-SUM(P149:P152)+P153-SUM(P154:P160)+P161-SUM(P162:P167)+P168-SUM(P169:P174)+P175-SUM(P176:P177)+P178-SUM(P179:P189)+P190-SUM(P191:P195)+P196-SUM(P197:P210)+P212-P213+P214-SUM(P215:P223)+P226-SUM(P227:P234)</f>
        <v>-1.280568540096283E-9</v>
      </c>
      <c r="Q269" s="52">
        <f t="shared" ref="Q269:T269" si="25">Q28-SUM(Q29:Q60)+Q61-SUM(Q62:Q67)+Q69-Q70+Q72-SUM(Q73:Q108)+Q112-SUM(Q113:Q115)+Q119-SUM(Q120:Q122)+Q123-SUM(Q124:Q129)+Q130-Q131+Q133-SUM(Q134:Q137)+Q139-SUM(Q140:Q145)+Q148-SUM(Q149:Q152)+Q153-SUM(Q154:Q160)+Q161-SUM(Q162:Q167)+Q168-SUM(Q169:Q174)+Q175-SUM(Q176:Q177)+Q178-SUM(Q179:Q189)+Q190-SUM(Q191:Q195)+Q196-SUM(Q197:Q210)+Q212-Q213+Q214-SUM(Q215:Q223)+Q226-SUM(Q227:Q234)</f>
        <v>-9.3132257461547852E-10</v>
      </c>
      <c r="R269" s="52"/>
      <c r="S269" s="52">
        <f t="shared" si="25"/>
        <v>4.6566128730773926E-10</v>
      </c>
      <c r="T269" s="52">
        <f t="shared" si="25"/>
        <v>7434.4250876060687</v>
      </c>
    </row>
    <row r="270" spans="1:20" s="40" customFormat="1" x14ac:dyDescent="0.45">
      <c r="A270" s="40" t="s">
        <v>279</v>
      </c>
      <c r="B270" s="52">
        <f t="shared" ref="B270:M270" si="26">B2-B23-B26-B236</f>
        <v>0</v>
      </c>
      <c r="C270" s="52">
        <f t="shared" si="26"/>
        <v>0</v>
      </c>
      <c r="D270" s="52">
        <f t="shared" si="26"/>
        <v>0</v>
      </c>
      <c r="E270" s="52">
        <f t="shared" si="26"/>
        <v>0</v>
      </c>
      <c r="F270" s="52">
        <f t="shared" si="26"/>
        <v>0</v>
      </c>
      <c r="G270" s="52">
        <f t="shared" si="26"/>
        <v>0</v>
      </c>
      <c r="H270" s="52">
        <f t="shared" si="26"/>
        <v>0</v>
      </c>
      <c r="I270" s="52">
        <f t="shared" si="26"/>
        <v>0</v>
      </c>
      <c r="J270" s="52">
        <f t="shared" si="26"/>
        <v>0</v>
      </c>
      <c r="K270" s="52">
        <f t="shared" si="26"/>
        <v>0</v>
      </c>
      <c r="L270" s="52">
        <f t="shared" si="26"/>
        <v>0</v>
      </c>
      <c r="M270" s="52">
        <f t="shared" si="26"/>
        <v>0</v>
      </c>
      <c r="N270" s="52"/>
      <c r="O270" s="52"/>
      <c r="P270" s="52">
        <f>P2-P23-P26-P236</f>
        <v>0</v>
      </c>
      <c r="Q270" s="52">
        <f>Q2-Q23-Q26-Q236</f>
        <v>0</v>
      </c>
      <c r="R270" s="52"/>
      <c r="S270" s="52">
        <f>S2-S23-S26-S236</f>
        <v>0</v>
      </c>
      <c r="T270" s="52">
        <f>T2-T23-T26-T236</f>
        <v>0</v>
      </c>
    </row>
    <row r="271" spans="1:20" s="40" customFormat="1" x14ac:dyDescent="0.45">
      <c r="A271" s="40" t="s">
        <v>280</v>
      </c>
      <c r="B271" s="52">
        <f>B236+B237-B246-B256</f>
        <v>0</v>
      </c>
      <c r="C271" s="52">
        <f t="shared" ref="C271" si="27">C236-C237-C246-C256</f>
        <v>0</v>
      </c>
      <c r="D271" s="52">
        <f t="shared" ref="D271:M271" si="28">D236-D237-D246-D256</f>
        <v>0</v>
      </c>
      <c r="E271" s="52">
        <f>E236+E237-E246-E256</f>
        <v>0</v>
      </c>
      <c r="F271" s="52">
        <f t="shared" si="28"/>
        <v>0</v>
      </c>
      <c r="G271" s="52">
        <f t="shared" si="28"/>
        <v>0</v>
      </c>
      <c r="H271" s="52">
        <f t="shared" si="28"/>
        <v>0</v>
      </c>
      <c r="I271" s="52">
        <f t="shared" si="28"/>
        <v>0</v>
      </c>
      <c r="J271" s="52">
        <f t="shared" si="28"/>
        <v>0</v>
      </c>
      <c r="K271" s="52">
        <f t="shared" si="28"/>
        <v>0</v>
      </c>
      <c r="L271" s="52">
        <f t="shared" si="28"/>
        <v>0</v>
      </c>
      <c r="M271" s="52">
        <f t="shared" si="28"/>
        <v>0</v>
      </c>
      <c r="N271" s="52"/>
      <c r="O271" s="52"/>
      <c r="P271" s="52">
        <f>P236-P237-P246-P256</f>
        <v>0</v>
      </c>
      <c r="Q271" s="52">
        <f>Q236-Q237-Q246-Q256</f>
        <v>0</v>
      </c>
      <c r="R271" s="52"/>
      <c r="S271" s="52">
        <f>S236-S237-S246-S256</f>
        <v>0</v>
      </c>
      <c r="T271" s="52">
        <f>T236-T237-T246-T256</f>
        <v>0</v>
      </c>
    </row>
    <row r="273" spans="1:15" x14ac:dyDescent="0.45">
      <c r="A273" s="14" t="s">
        <v>299</v>
      </c>
      <c r="B273" s="166">
        <f>SUM(F236:G236,P236)-SUM(강북영업본부!F235:H235)</f>
        <v>0</v>
      </c>
      <c r="K273" s="52"/>
      <c r="L273" s="52"/>
      <c r="M273" s="52"/>
    </row>
    <row r="274" spans="1:15" x14ac:dyDescent="0.45">
      <c r="A274" s="14" t="s">
        <v>300</v>
      </c>
      <c r="B274" s="166">
        <f>SUM(H236,Q236)-SUM(강남영업본부!J235)-SUM(강남영업본부!E235)</f>
        <v>0</v>
      </c>
      <c r="K274" s="52"/>
      <c r="L274" s="52"/>
      <c r="M274" s="52"/>
    </row>
    <row r="275" spans="1:15" x14ac:dyDescent="0.45">
      <c r="A275" s="14" t="s">
        <v>411</v>
      </c>
      <c r="B275" s="166">
        <f>SUM(I236,R236)-SUM(강서영업본부!J235)-SUM(강서영업본부!E235)</f>
        <v>0</v>
      </c>
      <c r="K275" s="52"/>
      <c r="L275" s="52"/>
      <c r="M275" s="52"/>
    </row>
    <row r="276" spans="1:15" x14ac:dyDescent="0.45">
      <c r="A276" s="14" t="s">
        <v>294</v>
      </c>
      <c r="B276" s="166">
        <f>SUM(J236:K236,S236)-SUM(동부영업본부!F235:H235)</f>
        <v>0</v>
      </c>
      <c r="F276" s="155"/>
      <c r="G276" s="155"/>
      <c r="H276" s="155"/>
      <c r="I276" s="155"/>
      <c r="J276" s="155"/>
      <c r="K276" s="155"/>
      <c r="L276" s="155"/>
      <c r="M276" s="155"/>
    </row>
    <row r="277" spans="1:15" x14ac:dyDescent="0.45">
      <c r="A277" s="14" t="s">
        <v>295</v>
      </c>
      <c r="B277" s="166">
        <f>SUM(L236:M236,T236)-SUM(서부영업본부!F236:H236)</f>
        <v>0</v>
      </c>
    </row>
    <row r="278" spans="1:15" x14ac:dyDescent="0.45">
      <c r="A278" s="92" t="s">
        <v>309</v>
      </c>
      <c r="B278" s="159" t="b">
        <f>D236+F236+G236+H236+I236+J236+K236+L236+M236=SUM(강북영업본부!F235:H235)+SUM(강남영업본부!J235)+SUM(강남영업본부!E235)+SUM(강서영업본부!J235)+SUM(강서영업본부!E235)+SUM(동부영업본부!F235:H235)+SUM(서부영업본부!F236:H236)</f>
        <v>1</v>
      </c>
    </row>
    <row r="281" spans="1:15" s="40" customFormat="1" ht="15" customHeight="1" x14ac:dyDescent="0.45">
      <c r="A281" s="88" t="s">
        <v>272</v>
      </c>
      <c r="B281" s="80">
        <f>B3+B13+B20-B24-B51-B79-B128-B159-B165-B172-B186-B195-B207-B209-B215-B216-B218-B221-B227-B228-B229-B231-B232-B233</f>
        <v>296551287.88529366</v>
      </c>
      <c r="C281" s="80">
        <f t="shared" ref="C281:E281" si="29">C3+C13+C20-C24-C51-C79-C128-C159-C165-C172-C186-C195-C207-C209-C215-C216-C218-C221-C227-C228-C229-C231-C232-C233</f>
        <v>0</v>
      </c>
      <c r="D281" s="80">
        <f t="shared" si="29"/>
        <v>-1727230.1147063915</v>
      </c>
      <c r="E281" s="80">
        <f t="shared" si="29"/>
        <v>464450279</v>
      </c>
      <c r="F281" s="80">
        <f t="shared" ref="F281:M281" si="30">F3+F13+F20-F24-F51-F79-F128-F159-F165-F172-F186-F195-F207-F209-F215-F216-F218-F221-F227-F228-F229-F231-F232-F233</f>
        <v>-27378622</v>
      </c>
      <c r="G281" s="80">
        <f t="shared" si="30"/>
        <v>-5244782</v>
      </c>
      <c r="H281" s="80">
        <f t="shared" si="30"/>
        <v>-22280662</v>
      </c>
      <c r="I281" s="80">
        <f t="shared" si="30"/>
        <v>-22017784</v>
      </c>
      <c r="J281" s="80">
        <f t="shared" si="30"/>
        <v>-42619209</v>
      </c>
      <c r="K281" s="80">
        <f t="shared" si="30"/>
        <v>-24330803</v>
      </c>
      <c r="L281" s="80">
        <f t="shared" si="30"/>
        <v>-16119345</v>
      </c>
      <c r="M281" s="80">
        <f t="shared" si="30"/>
        <v>-6180554</v>
      </c>
      <c r="N281" s="52"/>
      <c r="O281" s="52"/>
    </row>
    <row r="282" spans="1:15" s="40" customFormat="1" ht="15" customHeight="1" x14ac:dyDescent="0.45">
      <c r="A282" s="89" t="s">
        <v>273</v>
      </c>
      <c r="B282" s="80">
        <f>B17-B107-B160-B162-B167-B189-B219-B223-B234</f>
        <v>-4337749</v>
      </c>
      <c r="C282" s="80">
        <f t="shared" ref="C282:E282" si="31">C17-C107-C160-C162-C167-C189-C219-C223-C234</f>
        <v>0</v>
      </c>
      <c r="D282" s="80">
        <f t="shared" si="31"/>
        <v>0</v>
      </c>
      <c r="E282" s="80">
        <f t="shared" si="31"/>
        <v>0</v>
      </c>
      <c r="F282" s="80">
        <f t="shared" ref="F282:M282" si="32">F17-F107-F160-F162-F167-F189-F219-F223-F234</f>
        <v>0</v>
      </c>
      <c r="G282" s="80">
        <f t="shared" si="32"/>
        <v>0</v>
      </c>
      <c r="H282" s="80">
        <f t="shared" si="32"/>
        <v>18182</v>
      </c>
      <c r="I282" s="80">
        <f t="shared" si="32"/>
        <v>0</v>
      </c>
      <c r="J282" s="80">
        <f t="shared" si="32"/>
        <v>9091</v>
      </c>
      <c r="K282" s="80">
        <f t="shared" si="32"/>
        <v>27273</v>
      </c>
      <c r="L282" s="80">
        <f t="shared" si="32"/>
        <v>-4337927</v>
      </c>
      <c r="M282" s="80">
        <f t="shared" si="32"/>
        <v>-54368</v>
      </c>
      <c r="N282" s="52"/>
      <c r="O282" s="52"/>
    </row>
    <row r="283" spans="1:15" s="40" customFormat="1" ht="15" customHeight="1" x14ac:dyDescent="0.45">
      <c r="A283" s="45" t="s">
        <v>274</v>
      </c>
      <c r="B283" s="46">
        <f>SUBTOTAL(9,B281:B282)</f>
        <v>292213538.88529366</v>
      </c>
      <c r="C283" s="46">
        <f t="shared" ref="C283:E283" si="33">SUBTOTAL(9,C281:C282)</f>
        <v>0</v>
      </c>
      <c r="D283" s="46">
        <f t="shared" si="33"/>
        <v>-1727230.1147063915</v>
      </c>
      <c r="E283" s="46">
        <f t="shared" si="33"/>
        <v>464450279</v>
      </c>
      <c r="F283" s="46">
        <f t="shared" ref="F283:M283" si="34">SUBTOTAL(9,F281:F282)</f>
        <v>-27378622</v>
      </c>
      <c r="G283" s="46">
        <f>SUBTOTAL(9,G281:G282)</f>
        <v>-5244782</v>
      </c>
      <c r="H283" s="46">
        <f>SUBTOTAL(9,H281:H282)</f>
        <v>-22262480</v>
      </c>
      <c r="I283" s="46">
        <f>SUBTOTAL(9,I281:I282)</f>
        <v>-22017784</v>
      </c>
      <c r="J283" s="46">
        <f>SUBTOTAL(9,J281:J282)</f>
        <v>-42610118</v>
      </c>
      <c r="K283" s="46">
        <f t="shared" si="34"/>
        <v>-24303530</v>
      </c>
      <c r="L283" s="46">
        <f t="shared" si="34"/>
        <v>-20457272</v>
      </c>
      <c r="M283" s="46">
        <f t="shared" si="34"/>
        <v>-6234922</v>
      </c>
      <c r="N283" s="41"/>
      <c r="O283" s="41"/>
    </row>
  </sheetData>
  <phoneticPr fontId="4" type="noConversion"/>
  <pageMargins left="0.75" right="0.75" top="1" bottom="1" header="0.5" footer="0.5"/>
  <pageSetup paperSize="9"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R262"/>
  <sheetViews>
    <sheetView zoomScale="85" zoomScaleNormal="85" workbookViewId="0">
      <pane xSplit="2" ySplit="1" topLeftCell="C2" activePane="bottomRight" state="frozen"/>
      <selection activeCell="F33" sqref="F33"/>
      <selection pane="topRight" activeCell="F33" sqref="F33"/>
      <selection pane="bottomLeft" activeCell="F33" sqref="F33"/>
      <selection pane="bottomRight"/>
    </sheetView>
  </sheetViews>
  <sheetFormatPr defaultColWidth="8.90625" defaultRowHeight="16" x14ac:dyDescent="0.45"/>
  <cols>
    <col min="1" max="1" width="27.90625" style="92" bestFit="1" customWidth="1"/>
    <col min="2" max="4" width="23.6328125" style="2" customWidth="1"/>
    <col min="5" max="5" width="13.7265625" style="2" customWidth="1"/>
    <col min="6" max="6" width="12.36328125" style="2" bestFit="1" customWidth="1"/>
    <col min="7" max="9" width="23.6328125" style="2" customWidth="1"/>
    <col min="10" max="10" width="8.90625" style="2"/>
    <col min="11" max="11" width="11.453125" style="2" customWidth="1"/>
    <col min="12" max="15" width="20.08984375" style="2" customWidth="1"/>
    <col min="16" max="16" width="12.08984375" style="2" bestFit="1" customWidth="1"/>
    <col min="17" max="17" width="12.7265625" style="2" bestFit="1" customWidth="1"/>
    <col min="18" max="16384" width="8.90625" style="2"/>
  </cols>
  <sheetData>
    <row r="1" spans="1:15" x14ac:dyDescent="0.25">
      <c r="A1" s="102" t="s">
        <v>616</v>
      </c>
      <c r="B1" s="50" t="s">
        <v>1</v>
      </c>
      <c r="C1" s="85" t="s">
        <v>567</v>
      </c>
      <c r="D1" s="85" t="s">
        <v>559</v>
      </c>
      <c r="F1" s="15" t="s">
        <v>266</v>
      </c>
      <c r="G1" s="50" t="s">
        <v>499</v>
      </c>
      <c r="H1" s="342" t="s">
        <v>567</v>
      </c>
      <c r="I1" s="85" t="s">
        <v>559</v>
      </c>
      <c r="K1" s="136" t="s">
        <v>291</v>
      </c>
      <c r="L1" s="50" t="s">
        <v>1</v>
      </c>
      <c r="M1" s="85" t="s">
        <v>567</v>
      </c>
      <c r="N1" s="85" t="s">
        <v>559</v>
      </c>
      <c r="O1" s="87" t="s">
        <v>189</v>
      </c>
    </row>
    <row r="2" spans="1:15" x14ac:dyDescent="0.25">
      <c r="A2" s="33" t="s">
        <v>4</v>
      </c>
      <c r="B2" s="86">
        <f>C2+D2</f>
        <v>34659578597</v>
      </c>
      <c r="C2" s="86">
        <f t="shared" ref="C2:C65" si="0">H2+M2</f>
        <v>34125154074</v>
      </c>
      <c r="D2" s="86">
        <f t="shared" ref="D2:D65" si="1">I2+N2</f>
        <v>534424523</v>
      </c>
      <c r="E2" s="97" t="b">
        <f t="shared" ref="E2:E65" si="2">B2=SUM(C2:D2)</f>
        <v>1</v>
      </c>
      <c r="G2" s="353">
        <f>유통영업혁신단!L2</f>
        <v>0</v>
      </c>
      <c r="H2" s="343">
        <f t="shared" ref="H2:H65" si="3">$G2*$M$258</f>
        <v>0</v>
      </c>
      <c r="I2" s="86">
        <f t="shared" ref="I2:I65" si="4">$G2*$N$258</f>
        <v>0</v>
      </c>
      <c r="K2" s="136" t="s">
        <v>380</v>
      </c>
      <c r="L2" s="86">
        <f>IFERROR(VLOOKUP($A2,유통영업혁신단!$A$1:$F$254,6,FALSE),0)</f>
        <v>34659578597</v>
      </c>
      <c r="M2" s="86">
        <f>IFERROR(VLOOKUP($A2,디지털강화팀회신!$A:$D,3,FALSE),0)</f>
        <v>34125154074</v>
      </c>
      <c r="N2" s="86">
        <f>IFERROR(VLOOKUP($A2,디지털강화팀회신!$A:$D,4,FALSE),0)</f>
        <v>534424523</v>
      </c>
      <c r="O2" s="2" t="b">
        <f t="shared" ref="O2:O65" si="5">L2=M2+N2</f>
        <v>1</v>
      </c>
    </row>
    <row r="3" spans="1:15" x14ac:dyDescent="0.25">
      <c r="A3" s="22" t="s">
        <v>5</v>
      </c>
      <c r="B3" s="86">
        <f t="shared" ref="B3:B67" si="6">C3+D3</f>
        <v>27891641041</v>
      </c>
      <c r="C3" s="86">
        <f t="shared" si="0"/>
        <v>27718939517</v>
      </c>
      <c r="D3" s="86">
        <f t="shared" si="1"/>
        <v>172701524</v>
      </c>
      <c r="E3" s="97" t="b">
        <f t="shared" si="2"/>
        <v>1</v>
      </c>
      <c r="G3" s="353">
        <f>유통영업혁신단!L3</f>
        <v>0</v>
      </c>
      <c r="H3" s="343">
        <f t="shared" si="3"/>
        <v>0</v>
      </c>
      <c r="I3" s="86">
        <f t="shared" si="4"/>
        <v>0</v>
      </c>
      <c r="L3" s="86">
        <f>IFERROR(VLOOKUP($A3,유통영업혁신단!$A$1:$F$254,6,FALSE),0)</f>
        <v>27891641041</v>
      </c>
      <c r="M3" s="86">
        <f>IFERROR(VLOOKUP($A3,디지털강화팀회신!$A:$D,3,FALSE),0)</f>
        <v>27718939517</v>
      </c>
      <c r="N3" s="86">
        <f>IFERROR(VLOOKUP($A3,디지털강화팀회신!$A:$D,4,FALSE),0)</f>
        <v>172701524</v>
      </c>
      <c r="O3" s="2" t="b">
        <f t="shared" si="5"/>
        <v>1</v>
      </c>
    </row>
    <row r="4" spans="1:15" x14ac:dyDescent="0.25">
      <c r="A4" s="23" t="s">
        <v>6</v>
      </c>
      <c r="B4" s="86">
        <f t="shared" si="6"/>
        <v>1197090208</v>
      </c>
      <c r="C4" s="86">
        <f t="shared" si="0"/>
        <v>1096085300</v>
      </c>
      <c r="D4" s="86">
        <f t="shared" si="1"/>
        <v>101004908</v>
      </c>
      <c r="E4" s="97" t="b">
        <f t="shared" si="2"/>
        <v>1</v>
      </c>
      <c r="G4" s="353">
        <f>유통영업혁신단!L4</f>
        <v>0</v>
      </c>
      <c r="H4" s="343">
        <f>$G4*$M$258</f>
        <v>0</v>
      </c>
      <c r="I4" s="86">
        <f t="shared" si="4"/>
        <v>0</v>
      </c>
      <c r="L4" s="86">
        <f>IFERROR(VLOOKUP($A4,유통영업혁신단!$A$1:$F$254,6,FALSE),0)</f>
        <v>1197090208</v>
      </c>
      <c r="M4" s="86">
        <f>IFERROR(VLOOKUP($A4,디지털강화팀회신!$A:$D,3,FALSE),0)</f>
        <v>1096085300</v>
      </c>
      <c r="N4" s="86">
        <f>IFERROR(VLOOKUP($A4,디지털강화팀회신!$A:$D,4,FALSE),0)</f>
        <v>101004908</v>
      </c>
      <c r="O4" s="2" t="b">
        <f t="shared" si="5"/>
        <v>1</v>
      </c>
    </row>
    <row r="5" spans="1:15" x14ac:dyDescent="0.25">
      <c r="A5" s="23" t="s">
        <v>7</v>
      </c>
      <c r="B5" s="86">
        <f t="shared" si="6"/>
        <v>0</v>
      </c>
      <c r="C5" s="86">
        <f t="shared" si="0"/>
        <v>0</v>
      </c>
      <c r="D5" s="86">
        <f t="shared" si="1"/>
        <v>0</v>
      </c>
      <c r="E5" s="97" t="b">
        <f t="shared" si="2"/>
        <v>1</v>
      </c>
      <c r="G5" s="353">
        <f>유통영업혁신단!L5</f>
        <v>0</v>
      </c>
      <c r="H5" s="343">
        <f t="shared" si="3"/>
        <v>0</v>
      </c>
      <c r="I5" s="86">
        <f t="shared" si="4"/>
        <v>0</v>
      </c>
      <c r="L5" s="86">
        <f>IFERROR(VLOOKUP($A5,유통영업혁신단!$A$1:$F$254,6,FALSE),0)</f>
        <v>0</v>
      </c>
      <c r="M5" s="86">
        <f>IFERROR(VLOOKUP($A5,디지털강화팀회신!$A:$D,3,FALSE),0)</f>
        <v>0</v>
      </c>
      <c r="N5" s="86">
        <f>IFERROR(VLOOKUP($A5,디지털강화팀회신!$A:$D,4,FALSE),0)</f>
        <v>0</v>
      </c>
      <c r="O5" s="2" t="b">
        <f t="shared" si="5"/>
        <v>1</v>
      </c>
    </row>
    <row r="6" spans="1:15" x14ac:dyDescent="0.25">
      <c r="A6" s="23" t="s">
        <v>196</v>
      </c>
      <c r="B6" s="86">
        <f t="shared" si="6"/>
        <v>0</v>
      </c>
      <c r="C6" s="86">
        <f t="shared" si="0"/>
        <v>0</v>
      </c>
      <c r="D6" s="86">
        <f t="shared" si="1"/>
        <v>0</v>
      </c>
      <c r="E6" s="97" t="b">
        <f t="shared" si="2"/>
        <v>1</v>
      </c>
      <c r="G6" s="353">
        <f>유통영업혁신단!L6</f>
        <v>0</v>
      </c>
      <c r="H6" s="343">
        <f t="shared" si="3"/>
        <v>0</v>
      </c>
      <c r="I6" s="86">
        <f t="shared" si="4"/>
        <v>0</v>
      </c>
      <c r="L6" s="86">
        <f>IFERROR(VLOOKUP($A6,유통영업혁신단!$A$1:$F$254,6,FALSE),0)</f>
        <v>0</v>
      </c>
      <c r="M6" s="86">
        <f>IFERROR(VLOOKUP($A6,디지털강화팀회신!$A:$D,3,FALSE),0)</f>
        <v>0</v>
      </c>
      <c r="N6" s="86">
        <f>IFERROR(VLOOKUP($A6,디지털강화팀회신!$A:$D,4,FALSE),0)</f>
        <v>0</v>
      </c>
      <c r="O6" s="2" t="b">
        <f t="shared" si="5"/>
        <v>1</v>
      </c>
    </row>
    <row r="7" spans="1:15" x14ac:dyDescent="0.25">
      <c r="A7" s="23" t="s">
        <v>8</v>
      </c>
      <c r="B7" s="86">
        <f t="shared" si="6"/>
        <v>26603513852</v>
      </c>
      <c r="C7" s="86">
        <f t="shared" si="0"/>
        <v>26593919399</v>
      </c>
      <c r="D7" s="86">
        <f t="shared" si="1"/>
        <v>9594453</v>
      </c>
      <c r="E7" s="97" t="b">
        <f t="shared" si="2"/>
        <v>1</v>
      </c>
      <c r="G7" s="353">
        <f>유통영업혁신단!L7</f>
        <v>0</v>
      </c>
      <c r="H7" s="343">
        <f t="shared" si="3"/>
        <v>0</v>
      </c>
      <c r="I7" s="86">
        <f t="shared" si="4"/>
        <v>0</v>
      </c>
      <c r="L7" s="86">
        <f>IFERROR(VLOOKUP($A7,유통영업혁신단!$A$1:$F$254,6,FALSE),0)</f>
        <v>26603513852</v>
      </c>
      <c r="M7" s="86">
        <f>IFERROR(VLOOKUP($A7,디지털강화팀회신!$A:$D,3,FALSE),0)</f>
        <v>26593919399</v>
      </c>
      <c r="N7" s="86">
        <f>IFERROR(VLOOKUP($A7,디지털강화팀회신!$A:$D,4,FALSE),0)</f>
        <v>9594453</v>
      </c>
      <c r="O7" s="2" t="b">
        <f t="shared" si="5"/>
        <v>1</v>
      </c>
    </row>
    <row r="8" spans="1:15" x14ac:dyDescent="0.25">
      <c r="A8" s="23" t="s">
        <v>9</v>
      </c>
      <c r="B8" s="86">
        <f t="shared" si="6"/>
        <v>6571181</v>
      </c>
      <c r="C8" s="86">
        <f t="shared" si="0"/>
        <v>6571181</v>
      </c>
      <c r="D8" s="86">
        <f t="shared" si="1"/>
        <v>0</v>
      </c>
      <c r="E8" s="97" t="b">
        <f t="shared" si="2"/>
        <v>1</v>
      </c>
      <c r="G8" s="353">
        <f>유통영업혁신단!L8</f>
        <v>0</v>
      </c>
      <c r="H8" s="343">
        <f t="shared" si="3"/>
        <v>0</v>
      </c>
      <c r="I8" s="86">
        <f t="shared" si="4"/>
        <v>0</v>
      </c>
      <c r="L8" s="86">
        <f>IFERROR(VLOOKUP($A8,유통영업혁신단!$A$1:$F$254,6,FALSE),0)</f>
        <v>6571181</v>
      </c>
      <c r="M8" s="86">
        <f>IFERROR(VLOOKUP($A8,디지털강화팀회신!$A:$D,3,FALSE),0)</f>
        <v>6571181</v>
      </c>
      <c r="N8" s="86">
        <f>IFERROR(VLOOKUP($A8,디지털강화팀회신!$A:$D,4,FALSE),0)</f>
        <v>0</v>
      </c>
      <c r="O8" s="2" t="b">
        <f t="shared" si="5"/>
        <v>1</v>
      </c>
    </row>
    <row r="9" spans="1:15" x14ac:dyDescent="0.25">
      <c r="A9" s="23" t="s">
        <v>137</v>
      </c>
      <c r="B9" s="86">
        <f t="shared" si="6"/>
        <v>22363637</v>
      </c>
      <c r="C9" s="86">
        <f t="shared" si="0"/>
        <v>22363637</v>
      </c>
      <c r="D9" s="86">
        <f t="shared" si="1"/>
        <v>0</v>
      </c>
      <c r="E9" s="97" t="b">
        <f t="shared" si="2"/>
        <v>1</v>
      </c>
      <c r="G9" s="353">
        <f>유통영업혁신단!L9</f>
        <v>0</v>
      </c>
      <c r="H9" s="343">
        <f t="shared" si="3"/>
        <v>0</v>
      </c>
      <c r="I9" s="86">
        <f t="shared" si="4"/>
        <v>0</v>
      </c>
      <c r="L9" s="86">
        <f>IFERROR(VLOOKUP($A9,유통영업혁신단!$A$1:$F$254,6,FALSE),0)</f>
        <v>22363637</v>
      </c>
      <c r="M9" s="86">
        <f>IFERROR(VLOOKUP($A9,디지털강화팀회신!$A:$D,3,FALSE),0)</f>
        <v>22363637</v>
      </c>
      <c r="N9" s="86">
        <f>IFERROR(VLOOKUP($A9,디지털강화팀회신!$A:$D,4,FALSE),0)</f>
        <v>0</v>
      </c>
      <c r="O9" s="2" t="b">
        <f t="shared" si="5"/>
        <v>1</v>
      </c>
    </row>
    <row r="10" spans="1:15" x14ac:dyDescent="0.25">
      <c r="A10" s="23" t="s">
        <v>10</v>
      </c>
      <c r="B10" s="86">
        <f t="shared" si="6"/>
        <v>62102163</v>
      </c>
      <c r="C10" s="86">
        <f t="shared" si="0"/>
        <v>0</v>
      </c>
      <c r="D10" s="86">
        <f t="shared" si="1"/>
        <v>62102163</v>
      </c>
      <c r="E10" s="97" t="b">
        <f t="shared" si="2"/>
        <v>1</v>
      </c>
      <c r="G10" s="353">
        <f>유통영업혁신단!L10</f>
        <v>0</v>
      </c>
      <c r="H10" s="343">
        <f t="shared" si="3"/>
        <v>0</v>
      </c>
      <c r="I10" s="86">
        <f t="shared" si="4"/>
        <v>0</v>
      </c>
      <c r="L10" s="86">
        <f>IFERROR(VLOOKUP($A10,유통영업혁신단!$A$1:$F$254,6,FALSE),0)</f>
        <v>62102163</v>
      </c>
      <c r="M10" s="86">
        <f>IFERROR(VLOOKUP($A10,디지털강화팀회신!$A:$D,3,FALSE),0)</f>
        <v>0</v>
      </c>
      <c r="N10" s="86">
        <f>IFERROR(VLOOKUP($A10,디지털강화팀회신!$A:$D,4,FALSE),0)</f>
        <v>62102163</v>
      </c>
      <c r="O10" s="2" t="b">
        <f t="shared" si="5"/>
        <v>1</v>
      </c>
    </row>
    <row r="11" spans="1:15" x14ac:dyDescent="0.25">
      <c r="A11" s="23" t="s">
        <v>197</v>
      </c>
      <c r="B11" s="86">
        <f t="shared" si="6"/>
        <v>1</v>
      </c>
      <c r="C11" s="86">
        <v>0</v>
      </c>
      <c r="D11" s="86">
        <v>1</v>
      </c>
      <c r="E11" s="97" t="b">
        <f t="shared" si="2"/>
        <v>1</v>
      </c>
      <c r="G11" s="353">
        <f>유통영업혁신단!L11</f>
        <v>0</v>
      </c>
      <c r="H11" s="343">
        <f t="shared" si="3"/>
        <v>0</v>
      </c>
      <c r="I11" s="86">
        <f t="shared" si="4"/>
        <v>0</v>
      </c>
      <c r="L11" s="86">
        <f>IFERROR(VLOOKUP($A11,유통영업혁신단!$A$1:$F$254,6,FALSE),0)</f>
        <v>0</v>
      </c>
      <c r="M11" s="86">
        <f>IFERROR(VLOOKUP($A11,디지털강화팀회신!$A:$D,3,FALSE),0)</f>
        <v>0</v>
      </c>
      <c r="N11" s="86">
        <f>IFERROR(VLOOKUP($A11,디지털강화팀회신!$A:$D,4,FALSE),0)</f>
        <v>0</v>
      </c>
      <c r="O11" s="2" t="b">
        <f t="shared" si="5"/>
        <v>1</v>
      </c>
    </row>
    <row r="12" spans="1:15" x14ac:dyDescent="0.25">
      <c r="A12" s="24" t="s">
        <v>11</v>
      </c>
      <c r="B12" s="86">
        <f t="shared" si="6"/>
        <v>6767937556</v>
      </c>
      <c r="C12" s="86">
        <f t="shared" si="0"/>
        <v>6406214557</v>
      </c>
      <c r="D12" s="86">
        <f t="shared" si="1"/>
        <v>361722999</v>
      </c>
      <c r="E12" s="97" t="b">
        <f t="shared" si="2"/>
        <v>1</v>
      </c>
      <c r="G12" s="353">
        <f>유통영업혁신단!L12</f>
        <v>0</v>
      </c>
      <c r="H12" s="343">
        <f t="shared" si="3"/>
        <v>0</v>
      </c>
      <c r="I12" s="86">
        <f t="shared" si="4"/>
        <v>0</v>
      </c>
      <c r="L12" s="86">
        <f>IFERROR(VLOOKUP($A12,유통영업혁신단!$A$1:$F$254,6,FALSE),0)</f>
        <v>6767937556</v>
      </c>
      <c r="M12" s="86">
        <f>IFERROR(VLOOKUP($A12,디지털강화팀회신!$A:$D,3,FALSE),0)</f>
        <v>6406214557</v>
      </c>
      <c r="N12" s="86">
        <f>IFERROR(VLOOKUP($A12,디지털강화팀회신!$A:$D,4,FALSE),0)</f>
        <v>361722999</v>
      </c>
      <c r="O12" s="2" t="b">
        <f t="shared" si="5"/>
        <v>1</v>
      </c>
    </row>
    <row r="13" spans="1:15" x14ac:dyDescent="0.25">
      <c r="A13" s="25" t="s">
        <v>12</v>
      </c>
      <c r="B13" s="86">
        <f t="shared" si="6"/>
        <v>4362746966</v>
      </c>
      <c r="C13" s="86">
        <f t="shared" si="0"/>
        <v>4368605043</v>
      </c>
      <c r="D13" s="86">
        <f t="shared" si="1"/>
        <v>-5858077</v>
      </c>
      <c r="E13" s="97" t="b">
        <f t="shared" si="2"/>
        <v>1</v>
      </c>
      <c r="G13" s="353">
        <f>유통영업혁신단!L13</f>
        <v>0</v>
      </c>
      <c r="H13" s="343">
        <f t="shared" si="3"/>
        <v>0</v>
      </c>
      <c r="I13" s="86">
        <f t="shared" si="4"/>
        <v>0</v>
      </c>
      <c r="L13" s="86">
        <f>IFERROR(VLOOKUP($A13,유통영업혁신단!$A$1:$F$254,6,FALSE),0)</f>
        <v>4362746966</v>
      </c>
      <c r="M13" s="86">
        <f>IFERROR(VLOOKUP($A13,디지털강화팀회신!$A:$D,3,FALSE),0)</f>
        <v>4368605043</v>
      </c>
      <c r="N13" s="86">
        <f>IFERROR(VLOOKUP($A13,디지털강화팀회신!$A:$D,4,FALSE),0)</f>
        <v>-5858077</v>
      </c>
      <c r="O13" s="2" t="b">
        <f t="shared" si="5"/>
        <v>1</v>
      </c>
    </row>
    <row r="14" spans="1:15" x14ac:dyDescent="0.25">
      <c r="A14" s="23" t="s">
        <v>13</v>
      </c>
      <c r="B14" s="86">
        <f t="shared" si="6"/>
        <v>7734181</v>
      </c>
      <c r="C14" s="86">
        <f t="shared" si="0"/>
        <v>0</v>
      </c>
      <c r="D14" s="86">
        <f t="shared" si="1"/>
        <v>7734181</v>
      </c>
      <c r="E14" s="97" t="b">
        <f t="shared" si="2"/>
        <v>1</v>
      </c>
      <c r="G14" s="353">
        <f>유통영업혁신단!L14</f>
        <v>0</v>
      </c>
      <c r="H14" s="343">
        <f t="shared" si="3"/>
        <v>0</v>
      </c>
      <c r="I14" s="86">
        <f t="shared" si="4"/>
        <v>0</v>
      </c>
      <c r="L14" s="86">
        <f>IFERROR(VLOOKUP($A14,유통영업혁신단!$A$1:$F$254,6,FALSE),0)</f>
        <v>7734181</v>
      </c>
      <c r="M14" s="86">
        <f>IFERROR(VLOOKUP($A14,디지털강화팀회신!$A:$D,3,FALSE),0)</f>
        <v>0</v>
      </c>
      <c r="N14" s="86">
        <f>IFERROR(VLOOKUP($A14,디지털강화팀회신!$A:$D,4,FALSE),0)</f>
        <v>7734181</v>
      </c>
      <c r="O14" s="2" t="b">
        <f t="shared" si="5"/>
        <v>1</v>
      </c>
    </row>
    <row r="15" spans="1:15" x14ac:dyDescent="0.25">
      <c r="A15" s="23" t="s">
        <v>14</v>
      </c>
      <c r="B15" s="86">
        <f t="shared" si="6"/>
        <v>452588317</v>
      </c>
      <c r="C15" s="86">
        <f t="shared" si="0"/>
        <v>331372064</v>
      </c>
      <c r="D15" s="86">
        <f t="shared" si="1"/>
        <v>121216253</v>
      </c>
      <c r="E15" s="97" t="b">
        <f t="shared" si="2"/>
        <v>1</v>
      </c>
      <c r="G15" s="353">
        <f>유통영업혁신단!L15</f>
        <v>0</v>
      </c>
      <c r="H15" s="343">
        <f t="shared" si="3"/>
        <v>0</v>
      </c>
      <c r="I15" s="86">
        <f t="shared" si="4"/>
        <v>0</v>
      </c>
      <c r="L15" s="86">
        <f>IFERROR(VLOOKUP($A15,유통영업혁신단!$A$1:$F$254,6,FALSE),0)</f>
        <v>452588317</v>
      </c>
      <c r="M15" s="86">
        <f>IFERROR(VLOOKUP($A15,디지털강화팀회신!$A:$D,3,FALSE),0)</f>
        <v>331372064</v>
      </c>
      <c r="N15" s="86">
        <f>IFERROR(VLOOKUP($A15,디지털강화팀회신!$A:$D,4,FALSE),0)</f>
        <v>121216253</v>
      </c>
      <c r="O15" s="2" t="b">
        <f t="shared" si="5"/>
        <v>1</v>
      </c>
    </row>
    <row r="16" spans="1:15" x14ac:dyDescent="0.25">
      <c r="A16" s="23" t="s">
        <v>15</v>
      </c>
      <c r="B16" s="86">
        <f t="shared" si="6"/>
        <v>0</v>
      </c>
      <c r="C16" s="86">
        <f t="shared" si="0"/>
        <v>0</v>
      </c>
      <c r="D16" s="86">
        <f t="shared" si="1"/>
        <v>0</v>
      </c>
      <c r="E16" s="97" t="b">
        <f t="shared" si="2"/>
        <v>1</v>
      </c>
      <c r="G16" s="353">
        <f>유통영업혁신단!L16</f>
        <v>0</v>
      </c>
      <c r="H16" s="343">
        <f t="shared" si="3"/>
        <v>0</v>
      </c>
      <c r="I16" s="86">
        <f t="shared" si="4"/>
        <v>0</v>
      </c>
      <c r="L16" s="86">
        <f>IFERROR(VLOOKUP($A16,유통영업혁신단!$A$1:$F$254,6,FALSE),0)</f>
        <v>0</v>
      </c>
      <c r="M16" s="86">
        <f>IFERROR(VLOOKUP($A16,디지털강화팀회신!$A:$D,3,FALSE),0)</f>
        <v>0</v>
      </c>
      <c r="N16" s="86">
        <f>IFERROR(VLOOKUP($A16,디지털강화팀회신!$A:$D,4,FALSE),0)</f>
        <v>0</v>
      </c>
      <c r="O16" s="2" t="b">
        <f t="shared" si="5"/>
        <v>1</v>
      </c>
    </row>
    <row r="17" spans="1:17" x14ac:dyDescent="0.25">
      <c r="A17" s="26" t="s">
        <v>16</v>
      </c>
      <c r="B17" s="86">
        <f t="shared" si="6"/>
        <v>59828172</v>
      </c>
      <c r="C17" s="86">
        <f t="shared" si="0"/>
        <v>53975450</v>
      </c>
      <c r="D17" s="86">
        <f t="shared" si="1"/>
        <v>5852722</v>
      </c>
      <c r="E17" s="97" t="b">
        <f t="shared" si="2"/>
        <v>1</v>
      </c>
      <c r="G17" s="353">
        <f>유통영업혁신단!L17</f>
        <v>0</v>
      </c>
      <c r="H17" s="343">
        <f t="shared" si="3"/>
        <v>0</v>
      </c>
      <c r="I17" s="86">
        <f t="shared" si="4"/>
        <v>0</v>
      </c>
      <c r="L17" s="86">
        <f>IFERROR(VLOOKUP($A17,유통영업혁신단!$A$1:$F$254,6,FALSE),0)</f>
        <v>59828172</v>
      </c>
      <c r="M17" s="86">
        <f>IFERROR(VLOOKUP($A17,디지털강화팀회신!$A:$D,3,FALSE),0)</f>
        <v>53975450</v>
      </c>
      <c r="N17" s="86">
        <f>IFERROR(VLOOKUP($A17,디지털강화팀회신!$A:$D,4,FALSE),0)</f>
        <v>5852722</v>
      </c>
      <c r="O17" s="2" t="b">
        <f t="shared" si="5"/>
        <v>1</v>
      </c>
    </row>
    <row r="18" spans="1:17" x14ac:dyDescent="0.25">
      <c r="A18" s="23" t="s">
        <v>138</v>
      </c>
      <c r="B18" s="86">
        <f t="shared" si="6"/>
        <v>0</v>
      </c>
      <c r="C18" s="86">
        <f t="shared" si="0"/>
        <v>0</v>
      </c>
      <c r="D18" s="86">
        <f t="shared" si="1"/>
        <v>0</v>
      </c>
      <c r="E18" s="97" t="b">
        <f t="shared" si="2"/>
        <v>1</v>
      </c>
      <c r="G18" s="353">
        <f>유통영업혁신단!L18</f>
        <v>0</v>
      </c>
      <c r="H18" s="343">
        <f t="shared" si="3"/>
        <v>0</v>
      </c>
      <c r="I18" s="86">
        <f t="shared" si="4"/>
        <v>0</v>
      </c>
      <c r="L18" s="86">
        <f>IFERROR(VLOOKUP($A18,유통영업혁신단!$A$1:$F$254,6,FALSE),0)</f>
        <v>0</v>
      </c>
      <c r="M18" s="86">
        <f>IFERROR(VLOOKUP($A18,디지털강화팀회신!$A:$D,3,FALSE),0)</f>
        <v>0</v>
      </c>
      <c r="N18" s="86">
        <f>IFERROR(VLOOKUP($A18,디지털강화팀회신!$A:$D,4,FALSE),0)</f>
        <v>0</v>
      </c>
      <c r="O18" s="2" t="b">
        <f t="shared" si="5"/>
        <v>1</v>
      </c>
    </row>
    <row r="19" spans="1:17" x14ac:dyDescent="0.25">
      <c r="A19" s="23" t="s">
        <v>139</v>
      </c>
      <c r="B19" s="86">
        <f t="shared" si="6"/>
        <v>0</v>
      </c>
      <c r="C19" s="86">
        <f t="shared" si="0"/>
        <v>0</v>
      </c>
      <c r="D19" s="86">
        <f t="shared" si="1"/>
        <v>0</v>
      </c>
      <c r="E19" s="97" t="b">
        <f t="shared" si="2"/>
        <v>1</v>
      </c>
      <c r="G19" s="353">
        <f>유통영업혁신단!L19</f>
        <v>0</v>
      </c>
      <c r="H19" s="343">
        <f t="shared" si="3"/>
        <v>0</v>
      </c>
      <c r="I19" s="86">
        <f t="shared" si="4"/>
        <v>0</v>
      </c>
      <c r="L19" s="86">
        <f>IFERROR(VLOOKUP($A19,유통영업혁신단!$A$1:$F$254,6,FALSE),0)</f>
        <v>0</v>
      </c>
      <c r="M19" s="86">
        <f>IFERROR(VLOOKUP($A19,디지털강화팀회신!$A:$D,3,FALSE),0)</f>
        <v>0</v>
      </c>
      <c r="N19" s="86">
        <f>IFERROR(VLOOKUP($A19,디지털강화팀회신!$A:$D,4,FALSE),0)</f>
        <v>0</v>
      </c>
      <c r="O19" s="2" t="b">
        <f t="shared" si="5"/>
        <v>1</v>
      </c>
    </row>
    <row r="20" spans="1:17" x14ac:dyDescent="0.25">
      <c r="A20" s="25" t="s">
        <v>17</v>
      </c>
      <c r="B20" s="86">
        <f t="shared" si="6"/>
        <v>902396000</v>
      </c>
      <c r="C20" s="86">
        <f t="shared" si="0"/>
        <v>902396000</v>
      </c>
      <c r="D20" s="86">
        <f t="shared" si="1"/>
        <v>0</v>
      </c>
      <c r="E20" s="97" t="b">
        <f t="shared" si="2"/>
        <v>1</v>
      </c>
      <c r="G20" s="353">
        <f>유통영업혁신단!L20</f>
        <v>0</v>
      </c>
      <c r="H20" s="343">
        <f t="shared" si="3"/>
        <v>0</v>
      </c>
      <c r="I20" s="86">
        <f t="shared" si="4"/>
        <v>0</v>
      </c>
      <c r="L20" s="86">
        <f>IFERROR(VLOOKUP($A20,유통영업혁신단!$A$1:$F$254,6,FALSE),0)</f>
        <v>902396000</v>
      </c>
      <c r="M20" s="86">
        <f>IFERROR(VLOOKUP($A20,디지털강화팀회신!$A:$D,3,FALSE),0)</f>
        <v>902396000</v>
      </c>
      <c r="N20" s="86">
        <f>IFERROR(VLOOKUP($A20,디지털강화팀회신!$A:$D,4,FALSE),0)</f>
        <v>0</v>
      </c>
      <c r="O20" s="2" t="b">
        <f t="shared" si="5"/>
        <v>1</v>
      </c>
    </row>
    <row r="21" spans="1:17" x14ac:dyDescent="0.25">
      <c r="A21" s="23" t="s">
        <v>140</v>
      </c>
      <c r="B21" s="86">
        <f t="shared" si="6"/>
        <v>982643920</v>
      </c>
      <c r="C21" s="86">
        <f t="shared" si="0"/>
        <v>749866000</v>
      </c>
      <c r="D21" s="86">
        <f t="shared" si="1"/>
        <v>232777920</v>
      </c>
      <c r="E21" s="97" t="b">
        <f t="shared" si="2"/>
        <v>1</v>
      </c>
      <c r="G21" s="353">
        <f>유통영업혁신단!L21</f>
        <v>0</v>
      </c>
      <c r="H21" s="343">
        <f t="shared" si="3"/>
        <v>0</v>
      </c>
      <c r="I21" s="86">
        <f t="shared" si="4"/>
        <v>0</v>
      </c>
      <c r="L21" s="86">
        <f>IFERROR(VLOOKUP($A21,유통영업혁신단!$A$1:$F$254,6,FALSE),0)</f>
        <v>982643920</v>
      </c>
      <c r="M21" s="86">
        <f>IFERROR(VLOOKUP($A21,디지털강화팀회신!$A:$D,3,FALSE),0)</f>
        <v>749866000</v>
      </c>
      <c r="N21" s="86">
        <f>IFERROR(VLOOKUP($A21,디지털강화팀회신!$A:$D,4,FALSE),0)</f>
        <v>232777920</v>
      </c>
      <c r="O21" s="2" t="b">
        <f t="shared" si="5"/>
        <v>1</v>
      </c>
    </row>
    <row r="22" spans="1:17" x14ac:dyDescent="0.25">
      <c r="A22" s="23" t="s">
        <v>315</v>
      </c>
      <c r="B22" s="86">
        <f t="shared" si="6"/>
        <v>0</v>
      </c>
      <c r="C22" s="86">
        <f t="shared" si="0"/>
        <v>0</v>
      </c>
      <c r="D22" s="86">
        <f t="shared" si="1"/>
        <v>0</v>
      </c>
      <c r="E22" s="97" t="b">
        <f t="shared" si="2"/>
        <v>1</v>
      </c>
      <c r="G22" s="353">
        <f>유통영업혁신단!L22</f>
        <v>0</v>
      </c>
      <c r="H22" s="343">
        <f t="shared" si="3"/>
        <v>0</v>
      </c>
      <c r="I22" s="86">
        <f t="shared" si="4"/>
        <v>0</v>
      </c>
      <c r="L22" s="86">
        <f>IFERROR(VLOOKUP($A22,유통영업혁신단!$A$1:$F$254,6,FALSE),0)</f>
        <v>0</v>
      </c>
      <c r="M22" s="86">
        <f>IFERROR(VLOOKUP($A22,디지털강화팀회신!$A:$D,3,FALSE),0)</f>
        <v>0</v>
      </c>
      <c r="N22" s="86">
        <f>IFERROR(VLOOKUP($A22,디지털강화팀회신!$A:$D,4,FALSE),0)</f>
        <v>0</v>
      </c>
      <c r="O22" s="2" t="b">
        <f t="shared" si="5"/>
        <v>1</v>
      </c>
    </row>
    <row r="23" spans="1:17" x14ac:dyDescent="0.25">
      <c r="A23" s="33" t="s">
        <v>18</v>
      </c>
      <c r="B23" s="86">
        <f t="shared" si="6"/>
        <v>30445027703</v>
      </c>
      <c r="C23" s="86">
        <f t="shared" si="0"/>
        <v>30310602604</v>
      </c>
      <c r="D23" s="86">
        <f t="shared" si="1"/>
        <v>134425099</v>
      </c>
      <c r="E23" s="97" t="b">
        <f t="shared" si="2"/>
        <v>1</v>
      </c>
      <c r="G23" s="353">
        <f>유통영업혁신단!L23</f>
        <v>0</v>
      </c>
      <c r="H23" s="343">
        <f t="shared" si="3"/>
        <v>0</v>
      </c>
      <c r="I23" s="86">
        <f t="shared" si="4"/>
        <v>0</v>
      </c>
      <c r="L23" s="86">
        <f>IFERROR(VLOOKUP($A23,유통영업혁신단!$A$1:$F$254,6,FALSE),0)</f>
        <v>30445027703</v>
      </c>
      <c r="M23" s="86">
        <f>IFERROR(VLOOKUP($A23,디지털강화팀회신!$A:$D,3,FALSE),0)</f>
        <v>30310602604</v>
      </c>
      <c r="N23" s="86">
        <f>IFERROR(VLOOKUP($A23,디지털강화팀회신!$A:$D,4,FALSE),0)</f>
        <v>134425099</v>
      </c>
      <c r="O23" s="2" t="b">
        <f t="shared" si="5"/>
        <v>1</v>
      </c>
    </row>
    <row r="24" spans="1:17" x14ac:dyDescent="0.25">
      <c r="A24" s="22" t="s">
        <v>19</v>
      </c>
      <c r="B24" s="86">
        <f t="shared" si="6"/>
        <v>30445027703</v>
      </c>
      <c r="C24" s="86">
        <f t="shared" si="0"/>
        <v>30310602604</v>
      </c>
      <c r="D24" s="86">
        <f t="shared" si="1"/>
        <v>134425099</v>
      </c>
      <c r="E24" s="97" t="b">
        <f t="shared" si="2"/>
        <v>1</v>
      </c>
      <c r="G24" s="353">
        <f>유통영업혁신단!L24</f>
        <v>0</v>
      </c>
      <c r="H24" s="343">
        <f t="shared" si="3"/>
        <v>0</v>
      </c>
      <c r="I24" s="86">
        <f t="shared" si="4"/>
        <v>0</v>
      </c>
      <c r="L24" s="86">
        <f>IFERROR(VLOOKUP($A24,유통영업혁신단!$A$1:$F$254,6,FALSE),0)</f>
        <v>30445027703</v>
      </c>
      <c r="M24" s="86">
        <f>IFERROR(VLOOKUP($A24,디지털강화팀회신!$A:$D,3,FALSE),0)</f>
        <v>30310602604</v>
      </c>
      <c r="N24" s="86">
        <f>IFERROR(VLOOKUP($A24,디지털강화팀회신!$A:$D,4,FALSE),0)</f>
        <v>134425099</v>
      </c>
      <c r="O24" s="2" t="b">
        <f t="shared" si="5"/>
        <v>1</v>
      </c>
    </row>
    <row r="25" spans="1:17" x14ac:dyDescent="0.25">
      <c r="A25" s="33" t="s">
        <v>20</v>
      </c>
      <c r="B25" s="86">
        <f t="shared" si="6"/>
        <v>4214550894</v>
      </c>
      <c r="C25" s="86">
        <f t="shared" si="0"/>
        <v>3814551470</v>
      </c>
      <c r="D25" s="86">
        <f t="shared" si="1"/>
        <v>399999424</v>
      </c>
      <c r="E25" s="97" t="b">
        <f t="shared" si="2"/>
        <v>1</v>
      </c>
      <c r="G25" s="353">
        <f>유통영업혁신단!L25</f>
        <v>0</v>
      </c>
      <c r="H25" s="343">
        <f t="shared" si="3"/>
        <v>0</v>
      </c>
      <c r="I25" s="86">
        <f t="shared" si="4"/>
        <v>0</v>
      </c>
      <c r="L25" s="86">
        <f>IFERROR(VLOOKUP($A25,유통영업혁신단!$A$1:$F$254,6,FALSE),0)</f>
        <v>4214550894</v>
      </c>
      <c r="M25" s="86">
        <f>IFERROR(VLOOKUP($A25,디지털강화팀회신!$A:$D,3,FALSE),0)</f>
        <v>3814551470</v>
      </c>
      <c r="N25" s="86">
        <f>IFERROR(VLOOKUP($A25,디지털강화팀회신!$A:$D,4,FALSE),0)</f>
        <v>399999424</v>
      </c>
      <c r="O25" s="2" t="b">
        <f t="shared" si="5"/>
        <v>1</v>
      </c>
    </row>
    <row r="26" spans="1:17" x14ac:dyDescent="0.25">
      <c r="A26" s="33" t="s">
        <v>21</v>
      </c>
      <c r="B26" s="86">
        <f t="shared" si="6"/>
        <v>3201735844.9675837</v>
      </c>
      <c r="C26" s="86">
        <f t="shared" si="0"/>
        <v>2923258229.2692046</v>
      </c>
      <c r="D26" s="86">
        <f t="shared" si="1"/>
        <v>278477615.69837916</v>
      </c>
      <c r="E26" s="97" t="b">
        <f t="shared" si="2"/>
        <v>1</v>
      </c>
      <c r="G26" s="353">
        <f>유통영업혁신단!L26</f>
        <v>2194513.9675836619</v>
      </c>
      <c r="H26" s="343">
        <f t="shared" si="3"/>
        <v>2084788.2692044787</v>
      </c>
      <c r="I26" s="86">
        <f t="shared" si="4"/>
        <v>109725.6983791831</v>
      </c>
      <c r="L26" s="86">
        <f>IFERROR(VLOOKUP($A26,유통영업혁신단!$A$1:$F$254,6,FALSE),0)</f>
        <v>3199541331</v>
      </c>
      <c r="M26" s="86">
        <f>IFERROR(VLOOKUP($A26,디지털강화팀회신!$A:$D,3,FALSE),0)</f>
        <v>2921173441</v>
      </c>
      <c r="N26" s="86">
        <f>IFERROR(VLOOKUP($A26,디지털강화팀회신!$A:$D,4,FALSE),0)</f>
        <v>278367890</v>
      </c>
      <c r="O26" s="2" t="b">
        <f t="shared" si="5"/>
        <v>1</v>
      </c>
      <c r="P26" s="170">
        <v>0.63</v>
      </c>
      <c r="Q26" s="170">
        <v>0.37</v>
      </c>
    </row>
    <row r="27" spans="1:17" x14ac:dyDescent="0.25">
      <c r="A27" s="24" t="s">
        <v>22</v>
      </c>
      <c r="B27" s="86">
        <f t="shared" si="6"/>
        <v>0</v>
      </c>
      <c r="C27" s="86">
        <f t="shared" si="0"/>
        <v>0</v>
      </c>
      <c r="D27" s="86">
        <f t="shared" si="1"/>
        <v>0</v>
      </c>
      <c r="E27" s="97" t="b">
        <f t="shared" si="2"/>
        <v>1</v>
      </c>
      <c r="G27" s="353">
        <f>유통영업혁신단!L27</f>
        <v>0</v>
      </c>
      <c r="H27" s="343">
        <f t="shared" si="3"/>
        <v>0</v>
      </c>
      <c r="I27" s="86">
        <f t="shared" si="4"/>
        <v>0</v>
      </c>
      <c r="L27" s="86">
        <f>IFERROR(VLOOKUP($A27,유통영업혁신단!$A$1:$F$254,6,FALSE),0)</f>
        <v>0</v>
      </c>
      <c r="M27" s="86">
        <f>IFERROR(VLOOKUP($A27,디지털강화팀회신!$A:$D,3,FALSE),0)</f>
        <v>0</v>
      </c>
      <c r="N27" s="86">
        <f>IFERROR(VLOOKUP($A27,디지털강화팀회신!$A:$D,4,FALSE),0)</f>
        <v>0</v>
      </c>
      <c r="O27" s="2" t="b">
        <f t="shared" si="5"/>
        <v>1</v>
      </c>
    </row>
    <row r="28" spans="1:17" x14ac:dyDescent="0.25">
      <c r="A28" s="24" t="s">
        <v>23</v>
      </c>
      <c r="B28" s="86">
        <f t="shared" si="6"/>
        <v>421699604.52202499</v>
      </c>
      <c r="C28" s="86">
        <f t="shared" si="0"/>
        <v>400614624.29592377</v>
      </c>
      <c r="D28" s="86">
        <f t="shared" si="1"/>
        <v>21084980.226101249</v>
      </c>
      <c r="E28" s="97" t="b">
        <f t="shared" si="2"/>
        <v>1</v>
      </c>
      <c r="G28" s="353">
        <f>유통영업혁신단!L28</f>
        <v>973924.52202502009</v>
      </c>
      <c r="H28" s="343">
        <f t="shared" si="3"/>
        <v>925228.29592376901</v>
      </c>
      <c r="I28" s="86">
        <f t="shared" si="4"/>
        <v>48696.226101251006</v>
      </c>
      <c r="L28" s="86">
        <f>IFERROR(VLOOKUP($A28,유통영업혁신단!$A$1:$F$254,6,FALSE),0)</f>
        <v>420725680</v>
      </c>
      <c r="M28" s="86">
        <f>IFERROR(VLOOKUP($A28,디지털강화팀회신!$A:$D,3,FALSE),0)</f>
        <v>399689396</v>
      </c>
      <c r="N28" s="86">
        <f>IFERROR(VLOOKUP($A28,디지털강화팀회신!$A:$D,4,FALSE),0)</f>
        <v>21036284</v>
      </c>
      <c r="O28" s="2" t="b">
        <f t="shared" si="5"/>
        <v>1</v>
      </c>
    </row>
    <row r="29" spans="1:17" x14ac:dyDescent="0.25">
      <c r="A29" s="23" t="s">
        <v>24</v>
      </c>
      <c r="B29" s="86">
        <f t="shared" si="6"/>
        <v>28007229.364942536</v>
      </c>
      <c r="C29" s="86">
        <f t="shared" si="0"/>
        <v>26606866.396695409</v>
      </c>
      <c r="D29" s="86">
        <f t="shared" si="1"/>
        <v>1400362.9682471268</v>
      </c>
      <c r="E29" s="97" t="b">
        <f t="shared" si="2"/>
        <v>1</v>
      </c>
      <c r="G29" s="353">
        <f>유통영업혁신단!L29</f>
        <v>654659.36494253541</v>
      </c>
      <c r="H29" s="343">
        <f t="shared" si="3"/>
        <v>621926.39669540862</v>
      </c>
      <c r="I29" s="86">
        <f t="shared" si="4"/>
        <v>32732.968247126773</v>
      </c>
      <c r="L29" s="86">
        <f>IFERROR(VLOOKUP($A29,유통영업혁신단!$A$1:$F$254,6,FALSE),0)</f>
        <v>27352570</v>
      </c>
      <c r="M29" s="86">
        <f>IFERROR(VLOOKUP($A29,디지털강화팀회신!$A:$D,3,FALSE),0)</f>
        <v>25984940</v>
      </c>
      <c r="N29" s="86">
        <f>IFERROR(VLOOKUP($A29,디지털강화팀회신!$A:$D,4,FALSE),0)</f>
        <v>1367630</v>
      </c>
      <c r="O29" s="2" t="b">
        <f t="shared" si="5"/>
        <v>1</v>
      </c>
    </row>
    <row r="30" spans="1:17" x14ac:dyDescent="0.25">
      <c r="A30" s="23" t="s">
        <v>25</v>
      </c>
      <c r="B30" s="86">
        <f t="shared" si="6"/>
        <v>5139895.4078015741</v>
      </c>
      <c r="C30" s="86">
        <f t="shared" si="0"/>
        <v>4882900.6374114957</v>
      </c>
      <c r="D30" s="86">
        <f t="shared" si="1"/>
        <v>256994.77039007872</v>
      </c>
      <c r="E30" s="97" t="b">
        <f t="shared" si="2"/>
        <v>1</v>
      </c>
      <c r="G30" s="353">
        <f>유통영업혁신단!L30</f>
        <v>131935.40780157462</v>
      </c>
      <c r="H30" s="343">
        <f t="shared" si="3"/>
        <v>125338.63741149589</v>
      </c>
      <c r="I30" s="86">
        <f t="shared" si="4"/>
        <v>6596.770390078731</v>
      </c>
      <c r="L30" s="86">
        <f>IFERROR(VLOOKUP($A30,유통영업혁신단!$A$1:$F$254,6,FALSE),0)</f>
        <v>5007960</v>
      </c>
      <c r="M30" s="86">
        <f>IFERROR(VLOOKUP($A30,디지털강화팀회신!$A:$D,3,FALSE),0)</f>
        <v>4757562</v>
      </c>
      <c r="N30" s="86">
        <f>IFERROR(VLOOKUP($A30,디지털강화팀회신!$A:$D,4,FALSE),0)</f>
        <v>250398</v>
      </c>
      <c r="O30" s="2" t="b">
        <f t="shared" si="5"/>
        <v>1</v>
      </c>
    </row>
    <row r="31" spans="1:17" x14ac:dyDescent="0.25">
      <c r="A31" s="23" t="s">
        <v>26</v>
      </c>
      <c r="B31" s="86">
        <f t="shared" si="6"/>
        <v>1113779.4572638934</v>
      </c>
      <c r="C31" s="86">
        <f t="shared" si="0"/>
        <v>1058090.4844006987</v>
      </c>
      <c r="D31" s="86">
        <f t="shared" si="1"/>
        <v>55688.972863194664</v>
      </c>
      <c r="E31" s="97" t="b">
        <f t="shared" si="2"/>
        <v>1</v>
      </c>
      <c r="G31" s="353">
        <f>유통영업혁신단!L31</f>
        <v>113779.45726389335</v>
      </c>
      <c r="H31" s="343">
        <f t="shared" si="3"/>
        <v>108090.48440069867</v>
      </c>
      <c r="I31" s="86">
        <f t="shared" si="4"/>
        <v>5688.9728631946673</v>
      </c>
      <c r="L31" s="86">
        <f>IFERROR(VLOOKUP($A31,유통영업혁신단!$A$1:$F$254,6,FALSE),0)</f>
        <v>1000000</v>
      </c>
      <c r="M31" s="86">
        <f>IFERROR(VLOOKUP($A31,디지털강화팀회신!$A:$D,3,FALSE),0)</f>
        <v>950000</v>
      </c>
      <c r="N31" s="86">
        <f>IFERROR(VLOOKUP($A31,디지털강화팀회신!$A:$D,4,FALSE),0)</f>
        <v>50000</v>
      </c>
      <c r="O31" s="2" t="b">
        <f t="shared" si="5"/>
        <v>1</v>
      </c>
    </row>
    <row r="32" spans="1:17" x14ac:dyDescent="0.25">
      <c r="A32" s="23" t="s">
        <v>198</v>
      </c>
      <c r="B32" s="86">
        <f t="shared" si="6"/>
        <v>0</v>
      </c>
      <c r="C32" s="86">
        <f t="shared" si="0"/>
        <v>0</v>
      </c>
      <c r="D32" s="86">
        <f t="shared" si="1"/>
        <v>0</v>
      </c>
      <c r="E32" s="97" t="b">
        <f t="shared" si="2"/>
        <v>1</v>
      </c>
      <c r="G32" s="353">
        <f>유통영업혁신단!L32</f>
        <v>0</v>
      </c>
      <c r="H32" s="343">
        <f t="shared" si="3"/>
        <v>0</v>
      </c>
      <c r="I32" s="86">
        <f t="shared" si="4"/>
        <v>0</v>
      </c>
      <c r="L32" s="86">
        <f>IFERROR(VLOOKUP($A32,유통영업혁신단!$A$1:$F$254,6,FALSE),0)</f>
        <v>0</v>
      </c>
      <c r="M32" s="86">
        <f>IFERROR(VLOOKUP($A32,디지털강화팀회신!$A:$D,3,FALSE),0)</f>
        <v>0</v>
      </c>
      <c r="N32" s="86">
        <f>IFERROR(VLOOKUP($A32,디지털강화팀회신!$A:$D,4,FALSE),0)</f>
        <v>0</v>
      </c>
      <c r="O32" s="2" t="b">
        <f t="shared" si="5"/>
        <v>1</v>
      </c>
    </row>
    <row r="33" spans="1:15" x14ac:dyDescent="0.25">
      <c r="A33" s="23" t="s">
        <v>27</v>
      </c>
      <c r="B33" s="86">
        <f t="shared" si="6"/>
        <v>0</v>
      </c>
      <c r="C33" s="86">
        <f t="shared" si="0"/>
        <v>0</v>
      </c>
      <c r="D33" s="86">
        <f t="shared" si="1"/>
        <v>0</v>
      </c>
      <c r="E33" s="97" t="b">
        <f t="shared" si="2"/>
        <v>1</v>
      </c>
      <c r="G33" s="353">
        <f>유통영업혁신단!L33</f>
        <v>0</v>
      </c>
      <c r="H33" s="343">
        <f t="shared" si="3"/>
        <v>0</v>
      </c>
      <c r="I33" s="86">
        <f t="shared" si="4"/>
        <v>0</v>
      </c>
      <c r="L33" s="86">
        <f>IFERROR(VLOOKUP($A33,유통영업혁신단!$A$1:$F$254,6,FALSE),0)</f>
        <v>0</v>
      </c>
      <c r="M33" s="86">
        <f>IFERROR(VLOOKUP($A33,디지털강화팀회신!$A:$D,3,FALSE),0)</f>
        <v>0</v>
      </c>
      <c r="N33" s="86">
        <f>IFERROR(VLOOKUP($A33,디지털강화팀회신!$A:$D,4,FALSE),0)</f>
        <v>0</v>
      </c>
      <c r="O33" s="2" t="b">
        <f t="shared" si="5"/>
        <v>1</v>
      </c>
    </row>
    <row r="34" spans="1:15" x14ac:dyDescent="0.25">
      <c r="A34" s="23" t="s">
        <v>28</v>
      </c>
      <c r="B34" s="86">
        <f t="shared" si="6"/>
        <v>560953.28067708574</v>
      </c>
      <c r="C34" s="86">
        <f t="shared" si="0"/>
        <v>532905.61664323148</v>
      </c>
      <c r="D34" s="86">
        <f t="shared" si="1"/>
        <v>28047.664033854286</v>
      </c>
      <c r="E34" s="97" t="b">
        <f t="shared" si="2"/>
        <v>1</v>
      </c>
      <c r="G34" s="353">
        <f>유통영업혁신단!L34</f>
        <v>60953.280677085721</v>
      </c>
      <c r="H34" s="343">
        <f t="shared" si="3"/>
        <v>57905.616643231435</v>
      </c>
      <c r="I34" s="86">
        <f t="shared" si="4"/>
        <v>3047.6640338542861</v>
      </c>
      <c r="L34" s="86">
        <f>IFERROR(VLOOKUP($A34,유통영업혁신단!$A$1:$F$254,6,FALSE),0)</f>
        <v>500000</v>
      </c>
      <c r="M34" s="86">
        <f>IFERROR(VLOOKUP($A34,디지털강화팀회신!$A:$D,3,FALSE),0)</f>
        <v>475000</v>
      </c>
      <c r="N34" s="86">
        <f>IFERROR(VLOOKUP($A34,디지털강화팀회신!$A:$D,4,FALSE),0)</f>
        <v>25000</v>
      </c>
      <c r="O34" s="2" t="b">
        <f t="shared" si="5"/>
        <v>1</v>
      </c>
    </row>
    <row r="35" spans="1:15" x14ac:dyDescent="0.25">
      <c r="A35" s="23" t="s">
        <v>141</v>
      </c>
      <c r="B35" s="86">
        <f t="shared" si="6"/>
        <v>282077870</v>
      </c>
      <c r="C35" s="86">
        <f t="shared" si="0"/>
        <v>267973977</v>
      </c>
      <c r="D35" s="86">
        <f t="shared" si="1"/>
        <v>14103893</v>
      </c>
      <c r="E35" s="97" t="b">
        <f t="shared" si="2"/>
        <v>1</v>
      </c>
      <c r="G35" s="353">
        <f>유통영업혁신단!L35</f>
        <v>0</v>
      </c>
      <c r="H35" s="343">
        <f t="shared" si="3"/>
        <v>0</v>
      </c>
      <c r="I35" s="86">
        <f t="shared" si="4"/>
        <v>0</v>
      </c>
      <c r="L35" s="86">
        <f>IFERROR(VLOOKUP($A35,유통영업혁신단!$A$1:$F$254,6,FALSE),0)</f>
        <v>282077870</v>
      </c>
      <c r="M35" s="86">
        <f>IFERROR(VLOOKUP($A35,디지털강화팀회신!$A:$D,3,FALSE),0)</f>
        <v>267973977</v>
      </c>
      <c r="N35" s="86">
        <f>IFERROR(VLOOKUP($A35,디지털강화팀회신!$A:$D,4,FALSE),0)</f>
        <v>14103893</v>
      </c>
      <c r="O35" s="2" t="b">
        <f t="shared" si="5"/>
        <v>1</v>
      </c>
    </row>
    <row r="36" spans="1:15" x14ac:dyDescent="0.25">
      <c r="A36" s="23" t="s">
        <v>142</v>
      </c>
      <c r="B36" s="86">
        <f t="shared" si="6"/>
        <v>47987680</v>
      </c>
      <c r="C36" s="86">
        <f t="shared" si="0"/>
        <v>45588296</v>
      </c>
      <c r="D36" s="86">
        <f t="shared" si="1"/>
        <v>2399384</v>
      </c>
      <c r="E36" s="97" t="b">
        <f t="shared" si="2"/>
        <v>1</v>
      </c>
      <c r="G36" s="353">
        <f>유통영업혁신단!L36</f>
        <v>0</v>
      </c>
      <c r="H36" s="343">
        <f t="shared" si="3"/>
        <v>0</v>
      </c>
      <c r="I36" s="86">
        <f t="shared" si="4"/>
        <v>0</v>
      </c>
      <c r="L36" s="86">
        <f>IFERROR(VLOOKUP($A36,유통영업혁신단!$A$1:$F$254,6,FALSE),0)</f>
        <v>47987680</v>
      </c>
      <c r="M36" s="86">
        <f>IFERROR(VLOOKUP($A36,디지털강화팀회신!$A:$D,3,FALSE),0)</f>
        <v>45588296</v>
      </c>
      <c r="N36" s="86">
        <f>IFERROR(VLOOKUP($A36,디지털강화팀회신!$A:$D,4,FALSE),0)</f>
        <v>2399384</v>
      </c>
      <c r="O36" s="2" t="b">
        <f t="shared" si="5"/>
        <v>1</v>
      </c>
    </row>
    <row r="37" spans="1:15" x14ac:dyDescent="0.25">
      <c r="A37" s="23" t="s">
        <v>143</v>
      </c>
      <c r="B37" s="86">
        <f t="shared" si="6"/>
        <v>1800000</v>
      </c>
      <c r="C37" s="86">
        <f t="shared" si="0"/>
        <v>1710000</v>
      </c>
      <c r="D37" s="86">
        <f t="shared" si="1"/>
        <v>90000</v>
      </c>
      <c r="E37" s="97" t="b">
        <f t="shared" si="2"/>
        <v>1</v>
      </c>
      <c r="G37" s="353">
        <f>유통영업혁신단!L37</f>
        <v>0</v>
      </c>
      <c r="H37" s="343">
        <f t="shared" si="3"/>
        <v>0</v>
      </c>
      <c r="I37" s="86">
        <f t="shared" si="4"/>
        <v>0</v>
      </c>
      <c r="L37" s="86">
        <f>IFERROR(VLOOKUP($A37,유통영업혁신단!$A$1:$F$254,6,FALSE),0)</f>
        <v>1800000</v>
      </c>
      <c r="M37" s="86">
        <f>IFERROR(VLOOKUP($A37,디지털강화팀회신!$A:$D,3,FALSE),0)</f>
        <v>1710000</v>
      </c>
      <c r="N37" s="86">
        <f>IFERROR(VLOOKUP($A37,디지털강화팀회신!$A:$D,4,FALSE),0)</f>
        <v>90000</v>
      </c>
      <c r="O37" s="2" t="b">
        <f t="shared" si="5"/>
        <v>1</v>
      </c>
    </row>
    <row r="38" spans="1:15" x14ac:dyDescent="0.25">
      <c r="A38" s="23" t="s">
        <v>144</v>
      </c>
      <c r="B38" s="86">
        <f t="shared" si="6"/>
        <v>0</v>
      </c>
      <c r="C38" s="86">
        <f t="shared" si="0"/>
        <v>0</v>
      </c>
      <c r="D38" s="86">
        <f t="shared" si="1"/>
        <v>0</v>
      </c>
      <c r="E38" s="97" t="b">
        <f t="shared" si="2"/>
        <v>1</v>
      </c>
      <c r="G38" s="353">
        <f>유통영업혁신단!L38</f>
        <v>0</v>
      </c>
      <c r="H38" s="343">
        <f t="shared" si="3"/>
        <v>0</v>
      </c>
      <c r="I38" s="86">
        <f t="shared" si="4"/>
        <v>0</v>
      </c>
      <c r="L38" s="86">
        <f>IFERROR(VLOOKUP($A38,유통영업혁신단!$A$1:$F$254,6,FALSE),0)</f>
        <v>0</v>
      </c>
      <c r="M38" s="86">
        <f>IFERROR(VLOOKUP($A38,디지털강화팀회신!$A:$D,3,FALSE),0)</f>
        <v>0</v>
      </c>
      <c r="N38" s="86">
        <f>IFERROR(VLOOKUP($A38,디지털강화팀회신!$A:$D,4,FALSE),0)</f>
        <v>0</v>
      </c>
      <c r="O38" s="2" t="b">
        <f t="shared" si="5"/>
        <v>1</v>
      </c>
    </row>
    <row r="39" spans="1:15" x14ac:dyDescent="0.25">
      <c r="A39" s="23" t="s">
        <v>199</v>
      </c>
      <c r="B39" s="86">
        <f t="shared" si="6"/>
        <v>0</v>
      </c>
      <c r="C39" s="86">
        <f t="shared" si="0"/>
        <v>0</v>
      </c>
      <c r="D39" s="86">
        <f t="shared" si="1"/>
        <v>0</v>
      </c>
      <c r="E39" s="97" t="b">
        <f t="shared" si="2"/>
        <v>1</v>
      </c>
      <c r="G39" s="353">
        <f>유통영업혁신단!L39</f>
        <v>0</v>
      </c>
      <c r="H39" s="343">
        <f t="shared" si="3"/>
        <v>0</v>
      </c>
      <c r="I39" s="86">
        <f t="shared" si="4"/>
        <v>0</v>
      </c>
      <c r="L39" s="86">
        <f>IFERROR(VLOOKUP($A39,유통영업혁신단!$A$1:$F$254,6,FALSE),0)</f>
        <v>0</v>
      </c>
      <c r="M39" s="86">
        <f>IFERROR(VLOOKUP($A39,디지털강화팀회신!$A:$D,3,FALSE),0)</f>
        <v>0</v>
      </c>
      <c r="N39" s="86">
        <f>IFERROR(VLOOKUP($A39,디지털강화팀회신!$A:$D,4,FALSE),0)</f>
        <v>0</v>
      </c>
      <c r="O39" s="2" t="b">
        <f t="shared" si="5"/>
        <v>1</v>
      </c>
    </row>
    <row r="40" spans="1:15" x14ac:dyDescent="0.25">
      <c r="A40" s="23" t="s">
        <v>200</v>
      </c>
      <c r="B40" s="86">
        <f t="shared" si="6"/>
        <v>0</v>
      </c>
      <c r="C40" s="86">
        <f t="shared" si="0"/>
        <v>0</v>
      </c>
      <c r="D40" s="86">
        <f t="shared" si="1"/>
        <v>0</v>
      </c>
      <c r="E40" s="97" t="b">
        <f t="shared" si="2"/>
        <v>1</v>
      </c>
      <c r="G40" s="353">
        <f>유통영업혁신단!L40</f>
        <v>0</v>
      </c>
      <c r="H40" s="343">
        <f t="shared" si="3"/>
        <v>0</v>
      </c>
      <c r="I40" s="86">
        <f t="shared" si="4"/>
        <v>0</v>
      </c>
      <c r="L40" s="86">
        <f>IFERROR(VLOOKUP($A40,유통영업혁신단!$A$1:$F$254,6,FALSE),0)</f>
        <v>0</v>
      </c>
      <c r="M40" s="86">
        <f>IFERROR(VLOOKUP($A40,디지털강화팀회신!$A:$D,3,FALSE),0)</f>
        <v>0</v>
      </c>
      <c r="N40" s="86">
        <f>IFERROR(VLOOKUP($A40,디지털강화팀회신!$A:$D,4,FALSE),0)</f>
        <v>0</v>
      </c>
      <c r="O40" s="2" t="b">
        <f t="shared" si="5"/>
        <v>1</v>
      </c>
    </row>
    <row r="41" spans="1:15" x14ac:dyDescent="0.25">
      <c r="A41" s="23" t="s">
        <v>29</v>
      </c>
      <c r="B41" s="86">
        <f t="shared" si="6"/>
        <v>1097597.0113399311</v>
      </c>
      <c r="C41" s="86">
        <f t="shared" si="0"/>
        <v>1042717.1607729344</v>
      </c>
      <c r="D41" s="86">
        <f t="shared" si="1"/>
        <v>54879.850566996553</v>
      </c>
      <c r="E41" s="97" t="b">
        <f t="shared" si="2"/>
        <v>1</v>
      </c>
      <c r="G41" s="353">
        <f>유통영업혁신단!L41</f>
        <v>12597.011339931048</v>
      </c>
      <c r="H41" s="343">
        <f t="shared" si="3"/>
        <v>11967.160772934496</v>
      </c>
      <c r="I41" s="86">
        <f t="shared" si="4"/>
        <v>629.85056699655252</v>
      </c>
      <c r="L41" s="86">
        <f>IFERROR(VLOOKUP($A41,유통영업혁신단!$A$1:$F$254,6,FALSE),0)</f>
        <v>1085000</v>
      </c>
      <c r="M41" s="86">
        <f>IFERROR(VLOOKUP($A41,디지털강화팀회신!$A:$D,3,FALSE),0)</f>
        <v>1030750</v>
      </c>
      <c r="N41" s="86">
        <f>IFERROR(VLOOKUP($A41,디지털강화팀회신!$A:$D,4,FALSE),0)</f>
        <v>54250</v>
      </c>
      <c r="O41" s="2" t="b">
        <f t="shared" si="5"/>
        <v>1</v>
      </c>
    </row>
    <row r="42" spans="1:15" x14ac:dyDescent="0.25">
      <c r="A42" s="23" t="s">
        <v>201</v>
      </c>
      <c r="B42" s="86">
        <f t="shared" si="6"/>
        <v>0</v>
      </c>
      <c r="C42" s="86">
        <f t="shared" si="0"/>
        <v>0</v>
      </c>
      <c r="D42" s="86">
        <f t="shared" si="1"/>
        <v>0</v>
      </c>
      <c r="E42" s="97" t="b">
        <f t="shared" si="2"/>
        <v>1</v>
      </c>
      <c r="G42" s="353">
        <f>유통영업혁신단!L42</f>
        <v>0</v>
      </c>
      <c r="H42" s="343">
        <f t="shared" si="3"/>
        <v>0</v>
      </c>
      <c r="I42" s="86">
        <f t="shared" si="4"/>
        <v>0</v>
      </c>
      <c r="L42" s="86">
        <f>IFERROR(VLOOKUP($A42,유통영업혁신단!$A$1:$F$254,6,FALSE),0)</f>
        <v>0</v>
      </c>
      <c r="M42" s="86">
        <f>IFERROR(VLOOKUP($A42,디지털강화팀회신!$A:$D,3,FALSE),0)</f>
        <v>0</v>
      </c>
      <c r="N42" s="86">
        <f>IFERROR(VLOOKUP($A42,디지털강화팀회신!$A:$D,4,FALSE),0)</f>
        <v>0</v>
      </c>
      <c r="O42" s="2" t="b">
        <f t="shared" si="5"/>
        <v>1</v>
      </c>
    </row>
    <row r="43" spans="1:15" x14ac:dyDescent="0.25">
      <c r="A43" s="23" t="s">
        <v>145</v>
      </c>
      <c r="B43" s="86">
        <f t="shared" si="6"/>
        <v>19780000</v>
      </c>
      <c r="C43" s="86">
        <f t="shared" si="0"/>
        <v>18791000</v>
      </c>
      <c r="D43" s="86">
        <f t="shared" si="1"/>
        <v>989000</v>
      </c>
      <c r="E43" s="97" t="b">
        <f t="shared" si="2"/>
        <v>1</v>
      </c>
      <c r="G43" s="353">
        <f>유통영업혁신단!L43</f>
        <v>0</v>
      </c>
      <c r="H43" s="343">
        <f t="shared" si="3"/>
        <v>0</v>
      </c>
      <c r="I43" s="86">
        <f t="shared" si="4"/>
        <v>0</v>
      </c>
      <c r="L43" s="86">
        <f>IFERROR(VLOOKUP($A43,유통영업혁신단!$A$1:$F$254,6,FALSE),0)</f>
        <v>19780000</v>
      </c>
      <c r="M43" s="86">
        <f>IFERROR(VLOOKUP($A43,디지털강화팀회신!$A:$D,3,FALSE),0)</f>
        <v>18791000</v>
      </c>
      <c r="N43" s="86">
        <f>IFERROR(VLOOKUP($A43,디지털강화팀회신!$A:$D,4,FALSE),0)</f>
        <v>989000</v>
      </c>
      <c r="O43" s="2" t="b">
        <f t="shared" si="5"/>
        <v>1</v>
      </c>
    </row>
    <row r="44" spans="1:15" x14ac:dyDescent="0.25">
      <c r="A44" s="23" t="s">
        <v>202</v>
      </c>
      <c r="B44" s="86">
        <f t="shared" si="6"/>
        <v>0</v>
      </c>
      <c r="C44" s="86">
        <f t="shared" si="0"/>
        <v>0</v>
      </c>
      <c r="D44" s="86">
        <f t="shared" si="1"/>
        <v>0</v>
      </c>
      <c r="E44" s="97" t="b">
        <f t="shared" si="2"/>
        <v>1</v>
      </c>
      <c r="G44" s="353">
        <f>유통영업혁신단!L44</f>
        <v>0</v>
      </c>
      <c r="H44" s="343">
        <f t="shared" si="3"/>
        <v>0</v>
      </c>
      <c r="I44" s="86">
        <f t="shared" si="4"/>
        <v>0</v>
      </c>
      <c r="L44" s="86">
        <f>IFERROR(VLOOKUP($A44,유통영업혁신단!$A$1:$F$254,6,FALSE),0)</f>
        <v>0</v>
      </c>
      <c r="M44" s="86">
        <f>IFERROR(VLOOKUP($A44,디지털강화팀회신!$A:$D,3,FALSE),0)</f>
        <v>0</v>
      </c>
      <c r="N44" s="86">
        <f>IFERROR(VLOOKUP($A44,디지털강화팀회신!$A:$D,4,FALSE),0)</f>
        <v>0</v>
      </c>
      <c r="O44" s="2" t="b">
        <f t="shared" si="5"/>
        <v>1</v>
      </c>
    </row>
    <row r="45" spans="1:15" x14ac:dyDescent="0.25">
      <c r="A45" s="23" t="s">
        <v>203</v>
      </c>
      <c r="B45" s="86">
        <f t="shared" si="6"/>
        <v>0</v>
      </c>
      <c r="C45" s="86">
        <f t="shared" si="0"/>
        <v>0</v>
      </c>
      <c r="D45" s="86">
        <f t="shared" si="1"/>
        <v>0</v>
      </c>
      <c r="E45" s="97" t="b">
        <f t="shared" si="2"/>
        <v>1</v>
      </c>
      <c r="G45" s="353">
        <f>유통영업혁신단!L45</f>
        <v>0</v>
      </c>
      <c r="H45" s="343">
        <f t="shared" si="3"/>
        <v>0</v>
      </c>
      <c r="I45" s="86">
        <f t="shared" si="4"/>
        <v>0</v>
      </c>
      <c r="L45" s="86">
        <f>IFERROR(VLOOKUP($A45,유통영업혁신단!$A$1:$F$254,6,FALSE),0)</f>
        <v>0</v>
      </c>
      <c r="M45" s="86">
        <f>IFERROR(VLOOKUP($A45,디지털강화팀회신!$A:$D,3,FALSE),0)</f>
        <v>0</v>
      </c>
      <c r="N45" s="86">
        <f>IFERROR(VLOOKUP($A45,디지털강화팀회신!$A:$D,4,FALSE),0)</f>
        <v>0</v>
      </c>
      <c r="O45" s="2" t="b">
        <f t="shared" si="5"/>
        <v>1</v>
      </c>
    </row>
    <row r="46" spans="1:15" x14ac:dyDescent="0.25">
      <c r="A46" s="23" t="s">
        <v>30</v>
      </c>
      <c r="B46" s="86">
        <f t="shared" si="6"/>
        <v>25478380</v>
      </c>
      <c r="C46" s="86">
        <f t="shared" si="0"/>
        <v>24204461</v>
      </c>
      <c r="D46" s="86">
        <f t="shared" si="1"/>
        <v>1273919</v>
      </c>
      <c r="E46" s="97" t="b">
        <f t="shared" si="2"/>
        <v>1</v>
      </c>
      <c r="G46" s="353">
        <f>유통영업혁신단!L46</f>
        <v>0</v>
      </c>
      <c r="H46" s="343">
        <f t="shared" si="3"/>
        <v>0</v>
      </c>
      <c r="I46" s="86">
        <f t="shared" si="4"/>
        <v>0</v>
      </c>
      <c r="L46" s="86">
        <f>IFERROR(VLOOKUP($A46,유통영업혁신단!$A$1:$F$254,6,FALSE),0)</f>
        <v>25478380</v>
      </c>
      <c r="M46" s="86">
        <f>IFERROR(VLOOKUP($A46,디지털강화팀회신!$A:$D,3,FALSE),0)</f>
        <v>24204461</v>
      </c>
      <c r="N46" s="86">
        <f>IFERROR(VLOOKUP($A46,디지털강화팀회신!$A:$D,4,FALSE),0)</f>
        <v>1273919</v>
      </c>
      <c r="O46" s="2" t="b">
        <f t="shared" si="5"/>
        <v>1</v>
      </c>
    </row>
    <row r="47" spans="1:15" x14ac:dyDescent="0.25">
      <c r="A47" s="23" t="s">
        <v>31</v>
      </c>
      <c r="B47" s="86">
        <f t="shared" si="6"/>
        <v>4469910</v>
      </c>
      <c r="C47" s="86">
        <f t="shared" si="0"/>
        <v>4246415</v>
      </c>
      <c r="D47" s="86">
        <f t="shared" si="1"/>
        <v>223495</v>
      </c>
      <c r="E47" s="97" t="b">
        <f t="shared" si="2"/>
        <v>1</v>
      </c>
      <c r="G47" s="353">
        <f>유통영업혁신단!L47</f>
        <v>0</v>
      </c>
      <c r="H47" s="343">
        <f t="shared" si="3"/>
        <v>0</v>
      </c>
      <c r="I47" s="86">
        <f t="shared" si="4"/>
        <v>0</v>
      </c>
      <c r="L47" s="86">
        <f>IFERROR(VLOOKUP($A47,유통영업혁신단!$A$1:$F$254,6,FALSE),0)</f>
        <v>4469910</v>
      </c>
      <c r="M47" s="86">
        <f>IFERROR(VLOOKUP($A47,디지털강화팀회신!$A:$D,3,FALSE),0)</f>
        <v>4246415</v>
      </c>
      <c r="N47" s="86">
        <f>IFERROR(VLOOKUP($A47,디지털강화팀회신!$A:$D,4,FALSE),0)</f>
        <v>223495</v>
      </c>
      <c r="O47" s="2" t="b">
        <f t="shared" si="5"/>
        <v>1</v>
      </c>
    </row>
    <row r="48" spans="1:15" x14ac:dyDescent="0.25">
      <c r="A48" s="23" t="s">
        <v>32</v>
      </c>
      <c r="B48" s="86">
        <f t="shared" si="6"/>
        <v>1200000</v>
      </c>
      <c r="C48" s="86">
        <f t="shared" si="0"/>
        <v>1140000</v>
      </c>
      <c r="D48" s="86">
        <f t="shared" si="1"/>
        <v>60000</v>
      </c>
      <c r="E48" s="97" t="b">
        <f t="shared" si="2"/>
        <v>1</v>
      </c>
      <c r="G48" s="353">
        <f>유통영업혁신단!L48</f>
        <v>0</v>
      </c>
      <c r="H48" s="343">
        <f t="shared" si="3"/>
        <v>0</v>
      </c>
      <c r="I48" s="86">
        <f t="shared" si="4"/>
        <v>0</v>
      </c>
      <c r="L48" s="86">
        <f>IFERROR(VLOOKUP($A48,유통영업혁신단!$A$1:$F$254,6,FALSE),0)</f>
        <v>1200000</v>
      </c>
      <c r="M48" s="86">
        <f>IFERROR(VLOOKUP($A48,디지털강화팀회신!$A:$D,3,FALSE),0)</f>
        <v>1140000</v>
      </c>
      <c r="N48" s="86">
        <f>IFERROR(VLOOKUP($A48,디지털강화팀회신!$A:$D,4,FALSE),0)</f>
        <v>60000</v>
      </c>
      <c r="O48" s="2" t="b">
        <f t="shared" si="5"/>
        <v>1</v>
      </c>
    </row>
    <row r="49" spans="1:15" x14ac:dyDescent="0.25">
      <c r="A49" s="23" t="s">
        <v>33</v>
      </c>
      <c r="B49" s="86">
        <f t="shared" si="6"/>
        <v>1550000</v>
      </c>
      <c r="C49" s="86">
        <f t="shared" si="0"/>
        <v>1472500</v>
      </c>
      <c r="D49" s="86">
        <f t="shared" si="1"/>
        <v>77500</v>
      </c>
      <c r="E49" s="97" t="b">
        <f t="shared" si="2"/>
        <v>1</v>
      </c>
      <c r="G49" s="353">
        <f>유통영업혁신단!L49</f>
        <v>0</v>
      </c>
      <c r="H49" s="343">
        <f t="shared" si="3"/>
        <v>0</v>
      </c>
      <c r="I49" s="86">
        <f t="shared" si="4"/>
        <v>0</v>
      </c>
      <c r="L49" s="86">
        <f>IFERROR(VLOOKUP($A49,유통영업혁신단!$A$1:$F$254,6,FALSE),0)</f>
        <v>1550000</v>
      </c>
      <c r="M49" s="86">
        <f>IFERROR(VLOOKUP($A49,디지털강화팀회신!$A:$D,3,FALSE),0)</f>
        <v>1472500</v>
      </c>
      <c r="N49" s="86">
        <f>IFERROR(VLOOKUP($A49,디지털강화팀회신!$A:$D,4,FALSE),0)</f>
        <v>77500</v>
      </c>
      <c r="O49" s="2" t="b">
        <f t="shared" si="5"/>
        <v>1</v>
      </c>
    </row>
    <row r="50" spans="1:15" x14ac:dyDescent="0.25">
      <c r="A50" s="23" t="s">
        <v>146</v>
      </c>
      <c r="B50" s="86">
        <f t="shared" si="6"/>
        <v>0</v>
      </c>
      <c r="C50" s="86">
        <f t="shared" si="0"/>
        <v>0</v>
      </c>
      <c r="D50" s="86">
        <f t="shared" si="1"/>
        <v>0</v>
      </c>
      <c r="E50" s="97" t="b">
        <f t="shared" si="2"/>
        <v>1</v>
      </c>
      <c r="G50" s="353">
        <f>유통영업혁신단!L50</f>
        <v>0</v>
      </c>
      <c r="H50" s="343">
        <f t="shared" si="3"/>
        <v>0</v>
      </c>
      <c r="I50" s="86">
        <f t="shared" si="4"/>
        <v>0</v>
      </c>
      <c r="L50" s="86">
        <f>IFERROR(VLOOKUP($A50,유통영업혁신단!$A$1:$F$254,6,FALSE),0)</f>
        <v>0</v>
      </c>
      <c r="M50" s="86">
        <f>IFERROR(VLOOKUP($A50,디지털강화팀회신!$A:$D,3,FALSE),0)</f>
        <v>0</v>
      </c>
      <c r="N50" s="86">
        <f>IFERROR(VLOOKUP($A50,디지털강화팀회신!$A:$D,4,FALSE),0)</f>
        <v>0</v>
      </c>
      <c r="O50" s="2" t="b">
        <f t="shared" si="5"/>
        <v>1</v>
      </c>
    </row>
    <row r="51" spans="1:15" x14ac:dyDescent="0.25">
      <c r="A51" s="25" t="s">
        <v>204</v>
      </c>
      <c r="B51" s="86">
        <f t="shared" si="6"/>
        <v>0</v>
      </c>
      <c r="C51" s="86">
        <f t="shared" si="0"/>
        <v>0</v>
      </c>
      <c r="D51" s="86">
        <f t="shared" si="1"/>
        <v>0</v>
      </c>
      <c r="E51" s="97" t="b">
        <f t="shared" si="2"/>
        <v>1</v>
      </c>
      <c r="G51" s="353">
        <f>유통영업혁신단!L51</f>
        <v>0</v>
      </c>
      <c r="H51" s="343">
        <f t="shared" si="3"/>
        <v>0</v>
      </c>
      <c r="I51" s="86">
        <f t="shared" si="4"/>
        <v>0</v>
      </c>
      <c r="L51" s="86">
        <f>IFERROR(VLOOKUP($A51,유통영업혁신단!$A$1:$F$254,6,FALSE),0)</f>
        <v>0</v>
      </c>
      <c r="M51" s="86">
        <f>IFERROR(VLOOKUP($A51,디지털강화팀회신!$A:$D,3,FALSE),0)</f>
        <v>0</v>
      </c>
      <c r="N51" s="86">
        <f>IFERROR(VLOOKUP($A51,디지털강화팀회신!$A:$D,4,FALSE),0)</f>
        <v>0</v>
      </c>
      <c r="O51" s="2" t="b">
        <f t="shared" si="5"/>
        <v>1</v>
      </c>
    </row>
    <row r="52" spans="1:15" x14ac:dyDescent="0.25">
      <c r="A52" s="23" t="s">
        <v>34</v>
      </c>
      <c r="B52" s="86">
        <f t="shared" si="6"/>
        <v>722880</v>
      </c>
      <c r="C52" s="86">
        <f t="shared" si="0"/>
        <v>686736</v>
      </c>
      <c r="D52" s="86">
        <f t="shared" si="1"/>
        <v>36144</v>
      </c>
      <c r="E52" s="97" t="b">
        <f t="shared" si="2"/>
        <v>1</v>
      </c>
      <c r="G52" s="353">
        <f>유통영업혁신단!L52</f>
        <v>0</v>
      </c>
      <c r="H52" s="343">
        <f t="shared" si="3"/>
        <v>0</v>
      </c>
      <c r="I52" s="86">
        <f t="shared" si="4"/>
        <v>0</v>
      </c>
      <c r="L52" s="86">
        <f>IFERROR(VLOOKUP($A52,유통영업혁신단!$A$1:$F$254,6,FALSE),0)</f>
        <v>722880</v>
      </c>
      <c r="M52" s="86">
        <f>IFERROR(VLOOKUP($A52,디지털강화팀회신!$A:$D,3,FALSE),0)</f>
        <v>686736</v>
      </c>
      <c r="N52" s="86">
        <f>IFERROR(VLOOKUP($A52,디지털강화팀회신!$A:$D,4,FALSE),0)</f>
        <v>36144</v>
      </c>
      <c r="O52" s="2" t="b">
        <f t="shared" si="5"/>
        <v>1</v>
      </c>
    </row>
    <row r="53" spans="1:15" x14ac:dyDescent="0.25">
      <c r="A53" s="23" t="s">
        <v>147</v>
      </c>
      <c r="B53" s="86">
        <f t="shared" si="6"/>
        <v>0</v>
      </c>
      <c r="C53" s="86">
        <f t="shared" si="0"/>
        <v>0</v>
      </c>
      <c r="D53" s="86">
        <f t="shared" si="1"/>
        <v>0</v>
      </c>
      <c r="E53" s="97" t="b">
        <f t="shared" si="2"/>
        <v>1</v>
      </c>
      <c r="G53" s="353">
        <f>유통영업혁신단!L53</f>
        <v>0</v>
      </c>
      <c r="H53" s="343">
        <f t="shared" si="3"/>
        <v>0</v>
      </c>
      <c r="I53" s="86">
        <f t="shared" si="4"/>
        <v>0</v>
      </c>
      <c r="L53" s="86">
        <f>IFERROR(VLOOKUP($A53,유통영업혁신단!$A$1:$F$254,6,FALSE),0)</f>
        <v>0</v>
      </c>
      <c r="M53" s="86">
        <f>IFERROR(VLOOKUP($A53,디지털강화팀회신!$A:$D,3,FALSE),0)</f>
        <v>0</v>
      </c>
      <c r="N53" s="86">
        <f>IFERROR(VLOOKUP($A53,디지털강화팀회신!$A:$D,4,FALSE),0)</f>
        <v>0</v>
      </c>
      <c r="O53" s="2" t="b">
        <f t="shared" si="5"/>
        <v>1</v>
      </c>
    </row>
    <row r="54" spans="1:15" x14ac:dyDescent="0.25">
      <c r="A54" s="23" t="s">
        <v>148</v>
      </c>
      <c r="B54" s="86">
        <f t="shared" si="6"/>
        <v>0</v>
      </c>
      <c r="C54" s="86">
        <f t="shared" si="0"/>
        <v>0</v>
      </c>
      <c r="D54" s="86">
        <f t="shared" si="1"/>
        <v>0</v>
      </c>
      <c r="E54" s="97" t="b">
        <f t="shared" si="2"/>
        <v>1</v>
      </c>
      <c r="G54" s="353">
        <f>유통영업혁신단!L54</f>
        <v>0</v>
      </c>
      <c r="H54" s="343">
        <f t="shared" si="3"/>
        <v>0</v>
      </c>
      <c r="I54" s="86">
        <f t="shared" si="4"/>
        <v>0</v>
      </c>
      <c r="L54" s="86">
        <f>IFERROR(VLOOKUP($A54,유통영업혁신단!$A$1:$F$254,6,FALSE),0)</f>
        <v>0</v>
      </c>
      <c r="M54" s="86">
        <f>IFERROR(VLOOKUP($A54,디지털강화팀회신!$A:$D,3,FALSE),0)</f>
        <v>0</v>
      </c>
      <c r="N54" s="86">
        <f>IFERROR(VLOOKUP($A54,디지털강화팀회신!$A:$D,4,FALSE),0)</f>
        <v>0</v>
      </c>
      <c r="O54" s="2" t="b">
        <f t="shared" si="5"/>
        <v>1</v>
      </c>
    </row>
    <row r="55" spans="1:15" x14ac:dyDescent="0.25">
      <c r="A55" s="23" t="s">
        <v>205</v>
      </c>
      <c r="B55" s="86">
        <f t="shared" si="6"/>
        <v>0</v>
      </c>
      <c r="C55" s="86">
        <f t="shared" si="0"/>
        <v>0</v>
      </c>
      <c r="D55" s="86">
        <f t="shared" si="1"/>
        <v>0</v>
      </c>
      <c r="E55" s="97" t="b">
        <f t="shared" si="2"/>
        <v>1</v>
      </c>
      <c r="G55" s="353">
        <f>유통영업혁신단!L55</f>
        <v>0</v>
      </c>
      <c r="H55" s="343">
        <f t="shared" si="3"/>
        <v>0</v>
      </c>
      <c r="I55" s="86">
        <f t="shared" si="4"/>
        <v>0</v>
      </c>
      <c r="L55" s="86">
        <f>IFERROR(VLOOKUP($A55,유통영업혁신단!$A$1:$F$254,6,FALSE),0)</f>
        <v>0</v>
      </c>
      <c r="M55" s="86">
        <f>IFERROR(VLOOKUP($A55,디지털강화팀회신!$A:$D,3,FALSE),0)</f>
        <v>0</v>
      </c>
      <c r="N55" s="86">
        <f>IFERROR(VLOOKUP($A55,디지털강화팀회신!$A:$D,4,FALSE),0)</f>
        <v>0</v>
      </c>
      <c r="O55" s="2" t="b">
        <f t="shared" si="5"/>
        <v>1</v>
      </c>
    </row>
    <row r="56" spans="1:15" x14ac:dyDescent="0.25">
      <c r="A56" s="23" t="s">
        <v>35</v>
      </c>
      <c r="B56" s="86">
        <f t="shared" si="6"/>
        <v>213430</v>
      </c>
      <c r="C56" s="86">
        <f t="shared" si="0"/>
        <v>202759</v>
      </c>
      <c r="D56" s="86">
        <f t="shared" si="1"/>
        <v>10671</v>
      </c>
      <c r="E56" s="97" t="b">
        <f t="shared" si="2"/>
        <v>1</v>
      </c>
      <c r="G56" s="353">
        <f>유통영업혁신단!L56</f>
        <v>0</v>
      </c>
      <c r="H56" s="343">
        <f t="shared" si="3"/>
        <v>0</v>
      </c>
      <c r="I56" s="86">
        <f t="shared" si="4"/>
        <v>0</v>
      </c>
      <c r="L56" s="86">
        <f>IFERROR(VLOOKUP($A56,유통영업혁신단!$A$1:$F$254,6,FALSE),0)</f>
        <v>213430</v>
      </c>
      <c r="M56" s="86">
        <f>IFERROR(VLOOKUP($A56,디지털강화팀회신!$A:$D,3,FALSE),0)</f>
        <v>202759</v>
      </c>
      <c r="N56" s="86">
        <f>IFERROR(VLOOKUP($A56,디지털강화팀회신!$A:$D,4,FALSE),0)</f>
        <v>10671</v>
      </c>
      <c r="O56" s="2" t="b">
        <f t="shared" si="5"/>
        <v>1</v>
      </c>
    </row>
    <row r="57" spans="1:15" x14ac:dyDescent="0.25">
      <c r="A57" s="23" t="s">
        <v>128</v>
      </c>
      <c r="B57" s="86">
        <f t="shared" si="6"/>
        <v>0</v>
      </c>
      <c r="C57" s="86">
        <f t="shared" si="0"/>
        <v>0</v>
      </c>
      <c r="D57" s="86">
        <f t="shared" si="1"/>
        <v>0</v>
      </c>
      <c r="E57" s="97" t="b">
        <f t="shared" si="2"/>
        <v>1</v>
      </c>
      <c r="G57" s="353">
        <f>유통영업혁신단!L57</f>
        <v>0</v>
      </c>
      <c r="H57" s="343">
        <f t="shared" si="3"/>
        <v>0</v>
      </c>
      <c r="I57" s="86">
        <f t="shared" si="4"/>
        <v>0</v>
      </c>
      <c r="L57" s="86">
        <f>IFERROR(VLOOKUP($A57,유통영업혁신단!$A$1:$F$254,6,FALSE),0)</f>
        <v>0</v>
      </c>
      <c r="M57" s="86">
        <f>IFERROR(VLOOKUP($A57,디지털강화팀회신!$A:$D,3,FALSE),0)</f>
        <v>0</v>
      </c>
      <c r="N57" s="86">
        <f>IFERROR(VLOOKUP($A57,디지털강화팀회신!$A:$D,4,FALSE),0)</f>
        <v>0</v>
      </c>
      <c r="O57" s="2" t="b">
        <f t="shared" si="5"/>
        <v>1</v>
      </c>
    </row>
    <row r="58" spans="1:15" x14ac:dyDescent="0.25">
      <c r="A58" s="23" t="s">
        <v>36</v>
      </c>
      <c r="B58" s="86">
        <f t="shared" si="6"/>
        <v>500000</v>
      </c>
      <c r="C58" s="86">
        <f t="shared" si="0"/>
        <v>475000</v>
      </c>
      <c r="D58" s="86">
        <f t="shared" si="1"/>
        <v>25000</v>
      </c>
      <c r="E58" s="97" t="b">
        <f t="shared" si="2"/>
        <v>1</v>
      </c>
      <c r="G58" s="353">
        <f>유통영업혁신단!L58</f>
        <v>0</v>
      </c>
      <c r="H58" s="343">
        <f t="shared" si="3"/>
        <v>0</v>
      </c>
      <c r="I58" s="86">
        <f t="shared" si="4"/>
        <v>0</v>
      </c>
      <c r="L58" s="86">
        <f>IFERROR(VLOOKUP($A58,유통영업혁신단!$A$1:$F$254,6,FALSE),0)</f>
        <v>500000</v>
      </c>
      <c r="M58" s="86">
        <f>IFERROR(VLOOKUP($A58,디지털강화팀회신!$A:$D,3,FALSE),0)</f>
        <v>475000</v>
      </c>
      <c r="N58" s="86">
        <f>IFERROR(VLOOKUP($A58,디지털강화팀회신!$A:$D,4,FALSE),0)</f>
        <v>25000</v>
      </c>
      <c r="O58" s="2" t="b">
        <f t="shared" si="5"/>
        <v>1</v>
      </c>
    </row>
    <row r="59" spans="1:15" x14ac:dyDescent="0.25">
      <c r="A59" s="23" t="s">
        <v>149</v>
      </c>
      <c r="B59" s="86">
        <f t="shared" si="6"/>
        <v>0</v>
      </c>
      <c r="C59" s="86">
        <f t="shared" si="0"/>
        <v>0</v>
      </c>
      <c r="D59" s="86">
        <f t="shared" si="1"/>
        <v>0</v>
      </c>
      <c r="E59" s="97" t="b">
        <f t="shared" si="2"/>
        <v>1</v>
      </c>
      <c r="G59" s="353">
        <f>유통영업혁신단!L59</f>
        <v>0</v>
      </c>
      <c r="H59" s="343">
        <f t="shared" si="3"/>
        <v>0</v>
      </c>
      <c r="I59" s="86">
        <f t="shared" si="4"/>
        <v>0</v>
      </c>
      <c r="L59" s="86">
        <f>IFERROR(VLOOKUP($A59,유통영업혁신단!$A$1:$F$254,6,FALSE),0)</f>
        <v>0</v>
      </c>
      <c r="M59" s="86">
        <f>IFERROR(VLOOKUP($A59,디지털강화팀회신!$A:$D,3,FALSE),0)</f>
        <v>0</v>
      </c>
      <c r="N59" s="86">
        <f>IFERROR(VLOOKUP($A59,디지털강화팀회신!$A:$D,4,FALSE),0)</f>
        <v>0</v>
      </c>
      <c r="O59" s="2" t="b">
        <f t="shared" si="5"/>
        <v>1</v>
      </c>
    </row>
    <row r="60" spans="1:15" x14ac:dyDescent="0.25">
      <c r="A60" s="240" t="s">
        <v>384</v>
      </c>
      <c r="B60" s="238">
        <f t="shared" ref="B60" si="7">C60+D60</f>
        <v>0</v>
      </c>
      <c r="C60" s="238">
        <f t="shared" si="0"/>
        <v>0</v>
      </c>
      <c r="D60" s="238">
        <f t="shared" si="1"/>
        <v>0</v>
      </c>
      <c r="E60" s="97" t="b">
        <f t="shared" si="2"/>
        <v>1</v>
      </c>
      <c r="F60" s="239"/>
      <c r="G60" s="354">
        <f>유통영업혁신단!L60</f>
        <v>0</v>
      </c>
      <c r="H60" s="344">
        <f t="shared" si="3"/>
        <v>0</v>
      </c>
      <c r="I60" s="238">
        <f t="shared" si="4"/>
        <v>0</v>
      </c>
      <c r="J60" s="239"/>
      <c r="K60" s="239"/>
      <c r="L60" s="86">
        <f>IFERROR(VLOOKUP($A60,유통영업혁신단!$A$1:$F$254,6,FALSE),0)</f>
        <v>0</v>
      </c>
      <c r="M60" s="86">
        <f>IFERROR(VLOOKUP($A60,디지털강화팀회신!$A:$D,3,FALSE),0)</f>
        <v>0</v>
      </c>
      <c r="N60" s="86">
        <f>IFERROR(VLOOKUP($A60,디지털강화팀회신!$A:$D,4,FALSE),0)</f>
        <v>0</v>
      </c>
      <c r="O60" s="2" t="b">
        <f t="shared" si="5"/>
        <v>1</v>
      </c>
    </row>
    <row r="61" spans="1:15" x14ac:dyDescent="0.25">
      <c r="A61" s="24" t="s">
        <v>37</v>
      </c>
      <c r="B61" s="86">
        <f t="shared" si="6"/>
        <v>67573982.993249297</v>
      </c>
      <c r="C61" s="86">
        <f t="shared" si="0"/>
        <v>64195284.343586832</v>
      </c>
      <c r="D61" s="86">
        <f t="shared" si="1"/>
        <v>3378698.6496624649</v>
      </c>
      <c r="E61" s="97" t="b">
        <f t="shared" si="2"/>
        <v>1</v>
      </c>
      <c r="G61" s="353">
        <f>유통영업혁신단!L61</f>
        <v>894872.99324929412</v>
      </c>
      <c r="H61" s="343">
        <f t="shared" si="3"/>
        <v>850129.34358682937</v>
      </c>
      <c r="I61" s="86">
        <f t="shared" si="4"/>
        <v>44743.649662464712</v>
      </c>
      <c r="L61" s="86">
        <f>IFERROR(VLOOKUP($A61,유통영업혁신단!$A$1:$F$254,6,FALSE),0)</f>
        <v>66679110</v>
      </c>
      <c r="M61" s="86">
        <f>IFERROR(VLOOKUP($A61,디지털강화팀회신!$A:$D,3,FALSE),0)</f>
        <v>63345155</v>
      </c>
      <c r="N61" s="86">
        <f>IFERROR(VLOOKUP($A61,디지털강화팀회신!$A:$D,4,FALSE),0)</f>
        <v>3333955</v>
      </c>
      <c r="O61" s="2" t="b">
        <f t="shared" si="5"/>
        <v>1</v>
      </c>
    </row>
    <row r="62" spans="1:15" x14ac:dyDescent="0.25">
      <c r="A62" s="23" t="s">
        <v>38</v>
      </c>
      <c r="B62" s="86">
        <f t="shared" si="6"/>
        <v>30607342.993249293</v>
      </c>
      <c r="C62" s="86">
        <f t="shared" si="0"/>
        <v>29076976.343586829</v>
      </c>
      <c r="D62" s="86">
        <f t="shared" si="1"/>
        <v>1530366.6496624646</v>
      </c>
      <c r="E62" s="97" t="b">
        <f t="shared" si="2"/>
        <v>1</v>
      </c>
      <c r="G62" s="353">
        <f>유통영업혁신단!L62</f>
        <v>894872.99324929412</v>
      </c>
      <c r="H62" s="343">
        <f t="shared" si="3"/>
        <v>850129.34358682937</v>
      </c>
      <c r="I62" s="86">
        <f t="shared" si="4"/>
        <v>44743.649662464712</v>
      </c>
      <c r="L62" s="86">
        <f>IFERROR(VLOOKUP($A62,유통영업혁신단!$A$1:$F$254,6,FALSE),0)</f>
        <v>29712470</v>
      </c>
      <c r="M62" s="86">
        <f>IFERROR(VLOOKUP($A62,디지털강화팀회신!$A:$D,3,FALSE),0)</f>
        <v>28226847</v>
      </c>
      <c r="N62" s="86">
        <f>IFERROR(VLOOKUP($A62,디지털강화팀회신!$A:$D,4,FALSE),0)</f>
        <v>1485623</v>
      </c>
      <c r="O62" s="2" t="b">
        <f t="shared" si="5"/>
        <v>1</v>
      </c>
    </row>
    <row r="63" spans="1:15" x14ac:dyDescent="0.25">
      <c r="A63" s="23" t="s">
        <v>206</v>
      </c>
      <c r="B63" s="86">
        <f t="shared" si="6"/>
        <v>0</v>
      </c>
      <c r="C63" s="86">
        <f t="shared" si="0"/>
        <v>0</v>
      </c>
      <c r="D63" s="86">
        <f t="shared" si="1"/>
        <v>0</v>
      </c>
      <c r="E63" s="97" t="b">
        <f t="shared" si="2"/>
        <v>1</v>
      </c>
      <c r="G63" s="353">
        <f>유통영업혁신단!L63</f>
        <v>0</v>
      </c>
      <c r="H63" s="343">
        <f t="shared" si="3"/>
        <v>0</v>
      </c>
      <c r="I63" s="86">
        <f t="shared" si="4"/>
        <v>0</v>
      </c>
      <c r="L63" s="86">
        <f>IFERROR(VLOOKUP($A63,유통영업혁신단!$A$1:$F$254,6,FALSE),0)</f>
        <v>0</v>
      </c>
      <c r="M63" s="86">
        <f>IFERROR(VLOOKUP($A63,디지털강화팀회신!$A:$D,3,FALSE),0)</f>
        <v>0</v>
      </c>
      <c r="N63" s="86">
        <f>IFERROR(VLOOKUP($A63,디지털강화팀회신!$A:$D,4,FALSE),0)</f>
        <v>0</v>
      </c>
      <c r="O63" s="2" t="b">
        <f t="shared" si="5"/>
        <v>1</v>
      </c>
    </row>
    <row r="64" spans="1:15" x14ac:dyDescent="0.25">
      <c r="A64" s="23" t="s">
        <v>207</v>
      </c>
      <c r="B64" s="86">
        <f t="shared" si="6"/>
        <v>0</v>
      </c>
      <c r="C64" s="86">
        <f t="shared" si="0"/>
        <v>0</v>
      </c>
      <c r="D64" s="86">
        <f t="shared" si="1"/>
        <v>0</v>
      </c>
      <c r="E64" s="97" t="b">
        <f t="shared" si="2"/>
        <v>1</v>
      </c>
      <c r="G64" s="353">
        <f>유통영업혁신단!L64</f>
        <v>0</v>
      </c>
      <c r="H64" s="343">
        <f t="shared" si="3"/>
        <v>0</v>
      </c>
      <c r="I64" s="86">
        <f t="shared" si="4"/>
        <v>0</v>
      </c>
      <c r="L64" s="86">
        <f>IFERROR(VLOOKUP($A64,유통영업혁신단!$A$1:$F$254,6,FALSE),0)</f>
        <v>0</v>
      </c>
      <c r="M64" s="86">
        <f>IFERROR(VLOOKUP($A64,디지털강화팀회신!$A:$D,3,FALSE),0)</f>
        <v>0</v>
      </c>
      <c r="N64" s="86">
        <f>IFERROR(VLOOKUP($A64,디지털강화팀회신!$A:$D,4,FALSE),0)</f>
        <v>0</v>
      </c>
      <c r="O64" s="2" t="b">
        <f t="shared" si="5"/>
        <v>1</v>
      </c>
    </row>
    <row r="65" spans="1:18" x14ac:dyDescent="0.25">
      <c r="A65" s="23" t="s">
        <v>150</v>
      </c>
      <c r="B65" s="86">
        <f t="shared" si="6"/>
        <v>29041640</v>
      </c>
      <c r="C65" s="86">
        <f t="shared" si="0"/>
        <v>27589558</v>
      </c>
      <c r="D65" s="86">
        <f t="shared" si="1"/>
        <v>1452082</v>
      </c>
      <c r="E65" s="97" t="b">
        <f t="shared" si="2"/>
        <v>1</v>
      </c>
      <c r="G65" s="353">
        <f>유통영업혁신단!L65</f>
        <v>0</v>
      </c>
      <c r="H65" s="343">
        <f t="shared" si="3"/>
        <v>0</v>
      </c>
      <c r="I65" s="86">
        <f t="shared" si="4"/>
        <v>0</v>
      </c>
      <c r="L65" s="86">
        <f>IFERROR(VLOOKUP($A65,유통영업혁신단!$A$1:$F$254,6,FALSE),0)</f>
        <v>29041640</v>
      </c>
      <c r="M65" s="86">
        <f>IFERROR(VLOOKUP($A65,디지털강화팀회신!$A:$D,3,FALSE),0)</f>
        <v>27589558</v>
      </c>
      <c r="N65" s="86">
        <f>IFERROR(VLOOKUP($A65,디지털강화팀회신!$A:$D,4,FALSE),0)</f>
        <v>1452082</v>
      </c>
      <c r="O65" s="2" t="b">
        <f t="shared" si="5"/>
        <v>1</v>
      </c>
    </row>
    <row r="66" spans="1:18" x14ac:dyDescent="0.25">
      <c r="A66" s="23" t="s">
        <v>39</v>
      </c>
      <c r="B66" s="86">
        <f t="shared" si="6"/>
        <v>7925000</v>
      </c>
      <c r="C66" s="86">
        <f t="shared" ref="C66:C131" si="8">H66+M66</f>
        <v>7528750</v>
      </c>
      <c r="D66" s="86">
        <f t="shared" ref="D66:D131" si="9">I66+N66</f>
        <v>396250</v>
      </c>
      <c r="E66" s="97" t="b">
        <f t="shared" ref="E66:E129" si="10">B66=SUM(C66:D66)</f>
        <v>1</v>
      </c>
      <c r="G66" s="353">
        <f>유통영업혁신단!L66</f>
        <v>0</v>
      </c>
      <c r="H66" s="343">
        <f t="shared" ref="H66:H131" si="11">$G66*$M$258</f>
        <v>0</v>
      </c>
      <c r="I66" s="86">
        <f t="shared" ref="I66:I131" si="12">$G66*$N$258</f>
        <v>0</v>
      </c>
      <c r="L66" s="86">
        <f>IFERROR(VLOOKUP($A66,유통영업혁신단!$A$1:$F$254,6,FALSE),0)</f>
        <v>7925000</v>
      </c>
      <c r="M66" s="86">
        <f>IFERROR(VLOOKUP($A66,디지털강화팀회신!$A:$D,3,FALSE),0)</f>
        <v>7528750</v>
      </c>
      <c r="N66" s="86">
        <f>IFERROR(VLOOKUP($A66,디지털강화팀회신!$A:$D,4,FALSE),0)</f>
        <v>396250</v>
      </c>
      <c r="O66" s="2" t="b">
        <f t="shared" ref="O66:O131" si="13">L66=M66+N66</f>
        <v>1</v>
      </c>
    </row>
    <row r="67" spans="1:18" x14ac:dyDescent="0.25">
      <c r="A67" s="23" t="s">
        <v>151</v>
      </c>
      <c r="B67" s="86">
        <f t="shared" si="6"/>
        <v>0</v>
      </c>
      <c r="C67" s="86">
        <f t="shared" si="8"/>
        <v>0</v>
      </c>
      <c r="D67" s="86">
        <f t="shared" si="9"/>
        <v>0</v>
      </c>
      <c r="E67" s="97" t="b">
        <f t="shared" si="10"/>
        <v>1</v>
      </c>
      <c r="G67" s="353">
        <f>유통영업혁신단!L67</f>
        <v>0</v>
      </c>
      <c r="H67" s="343">
        <f t="shared" si="11"/>
        <v>0</v>
      </c>
      <c r="I67" s="86">
        <f t="shared" si="12"/>
        <v>0</v>
      </c>
      <c r="L67" s="86">
        <f>IFERROR(VLOOKUP($A67,유통영업혁신단!$A$1:$F$254,6,FALSE),0)</f>
        <v>0</v>
      </c>
      <c r="M67" s="86">
        <f>IFERROR(VLOOKUP($A67,디지털강화팀회신!$A:$D,3,FALSE),0)</f>
        <v>0</v>
      </c>
      <c r="N67" s="86">
        <f>IFERROR(VLOOKUP($A67,디지털강화팀회신!$A:$D,4,FALSE),0)</f>
        <v>0</v>
      </c>
      <c r="O67" s="2" t="b">
        <f t="shared" si="13"/>
        <v>1</v>
      </c>
    </row>
    <row r="68" spans="1:18" x14ac:dyDescent="0.25">
      <c r="A68" s="24" t="s">
        <v>152</v>
      </c>
      <c r="B68" s="86">
        <f t="shared" ref="B68:B134" si="14">C68+D68</f>
        <v>0</v>
      </c>
      <c r="C68" s="86">
        <f t="shared" si="8"/>
        <v>0</v>
      </c>
      <c r="D68" s="86">
        <f t="shared" si="9"/>
        <v>0</v>
      </c>
      <c r="E68" s="97" t="b">
        <f t="shared" si="10"/>
        <v>1</v>
      </c>
      <c r="G68" s="353">
        <f>유통영업혁신단!L68</f>
        <v>0</v>
      </c>
      <c r="H68" s="343">
        <f t="shared" si="11"/>
        <v>0</v>
      </c>
      <c r="I68" s="86">
        <f t="shared" si="12"/>
        <v>0</v>
      </c>
      <c r="L68" s="86">
        <f>IFERROR(VLOOKUP($A68,유통영업혁신단!$A$1:$F$254,6,FALSE),0)</f>
        <v>0</v>
      </c>
      <c r="M68" s="86">
        <f>IFERROR(VLOOKUP($A68,디지털강화팀회신!$A:$D,3,FALSE),0)</f>
        <v>0</v>
      </c>
      <c r="N68" s="86">
        <f>IFERROR(VLOOKUP($A68,디지털강화팀회신!$A:$D,4,FALSE),0)</f>
        <v>0</v>
      </c>
      <c r="O68" s="2" t="b">
        <f t="shared" si="13"/>
        <v>1</v>
      </c>
    </row>
    <row r="69" spans="1:18" x14ac:dyDescent="0.25">
      <c r="A69" s="24" t="s">
        <v>40</v>
      </c>
      <c r="B69" s="86">
        <f t="shared" si="14"/>
        <v>37872155.425623849</v>
      </c>
      <c r="C69" s="86">
        <f t="shared" si="8"/>
        <v>35978547.354342654</v>
      </c>
      <c r="D69" s="86">
        <f t="shared" si="9"/>
        <v>1893608.0712811924</v>
      </c>
      <c r="E69" s="97" t="b">
        <f t="shared" si="10"/>
        <v>1</v>
      </c>
      <c r="G69" s="353">
        <f>유통영업혁신단!L69</f>
        <v>84881.425623846109</v>
      </c>
      <c r="H69" s="343">
        <f t="shared" si="11"/>
        <v>80637.354342653794</v>
      </c>
      <c r="I69" s="86">
        <f t="shared" si="12"/>
        <v>4244.0712811923058</v>
      </c>
      <c r="L69" s="86">
        <f>IFERROR(VLOOKUP($A69,유통영업혁신단!$A$1:$F$254,6,FALSE),0)</f>
        <v>37787274</v>
      </c>
      <c r="M69" s="86">
        <f>IFERROR(VLOOKUP($A69,디지털강화팀회신!$A:$D,3,FALSE),0)</f>
        <v>35897910</v>
      </c>
      <c r="N69" s="86">
        <f>IFERROR(VLOOKUP($A69,디지털강화팀회신!$A:$D,4,FALSE),0)</f>
        <v>1889364</v>
      </c>
      <c r="O69" s="2" t="b">
        <f t="shared" si="13"/>
        <v>1</v>
      </c>
    </row>
    <row r="70" spans="1:18" x14ac:dyDescent="0.25">
      <c r="A70" s="23" t="s">
        <v>41</v>
      </c>
      <c r="B70" s="86">
        <f t="shared" si="14"/>
        <v>37872155.425623849</v>
      </c>
      <c r="C70" s="86">
        <f t="shared" si="8"/>
        <v>35978547.354342654</v>
      </c>
      <c r="D70" s="86">
        <f t="shared" si="9"/>
        <v>1893608.0712811924</v>
      </c>
      <c r="E70" s="97" t="b">
        <f t="shared" si="10"/>
        <v>1</v>
      </c>
      <c r="G70" s="353">
        <f>유통영업혁신단!L70</f>
        <v>84881.425623846109</v>
      </c>
      <c r="H70" s="343">
        <f t="shared" si="11"/>
        <v>80637.354342653794</v>
      </c>
      <c r="I70" s="86">
        <f t="shared" si="12"/>
        <v>4244.0712811923058</v>
      </c>
      <c r="L70" s="86">
        <f>IFERROR(VLOOKUP($A70,유통영업혁신단!$A$1:$F$254,6,FALSE),0)</f>
        <v>37787274</v>
      </c>
      <c r="M70" s="86">
        <f>IFERROR(VLOOKUP($A70,디지털강화팀회신!$A:$D,3,FALSE),0)</f>
        <v>35897910</v>
      </c>
      <c r="N70" s="86">
        <f>IFERROR(VLOOKUP($A70,디지털강화팀회신!$A:$D,4,FALSE),0)</f>
        <v>1889364</v>
      </c>
      <c r="O70" s="2" t="b">
        <f t="shared" si="13"/>
        <v>1</v>
      </c>
    </row>
    <row r="71" spans="1:18" x14ac:dyDescent="0.25">
      <c r="A71" s="24" t="s">
        <v>208</v>
      </c>
      <c r="B71" s="86">
        <f t="shared" si="14"/>
        <v>0</v>
      </c>
      <c r="C71" s="86">
        <f t="shared" si="8"/>
        <v>0</v>
      </c>
      <c r="D71" s="86">
        <f t="shared" si="9"/>
        <v>0</v>
      </c>
      <c r="E71" s="97" t="b">
        <f t="shared" si="10"/>
        <v>1</v>
      </c>
      <c r="G71" s="353">
        <f>유통영업혁신단!L71</f>
        <v>0</v>
      </c>
      <c r="H71" s="343">
        <f t="shared" si="11"/>
        <v>0</v>
      </c>
      <c r="I71" s="86">
        <f t="shared" si="12"/>
        <v>0</v>
      </c>
      <c r="L71" s="86">
        <f>IFERROR(VLOOKUP($A71,유통영업혁신단!$A$1:$F$254,6,FALSE),0)</f>
        <v>0</v>
      </c>
      <c r="M71" s="86">
        <f>IFERROR(VLOOKUP($A71,디지털강화팀회신!$A:$D,3,FALSE),0)</f>
        <v>0</v>
      </c>
      <c r="N71" s="86">
        <f>IFERROR(VLOOKUP($A71,디지털강화팀회신!$A:$D,4,FALSE),0)</f>
        <v>0</v>
      </c>
      <c r="O71" s="2" t="b">
        <f t="shared" si="13"/>
        <v>1</v>
      </c>
    </row>
    <row r="72" spans="1:18" x14ac:dyDescent="0.25">
      <c r="A72" s="24" t="s">
        <v>42</v>
      </c>
      <c r="B72" s="86">
        <f t="shared" si="14"/>
        <v>118702288.49624358</v>
      </c>
      <c r="C72" s="86">
        <f t="shared" si="8"/>
        <v>112767174.17143141</v>
      </c>
      <c r="D72" s="86">
        <f t="shared" si="9"/>
        <v>5935114.3248121785</v>
      </c>
      <c r="E72" s="97" t="b">
        <f t="shared" si="10"/>
        <v>1</v>
      </c>
      <c r="G72" s="353">
        <f>유통영업혁신단!L72</f>
        <v>101666.49624357927</v>
      </c>
      <c r="H72" s="343">
        <f t="shared" si="11"/>
        <v>96583.171431400304</v>
      </c>
      <c r="I72" s="86">
        <f t="shared" si="12"/>
        <v>5083.3248121789638</v>
      </c>
      <c r="L72" s="86">
        <f>IFERROR(VLOOKUP($A72,유통영업혁신단!$A$1:$F$254,6,FALSE),0)</f>
        <v>118600622</v>
      </c>
      <c r="M72" s="86">
        <f>IFERROR(VLOOKUP($A72,디지털강화팀회신!$A:$D,3,FALSE),0)</f>
        <v>112670591</v>
      </c>
      <c r="N72" s="86">
        <f>IFERROR(VLOOKUP($A72,디지털강화팀회신!$A:$D,4,FALSE),0)</f>
        <v>5930031</v>
      </c>
      <c r="O72" s="2" t="b">
        <f t="shared" si="13"/>
        <v>1</v>
      </c>
    </row>
    <row r="73" spans="1:18" x14ac:dyDescent="0.25">
      <c r="A73" s="23" t="s">
        <v>43</v>
      </c>
      <c r="B73" s="86">
        <f t="shared" si="14"/>
        <v>0</v>
      </c>
      <c r="C73" s="86">
        <f t="shared" si="8"/>
        <v>0</v>
      </c>
      <c r="D73" s="86">
        <f t="shared" si="9"/>
        <v>0</v>
      </c>
      <c r="E73" s="97" t="b">
        <f t="shared" si="10"/>
        <v>1</v>
      </c>
      <c r="G73" s="353">
        <f>유통영업혁신단!L73</f>
        <v>0</v>
      </c>
      <c r="H73" s="343">
        <f t="shared" si="11"/>
        <v>0</v>
      </c>
      <c r="I73" s="86">
        <f t="shared" si="12"/>
        <v>0</v>
      </c>
      <c r="L73" s="86">
        <f>IFERROR(VLOOKUP($A73,유통영업혁신단!$A$1:$F$254,6,FALSE),0)</f>
        <v>0</v>
      </c>
      <c r="M73" s="86">
        <f>IFERROR(VLOOKUP($A73,디지털강화팀회신!$A:$D,3,FALSE),0)</f>
        <v>0</v>
      </c>
      <c r="N73" s="86">
        <f>IFERROR(VLOOKUP($A73,디지털강화팀회신!$A:$D,4,FALSE),0)</f>
        <v>0</v>
      </c>
      <c r="O73" s="2" t="b">
        <f t="shared" si="13"/>
        <v>1</v>
      </c>
    </row>
    <row r="74" spans="1:18" x14ac:dyDescent="0.25">
      <c r="A74" s="23" t="s">
        <v>44</v>
      </c>
      <c r="B74" s="86">
        <f t="shared" si="14"/>
        <v>3691295.773139874</v>
      </c>
      <c r="C74" s="86">
        <f t="shared" si="8"/>
        <v>3506730.7844828805</v>
      </c>
      <c r="D74" s="86">
        <f t="shared" si="9"/>
        <v>184564.98865699369</v>
      </c>
      <c r="E74" s="97" t="b">
        <f t="shared" si="10"/>
        <v>1</v>
      </c>
      <c r="G74" s="353">
        <f>유통영업혁신단!L74</f>
        <v>12159.773139874087</v>
      </c>
      <c r="H74" s="343">
        <f t="shared" si="11"/>
        <v>11551.784482880383</v>
      </c>
      <c r="I74" s="86">
        <f t="shared" si="12"/>
        <v>607.98865699370435</v>
      </c>
      <c r="L74" s="86">
        <f>IFERROR(VLOOKUP($A74,유통영업혁신단!$A$1:$F$254,6,FALSE),0)</f>
        <v>3679136</v>
      </c>
      <c r="M74" s="86">
        <f>IFERROR(VLOOKUP($A74,디지털강화팀회신!$A:$D,3,FALSE),0)</f>
        <v>3495179</v>
      </c>
      <c r="N74" s="86">
        <f>IFERROR(VLOOKUP($A74,디지털강화팀회신!$A:$D,4,FALSE),0)</f>
        <v>183957</v>
      </c>
      <c r="O74" s="2" t="b">
        <f t="shared" si="13"/>
        <v>1</v>
      </c>
    </row>
    <row r="75" spans="1:18" x14ac:dyDescent="0.25">
      <c r="A75" s="23" t="s">
        <v>45</v>
      </c>
      <c r="B75" s="86">
        <f t="shared" si="14"/>
        <v>17655981.682525974</v>
      </c>
      <c r="C75" s="86">
        <f t="shared" si="8"/>
        <v>16773183.098399675</v>
      </c>
      <c r="D75" s="86">
        <f t="shared" si="9"/>
        <v>882798.58412629867</v>
      </c>
      <c r="E75" s="97" t="b">
        <f t="shared" si="10"/>
        <v>1</v>
      </c>
      <c r="G75" s="353">
        <f>유통영업혁신단!L75</f>
        <v>39571.682525973076</v>
      </c>
      <c r="H75" s="343">
        <f t="shared" si="11"/>
        <v>37593.098399674418</v>
      </c>
      <c r="I75" s="86">
        <f t="shared" si="12"/>
        <v>1978.5841262986539</v>
      </c>
      <c r="L75" s="86">
        <f>IFERROR(VLOOKUP($A75,유통영업혁신단!$A$1:$F$254,6,FALSE),0)</f>
        <v>17616410</v>
      </c>
      <c r="M75" s="86">
        <f>IFERROR(VLOOKUP($A75,디지털강화팀회신!$A:$D,3,FALSE),0)</f>
        <v>16735590</v>
      </c>
      <c r="N75" s="86">
        <f>IFERROR(VLOOKUP($A75,디지털강화팀회신!$A:$D,4,FALSE),0)</f>
        <v>880820</v>
      </c>
      <c r="O75" s="2" t="b">
        <f t="shared" si="13"/>
        <v>1</v>
      </c>
      <c r="Q75" s="9"/>
      <c r="R75" s="9"/>
    </row>
    <row r="76" spans="1:18" x14ac:dyDescent="0.25">
      <c r="A76" s="23" t="s">
        <v>46</v>
      </c>
      <c r="B76" s="86">
        <f t="shared" si="14"/>
        <v>21347110.178845957</v>
      </c>
      <c r="C76" s="86">
        <f t="shared" si="8"/>
        <v>20279753.669903658</v>
      </c>
      <c r="D76" s="86">
        <f t="shared" si="9"/>
        <v>1067356.5089422977</v>
      </c>
      <c r="E76" s="97" t="b">
        <f t="shared" si="10"/>
        <v>1</v>
      </c>
      <c r="G76" s="353">
        <f>유통영업혁신단!L76</f>
        <v>24590.178845954437</v>
      </c>
      <c r="H76" s="343">
        <f t="shared" si="11"/>
        <v>23360.669903656715</v>
      </c>
      <c r="I76" s="86">
        <f t="shared" si="12"/>
        <v>1229.5089422977219</v>
      </c>
      <c r="L76" s="86">
        <f>IFERROR(VLOOKUP($A76,유통영업혁신단!$A$1:$F$254,6,FALSE),0)</f>
        <v>21322520</v>
      </c>
      <c r="M76" s="86">
        <f>IFERROR(VLOOKUP($A76,디지털강화팀회신!$A:$D,3,FALSE),0)</f>
        <v>20256393</v>
      </c>
      <c r="N76" s="86">
        <f>IFERROR(VLOOKUP($A76,디지털강화팀회신!$A:$D,4,FALSE),0)</f>
        <v>1066127</v>
      </c>
      <c r="O76" s="2" t="b">
        <f t="shared" si="13"/>
        <v>1</v>
      </c>
    </row>
    <row r="77" spans="1:18" x14ac:dyDescent="0.25">
      <c r="A77" s="23" t="s">
        <v>47</v>
      </c>
      <c r="B77" s="86">
        <f t="shared" si="14"/>
        <v>6879691.917381986</v>
      </c>
      <c r="C77" s="86">
        <f t="shared" si="8"/>
        <v>6535707.7715128865</v>
      </c>
      <c r="D77" s="86">
        <f t="shared" si="9"/>
        <v>343984.1458690993</v>
      </c>
      <c r="E77" s="97" t="b">
        <f t="shared" si="10"/>
        <v>1</v>
      </c>
      <c r="G77" s="353">
        <f>유통영업혁신단!L77</f>
        <v>22662.917381985888</v>
      </c>
      <c r="H77" s="343">
        <f t="shared" si="11"/>
        <v>21529.771512886593</v>
      </c>
      <c r="I77" s="86">
        <f t="shared" si="12"/>
        <v>1133.1458690992945</v>
      </c>
      <c r="L77" s="86">
        <f>IFERROR(VLOOKUP($A77,유통영업혁신단!$A$1:$F$254,6,FALSE),0)</f>
        <v>6857029</v>
      </c>
      <c r="M77" s="86">
        <f>IFERROR(VLOOKUP($A77,디지털강화팀회신!$A:$D,3,FALSE),0)</f>
        <v>6514178</v>
      </c>
      <c r="N77" s="86">
        <f>IFERROR(VLOOKUP($A77,디지털강화팀회신!$A:$D,4,FALSE),0)</f>
        <v>342851</v>
      </c>
      <c r="O77" s="2" t="b">
        <f t="shared" si="13"/>
        <v>1</v>
      </c>
    </row>
    <row r="78" spans="1:18" x14ac:dyDescent="0.25">
      <c r="A78" s="23" t="s">
        <v>153</v>
      </c>
      <c r="B78" s="86">
        <f t="shared" si="14"/>
        <v>0</v>
      </c>
      <c r="C78" s="86">
        <f t="shared" si="8"/>
        <v>0</v>
      </c>
      <c r="D78" s="86">
        <f t="shared" si="9"/>
        <v>0</v>
      </c>
      <c r="E78" s="97" t="b">
        <f t="shared" si="10"/>
        <v>1</v>
      </c>
      <c r="G78" s="353">
        <f>유통영업혁신단!L78</f>
        <v>0</v>
      </c>
      <c r="H78" s="343">
        <f t="shared" si="11"/>
        <v>0</v>
      </c>
      <c r="I78" s="86">
        <f t="shared" si="12"/>
        <v>0</v>
      </c>
      <c r="L78" s="86">
        <f>IFERROR(VLOOKUP($A78,유통영업혁신단!$A$1:$F$254,6,FALSE),0)</f>
        <v>0</v>
      </c>
      <c r="M78" s="86">
        <f>IFERROR(VLOOKUP($A78,디지털강화팀회신!$A:$D,3,FALSE),0)</f>
        <v>0</v>
      </c>
      <c r="N78" s="86">
        <f>IFERROR(VLOOKUP($A78,디지털강화팀회신!$A:$D,4,FALSE),0)</f>
        <v>0</v>
      </c>
      <c r="O78" s="2" t="b">
        <f t="shared" si="13"/>
        <v>1</v>
      </c>
    </row>
    <row r="79" spans="1:18" x14ac:dyDescent="0.25">
      <c r="A79" s="25" t="s">
        <v>48</v>
      </c>
      <c r="B79" s="86">
        <f t="shared" si="14"/>
        <v>64394250</v>
      </c>
      <c r="C79" s="86">
        <f t="shared" si="8"/>
        <v>61174538</v>
      </c>
      <c r="D79" s="86">
        <f t="shared" si="9"/>
        <v>3219712</v>
      </c>
      <c r="E79" s="97" t="b">
        <f t="shared" si="10"/>
        <v>1</v>
      </c>
      <c r="G79" s="353">
        <f>유통영업혁신단!L79</f>
        <v>0</v>
      </c>
      <c r="H79" s="343">
        <f t="shared" si="11"/>
        <v>0</v>
      </c>
      <c r="I79" s="86">
        <f t="shared" si="12"/>
        <v>0</v>
      </c>
      <c r="L79" s="86">
        <f>IFERROR(VLOOKUP($A79,유통영업혁신단!$A$1:$F$254,6,FALSE),0)</f>
        <v>64394250</v>
      </c>
      <c r="M79" s="86">
        <f>IFERROR(VLOOKUP($A79,디지털강화팀회신!$A:$D,3,FALSE),0)</f>
        <v>61174538</v>
      </c>
      <c r="N79" s="86">
        <f>IFERROR(VLOOKUP($A79,디지털강화팀회신!$A:$D,4,FALSE),0)</f>
        <v>3219712</v>
      </c>
      <c r="O79" s="2" t="b">
        <f t="shared" si="13"/>
        <v>1</v>
      </c>
    </row>
    <row r="80" spans="1:18" x14ac:dyDescent="0.25">
      <c r="A80" s="23" t="s">
        <v>49</v>
      </c>
      <c r="B80" s="86">
        <f t="shared" si="14"/>
        <v>4500000</v>
      </c>
      <c r="C80" s="86">
        <f t="shared" si="8"/>
        <v>4275000</v>
      </c>
      <c r="D80" s="86">
        <f t="shared" si="9"/>
        <v>225000</v>
      </c>
      <c r="E80" s="97" t="b">
        <f t="shared" si="10"/>
        <v>1</v>
      </c>
      <c r="G80" s="353">
        <f>유통영업혁신단!L80</f>
        <v>0</v>
      </c>
      <c r="H80" s="343">
        <f t="shared" si="11"/>
        <v>0</v>
      </c>
      <c r="I80" s="86">
        <f t="shared" si="12"/>
        <v>0</v>
      </c>
      <c r="L80" s="86">
        <f>IFERROR(VLOOKUP($A80,유통영업혁신단!$A$1:$F$254,6,FALSE),0)</f>
        <v>4500000</v>
      </c>
      <c r="M80" s="86">
        <f>IFERROR(VLOOKUP($A80,디지털강화팀회신!$A:$D,3,FALSE),0)</f>
        <v>4275000</v>
      </c>
      <c r="N80" s="86">
        <f>IFERROR(VLOOKUP($A80,디지털강화팀회신!$A:$D,4,FALSE),0)</f>
        <v>225000</v>
      </c>
      <c r="O80" s="2" t="b">
        <f t="shared" si="13"/>
        <v>1</v>
      </c>
    </row>
    <row r="81" spans="1:15" x14ac:dyDescent="0.25">
      <c r="A81" s="23" t="s">
        <v>50</v>
      </c>
      <c r="B81" s="86">
        <f t="shared" si="14"/>
        <v>2681.9443497917719</v>
      </c>
      <c r="C81" s="86">
        <f t="shared" si="8"/>
        <v>2547.8471323021831</v>
      </c>
      <c r="D81" s="86">
        <f t="shared" si="9"/>
        <v>134.09721748958859</v>
      </c>
      <c r="E81" s="97" t="b">
        <f t="shared" si="10"/>
        <v>1</v>
      </c>
      <c r="G81" s="353">
        <f>유통영업혁신단!L81</f>
        <v>2681.9443497917719</v>
      </c>
      <c r="H81" s="343">
        <f t="shared" si="11"/>
        <v>2547.8471323021831</v>
      </c>
      <c r="I81" s="86">
        <f t="shared" si="12"/>
        <v>134.09721748958859</v>
      </c>
      <c r="L81" s="86">
        <f>IFERROR(VLOOKUP($A81,유통영업혁신단!$A$1:$F$254,6,FALSE),0)</f>
        <v>0</v>
      </c>
      <c r="M81" s="86">
        <f>IFERROR(VLOOKUP($A81,디지털강화팀회신!$A:$D,3,FALSE),0)</f>
        <v>0</v>
      </c>
      <c r="N81" s="86">
        <f>IFERROR(VLOOKUP($A81,디지털강화팀회신!$A:$D,4,FALSE),0)</f>
        <v>0</v>
      </c>
      <c r="O81" s="2" t="b">
        <f t="shared" si="13"/>
        <v>1</v>
      </c>
    </row>
    <row r="82" spans="1:15" x14ac:dyDescent="0.25">
      <c r="A82" s="23" t="s">
        <v>51</v>
      </c>
      <c r="B82" s="86">
        <f t="shared" si="14"/>
        <v>231277</v>
      </c>
      <c r="C82" s="86">
        <f t="shared" si="8"/>
        <v>219713</v>
      </c>
      <c r="D82" s="86">
        <f t="shared" si="9"/>
        <v>11564</v>
      </c>
      <c r="E82" s="97" t="b">
        <f t="shared" si="10"/>
        <v>1</v>
      </c>
      <c r="G82" s="353">
        <f>유통영업혁신단!L82</f>
        <v>0</v>
      </c>
      <c r="H82" s="343">
        <f t="shared" si="11"/>
        <v>0</v>
      </c>
      <c r="I82" s="86">
        <f t="shared" si="12"/>
        <v>0</v>
      </c>
      <c r="L82" s="86">
        <f>IFERROR(VLOOKUP($A82,유통영업혁신단!$A$1:$F$254,6,FALSE),0)</f>
        <v>231277</v>
      </c>
      <c r="M82" s="86">
        <f>IFERROR(VLOOKUP($A82,디지털강화팀회신!$A:$D,3,FALSE),0)</f>
        <v>219713</v>
      </c>
      <c r="N82" s="86">
        <f>IFERROR(VLOOKUP($A82,디지털강화팀회신!$A:$D,4,FALSE),0)</f>
        <v>11564</v>
      </c>
      <c r="O82" s="2" t="b">
        <f t="shared" si="13"/>
        <v>1</v>
      </c>
    </row>
    <row r="83" spans="1:15" x14ac:dyDescent="0.25">
      <c r="A83" s="23" t="s">
        <v>301</v>
      </c>
      <c r="B83" s="86">
        <f t="shared" si="14"/>
        <v>0</v>
      </c>
      <c r="C83" s="86">
        <f t="shared" si="8"/>
        <v>0</v>
      </c>
      <c r="D83" s="86">
        <f t="shared" si="9"/>
        <v>0</v>
      </c>
      <c r="E83" s="97" t="b">
        <f t="shared" si="10"/>
        <v>1</v>
      </c>
      <c r="G83" s="353">
        <f>유통영업혁신단!L83</f>
        <v>0</v>
      </c>
      <c r="H83" s="343">
        <f t="shared" si="11"/>
        <v>0</v>
      </c>
      <c r="I83" s="86">
        <f t="shared" si="12"/>
        <v>0</v>
      </c>
      <c r="L83" s="86">
        <f>IFERROR(VLOOKUP($A83,유통영업혁신단!$A$1:$F$254,6,FALSE),0)</f>
        <v>0</v>
      </c>
      <c r="M83" s="86">
        <f>IFERROR(VLOOKUP($A83,디지털강화팀회신!$A:$D,3,FALSE),0)</f>
        <v>0</v>
      </c>
      <c r="N83" s="86">
        <f>IFERROR(VLOOKUP($A83,디지털강화팀회신!$A:$D,4,FALSE),0)</f>
        <v>0</v>
      </c>
      <c r="O83" s="2" t="b">
        <f t="shared" si="13"/>
        <v>1</v>
      </c>
    </row>
    <row r="84" spans="1:15" x14ac:dyDescent="0.25">
      <c r="A84" s="23" t="s">
        <v>52</v>
      </c>
      <c r="B84" s="86">
        <f t="shared" si="14"/>
        <v>0</v>
      </c>
      <c r="C84" s="86">
        <f t="shared" si="8"/>
        <v>0</v>
      </c>
      <c r="D84" s="86">
        <f t="shared" si="9"/>
        <v>0</v>
      </c>
      <c r="E84" s="97" t="b">
        <f t="shared" si="10"/>
        <v>1</v>
      </c>
      <c r="G84" s="353">
        <f>유통영업혁신단!L84</f>
        <v>0</v>
      </c>
      <c r="H84" s="343">
        <f t="shared" si="11"/>
        <v>0</v>
      </c>
      <c r="I84" s="86">
        <f t="shared" si="12"/>
        <v>0</v>
      </c>
      <c r="L84" s="86">
        <f>IFERROR(VLOOKUP($A84,유통영업혁신단!$A$1:$F$254,6,FALSE),0)</f>
        <v>0</v>
      </c>
      <c r="M84" s="86">
        <f>IFERROR(VLOOKUP($A84,디지털강화팀회신!$A:$D,3,FALSE),0)</f>
        <v>0</v>
      </c>
      <c r="N84" s="86">
        <f>IFERROR(VLOOKUP($A84,디지털강화팀회신!$A:$D,4,FALSE),0)</f>
        <v>0</v>
      </c>
      <c r="O84" s="2" t="b">
        <f t="shared" si="13"/>
        <v>1</v>
      </c>
    </row>
    <row r="85" spans="1:15" x14ac:dyDescent="0.25">
      <c r="A85" s="23" t="s">
        <v>53</v>
      </c>
      <c r="B85" s="86">
        <f t="shared" si="14"/>
        <v>0</v>
      </c>
      <c r="C85" s="86">
        <f t="shared" si="8"/>
        <v>0</v>
      </c>
      <c r="D85" s="86">
        <f t="shared" si="9"/>
        <v>0</v>
      </c>
      <c r="E85" s="97" t="b">
        <f t="shared" si="10"/>
        <v>1</v>
      </c>
      <c r="G85" s="353">
        <f>유통영업혁신단!L85</f>
        <v>0</v>
      </c>
      <c r="H85" s="343">
        <f t="shared" si="11"/>
        <v>0</v>
      </c>
      <c r="I85" s="86">
        <f t="shared" si="12"/>
        <v>0</v>
      </c>
      <c r="L85" s="86">
        <f>IFERROR(VLOOKUP($A85,유통영업혁신단!$A$1:$F$254,6,FALSE),0)</f>
        <v>0</v>
      </c>
      <c r="M85" s="86">
        <f>IFERROR(VLOOKUP($A85,디지털강화팀회신!$A:$D,3,FALSE),0)</f>
        <v>0</v>
      </c>
      <c r="N85" s="86">
        <f>IFERROR(VLOOKUP($A85,디지털강화팀회신!$A:$D,4,FALSE),0)</f>
        <v>0</v>
      </c>
      <c r="O85" s="2" t="b">
        <f t="shared" si="13"/>
        <v>1</v>
      </c>
    </row>
    <row r="86" spans="1:15" x14ac:dyDescent="0.25">
      <c r="A86" s="23" t="s">
        <v>209</v>
      </c>
      <c r="B86" s="86">
        <f t="shared" si="14"/>
        <v>0</v>
      </c>
      <c r="C86" s="86">
        <f t="shared" si="8"/>
        <v>0</v>
      </c>
      <c r="D86" s="86">
        <f t="shared" si="9"/>
        <v>0</v>
      </c>
      <c r="E86" s="97" t="b">
        <f t="shared" si="10"/>
        <v>1</v>
      </c>
      <c r="G86" s="353">
        <f>유통영업혁신단!L86</f>
        <v>0</v>
      </c>
      <c r="H86" s="343">
        <f t="shared" si="11"/>
        <v>0</v>
      </c>
      <c r="I86" s="86">
        <f t="shared" si="12"/>
        <v>0</v>
      </c>
      <c r="L86" s="86">
        <f>IFERROR(VLOOKUP($A86,유통영업혁신단!$A$1:$F$254,6,FALSE),0)</f>
        <v>0</v>
      </c>
      <c r="M86" s="86">
        <f>IFERROR(VLOOKUP($A86,디지털강화팀회신!$A:$D,3,FALSE),0)</f>
        <v>0</v>
      </c>
      <c r="N86" s="86">
        <f>IFERROR(VLOOKUP($A86,디지털강화팀회신!$A:$D,4,FALSE),0)</f>
        <v>0</v>
      </c>
      <c r="O86" s="2" t="b">
        <f t="shared" si="13"/>
        <v>1</v>
      </c>
    </row>
    <row r="87" spans="1:15" x14ac:dyDescent="0.25">
      <c r="A87" s="23" t="s">
        <v>54</v>
      </c>
      <c r="B87" s="86">
        <f t="shared" si="14"/>
        <v>0</v>
      </c>
      <c r="C87" s="86">
        <f t="shared" si="8"/>
        <v>0</v>
      </c>
      <c r="D87" s="86">
        <f t="shared" si="9"/>
        <v>0</v>
      </c>
      <c r="E87" s="97" t="b">
        <f t="shared" si="10"/>
        <v>1</v>
      </c>
      <c r="G87" s="353">
        <f>유통영업혁신단!L87</f>
        <v>0</v>
      </c>
      <c r="H87" s="343">
        <f t="shared" si="11"/>
        <v>0</v>
      </c>
      <c r="I87" s="86">
        <f t="shared" si="12"/>
        <v>0</v>
      </c>
      <c r="L87" s="86">
        <f>IFERROR(VLOOKUP($A87,유통영업혁신단!$A$1:$F$254,6,FALSE),0)</f>
        <v>0</v>
      </c>
      <c r="M87" s="86">
        <f>IFERROR(VLOOKUP($A87,디지털강화팀회신!$A:$D,3,FALSE),0)</f>
        <v>0</v>
      </c>
      <c r="N87" s="86">
        <f>IFERROR(VLOOKUP($A87,디지털강화팀회신!$A:$D,4,FALSE),0)</f>
        <v>0</v>
      </c>
      <c r="O87" s="2" t="b">
        <f t="shared" si="13"/>
        <v>1</v>
      </c>
    </row>
    <row r="88" spans="1:15" x14ac:dyDescent="0.25">
      <c r="A88" s="23" t="s">
        <v>210</v>
      </c>
      <c r="B88" s="86">
        <f t="shared" si="14"/>
        <v>0</v>
      </c>
      <c r="C88" s="86">
        <f t="shared" si="8"/>
        <v>0</v>
      </c>
      <c r="D88" s="86">
        <f t="shared" si="9"/>
        <v>0</v>
      </c>
      <c r="E88" s="97" t="b">
        <f t="shared" si="10"/>
        <v>1</v>
      </c>
      <c r="G88" s="353">
        <f>유통영업혁신단!L88</f>
        <v>0</v>
      </c>
      <c r="H88" s="343">
        <f t="shared" si="11"/>
        <v>0</v>
      </c>
      <c r="I88" s="86">
        <f t="shared" si="12"/>
        <v>0</v>
      </c>
      <c r="L88" s="86">
        <f>IFERROR(VLOOKUP($A88,유통영업혁신단!$A$1:$F$254,6,FALSE),0)</f>
        <v>0</v>
      </c>
      <c r="M88" s="86">
        <f>IFERROR(VLOOKUP($A88,디지털강화팀회신!$A:$D,3,FALSE),0)</f>
        <v>0</v>
      </c>
      <c r="N88" s="86">
        <f>IFERROR(VLOOKUP($A88,디지털강화팀회신!$A:$D,4,FALSE),0)</f>
        <v>0</v>
      </c>
      <c r="O88" s="2" t="b">
        <f t="shared" si="13"/>
        <v>1</v>
      </c>
    </row>
    <row r="89" spans="1:15" x14ac:dyDescent="0.25">
      <c r="A89" s="23" t="s">
        <v>55</v>
      </c>
      <c r="B89" s="86">
        <f t="shared" si="14"/>
        <v>0</v>
      </c>
      <c r="C89" s="86">
        <f t="shared" si="8"/>
        <v>0</v>
      </c>
      <c r="D89" s="86">
        <f t="shared" si="9"/>
        <v>0</v>
      </c>
      <c r="E89" s="97" t="b">
        <f t="shared" si="10"/>
        <v>1</v>
      </c>
      <c r="G89" s="353">
        <f>유통영업혁신단!L89</f>
        <v>0</v>
      </c>
      <c r="H89" s="343">
        <f t="shared" si="11"/>
        <v>0</v>
      </c>
      <c r="I89" s="86">
        <f t="shared" si="12"/>
        <v>0</v>
      </c>
      <c r="L89" s="86">
        <f>IFERROR(VLOOKUP($A89,유통영업혁신단!$A$1:$F$254,6,FALSE),0)</f>
        <v>0</v>
      </c>
      <c r="M89" s="86">
        <f>IFERROR(VLOOKUP($A89,디지털강화팀회신!$A:$D,3,FALSE),0)</f>
        <v>0</v>
      </c>
      <c r="N89" s="86">
        <f>IFERROR(VLOOKUP($A89,디지털강화팀회신!$A:$D,4,FALSE),0)</f>
        <v>0</v>
      </c>
      <c r="O89" s="2" t="b">
        <f t="shared" si="13"/>
        <v>1</v>
      </c>
    </row>
    <row r="90" spans="1:15" x14ac:dyDescent="0.25">
      <c r="A90" s="27" t="s">
        <v>255</v>
      </c>
      <c r="B90" s="86">
        <f t="shared" si="14"/>
        <v>0</v>
      </c>
      <c r="C90" s="86">
        <f t="shared" si="8"/>
        <v>0</v>
      </c>
      <c r="D90" s="86">
        <f t="shared" si="9"/>
        <v>0</v>
      </c>
      <c r="E90" s="97" t="b">
        <f t="shared" si="10"/>
        <v>1</v>
      </c>
      <c r="G90" s="353">
        <f>유통영업혁신단!L90</f>
        <v>0</v>
      </c>
      <c r="H90" s="343">
        <f t="shared" si="11"/>
        <v>0</v>
      </c>
      <c r="I90" s="86">
        <f t="shared" si="12"/>
        <v>0</v>
      </c>
      <c r="L90" s="86">
        <f>IFERROR(VLOOKUP($A90,유통영업혁신단!$A$1:$F$254,6,FALSE),0)</f>
        <v>0</v>
      </c>
      <c r="M90" s="86">
        <f>IFERROR(VLOOKUP($A90,디지털강화팀회신!$A:$D,3,FALSE),0)</f>
        <v>0</v>
      </c>
      <c r="N90" s="86">
        <f>IFERROR(VLOOKUP($A90,디지털강화팀회신!$A:$D,4,FALSE),0)</f>
        <v>0</v>
      </c>
      <c r="O90" s="2" t="b">
        <f t="shared" si="13"/>
        <v>1</v>
      </c>
    </row>
    <row r="91" spans="1:15" x14ac:dyDescent="0.25">
      <c r="A91" s="23" t="s">
        <v>211</v>
      </c>
      <c r="B91" s="86">
        <f t="shared" si="14"/>
        <v>0</v>
      </c>
      <c r="C91" s="86">
        <f t="shared" si="8"/>
        <v>0</v>
      </c>
      <c r="D91" s="86">
        <f t="shared" si="9"/>
        <v>0</v>
      </c>
      <c r="E91" s="97" t="b">
        <f t="shared" si="10"/>
        <v>1</v>
      </c>
      <c r="G91" s="353">
        <f>유통영업혁신단!L91</f>
        <v>0</v>
      </c>
      <c r="H91" s="343">
        <f t="shared" si="11"/>
        <v>0</v>
      </c>
      <c r="I91" s="86">
        <f t="shared" si="12"/>
        <v>0</v>
      </c>
      <c r="L91" s="86">
        <f>IFERROR(VLOOKUP($A91,유통영업혁신단!$A$1:$F$254,6,FALSE),0)</f>
        <v>0</v>
      </c>
      <c r="M91" s="86">
        <f>IFERROR(VLOOKUP($A91,디지털강화팀회신!$A:$D,3,FALSE),0)</f>
        <v>0</v>
      </c>
      <c r="N91" s="86">
        <f>IFERROR(VLOOKUP($A91,디지털강화팀회신!$A:$D,4,FALSE),0)</f>
        <v>0</v>
      </c>
      <c r="O91" s="2" t="b">
        <f t="shared" si="13"/>
        <v>1</v>
      </c>
    </row>
    <row r="92" spans="1:15" x14ac:dyDescent="0.25">
      <c r="A92" s="27" t="s">
        <v>212</v>
      </c>
      <c r="B92" s="86">
        <f t="shared" si="14"/>
        <v>0</v>
      </c>
      <c r="C92" s="86">
        <f t="shared" si="8"/>
        <v>0</v>
      </c>
      <c r="D92" s="86">
        <f t="shared" si="9"/>
        <v>0</v>
      </c>
      <c r="E92" s="97" t="b">
        <f t="shared" si="10"/>
        <v>1</v>
      </c>
      <c r="G92" s="353">
        <f>유통영업혁신단!L92</f>
        <v>0</v>
      </c>
      <c r="H92" s="343">
        <f t="shared" si="11"/>
        <v>0</v>
      </c>
      <c r="I92" s="86">
        <f t="shared" si="12"/>
        <v>0</v>
      </c>
      <c r="L92" s="86">
        <f>IFERROR(VLOOKUP($A92,유통영업혁신단!$A$1:$F$254,6,FALSE),0)</f>
        <v>0</v>
      </c>
      <c r="M92" s="86">
        <f>IFERROR(VLOOKUP($A92,디지털강화팀회신!$A:$D,3,FALSE),0)</f>
        <v>0</v>
      </c>
      <c r="N92" s="86">
        <f>IFERROR(VLOOKUP($A92,디지털강화팀회신!$A:$D,4,FALSE),0)</f>
        <v>0</v>
      </c>
      <c r="O92" s="2" t="b">
        <f t="shared" si="13"/>
        <v>1</v>
      </c>
    </row>
    <row r="93" spans="1:15" x14ac:dyDescent="0.25">
      <c r="A93" s="23" t="s">
        <v>213</v>
      </c>
      <c r="B93" s="86">
        <f t="shared" si="14"/>
        <v>0</v>
      </c>
      <c r="C93" s="86">
        <f t="shared" si="8"/>
        <v>0</v>
      </c>
      <c r="D93" s="86">
        <f t="shared" si="9"/>
        <v>0</v>
      </c>
      <c r="E93" s="97" t="b">
        <f t="shared" si="10"/>
        <v>1</v>
      </c>
      <c r="G93" s="353">
        <f>유통영업혁신단!L93</f>
        <v>0</v>
      </c>
      <c r="H93" s="343">
        <f t="shared" si="11"/>
        <v>0</v>
      </c>
      <c r="I93" s="86">
        <f t="shared" si="12"/>
        <v>0</v>
      </c>
      <c r="L93" s="86">
        <f>IFERROR(VLOOKUP($A93,유통영업혁신단!$A$1:$F$254,6,FALSE),0)</f>
        <v>0</v>
      </c>
      <c r="M93" s="86">
        <f>IFERROR(VLOOKUP($A93,디지털강화팀회신!$A:$D,3,FALSE),0)</f>
        <v>0</v>
      </c>
      <c r="N93" s="86">
        <f>IFERROR(VLOOKUP($A93,디지털강화팀회신!$A:$D,4,FALSE),0)</f>
        <v>0</v>
      </c>
      <c r="O93" s="2" t="b">
        <f t="shared" si="13"/>
        <v>1</v>
      </c>
    </row>
    <row r="94" spans="1:15" x14ac:dyDescent="0.25">
      <c r="A94" s="27" t="s">
        <v>256</v>
      </c>
      <c r="B94" s="86">
        <f t="shared" si="14"/>
        <v>0</v>
      </c>
      <c r="C94" s="86">
        <f t="shared" si="8"/>
        <v>0</v>
      </c>
      <c r="D94" s="86">
        <f t="shared" si="9"/>
        <v>0</v>
      </c>
      <c r="E94" s="97" t="b">
        <f t="shared" si="10"/>
        <v>1</v>
      </c>
      <c r="G94" s="353">
        <f>유통영업혁신단!L94</f>
        <v>0</v>
      </c>
      <c r="H94" s="343">
        <f t="shared" si="11"/>
        <v>0</v>
      </c>
      <c r="I94" s="86">
        <f t="shared" si="12"/>
        <v>0</v>
      </c>
      <c r="L94" s="86">
        <f>IFERROR(VLOOKUP($A94,유통영업혁신단!$A$1:$F$254,6,FALSE),0)</f>
        <v>0</v>
      </c>
      <c r="M94" s="86">
        <f>IFERROR(VLOOKUP($A94,디지털강화팀회신!$A:$D,3,FALSE),0)</f>
        <v>0</v>
      </c>
      <c r="N94" s="86">
        <f>IFERROR(VLOOKUP($A94,디지털강화팀회신!$A:$D,4,FALSE),0)</f>
        <v>0</v>
      </c>
      <c r="O94" s="2" t="b">
        <f t="shared" si="13"/>
        <v>1</v>
      </c>
    </row>
    <row r="95" spans="1:15" x14ac:dyDescent="0.25">
      <c r="A95" s="23" t="s">
        <v>154</v>
      </c>
      <c r="B95" s="86">
        <f t="shared" si="14"/>
        <v>0</v>
      </c>
      <c r="C95" s="86">
        <f t="shared" si="8"/>
        <v>0</v>
      </c>
      <c r="D95" s="86">
        <f t="shared" si="9"/>
        <v>0</v>
      </c>
      <c r="E95" s="97" t="b">
        <f t="shared" si="10"/>
        <v>1</v>
      </c>
      <c r="G95" s="353">
        <f>유통영업혁신단!L95</f>
        <v>0</v>
      </c>
      <c r="H95" s="343">
        <f t="shared" si="11"/>
        <v>0</v>
      </c>
      <c r="I95" s="86">
        <f t="shared" si="12"/>
        <v>0</v>
      </c>
      <c r="L95" s="86">
        <f>IFERROR(VLOOKUP($A95,유통영업혁신단!$A$1:$F$254,6,FALSE),0)</f>
        <v>0</v>
      </c>
      <c r="M95" s="86">
        <f>IFERROR(VLOOKUP($A95,디지털강화팀회신!$A:$D,3,FALSE),0)</f>
        <v>0</v>
      </c>
      <c r="N95" s="86">
        <f>IFERROR(VLOOKUP($A95,디지털강화팀회신!$A:$D,4,FALSE),0)</f>
        <v>0</v>
      </c>
      <c r="O95" s="2" t="b">
        <f t="shared" si="13"/>
        <v>1</v>
      </c>
    </row>
    <row r="96" spans="1:15" x14ac:dyDescent="0.25">
      <c r="A96" s="23" t="s">
        <v>56</v>
      </c>
      <c r="B96" s="86">
        <f t="shared" si="14"/>
        <v>0</v>
      </c>
      <c r="C96" s="86">
        <f t="shared" si="8"/>
        <v>0</v>
      </c>
      <c r="D96" s="86">
        <f t="shared" si="9"/>
        <v>0</v>
      </c>
      <c r="E96" s="97" t="b">
        <f t="shared" si="10"/>
        <v>1</v>
      </c>
      <c r="G96" s="353">
        <f>유통영업혁신단!L96</f>
        <v>0</v>
      </c>
      <c r="H96" s="343">
        <f t="shared" si="11"/>
        <v>0</v>
      </c>
      <c r="I96" s="86">
        <f t="shared" si="12"/>
        <v>0</v>
      </c>
      <c r="L96" s="86">
        <f>IFERROR(VLOOKUP($A96,유통영업혁신단!$A$1:$F$254,6,FALSE),0)</f>
        <v>0</v>
      </c>
      <c r="M96" s="86">
        <f>IFERROR(VLOOKUP($A96,디지털강화팀회신!$A:$D,3,FALSE),0)</f>
        <v>0</v>
      </c>
      <c r="N96" s="86">
        <f>IFERROR(VLOOKUP($A96,디지털강화팀회신!$A:$D,4,FALSE),0)</f>
        <v>0</v>
      </c>
      <c r="O96" s="2" t="b">
        <f t="shared" si="13"/>
        <v>1</v>
      </c>
    </row>
    <row r="97" spans="1:15" x14ac:dyDescent="0.25">
      <c r="A97" s="27" t="s">
        <v>214</v>
      </c>
      <c r="B97" s="86">
        <f t="shared" si="14"/>
        <v>0</v>
      </c>
      <c r="C97" s="86">
        <f t="shared" si="8"/>
        <v>0</v>
      </c>
      <c r="D97" s="86">
        <f t="shared" si="9"/>
        <v>0</v>
      </c>
      <c r="E97" s="97" t="b">
        <f t="shared" si="10"/>
        <v>1</v>
      </c>
      <c r="G97" s="353">
        <f>유통영업혁신단!L97</f>
        <v>0</v>
      </c>
      <c r="H97" s="343">
        <f t="shared" si="11"/>
        <v>0</v>
      </c>
      <c r="I97" s="86">
        <f t="shared" si="12"/>
        <v>0</v>
      </c>
      <c r="L97" s="86">
        <f>IFERROR(VLOOKUP($A97,유통영업혁신단!$A$1:$F$254,6,FALSE),0)</f>
        <v>0</v>
      </c>
      <c r="M97" s="86">
        <f>IFERROR(VLOOKUP($A97,디지털강화팀회신!$A:$D,3,FALSE),0)</f>
        <v>0</v>
      </c>
      <c r="N97" s="86">
        <f>IFERROR(VLOOKUP($A97,디지털강화팀회신!$A:$D,4,FALSE),0)</f>
        <v>0</v>
      </c>
      <c r="O97" s="2" t="b">
        <f t="shared" si="13"/>
        <v>1</v>
      </c>
    </row>
    <row r="98" spans="1:15" x14ac:dyDescent="0.25">
      <c r="A98" s="23" t="s">
        <v>129</v>
      </c>
      <c r="B98" s="86">
        <f t="shared" si="14"/>
        <v>0</v>
      </c>
      <c r="C98" s="86">
        <f t="shared" si="8"/>
        <v>0</v>
      </c>
      <c r="D98" s="86">
        <f t="shared" si="9"/>
        <v>0</v>
      </c>
      <c r="E98" s="97" t="b">
        <f t="shared" si="10"/>
        <v>1</v>
      </c>
      <c r="G98" s="353">
        <f>유통영업혁신단!L98</f>
        <v>0</v>
      </c>
      <c r="H98" s="343">
        <f t="shared" si="11"/>
        <v>0</v>
      </c>
      <c r="I98" s="86">
        <f t="shared" si="12"/>
        <v>0</v>
      </c>
      <c r="L98" s="86">
        <f>IFERROR(VLOOKUP($A98,유통영업혁신단!$A$1:$F$254,6,FALSE),0)</f>
        <v>0</v>
      </c>
      <c r="M98" s="86">
        <f>IFERROR(VLOOKUP($A98,디지털강화팀회신!$A:$D,3,FALSE),0)</f>
        <v>0</v>
      </c>
      <c r="N98" s="86">
        <f>IFERROR(VLOOKUP($A98,디지털강화팀회신!$A:$D,4,FALSE),0)</f>
        <v>0</v>
      </c>
      <c r="O98" s="2" t="b">
        <f t="shared" si="13"/>
        <v>1</v>
      </c>
    </row>
    <row r="99" spans="1:15" x14ac:dyDescent="0.25">
      <c r="A99" s="23" t="s">
        <v>215</v>
      </c>
      <c r="B99" s="86">
        <f t="shared" si="14"/>
        <v>0</v>
      </c>
      <c r="C99" s="86">
        <f t="shared" si="8"/>
        <v>0</v>
      </c>
      <c r="D99" s="86">
        <f t="shared" si="9"/>
        <v>0</v>
      </c>
      <c r="E99" s="97" t="b">
        <f t="shared" si="10"/>
        <v>1</v>
      </c>
      <c r="G99" s="353">
        <f>유통영업혁신단!L99</f>
        <v>0</v>
      </c>
      <c r="H99" s="343">
        <f t="shared" si="11"/>
        <v>0</v>
      </c>
      <c r="I99" s="86">
        <f t="shared" si="12"/>
        <v>0</v>
      </c>
      <c r="L99" s="86">
        <f>IFERROR(VLOOKUP($A99,유통영업혁신단!$A$1:$F$254,6,FALSE),0)</f>
        <v>0</v>
      </c>
      <c r="M99" s="86">
        <f>IFERROR(VLOOKUP($A99,디지털강화팀회신!$A:$D,3,FALSE),0)</f>
        <v>0</v>
      </c>
      <c r="N99" s="86">
        <f>IFERROR(VLOOKUP($A99,디지털강화팀회신!$A:$D,4,FALSE),0)</f>
        <v>0</v>
      </c>
      <c r="O99" s="2" t="b">
        <f t="shared" si="13"/>
        <v>1</v>
      </c>
    </row>
    <row r="100" spans="1:15" x14ac:dyDescent="0.25">
      <c r="A100" s="23" t="s">
        <v>336</v>
      </c>
      <c r="B100" s="86">
        <f t="shared" si="14"/>
        <v>0</v>
      </c>
      <c r="C100" s="86">
        <f t="shared" si="8"/>
        <v>0</v>
      </c>
      <c r="D100" s="86">
        <f t="shared" si="9"/>
        <v>0</v>
      </c>
      <c r="E100" s="97" t="b">
        <f t="shared" si="10"/>
        <v>1</v>
      </c>
      <c r="G100" s="353">
        <f>유통영업혁신단!L100</f>
        <v>0</v>
      </c>
      <c r="H100" s="343">
        <f t="shared" si="11"/>
        <v>0</v>
      </c>
      <c r="I100" s="86">
        <f t="shared" si="12"/>
        <v>0</v>
      </c>
      <c r="L100" s="86">
        <f>IFERROR(VLOOKUP($A100,유통영업혁신단!$A$1:$F$254,6,FALSE),0)</f>
        <v>0</v>
      </c>
      <c r="M100" s="86">
        <f>IFERROR(VLOOKUP($A100,디지털강화팀회신!$A:$D,3,FALSE),0)</f>
        <v>0</v>
      </c>
      <c r="N100" s="86">
        <f>IFERROR(VLOOKUP($A100,디지털강화팀회신!$A:$D,4,FALSE),0)</f>
        <v>0</v>
      </c>
      <c r="O100" s="2" t="b">
        <f t="shared" si="13"/>
        <v>1</v>
      </c>
    </row>
    <row r="101" spans="1:15" x14ac:dyDescent="0.25">
      <c r="A101" s="23" t="s">
        <v>216</v>
      </c>
      <c r="B101" s="86">
        <f t="shared" si="14"/>
        <v>0</v>
      </c>
      <c r="C101" s="86">
        <f t="shared" si="8"/>
        <v>0</v>
      </c>
      <c r="D101" s="86">
        <f t="shared" si="9"/>
        <v>0</v>
      </c>
      <c r="E101" s="97" t="b">
        <f t="shared" si="10"/>
        <v>1</v>
      </c>
      <c r="G101" s="353">
        <f>유통영업혁신단!L101</f>
        <v>0</v>
      </c>
      <c r="H101" s="343">
        <f t="shared" si="11"/>
        <v>0</v>
      </c>
      <c r="I101" s="86">
        <f t="shared" si="12"/>
        <v>0</v>
      </c>
      <c r="L101" s="86">
        <f>IFERROR(VLOOKUP($A101,유통영업혁신단!$A$1:$F$254,6,FALSE),0)</f>
        <v>0</v>
      </c>
      <c r="M101" s="86">
        <f>IFERROR(VLOOKUP($A101,디지털강화팀회신!$A:$D,3,FALSE),0)</f>
        <v>0</v>
      </c>
      <c r="N101" s="86">
        <f>IFERROR(VLOOKUP($A101,디지털강화팀회신!$A:$D,4,FALSE),0)</f>
        <v>0</v>
      </c>
      <c r="O101" s="2" t="b">
        <f t="shared" si="13"/>
        <v>1</v>
      </c>
    </row>
    <row r="102" spans="1:15" x14ac:dyDescent="0.25">
      <c r="A102" s="23" t="s">
        <v>130</v>
      </c>
      <c r="B102" s="86">
        <f t="shared" si="14"/>
        <v>0</v>
      </c>
      <c r="C102" s="86">
        <f t="shared" si="8"/>
        <v>0</v>
      </c>
      <c r="D102" s="86">
        <f t="shared" si="9"/>
        <v>0</v>
      </c>
      <c r="E102" s="97" t="b">
        <f t="shared" si="10"/>
        <v>1</v>
      </c>
      <c r="G102" s="353">
        <f>유통영업혁신단!L102</f>
        <v>0</v>
      </c>
      <c r="H102" s="343">
        <f t="shared" si="11"/>
        <v>0</v>
      </c>
      <c r="I102" s="86">
        <f t="shared" si="12"/>
        <v>0</v>
      </c>
      <c r="L102" s="86">
        <f>IFERROR(VLOOKUP($A102,유통영업혁신단!$A$1:$F$254,6,FALSE),0)</f>
        <v>0</v>
      </c>
      <c r="M102" s="86">
        <f>IFERROR(VLOOKUP($A102,디지털강화팀회신!$A:$D,3,FALSE),0)</f>
        <v>0</v>
      </c>
      <c r="N102" s="86">
        <f>IFERROR(VLOOKUP($A102,디지털강화팀회신!$A:$D,4,FALSE),0)</f>
        <v>0</v>
      </c>
      <c r="O102" s="2" t="b">
        <f t="shared" si="13"/>
        <v>1</v>
      </c>
    </row>
    <row r="103" spans="1:15" x14ac:dyDescent="0.25">
      <c r="A103" s="23" t="s">
        <v>57</v>
      </c>
      <c r="B103" s="86">
        <f t="shared" si="14"/>
        <v>0</v>
      </c>
      <c r="C103" s="86">
        <f t="shared" si="8"/>
        <v>0</v>
      </c>
      <c r="D103" s="86">
        <f t="shared" si="9"/>
        <v>0</v>
      </c>
      <c r="E103" s="97" t="b">
        <f t="shared" si="10"/>
        <v>1</v>
      </c>
      <c r="G103" s="353">
        <f>유통영업혁신단!L103</f>
        <v>0</v>
      </c>
      <c r="H103" s="343">
        <f t="shared" si="11"/>
        <v>0</v>
      </c>
      <c r="I103" s="86">
        <f t="shared" si="12"/>
        <v>0</v>
      </c>
      <c r="L103" s="86">
        <f>IFERROR(VLOOKUP($A103,유통영업혁신단!$A$1:$F$254,6,FALSE),0)</f>
        <v>0</v>
      </c>
      <c r="M103" s="86">
        <f>IFERROR(VLOOKUP($A103,디지털강화팀회신!$A:$D,3,FALSE),0)</f>
        <v>0</v>
      </c>
      <c r="N103" s="86">
        <f>IFERROR(VLOOKUP($A103,디지털강화팀회신!$A:$D,4,FALSE),0)</f>
        <v>0</v>
      </c>
      <c r="O103" s="2" t="b">
        <f t="shared" si="13"/>
        <v>1</v>
      </c>
    </row>
    <row r="104" spans="1:15" x14ac:dyDescent="0.25">
      <c r="A104" s="23" t="s">
        <v>58</v>
      </c>
      <c r="B104" s="86">
        <f t="shared" si="14"/>
        <v>0</v>
      </c>
      <c r="C104" s="86">
        <f t="shared" si="8"/>
        <v>0</v>
      </c>
      <c r="D104" s="86">
        <f t="shared" si="9"/>
        <v>0</v>
      </c>
      <c r="E104" s="97" t="b">
        <f t="shared" si="10"/>
        <v>1</v>
      </c>
      <c r="G104" s="353">
        <f>유통영업혁신단!L104</f>
        <v>0</v>
      </c>
      <c r="H104" s="343">
        <f t="shared" si="11"/>
        <v>0</v>
      </c>
      <c r="I104" s="86">
        <f t="shared" si="12"/>
        <v>0</v>
      </c>
      <c r="L104" s="86">
        <f>IFERROR(VLOOKUP($A104,유통영업혁신단!$A$1:$F$254,6,FALSE),0)</f>
        <v>0</v>
      </c>
      <c r="M104" s="86">
        <f>IFERROR(VLOOKUP($A104,디지털강화팀회신!$A:$D,3,FALSE),0)</f>
        <v>0</v>
      </c>
      <c r="N104" s="86">
        <f>IFERROR(VLOOKUP($A104,디지털강화팀회신!$A:$D,4,FALSE),0)</f>
        <v>0</v>
      </c>
      <c r="O104" s="2" t="b">
        <f t="shared" si="13"/>
        <v>1</v>
      </c>
    </row>
    <row r="105" spans="1:15" x14ac:dyDescent="0.25">
      <c r="A105" s="23" t="s">
        <v>59</v>
      </c>
      <c r="B105" s="86">
        <f t="shared" si="14"/>
        <v>0</v>
      </c>
      <c r="C105" s="86">
        <f t="shared" si="8"/>
        <v>0</v>
      </c>
      <c r="D105" s="86">
        <f t="shared" si="9"/>
        <v>0</v>
      </c>
      <c r="E105" s="97" t="b">
        <f t="shared" si="10"/>
        <v>1</v>
      </c>
      <c r="G105" s="353">
        <f>유통영업혁신단!L105</f>
        <v>0</v>
      </c>
      <c r="H105" s="343">
        <f t="shared" si="11"/>
        <v>0</v>
      </c>
      <c r="I105" s="86">
        <f t="shared" si="12"/>
        <v>0</v>
      </c>
      <c r="L105" s="86">
        <f>IFERROR(VLOOKUP($A105,유통영업혁신단!$A$1:$F$254,6,FALSE),0)</f>
        <v>0</v>
      </c>
      <c r="M105" s="86">
        <f>IFERROR(VLOOKUP($A105,디지털강화팀회신!$A:$D,3,FALSE),0)</f>
        <v>0</v>
      </c>
      <c r="N105" s="86">
        <f>IFERROR(VLOOKUP($A105,디지털강화팀회신!$A:$D,4,FALSE),0)</f>
        <v>0</v>
      </c>
      <c r="O105" s="2" t="b">
        <f t="shared" si="13"/>
        <v>1</v>
      </c>
    </row>
    <row r="106" spans="1:15" x14ac:dyDescent="0.25">
      <c r="A106" s="28" t="s">
        <v>217</v>
      </c>
      <c r="B106" s="86">
        <f t="shared" si="14"/>
        <v>0</v>
      </c>
      <c r="C106" s="86">
        <f t="shared" si="8"/>
        <v>0</v>
      </c>
      <c r="D106" s="86">
        <f t="shared" si="9"/>
        <v>0</v>
      </c>
      <c r="E106" s="97" t="b">
        <f t="shared" si="10"/>
        <v>1</v>
      </c>
      <c r="G106" s="353">
        <f>유통영업혁신단!L106</f>
        <v>0</v>
      </c>
      <c r="H106" s="343">
        <f t="shared" si="11"/>
        <v>0</v>
      </c>
      <c r="I106" s="86">
        <f t="shared" si="12"/>
        <v>0</v>
      </c>
      <c r="L106" s="86">
        <f>IFERROR(VLOOKUP($A106,유통영업혁신단!$A$1:$F$254,6,FALSE),0)</f>
        <v>0</v>
      </c>
      <c r="M106" s="86">
        <f>IFERROR(VLOOKUP($A106,디지털강화팀회신!$A:$D,3,FALSE),0)</f>
        <v>0</v>
      </c>
      <c r="N106" s="86">
        <f>IFERROR(VLOOKUP($A106,디지털강화팀회신!$A:$D,4,FALSE),0)</f>
        <v>0</v>
      </c>
      <c r="O106" s="2" t="b">
        <f t="shared" si="13"/>
        <v>1</v>
      </c>
    </row>
    <row r="107" spans="1:15" x14ac:dyDescent="0.25">
      <c r="A107" s="26" t="s">
        <v>60</v>
      </c>
      <c r="B107" s="86">
        <f t="shared" si="14"/>
        <v>0</v>
      </c>
      <c r="C107" s="86">
        <f t="shared" si="8"/>
        <v>0</v>
      </c>
      <c r="D107" s="86">
        <f t="shared" si="9"/>
        <v>0</v>
      </c>
      <c r="E107" s="97" t="b">
        <f t="shared" si="10"/>
        <v>1</v>
      </c>
      <c r="G107" s="353">
        <f>유통영업혁신단!L107</f>
        <v>0</v>
      </c>
      <c r="H107" s="343">
        <f t="shared" si="11"/>
        <v>0</v>
      </c>
      <c r="I107" s="86">
        <f t="shared" si="12"/>
        <v>0</v>
      </c>
      <c r="L107" s="86">
        <f>IFERROR(VLOOKUP($A107,유통영업혁신단!$A$1:$F$254,6,FALSE),0)</f>
        <v>0</v>
      </c>
      <c r="M107" s="86">
        <f>IFERROR(VLOOKUP($A107,디지털강화팀회신!$A:$D,3,FALSE),0)</f>
        <v>0</v>
      </c>
      <c r="N107" s="86">
        <f>IFERROR(VLOOKUP($A107,디지털강화팀회신!$A:$D,4,FALSE),0)</f>
        <v>0</v>
      </c>
      <c r="O107" s="2" t="b">
        <f t="shared" si="13"/>
        <v>1</v>
      </c>
    </row>
    <row r="108" spans="1:15" x14ac:dyDescent="0.25">
      <c r="A108" s="28" t="s">
        <v>257</v>
      </c>
      <c r="B108" s="86">
        <f t="shared" si="14"/>
        <v>0</v>
      </c>
      <c r="C108" s="86">
        <f t="shared" si="8"/>
        <v>0</v>
      </c>
      <c r="D108" s="86">
        <f t="shared" si="9"/>
        <v>0</v>
      </c>
      <c r="E108" s="97" t="b">
        <f t="shared" si="10"/>
        <v>1</v>
      </c>
      <c r="G108" s="353">
        <f>유통영업혁신단!L108</f>
        <v>0</v>
      </c>
      <c r="H108" s="343">
        <f t="shared" si="11"/>
        <v>0</v>
      </c>
      <c r="I108" s="86">
        <f t="shared" si="12"/>
        <v>0</v>
      </c>
      <c r="L108" s="86">
        <f>IFERROR(VLOOKUP($A108,유통영업혁신단!$A$1:$F$254,6,FALSE),0)</f>
        <v>0</v>
      </c>
      <c r="M108" s="86">
        <f>IFERROR(VLOOKUP($A108,디지털강화팀회신!$A:$D,3,FALSE),0)</f>
        <v>0</v>
      </c>
      <c r="N108" s="86">
        <f>IFERROR(VLOOKUP($A108,디지털강화팀회신!$A:$D,4,FALSE),0)</f>
        <v>0</v>
      </c>
      <c r="O108" s="2" t="b">
        <f t="shared" si="13"/>
        <v>1</v>
      </c>
    </row>
    <row r="109" spans="1:15" x14ac:dyDescent="0.25">
      <c r="A109" s="28" t="s">
        <v>330</v>
      </c>
      <c r="B109" s="86">
        <f t="shared" si="14"/>
        <v>0</v>
      </c>
      <c r="C109" s="86">
        <f t="shared" si="8"/>
        <v>0</v>
      </c>
      <c r="D109" s="86">
        <f t="shared" si="9"/>
        <v>0</v>
      </c>
      <c r="E109" s="97" t="b">
        <f t="shared" si="10"/>
        <v>1</v>
      </c>
      <c r="G109" s="353">
        <f>유통영업혁신단!L109</f>
        <v>0</v>
      </c>
      <c r="H109" s="343">
        <f t="shared" si="11"/>
        <v>0</v>
      </c>
      <c r="I109" s="86">
        <f t="shared" si="12"/>
        <v>0</v>
      </c>
      <c r="L109" s="86">
        <f>IFERROR(VLOOKUP($A109,유통영업혁신단!$A$1:$F$254,6,FALSE),0)</f>
        <v>0</v>
      </c>
      <c r="M109" s="86">
        <f>IFERROR(VLOOKUP($A109,디지털강화팀회신!$A:$D,3,FALSE),0)</f>
        <v>0</v>
      </c>
      <c r="N109" s="86">
        <f>IFERROR(VLOOKUP($A109,디지털강화팀회신!$A:$D,4,FALSE),0)</f>
        <v>0</v>
      </c>
      <c r="O109" s="2" t="b">
        <f t="shared" si="13"/>
        <v>1</v>
      </c>
    </row>
    <row r="110" spans="1:15" x14ac:dyDescent="0.25">
      <c r="A110" s="28" t="s">
        <v>332</v>
      </c>
      <c r="B110" s="86">
        <f t="shared" si="14"/>
        <v>0</v>
      </c>
      <c r="C110" s="86">
        <f t="shared" si="8"/>
        <v>0</v>
      </c>
      <c r="D110" s="86">
        <f t="shared" si="9"/>
        <v>0</v>
      </c>
      <c r="E110" s="97" t="b">
        <f t="shared" si="10"/>
        <v>1</v>
      </c>
      <c r="G110" s="353">
        <f>유통영업혁신단!L110</f>
        <v>0</v>
      </c>
      <c r="H110" s="343">
        <f t="shared" si="11"/>
        <v>0</v>
      </c>
      <c r="I110" s="86">
        <f t="shared" si="12"/>
        <v>0</v>
      </c>
      <c r="L110" s="86">
        <f>IFERROR(VLOOKUP($A110,유통영업혁신단!$A$1:$F$254,6,FALSE),0)</f>
        <v>0</v>
      </c>
      <c r="M110" s="86">
        <f>IFERROR(VLOOKUP($A110,디지털강화팀회신!$A:$D,3,FALSE),0)</f>
        <v>0</v>
      </c>
      <c r="N110" s="86">
        <f>IFERROR(VLOOKUP($A110,디지털강화팀회신!$A:$D,4,FALSE),0)</f>
        <v>0</v>
      </c>
      <c r="O110" s="2" t="b">
        <f t="shared" si="13"/>
        <v>1</v>
      </c>
    </row>
    <row r="111" spans="1:15" x14ac:dyDescent="0.25">
      <c r="A111" s="28" t="s">
        <v>331</v>
      </c>
      <c r="B111" s="86">
        <f t="shared" si="14"/>
        <v>0</v>
      </c>
      <c r="C111" s="86">
        <f t="shared" si="8"/>
        <v>0</v>
      </c>
      <c r="D111" s="86">
        <f t="shared" si="9"/>
        <v>0</v>
      </c>
      <c r="E111" s="97" t="b">
        <f t="shared" si="10"/>
        <v>1</v>
      </c>
      <c r="G111" s="353">
        <f>유통영업혁신단!L111</f>
        <v>0</v>
      </c>
      <c r="H111" s="343">
        <f t="shared" si="11"/>
        <v>0</v>
      </c>
      <c r="I111" s="86">
        <f t="shared" si="12"/>
        <v>0</v>
      </c>
      <c r="L111" s="86">
        <f>IFERROR(VLOOKUP($A111,유통영업혁신단!$A$1:$F$254,6,FALSE),0)</f>
        <v>0</v>
      </c>
      <c r="M111" s="86">
        <f>IFERROR(VLOOKUP($A111,디지털강화팀회신!$A:$D,3,FALSE),0)</f>
        <v>0</v>
      </c>
      <c r="N111" s="86">
        <f>IFERROR(VLOOKUP($A111,디지털강화팀회신!$A:$D,4,FALSE),0)</f>
        <v>0</v>
      </c>
      <c r="O111" s="2" t="b">
        <f t="shared" si="13"/>
        <v>1</v>
      </c>
    </row>
    <row r="112" spans="1:15" x14ac:dyDescent="0.25">
      <c r="A112" s="24" t="s">
        <v>61</v>
      </c>
      <c r="B112" s="86">
        <f t="shared" si="14"/>
        <v>1006185</v>
      </c>
      <c r="C112" s="86">
        <f t="shared" si="8"/>
        <v>955876</v>
      </c>
      <c r="D112" s="86">
        <f t="shared" si="9"/>
        <v>50309</v>
      </c>
      <c r="E112" s="97" t="b">
        <f t="shared" si="10"/>
        <v>1</v>
      </c>
      <c r="G112" s="353">
        <f>유통영업혁신단!L112</f>
        <v>0</v>
      </c>
      <c r="H112" s="343">
        <f t="shared" si="11"/>
        <v>0</v>
      </c>
      <c r="I112" s="86">
        <f t="shared" si="12"/>
        <v>0</v>
      </c>
      <c r="L112" s="86">
        <f>IFERROR(VLOOKUP($A112,유통영업혁신단!$A$1:$F$254,6,FALSE),0)</f>
        <v>1006185</v>
      </c>
      <c r="M112" s="86">
        <f>IFERROR(VLOOKUP($A112,디지털강화팀회신!$A:$D,3,FALSE),0)</f>
        <v>955876</v>
      </c>
      <c r="N112" s="86">
        <f>IFERROR(VLOOKUP($A112,디지털강화팀회신!$A:$D,4,FALSE),0)</f>
        <v>50309</v>
      </c>
      <c r="O112" s="2" t="b">
        <f t="shared" si="13"/>
        <v>1</v>
      </c>
    </row>
    <row r="113" spans="1:15" x14ac:dyDescent="0.25">
      <c r="A113" s="23" t="s">
        <v>62</v>
      </c>
      <c r="B113" s="86">
        <f t="shared" si="14"/>
        <v>218900</v>
      </c>
      <c r="C113" s="86">
        <f t="shared" si="8"/>
        <v>207955</v>
      </c>
      <c r="D113" s="86">
        <f t="shared" si="9"/>
        <v>10945</v>
      </c>
      <c r="E113" s="97" t="b">
        <f t="shared" si="10"/>
        <v>1</v>
      </c>
      <c r="G113" s="353">
        <f>유통영업혁신단!L113</f>
        <v>0</v>
      </c>
      <c r="H113" s="343">
        <f t="shared" si="11"/>
        <v>0</v>
      </c>
      <c r="I113" s="86">
        <f t="shared" si="12"/>
        <v>0</v>
      </c>
      <c r="L113" s="86">
        <f>IFERROR(VLOOKUP($A113,유통영업혁신단!$A$1:$F$254,6,FALSE),0)</f>
        <v>218900</v>
      </c>
      <c r="M113" s="86">
        <f>IFERROR(VLOOKUP($A113,디지털강화팀회신!$A:$D,3,FALSE),0)</f>
        <v>207955</v>
      </c>
      <c r="N113" s="86">
        <f>IFERROR(VLOOKUP($A113,디지털강화팀회신!$A:$D,4,FALSE),0)</f>
        <v>10945</v>
      </c>
      <c r="O113" s="2" t="b">
        <f t="shared" si="13"/>
        <v>1</v>
      </c>
    </row>
    <row r="114" spans="1:15" x14ac:dyDescent="0.25">
      <c r="A114" s="23" t="s">
        <v>382</v>
      </c>
      <c r="B114" s="86">
        <f t="shared" ref="B114" si="15">C114+D114</f>
        <v>0</v>
      </c>
      <c r="C114" s="86">
        <f t="shared" si="8"/>
        <v>0</v>
      </c>
      <c r="D114" s="86">
        <f t="shared" si="9"/>
        <v>0</v>
      </c>
      <c r="E114" s="97" t="b">
        <f t="shared" si="10"/>
        <v>1</v>
      </c>
      <c r="G114" s="353">
        <f>유통영업혁신단!L114</f>
        <v>0</v>
      </c>
      <c r="H114" s="343">
        <f t="shared" si="11"/>
        <v>0</v>
      </c>
      <c r="I114" s="86">
        <f t="shared" si="12"/>
        <v>0</v>
      </c>
      <c r="L114" s="86">
        <f>IFERROR(VLOOKUP($A114,유통영업혁신단!$A$1:$F$254,6,FALSE),0)</f>
        <v>0</v>
      </c>
      <c r="M114" s="86">
        <f>IFERROR(VLOOKUP($A114,디지털강화팀회신!$A:$D,3,FALSE),0)</f>
        <v>0</v>
      </c>
      <c r="N114" s="86">
        <f>IFERROR(VLOOKUP($A114,디지털강화팀회신!$A:$D,4,FALSE),0)</f>
        <v>0</v>
      </c>
      <c r="O114" s="2" t="b">
        <f t="shared" si="13"/>
        <v>1</v>
      </c>
    </row>
    <row r="115" spans="1:15" x14ac:dyDescent="0.25">
      <c r="A115" s="23" t="s">
        <v>218</v>
      </c>
      <c r="B115" s="86">
        <f t="shared" si="14"/>
        <v>0</v>
      </c>
      <c r="C115" s="86">
        <f t="shared" si="8"/>
        <v>0</v>
      </c>
      <c r="D115" s="86">
        <f t="shared" si="9"/>
        <v>0</v>
      </c>
      <c r="E115" s="97" t="b">
        <f t="shared" si="10"/>
        <v>1</v>
      </c>
      <c r="G115" s="353">
        <f>유통영업혁신단!L115</f>
        <v>0</v>
      </c>
      <c r="H115" s="343">
        <f t="shared" si="11"/>
        <v>0</v>
      </c>
      <c r="I115" s="86">
        <f t="shared" si="12"/>
        <v>0</v>
      </c>
      <c r="L115" s="86">
        <f>IFERROR(VLOOKUP($A115,유통영업혁신단!$A$1:$F$254,6,FALSE),0)</f>
        <v>0</v>
      </c>
      <c r="M115" s="86">
        <f>IFERROR(VLOOKUP($A115,디지털강화팀회신!$A:$D,3,FALSE),0)</f>
        <v>0</v>
      </c>
      <c r="N115" s="86">
        <f>IFERROR(VLOOKUP($A115,디지털강화팀회신!$A:$D,4,FALSE),0)</f>
        <v>0</v>
      </c>
      <c r="O115" s="2" t="b">
        <f t="shared" si="13"/>
        <v>1</v>
      </c>
    </row>
    <row r="116" spans="1:15" x14ac:dyDescent="0.25">
      <c r="A116" s="177" t="s">
        <v>412</v>
      </c>
      <c r="B116" s="184">
        <f t="shared" ref="B116" si="16">C116+D116</f>
        <v>103000</v>
      </c>
      <c r="C116" s="184">
        <f t="shared" ref="C116" si="17">H116+M116</f>
        <v>97850</v>
      </c>
      <c r="D116" s="184">
        <f t="shared" ref="D116" si="18">I116+N116</f>
        <v>5150</v>
      </c>
      <c r="E116" s="97" t="b">
        <f t="shared" si="10"/>
        <v>1</v>
      </c>
      <c r="G116" s="353">
        <f>유통영업혁신단!L116</f>
        <v>0</v>
      </c>
      <c r="H116" s="343">
        <f t="shared" si="11"/>
        <v>0</v>
      </c>
      <c r="I116" s="184">
        <f t="shared" si="12"/>
        <v>0</v>
      </c>
      <c r="L116" s="86">
        <f>IFERROR(VLOOKUP($A116,유통영업혁신단!$A$1:$F$254,6,FALSE),0)</f>
        <v>103000</v>
      </c>
      <c r="M116" s="86">
        <f>IFERROR(VLOOKUP($A116,디지털강화팀회신!$A:$D,3,FALSE),0)</f>
        <v>97850</v>
      </c>
      <c r="N116" s="86">
        <f>IFERROR(VLOOKUP($A116,디지털강화팀회신!$A:$D,4,FALSE),0)</f>
        <v>5150</v>
      </c>
      <c r="O116" s="2" t="b">
        <f t="shared" ref="O116:O117" si="19">L116=M116+N116</f>
        <v>1</v>
      </c>
    </row>
    <row r="117" spans="1:15" x14ac:dyDescent="0.25">
      <c r="A117" s="228" t="s">
        <v>443</v>
      </c>
      <c r="B117" s="184">
        <f t="shared" ref="B117" si="20">C117+D117</f>
        <v>684285</v>
      </c>
      <c r="C117" s="184">
        <f t="shared" ref="C117" si="21">H117+M117</f>
        <v>650071</v>
      </c>
      <c r="D117" s="184">
        <f t="shared" ref="D117" si="22">I117+N117</f>
        <v>34214</v>
      </c>
      <c r="E117" s="97" t="b">
        <f t="shared" si="10"/>
        <v>1</v>
      </c>
      <c r="G117" s="353">
        <f>유통영업혁신단!L117</f>
        <v>0</v>
      </c>
      <c r="H117" s="343">
        <f t="shared" si="11"/>
        <v>0</v>
      </c>
      <c r="I117" s="184">
        <f t="shared" si="12"/>
        <v>0</v>
      </c>
      <c r="L117" s="86">
        <f>SUM(M117:N117)</f>
        <v>684285</v>
      </c>
      <c r="M117" s="86">
        <f>IFERROR(VLOOKUP($A117,디지털강화팀회신!$A:$D,3,FALSE),0)</f>
        <v>650071</v>
      </c>
      <c r="N117" s="86">
        <f>IFERROR(VLOOKUP($A117,디지털강화팀회신!$A:$D,4,FALSE),0)</f>
        <v>34214</v>
      </c>
      <c r="O117" s="2" t="b">
        <f t="shared" si="19"/>
        <v>1</v>
      </c>
    </row>
    <row r="118" spans="1:15" x14ac:dyDescent="0.25">
      <c r="A118" s="24" t="s">
        <v>155</v>
      </c>
      <c r="B118" s="86">
        <f t="shared" si="14"/>
        <v>0</v>
      </c>
      <c r="C118" s="86">
        <f t="shared" si="8"/>
        <v>0</v>
      </c>
      <c r="D118" s="86">
        <f t="shared" si="9"/>
        <v>0</v>
      </c>
      <c r="E118" s="97" t="b">
        <f t="shared" si="10"/>
        <v>1</v>
      </c>
      <c r="G118" s="353">
        <f>유통영업혁신단!L117</f>
        <v>0</v>
      </c>
      <c r="H118" s="343">
        <f t="shared" si="11"/>
        <v>0</v>
      </c>
      <c r="I118" s="86">
        <f t="shared" si="12"/>
        <v>0</v>
      </c>
      <c r="L118" s="86">
        <f>IFERROR(VLOOKUP($A118,유통영업혁신단!$A$1:$F$254,6,FALSE),0)</f>
        <v>0</v>
      </c>
      <c r="M118" s="86">
        <f>IFERROR(VLOOKUP($A118,디지털강화팀회신!$A:$D,3,FALSE),0)</f>
        <v>0</v>
      </c>
      <c r="N118" s="86">
        <f>IFERROR(VLOOKUP($A118,디지털강화팀회신!$A:$D,4,FALSE),0)</f>
        <v>0</v>
      </c>
      <c r="O118" s="2" t="b">
        <f t="shared" si="13"/>
        <v>1</v>
      </c>
    </row>
    <row r="119" spans="1:15" x14ac:dyDescent="0.25">
      <c r="A119" s="23" t="s">
        <v>156</v>
      </c>
      <c r="B119" s="86">
        <f t="shared" si="14"/>
        <v>0</v>
      </c>
      <c r="C119" s="86">
        <f t="shared" si="8"/>
        <v>0</v>
      </c>
      <c r="D119" s="86">
        <f t="shared" si="9"/>
        <v>0</v>
      </c>
      <c r="E119" s="97" t="b">
        <f t="shared" si="10"/>
        <v>1</v>
      </c>
      <c r="G119" s="353">
        <f>유통영업혁신단!L118</f>
        <v>0</v>
      </c>
      <c r="H119" s="343">
        <f t="shared" si="11"/>
        <v>0</v>
      </c>
      <c r="I119" s="86">
        <f t="shared" si="12"/>
        <v>0</v>
      </c>
      <c r="L119" s="86">
        <f>IFERROR(VLOOKUP($A119,유통영업혁신단!$A$1:$F$254,6,FALSE),0)</f>
        <v>0</v>
      </c>
      <c r="M119" s="86">
        <f>IFERROR(VLOOKUP($A119,디지털강화팀회신!$A:$D,3,FALSE),0)</f>
        <v>0</v>
      </c>
      <c r="N119" s="86">
        <f>IFERROR(VLOOKUP($A119,디지털강화팀회신!$A:$D,4,FALSE),0)</f>
        <v>0</v>
      </c>
      <c r="O119" s="2" t="b">
        <f t="shared" si="13"/>
        <v>1</v>
      </c>
    </row>
    <row r="120" spans="1:15" x14ac:dyDescent="0.25">
      <c r="A120" s="23" t="s">
        <v>219</v>
      </c>
      <c r="B120" s="86">
        <f t="shared" si="14"/>
        <v>0</v>
      </c>
      <c r="C120" s="86">
        <f t="shared" si="8"/>
        <v>0</v>
      </c>
      <c r="D120" s="86">
        <f t="shared" si="9"/>
        <v>0</v>
      </c>
      <c r="E120" s="97" t="b">
        <f t="shared" si="10"/>
        <v>1</v>
      </c>
      <c r="G120" s="353">
        <f>유통영업혁신단!L119</f>
        <v>0</v>
      </c>
      <c r="H120" s="343">
        <f t="shared" si="11"/>
        <v>0</v>
      </c>
      <c r="I120" s="86">
        <f t="shared" si="12"/>
        <v>0</v>
      </c>
      <c r="L120" s="86">
        <f>IFERROR(VLOOKUP($A120,유통영업혁신단!$A$1:$F$254,6,FALSE),0)</f>
        <v>0</v>
      </c>
      <c r="M120" s="86">
        <f>IFERROR(VLOOKUP($A120,디지털강화팀회신!$A:$D,3,FALSE),0)</f>
        <v>0</v>
      </c>
      <c r="N120" s="86">
        <f>IFERROR(VLOOKUP($A120,디지털강화팀회신!$A:$D,4,FALSE),0)</f>
        <v>0</v>
      </c>
      <c r="O120" s="2" t="b">
        <f t="shared" si="13"/>
        <v>1</v>
      </c>
    </row>
    <row r="121" spans="1:15" x14ac:dyDescent="0.25">
      <c r="A121" s="23" t="s">
        <v>157</v>
      </c>
      <c r="B121" s="86">
        <f t="shared" si="14"/>
        <v>0</v>
      </c>
      <c r="C121" s="86">
        <f t="shared" si="8"/>
        <v>0</v>
      </c>
      <c r="D121" s="86">
        <f t="shared" si="9"/>
        <v>0</v>
      </c>
      <c r="E121" s="97" t="b">
        <f t="shared" si="10"/>
        <v>1</v>
      </c>
      <c r="G121" s="353">
        <f>유통영업혁신단!L120</f>
        <v>0</v>
      </c>
      <c r="H121" s="343">
        <f t="shared" si="11"/>
        <v>0</v>
      </c>
      <c r="I121" s="86">
        <f t="shared" si="12"/>
        <v>0</v>
      </c>
      <c r="L121" s="86">
        <f>IFERROR(VLOOKUP($A121,유통영업혁신단!$A$1:$F$254,6,FALSE),0)</f>
        <v>0</v>
      </c>
      <c r="M121" s="86">
        <f>IFERROR(VLOOKUP($A121,디지털강화팀회신!$A:$D,3,FALSE),0)</f>
        <v>0</v>
      </c>
      <c r="N121" s="86">
        <f>IFERROR(VLOOKUP($A121,디지털강화팀회신!$A:$D,4,FALSE),0)</f>
        <v>0</v>
      </c>
      <c r="O121" s="2" t="b">
        <f t="shared" si="13"/>
        <v>1</v>
      </c>
    </row>
    <row r="122" spans="1:15" x14ac:dyDescent="0.25">
      <c r="A122" s="24" t="s">
        <v>63</v>
      </c>
      <c r="B122" s="86">
        <f t="shared" si="14"/>
        <v>8046970</v>
      </c>
      <c r="C122" s="86">
        <f t="shared" si="8"/>
        <v>7644622</v>
      </c>
      <c r="D122" s="86">
        <f t="shared" si="9"/>
        <v>402348</v>
      </c>
      <c r="E122" s="97" t="b">
        <f t="shared" si="10"/>
        <v>1</v>
      </c>
      <c r="G122" s="353">
        <f>유통영업혁신단!L121</f>
        <v>0</v>
      </c>
      <c r="H122" s="343">
        <f t="shared" si="11"/>
        <v>0</v>
      </c>
      <c r="I122" s="86">
        <f t="shared" si="12"/>
        <v>0</v>
      </c>
      <c r="L122" s="86">
        <f>IFERROR(VLOOKUP($A122,유통영업혁신단!$A$1:$F$254,6,FALSE),0)</f>
        <v>8046970</v>
      </c>
      <c r="M122" s="86">
        <f>IFERROR(VLOOKUP($A122,디지털강화팀회신!$A:$D,3,FALSE),0)</f>
        <v>7644622</v>
      </c>
      <c r="N122" s="86">
        <f>IFERROR(VLOOKUP($A122,디지털강화팀회신!$A:$D,4,FALSE),0)</f>
        <v>402348</v>
      </c>
      <c r="O122" s="2" t="b">
        <f t="shared" si="13"/>
        <v>1</v>
      </c>
    </row>
    <row r="123" spans="1:15" x14ac:dyDescent="0.25">
      <c r="A123" s="23" t="s">
        <v>64</v>
      </c>
      <c r="B123" s="86">
        <f t="shared" si="14"/>
        <v>0</v>
      </c>
      <c r="C123" s="86">
        <f t="shared" si="8"/>
        <v>0</v>
      </c>
      <c r="D123" s="86">
        <f t="shared" si="9"/>
        <v>0</v>
      </c>
      <c r="E123" s="97" t="b">
        <f t="shared" si="10"/>
        <v>1</v>
      </c>
      <c r="G123" s="353">
        <f>유통영업혁신단!L122</f>
        <v>0</v>
      </c>
      <c r="H123" s="343">
        <f t="shared" si="11"/>
        <v>0</v>
      </c>
      <c r="I123" s="86">
        <f t="shared" si="12"/>
        <v>0</v>
      </c>
      <c r="L123" s="86">
        <f>IFERROR(VLOOKUP($A123,유통영업혁신단!$A$1:$F$254,6,FALSE),0)</f>
        <v>0</v>
      </c>
      <c r="M123" s="86">
        <f>IFERROR(VLOOKUP($A123,디지털강화팀회신!$A:$D,3,FALSE),0)</f>
        <v>0</v>
      </c>
      <c r="N123" s="86">
        <f>IFERROR(VLOOKUP($A123,디지털강화팀회신!$A:$D,4,FALSE),0)</f>
        <v>0</v>
      </c>
      <c r="O123" s="2" t="b">
        <f t="shared" si="13"/>
        <v>1</v>
      </c>
    </row>
    <row r="124" spans="1:15" x14ac:dyDescent="0.25">
      <c r="A124" s="23" t="s">
        <v>65</v>
      </c>
      <c r="B124" s="86">
        <f t="shared" si="14"/>
        <v>2664600</v>
      </c>
      <c r="C124" s="86">
        <f t="shared" si="8"/>
        <v>2531370</v>
      </c>
      <c r="D124" s="86">
        <f t="shared" si="9"/>
        <v>133230</v>
      </c>
      <c r="E124" s="97" t="b">
        <f t="shared" si="10"/>
        <v>1</v>
      </c>
      <c r="G124" s="353">
        <f>유통영업혁신단!L123</f>
        <v>0</v>
      </c>
      <c r="H124" s="343">
        <f t="shared" si="11"/>
        <v>0</v>
      </c>
      <c r="I124" s="86">
        <f t="shared" si="12"/>
        <v>0</v>
      </c>
      <c r="L124" s="86">
        <f>IFERROR(VLOOKUP($A124,유통영업혁신단!$A$1:$F$254,6,FALSE),0)</f>
        <v>2664600</v>
      </c>
      <c r="M124" s="86">
        <f>IFERROR(VLOOKUP($A124,디지털강화팀회신!$A:$D,3,FALSE),0)</f>
        <v>2531370</v>
      </c>
      <c r="N124" s="86">
        <f>IFERROR(VLOOKUP($A124,디지털강화팀회신!$A:$D,4,FALSE),0)</f>
        <v>133230</v>
      </c>
      <c r="O124" s="2" t="b">
        <f t="shared" si="13"/>
        <v>1</v>
      </c>
    </row>
    <row r="125" spans="1:15" x14ac:dyDescent="0.25">
      <c r="A125" s="23" t="s">
        <v>66</v>
      </c>
      <c r="B125" s="86">
        <f t="shared" si="14"/>
        <v>5353590</v>
      </c>
      <c r="C125" s="86">
        <f t="shared" si="8"/>
        <v>5085911</v>
      </c>
      <c r="D125" s="86">
        <f t="shared" si="9"/>
        <v>267679</v>
      </c>
      <c r="E125" s="97" t="b">
        <f t="shared" si="10"/>
        <v>1</v>
      </c>
      <c r="G125" s="353">
        <f>유통영업혁신단!L124</f>
        <v>0</v>
      </c>
      <c r="H125" s="343">
        <f t="shared" si="11"/>
        <v>0</v>
      </c>
      <c r="I125" s="86">
        <f t="shared" si="12"/>
        <v>0</v>
      </c>
      <c r="L125" s="86">
        <f>IFERROR(VLOOKUP($A125,유통영업혁신단!$A$1:$F$254,6,FALSE),0)</f>
        <v>5353590</v>
      </c>
      <c r="M125" s="86">
        <f>IFERROR(VLOOKUP($A125,디지털강화팀회신!$A:$D,3,FALSE),0)</f>
        <v>5085911</v>
      </c>
      <c r="N125" s="86">
        <f>IFERROR(VLOOKUP($A125,디지털강화팀회신!$A:$D,4,FALSE),0)</f>
        <v>267679</v>
      </c>
      <c r="O125" s="2" t="b">
        <f t="shared" si="13"/>
        <v>1</v>
      </c>
    </row>
    <row r="126" spans="1:15" x14ac:dyDescent="0.25">
      <c r="A126" s="23" t="s">
        <v>67</v>
      </c>
      <c r="B126" s="86">
        <f t="shared" si="14"/>
        <v>28780</v>
      </c>
      <c r="C126" s="86">
        <f t="shared" si="8"/>
        <v>27341</v>
      </c>
      <c r="D126" s="86">
        <f t="shared" si="9"/>
        <v>1439</v>
      </c>
      <c r="E126" s="97" t="b">
        <f t="shared" si="10"/>
        <v>1</v>
      </c>
      <c r="G126" s="353">
        <f>유통영업혁신단!L125</f>
        <v>0</v>
      </c>
      <c r="H126" s="343">
        <f t="shared" si="11"/>
        <v>0</v>
      </c>
      <c r="I126" s="86">
        <f t="shared" si="12"/>
        <v>0</v>
      </c>
      <c r="L126" s="86">
        <f>IFERROR(VLOOKUP($A126,유통영업혁신단!$A$1:$F$254,6,FALSE),0)</f>
        <v>28780</v>
      </c>
      <c r="M126" s="86">
        <f>IFERROR(VLOOKUP($A126,디지털강화팀회신!$A:$D,3,FALSE),0)</f>
        <v>27341</v>
      </c>
      <c r="N126" s="86">
        <f>IFERROR(VLOOKUP($A126,디지털강화팀회신!$A:$D,4,FALSE),0)</f>
        <v>1439</v>
      </c>
      <c r="O126" s="2" t="b">
        <f t="shared" si="13"/>
        <v>1</v>
      </c>
    </row>
    <row r="127" spans="1:15" x14ac:dyDescent="0.25">
      <c r="A127" s="25" t="s">
        <v>220</v>
      </c>
      <c r="B127" s="86">
        <f t="shared" si="14"/>
        <v>0</v>
      </c>
      <c r="C127" s="86">
        <f t="shared" si="8"/>
        <v>0</v>
      </c>
      <c r="D127" s="86">
        <f t="shared" si="9"/>
        <v>0</v>
      </c>
      <c r="E127" s="97" t="b">
        <f t="shared" si="10"/>
        <v>1</v>
      </c>
      <c r="G127" s="353">
        <f>유통영업혁신단!L126</f>
        <v>0</v>
      </c>
      <c r="H127" s="343">
        <f t="shared" si="11"/>
        <v>0</v>
      </c>
      <c r="I127" s="86">
        <f t="shared" si="12"/>
        <v>0</v>
      </c>
      <c r="L127" s="86">
        <f>IFERROR(VLOOKUP($A127,유통영업혁신단!$A$1:$F$254,6,FALSE),0)</f>
        <v>0</v>
      </c>
      <c r="M127" s="86">
        <f>IFERROR(VLOOKUP($A127,디지털강화팀회신!$A:$D,3,FALSE),0)</f>
        <v>0</v>
      </c>
      <c r="N127" s="86">
        <f>IFERROR(VLOOKUP($A127,디지털강화팀회신!$A:$D,4,FALSE),0)</f>
        <v>0</v>
      </c>
      <c r="O127" s="2" t="b">
        <f t="shared" si="13"/>
        <v>1</v>
      </c>
    </row>
    <row r="128" spans="1:15" x14ac:dyDescent="0.25">
      <c r="A128" s="28" t="s">
        <v>221</v>
      </c>
      <c r="B128" s="86">
        <f t="shared" si="14"/>
        <v>0</v>
      </c>
      <c r="C128" s="86">
        <f t="shared" si="8"/>
        <v>0</v>
      </c>
      <c r="D128" s="86">
        <f t="shared" si="9"/>
        <v>0</v>
      </c>
      <c r="E128" s="97" t="b">
        <f t="shared" si="10"/>
        <v>1</v>
      </c>
      <c r="G128" s="353">
        <f>유통영업혁신단!L127</f>
        <v>0</v>
      </c>
      <c r="H128" s="343">
        <f t="shared" si="11"/>
        <v>0</v>
      </c>
      <c r="I128" s="86">
        <f t="shared" si="12"/>
        <v>0</v>
      </c>
      <c r="L128" s="86">
        <f>IFERROR(VLOOKUP($A128,유통영업혁신단!$A$1:$F$254,6,FALSE),0)</f>
        <v>0</v>
      </c>
      <c r="M128" s="86">
        <f>IFERROR(VLOOKUP($A128,디지털강화팀회신!$A:$D,3,FALSE),0)</f>
        <v>0</v>
      </c>
      <c r="N128" s="86">
        <f>IFERROR(VLOOKUP($A128,디지털강화팀회신!$A:$D,4,FALSE),0)</f>
        <v>0</v>
      </c>
      <c r="O128" s="2" t="b">
        <f t="shared" si="13"/>
        <v>1</v>
      </c>
    </row>
    <row r="129" spans="1:15" x14ac:dyDescent="0.25">
      <c r="A129" s="24" t="s">
        <v>68</v>
      </c>
      <c r="B129" s="86">
        <f t="shared" si="14"/>
        <v>0</v>
      </c>
      <c r="C129" s="86">
        <f t="shared" si="8"/>
        <v>0</v>
      </c>
      <c r="D129" s="86">
        <f t="shared" si="9"/>
        <v>0</v>
      </c>
      <c r="E129" s="97" t="b">
        <f t="shared" si="10"/>
        <v>1</v>
      </c>
      <c r="G129" s="353">
        <f>유통영업혁신단!L128</f>
        <v>0</v>
      </c>
      <c r="H129" s="343">
        <f t="shared" si="11"/>
        <v>0</v>
      </c>
      <c r="I129" s="86">
        <f t="shared" si="12"/>
        <v>0</v>
      </c>
      <c r="L129" s="86">
        <f>IFERROR(VLOOKUP($A129,유통영업혁신단!$A$1:$F$254,6,FALSE),0)</f>
        <v>0</v>
      </c>
      <c r="M129" s="86">
        <f>IFERROR(VLOOKUP($A129,디지털강화팀회신!$A:$D,3,FALSE),0)</f>
        <v>0</v>
      </c>
      <c r="N129" s="86">
        <f>IFERROR(VLOOKUP($A129,디지털강화팀회신!$A:$D,4,FALSE),0)</f>
        <v>0</v>
      </c>
      <c r="O129" s="2" t="b">
        <f t="shared" si="13"/>
        <v>1</v>
      </c>
    </row>
    <row r="130" spans="1:15" x14ac:dyDescent="0.25">
      <c r="A130" s="23" t="s">
        <v>69</v>
      </c>
      <c r="B130" s="86">
        <f t="shared" si="14"/>
        <v>0</v>
      </c>
      <c r="C130" s="86">
        <f t="shared" si="8"/>
        <v>0</v>
      </c>
      <c r="D130" s="86">
        <f t="shared" si="9"/>
        <v>0</v>
      </c>
      <c r="E130" s="97" t="b">
        <f t="shared" ref="E130:E193" si="23">B130=SUM(C130:D130)</f>
        <v>1</v>
      </c>
      <c r="G130" s="353">
        <f>유통영업혁신단!L129</f>
        <v>0</v>
      </c>
      <c r="H130" s="343">
        <f t="shared" si="11"/>
        <v>0</v>
      </c>
      <c r="I130" s="86">
        <f t="shared" si="12"/>
        <v>0</v>
      </c>
      <c r="L130" s="86">
        <f>IFERROR(VLOOKUP($A130,유통영업혁신단!$A$1:$F$254,6,FALSE),0)</f>
        <v>0</v>
      </c>
      <c r="M130" s="86">
        <f>IFERROR(VLOOKUP($A130,디지털강화팀회신!$A:$D,3,FALSE),0)</f>
        <v>0</v>
      </c>
      <c r="N130" s="86">
        <f>IFERROR(VLOOKUP($A130,디지털강화팀회신!$A:$D,4,FALSE),0)</f>
        <v>0</v>
      </c>
      <c r="O130" s="2" t="b">
        <f t="shared" si="13"/>
        <v>1</v>
      </c>
    </row>
    <row r="131" spans="1:15" x14ac:dyDescent="0.25">
      <c r="A131" s="23" t="s">
        <v>345</v>
      </c>
      <c r="B131" s="86">
        <f t="shared" si="14"/>
        <v>0</v>
      </c>
      <c r="C131" s="86">
        <f t="shared" si="8"/>
        <v>0</v>
      </c>
      <c r="D131" s="86">
        <f t="shared" si="9"/>
        <v>0</v>
      </c>
      <c r="E131" s="97" t="b">
        <f t="shared" si="23"/>
        <v>1</v>
      </c>
      <c r="G131" s="353">
        <f>유통영업혁신단!L130</f>
        <v>0</v>
      </c>
      <c r="H131" s="343">
        <f t="shared" si="11"/>
        <v>0</v>
      </c>
      <c r="I131" s="86">
        <f t="shared" si="12"/>
        <v>0</v>
      </c>
      <c r="L131" s="86">
        <f>IFERROR(VLOOKUP($A131,유통영업혁신단!$A$1:$F$254,6,FALSE),0)</f>
        <v>0</v>
      </c>
      <c r="M131" s="86">
        <f>IFERROR(VLOOKUP($A131,디지털강화팀회신!$A:$D,3,FALSE),0)</f>
        <v>0</v>
      </c>
      <c r="N131" s="86">
        <f>IFERROR(VLOOKUP($A131,디지털강화팀회신!$A:$D,4,FALSE),0)</f>
        <v>0</v>
      </c>
      <c r="O131" s="2" t="b">
        <f t="shared" si="13"/>
        <v>1</v>
      </c>
    </row>
    <row r="132" spans="1:15" x14ac:dyDescent="0.25">
      <c r="A132" s="24" t="s">
        <v>158</v>
      </c>
      <c r="B132" s="86">
        <f t="shared" si="14"/>
        <v>0</v>
      </c>
      <c r="C132" s="86">
        <f t="shared" ref="C132:C195" si="24">H132+M132</f>
        <v>0</v>
      </c>
      <c r="D132" s="86">
        <f t="shared" ref="D132:D195" si="25">I132+N132</f>
        <v>0</v>
      </c>
      <c r="E132" s="97" t="b">
        <f t="shared" si="23"/>
        <v>1</v>
      </c>
      <c r="G132" s="353">
        <f>유통영업혁신단!L131</f>
        <v>0</v>
      </c>
      <c r="H132" s="343">
        <f t="shared" ref="H132:H195" si="26">$G132*$M$258</f>
        <v>0</v>
      </c>
      <c r="I132" s="86">
        <f t="shared" ref="I132:I195" si="27">$G132*$N$258</f>
        <v>0</v>
      </c>
      <c r="L132" s="86">
        <f>IFERROR(VLOOKUP($A132,유통영업혁신단!$A$1:$F$254,6,FALSE),0)</f>
        <v>0</v>
      </c>
      <c r="M132" s="86">
        <f>IFERROR(VLOOKUP($A132,디지털강화팀회신!$A:$D,3,FALSE),0)</f>
        <v>0</v>
      </c>
      <c r="N132" s="86">
        <f>IFERROR(VLOOKUP($A132,디지털강화팀회신!$A:$D,4,FALSE),0)</f>
        <v>0</v>
      </c>
      <c r="O132" s="2" t="b">
        <f t="shared" ref="O132:O195" si="28">L132=M132+N132</f>
        <v>1</v>
      </c>
    </row>
    <row r="133" spans="1:15" x14ac:dyDescent="0.25">
      <c r="A133" s="23" t="s">
        <v>159</v>
      </c>
      <c r="B133" s="86">
        <f t="shared" si="14"/>
        <v>0</v>
      </c>
      <c r="C133" s="86">
        <f t="shared" si="24"/>
        <v>0</v>
      </c>
      <c r="D133" s="86">
        <f t="shared" si="25"/>
        <v>0</v>
      </c>
      <c r="E133" s="97" t="b">
        <f t="shared" si="23"/>
        <v>1</v>
      </c>
      <c r="G133" s="353">
        <f>유통영업혁신단!L132</f>
        <v>0</v>
      </c>
      <c r="H133" s="343">
        <f t="shared" si="26"/>
        <v>0</v>
      </c>
      <c r="I133" s="86">
        <f t="shared" si="27"/>
        <v>0</v>
      </c>
      <c r="L133" s="86">
        <f>IFERROR(VLOOKUP($A133,유통영업혁신단!$A$1:$F$254,6,FALSE),0)</f>
        <v>0</v>
      </c>
      <c r="M133" s="86">
        <f>IFERROR(VLOOKUP($A133,디지털강화팀회신!$A:$D,3,FALSE),0)</f>
        <v>0</v>
      </c>
      <c r="N133" s="86">
        <f>IFERROR(VLOOKUP($A133,디지털강화팀회신!$A:$D,4,FALSE),0)</f>
        <v>0</v>
      </c>
      <c r="O133" s="2" t="b">
        <f t="shared" si="28"/>
        <v>1</v>
      </c>
    </row>
    <row r="134" spans="1:15" x14ac:dyDescent="0.25">
      <c r="A134" s="23" t="s">
        <v>222</v>
      </c>
      <c r="B134" s="86">
        <f t="shared" si="14"/>
        <v>0</v>
      </c>
      <c r="C134" s="86">
        <f t="shared" si="24"/>
        <v>0</v>
      </c>
      <c r="D134" s="86">
        <f t="shared" si="25"/>
        <v>0</v>
      </c>
      <c r="E134" s="97" t="b">
        <f t="shared" si="23"/>
        <v>1</v>
      </c>
      <c r="G134" s="353">
        <f>유통영업혁신단!L133</f>
        <v>0</v>
      </c>
      <c r="H134" s="343">
        <f t="shared" si="26"/>
        <v>0</v>
      </c>
      <c r="I134" s="86">
        <f t="shared" si="27"/>
        <v>0</v>
      </c>
      <c r="L134" s="86">
        <f>IFERROR(VLOOKUP($A134,유통영업혁신단!$A$1:$F$254,6,FALSE),0)</f>
        <v>0</v>
      </c>
      <c r="M134" s="86">
        <f>IFERROR(VLOOKUP($A134,디지털강화팀회신!$A:$D,3,FALSE),0)</f>
        <v>0</v>
      </c>
      <c r="N134" s="86">
        <f>IFERROR(VLOOKUP($A134,디지털강화팀회신!$A:$D,4,FALSE),0)</f>
        <v>0</v>
      </c>
      <c r="O134" s="2" t="b">
        <f t="shared" si="28"/>
        <v>1</v>
      </c>
    </row>
    <row r="135" spans="1:15" x14ac:dyDescent="0.25">
      <c r="A135" s="23" t="s">
        <v>223</v>
      </c>
      <c r="B135" s="86">
        <f t="shared" ref="B135:B198" si="29">C135+D135</f>
        <v>0</v>
      </c>
      <c r="C135" s="86">
        <f t="shared" si="24"/>
        <v>0</v>
      </c>
      <c r="D135" s="86">
        <f t="shared" si="25"/>
        <v>0</v>
      </c>
      <c r="E135" s="97" t="b">
        <f t="shared" si="23"/>
        <v>1</v>
      </c>
      <c r="G135" s="353">
        <f>유통영업혁신단!L134</f>
        <v>0</v>
      </c>
      <c r="H135" s="343">
        <f t="shared" si="26"/>
        <v>0</v>
      </c>
      <c r="I135" s="86">
        <f t="shared" si="27"/>
        <v>0</v>
      </c>
      <c r="L135" s="86">
        <f>IFERROR(VLOOKUP($A135,유통영업혁신단!$A$1:$F$254,6,FALSE),0)</f>
        <v>0</v>
      </c>
      <c r="M135" s="86">
        <f>IFERROR(VLOOKUP($A135,디지털강화팀회신!$A:$D,3,FALSE),0)</f>
        <v>0</v>
      </c>
      <c r="N135" s="86">
        <f>IFERROR(VLOOKUP($A135,디지털강화팀회신!$A:$D,4,FALSE),0)</f>
        <v>0</v>
      </c>
      <c r="O135" s="2" t="b">
        <f t="shared" si="28"/>
        <v>1</v>
      </c>
    </row>
    <row r="136" spans="1:15" x14ac:dyDescent="0.25">
      <c r="A136" s="23" t="s">
        <v>160</v>
      </c>
      <c r="B136" s="86">
        <f t="shared" si="29"/>
        <v>0</v>
      </c>
      <c r="C136" s="86">
        <f t="shared" si="24"/>
        <v>0</v>
      </c>
      <c r="D136" s="86">
        <f t="shared" si="25"/>
        <v>0</v>
      </c>
      <c r="E136" s="97" t="b">
        <f t="shared" si="23"/>
        <v>1</v>
      </c>
      <c r="G136" s="353">
        <f>유통영업혁신단!L135</f>
        <v>0</v>
      </c>
      <c r="H136" s="343">
        <f t="shared" si="26"/>
        <v>0</v>
      </c>
      <c r="I136" s="86">
        <f t="shared" si="27"/>
        <v>0</v>
      </c>
      <c r="L136" s="86">
        <f>IFERROR(VLOOKUP($A136,유통영업혁신단!$A$1:$F$254,6,FALSE),0)</f>
        <v>0</v>
      </c>
      <c r="M136" s="86">
        <f>IFERROR(VLOOKUP($A136,디지털강화팀회신!$A:$D,3,FALSE),0)</f>
        <v>0</v>
      </c>
      <c r="N136" s="86">
        <f>IFERROR(VLOOKUP($A136,디지털강화팀회신!$A:$D,4,FALSE),0)</f>
        <v>0</v>
      </c>
      <c r="O136" s="2" t="b">
        <f t="shared" si="28"/>
        <v>1</v>
      </c>
    </row>
    <row r="137" spans="1:15" x14ac:dyDescent="0.25">
      <c r="A137" s="24" t="s">
        <v>70</v>
      </c>
      <c r="B137" s="86">
        <f t="shared" si="29"/>
        <v>0</v>
      </c>
      <c r="C137" s="86">
        <f t="shared" si="24"/>
        <v>0</v>
      </c>
      <c r="D137" s="86">
        <f t="shared" si="25"/>
        <v>0</v>
      </c>
      <c r="E137" s="97" t="b">
        <f t="shared" si="23"/>
        <v>1</v>
      </c>
      <c r="G137" s="353">
        <f>유통영업혁신단!L136</f>
        <v>0</v>
      </c>
      <c r="H137" s="343">
        <f t="shared" si="26"/>
        <v>0</v>
      </c>
      <c r="I137" s="86">
        <f t="shared" si="27"/>
        <v>0</v>
      </c>
      <c r="L137" s="86">
        <f>IFERROR(VLOOKUP($A137,유통영업혁신단!$A$1:$F$254,6,FALSE),0)</f>
        <v>0</v>
      </c>
      <c r="M137" s="86">
        <f>IFERROR(VLOOKUP($A137,디지털강화팀회신!$A:$D,3,FALSE),0)</f>
        <v>0</v>
      </c>
      <c r="N137" s="86">
        <f>IFERROR(VLOOKUP($A137,디지털강화팀회신!$A:$D,4,FALSE),0)</f>
        <v>0</v>
      </c>
      <c r="O137" s="2" t="b">
        <f t="shared" si="28"/>
        <v>1</v>
      </c>
    </row>
    <row r="138" spans="1:15" x14ac:dyDescent="0.25">
      <c r="A138" s="24" t="s">
        <v>71</v>
      </c>
      <c r="B138" s="86">
        <f t="shared" si="29"/>
        <v>53696862</v>
      </c>
      <c r="C138" s="86">
        <f t="shared" si="24"/>
        <v>51012019</v>
      </c>
      <c r="D138" s="86">
        <f t="shared" si="25"/>
        <v>2684843</v>
      </c>
      <c r="E138" s="97" t="b">
        <f t="shared" si="23"/>
        <v>1</v>
      </c>
      <c r="G138" s="353">
        <f>유통영업혁신단!L137</f>
        <v>0</v>
      </c>
      <c r="H138" s="343">
        <f t="shared" si="26"/>
        <v>0</v>
      </c>
      <c r="I138" s="86">
        <f>$G138*$N$258</f>
        <v>0</v>
      </c>
      <c r="L138" s="86">
        <f>IFERROR(VLOOKUP($A138,유통영업혁신단!$A$1:$F$254,6,FALSE),0)</f>
        <v>53696862</v>
      </c>
      <c r="M138" s="86">
        <f>IFERROR(VLOOKUP($A138,디지털강화팀회신!$A:$D,3,FALSE),0)</f>
        <v>51012019</v>
      </c>
      <c r="N138" s="86">
        <f>IFERROR(VLOOKUP($A138,디지털강화팀회신!$A:$D,4,FALSE),0)</f>
        <v>2684843</v>
      </c>
      <c r="O138" s="2" t="b">
        <f t="shared" si="28"/>
        <v>1</v>
      </c>
    </row>
    <row r="139" spans="1:15" x14ac:dyDescent="0.25">
      <c r="A139" s="23" t="s">
        <v>72</v>
      </c>
      <c r="B139" s="86">
        <f t="shared" si="29"/>
        <v>0</v>
      </c>
      <c r="C139" s="86">
        <f t="shared" si="24"/>
        <v>0</v>
      </c>
      <c r="D139" s="86">
        <f t="shared" si="25"/>
        <v>0</v>
      </c>
      <c r="E139" s="97" t="b">
        <f t="shared" si="23"/>
        <v>1</v>
      </c>
      <c r="G139" s="353">
        <f>유통영업혁신단!L138</f>
        <v>0</v>
      </c>
      <c r="H139" s="343">
        <f t="shared" si="26"/>
        <v>0</v>
      </c>
      <c r="I139" s="86">
        <f t="shared" si="27"/>
        <v>0</v>
      </c>
      <c r="L139" s="86">
        <f>IFERROR(VLOOKUP($A139,유통영업혁신단!$A$1:$F$254,6,FALSE),0)</f>
        <v>0</v>
      </c>
      <c r="M139" s="86">
        <f>IFERROR(VLOOKUP($A139,디지털강화팀회신!$A:$D,3,FALSE),0)</f>
        <v>0</v>
      </c>
      <c r="N139" s="86">
        <f>IFERROR(VLOOKUP($A139,디지털강화팀회신!$A:$D,4,FALSE),0)</f>
        <v>0</v>
      </c>
      <c r="O139" s="2" t="b">
        <f t="shared" si="28"/>
        <v>1</v>
      </c>
    </row>
    <row r="140" spans="1:15" x14ac:dyDescent="0.25">
      <c r="A140" s="23" t="s">
        <v>224</v>
      </c>
      <c r="B140" s="86">
        <f t="shared" si="29"/>
        <v>0</v>
      </c>
      <c r="C140" s="86">
        <f t="shared" si="24"/>
        <v>0</v>
      </c>
      <c r="D140" s="86">
        <f t="shared" si="25"/>
        <v>0</v>
      </c>
      <c r="E140" s="97" t="b">
        <f t="shared" si="23"/>
        <v>1</v>
      </c>
      <c r="G140" s="353">
        <f>유통영업혁신단!L139</f>
        <v>0</v>
      </c>
      <c r="H140" s="343">
        <f t="shared" si="26"/>
        <v>0</v>
      </c>
      <c r="I140" s="86">
        <f t="shared" si="27"/>
        <v>0</v>
      </c>
      <c r="L140" s="86">
        <f>IFERROR(VLOOKUP($A140,유통영업혁신단!$A$1:$F$254,6,FALSE),0)</f>
        <v>0</v>
      </c>
      <c r="M140" s="86">
        <f>IFERROR(VLOOKUP($A140,디지털강화팀회신!$A:$D,3,FALSE),0)</f>
        <v>0</v>
      </c>
      <c r="N140" s="86">
        <f>IFERROR(VLOOKUP($A140,디지털강화팀회신!$A:$D,4,FALSE),0)</f>
        <v>0</v>
      </c>
      <c r="O140" s="2" t="b">
        <f t="shared" si="28"/>
        <v>1</v>
      </c>
    </row>
    <row r="141" spans="1:15" x14ac:dyDescent="0.25">
      <c r="A141" s="23" t="s">
        <v>73</v>
      </c>
      <c r="B141" s="86">
        <f t="shared" si="29"/>
        <v>36625668</v>
      </c>
      <c r="C141" s="86">
        <f t="shared" si="24"/>
        <v>34794385</v>
      </c>
      <c r="D141" s="86">
        <f t="shared" si="25"/>
        <v>1831283</v>
      </c>
      <c r="E141" s="97" t="b">
        <f t="shared" si="23"/>
        <v>1</v>
      </c>
      <c r="G141" s="353">
        <f>유통영업혁신단!L140</f>
        <v>0</v>
      </c>
      <c r="H141" s="343">
        <f t="shared" si="26"/>
        <v>0</v>
      </c>
      <c r="I141" s="86">
        <f t="shared" si="27"/>
        <v>0</v>
      </c>
      <c r="L141" s="86">
        <f>IFERROR(VLOOKUP($A141,유통영업혁신단!$A$1:$F$254,6,FALSE),0)</f>
        <v>36625668</v>
      </c>
      <c r="M141" s="86">
        <f>IFERROR(VLOOKUP($A141,디지털강화팀회신!$A:$D,3,FALSE),0)</f>
        <v>34794385</v>
      </c>
      <c r="N141" s="86">
        <f>IFERROR(VLOOKUP($A141,디지털강화팀회신!$A:$D,4,FALSE),0)</f>
        <v>1831283</v>
      </c>
      <c r="O141" s="2" t="b">
        <f t="shared" si="28"/>
        <v>1</v>
      </c>
    </row>
    <row r="142" spans="1:15" x14ac:dyDescent="0.25">
      <c r="A142" s="23" t="s">
        <v>74</v>
      </c>
      <c r="B142" s="86">
        <f t="shared" si="29"/>
        <v>17071194</v>
      </c>
      <c r="C142" s="86">
        <f t="shared" si="24"/>
        <v>16217634</v>
      </c>
      <c r="D142" s="86">
        <f t="shared" si="25"/>
        <v>853560</v>
      </c>
      <c r="E142" s="97" t="b">
        <f t="shared" si="23"/>
        <v>1</v>
      </c>
      <c r="G142" s="353">
        <f>유통영업혁신단!L141</f>
        <v>0</v>
      </c>
      <c r="H142" s="343">
        <f t="shared" si="26"/>
        <v>0</v>
      </c>
      <c r="I142" s="86">
        <f t="shared" si="27"/>
        <v>0</v>
      </c>
      <c r="L142" s="86">
        <f>IFERROR(VLOOKUP($A142,유통영업혁신단!$A$1:$F$254,6,FALSE),0)</f>
        <v>17071194</v>
      </c>
      <c r="M142" s="86">
        <f>IFERROR(VLOOKUP($A142,디지털강화팀회신!$A:$D,3,FALSE),0)</f>
        <v>16217634</v>
      </c>
      <c r="N142" s="86">
        <f>IFERROR(VLOOKUP($A142,디지털강화팀회신!$A:$D,4,FALSE),0)</f>
        <v>853560</v>
      </c>
      <c r="O142" s="2" t="b">
        <f t="shared" si="28"/>
        <v>1</v>
      </c>
    </row>
    <row r="143" spans="1:15" x14ac:dyDescent="0.25">
      <c r="A143" s="23" t="s">
        <v>161</v>
      </c>
      <c r="B143" s="86">
        <f t="shared" si="29"/>
        <v>0</v>
      </c>
      <c r="C143" s="86">
        <f t="shared" si="24"/>
        <v>0</v>
      </c>
      <c r="D143" s="86">
        <f t="shared" si="25"/>
        <v>0</v>
      </c>
      <c r="E143" s="97" t="b">
        <f t="shared" si="23"/>
        <v>1</v>
      </c>
      <c r="G143" s="353">
        <f>유통영업혁신단!L142</f>
        <v>0</v>
      </c>
      <c r="H143" s="343">
        <f t="shared" si="26"/>
        <v>0</v>
      </c>
      <c r="I143" s="86">
        <f t="shared" si="27"/>
        <v>0</v>
      </c>
      <c r="L143" s="86">
        <f>IFERROR(VLOOKUP($A143,유통영업혁신단!$A$1:$F$254,6,FALSE),0)</f>
        <v>0</v>
      </c>
      <c r="M143" s="86">
        <f>IFERROR(VLOOKUP($A143,디지털강화팀회신!$A:$D,3,FALSE),0)</f>
        <v>0</v>
      </c>
      <c r="N143" s="86">
        <f>IFERROR(VLOOKUP($A143,디지털강화팀회신!$A:$D,4,FALSE),0)</f>
        <v>0</v>
      </c>
      <c r="O143" s="2" t="b">
        <f t="shared" si="28"/>
        <v>1</v>
      </c>
    </row>
    <row r="144" spans="1:15" x14ac:dyDescent="0.25">
      <c r="A144" s="23" t="s">
        <v>225</v>
      </c>
      <c r="B144" s="86">
        <f t="shared" si="29"/>
        <v>0</v>
      </c>
      <c r="C144" s="86">
        <f t="shared" si="24"/>
        <v>0</v>
      </c>
      <c r="D144" s="86">
        <f t="shared" si="25"/>
        <v>0</v>
      </c>
      <c r="E144" s="97" t="b">
        <f t="shared" si="23"/>
        <v>1</v>
      </c>
      <c r="G144" s="353">
        <f>유통영업혁신단!L143</f>
        <v>0</v>
      </c>
      <c r="H144" s="343">
        <f t="shared" si="26"/>
        <v>0</v>
      </c>
      <c r="I144" s="86">
        <f t="shared" si="27"/>
        <v>0</v>
      </c>
      <c r="L144" s="86">
        <f>IFERROR(VLOOKUP($A144,유통영업혁신단!$A$1:$F$254,6,FALSE),0)</f>
        <v>0</v>
      </c>
      <c r="M144" s="86">
        <f>IFERROR(VLOOKUP($A144,디지털강화팀회신!$A:$D,3,FALSE),0)</f>
        <v>0</v>
      </c>
      <c r="N144" s="86">
        <f>IFERROR(VLOOKUP($A144,디지털강화팀회신!$A:$D,4,FALSE),0)</f>
        <v>0</v>
      </c>
      <c r="O144" s="2" t="b">
        <f t="shared" si="28"/>
        <v>1</v>
      </c>
    </row>
    <row r="145" spans="1:15" x14ac:dyDescent="0.25">
      <c r="A145" s="23" t="s">
        <v>346</v>
      </c>
      <c r="B145" s="86">
        <f t="shared" si="29"/>
        <v>0</v>
      </c>
      <c r="C145" s="86">
        <f t="shared" si="24"/>
        <v>0</v>
      </c>
      <c r="D145" s="86">
        <f t="shared" si="25"/>
        <v>0</v>
      </c>
      <c r="E145" s="97" t="b">
        <f t="shared" si="23"/>
        <v>1</v>
      </c>
      <c r="G145" s="353">
        <f>유통영업혁신단!L144</f>
        <v>0</v>
      </c>
      <c r="H145" s="343">
        <f t="shared" si="26"/>
        <v>0</v>
      </c>
      <c r="I145" s="86">
        <f t="shared" si="27"/>
        <v>0</v>
      </c>
      <c r="L145" s="86">
        <f>IFERROR(VLOOKUP($A145,유통영업혁신단!$A$1:$F$254,6,FALSE),0)</f>
        <v>0</v>
      </c>
      <c r="M145" s="86">
        <f>IFERROR(VLOOKUP($A145,디지털강화팀회신!$A:$D,3,FALSE),0)</f>
        <v>0</v>
      </c>
      <c r="N145" s="86">
        <f>IFERROR(VLOOKUP($A145,디지털강화팀회신!$A:$D,4,FALSE),0)</f>
        <v>0</v>
      </c>
      <c r="O145" s="2" t="b">
        <f t="shared" si="28"/>
        <v>1</v>
      </c>
    </row>
    <row r="146" spans="1:15" x14ac:dyDescent="0.25">
      <c r="A146" s="23" t="s">
        <v>347</v>
      </c>
      <c r="B146" s="86">
        <f t="shared" si="29"/>
        <v>0</v>
      </c>
      <c r="C146" s="86">
        <f t="shared" si="24"/>
        <v>0</v>
      </c>
      <c r="D146" s="86">
        <f t="shared" si="25"/>
        <v>0</v>
      </c>
      <c r="E146" s="97" t="b">
        <f t="shared" si="23"/>
        <v>1</v>
      </c>
      <c r="G146" s="353">
        <f>유통영업혁신단!L145</f>
        <v>0</v>
      </c>
      <c r="H146" s="343">
        <f t="shared" si="26"/>
        <v>0</v>
      </c>
      <c r="I146" s="86">
        <f t="shared" si="27"/>
        <v>0</v>
      </c>
      <c r="L146" s="86">
        <f>IFERROR(VLOOKUP($A146,유통영업혁신단!$A$1:$F$254,6,FALSE),0)</f>
        <v>0</v>
      </c>
      <c r="M146" s="86">
        <f>IFERROR(VLOOKUP($A146,디지털강화팀회신!$A:$D,3,FALSE),0)</f>
        <v>0</v>
      </c>
      <c r="N146" s="86">
        <f>IFERROR(VLOOKUP($A146,디지털강화팀회신!$A:$D,4,FALSE),0)</f>
        <v>0</v>
      </c>
      <c r="O146" s="2" t="b">
        <f t="shared" si="28"/>
        <v>1</v>
      </c>
    </row>
    <row r="147" spans="1:15" x14ac:dyDescent="0.25">
      <c r="A147" s="24" t="s">
        <v>75</v>
      </c>
      <c r="B147" s="86">
        <f t="shared" si="29"/>
        <v>0</v>
      </c>
      <c r="C147" s="86">
        <f t="shared" si="24"/>
        <v>0</v>
      </c>
      <c r="D147" s="86">
        <f t="shared" si="25"/>
        <v>0</v>
      </c>
      <c r="E147" s="97" t="b">
        <f t="shared" si="23"/>
        <v>1</v>
      </c>
      <c r="G147" s="353">
        <f>유통영업혁신단!L146</f>
        <v>0</v>
      </c>
      <c r="H147" s="343">
        <f t="shared" si="26"/>
        <v>0</v>
      </c>
      <c r="I147" s="86">
        <f t="shared" si="27"/>
        <v>0</v>
      </c>
      <c r="L147" s="86">
        <f>IFERROR(VLOOKUP($A147,유통영업혁신단!$A$1:$F$254,6,FALSE),0)</f>
        <v>0</v>
      </c>
      <c r="M147" s="86">
        <f>IFERROR(VLOOKUP($A147,디지털강화팀회신!$A:$D,3,FALSE),0)</f>
        <v>0</v>
      </c>
      <c r="N147" s="86">
        <f>IFERROR(VLOOKUP($A147,디지털강화팀회신!$A:$D,4,FALSE),0)</f>
        <v>0</v>
      </c>
      <c r="O147" s="2" t="b">
        <f t="shared" si="28"/>
        <v>1</v>
      </c>
    </row>
    <row r="148" spans="1:15" x14ac:dyDescent="0.25">
      <c r="A148" s="23" t="s">
        <v>162</v>
      </c>
      <c r="B148" s="86">
        <f t="shared" si="29"/>
        <v>0</v>
      </c>
      <c r="C148" s="86">
        <f t="shared" si="24"/>
        <v>0</v>
      </c>
      <c r="D148" s="86">
        <f t="shared" si="25"/>
        <v>0</v>
      </c>
      <c r="E148" s="97" t="b">
        <f t="shared" si="23"/>
        <v>1</v>
      </c>
      <c r="G148" s="353">
        <f>유통영업혁신단!L147</f>
        <v>0</v>
      </c>
      <c r="H148" s="343">
        <f t="shared" si="26"/>
        <v>0</v>
      </c>
      <c r="I148" s="86">
        <f t="shared" si="27"/>
        <v>0</v>
      </c>
      <c r="L148" s="86">
        <f>IFERROR(VLOOKUP($A148,유통영업혁신단!$A$1:$F$254,6,FALSE),0)</f>
        <v>0</v>
      </c>
      <c r="M148" s="86">
        <f>IFERROR(VLOOKUP($A148,디지털강화팀회신!$A:$D,3,FALSE),0)</f>
        <v>0</v>
      </c>
      <c r="N148" s="86">
        <f>IFERROR(VLOOKUP($A148,디지털강화팀회신!$A:$D,4,FALSE),0)</f>
        <v>0</v>
      </c>
      <c r="O148" s="2" t="b">
        <f t="shared" si="28"/>
        <v>1</v>
      </c>
    </row>
    <row r="149" spans="1:15" x14ac:dyDescent="0.25">
      <c r="A149" s="23" t="s">
        <v>76</v>
      </c>
      <c r="B149" s="86">
        <f t="shared" si="29"/>
        <v>0</v>
      </c>
      <c r="C149" s="86">
        <f t="shared" si="24"/>
        <v>0</v>
      </c>
      <c r="D149" s="86">
        <f t="shared" si="25"/>
        <v>0</v>
      </c>
      <c r="E149" s="97" t="b">
        <f t="shared" si="23"/>
        <v>1</v>
      </c>
      <c r="G149" s="353">
        <f>유통영업혁신단!L148</f>
        <v>0</v>
      </c>
      <c r="H149" s="343">
        <f t="shared" si="26"/>
        <v>0</v>
      </c>
      <c r="I149" s="86">
        <f t="shared" si="27"/>
        <v>0</v>
      </c>
      <c r="L149" s="86">
        <f>IFERROR(VLOOKUP($A149,유통영업혁신단!$A$1:$F$254,6,FALSE),0)</f>
        <v>0</v>
      </c>
      <c r="M149" s="86">
        <f>IFERROR(VLOOKUP($A149,디지털강화팀회신!$A:$D,3,FALSE),0)</f>
        <v>0</v>
      </c>
      <c r="N149" s="86">
        <f>IFERROR(VLOOKUP($A149,디지털강화팀회신!$A:$D,4,FALSE),0)</f>
        <v>0</v>
      </c>
      <c r="O149" s="2" t="b">
        <f t="shared" si="28"/>
        <v>1</v>
      </c>
    </row>
    <row r="150" spans="1:15" x14ac:dyDescent="0.25">
      <c r="A150" s="23" t="s">
        <v>163</v>
      </c>
      <c r="B150" s="86">
        <f t="shared" si="29"/>
        <v>0</v>
      </c>
      <c r="C150" s="86">
        <f t="shared" si="24"/>
        <v>0</v>
      </c>
      <c r="D150" s="86">
        <f t="shared" si="25"/>
        <v>0</v>
      </c>
      <c r="E150" s="97" t="b">
        <f t="shared" si="23"/>
        <v>1</v>
      </c>
      <c r="G150" s="353">
        <f>유통영업혁신단!L149</f>
        <v>0</v>
      </c>
      <c r="H150" s="343">
        <f t="shared" si="26"/>
        <v>0</v>
      </c>
      <c r="I150" s="86">
        <f t="shared" si="27"/>
        <v>0</v>
      </c>
      <c r="L150" s="86">
        <f>IFERROR(VLOOKUP($A150,유통영업혁신단!$A$1:$F$254,6,FALSE),0)</f>
        <v>0</v>
      </c>
      <c r="M150" s="86">
        <f>IFERROR(VLOOKUP($A150,디지털강화팀회신!$A:$D,3,FALSE),0)</f>
        <v>0</v>
      </c>
      <c r="N150" s="86">
        <f>IFERROR(VLOOKUP($A150,디지털강화팀회신!$A:$D,4,FALSE),0)</f>
        <v>0</v>
      </c>
      <c r="O150" s="2" t="b">
        <f t="shared" si="28"/>
        <v>1</v>
      </c>
    </row>
    <row r="151" spans="1:15" x14ac:dyDescent="0.25">
      <c r="A151" s="23" t="s">
        <v>164</v>
      </c>
      <c r="B151" s="86">
        <f t="shared" si="29"/>
        <v>0</v>
      </c>
      <c r="C151" s="86">
        <f t="shared" si="24"/>
        <v>0</v>
      </c>
      <c r="D151" s="86">
        <f t="shared" si="25"/>
        <v>0</v>
      </c>
      <c r="E151" s="97" t="b">
        <f t="shared" si="23"/>
        <v>1</v>
      </c>
      <c r="G151" s="353">
        <f>유통영업혁신단!L150</f>
        <v>0</v>
      </c>
      <c r="H151" s="343">
        <f t="shared" si="26"/>
        <v>0</v>
      </c>
      <c r="I151" s="86">
        <f t="shared" si="27"/>
        <v>0</v>
      </c>
      <c r="L151" s="86">
        <f>IFERROR(VLOOKUP($A151,유통영업혁신단!$A$1:$F$254,6,FALSE),0)</f>
        <v>0</v>
      </c>
      <c r="M151" s="86">
        <f>IFERROR(VLOOKUP($A151,디지털강화팀회신!$A:$D,3,FALSE),0)</f>
        <v>0</v>
      </c>
      <c r="N151" s="86">
        <f>IFERROR(VLOOKUP($A151,디지털강화팀회신!$A:$D,4,FALSE),0)</f>
        <v>0</v>
      </c>
      <c r="O151" s="2" t="b">
        <f t="shared" si="28"/>
        <v>1</v>
      </c>
    </row>
    <row r="152" spans="1:15" x14ac:dyDescent="0.25">
      <c r="A152" s="24" t="s">
        <v>77</v>
      </c>
      <c r="B152" s="86">
        <f t="shared" si="29"/>
        <v>989491.0595721514</v>
      </c>
      <c r="C152" s="86">
        <f t="shared" si="24"/>
        <v>988622.55659354385</v>
      </c>
      <c r="D152" s="86">
        <f t="shared" si="25"/>
        <v>868.50297860756882</v>
      </c>
      <c r="E152" s="97" t="b">
        <f t="shared" si="23"/>
        <v>1</v>
      </c>
      <c r="G152" s="353">
        <f>유통영업혁신단!L151</f>
        <v>17370.059572151375</v>
      </c>
      <c r="H152" s="343">
        <f t="shared" si="26"/>
        <v>16501.556593543806</v>
      </c>
      <c r="I152" s="86">
        <f t="shared" si="27"/>
        <v>868.50297860756882</v>
      </c>
      <c r="L152" s="86">
        <f>IFERROR(VLOOKUP($A152,유통영업혁신단!$A$1:$F$254,6,FALSE),0)</f>
        <v>972121</v>
      </c>
      <c r="M152" s="86">
        <f>IFERROR(VLOOKUP($A152,디지털강화팀회신!$A:$D,3,FALSE),0)</f>
        <v>972121</v>
      </c>
      <c r="N152" s="86">
        <f>IFERROR(VLOOKUP($A152,디지털강화팀회신!$A:$D,4,FALSE),0)</f>
        <v>0</v>
      </c>
      <c r="O152" s="2" t="b">
        <f t="shared" si="28"/>
        <v>1</v>
      </c>
    </row>
    <row r="153" spans="1:15" x14ac:dyDescent="0.25">
      <c r="A153" s="23" t="s">
        <v>78</v>
      </c>
      <c r="B153" s="86">
        <f t="shared" si="29"/>
        <v>214000</v>
      </c>
      <c r="C153" s="86">
        <f t="shared" si="24"/>
        <v>214000</v>
      </c>
      <c r="D153" s="86">
        <f t="shared" si="25"/>
        <v>0</v>
      </c>
      <c r="E153" s="97" t="b">
        <f t="shared" si="23"/>
        <v>1</v>
      </c>
      <c r="G153" s="353">
        <f>유통영업혁신단!L152</f>
        <v>0</v>
      </c>
      <c r="H153" s="343">
        <f t="shared" si="26"/>
        <v>0</v>
      </c>
      <c r="I153" s="86">
        <f t="shared" si="27"/>
        <v>0</v>
      </c>
      <c r="L153" s="86">
        <f>IFERROR(VLOOKUP($A153,유통영업혁신단!$A$1:$F$254,6,FALSE),0)</f>
        <v>214000</v>
      </c>
      <c r="M153" s="86">
        <f>IFERROR(VLOOKUP($A153,디지털강화팀회신!$A:$D,3,FALSE),0)</f>
        <v>214000</v>
      </c>
      <c r="N153" s="86">
        <f>IFERROR(VLOOKUP($A153,디지털강화팀회신!$A:$D,4,FALSE),0)</f>
        <v>0</v>
      </c>
      <c r="O153" s="2" t="b">
        <f t="shared" si="28"/>
        <v>1</v>
      </c>
    </row>
    <row r="154" spans="1:15" x14ac:dyDescent="0.25">
      <c r="A154" s="23" t="s">
        <v>79</v>
      </c>
      <c r="B154" s="86">
        <f t="shared" si="29"/>
        <v>775491.0595721514</v>
      </c>
      <c r="C154" s="86">
        <f t="shared" si="24"/>
        <v>774622.55659354385</v>
      </c>
      <c r="D154" s="86">
        <f t="shared" si="25"/>
        <v>868.50297860756882</v>
      </c>
      <c r="E154" s="97" t="b">
        <f t="shared" si="23"/>
        <v>1</v>
      </c>
      <c r="G154" s="353">
        <f>유통영업혁신단!L153</f>
        <v>17370.059572151375</v>
      </c>
      <c r="H154" s="343">
        <f t="shared" si="26"/>
        <v>16501.556593543806</v>
      </c>
      <c r="I154" s="86">
        <f t="shared" si="27"/>
        <v>868.50297860756882</v>
      </c>
      <c r="L154" s="86">
        <f>IFERROR(VLOOKUP($A154,유통영업혁신단!$A$1:$F$254,6,FALSE),0)</f>
        <v>758121</v>
      </c>
      <c r="M154" s="86">
        <f>IFERROR(VLOOKUP($A154,디지털강화팀회신!$A:$D,3,FALSE),0)</f>
        <v>758121</v>
      </c>
      <c r="N154" s="86">
        <f>IFERROR(VLOOKUP($A154,디지털강화팀회신!$A:$D,4,FALSE),0)</f>
        <v>0</v>
      </c>
      <c r="O154" s="2" t="b">
        <f t="shared" si="28"/>
        <v>1</v>
      </c>
    </row>
    <row r="155" spans="1:15" x14ac:dyDescent="0.25">
      <c r="A155" s="23" t="s">
        <v>80</v>
      </c>
      <c r="B155" s="86">
        <f t="shared" si="29"/>
        <v>0</v>
      </c>
      <c r="C155" s="86">
        <f t="shared" si="24"/>
        <v>0</v>
      </c>
      <c r="D155" s="86">
        <f t="shared" si="25"/>
        <v>0</v>
      </c>
      <c r="E155" s="97" t="b">
        <f t="shared" si="23"/>
        <v>1</v>
      </c>
      <c r="G155" s="353">
        <f>유통영업혁신단!L154</f>
        <v>0</v>
      </c>
      <c r="H155" s="343">
        <f t="shared" si="26"/>
        <v>0</v>
      </c>
      <c r="I155" s="86">
        <f t="shared" si="27"/>
        <v>0</v>
      </c>
      <c r="L155" s="86">
        <f>IFERROR(VLOOKUP($A155,유통영업혁신단!$A$1:$F$254,6,FALSE),0)</f>
        <v>0</v>
      </c>
      <c r="M155" s="86">
        <f>IFERROR(VLOOKUP($A155,디지털강화팀회신!$A:$D,3,FALSE),0)</f>
        <v>0</v>
      </c>
      <c r="N155" s="86">
        <f>IFERROR(VLOOKUP($A155,디지털강화팀회신!$A:$D,4,FALSE),0)</f>
        <v>0</v>
      </c>
      <c r="O155" s="2" t="b">
        <f t="shared" si="28"/>
        <v>1</v>
      </c>
    </row>
    <row r="156" spans="1:15" x14ac:dyDescent="0.25">
      <c r="A156" s="23" t="s">
        <v>81</v>
      </c>
      <c r="B156" s="86">
        <f t="shared" si="29"/>
        <v>0</v>
      </c>
      <c r="C156" s="86">
        <f t="shared" si="24"/>
        <v>0</v>
      </c>
      <c r="D156" s="86">
        <f t="shared" si="25"/>
        <v>0</v>
      </c>
      <c r="E156" s="97" t="b">
        <f t="shared" si="23"/>
        <v>1</v>
      </c>
      <c r="G156" s="353">
        <f>유통영업혁신단!L155</f>
        <v>0</v>
      </c>
      <c r="H156" s="343">
        <f t="shared" si="26"/>
        <v>0</v>
      </c>
      <c r="I156" s="86">
        <f t="shared" si="27"/>
        <v>0</v>
      </c>
      <c r="L156" s="86">
        <f>IFERROR(VLOOKUP($A156,유통영업혁신단!$A$1:$F$254,6,FALSE),0)</f>
        <v>0</v>
      </c>
      <c r="M156" s="86">
        <f>IFERROR(VLOOKUP($A156,디지털강화팀회신!$A:$D,3,FALSE),0)</f>
        <v>0</v>
      </c>
      <c r="N156" s="86">
        <f>IFERROR(VLOOKUP($A156,디지털강화팀회신!$A:$D,4,FALSE),0)</f>
        <v>0</v>
      </c>
      <c r="O156" s="2" t="b">
        <f t="shared" si="28"/>
        <v>1</v>
      </c>
    </row>
    <row r="157" spans="1:15" x14ac:dyDescent="0.25">
      <c r="A157" s="23" t="s">
        <v>226</v>
      </c>
      <c r="B157" s="86">
        <f t="shared" si="29"/>
        <v>0</v>
      </c>
      <c r="C157" s="86">
        <f t="shared" si="24"/>
        <v>0</v>
      </c>
      <c r="D157" s="86">
        <f t="shared" si="25"/>
        <v>0</v>
      </c>
      <c r="E157" s="97" t="b">
        <f t="shared" si="23"/>
        <v>1</v>
      </c>
      <c r="G157" s="353">
        <f>유통영업혁신단!L156</f>
        <v>0</v>
      </c>
      <c r="H157" s="343">
        <f t="shared" si="26"/>
        <v>0</v>
      </c>
      <c r="I157" s="86">
        <f t="shared" si="27"/>
        <v>0</v>
      </c>
      <c r="L157" s="86">
        <f>IFERROR(VLOOKUP($A157,유통영업혁신단!$A$1:$F$254,6,FALSE),0)</f>
        <v>0</v>
      </c>
      <c r="M157" s="86">
        <f>IFERROR(VLOOKUP($A157,디지털강화팀회신!$A:$D,3,FALSE),0)</f>
        <v>0</v>
      </c>
      <c r="N157" s="86">
        <f>IFERROR(VLOOKUP($A157,디지털강화팀회신!$A:$D,4,FALSE),0)</f>
        <v>0</v>
      </c>
      <c r="O157" s="2" t="b">
        <f t="shared" si="28"/>
        <v>1</v>
      </c>
    </row>
    <row r="158" spans="1:15" x14ac:dyDescent="0.25">
      <c r="A158" s="25" t="s">
        <v>227</v>
      </c>
      <c r="B158" s="86">
        <f t="shared" si="29"/>
        <v>0</v>
      </c>
      <c r="C158" s="86">
        <f t="shared" si="24"/>
        <v>0</v>
      </c>
      <c r="D158" s="86">
        <f t="shared" si="25"/>
        <v>0</v>
      </c>
      <c r="E158" s="97" t="b">
        <f t="shared" si="23"/>
        <v>1</v>
      </c>
      <c r="G158" s="353">
        <f>유통영업혁신단!L157</f>
        <v>0</v>
      </c>
      <c r="H158" s="343">
        <f t="shared" si="26"/>
        <v>0</v>
      </c>
      <c r="I158" s="86">
        <f t="shared" si="27"/>
        <v>0</v>
      </c>
      <c r="L158" s="86">
        <f>IFERROR(VLOOKUP($A158,유통영업혁신단!$A$1:$F$254,6,FALSE),0)</f>
        <v>0</v>
      </c>
      <c r="M158" s="86">
        <f>IFERROR(VLOOKUP($A158,디지털강화팀회신!$A:$D,3,FALSE),0)</f>
        <v>0</v>
      </c>
      <c r="N158" s="86">
        <f>IFERROR(VLOOKUP($A158,디지털강화팀회신!$A:$D,4,FALSE),0)</f>
        <v>0</v>
      </c>
      <c r="O158" s="2" t="b">
        <f t="shared" si="28"/>
        <v>1</v>
      </c>
    </row>
    <row r="159" spans="1:15" x14ac:dyDescent="0.25">
      <c r="A159" s="26" t="s">
        <v>228</v>
      </c>
      <c r="B159" s="86">
        <f t="shared" si="29"/>
        <v>0</v>
      </c>
      <c r="C159" s="86">
        <f t="shared" si="24"/>
        <v>0</v>
      </c>
      <c r="D159" s="86">
        <f t="shared" si="25"/>
        <v>0</v>
      </c>
      <c r="E159" s="97" t="b">
        <f t="shared" si="23"/>
        <v>1</v>
      </c>
      <c r="G159" s="353">
        <f>유통영업혁신단!L158</f>
        <v>0</v>
      </c>
      <c r="H159" s="343">
        <f t="shared" si="26"/>
        <v>0</v>
      </c>
      <c r="I159" s="86">
        <f t="shared" si="27"/>
        <v>0</v>
      </c>
      <c r="L159" s="86">
        <f>IFERROR(VLOOKUP($A159,유통영업혁신단!$A$1:$F$254,6,FALSE),0)</f>
        <v>0</v>
      </c>
      <c r="M159" s="86">
        <f>IFERROR(VLOOKUP($A159,디지털강화팀회신!$A:$D,3,FALSE),0)</f>
        <v>0</v>
      </c>
      <c r="N159" s="86">
        <f>IFERROR(VLOOKUP($A159,디지털강화팀회신!$A:$D,4,FALSE),0)</f>
        <v>0</v>
      </c>
      <c r="O159" s="2" t="b">
        <f t="shared" si="28"/>
        <v>1</v>
      </c>
    </row>
    <row r="160" spans="1:15" x14ac:dyDescent="0.25">
      <c r="A160" s="24" t="s">
        <v>82</v>
      </c>
      <c r="B160" s="86">
        <f t="shared" si="29"/>
        <v>140570578</v>
      </c>
      <c r="C160" s="86">
        <f t="shared" si="24"/>
        <v>133542049</v>
      </c>
      <c r="D160" s="86">
        <f t="shared" si="25"/>
        <v>7028529</v>
      </c>
      <c r="E160" s="97" t="b">
        <f t="shared" si="23"/>
        <v>1</v>
      </c>
      <c r="G160" s="353">
        <f>유통영업혁신단!L159</f>
        <v>0</v>
      </c>
      <c r="H160" s="343">
        <f t="shared" si="26"/>
        <v>0</v>
      </c>
      <c r="I160" s="86">
        <f t="shared" si="27"/>
        <v>0</v>
      </c>
      <c r="L160" s="86">
        <f>IFERROR(VLOOKUP($A160,유통영업혁신단!$A$1:$F$254,6,FALSE),0)</f>
        <v>140570578</v>
      </c>
      <c r="M160" s="86">
        <f>IFERROR(VLOOKUP($A160,디지털강화팀회신!$A:$D,3,FALSE),0)</f>
        <v>133542049</v>
      </c>
      <c r="N160" s="86">
        <f>IFERROR(VLOOKUP($A160,디지털강화팀회신!$A:$D,4,FALSE),0)</f>
        <v>7028529</v>
      </c>
      <c r="O160" s="2" t="b">
        <f t="shared" si="28"/>
        <v>1</v>
      </c>
    </row>
    <row r="161" spans="1:15" x14ac:dyDescent="0.25">
      <c r="A161" s="26" t="s">
        <v>229</v>
      </c>
      <c r="B161" s="86">
        <f t="shared" si="29"/>
        <v>0</v>
      </c>
      <c r="C161" s="86">
        <f t="shared" si="24"/>
        <v>0</v>
      </c>
      <c r="D161" s="86">
        <f t="shared" si="25"/>
        <v>0</v>
      </c>
      <c r="E161" s="97" t="b">
        <f t="shared" si="23"/>
        <v>1</v>
      </c>
      <c r="G161" s="353">
        <f>유통영업혁신단!L160</f>
        <v>0</v>
      </c>
      <c r="H161" s="343">
        <f t="shared" si="26"/>
        <v>0</v>
      </c>
      <c r="I161" s="86">
        <f t="shared" si="27"/>
        <v>0</v>
      </c>
      <c r="L161" s="86">
        <f>IFERROR(VLOOKUP($A161,유통영업혁신단!$A$1:$F$254,6,FALSE),0)</f>
        <v>0</v>
      </c>
      <c r="M161" s="86">
        <f>IFERROR(VLOOKUP($A161,디지털강화팀회신!$A:$D,3,FALSE),0)</f>
        <v>0</v>
      </c>
      <c r="N161" s="86">
        <f>IFERROR(VLOOKUP($A161,디지털강화팀회신!$A:$D,4,FALSE),0)</f>
        <v>0</v>
      </c>
      <c r="O161" s="2" t="b">
        <f t="shared" si="28"/>
        <v>1</v>
      </c>
    </row>
    <row r="162" spans="1:15" x14ac:dyDescent="0.25">
      <c r="A162" s="23" t="s">
        <v>83</v>
      </c>
      <c r="B162" s="86">
        <f t="shared" si="29"/>
        <v>140570578</v>
      </c>
      <c r="C162" s="86">
        <f t="shared" si="24"/>
        <v>133542049</v>
      </c>
      <c r="D162" s="86">
        <f t="shared" si="25"/>
        <v>7028529</v>
      </c>
      <c r="E162" s="97" t="b">
        <f t="shared" si="23"/>
        <v>1</v>
      </c>
      <c r="G162" s="353">
        <f>유통영업혁신단!L161</f>
        <v>0</v>
      </c>
      <c r="H162" s="343">
        <f t="shared" si="26"/>
        <v>0</v>
      </c>
      <c r="I162" s="86">
        <f t="shared" si="27"/>
        <v>0</v>
      </c>
      <c r="L162" s="86">
        <f>IFERROR(VLOOKUP($A162,유통영업혁신단!$A$1:$F$254,6,FALSE),0)</f>
        <v>140570578</v>
      </c>
      <c r="M162" s="86">
        <f>IFERROR(VLOOKUP($A162,디지털강화팀회신!$A:$D,3,FALSE),0)</f>
        <v>133542049</v>
      </c>
      <c r="N162" s="86">
        <f>IFERROR(VLOOKUP($A162,디지털강화팀회신!$A:$D,4,FALSE),0)</f>
        <v>7028529</v>
      </c>
      <c r="O162" s="2" t="b">
        <f t="shared" si="28"/>
        <v>1</v>
      </c>
    </row>
    <row r="163" spans="1:15" x14ac:dyDescent="0.25">
      <c r="A163" s="23" t="s">
        <v>230</v>
      </c>
      <c r="B163" s="86">
        <f t="shared" si="29"/>
        <v>0</v>
      </c>
      <c r="C163" s="86">
        <f t="shared" si="24"/>
        <v>0</v>
      </c>
      <c r="D163" s="86">
        <f t="shared" si="25"/>
        <v>0</v>
      </c>
      <c r="E163" s="97" t="b">
        <f t="shared" si="23"/>
        <v>1</v>
      </c>
      <c r="G163" s="353">
        <f>유통영업혁신단!L162</f>
        <v>0</v>
      </c>
      <c r="H163" s="343">
        <f t="shared" si="26"/>
        <v>0</v>
      </c>
      <c r="I163" s="86">
        <f t="shared" si="27"/>
        <v>0</v>
      </c>
      <c r="L163" s="86">
        <f>IFERROR(VLOOKUP($A163,유통영업혁신단!$A$1:$F$254,6,FALSE),0)</f>
        <v>0</v>
      </c>
      <c r="M163" s="86">
        <f>IFERROR(VLOOKUP($A163,디지털강화팀회신!$A:$D,3,FALSE),0)</f>
        <v>0</v>
      </c>
      <c r="N163" s="86">
        <f>IFERROR(VLOOKUP($A163,디지털강화팀회신!$A:$D,4,FALSE),0)</f>
        <v>0</v>
      </c>
      <c r="O163" s="2" t="b">
        <f t="shared" si="28"/>
        <v>1</v>
      </c>
    </row>
    <row r="164" spans="1:15" x14ac:dyDescent="0.25">
      <c r="A164" s="25" t="s">
        <v>231</v>
      </c>
      <c r="B164" s="86">
        <f t="shared" si="29"/>
        <v>0</v>
      </c>
      <c r="C164" s="86">
        <f t="shared" si="24"/>
        <v>0</v>
      </c>
      <c r="D164" s="86">
        <f t="shared" si="25"/>
        <v>0</v>
      </c>
      <c r="E164" s="97" t="b">
        <f t="shared" si="23"/>
        <v>1</v>
      </c>
      <c r="G164" s="353">
        <f>유통영업혁신단!L163</f>
        <v>0</v>
      </c>
      <c r="H164" s="343">
        <f t="shared" si="26"/>
        <v>0</v>
      </c>
      <c r="I164" s="86">
        <f t="shared" si="27"/>
        <v>0</v>
      </c>
      <c r="L164" s="86">
        <f>IFERROR(VLOOKUP($A164,유통영업혁신단!$A$1:$F$254,6,FALSE),0)</f>
        <v>0</v>
      </c>
      <c r="M164" s="86">
        <f>IFERROR(VLOOKUP($A164,디지털강화팀회신!$A:$D,3,FALSE),0)</f>
        <v>0</v>
      </c>
      <c r="N164" s="86">
        <f>IFERROR(VLOOKUP($A164,디지털강화팀회신!$A:$D,4,FALSE),0)</f>
        <v>0</v>
      </c>
      <c r="O164" s="2" t="b">
        <f t="shared" si="28"/>
        <v>1</v>
      </c>
    </row>
    <row r="165" spans="1:15" x14ac:dyDescent="0.25">
      <c r="A165" s="28" t="s">
        <v>232</v>
      </c>
      <c r="B165" s="86">
        <f t="shared" si="29"/>
        <v>0</v>
      </c>
      <c r="C165" s="86">
        <f t="shared" si="24"/>
        <v>0</v>
      </c>
      <c r="D165" s="86">
        <f t="shared" si="25"/>
        <v>0</v>
      </c>
      <c r="E165" s="97" t="b">
        <f t="shared" si="23"/>
        <v>1</v>
      </c>
      <c r="G165" s="353">
        <f>유통영업혁신단!L164</f>
        <v>0</v>
      </c>
      <c r="H165" s="343">
        <f t="shared" si="26"/>
        <v>0</v>
      </c>
      <c r="I165" s="86">
        <f t="shared" si="27"/>
        <v>0</v>
      </c>
      <c r="L165" s="86">
        <f>IFERROR(VLOOKUP($A165,유통영업혁신단!$A$1:$F$254,6,FALSE),0)</f>
        <v>0</v>
      </c>
      <c r="M165" s="86">
        <f>IFERROR(VLOOKUP($A165,디지털강화팀회신!$A:$D,3,FALSE),0)</f>
        <v>0</v>
      </c>
      <c r="N165" s="86">
        <f>IFERROR(VLOOKUP($A165,디지털강화팀회신!$A:$D,4,FALSE),0)</f>
        <v>0</v>
      </c>
      <c r="O165" s="2" t="b">
        <f t="shared" si="28"/>
        <v>1</v>
      </c>
    </row>
    <row r="166" spans="1:15" x14ac:dyDescent="0.25">
      <c r="A166" s="26" t="s">
        <v>233</v>
      </c>
      <c r="B166" s="86">
        <f t="shared" si="29"/>
        <v>0</v>
      </c>
      <c r="C166" s="86">
        <f t="shared" si="24"/>
        <v>0</v>
      </c>
      <c r="D166" s="86">
        <f t="shared" si="25"/>
        <v>0</v>
      </c>
      <c r="E166" s="97" t="b">
        <f t="shared" si="23"/>
        <v>1</v>
      </c>
      <c r="G166" s="353">
        <f>유통영업혁신단!L165</f>
        <v>0</v>
      </c>
      <c r="H166" s="343">
        <f t="shared" si="26"/>
        <v>0</v>
      </c>
      <c r="I166" s="86">
        <f t="shared" si="27"/>
        <v>0</v>
      </c>
      <c r="L166" s="86">
        <f>IFERROR(VLOOKUP($A166,유통영업혁신단!$A$1:$F$254,6,FALSE),0)</f>
        <v>0</v>
      </c>
      <c r="M166" s="86">
        <f>IFERROR(VLOOKUP($A166,디지털강화팀회신!$A:$D,3,FALSE),0)</f>
        <v>0</v>
      </c>
      <c r="N166" s="86">
        <f>IFERROR(VLOOKUP($A166,디지털강화팀회신!$A:$D,4,FALSE),0)</f>
        <v>0</v>
      </c>
      <c r="O166" s="2" t="b">
        <f t="shared" si="28"/>
        <v>1</v>
      </c>
    </row>
    <row r="167" spans="1:15" x14ac:dyDescent="0.25">
      <c r="A167" s="24" t="s">
        <v>84</v>
      </c>
      <c r="B167" s="86">
        <f t="shared" si="29"/>
        <v>450000</v>
      </c>
      <c r="C167" s="86">
        <f t="shared" si="24"/>
        <v>450000</v>
      </c>
      <c r="D167" s="86">
        <f t="shared" si="25"/>
        <v>0</v>
      </c>
      <c r="E167" s="97" t="b">
        <f t="shared" si="23"/>
        <v>1</v>
      </c>
      <c r="G167" s="353">
        <f>유통영업혁신단!L166</f>
        <v>0</v>
      </c>
      <c r="H167" s="343">
        <f t="shared" si="26"/>
        <v>0</v>
      </c>
      <c r="I167" s="86">
        <f t="shared" si="27"/>
        <v>0</v>
      </c>
      <c r="L167" s="86">
        <f>IFERROR(VLOOKUP($A167,유통영업혁신단!$A$1:$F$254,6,FALSE),0)</f>
        <v>450000</v>
      </c>
      <c r="M167" s="86">
        <f>IFERROR(VLOOKUP($A167,디지털강화팀회신!$A:$D,3,FALSE),0)</f>
        <v>450000</v>
      </c>
      <c r="N167" s="86">
        <f>IFERROR(VLOOKUP($A167,디지털강화팀회신!$A:$D,4,FALSE),0)</f>
        <v>0</v>
      </c>
      <c r="O167" s="2" t="b">
        <f t="shared" si="28"/>
        <v>1</v>
      </c>
    </row>
    <row r="168" spans="1:15" x14ac:dyDescent="0.25">
      <c r="A168" s="23" t="s">
        <v>85</v>
      </c>
      <c r="B168" s="86">
        <f t="shared" si="29"/>
        <v>0</v>
      </c>
      <c r="C168" s="86">
        <f t="shared" si="24"/>
        <v>0</v>
      </c>
      <c r="D168" s="86">
        <f t="shared" si="25"/>
        <v>0</v>
      </c>
      <c r="E168" s="97" t="b">
        <f t="shared" si="23"/>
        <v>1</v>
      </c>
      <c r="G168" s="353">
        <f>유통영업혁신단!L167</f>
        <v>0</v>
      </c>
      <c r="H168" s="343">
        <f t="shared" si="26"/>
        <v>0</v>
      </c>
      <c r="I168" s="86">
        <f t="shared" si="27"/>
        <v>0</v>
      </c>
      <c r="L168" s="86">
        <f>IFERROR(VLOOKUP($A168,유통영업혁신단!$A$1:$F$254,6,FALSE),0)</f>
        <v>0</v>
      </c>
      <c r="M168" s="86">
        <f>IFERROR(VLOOKUP($A168,디지털강화팀회신!$A:$D,3,FALSE),0)</f>
        <v>0</v>
      </c>
      <c r="N168" s="86">
        <f>IFERROR(VLOOKUP($A168,디지털강화팀회신!$A:$D,4,FALSE),0)</f>
        <v>0</v>
      </c>
      <c r="O168" s="2" t="b">
        <f t="shared" si="28"/>
        <v>1</v>
      </c>
    </row>
    <row r="169" spans="1:15" x14ac:dyDescent="0.25">
      <c r="A169" s="23" t="s">
        <v>234</v>
      </c>
      <c r="B169" s="86">
        <f t="shared" si="29"/>
        <v>0</v>
      </c>
      <c r="C169" s="86">
        <f t="shared" si="24"/>
        <v>0</v>
      </c>
      <c r="D169" s="86">
        <f t="shared" si="25"/>
        <v>0</v>
      </c>
      <c r="E169" s="97" t="b">
        <f t="shared" si="23"/>
        <v>1</v>
      </c>
      <c r="G169" s="353">
        <f>유통영업혁신단!L168</f>
        <v>0</v>
      </c>
      <c r="H169" s="343">
        <f t="shared" si="26"/>
        <v>0</v>
      </c>
      <c r="I169" s="86">
        <f t="shared" si="27"/>
        <v>0</v>
      </c>
      <c r="L169" s="86">
        <f>IFERROR(VLOOKUP($A169,유통영업혁신단!$A$1:$F$254,6,FALSE),0)</f>
        <v>0</v>
      </c>
      <c r="M169" s="86">
        <f>IFERROR(VLOOKUP($A169,디지털강화팀회신!$A:$D,3,FALSE),0)</f>
        <v>0</v>
      </c>
      <c r="N169" s="86">
        <f>IFERROR(VLOOKUP($A169,디지털강화팀회신!$A:$D,4,FALSE),0)</f>
        <v>0</v>
      </c>
      <c r="O169" s="2" t="b">
        <f t="shared" si="28"/>
        <v>1</v>
      </c>
    </row>
    <row r="170" spans="1:15" x14ac:dyDescent="0.25">
      <c r="A170" s="23" t="s">
        <v>86</v>
      </c>
      <c r="B170" s="86">
        <f t="shared" si="29"/>
        <v>450000</v>
      </c>
      <c r="C170" s="86">
        <f t="shared" si="24"/>
        <v>450000</v>
      </c>
      <c r="D170" s="86">
        <f t="shared" si="25"/>
        <v>0</v>
      </c>
      <c r="E170" s="97" t="b">
        <f t="shared" si="23"/>
        <v>1</v>
      </c>
      <c r="G170" s="353">
        <f>유통영업혁신단!L169</f>
        <v>0</v>
      </c>
      <c r="H170" s="343">
        <f t="shared" si="26"/>
        <v>0</v>
      </c>
      <c r="I170" s="86">
        <f t="shared" si="27"/>
        <v>0</v>
      </c>
      <c r="L170" s="86">
        <f>IFERROR(VLOOKUP($A170,유통영업혁신단!$A$1:$F$254,6,FALSE),0)</f>
        <v>450000</v>
      </c>
      <c r="M170" s="86">
        <f>IFERROR(VLOOKUP($A170,디지털강화팀회신!$A:$D,3,FALSE),0)</f>
        <v>450000</v>
      </c>
      <c r="N170" s="86">
        <f>IFERROR(VLOOKUP($A170,디지털강화팀회신!$A:$D,4,FALSE),0)</f>
        <v>0</v>
      </c>
      <c r="O170" s="2" t="b">
        <f t="shared" si="28"/>
        <v>1</v>
      </c>
    </row>
    <row r="171" spans="1:15" x14ac:dyDescent="0.25">
      <c r="A171" s="25" t="s">
        <v>235</v>
      </c>
      <c r="B171" s="86">
        <f t="shared" si="29"/>
        <v>0</v>
      </c>
      <c r="C171" s="86">
        <f t="shared" si="24"/>
        <v>0</v>
      </c>
      <c r="D171" s="86">
        <f t="shared" si="25"/>
        <v>0</v>
      </c>
      <c r="E171" s="97" t="b">
        <f t="shared" si="23"/>
        <v>1</v>
      </c>
      <c r="G171" s="353">
        <f>유통영업혁신단!L170</f>
        <v>0</v>
      </c>
      <c r="H171" s="343">
        <f t="shared" si="26"/>
        <v>0</v>
      </c>
      <c r="I171" s="86">
        <f t="shared" si="27"/>
        <v>0</v>
      </c>
      <c r="L171" s="86">
        <f>IFERROR(VLOOKUP($A171,유통영업혁신단!$A$1:$F$254,6,FALSE),0)</f>
        <v>0</v>
      </c>
      <c r="M171" s="86">
        <f>IFERROR(VLOOKUP($A171,디지털강화팀회신!$A:$D,3,FALSE),0)</f>
        <v>0</v>
      </c>
      <c r="N171" s="86">
        <f>IFERROR(VLOOKUP($A171,디지털강화팀회신!$A:$D,4,FALSE),0)</f>
        <v>0</v>
      </c>
      <c r="O171" s="2" t="b">
        <f t="shared" si="28"/>
        <v>1</v>
      </c>
    </row>
    <row r="172" spans="1:15" x14ac:dyDescent="0.25">
      <c r="A172" s="28" t="s">
        <v>333</v>
      </c>
      <c r="B172" s="86">
        <f t="shared" si="29"/>
        <v>0</v>
      </c>
      <c r="C172" s="86">
        <f t="shared" si="24"/>
        <v>0</v>
      </c>
      <c r="D172" s="86">
        <f t="shared" si="25"/>
        <v>0</v>
      </c>
      <c r="E172" s="97" t="b">
        <f t="shared" si="23"/>
        <v>1</v>
      </c>
      <c r="G172" s="353">
        <f>유통영업혁신단!L171</f>
        <v>0</v>
      </c>
      <c r="H172" s="343">
        <f t="shared" si="26"/>
        <v>0</v>
      </c>
      <c r="I172" s="86">
        <f t="shared" si="27"/>
        <v>0</v>
      </c>
      <c r="L172" s="86">
        <f>IFERROR(VLOOKUP($A172,유통영업혁신단!$A$1:$F$254,6,FALSE),0)</f>
        <v>0</v>
      </c>
      <c r="M172" s="86">
        <f>IFERROR(VLOOKUP($A172,디지털강화팀회신!$A:$D,3,FALSE),0)</f>
        <v>0</v>
      </c>
      <c r="N172" s="86">
        <f>IFERROR(VLOOKUP($A172,디지털강화팀회신!$A:$D,4,FALSE),0)</f>
        <v>0</v>
      </c>
      <c r="O172" s="2" t="b">
        <f t="shared" si="28"/>
        <v>1</v>
      </c>
    </row>
    <row r="173" spans="1:15" x14ac:dyDescent="0.25">
      <c r="A173" s="23" t="s">
        <v>236</v>
      </c>
      <c r="B173" s="86">
        <f t="shared" si="29"/>
        <v>0</v>
      </c>
      <c r="C173" s="86">
        <f t="shared" si="24"/>
        <v>0</v>
      </c>
      <c r="D173" s="86">
        <f t="shared" si="25"/>
        <v>0</v>
      </c>
      <c r="E173" s="97" t="b">
        <f t="shared" si="23"/>
        <v>1</v>
      </c>
      <c r="G173" s="353">
        <f>유통영업혁신단!L172</f>
        <v>0</v>
      </c>
      <c r="H173" s="343">
        <f t="shared" si="26"/>
        <v>0</v>
      </c>
      <c r="I173" s="86">
        <f t="shared" si="27"/>
        <v>0</v>
      </c>
      <c r="L173" s="86">
        <f>IFERROR(VLOOKUP($A173,유통영업혁신단!$A$1:$F$254,6,FALSE),0)</f>
        <v>0</v>
      </c>
      <c r="M173" s="86">
        <f>IFERROR(VLOOKUP($A173,디지털강화팀회신!$A:$D,3,FALSE),0)</f>
        <v>0</v>
      </c>
      <c r="N173" s="86">
        <f>IFERROR(VLOOKUP($A173,디지털강화팀회신!$A:$D,4,FALSE),0)</f>
        <v>0</v>
      </c>
      <c r="O173" s="2" t="b">
        <f t="shared" si="28"/>
        <v>1</v>
      </c>
    </row>
    <row r="174" spans="1:15" x14ac:dyDescent="0.25">
      <c r="A174" s="24" t="s">
        <v>165</v>
      </c>
      <c r="B174" s="86">
        <f t="shared" si="29"/>
        <v>0</v>
      </c>
      <c r="C174" s="86">
        <f t="shared" si="24"/>
        <v>0</v>
      </c>
      <c r="D174" s="86">
        <f t="shared" si="25"/>
        <v>0</v>
      </c>
      <c r="E174" s="97" t="b">
        <f t="shared" si="23"/>
        <v>1</v>
      </c>
      <c r="G174" s="353">
        <f>유통영업혁신단!L173</f>
        <v>0</v>
      </c>
      <c r="H174" s="343">
        <f t="shared" si="26"/>
        <v>0</v>
      </c>
      <c r="I174" s="86">
        <f t="shared" si="27"/>
        <v>0</v>
      </c>
      <c r="L174" s="86">
        <f>IFERROR(VLOOKUP($A174,유통영업혁신단!$A$1:$F$254,6,FALSE),0)</f>
        <v>0</v>
      </c>
      <c r="M174" s="86">
        <f>IFERROR(VLOOKUP($A174,디지털강화팀회신!$A:$D,3,FALSE),0)</f>
        <v>0</v>
      </c>
      <c r="N174" s="86">
        <f>IFERROR(VLOOKUP($A174,디지털강화팀회신!$A:$D,4,FALSE),0)</f>
        <v>0</v>
      </c>
      <c r="O174" s="2" t="b">
        <f t="shared" si="28"/>
        <v>1</v>
      </c>
    </row>
    <row r="175" spans="1:15" x14ac:dyDescent="0.25">
      <c r="A175" s="23" t="s">
        <v>166</v>
      </c>
      <c r="B175" s="86">
        <f t="shared" si="29"/>
        <v>0</v>
      </c>
      <c r="C175" s="86">
        <f t="shared" si="24"/>
        <v>0</v>
      </c>
      <c r="D175" s="86">
        <f t="shared" si="25"/>
        <v>0</v>
      </c>
      <c r="E175" s="97" t="b">
        <f t="shared" si="23"/>
        <v>1</v>
      </c>
      <c r="G175" s="353">
        <f>유통영업혁신단!L174</f>
        <v>0</v>
      </c>
      <c r="H175" s="343">
        <f t="shared" si="26"/>
        <v>0</v>
      </c>
      <c r="I175" s="86">
        <f t="shared" si="27"/>
        <v>0</v>
      </c>
      <c r="L175" s="86">
        <f>IFERROR(VLOOKUP($A175,유통영업혁신단!$A$1:$F$254,6,FALSE),0)</f>
        <v>0</v>
      </c>
      <c r="M175" s="86">
        <f>IFERROR(VLOOKUP($A175,디지털강화팀회신!$A:$D,3,FALSE),0)</f>
        <v>0</v>
      </c>
      <c r="N175" s="86">
        <f>IFERROR(VLOOKUP($A175,디지털강화팀회신!$A:$D,4,FALSE),0)</f>
        <v>0</v>
      </c>
      <c r="O175" s="2" t="b">
        <f t="shared" si="28"/>
        <v>1</v>
      </c>
    </row>
    <row r="176" spans="1:15" x14ac:dyDescent="0.25">
      <c r="A176" s="23" t="s">
        <v>167</v>
      </c>
      <c r="B176" s="86">
        <f t="shared" si="29"/>
        <v>0</v>
      </c>
      <c r="C176" s="86">
        <f t="shared" si="24"/>
        <v>0</v>
      </c>
      <c r="D176" s="86">
        <f t="shared" si="25"/>
        <v>0</v>
      </c>
      <c r="E176" s="97" t="b">
        <f t="shared" si="23"/>
        <v>1</v>
      </c>
      <c r="G176" s="353">
        <f>유통영업혁신단!L175</f>
        <v>0</v>
      </c>
      <c r="H176" s="343">
        <f t="shared" si="26"/>
        <v>0</v>
      </c>
      <c r="I176" s="86">
        <f t="shared" si="27"/>
        <v>0</v>
      </c>
      <c r="L176" s="86">
        <f>IFERROR(VLOOKUP($A176,유통영업혁신단!$A$1:$F$254,6,FALSE),0)</f>
        <v>0</v>
      </c>
      <c r="M176" s="86">
        <f>IFERROR(VLOOKUP($A176,디지털강화팀회신!$A:$D,3,FALSE),0)</f>
        <v>0</v>
      </c>
      <c r="N176" s="86">
        <f>IFERROR(VLOOKUP($A176,디지털강화팀회신!$A:$D,4,FALSE),0)</f>
        <v>0</v>
      </c>
      <c r="O176" s="2" t="b">
        <f t="shared" si="28"/>
        <v>1</v>
      </c>
    </row>
    <row r="177" spans="1:15" x14ac:dyDescent="0.25">
      <c r="A177" s="24" t="s">
        <v>87</v>
      </c>
      <c r="B177" s="86">
        <f t="shared" si="29"/>
        <v>17175457.470869768</v>
      </c>
      <c r="C177" s="86">
        <f t="shared" si="24"/>
        <v>16316684.547326282</v>
      </c>
      <c r="D177" s="86">
        <f t="shared" si="25"/>
        <v>858772.92354348849</v>
      </c>
      <c r="E177" s="97" t="b">
        <f t="shared" si="23"/>
        <v>1</v>
      </c>
      <c r="G177" s="353">
        <f>유통영업혁신단!L176</f>
        <v>121798.47086977075</v>
      </c>
      <c r="H177" s="343">
        <f t="shared" si="26"/>
        <v>115708.54732628221</v>
      </c>
      <c r="I177" s="86">
        <f t="shared" si="27"/>
        <v>6089.9235434885377</v>
      </c>
      <c r="L177" s="86">
        <f>IFERROR(VLOOKUP($A177,유통영업혁신단!$A$1:$F$254,6,FALSE),0)</f>
        <v>17053659</v>
      </c>
      <c r="M177" s="86">
        <f>IFERROR(VLOOKUP($A177,디지털강화팀회신!$A:$D,3,FALSE),0)</f>
        <v>16200976</v>
      </c>
      <c r="N177" s="86">
        <f>IFERROR(VLOOKUP($A177,디지털강화팀회신!$A:$D,4,FALSE),0)</f>
        <v>852683</v>
      </c>
      <c r="O177" s="2" t="b">
        <f t="shared" si="28"/>
        <v>1</v>
      </c>
    </row>
    <row r="178" spans="1:15" x14ac:dyDescent="0.25">
      <c r="A178" s="23" t="s">
        <v>88</v>
      </c>
      <c r="B178" s="86">
        <f t="shared" si="29"/>
        <v>4429729</v>
      </c>
      <c r="C178" s="86">
        <f t="shared" si="24"/>
        <v>4208243</v>
      </c>
      <c r="D178" s="86">
        <f t="shared" si="25"/>
        <v>221486</v>
      </c>
      <c r="E178" s="97" t="b">
        <f t="shared" si="23"/>
        <v>1</v>
      </c>
      <c r="G178" s="353">
        <f>유통영업혁신단!L177</f>
        <v>0</v>
      </c>
      <c r="H178" s="343">
        <f t="shared" si="26"/>
        <v>0</v>
      </c>
      <c r="I178" s="86">
        <f t="shared" si="27"/>
        <v>0</v>
      </c>
      <c r="L178" s="86">
        <f>IFERROR(VLOOKUP($A178,유통영업혁신단!$A$1:$F$254,6,FALSE),0)</f>
        <v>4429729</v>
      </c>
      <c r="M178" s="86">
        <f>IFERROR(VLOOKUP($A178,디지털강화팀회신!$A:$D,3,FALSE),0)</f>
        <v>4208243</v>
      </c>
      <c r="N178" s="86">
        <f>IFERROR(VLOOKUP($A178,디지털강화팀회신!$A:$D,4,FALSE),0)</f>
        <v>221486</v>
      </c>
      <c r="O178" s="2" t="b">
        <f t="shared" si="28"/>
        <v>1</v>
      </c>
    </row>
    <row r="179" spans="1:15" x14ac:dyDescent="0.25">
      <c r="A179" s="23" t="s">
        <v>168</v>
      </c>
      <c r="B179" s="86">
        <f t="shared" si="29"/>
        <v>0</v>
      </c>
      <c r="C179" s="86">
        <f t="shared" si="24"/>
        <v>0</v>
      </c>
      <c r="D179" s="86">
        <f t="shared" si="25"/>
        <v>0</v>
      </c>
      <c r="E179" s="97" t="b">
        <f t="shared" si="23"/>
        <v>1</v>
      </c>
      <c r="G179" s="353">
        <f>유통영업혁신단!L178</f>
        <v>0</v>
      </c>
      <c r="H179" s="343">
        <f t="shared" si="26"/>
        <v>0</v>
      </c>
      <c r="I179" s="86">
        <f t="shared" si="27"/>
        <v>0</v>
      </c>
      <c r="L179" s="86">
        <f>IFERROR(VLOOKUP($A179,유통영업혁신단!$A$1:$F$254,6,FALSE),0)</f>
        <v>0</v>
      </c>
      <c r="M179" s="86">
        <f>IFERROR(VLOOKUP($A179,디지털강화팀회신!$A:$D,3,FALSE),0)</f>
        <v>0</v>
      </c>
      <c r="N179" s="86">
        <f>IFERROR(VLOOKUP($A179,디지털강화팀회신!$A:$D,4,FALSE),0)</f>
        <v>0</v>
      </c>
      <c r="O179" s="2" t="b">
        <f t="shared" si="28"/>
        <v>1</v>
      </c>
    </row>
    <row r="180" spans="1:15" x14ac:dyDescent="0.25">
      <c r="A180" s="23" t="s">
        <v>89</v>
      </c>
      <c r="B180" s="86">
        <f t="shared" si="29"/>
        <v>721091.47086977074</v>
      </c>
      <c r="C180" s="86">
        <f t="shared" si="24"/>
        <v>685036.54732628225</v>
      </c>
      <c r="D180" s="86">
        <f t="shared" si="25"/>
        <v>36054.923543488534</v>
      </c>
      <c r="E180" s="97" t="b">
        <f t="shared" si="23"/>
        <v>1</v>
      </c>
      <c r="G180" s="353">
        <f>유통영업혁신단!L179</f>
        <v>121798.47086977075</v>
      </c>
      <c r="H180" s="343">
        <f t="shared" si="26"/>
        <v>115708.54732628221</v>
      </c>
      <c r="I180" s="86">
        <f t="shared" si="27"/>
        <v>6089.9235434885377</v>
      </c>
      <c r="L180" s="86">
        <f>IFERROR(VLOOKUP($A180,유통영업혁신단!$A$1:$F$254,6,FALSE),0)</f>
        <v>599293</v>
      </c>
      <c r="M180" s="86">
        <f>IFERROR(VLOOKUP($A180,디지털강화팀회신!$A:$D,3,FALSE),0)</f>
        <v>569328</v>
      </c>
      <c r="N180" s="86">
        <f>IFERROR(VLOOKUP($A180,디지털강화팀회신!$A:$D,4,FALSE),0)</f>
        <v>29965</v>
      </c>
      <c r="O180" s="2" t="b">
        <f t="shared" si="28"/>
        <v>1</v>
      </c>
    </row>
    <row r="181" spans="1:15" x14ac:dyDescent="0.25">
      <c r="A181" s="23" t="s">
        <v>90</v>
      </c>
      <c r="B181" s="86">
        <f t="shared" si="29"/>
        <v>0</v>
      </c>
      <c r="C181" s="86">
        <f t="shared" si="24"/>
        <v>0</v>
      </c>
      <c r="D181" s="86">
        <f t="shared" si="25"/>
        <v>0</v>
      </c>
      <c r="E181" s="97" t="b">
        <f t="shared" si="23"/>
        <v>1</v>
      </c>
      <c r="G181" s="353">
        <f>유통영업혁신단!L180</f>
        <v>0</v>
      </c>
      <c r="H181" s="343">
        <f t="shared" si="26"/>
        <v>0</v>
      </c>
      <c r="I181" s="86">
        <f t="shared" si="27"/>
        <v>0</v>
      </c>
      <c r="L181" s="86">
        <f>IFERROR(VLOOKUP($A181,유통영업혁신단!$A$1:$F$254,6,FALSE),0)</f>
        <v>0</v>
      </c>
      <c r="M181" s="86">
        <f>IFERROR(VLOOKUP($A181,디지털강화팀회신!$A:$D,3,FALSE),0)</f>
        <v>0</v>
      </c>
      <c r="N181" s="86">
        <f>IFERROR(VLOOKUP($A181,디지털강화팀회신!$A:$D,4,FALSE),0)</f>
        <v>0</v>
      </c>
      <c r="O181" s="2" t="b">
        <f t="shared" si="28"/>
        <v>1</v>
      </c>
    </row>
    <row r="182" spans="1:15" x14ac:dyDescent="0.25">
      <c r="A182" s="23" t="s">
        <v>169</v>
      </c>
      <c r="B182" s="86">
        <f t="shared" si="29"/>
        <v>0</v>
      </c>
      <c r="C182" s="86">
        <f t="shared" si="24"/>
        <v>0</v>
      </c>
      <c r="D182" s="86">
        <f t="shared" si="25"/>
        <v>0</v>
      </c>
      <c r="E182" s="97" t="b">
        <f t="shared" si="23"/>
        <v>1</v>
      </c>
      <c r="G182" s="353">
        <f>유통영업혁신단!L181</f>
        <v>0</v>
      </c>
      <c r="H182" s="343">
        <f t="shared" si="26"/>
        <v>0</v>
      </c>
      <c r="I182" s="86">
        <f t="shared" si="27"/>
        <v>0</v>
      </c>
      <c r="L182" s="86">
        <f>IFERROR(VLOOKUP($A182,유통영업혁신단!$A$1:$F$254,6,FALSE),0)</f>
        <v>0</v>
      </c>
      <c r="M182" s="86">
        <f>IFERROR(VLOOKUP($A182,디지털강화팀회신!$A:$D,3,FALSE),0)</f>
        <v>0</v>
      </c>
      <c r="N182" s="86">
        <f>IFERROR(VLOOKUP($A182,디지털강화팀회신!$A:$D,4,FALSE),0)</f>
        <v>0</v>
      </c>
      <c r="O182" s="2" t="b">
        <f t="shared" si="28"/>
        <v>1</v>
      </c>
    </row>
    <row r="183" spans="1:15" x14ac:dyDescent="0.25">
      <c r="A183" s="23" t="s">
        <v>91</v>
      </c>
      <c r="B183" s="86">
        <f t="shared" si="29"/>
        <v>3999777</v>
      </c>
      <c r="C183" s="86">
        <f t="shared" si="24"/>
        <v>3799788</v>
      </c>
      <c r="D183" s="86">
        <f t="shared" si="25"/>
        <v>199989</v>
      </c>
      <c r="E183" s="97" t="b">
        <f t="shared" si="23"/>
        <v>1</v>
      </c>
      <c r="G183" s="353">
        <f>유통영업혁신단!L182</f>
        <v>0</v>
      </c>
      <c r="H183" s="343">
        <f t="shared" si="26"/>
        <v>0</v>
      </c>
      <c r="I183" s="86">
        <f t="shared" si="27"/>
        <v>0</v>
      </c>
      <c r="L183" s="86">
        <f>IFERROR(VLOOKUP($A183,유통영업혁신단!$A$1:$F$254,6,FALSE),0)</f>
        <v>3999777</v>
      </c>
      <c r="M183" s="86">
        <f>IFERROR(VLOOKUP($A183,디지털강화팀회신!$A:$D,3,FALSE),0)</f>
        <v>3799788</v>
      </c>
      <c r="N183" s="86">
        <f>IFERROR(VLOOKUP($A183,디지털강화팀회신!$A:$D,4,FALSE),0)</f>
        <v>199989</v>
      </c>
      <c r="O183" s="2" t="b">
        <f t="shared" si="28"/>
        <v>1</v>
      </c>
    </row>
    <row r="184" spans="1:15" x14ac:dyDescent="0.25">
      <c r="A184" s="23" t="s">
        <v>92</v>
      </c>
      <c r="B184" s="86">
        <f t="shared" si="29"/>
        <v>7636189</v>
      </c>
      <c r="C184" s="86">
        <f t="shared" si="24"/>
        <v>7254380</v>
      </c>
      <c r="D184" s="86">
        <f t="shared" si="25"/>
        <v>381809</v>
      </c>
      <c r="E184" s="97" t="b">
        <f t="shared" si="23"/>
        <v>1</v>
      </c>
      <c r="G184" s="353">
        <f>유통영업혁신단!L183</f>
        <v>0</v>
      </c>
      <c r="H184" s="343">
        <f t="shared" si="26"/>
        <v>0</v>
      </c>
      <c r="I184" s="86">
        <f t="shared" si="27"/>
        <v>0</v>
      </c>
      <c r="L184" s="86">
        <f>IFERROR(VLOOKUP($A184,유통영업혁신단!$A$1:$F$254,6,FALSE),0)</f>
        <v>7636189</v>
      </c>
      <c r="M184" s="86">
        <f>IFERROR(VLOOKUP($A184,디지털강화팀회신!$A:$D,3,FALSE),0)</f>
        <v>7254380</v>
      </c>
      <c r="N184" s="86">
        <f>IFERROR(VLOOKUP($A184,디지털강화팀회신!$A:$D,4,FALSE),0)</f>
        <v>381809</v>
      </c>
      <c r="O184" s="2" t="b">
        <f t="shared" si="28"/>
        <v>1</v>
      </c>
    </row>
    <row r="185" spans="1:15" x14ac:dyDescent="0.25">
      <c r="A185" s="25" t="s">
        <v>93</v>
      </c>
      <c r="B185" s="86">
        <f t="shared" si="29"/>
        <v>0</v>
      </c>
      <c r="C185" s="86">
        <f t="shared" si="24"/>
        <v>0</v>
      </c>
      <c r="D185" s="86">
        <f t="shared" si="25"/>
        <v>0</v>
      </c>
      <c r="E185" s="97" t="b">
        <f t="shared" si="23"/>
        <v>1</v>
      </c>
      <c r="G185" s="353">
        <f>유통영업혁신단!L184</f>
        <v>0</v>
      </c>
      <c r="H185" s="343">
        <f t="shared" si="26"/>
        <v>0</v>
      </c>
      <c r="I185" s="86">
        <f t="shared" si="27"/>
        <v>0</v>
      </c>
      <c r="L185" s="86">
        <f>IFERROR(VLOOKUP($A185,유통영업혁신단!$A$1:$F$254,6,FALSE),0)</f>
        <v>0</v>
      </c>
      <c r="M185" s="86">
        <f>IFERROR(VLOOKUP($A185,디지털강화팀회신!$A:$D,3,FALSE),0)</f>
        <v>0</v>
      </c>
      <c r="N185" s="86">
        <f>IFERROR(VLOOKUP($A185,디지털강화팀회신!$A:$D,4,FALSE),0)</f>
        <v>0</v>
      </c>
      <c r="O185" s="2" t="b">
        <f t="shared" si="28"/>
        <v>1</v>
      </c>
    </row>
    <row r="186" spans="1:15" x14ac:dyDescent="0.25">
      <c r="A186" s="28" t="s">
        <v>237</v>
      </c>
      <c r="B186" s="86">
        <f t="shared" si="29"/>
        <v>0</v>
      </c>
      <c r="C186" s="86">
        <f t="shared" si="24"/>
        <v>0</v>
      </c>
      <c r="D186" s="86">
        <f t="shared" si="25"/>
        <v>0</v>
      </c>
      <c r="E186" s="97" t="b">
        <f t="shared" si="23"/>
        <v>1</v>
      </c>
      <c r="G186" s="353">
        <f>유통영업혁신단!L185</f>
        <v>0</v>
      </c>
      <c r="H186" s="343">
        <f t="shared" si="26"/>
        <v>0</v>
      </c>
      <c r="I186" s="86">
        <f t="shared" si="27"/>
        <v>0</v>
      </c>
      <c r="L186" s="86">
        <f>IFERROR(VLOOKUP($A186,유통영업혁신단!$A$1:$F$254,6,FALSE),0)</f>
        <v>0</v>
      </c>
      <c r="M186" s="86">
        <f>IFERROR(VLOOKUP($A186,디지털강화팀회신!$A:$D,3,FALSE),0)</f>
        <v>0</v>
      </c>
      <c r="N186" s="86">
        <f>IFERROR(VLOOKUP($A186,디지털강화팀회신!$A:$D,4,FALSE),0)</f>
        <v>0</v>
      </c>
      <c r="O186" s="2" t="b">
        <f t="shared" si="28"/>
        <v>1</v>
      </c>
    </row>
    <row r="187" spans="1:15" x14ac:dyDescent="0.25">
      <c r="A187" s="23" t="s">
        <v>94</v>
      </c>
      <c r="B187" s="86">
        <f t="shared" si="29"/>
        <v>388671</v>
      </c>
      <c r="C187" s="86">
        <f t="shared" si="24"/>
        <v>369237</v>
      </c>
      <c r="D187" s="86">
        <f t="shared" si="25"/>
        <v>19434</v>
      </c>
      <c r="E187" s="97" t="b">
        <f t="shared" si="23"/>
        <v>1</v>
      </c>
      <c r="G187" s="353">
        <f>유통영업혁신단!L186</f>
        <v>0</v>
      </c>
      <c r="H187" s="343">
        <f t="shared" si="26"/>
        <v>0</v>
      </c>
      <c r="I187" s="86">
        <f t="shared" si="27"/>
        <v>0</v>
      </c>
      <c r="L187" s="86">
        <f>IFERROR(VLOOKUP($A187,유통영업혁신단!$A$1:$F$254,6,FALSE),0)</f>
        <v>388671</v>
      </c>
      <c r="M187" s="86">
        <f>IFERROR(VLOOKUP($A187,디지털강화팀회신!$A:$D,3,FALSE),0)</f>
        <v>369237</v>
      </c>
      <c r="N187" s="86">
        <f>IFERROR(VLOOKUP($A187,디지털강화팀회신!$A:$D,4,FALSE),0)</f>
        <v>19434</v>
      </c>
      <c r="O187" s="2" t="b">
        <f t="shared" si="28"/>
        <v>1</v>
      </c>
    </row>
    <row r="188" spans="1:15" x14ac:dyDescent="0.25">
      <c r="A188" s="26" t="s">
        <v>170</v>
      </c>
      <c r="B188" s="86">
        <f t="shared" si="29"/>
        <v>0</v>
      </c>
      <c r="C188" s="86">
        <f t="shared" si="24"/>
        <v>0</v>
      </c>
      <c r="D188" s="86">
        <f t="shared" si="25"/>
        <v>0</v>
      </c>
      <c r="E188" s="97" t="b">
        <f t="shared" si="23"/>
        <v>1</v>
      </c>
      <c r="G188" s="353">
        <f>유통영업혁신단!L187</f>
        <v>0</v>
      </c>
      <c r="H188" s="343">
        <f t="shared" si="26"/>
        <v>0</v>
      </c>
      <c r="I188" s="86">
        <f t="shared" si="27"/>
        <v>0</v>
      </c>
      <c r="L188" s="86">
        <f>IFERROR(VLOOKUP($A188,유통영업혁신단!$A$1:$F$254,6,FALSE),0)</f>
        <v>0</v>
      </c>
      <c r="M188" s="86">
        <f>IFERROR(VLOOKUP($A188,디지털강화팀회신!$A:$D,3,FALSE),0)</f>
        <v>0</v>
      </c>
      <c r="N188" s="86">
        <f>IFERROR(VLOOKUP($A188,디지털강화팀회신!$A:$D,4,FALSE),0)</f>
        <v>0</v>
      </c>
      <c r="O188" s="2" t="b">
        <f t="shared" si="28"/>
        <v>1</v>
      </c>
    </row>
    <row r="189" spans="1:15" x14ac:dyDescent="0.25">
      <c r="A189" s="24" t="s">
        <v>95</v>
      </c>
      <c r="B189" s="86">
        <f t="shared" si="29"/>
        <v>65218832</v>
      </c>
      <c r="C189" s="86">
        <f t="shared" si="24"/>
        <v>61957890</v>
      </c>
      <c r="D189" s="86">
        <f t="shared" si="25"/>
        <v>3260942</v>
      </c>
      <c r="E189" s="97" t="b">
        <f t="shared" si="23"/>
        <v>1</v>
      </c>
      <c r="G189" s="353">
        <f>유통영업혁신단!L188</f>
        <v>0</v>
      </c>
      <c r="H189" s="343">
        <f t="shared" si="26"/>
        <v>0</v>
      </c>
      <c r="I189" s="86">
        <f t="shared" si="27"/>
        <v>0</v>
      </c>
      <c r="L189" s="86">
        <f>IFERROR(VLOOKUP($A189,유통영업혁신단!$A$1:$F$254,6,FALSE),0)</f>
        <v>65218832</v>
      </c>
      <c r="M189" s="86">
        <f>IFERROR(VLOOKUP($A189,디지털강화팀회신!$A:$D,3,FALSE),0)</f>
        <v>61957890</v>
      </c>
      <c r="N189" s="86">
        <f>IFERROR(VLOOKUP($A189,디지털강화팀회신!$A:$D,4,FALSE),0)</f>
        <v>3260942</v>
      </c>
      <c r="O189" s="2" t="b">
        <f t="shared" si="28"/>
        <v>1</v>
      </c>
    </row>
    <row r="190" spans="1:15" x14ac:dyDescent="0.25">
      <c r="A190" s="23" t="s">
        <v>96</v>
      </c>
      <c r="B190" s="86">
        <f t="shared" si="29"/>
        <v>884995</v>
      </c>
      <c r="C190" s="86">
        <f t="shared" si="24"/>
        <v>840745</v>
      </c>
      <c r="D190" s="86">
        <f t="shared" si="25"/>
        <v>44250</v>
      </c>
      <c r="E190" s="97" t="b">
        <f t="shared" si="23"/>
        <v>1</v>
      </c>
      <c r="G190" s="353">
        <f>유통영업혁신단!L189</f>
        <v>0</v>
      </c>
      <c r="H190" s="343">
        <f t="shared" si="26"/>
        <v>0</v>
      </c>
      <c r="I190" s="86">
        <f t="shared" si="27"/>
        <v>0</v>
      </c>
      <c r="L190" s="86">
        <f>IFERROR(VLOOKUP($A190,유통영업혁신단!$A$1:$F$254,6,FALSE),0)</f>
        <v>884995</v>
      </c>
      <c r="M190" s="86">
        <f>IFERROR(VLOOKUP($A190,디지털강화팀회신!$A:$D,3,FALSE),0)</f>
        <v>840745</v>
      </c>
      <c r="N190" s="86">
        <f>IFERROR(VLOOKUP($A190,디지털강화팀회신!$A:$D,4,FALSE),0)</f>
        <v>44250</v>
      </c>
      <c r="O190" s="2" t="b">
        <f t="shared" si="28"/>
        <v>1</v>
      </c>
    </row>
    <row r="191" spans="1:15" x14ac:dyDescent="0.25">
      <c r="A191" s="23" t="s">
        <v>97</v>
      </c>
      <c r="B191" s="86">
        <f t="shared" si="29"/>
        <v>64182344</v>
      </c>
      <c r="C191" s="86">
        <f t="shared" si="24"/>
        <v>60973227</v>
      </c>
      <c r="D191" s="86">
        <f t="shared" si="25"/>
        <v>3209117</v>
      </c>
      <c r="E191" s="97" t="b">
        <f t="shared" si="23"/>
        <v>1</v>
      </c>
      <c r="G191" s="353">
        <f>유통영업혁신단!L190</f>
        <v>0</v>
      </c>
      <c r="H191" s="343">
        <f t="shared" si="26"/>
        <v>0</v>
      </c>
      <c r="I191" s="86">
        <f t="shared" si="27"/>
        <v>0</v>
      </c>
      <c r="L191" s="86">
        <f>IFERROR(VLOOKUP($A191,유통영업혁신단!$A$1:$F$254,6,FALSE),0)</f>
        <v>64182344</v>
      </c>
      <c r="M191" s="86">
        <f>IFERROR(VLOOKUP($A191,디지털강화팀회신!$A:$D,3,FALSE),0)</f>
        <v>60973227</v>
      </c>
      <c r="N191" s="86">
        <f>IFERROR(VLOOKUP($A191,디지털강화팀회신!$A:$D,4,FALSE),0)</f>
        <v>3209117</v>
      </c>
      <c r="O191" s="2" t="b">
        <f t="shared" si="28"/>
        <v>1</v>
      </c>
    </row>
    <row r="192" spans="1:15" x14ac:dyDescent="0.25">
      <c r="A192" s="23" t="s">
        <v>98</v>
      </c>
      <c r="B192" s="86">
        <f t="shared" si="29"/>
        <v>151493</v>
      </c>
      <c r="C192" s="86">
        <f t="shared" si="24"/>
        <v>143918</v>
      </c>
      <c r="D192" s="86">
        <f t="shared" si="25"/>
        <v>7575</v>
      </c>
      <c r="E192" s="97" t="b">
        <f t="shared" si="23"/>
        <v>1</v>
      </c>
      <c r="G192" s="353">
        <f>유통영업혁신단!L191</f>
        <v>0</v>
      </c>
      <c r="H192" s="343">
        <f t="shared" si="26"/>
        <v>0</v>
      </c>
      <c r="I192" s="86">
        <f t="shared" si="27"/>
        <v>0</v>
      </c>
      <c r="L192" s="86">
        <f>IFERROR(VLOOKUP($A192,유통영업혁신단!$A$1:$F$254,6,FALSE),0)</f>
        <v>151493</v>
      </c>
      <c r="M192" s="86">
        <f>IFERROR(VLOOKUP($A192,디지털강화팀회신!$A:$D,3,FALSE),0)</f>
        <v>143918</v>
      </c>
      <c r="N192" s="86">
        <f>IFERROR(VLOOKUP($A192,디지털강화팀회신!$A:$D,4,FALSE),0)</f>
        <v>7575</v>
      </c>
      <c r="O192" s="2" t="b">
        <f t="shared" si="28"/>
        <v>1</v>
      </c>
    </row>
    <row r="193" spans="1:15" x14ac:dyDescent="0.25">
      <c r="A193" s="23" t="s">
        <v>238</v>
      </c>
      <c r="B193" s="86">
        <f t="shared" si="29"/>
        <v>0</v>
      </c>
      <c r="C193" s="86">
        <f t="shared" si="24"/>
        <v>0</v>
      </c>
      <c r="D193" s="86">
        <f t="shared" si="25"/>
        <v>0</v>
      </c>
      <c r="E193" s="97" t="b">
        <f t="shared" si="23"/>
        <v>1</v>
      </c>
      <c r="G193" s="353">
        <f>유통영업혁신단!L192</f>
        <v>0</v>
      </c>
      <c r="H193" s="343">
        <f t="shared" si="26"/>
        <v>0</v>
      </c>
      <c r="I193" s="86">
        <f t="shared" si="27"/>
        <v>0</v>
      </c>
      <c r="L193" s="86">
        <f>IFERROR(VLOOKUP($A193,유통영업혁신단!$A$1:$F$254,6,FALSE),0)</f>
        <v>0</v>
      </c>
      <c r="M193" s="86">
        <f>IFERROR(VLOOKUP($A193,디지털강화팀회신!$A:$D,3,FALSE),0)</f>
        <v>0</v>
      </c>
      <c r="N193" s="86">
        <f>IFERROR(VLOOKUP($A193,디지털강화팀회신!$A:$D,4,FALSE),0)</f>
        <v>0</v>
      </c>
      <c r="O193" s="2" t="b">
        <f t="shared" si="28"/>
        <v>1</v>
      </c>
    </row>
    <row r="194" spans="1:15" x14ac:dyDescent="0.25">
      <c r="A194" s="25" t="s">
        <v>239</v>
      </c>
      <c r="B194" s="86">
        <f t="shared" si="29"/>
        <v>0</v>
      </c>
      <c r="C194" s="86">
        <f t="shared" si="24"/>
        <v>0</v>
      </c>
      <c r="D194" s="86">
        <f t="shared" si="25"/>
        <v>0</v>
      </c>
      <c r="E194" s="97" t="b">
        <f t="shared" ref="E194:E255" si="30">B194=SUM(C194:D194)</f>
        <v>1</v>
      </c>
      <c r="G194" s="353">
        <f>유통영업혁신단!L193</f>
        <v>0</v>
      </c>
      <c r="H194" s="343">
        <f t="shared" si="26"/>
        <v>0</v>
      </c>
      <c r="I194" s="86">
        <f t="shared" si="27"/>
        <v>0</v>
      </c>
      <c r="L194" s="86">
        <f>IFERROR(VLOOKUP($A194,유통영업혁신단!$A$1:$F$254,6,FALSE),0)</f>
        <v>0</v>
      </c>
      <c r="M194" s="86">
        <f>IFERROR(VLOOKUP($A194,디지털강화팀회신!$A:$D,3,FALSE),0)</f>
        <v>0</v>
      </c>
      <c r="N194" s="86">
        <f>IFERROR(VLOOKUP($A194,디지털강화팀회신!$A:$D,4,FALSE),0)</f>
        <v>0</v>
      </c>
      <c r="O194" s="2" t="b">
        <f t="shared" si="28"/>
        <v>1</v>
      </c>
    </row>
    <row r="195" spans="1:15" x14ac:dyDescent="0.25">
      <c r="A195" s="24" t="s">
        <v>99</v>
      </c>
      <c r="B195" s="86">
        <f t="shared" si="29"/>
        <v>332901720</v>
      </c>
      <c r="C195" s="86">
        <f t="shared" si="24"/>
        <v>122600118</v>
      </c>
      <c r="D195" s="86">
        <f t="shared" si="25"/>
        <v>210301602</v>
      </c>
      <c r="E195" s="97" t="b">
        <f t="shared" si="30"/>
        <v>1</v>
      </c>
      <c r="G195" s="353">
        <f>유통영업혁신단!L194</f>
        <v>0</v>
      </c>
      <c r="H195" s="343">
        <f t="shared" si="26"/>
        <v>0</v>
      </c>
      <c r="I195" s="86">
        <f t="shared" si="27"/>
        <v>0</v>
      </c>
      <c r="L195" s="86">
        <f>IFERROR(VLOOKUP($A195,유통영업혁신단!$A$1:$F$254,6,FALSE),0)</f>
        <v>332901720</v>
      </c>
      <c r="M195" s="86">
        <f>IFERROR(VLOOKUP($A195,디지털강화팀회신!$A:$D,3,FALSE),0)</f>
        <v>122600118</v>
      </c>
      <c r="N195" s="86">
        <f>IFERROR(VLOOKUP($A195,디지털강화팀회신!$A:$D,4,FALSE),0)</f>
        <v>210301602</v>
      </c>
      <c r="O195" s="2" t="b">
        <f t="shared" si="28"/>
        <v>1</v>
      </c>
    </row>
    <row r="196" spans="1:15" x14ac:dyDescent="0.25">
      <c r="A196" s="28" t="s">
        <v>171</v>
      </c>
      <c r="B196" s="86">
        <f t="shared" si="29"/>
        <v>0</v>
      </c>
      <c r="C196" s="86">
        <f t="shared" ref="C196:C234" si="31">H196+M196</f>
        <v>0</v>
      </c>
      <c r="D196" s="86">
        <f t="shared" ref="D196:D234" si="32">I196+N196</f>
        <v>0</v>
      </c>
      <c r="E196" s="103" t="b">
        <f t="shared" si="30"/>
        <v>1</v>
      </c>
      <c r="G196" s="353">
        <f>유통영업혁신단!L195</f>
        <v>0</v>
      </c>
      <c r="H196" s="343">
        <f t="shared" ref="H196:H255" si="33">$G196*$M$258</f>
        <v>0</v>
      </c>
      <c r="I196" s="86">
        <f t="shared" ref="I196:I255" si="34">$G196*$N$258</f>
        <v>0</v>
      </c>
      <c r="L196" s="86">
        <f>IFERROR(VLOOKUP($A196,유통영업혁신단!$A$1:$F$254,6,FALSE),0)</f>
        <v>0</v>
      </c>
      <c r="M196" s="86">
        <f>IFERROR(VLOOKUP($A196,디지털강화팀회신!$A:$D,3,FALSE),0)</f>
        <v>0</v>
      </c>
      <c r="N196" s="86">
        <f>IFERROR(VLOOKUP($A196,디지털강화팀회신!$A:$D,4,FALSE),0)</f>
        <v>0</v>
      </c>
      <c r="O196" s="2" t="b">
        <f t="shared" ref="O196:O255" si="35">L196=M196+N196</f>
        <v>1</v>
      </c>
    </row>
    <row r="197" spans="1:15" x14ac:dyDescent="0.25">
      <c r="A197" s="28" t="s">
        <v>172</v>
      </c>
      <c r="B197" s="86">
        <f t="shared" si="29"/>
        <v>114334662</v>
      </c>
      <c r="C197" s="86">
        <f t="shared" si="31"/>
        <v>16930458</v>
      </c>
      <c r="D197" s="86">
        <f t="shared" si="32"/>
        <v>97404204</v>
      </c>
      <c r="E197" s="103" t="b">
        <f t="shared" si="30"/>
        <v>1</v>
      </c>
      <c r="G197" s="353">
        <f>유통영업혁신단!L196</f>
        <v>0</v>
      </c>
      <c r="H197" s="343">
        <f t="shared" si="33"/>
        <v>0</v>
      </c>
      <c r="I197" s="86">
        <f t="shared" si="34"/>
        <v>0</v>
      </c>
      <c r="L197" s="86">
        <f>IFERROR(VLOOKUP($A197,유통영업혁신단!$A$1:$F$254,6,FALSE),0)</f>
        <v>114334662</v>
      </c>
      <c r="M197" s="86">
        <f>IFERROR(VLOOKUP($A197,디지털강화팀회신!$A:$D,3,FALSE),0)</f>
        <v>16930458</v>
      </c>
      <c r="N197" s="86">
        <f>IFERROR(VLOOKUP($A197,디지털강화팀회신!$A:$D,4,FALSE),0)</f>
        <v>97404204</v>
      </c>
      <c r="O197" s="2" t="b">
        <f t="shared" si="35"/>
        <v>1</v>
      </c>
    </row>
    <row r="198" spans="1:15" x14ac:dyDescent="0.25">
      <c r="A198" s="28" t="s">
        <v>136</v>
      </c>
      <c r="B198" s="86">
        <f t="shared" si="29"/>
        <v>0</v>
      </c>
      <c r="C198" s="86">
        <f t="shared" si="31"/>
        <v>0</v>
      </c>
      <c r="D198" s="86">
        <f t="shared" si="32"/>
        <v>0</v>
      </c>
      <c r="E198" s="103" t="b">
        <f t="shared" si="30"/>
        <v>1</v>
      </c>
      <c r="G198" s="353">
        <f>유통영업혁신단!L197</f>
        <v>0</v>
      </c>
      <c r="H198" s="343">
        <f t="shared" si="33"/>
        <v>0</v>
      </c>
      <c r="I198" s="86">
        <f t="shared" si="34"/>
        <v>0</v>
      </c>
      <c r="L198" s="86">
        <f>IFERROR(VLOOKUP($A198,유통영업혁신단!$A$1:$F$254,6,FALSE),0)</f>
        <v>0</v>
      </c>
      <c r="M198" s="86">
        <f>IFERROR(VLOOKUP($A198,디지털강화팀회신!$A:$D,3,FALSE),0)</f>
        <v>0</v>
      </c>
      <c r="N198" s="86">
        <f>IFERROR(VLOOKUP($A198,디지털강화팀회신!$A:$D,4,FALSE),0)</f>
        <v>0</v>
      </c>
      <c r="O198" s="2" t="b">
        <f t="shared" si="35"/>
        <v>1</v>
      </c>
    </row>
    <row r="199" spans="1:15" x14ac:dyDescent="0.25">
      <c r="A199" s="28" t="s">
        <v>173</v>
      </c>
      <c r="B199" s="86">
        <f t="shared" ref="B199:B255" si="36">C199+D199</f>
        <v>0</v>
      </c>
      <c r="C199" s="86">
        <f t="shared" si="31"/>
        <v>0</v>
      </c>
      <c r="D199" s="86">
        <f t="shared" si="32"/>
        <v>0</v>
      </c>
      <c r="E199" s="103" t="b">
        <f t="shared" si="30"/>
        <v>1</v>
      </c>
      <c r="G199" s="353">
        <f>유통영업혁신단!L198</f>
        <v>0</v>
      </c>
      <c r="H199" s="343">
        <f t="shared" si="33"/>
        <v>0</v>
      </c>
      <c r="I199" s="86">
        <f t="shared" si="34"/>
        <v>0</v>
      </c>
      <c r="L199" s="86">
        <f>IFERROR(VLOOKUP($A199,유통영업혁신단!$A$1:$F$254,6,FALSE),0)</f>
        <v>0</v>
      </c>
      <c r="M199" s="86">
        <f>IFERROR(VLOOKUP($A199,디지털강화팀회신!$A:$D,3,FALSE),0)</f>
        <v>0</v>
      </c>
      <c r="N199" s="86">
        <f>IFERROR(VLOOKUP($A199,디지털강화팀회신!$A:$D,4,FALSE),0)</f>
        <v>0</v>
      </c>
      <c r="O199" s="2" t="b">
        <f t="shared" si="35"/>
        <v>1</v>
      </c>
    </row>
    <row r="200" spans="1:15" x14ac:dyDescent="0.25">
      <c r="A200" s="28" t="s">
        <v>100</v>
      </c>
      <c r="B200" s="86">
        <f t="shared" si="36"/>
        <v>0</v>
      </c>
      <c r="C200" s="86">
        <f t="shared" si="31"/>
        <v>0</v>
      </c>
      <c r="D200" s="86">
        <f t="shared" si="32"/>
        <v>0</v>
      </c>
      <c r="E200" s="103" t="b">
        <f t="shared" si="30"/>
        <v>1</v>
      </c>
      <c r="G200" s="353">
        <f>유통영업혁신단!L199</f>
        <v>0</v>
      </c>
      <c r="H200" s="343">
        <f t="shared" si="33"/>
        <v>0</v>
      </c>
      <c r="I200" s="86">
        <f t="shared" si="34"/>
        <v>0</v>
      </c>
      <c r="L200" s="86">
        <f>IFERROR(VLOOKUP($A200,유통영업혁신단!$A$1:$F$254,6,FALSE),0)</f>
        <v>0</v>
      </c>
      <c r="M200" s="86">
        <f>IFERROR(VLOOKUP($A200,디지털강화팀회신!$A:$D,3,FALSE),0)</f>
        <v>0</v>
      </c>
      <c r="N200" s="86">
        <f>IFERROR(VLOOKUP($A200,디지털강화팀회신!$A:$D,4,FALSE),0)</f>
        <v>0</v>
      </c>
      <c r="O200" s="2" t="b">
        <f t="shared" si="35"/>
        <v>1</v>
      </c>
    </row>
    <row r="201" spans="1:15" x14ac:dyDescent="0.25">
      <c r="A201" s="28" t="s">
        <v>101</v>
      </c>
      <c r="B201" s="86">
        <f t="shared" si="36"/>
        <v>0</v>
      </c>
      <c r="C201" s="86">
        <f t="shared" si="31"/>
        <v>0</v>
      </c>
      <c r="D201" s="86">
        <f t="shared" si="32"/>
        <v>0</v>
      </c>
      <c r="E201" s="103" t="b">
        <f t="shared" si="30"/>
        <v>1</v>
      </c>
      <c r="G201" s="353">
        <f>유통영업혁신단!L200</f>
        <v>0</v>
      </c>
      <c r="H201" s="343">
        <f t="shared" si="33"/>
        <v>0</v>
      </c>
      <c r="I201" s="86">
        <f t="shared" si="34"/>
        <v>0</v>
      </c>
      <c r="L201" s="86">
        <f>IFERROR(VLOOKUP($A201,유통영업혁신단!$A$1:$F$254,6,FALSE),0)</f>
        <v>0</v>
      </c>
      <c r="M201" s="86">
        <f>IFERROR(VLOOKUP($A201,디지털강화팀회신!$A:$D,3,FALSE),0)</f>
        <v>0</v>
      </c>
      <c r="N201" s="86">
        <f>IFERROR(VLOOKUP($A201,디지털강화팀회신!$A:$D,4,FALSE),0)</f>
        <v>0</v>
      </c>
      <c r="O201" s="2" t="b">
        <f t="shared" si="35"/>
        <v>1</v>
      </c>
    </row>
    <row r="202" spans="1:15" x14ac:dyDescent="0.25">
      <c r="A202" s="28" t="s">
        <v>102</v>
      </c>
      <c r="B202" s="86">
        <f t="shared" si="36"/>
        <v>0</v>
      </c>
      <c r="C202" s="86">
        <f t="shared" si="31"/>
        <v>0</v>
      </c>
      <c r="D202" s="86">
        <f t="shared" si="32"/>
        <v>0</v>
      </c>
      <c r="E202" s="103" t="b">
        <f t="shared" si="30"/>
        <v>1</v>
      </c>
      <c r="G202" s="353">
        <f>유통영업혁신단!L201</f>
        <v>0</v>
      </c>
      <c r="H202" s="343">
        <f t="shared" si="33"/>
        <v>0</v>
      </c>
      <c r="I202" s="86">
        <f t="shared" si="34"/>
        <v>0</v>
      </c>
      <c r="L202" s="86">
        <f>IFERROR(VLOOKUP($A202,유통영업혁신단!$A$1:$F$254,6,FALSE),0)</f>
        <v>0</v>
      </c>
      <c r="M202" s="86">
        <f>IFERROR(VLOOKUP($A202,디지털강화팀회신!$A:$D,3,FALSE),0)</f>
        <v>0</v>
      </c>
      <c r="N202" s="86">
        <f>IFERROR(VLOOKUP($A202,디지털강화팀회신!$A:$D,4,FALSE),0)</f>
        <v>0</v>
      </c>
      <c r="O202" s="2" t="b">
        <f t="shared" si="35"/>
        <v>1</v>
      </c>
    </row>
    <row r="203" spans="1:15" x14ac:dyDescent="0.25">
      <c r="A203" s="28" t="s">
        <v>103</v>
      </c>
      <c r="B203" s="86">
        <f t="shared" si="36"/>
        <v>140480398</v>
      </c>
      <c r="C203" s="86">
        <f t="shared" si="31"/>
        <v>27583000</v>
      </c>
      <c r="D203" s="86">
        <f t="shared" si="32"/>
        <v>112897398</v>
      </c>
      <c r="E203" s="103" t="b">
        <f t="shared" si="30"/>
        <v>1</v>
      </c>
      <c r="G203" s="353">
        <f>유통영업혁신단!L202</f>
        <v>0</v>
      </c>
      <c r="H203" s="343">
        <f t="shared" si="33"/>
        <v>0</v>
      </c>
      <c r="I203" s="86">
        <f t="shared" si="34"/>
        <v>0</v>
      </c>
      <c r="L203" s="86">
        <f>IFERROR(VLOOKUP($A203,유통영업혁신단!$A$1:$F$254,6,FALSE),0)</f>
        <v>140480398</v>
      </c>
      <c r="M203" s="86">
        <f>IFERROR(VLOOKUP($A203,디지털강화팀회신!$A:$D,3,FALSE),0)</f>
        <v>27583000</v>
      </c>
      <c r="N203" s="86">
        <f>IFERROR(VLOOKUP($A203,디지털강화팀회신!$A:$D,4,FALSE),0)</f>
        <v>112897398</v>
      </c>
      <c r="O203" s="2" t="b">
        <f t="shared" si="35"/>
        <v>1</v>
      </c>
    </row>
    <row r="204" spans="1:15" x14ac:dyDescent="0.25">
      <c r="A204" s="28" t="s">
        <v>174</v>
      </c>
      <c r="B204" s="86">
        <f t="shared" si="36"/>
        <v>0</v>
      </c>
      <c r="C204" s="86">
        <f t="shared" si="31"/>
        <v>0</v>
      </c>
      <c r="D204" s="86">
        <f t="shared" si="32"/>
        <v>0</v>
      </c>
      <c r="E204" s="103" t="b">
        <f t="shared" si="30"/>
        <v>1</v>
      </c>
      <c r="G204" s="353">
        <f>유통영업혁신단!L203</f>
        <v>0</v>
      </c>
      <c r="H204" s="343">
        <f t="shared" si="33"/>
        <v>0</v>
      </c>
      <c r="I204" s="86">
        <f t="shared" si="34"/>
        <v>0</v>
      </c>
      <c r="L204" s="86">
        <f>IFERROR(VLOOKUP($A204,유통영업혁신단!$A$1:$F$254,6,FALSE),0)</f>
        <v>0</v>
      </c>
      <c r="M204" s="86">
        <f>IFERROR(VLOOKUP($A204,디지털강화팀회신!$A:$D,3,FALSE),0)</f>
        <v>0</v>
      </c>
      <c r="N204" s="86">
        <f>IFERROR(VLOOKUP($A204,디지털강화팀회신!$A:$D,4,FALSE),0)</f>
        <v>0</v>
      </c>
      <c r="O204" s="2" t="b">
        <f t="shared" si="35"/>
        <v>1</v>
      </c>
    </row>
    <row r="205" spans="1:15" x14ac:dyDescent="0.25">
      <c r="A205" s="28" t="s">
        <v>104</v>
      </c>
      <c r="B205" s="86">
        <f t="shared" si="36"/>
        <v>78086660</v>
      </c>
      <c r="C205" s="86">
        <f t="shared" si="31"/>
        <v>78086660</v>
      </c>
      <c r="D205" s="86">
        <f t="shared" si="32"/>
        <v>0</v>
      </c>
      <c r="E205" s="103" t="b">
        <f t="shared" si="30"/>
        <v>1</v>
      </c>
      <c r="G205" s="353">
        <f>유통영업혁신단!L204</f>
        <v>0</v>
      </c>
      <c r="H205" s="343">
        <f t="shared" si="33"/>
        <v>0</v>
      </c>
      <c r="I205" s="86">
        <f t="shared" si="34"/>
        <v>0</v>
      </c>
      <c r="L205" s="86">
        <f>IFERROR(VLOOKUP($A205,유통영업혁신단!$A$1:$F$254,6,FALSE),0)</f>
        <v>78086660</v>
      </c>
      <c r="M205" s="86">
        <f>IFERROR(VLOOKUP($A205,디지털강화팀회신!$A:$D,3,FALSE),0)</f>
        <v>78086660</v>
      </c>
      <c r="N205" s="86">
        <f>IFERROR(VLOOKUP($A205,디지털강화팀회신!$A:$D,4,FALSE),0)</f>
        <v>0</v>
      </c>
      <c r="O205" s="2" t="b">
        <f t="shared" si="35"/>
        <v>1</v>
      </c>
    </row>
    <row r="206" spans="1:15" x14ac:dyDescent="0.25">
      <c r="A206" s="28" t="s">
        <v>240</v>
      </c>
      <c r="B206" s="86">
        <f t="shared" si="36"/>
        <v>0</v>
      </c>
      <c r="C206" s="86">
        <f t="shared" si="31"/>
        <v>0</v>
      </c>
      <c r="D206" s="86">
        <f t="shared" si="32"/>
        <v>0</v>
      </c>
      <c r="E206" s="103" t="b">
        <f t="shared" si="30"/>
        <v>1</v>
      </c>
      <c r="G206" s="353">
        <f>유통영업혁신단!L205</f>
        <v>0</v>
      </c>
      <c r="H206" s="343">
        <f t="shared" si="33"/>
        <v>0</v>
      </c>
      <c r="I206" s="86">
        <f t="shared" si="34"/>
        <v>0</v>
      </c>
      <c r="L206" s="86">
        <f>IFERROR(VLOOKUP($A206,유통영업혁신단!$A$1:$F$254,6,FALSE),0)</f>
        <v>0</v>
      </c>
      <c r="M206" s="86">
        <f>IFERROR(VLOOKUP($A206,디지털강화팀회신!$A:$D,3,FALSE),0)</f>
        <v>0</v>
      </c>
      <c r="N206" s="86">
        <f>IFERROR(VLOOKUP($A206,디지털강화팀회신!$A:$D,4,FALSE),0)</f>
        <v>0</v>
      </c>
      <c r="O206" s="2" t="b">
        <f t="shared" si="35"/>
        <v>1</v>
      </c>
    </row>
    <row r="207" spans="1:15" x14ac:dyDescent="0.25">
      <c r="A207" s="28" t="s">
        <v>241</v>
      </c>
      <c r="B207" s="86">
        <f t="shared" si="36"/>
        <v>0</v>
      </c>
      <c r="C207" s="86">
        <f t="shared" si="31"/>
        <v>0</v>
      </c>
      <c r="D207" s="86">
        <f t="shared" si="32"/>
        <v>0</v>
      </c>
      <c r="E207" s="103" t="b">
        <f t="shared" si="30"/>
        <v>1</v>
      </c>
      <c r="G207" s="353">
        <f>유통영업혁신단!L206</f>
        <v>0</v>
      </c>
      <c r="H207" s="343">
        <f t="shared" si="33"/>
        <v>0</v>
      </c>
      <c r="I207" s="86">
        <f t="shared" si="34"/>
        <v>0</v>
      </c>
      <c r="L207" s="86">
        <f>IFERROR(VLOOKUP($A207,유통영업혁신단!$A$1:$F$254,6,FALSE),0)</f>
        <v>0</v>
      </c>
      <c r="M207" s="86">
        <f>IFERROR(VLOOKUP($A207,디지털강화팀회신!$A:$D,3,FALSE),0)</f>
        <v>0</v>
      </c>
      <c r="N207" s="86">
        <f>IFERROR(VLOOKUP($A207,디지털강화팀회신!$A:$D,4,FALSE),0)</f>
        <v>0</v>
      </c>
      <c r="O207" s="2" t="b">
        <f t="shared" si="35"/>
        <v>1</v>
      </c>
    </row>
    <row r="208" spans="1:15" x14ac:dyDescent="0.25">
      <c r="A208" s="28" t="s">
        <v>242</v>
      </c>
      <c r="B208" s="86">
        <f t="shared" si="36"/>
        <v>0</v>
      </c>
      <c r="C208" s="86">
        <f t="shared" si="31"/>
        <v>0</v>
      </c>
      <c r="D208" s="86">
        <f t="shared" si="32"/>
        <v>0</v>
      </c>
      <c r="E208" s="103" t="b">
        <f t="shared" si="30"/>
        <v>1</v>
      </c>
      <c r="G208" s="353">
        <f>유통영업혁신단!L207</f>
        <v>0</v>
      </c>
      <c r="H208" s="343">
        <f t="shared" si="33"/>
        <v>0</v>
      </c>
      <c r="I208" s="86">
        <f t="shared" si="34"/>
        <v>0</v>
      </c>
      <c r="L208" s="86">
        <f>IFERROR(VLOOKUP($A208,유통영업혁신단!$A$1:$F$254,6,FALSE),0)</f>
        <v>0</v>
      </c>
      <c r="M208" s="86">
        <f>IFERROR(VLOOKUP($A208,디지털강화팀회신!$A:$D,3,FALSE),0)</f>
        <v>0</v>
      </c>
      <c r="N208" s="86">
        <f>IFERROR(VLOOKUP($A208,디지털강화팀회신!$A:$D,4,FALSE),0)</f>
        <v>0</v>
      </c>
      <c r="O208" s="2" t="b">
        <f t="shared" si="35"/>
        <v>1</v>
      </c>
    </row>
    <row r="209" spans="1:15" x14ac:dyDescent="0.25">
      <c r="A209" s="28" t="s">
        <v>243</v>
      </c>
      <c r="B209" s="86">
        <f t="shared" si="36"/>
        <v>0</v>
      </c>
      <c r="C209" s="86">
        <f t="shared" si="31"/>
        <v>0</v>
      </c>
      <c r="D209" s="86">
        <f t="shared" si="32"/>
        <v>0</v>
      </c>
      <c r="E209" s="103" t="b">
        <f t="shared" si="30"/>
        <v>1</v>
      </c>
      <c r="G209" s="353">
        <f>유통영업혁신단!L208</f>
        <v>0</v>
      </c>
      <c r="H209" s="343">
        <f t="shared" si="33"/>
        <v>0</v>
      </c>
      <c r="I209" s="86">
        <f t="shared" si="34"/>
        <v>0</v>
      </c>
      <c r="L209" s="86">
        <f>IFERROR(VLOOKUP($A209,유통영업혁신단!$A$1:$F$254,6,FALSE),0)</f>
        <v>0</v>
      </c>
      <c r="M209" s="86">
        <f>IFERROR(VLOOKUP($A209,디지털강화팀회신!$A:$D,3,FALSE),0)</f>
        <v>0</v>
      </c>
      <c r="N209" s="86">
        <f>IFERROR(VLOOKUP($A209,디지털강화팀회신!$A:$D,4,FALSE),0)</f>
        <v>0</v>
      </c>
      <c r="O209" s="2" t="b">
        <f t="shared" si="35"/>
        <v>1</v>
      </c>
    </row>
    <row r="210" spans="1:15" x14ac:dyDescent="0.25">
      <c r="A210" s="28" t="s">
        <v>334</v>
      </c>
      <c r="B210" s="86">
        <f t="shared" si="36"/>
        <v>0</v>
      </c>
      <c r="C210" s="86">
        <f t="shared" si="31"/>
        <v>0</v>
      </c>
      <c r="D210" s="86">
        <f t="shared" si="32"/>
        <v>0</v>
      </c>
      <c r="E210" s="103" t="b">
        <f t="shared" si="30"/>
        <v>1</v>
      </c>
      <c r="G210" s="353">
        <f>유통영업혁신단!L209</f>
        <v>0</v>
      </c>
      <c r="H210" s="343">
        <f t="shared" si="33"/>
        <v>0</v>
      </c>
      <c r="I210" s="86">
        <f t="shared" si="34"/>
        <v>0</v>
      </c>
      <c r="L210" s="86">
        <f>IFERROR(VLOOKUP($A210,유통영업혁신단!$A$1:$F$254,6,FALSE),0)</f>
        <v>0</v>
      </c>
      <c r="M210" s="86">
        <f>IFERROR(VLOOKUP($A210,디지털강화팀회신!$A:$D,3,FALSE),0)</f>
        <v>0</v>
      </c>
      <c r="N210" s="86">
        <f>IFERROR(VLOOKUP($A210,디지털강화팀회신!$A:$D,4,FALSE),0)</f>
        <v>0</v>
      </c>
      <c r="O210" s="2" t="b">
        <f t="shared" si="35"/>
        <v>1</v>
      </c>
    </row>
    <row r="211" spans="1:15" x14ac:dyDescent="0.25">
      <c r="A211" s="24" t="s">
        <v>175</v>
      </c>
      <c r="B211" s="86">
        <f t="shared" si="36"/>
        <v>21597000</v>
      </c>
      <c r="C211" s="86">
        <f t="shared" si="31"/>
        <v>0</v>
      </c>
      <c r="D211" s="86">
        <f t="shared" si="32"/>
        <v>21597000</v>
      </c>
      <c r="E211" s="97" t="b">
        <f t="shared" si="30"/>
        <v>1</v>
      </c>
      <c r="G211" s="353">
        <f>유통영업혁신단!L210</f>
        <v>0</v>
      </c>
      <c r="H211" s="343">
        <f t="shared" si="33"/>
        <v>0</v>
      </c>
      <c r="I211" s="86">
        <f t="shared" si="34"/>
        <v>0</v>
      </c>
      <c r="L211" s="86">
        <f>IFERROR(VLOOKUP($A211,유통영업혁신단!$A$1:$F$254,6,FALSE),0)</f>
        <v>21597000</v>
      </c>
      <c r="M211" s="86">
        <f>IFERROR(VLOOKUP($A211,디지털강화팀회신!$A:$D,3,FALSE),0)</f>
        <v>0</v>
      </c>
      <c r="N211" s="86">
        <f>IFERROR(VLOOKUP($A211,디지털강화팀회신!$A:$D,4,FALSE),0)</f>
        <v>21597000</v>
      </c>
      <c r="O211" s="2" t="b">
        <f t="shared" si="35"/>
        <v>1</v>
      </c>
    </row>
    <row r="212" spans="1:15" x14ac:dyDescent="0.25">
      <c r="A212" s="23" t="s">
        <v>176</v>
      </c>
      <c r="B212" s="86">
        <f t="shared" si="36"/>
        <v>21597000</v>
      </c>
      <c r="C212" s="86">
        <f t="shared" si="31"/>
        <v>0</v>
      </c>
      <c r="D212" s="86">
        <f t="shared" si="32"/>
        <v>21597000</v>
      </c>
      <c r="E212" s="97" t="b">
        <f t="shared" si="30"/>
        <v>1</v>
      </c>
      <c r="G212" s="353">
        <f>유통영업혁신단!L211</f>
        <v>0</v>
      </c>
      <c r="H212" s="343">
        <f t="shared" si="33"/>
        <v>0</v>
      </c>
      <c r="I212" s="86">
        <f t="shared" si="34"/>
        <v>0</v>
      </c>
      <c r="L212" s="86">
        <f>IFERROR(VLOOKUP($A212,유통영업혁신단!$A$1:$F$254,6,FALSE),0)</f>
        <v>21597000</v>
      </c>
      <c r="M212" s="86">
        <f>IFERROR(VLOOKUP($A212,디지털강화팀회신!$A:$D,3,FALSE),0)</f>
        <v>0</v>
      </c>
      <c r="N212" s="86">
        <f>IFERROR(VLOOKUP($A212,디지털강화팀회신!$A:$D,4,FALSE),0)</f>
        <v>21597000</v>
      </c>
      <c r="O212" s="2" t="b">
        <f t="shared" si="35"/>
        <v>1</v>
      </c>
    </row>
    <row r="213" spans="1:15" x14ac:dyDescent="0.25">
      <c r="A213" s="24" t="s">
        <v>105</v>
      </c>
      <c r="B213" s="86">
        <f t="shared" si="36"/>
        <v>1890905111</v>
      </c>
      <c r="C213" s="86">
        <f t="shared" si="31"/>
        <v>1890905111</v>
      </c>
      <c r="D213" s="86">
        <f t="shared" si="32"/>
        <v>0</v>
      </c>
      <c r="E213" s="97" t="b">
        <f t="shared" si="30"/>
        <v>1</v>
      </c>
      <c r="G213" s="353">
        <f>유통영업혁신단!L212</f>
        <v>0</v>
      </c>
      <c r="H213" s="343">
        <f t="shared" si="33"/>
        <v>0</v>
      </c>
      <c r="I213" s="86">
        <f t="shared" si="34"/>
        <v>0</v>
      </c>
      <c r="L213" s="86">
        <f>IFERROR(VLOOKUP($A213,유통영업혁신단!$A$1:$F$254,6,FALSE),0)</f>
        <v>1890905111</v>
      </c>
      <c r="M213" s="86">
        <f>IFERROR(VLOOKUP($A213,디지털강화팀회신!$A:$D,3,FALSE),0)</f>
        <v>1890905111</v>
      </c>
      <c r="N213" s="86">
        <f>IFERROR(VLOOKUP($A213,디지털강화팀회신!$A:$D,4,FALSE),0)</f>
        <v>0</v>
      </c>
      <c r="O213" s="2" t="b">
        <f t="shared" si="35"/>
        <v>1</v>
      </c>
    </row>
    <row r="214" spans="1:15" x14ac:dyDescent="0.25">
      <c r="A214" s="25" t="s">
        <v>186</v>
      </c>
      <c r="B214" s="86">
        <f t="shared" si="36"/>
        <v>4432400</v>
      </c>
      <c r="C214" s="86">
        <f t="shared" si="31"/>
        <v>4432400</v>
      </c>
      <c r="D214" s="86">
        <f t="shared" si="32"/>
        <v>0</v>
      </c>
      <c r="E214" s="97" t="b">
        <f t="shared" si="30"/>
        <v>1</v>
      </c>
      <c r="G214" s="353">
        <f>유통영업혁신단!L213</f>
        <v>0</v>
      </c>
      <c r="H214" s="343">
        <f t="shared" si="33"/>
        <v>0</v>
      </c>
      <c r="I214" s="86">
        <f t="shared" si="34"/>
        <v>0</v>
      </c>
      <c r="L214" s="86">
        <f>IFERROR(VLOOKUP($A214,유통영업혁신단!$A$1:$F$254,6,FALSE),0)</f>
        <v>4432400</v>
      </c>
      <c r="M214" s="86">
        <f>IFERROR(VLOOKUP($A214,디지털강화팀회신!$A:$D,3,FALSE),0)</f>
        <v>4432400</v>
      </c>
      <c r="N214" s="86">
        <f>IFERROR(VLOOKUP($A214,디지털강화팀회신!$A:$D,4,FALSE),0)</f>
        <v>0</v>
      </c>
      <c r="O214" s="2" t="b">
        <f t="shared" si="35"/>
        <v>1</v>
      </c>
    </row>
    <row r="215" spans="1:15" x14ac:dyDescent="0.25">
      <c r="A215" s="25" t="s">
        <v>244</v>
      </c>
      <c r="B215" s="86">
        <f t="shared" si="36"/>
        <v>0</v>
      </c>
      <c r="C215" s="86">
        <f t="shared" si="31"/>
        <v>0</v>
      </c>
      <c r="D215" s="86">
        <f t="shared" si="32"/>
        <v>0</v>
      </c>
      <c r="E215" s="97" t="b">
        <f t="shared" si="30"/>
        <v>1</v>
      </c>
      <c r="G215" s="353">
        <f>유통영업혁신단!L214</f>
        <v>0</v>
      </c>
      <c r="H215" s="343">
        <f t="shared" si="33"/>
        <v>0</v>
      </c>
      <c r="I215" s="86">
        <f t="shared" si="34"/>
        <v>0</v>
      </c>
      <c r="L215" s="86">
        <f>IFERROR(VLOOKUP($A215,유통영업혁신단!$A$1:$F$254,6,FALSE),0)</f>
        <v>0</v>
      </c>
      <c r="M215" s="86">
        <f>IFERROR(VLOOKUP($A215,디지털강화팀회신!$A:$D,3,FALSE),0)</f>
        <v>0</v>
      </c>
      <c r="N215" s="86">
        <f>IFERROR(VLOOKUP($A215,디지털강화팀회신!$A:$D,4,FALSE),0)</f>
        <v>0</v>
      </c>
      <c r="O215" s="2" t="b">
        <f t="shared" si="35"/>
        <v>1</v>
      </c>
    </row>
    <row r="216" spans="1:15" x14ac:dyDescent="0.25">
      <c r="A216" s="23" t="s">
        <v>106</v>
      </c>
      <c r="B216" s="86">
        <f t="shared" si="36"/>
        <v>0</v>
      </c>
      <c r="C216" s="86">
        <f t="shared" si="31"/>
        <v>0</v>
      </c>
      <c r="D216" s="86">
        <f t="shared" si="32"/>
        <v>0</v>
      </c>
      <c r="E216" s="97" t="b">
        <f t="shared" si="30"/>
        <v>1</v>
      </c>
      <c r="G216" s="353">
        <f>유통영업혁신단!L215</f>
        <v>0</v>
      </c>
      <c r="H216" s="343">
        <f t="shared" si="33"/>
        <v>0</v>
      </c>
      <c r="I216" s="86">
        <f t="shared" si="34"/>
        <v>0</v>
      </c>
      <c r="L216" s="86">
        <f>IFERROR(VLOOKUP($A216,유통영업혁신단!$A$1:$F$254,6,FALSE),0)</f>
        <v>0</v>
      </c>
      <c r="M216" s="86">
        <f>IFERROR(VLOOKUP($A216,디지털강화팀회신!$A:$D,3,FALSE),0)</f>
        <v>0</v>
      </c>
      <c r="N216" s="86">
        <f>IFERROR(VLOOKUP($A216,디지털강화팀회신!$A:$D,4,FALSE),0)</f>
        <v>0</v>
      </c>
      <c r="O216" s="2" t="b">
        <f t="shared" si="35"/>
        <v>1</v>
      </c>
    </row>
    <row r="217" spans="1:15" x14ac:dyDescent="0.25">
      <c r="A217" s="25" t="s">
        <v>107</v>
      </c>
      <c r="B217" s="86">
        <f t="shared" si="36"/>
        <v>0</v>
      </c>
      <c r="C217" s="86">
        <f t="shared" si="31"/>
        <v>0</v>
      </c>
      <c r="D217" s="86">
        <f t="shared" si="32"/>
        <v>0</v>
      </c>
      <c r="E217" s="97" t="b">
        <f t="shared" si="30"/>
        <v>1</v>
      </c>
      <c r="G217" s="353">
        <f>유통영업혁신단!L216</f>
        <v>0</v>
      </c>
      <c r="H217" s="343">
        <f t="shared" si="33"/>
        <v>0</v>
      </c>
      <c r="I217" s="86">
        <f t="shared" si="34"/>
        <v>0</v>
      </c>
      <c r="L217" s="86">
        <f>IFERROR(VLOOKUP($A217,유통영업혁신단!$A$1:$F$254,6,FALSE),0)</f>
        <v>0</v>
      </c>
      <c r="M217" s="86">
        <f>IFERROR(VLOOKUP($A217,디지털강화팀회신!$A:$D,3,FALSE),0)</f>
        <v>0</v>
      </c>
      <c r="N217" s="86">
        <f>IFERROR(VLOOKUP($A217,디지털강화팀회신!$A:$D,4,FALSE),0)</f>
        <v>0</v>
      </c>
      <c r="O217" s="2" t="b">
        <f t="shared" si="35"/>
        <v>1</v>
      </c>
    </row>
    <row r="218" spans="1:15" x14ac:dyDescent="0.25">
      <c r="A218" s="26" t="s">
        <v>108</v>
      </c>
      <c r="B218" s="86">
        <f t="shared" si="36"/>
        <v>0</v>
      </c>
      <c r="C218" s="86">
        <f t="shared" si="31"/>
        <v>0</v>
      </c>
      <c r="D218" s="86">
        <f t="shared" si="32"/>
        <v>0</v>
      </c>
      <c r="E218" s="97" t="b">
        <f t="shared" si="30"/>
        <v>1</v>
      </c>
      <c r="G218" s="353">
        <f>유통영업혁신단!L217</f>
        <v>0</v>
      </c>
      <c r="H218" s="343">
        <f t="shared" si="33"/>
        <v>0</v>
      </c>
      <c r="I218" s="86">
        <f t="shared" si="34"/>
        <v>0</v>
      </c>
      <c r="L218" s="86">
        <f>IFERROR(VLOOKUP($A218,유통영업혁신단!$A$1:$F$254,6,FALSE),0)</f>
        <v>0</v>
      </c>
      <c r="M218" s="86">
        <f>IFERROR(VLOOKUP($A218,디지털강화팀회신!$A:$D,3,FALSE),0)</f>
        <v>0</v>
      </c>
      <c r="N218" s="86">
        <f>IFERROR(VLOOKUP($A218,디지털강화팀회신!$A:$D,4,FALSE),0)</f>
        <v>0</v>
      </c>
      <c r="O218" s="2" t="b">
        <f t="shared" si="35"/>
        <v>1</v>
      </c>
    </row>
    <row r="219" spans="1:15" x14ac:dyDescent="0.25">
      <c r="A219" s="23" t="s">
        <v>131</v>
      </c>
      <c r="B219" s="86">
        <f t="shared" si="36"/>
        <v>0</v>
      </c>
      <c r="C219" s="86">
        <f t="shared" si="31"/>
        <v>0</v>
      </c>
      <c r="D219" s="86">
        <f t="shared" si="32"/>
        <v>0</v>
      </c>
      <c r="E219" s="97" t="b">
        <f t="shared" si="30"/>
        <v>1</v>
      </c>
      <c r="G219" s="353">
        <f>유통영업혁신단!L218</f>
        <v>0</v>
      </c>
      <c r="H219" s="343">
        <f t="shared" si="33"/>
        <v>0</v>
      </c>
      <c r="I219" s="86">
        <f t="shared" si="34"/>
        <v>0</v>
      </c>
      <c r="L219" s="86">
        <f>IFERROR(VLOOKUP($A219,유통영업혁신단!$A$1:$F$254,6,FALSE),0)</f>
        <v>0</v>
      </c>
      <c r="M219" s="86">
        <f>IFERROR(VLOOKUP($A219,디지털강화팀회신!$A:$D,3,FALSE),0)</f>
        <v>0</v>
      </c>
      <c r="N219" s="86">
        <f>IFERROR(VLOOKUP($A219,디지털강화팀회신!$A:$D,4,FALSE),0)</f>
        <v>0</v>
      </c>
      <c r="O219" s="2" t="b">
        <f t="shared" si="35"/>
        <v>1</v>
      </c>
    </row>
    <row r="220" spans="1:15" x14ac:dyDescent="0.25">
      <c r="A220" s="25" t="s">
        <v>109</v>
      </c>
      <c r="B220" s="86">
        <f t="shared" si="36"/>
        <v>1886472711</v>
      </c>
      <c r="C220" s="86">
        <f t="shared" si="31"/>
        <v>1886472711</v>
      </c>
      <c r="D220" s="86">
        <f t="shared" si="32"/>
        <v>0</v>
      </c>
      <c r="E220" s="97" t="b">
        <f t="shared" si="30"/>
        <v>1</v>
      </c>
      <c r="G220" s="353">
        <f>유통영업혁신단!L219</f>
        <v>0</v>
      </c>
      <c r="H220" s="343">
        <f t="shared" si="33"/>
        <v>0</v>
      </c>
      <c r="I220" s="86">
        <f t="shared" si="34"/>
        <v>0</v>
      </c>
      <c r="L220" s="86">
        <f>IFERROR(VLOOKUP($A220,유통영업혁신단!$A$1:$F$254,6,FALSE),0)</f>
        <v>1886472711</v>
      </c>
      <c r="M220" s="86">
        <f>IFERROR(VLOOKUP($A220,디지털강화팀회신!$A:$D,3,FALSE),0)</f>
        <v>1886472711</v>
      </c>
      <c r="N220" s="86">
        <f>IFERROR(VLOOKUP($A220,디지털강화팀회신!$A:$D,4,FALSE),0)</f>
        <v>0</v>
      </c>
      <c r="O220" s="2" t="b">
        <f t="shared" si="35"/>
        <v>1</v>
      </c>
    </row>
    <row r="221" spans="1:15" x14ac:dyDescent="0.25">
      <c r="A221" s="28" t="s">
        <v>245</v>
      </c>
      <c r="B221" s="86">
        <f t="shared" si="36"/>
        <v>0</v>
      </c>
      <c r="C221" s="86">
        <f t="shared" si="31"/>
        <v>0</v>
      </c>
      <c r="D221" s="86">
        <f t="shared" si="32"/>
        <v>0</v>
      </c>
      <c r="E221" s="97" t="b">
        <f t="shared" si="30"/>
        <v>1</v>
      </c>
      <c r="G221" s="353">
        <f>유통영업혁신단!L220</f>
        <v>0</v>
      </c>
      <c r="H221" s="343">
        <f t="shared" si="33"/>
        <v>0</v>
      </c>
      <c r="I221" s="86">
        <f t="shared" si="34"/>
        <v>0</v>
      </c>
      <c r="L221" s="86">
        <f>IFERROR(VLOOKUP($A221,유통영업혁신단!$A$1:$F$254,6,FALSE),0)</f>
        <v>0</v>
      </c>
      <c r="M221" s="86">
        <f>IFERROR(VLOOKUP($A221,디지털강화팀회신!$A:$D,3,FALSE),0)</f>
        <v>0</v>
      </c>
      <c r="N221" s="86">
        <f>IFERROR(VLOOKUP($A221,디지털강화팀회신!$A:$D,4,FALSE),0)</f>
        <v>0</v>
      </c>
      <c r="O221" s="2" t="b">
        <f t="shared" si="35"/>
        <v>1</v>
      </c>
    </row>
    <row r="222" spans="1:15" x14ac:dyDescent="0.25">
      <c r="A222" s="26" t="s">
        <v>110</v>
      </c>
      <c r="B222" s="86">
        <f t="shared" si="36"/>
        <v>0</v>
      </c>
      <c r="C222" s="86">
        <f t="shared" si="31"/>
        <v>0</v>
      </c>
      <c r="D222" s="86">
        <f t="shared" si="32"/>
        <v>0</v>
      </c>
      <c r="E222" s="97" t="b">
        <f t="shared" si="30"/>
        <v>1</v>
      </c>
      <c r="G222" s="353">
        <f>유통영업혁신단!L221</f>
        <v>0</v>
      </c>
      <c r="H222" s="343">
        <f t="shared" si="33"/>
        <v>0</v>
      </c>
      <c r="I222" s="86">
        <f t="shared" si="34"/>
        <v>0</v>
      </c>
      <c r="L222" s="86">
        <f>IFERROR(VLOOKUP($A222,유통영업혁신단!$A$1:$F$254,6,FALSE),0)</f>
        <v>0</v>
      </c>
      <c r="M222" s="86">
        <f>IFERROR(VLOOKUP($A222,디지털강화팀회신!$A:$D,3,FALSE),0)</f>
        <v>0</v>
      </c>
      <c r="N222" s="86">
        <f>IFERROR(VLOOKUP($A222,디지털강화팀회신!$A:$D,4,FALSE),0)</f>
        <v>0</v>
      </c>
      <c r="O222" s="2" t="b">
        <f t="shared" si="35"/>
        <v>1</v>
      </c>
    </row>
    <row r="223" spans="1:15" x14ac:dyDescent="0.25">
      <c r="A223" s="25" t="s">
        <v>339</v>
      </c>
      <c r="B223" s="86">
        <f t="shared" si="36"/>
        <v>0</v>
      </c>
      <c r="C223" s="86">
        <f t="shared" si="31"/>
        <v>0</v>
      </c>
      <c r="D223" s="86">
        <f t="shared" si="32"/>
        <v>0</v>
      </c>
      <c r="E223" s="97" t="b">
        <f t="shared" si="30"/>
        <v>1</v>
      </c>
      <c r="G223" s="353">
        <f>유통영업혁신단!L222</f>
        <v>0</v>
      </c>
      <c r="H223" s="343">
        <f t="shared" si="33"/>
        <v>0</v>
      </c>
      <c r="I223" s="86">
        <f t="shared" si="34"/>
        <v>0</v>
      </c>
      <c r="L223" s="86">
        <f>IFERROR(VLOOKUP($A223,유통영업혁신단!$A$1:$F$254,6,FALSE),0)</f>
        <v>0</v>
      </c>
      <c r="M223" s="86">
        <f>IFERROR(VLOOKUP($A223,디지털강화팀회신!$A:$D,3,FALSE),0)</f>
        <v>0</v>
      </c>
      <c r="N223" s="86">
        <f>IFERROR(VLOOKUP($A223,디지털강화팀회신!$A:$D,4,FALSE),0)</f>
        <v>0</v>
      </c>
      <c r="O223" s="2" t="b">
        <f t="shared" si="35"/>
        <v>1</v>
      </c>
    </row>
    <row r="224" spans="1:15" x14ac:dyDescent="0.25">
      <c r="A224" s="24" t="s">
        <v>246</v>
      </c>
      <c r="B224" s="86">
        <f t="shared" si="36"/>
        <v>0</v>
      </c>
      <c r="C224" s="86">
        <f t="shared" si="31"/>
        <v>0</v>
      </c>
      <c r="D224" s="86">
        <f t="shared" si="32"/>
        <v>0</v>
      </c>
      <c r="E224" s="97" t="b">
        <f t="shared" si="30"/>
        <v>1</v>
      </c>
      <c r="G224" s="353">
        <f>유통영업혁신단!L223</f>
        <v>0</v>
      </c>
      <c r="H224" s="343">
        <f t="shared" si="33"/>
        <v>0</v>
      </c>
      <c r="I224" s="86">
        <f>$G224*$N$258</f>
        <v>0</v>
      </c>
      <c r="L224" s="86">
        <f>IFERROR(VLOOKUP($A224,유통영업혁신단!$A$1:$F$254,6,FALSE),0)</f>
        <v>0</v>
      </c>
      <c r="M224" s="86">
        <f>IFERROR(VLOOKUP($A224,디지털강화팀회신!$A:$D,3,FALSE),0)</f>
        <v>0</v>
      </c>
      <c r="N224" s="86">
        <f>IFERROR(VLOOKUP($A224,디지털강화팀회신!$A:$D,4,FALSE),0)</f>
        <v>0</v>
      </c>
      <c r="O224" s="2" t="b">
        <f t="shared" si="35"/>
        <v>1</v>
      </c>
    </row>
    <row r="225" spans="1:15" x14ac:dyDescent="0.25">
      <c r="A225" s="24" t="s">
        <v>111</v>
      </c>
      <c r="B225" s="86">
        <f t="shared" si="36"/>
        <v>23329607</v>
      </c>
      <c r="C225" s="86">
        <f t="shared" si="31"/>
        <v>23329607</v>
      </c>
      <c r="D225" s="86">
        <f t="shared" si="32"/>
        <v>0</v>
      </c>
      <c r="E225" s="97" t="b">
        <f t="shared" si="30"/>
        <v>1</v>
      </c>
      <c r="G225" s="353">
        <f>유통영업혁신단!L224</f>
        <v>0</v>
      </c>
      <c r="H225" s="343">
        <f t="shared" si="33"/>
        <v>0</v>
      </c>
      <c r="I225" s="86">
        <f t="shared" si="34"/>
        <v>0</v>
      </c>
      <c r="L225" s="86">
        <f>IFERROR(VLOOKUP($A225,유통영업혁신단!$A$1:$F$254,6,FALSE),0)</f>
        <v>23329607</v>
      </c>
      <c r="M225" s="86">
        <f>IFERROR(VLOOKUP($A225,디지털강화팀회신!$A:$D,3,FALSE),0)</f>
        <v>23329607</v>
      </c>
      <c r="N225" s="86">
        <f>IFERROR(VLOOKUP($A225,디지털강화팀회신!$A:$D,4,FALSE),0)</f>
        <v>0</v>
      </c>
      <c r="O225" s="2" t="b">
        <f t="shared" si="35"/>
        <v>1</v>
      </c>
    </row>
    <row r="226" spans="1:15" x14ac:dyDescent="0.25">
      <c r="A226" s="25" t="s">
        <v>177</v>
      </c>
      <c r="B226" s="86">
        <f t="shared" si="36"/>
        <v>0</v>
      </c>
      <c r="C226" s="86">
        <f t="shared" si="31"/>
        <v>0</v>
      </c>
      <c r="D226" s="86">
        <f t="shared" si="32"/>
        <v>0</v>
      </c>
      <c r="E226" s="97" t="b">
        <f t="shared" si="30"/>
        <v>1</v>
      </c>
      <c r="G226" s="353">
        <f>유통영업혁신단!L225</f>
        <v>0</v>
      </c>
      <c r="H226" s="343">
        <f t="shared" si="33"/>
        <v>0</v>
      </c>
      <c r="I226" s="86">
        <f t="shared" si="34"/>
        <v>0</v>
      </c>
      <c r="L226" s="86">
        <f>IFERROR(VLOOKUP($A226,유통영업혁신단!$A$1:$F$254,6,FALSE),0)</f>
        <v>0</v>
      </c>
      <c r="M226" s="86">
        <f>IFERROR(VLOOKUP($A226,디지털강화팀회신!$A:$D,3,FALSE),0)</f>
        <v>0</v>
      </c>
      <c r="N226" s="86">
        <f>IFERROR(VLOOKUP($A226,디지털강화팀회신!$A:$D,4,FALSE),0)</f>
        <v>0</v>
      </c>
      <c r="O226" s="2" t="b">
        <f t="shared" si="35"/>
        <v>1</v>
      </c>
    </row>
    <row r="227" spans="1:15" x14ac:dyDescent="0.25">
      <c r="A227" s="25" t="s">
        <v>247</v>
      </c>
      <c r="B227" s="86">
        <f t="shared" si="36"/>
        <v>0</v>
      </c>
      <c r="C227" s="86">
        <f t="shared" si="31"/>
        <v>0</v>
      </c>
      <c r="D227" s="86">
        <f t="shared" si="32"/>
        <v>0</v>
      </c>
      <c r="E227" s="97" t="b">
        <f t="shared" si="30"/>
        <v>1</v>
      </c>
      <c r="G227" s="353">
        <f>유통영업혁신단!L226</f>
        <v>0</v>
      </c>
      <c r="H227" s="343">
        <f t="shared" si="33"/>
        <v>0</v>
      </c>
      <c r="I227" s="86">
        <f t="shared" si="34"/>
        <v>0</v>
      </c>
      <c r="L227" s="86">
        <f>IFERROR(VLOOKUP($A227,유통영업혁신단!$A$1:$F$254,6,FALSE),0)</f>
        <v>0</v>
      </c>
      <c r="M227" s="86">
        <f>IFERROR(VLOOKUP($A227,디지털강화팀회신!$A:$D,3,FALSE),0)</f>
        <v>0</v>
      </c>
      <c r="N227" s="86">
        <f>IFERROR(VLOOKUP($A227,디지털강화팀회신!$A:$D,4,FALSE),0)</f>
        <v>0</v>
      </c>
      <c r="O227" s="2" t="b">
        <f t="shared" si="35"/>
        <v>1</v>
      </c>
    </row>
    <row r="228" spans="1:15" x14ac:dyDescent="0.25">
      <c r="A228" s="25" t="s">
        <v>258</v>
      </c>
      <c r="B228" s="86">
        <f t="shared" si="36"/>
        <v>23329607</v>
      </c>
      <c r="C228" s="86">
        <f t="shared" si="31"/>
        <v>23329607</v>
      </c>
      <c r="D228" s="86">
        <f t="shared" si="32"/>
        <v>0</v>
      </c>
      <c r="E228" s="97" t="b">
        <f t="shared" si="30"/>
        <v>1</v>
      </c>
      <c r="G228" s="353">
        <f>유통영업혁신단!L227</f>
        <v>0</v>
      </c>
      <c r="H228" s="343">
        <f t="shared" si="33"/>
        <v>0</v>
      </c>
      <c r="I228" s="86">
        <f t="shared" si="34"/>
        <v>0</v>
      </c>
      <c r="L228" s="86">
        <f>IFERROR(VLOOKUP($A228,유통영업혁신단!$A$1:$F$254,6,FALSE),0)</f>
        <v>23329607</v>
      </c>
      <c r="M228" s="86">
        <f>IFERROR(VLOOKUP($A228,디지털강화팀회신!$A:$D,3,FALSE),0)</f>
        <v>23329607</v>
      </c>
      <c r="N228" s="86">
        <f>IFERROR(VLOOKUP($A228,디지털강화팀회신!$A:$D,4,FALSE),0)</f>
        <v>0</v>
      </c>
      <c r="O228" s="2" t="b">
        <f t="shared" si="35"/>
        <v>1</v>
      </c>
    </row>
    <row r="229" spans="1:15" x14ac:dyDescent="0.25">
      <c r="A229" s="28" t="s">
        <v>248</v>
      </c>
      <c r="B229" s="86">
        <f t="shared" si="36"/>
        <v>0</v>
      </c>
      <c r="C229" s="86">
        <f t="shared" si="31"/>
        <v>0</v>
      </c>
      <c r="D229" s="86">
        <f t="shared" si="32"/>
        <v>0</v>
      </c>
      <c r="E229" s="97" t="b">
        <f t="shared" si="30"/>
        <v>1</v>
      </c>
      <c r="G229" s="353">
        <f>유통영업혁신단!L228</f>
        <v>0</v>
      </c>
      <c r="H229" s="343">
        <f t="shared" si="33"/>
        <v>0</v>
      </c>
      <c r="I229" s="86">
        <f t="shared" si="34"/>
        <v>0</v>
      </c>
      <c r="L229" s="86">
        <f>IFERROR(VLOOKUP($A229,유통영업혁신단!$A$1:$F$254,6,FALSE),0)</f>
        <v>0</v>
      </c>
      <c r="M229" s="86">
        <f>IFERROR(VLOOKUP($A229,디지털강화팀회신!$A:$D,3,FALSE),0)</f>
        <v>0</v>
      </c>
      <c r="N229" s="86">
        <f>IFERROR(VLOOKUP($A229,디지털강화팀회신!$A:$D,4,FALSE),0)</f>
        <v>0</v>
      </c>
      <c r="O229" s="2" t="b">
        <f t="shared" si="35"/>
        <v>1</v>
      </c>
    </row>
    <row r="230" spans="1:15" x14ac:dyDescent="0.25">
      <c r="A230" s="25" t="s">
        <v>112</v>
      </c>
      <c r="B230" s="86">
        <f t="shared" si="36"/>
        <v>0</v>
      </c>
      <c r="C230" s="86">
        <f t="shared" si="31"/>
        <v>0</v>
      </c>
      <c r="D230" s="86">
        <f t="shared" si="32"/>
        <v>0</v>
      </c>
      <c r="E230" s="97" t="b">
        <f t="shared" si="30"/>
        <v>1</v>
      </c>
      <c r="G230" s="353">
        <f>유통영업혁신단!L229</f>
        <v>0</v>
      </c>
      <c r="H230" s="343">
        <f t="shared" si="33"/>
        <v>0</v>
      </c>
      <c r="I230" s="86">
        <f t="shared" si="34"/>
        <v>0</v>
      </c>
      <c r="L230" s="86">
        <f>IFERROR(VLOOKUP($A230,유통영업혁신단!$A$1:$F$254,6,FALSE),0)</f>
        <v>0</v>
      </c>
      <c r="M230" s="86">
        <f>IFERROR(VLOOKUP($A230,디지털강화팀회신!$A:$D,3,FALSE),0)</f>
        <v>0</v>
      </c>
      <c r="N230" s="86">
        <f>IFERROR(VLOOKUP($A230,디지털강화팀회신!$A:$D,4,FALSE),0)</f>
        <v>0</v>
      </c>
      <c r="O230" s="2" t="b">
        <f t="shared" si="35"/>
        <v>1</v>
      </c>
    </row>
    <row r="231" spans="1:15" x14ac:dyDescent="0.25">
      <c r="A231" s="25" t="s">
        <v>249</v>
      </c>
      <c r="B231" s="86">
        <f t="shared" si="36"/>
        <v>0</v>
      </c>
      <c r="C231" s="86">
        <f t="shared" si="31"/>
        <v>0</v>
      </c>
      <c r="D231" s="86">
        <f t="shared" si="32"/>
        <v>0</v>
      </c>
      <c r="E231" s="97" t="b">
        <f t="shared" si="30"/>
        <v>1</v>
      </c>
      <c r="G231" s="353">
        <f>유통영업혁신단!L230</f>
        <v>0</v>
      </c>
      <c r="H231" s="343">
        <f t="shared" si="33"/>
        <v>0</v>
      </c>
      <c r="I231" s="86">
        <f t="shared" si="34"/>
        <v>0</v>
      </c>
      <c r="L231" s="86">
        <f>IFERROR(VLOOKUP($A231,유통영업혁신단!$A$1:$F$254,6,FALSE),0)</f>
        <v>0</v>
      </c>
      <c r="M231" s="86">
        <f>IFERROR(VLOOKUP($A231,디지털강화팀회신!$A:$D,3,FALSE),0)</f>
        <v>0</v>
      </c>
      <c r="N231" s="86">
        <f>IFERROR(VLOOKUP($A231,디지털강화팀회신!$A:$D,4,FALSE),0)</f>
        <v>0</v>
      </c>
      <c r="O231" s="2" t="b">
        <f t="shared" si="35"/>
        <v>1</v>
      </c>
    </row>
    <row r="232" spans="1:15" x14ac:dyDescent="0.25">
      <c r="A232" s="25" t="s">
        <v>250</v>
      </c>
      <c r="B232" s="86">
        <f t="shared" si="36"/>
        <v>0</v>
      </c>
      <c r="C232" s="86">
        <f t="shared" si="31"/>
        <v>0</v>
      </c>
      <c r="D232" s="86">
        <f t="shared" si="32"/>
        <v>0</v>
      </c>
      <c r="E232" s="97" t="b">
        <f t="shared" si="30"/>
        <v>1</v>
      </c>
      <c r="G232" s="353">
        <f>유통영업혁신단!L231</f>
        <v>0</v>
      </c>
      <c r="H232" s="343">
        <f t="shared" si="33"/>
        <v>0</v>
      </c>
      <c r="I232" s="86">
        <f t="shared" si="34"/>
        <v>0</v>
      </c>
      <c r="L232" s="86">
        <f>IFERROR(VLOOKUP($A232,유통영업혁신단!$A$1:$F$254,6,FALSE),0)</f>
        <v>0</v>
      </c>
      <c r="M232" s="86">
        <f>IFERROR(VLOOKUP($A232,디지털강화팀회신!$A:$D,3,FALSE),0)</f>
        <v>0</v>
      </c>
      <c r="N232" s="86">
        <f>IFERROR(VLOOKUP($A232,디지털강화팀회신!$A:$D,4,FALSE),0)</f>
        <v>0</v>
      </c>
      <c r="O232" s="2" t="b">
        <f t="shared" si="35"/>
        <v>1</v>
      </c>
    </row>
    <row r="233" spans="1:15" x14ac:dyDescent="0.25">
      <c r="A233" s="26" t="s">
        <v>113</v>
      </c>
      <c r="B233" s="86">
        <f t="shared" si="36"/>
        <v>0</v>
      </c>
      <c r="C233" s="86">
        <f t="shared" si="31"/>
        <v>0</v>
      </c>
      <c r="D233" s="86">
        <f t="shared" si="32"/>
        <v>0</v>
      </c>
      <c r="E233" s="97" t="b">
        <f t="shared" si="30"/>
        <v>1</v>
      </c>
      <c r="G233" s="353">
        <f>유통영업혁신단!L232</f>
        <v>0</v>
      </c>
      <c r="H233" s="343">
        <f t="shared" si="33"/>
        <v>0</v>
      </c>
      <c r="I233" s="86">
        <f t="shared" si="34"/>
        <v>0</v>
      </c>
      <c r="L233" s="86">
        <f>IFERROR(VLOOKUP($A233,유통영업혁신단!$A$1:$F$254,6,FALSE),0)</f>
        <v>0</v>
      </c>
      <c r="M233" s="86">
        <f>IFERROR(VLOOKUP($A233,디지털강화팀회신!$A:$D,3,FALSE),0)</f>
        <v>0</v>
      </c>
      <c r="N233" s="86">
        <f>IFERROR(VLOOKUP($A233,디지털강화팀회신!$A:$D,4,FALSE),0)</f>
        <v>0</v>
      </c>
      <c r="O233" s="2" t="b">
        <f t="shared" si="35"/>
        <v>1</v>
      </c>
    </row>
    <row r="234" spans="1:15" x14ac:dyDescent="0.25">
      <c r="A234" s="24" t="s">
        <v>114</v>
      </c>
      <c r="B234" s="86">
        <f t="shared" si="36"/>
        <v>0</v>
      </c>
      <c r="C234" s="86">
        <f t="shared" si="31"/>
        <v>0</v>
      </c>
      <c r="D234" s="86">
        <f t="shared" si="32"/>
        <v>0</v>
      </c>
      <c r="E234" s="97" t="b">
        <f t="shared" si="30"/>
        <v>1</v>
      </c>
      <c r="G234" s="353">
        <f>유통영업혁신단!L233</f>
        <v>0</v>
      </c>
      <c r="H234" s="343">
        <f t="shared" si="33"/>
        <v>0</v>
      </c>
      <c r="I234" s="86">
        <f t="shared" si="34"/>
        <v>0</v>
      </c>
      <c r="L234" s="86">
        <f>IFERROR(VLOOKUP($A234,유통영업혁신단!$A$1:$F$254,6,FALSE),0)</f>
        <v>0</v>
      </c>
      <c r="M234" s="86">
        <f>IFERROR(VLOOKUP($A234,디지털강화팀회신!$A:$D,3,FALSE),0)</f>
        <v>0</v>
      </c>
      <c r="N234" s="86">
        <f>IFERROR(VLOOKUP($A234,디지털강화팀회신!$A:$D,4,FALSE),0)</f>
        <v>0</v>
      </c>
      <c r="O234" s="2" t="b">
        <f t="shared" si="35"/>
        <v>1</v>
      </c>
    </row>
    <row r="235" spans="1:15" x14ac:dyDescent="0.25">
      <c r="A235" s="33" t="s">
        <v>259</v>
      </c>
      <c r="B235" s="86">
        <f t="shared" si="36"/>
        <v>1012815049.0324163</v>
      </c>
      <c r="C235" s="86">
        <f t="shared" ref="C235:C255" si="37">H235+M235</f>
        <v>891293240.7307955</v>
      </c>
      <c r="D235" s="86">
        <f t="shared" ref="D235:D255" si="38">I235+N235</f>
        <v>121521808.30162081</v>
      </c>
      <c r="E235" s="97" t="b">
        <f t="shared" si="30"/>
        <v>1</v>
      </c>
      <c r="G235" s="353">
        <f>유통영업혁신단!L234</f>
        <v>-2194513.9675836619</v>
      </c>
      <c r="H235" s="343">
        <f t="shared" si="33"/>
        <v>-2084788.2692044787</v>
      </c>
      <c r="I235" s="86">
        <f t="shared" si="34"/>
        <v>-109725.6983791831</v>
      </c>
      <c r="L235" s="86">
        <f>IFERROR(VLOOKUP($A235,유통영업혁신단!$A$1:$F$254,6,FALSE),0)</f>
        <v>1015009563</v>
      </c>
      <c r="M235" s="86">
        <f>IFERROR(VLOOKUP($A235,디지털강화팀회신!$A:$D,3,FALSE),0)</f>
        <v>893378029</v>
      </c>
      <c r="N235" s="86">
        <f>IFERROR(VLOOKUP($A235,디지털강화팀회신!$A:$D,4,FALSE),0)</f>
        <v>121631534</v>
      </c>
      <c r="O235" s="2" t="b">
        <f t="shared" si="35"/>
        <v>1</v>
      </c>
    </row>
    <row r="236" spans="1:15" x14ac:dyDescent="0.25">
      <c r="A236" s="24" t="s">
        <v>115</v>
      </c>
      <c r="B236" s="86">
        <f t="shared" si="36"/>
        <v>0</v>
      </c>
      <c r="C236" s="86">
        <f t="shared" si="37"/>
        <v>0</v>
      </c>
      <c r="D236" s="86">
        <f t="shared" si="38"/>
        <v>0</v>
      </c>
      <c r="E236" s="97" t="b">
        <f t="shared" si="30"/>
        <v>1</v>
      </c>
      <c r="G236" s="353">
        <f>유통영업혁신단!L235</f>
        <v>0</v>
      </c>
      <c r="H236" s="343">
        <f t="shared" si="33"/>
        <v>0</v>
      </c>
      <c r="I236" s="86">
        <f t="shared" si="34"/>
        <v>0</v>
      </c>
      <c r="L236" s="86">
        <f>IFERROR(VLOOKUP($A236,유통영업혁신단!$A$1:$F$254,6,FALSE),0)</f>
        <v>0</v>
      </c>
      <c r="M236" s="86">
        <f>IFERROR(VLOOKUP($A236,디지털강화팀회신!$A:$D,3,FALSE),0)</f>
        <v>0</v>
      </c>
      <c r="N236" s="86">
        <f>IFERROR(VLOOKUP($A236,디지털강화팀회신!$A:$D,4,FALSE),0)</f>
        <v>0</v>
      </c>
      <c r="O236" s="2" t="b">
        <f t="shared" si="35"/>
        <v>1</v>
      </c>
    </row>
    <row r="237" spans="1:15" x14ac:dyDescent="0.25">
      <c r="A237" s="23" t="s">
        <v>179</v>
      </c>
      <c r="B237" s="86">
        <f t="shared" si="36"/>
        <v>0</v>
      </c>
      <c r="C237" s="86">
        <f t="shared" si="37"/>
        <v>0</v>
      </c>
      <c r="D237" s="86">
        <f t="shared" si="38"/>
        <v>0</v>
      </c>
      <c r="E237" s="97" t="b">
        <f t="shared" si="30"/>
        <v>1</v>
      </c>
      <c r="G237" s="353">
        <f>유통영업혁신단!L236</f>
        <v>0</v>
      </c>
      <c r="H237" s="343">
        <f t="shared" si="33"/>
        <v>0</v>
      </c>
      <c r="I237" s="86">
        <f t="shared" si="34"/>
        <v>0</v>
      </c>
      <c r="L237" s="86">
        <f>IFERROR(VLOOKUP($A237,유통영업혁신단!$A$1:$F$254,6,FALSE),0)</f>
        <v>0</v>
      </c>
      <c r="M237" s="86">
        <f>IFERROR(VLOOKUP($A237,디지털강화팀회신!$A:$D,3,FALSE),0)</f>
        <v>0</v>
      </c>
      <c r="N237" s="86">
        <f>IFERROR(VLOOKUP($A237,디지털강화팀회신!$A:$D,4,FALSE),0)</f>
        <v>0</v>
      </c>
      <c r="O237" s="2" t="b">
        <f t="shared" si="35"/>
        <v>1</v>
      </c>
    </row>
    <row r="238" spans="1:15" x14ac:dyDescent="0.25">
      <c r="A238" s="23" t="s">
        <v>180</v>
      </c>
      <c r="B238" s="86">
        <f t="shared" si="36"/>
        <v>0</v>
      </c>
      <c r="C238" s="86">
        <f t="shared" si="37"/>
        <v>0</v>
      </c>
      <c r="D238" s="86">
        <f t="shared" si="38"/>
        <v>0</v>
      </c>
      <c r="E238" s="97" t="b">
        <f t="shared" si="30"/>
        <v>1</v>
      </c>
      <c r="G238" s="353">
        <f>유통영업혁신단!L237</f>
        <v>0</v>
      </c>
      <c r="H238" s="343">
        <f t="shared" si="33"/>
        <v>0</v>
      </c>
      <c r="I238" s="86">
        <f t="shared" si="34"/>
        <v>0</v>
      </c>
      <c r="L238" s="86">
        <f>IFERROR(VLOOKUP($A238,유통영업혁신단!$A$1:$F$254,6,FALSE),0)</f>
        <v>0</v>
      </c>
      <c r="M238" s="86">
        <f>IFERROR(VLOOKUP($A238,디지털강화팀회신!$A:$D,3,FALSE),0)</f>
        <v>0</v>
      </c>
      <c r="N238" s="86">
        <f>IFERROR(VLOOKUP($A238,디지털강화팀회신!$A:$D,4,FALSE),0)</f>
        <v>0</v>
      </c>
      <c r="O238" s="2" t="b">
        <f t="shared" si="35"/>
        <v>1</v>
      </c>
    </row>
    <row r="239" spans="1:15" x14ac:dyDescent="0.25">
      <c r="A239" s="23" t="s">
        <v>335</v>
      </c>
      <c r="B239" s="86">
        <f t="shared" si="36"/>
        <v>0</v>
      </c>
      <c r="C239" s="86">
        <f t="shared" si="37"/>
        <v>0</v>
      </c>
      <c r="D239" s="86">
        <f t="shared" si="38"/>
        <v>0</v>
      </c>
      <c r="E239" s="97" t="b">
        <f t="shared" si="30"/>
        <v>1</v>
      </c>
      <c r="G239" s="353">
        <f>유통영업혁신단!L238</f>
        <v>0</v>
      </c>
      <c r="H239" s="343">
        <f t="shared" si="33"/>
        <v>0</v>
      </c>
      <c r="I239" s="86">
        <f t="shared" si="34"/>
        <v>0</v>
      </c>
      <c r="L239" s="86">
        <f>IFERROR(VLOOKUP($A239,유통영업혁신단!$A$1:$F$254,6,FALSE),0)</f>
        <v>0</v>
      </c>
      <c r="M239" s="86">
        <f>IFERROR(VLOOKUP($A239,디지털강화팀회신!$A:$D,3,FALSE),0)</f>
        <v>0</v>
      </c>
      <c r="N239" s="86">
        <f>IFERROR(VLOOKUP($A239,디지털강화팀회신!$A:$D,4,FALSE),0)</f>
        <v>0</v>
      </c>
      <c r="O239" s="2" t="b">
        <f t="shared" si="35"/>
        <v>1</v>
      </c>
    </row>
    <row r="240" spans="1:15" x14ac:dyDescent="0.25">
      <c r="A240" s="23" t="s">
        <v>251</v>
      </c>
      <c r="B240" s="86">
        <f t="shared" si="36"/>
        <v>0</v>
      </c>
      <c r="C240" s="86">
        <f t="shared" si="37"/>
        <v>0</v>
      </c>
      <c r="D240" s="86">
        <f t="shared" si="38"/>
        <v>0</v>
      </c>
      <c r="E240" s="97" t="b">
        <f t="shared" si="30"/>
        <v>1</v>
      </c>
      <c r="G240" s="353">
        <f>유통영업혁신단!L239</f>
        <v>0</v>
      </c>
      <c r="H240" s="343">
        <f t="shared" si="33"/>
        <v>0</v>
      </c>
      <c r="I240" s="86">
        <f t="shared" si="34"/>
        <v>0</v>
      </c>
      <c r="L240" s="86">
        <f>IFERROR(VLOOKUP($A240,유통영업혁신단!$A$1:$F$254,6,FALSE),0)</f>
        <v>0</v>
      </c>
      <c r="M240" s="86">
        <f>IFERROR(VLOOKUP($A240,디지털강화팀회신!$A:$D,3,FALSE),0)</f>
        <v>0</v>
      </c>
      <c r="N240" s="86">
        <f>IFERROR(VLOOKUP($A240,디지털강화팀회신!$A:$D,4,FALSE),0)</f>
        <v>0</v>
      </c>
      <c r="O240" s="2" t="b">
        <f t="shared" si="35"/>
        <v>1</v>
      </c>
    </row>
    <row r="241" spans="1:15" x14ac:dyDescent="0.25">
      <c r="A241" s="112" t="s">
        <v>283</v>
      </c>
      <c r="B241" s="86">
        <f t="shared" si="36"/>
        <v>0</v>
      </c>
      <c r="C241" s="86">
        <f t="shared" si="37"/>
        <v>0</v>
      </c>
      <c r="D241" s="86">
        <f t="shared" si="38"/>
        <v>0</v>
      </c>
      <c r="E241" s="97" t="b">
        <f t="shared" si="30"/>
        <v>1</v>
      </c>
      <c r="G241" s="353">
        <f>유통영업혁신단!L240</f>
        <v>0</v>
      </c>
      <c r="H241" s="343">
        <f t="shared" si="33"/>
        <v>0</v>
      </c>
      <c r="I241" s="86">
        <f t="shared" si="34"/>
        <v>0</v>
      </c>
      <c r="L241" s="86">
        <f>IFERROR(VLOOKUP($A241,유통영업혁신단!$A$1:$F$254,6,FALSE),0)</f>
        <v>0</v>
      </c>
      <c r="M241" s="86">
        <f>IFERROR(VLOOKUP($A241,디지털강화팀회신!$A:$D,3,FALSE),0)</f>
        <v>0</v>
      </c>
      <c r="N241" s="86">
        <f>IFERROR(VLOOKUP($A241,디지털강화팀회신!$A:$D,4,FALSE),0)</f>
        <v>0</v>
      </c>
      <c r="O241" s="2" t="b">
        <f t="shared" si="35"/>
        <v>1</v>
      </c>
    </row>
    <row r="242" spans="1:15" x14ac:dyDescent="0.25">
      <c r="A242" s="56" t="s">
        <v>302</v>
      </c>
      <c r="B242" s="86">
        <f t="shared" si="36"/>
        <v>0</v>
      </c>
      <c r="C242" s="86">
        <f t="shared" si="37"/>
        <v>0</v>
      </c>
      <c r="D242" s="86">
        <f t="shared" si="38"/>
        <v>0</v>
      </c>
      <c r="E242" s="97" t="b">
        <f t="shared" si="30"/>
        <v>1</v>
      </c>
      <c r="G242" s="353">
        <f>유통영업혁신단!L241</f>
        <v>0</v>
      </c>
      <c r="H242" s="343">
        <f t="shared" si="33"/>
        <v>0</v>
      </c>
      <c r="I242" s="86">
        <f t="shared" si="34"/>
        <v>0</v>
      </c>
      <c r="L242" s="86">
        <f>IFERROR(VLOOKUP($A242,유통영업혁신단!$A$1:$F$254,6,FALSE),0)</f>
        <v>0</v>
      </c>
      <c r="M242" s="86">
        <f>IFERROR(VLOOKUP($A242,디지털강화팀회신!$A:$D,3,FALSE),0)</f>
        <v>0</v>
      </c>
      <c r="N242" s="86">
        <f>IFERROR(VLOOKUP($A242,디지털강화팀회신!$A:$D,4,FALSE),0)</f>
        <v>0</v>
      </c>
      <c r="O242" s="2" t="b">
        <f t="shared" si="35"/>
        <v>1</v>
      </c>
    </row>
    <row r="243" spans="1:15" x14ac:dyDescent="0.25">
      <c r="A243" s="23" t="s">
        <v>181</v>
      </c>
      <c r="B243" s="86">
        <f t="shared" si="36"/>
        <v>0</v>
      </c>
      <c r="C243" s="86">
        <f t="shared" si="37"/>
        <v>0</v>
      </c>
      <c r="D243" s="86">
        <f t="shared" si="38"/>
        <v>0</v>
      </c>
      <c r="E243" s="97" t="b">
        <f t="shared" si="30"/>
        <v>1</v>
      </c>
      <c r="G243" s="353">
        <f>유통영업혁신단!L242</f>
        <v>0</v>
      </c>
      <c r="H243" s="343">
        <f t="shared" si="33"/>
        <v>0</v>
      </c>
      <c r="I243" s="86">
        <f t="shared" si="34"/>
        <v>0</v>
      </c>
      <c r="L243" s="86">
        <f>IFERROR(VLOOKUP($A243,유통영업혁신단!$A$1:$F$254,6,FALSE),0)</f>
        <v>0</v>
      </c>
      <c r="M243" s="86">
        <f>IFERROR(VLOOKUP($A243,디지털강화팀회신!$A:$D,3,FALSE),0)</f>
        <v>0</v>
      </c>
      <c r="N243" s="86">
        <f>IFERROR(VLOOKUP($A243,디지털강화팀회신!$A:$D,4,FALSE),0)</f>
        <v>0</v>
      </c>
      <c r="O243" s="2" t="b">
        <f t="shared" si="35"/>
        <v>1</v>
      </c>
    </row>
    <row r="244" spans="1:15" x14ac:dyDescent="0.25">
      <c r="A244" s="23" t="s">
        <v>252</v>
      </c>
      <c r="B244" s="86">
        <f t="shared" si="36"/>
        <v>0</v>
      </c>
      <c r="C244" s="86">
        <f t="shared" si="37"/>
        <v>0</v>
      </c>
      <c r="D244" s="86">
        <f t="shared" si="38"/>
        <v>0</v>
      </c>
      <c r="E244" s="97" t="b">
        <f t="shared" si="30"/>
        <v>1</v>
      </c>
      <c r="G244" s="353">
        <f>유통영업혁신단!L243</f>
        <v>0</v>
      </c>
      <c r="H244" s="343">
        <f t="shared" si="33"/>
        <v>0</v>
      </c>
      <c r="I244" s="86">
        <f t="shared" si="34"/>
        <v>0</v>
      </c>
      <c r="L244" s="86">
        <f>IFERROR(VLOOKUP($A244,유통영업혁신단!$A$1:$F$254,6,FALSE),0)</f>
        <v>0</v>
      </c>
      <c r="M244" s="86">
        <f>IFERROR(VLOOKUP($A244,디지털강화팀회신!$A:$D,3,FALSE),0)</f>
        <v>0</v>
      </c>
      <c r="N244" s="86">
        <f>IFERROR(VLOOKUP($A244,디지털강화팀회신!$A:$D,4,FALSE),0)</f>
        <v>0</v>
      </c>
      <c r="O244" s="2" t="b">
        <f t="shared" si="35"/>
        <v>1</v>
      </c>
    </row>
    <row r="245" spans="1:15" x14ac:dyDescent="0.25">
      <c r="A245" s="24" t="s">
        <v>116</v>
      </c>
      <c r="B245" s="86">
        <f t="shared" si="36"/>
        <v>0</v>
      </c>
      <c r="C245" s="86">
        <f t="shared" si="37"/>
        <v>0</v>
      </c>
      <c r="D245" s="86">
        <f t="shared" si="38"/>
        <v>0</v>
      </c>
      <c r="E245" s="97" t="b">
        <f t="shared" si="30"/>
        <v>1</v>
      </c>
      <c r="G245" s="353">
        <f>유통영업혁신단!L244</f>
        <v>0</v>
      </c>
      <c r="H245" s="343">
        <f t="shared" si="33"/>
        <v>0</v>
      </c>
      <c r="I245" s="86">
        <f t="shared" si="34"/>
        <v>0</v>
      </c>
      <c r="L245" s="86">
        <f>IFERROR(VLOOKUP($A245,유통영업혁신단!$A$1:$F$254,6,FALSE),0)</f>
        <v>0</v>
      </c>
      <c r="M245" s="86">
        <f>IFERROR(VLOOKUP($A245,디지털강화팀회신!$A:$D,3,FALSE),0)</f>
        <v>0</v>
      </c>
      <c r="N245" s="86">
        <f>IFERROR(VLOOKUP($A245,디지털강화팀회신!$A:$D,4,FALSE),0)</f>
        <v>0</v>
      </c>
      <c r="O245" s="2" t="b">
        <f t="shared" si="35"/>
        <v>1</v>
      </c>
    </row>
    <row r="246" spans="1:15" x14ac:dyDescent="0.25">
      <c r="A246" s="23" t="s">
        <v>182</v>
      </c>
      <c r="B246" s="86">
        <f t="shared" si="36"/>
        <v>0</v>
      </c>
      <c r="C246" s="86">
        <f t="shared" si="37"/>
        <v>0</v>
      </c>
      <c r="D246" s="86">
        <f t="shared" si="38"/>
        <v>0</v>
      </c>
      <c r="E246" s="97" t="b">
        <f t="shared" si="30"/>
        <v>1</v>
      </c>
      <c r="G246" s="353">
        <f>유통영업혁신단!L245</f>
        <v>0</v>
      </c>
      <c r="H246" s="343">
        <f t="shared" si="33"/>
        <v>0</v>
      </c>
      <c r="I246" s="86">
        <f t="shared" si="34"/>
        <v>0</v>
      </c>
      <c r="L246" s="86">
        <f>IFERROR(VLOOKUP($A246,유통영업혁신단!$A$1:$F$254,6,FALSE),0)</f>
        <v>0</v>
      </c>
      <c r="M246" s="86">
        <f>IFERROR(VLOOKUP($A246,디지털강화팀회신!$A:$D,3,FALSE),0)</f>
        <v>0</v>
      </c>
      <c r="N246" s="86">
        <f>IFERROR(VLOOKUP($A246,디지털강화팀회신!$A:$D,4,FALSE),0)</f>
        <v>0</v>
      </c>
      <c r="O246" s="2" t="b">
        <f t="shared" si="35"/>
        <v>1</v>
      </c>
    </row>
    <row r="247" spans="1:15" x14ac:dyDescent="0.25">
      <c r="A247" s="23" t="s">
        <v>328</v>
      </c>
      <c r="B247" s="86">
        <f t="shared" si="36"/>
        <v>0</v>
      </c>
      <c r="C247" s="86">
        <f t="shared" si="37"/>
        <v>0</v>
      </c>
      <c r="D247" s="86">
        <f t="shared" si="38"/>
        <v>0</v>
      </c>
      <c r="E247" s="97" t="b">
        <f t="shared" si="30"/>
        <v>1</v>
      </c>
      <c r="G247" s="353">
        <f>유통영업혁신단!L246</f>
        <v>0</v>
      </c>
      <c r="H247" s="343">
        <f t="shared" si="33"/>
        <v>0</v>
      </c>
      <c r="I247" s="86">
        <f t="shared" si="34"/>
        <v>0</v>
      </c>
      <c r="L247" s="86">
        <f>IFERROR(VLOOKUP($A247,유통영업혁신단!$A$1:$F$254,6,FALSE),0)</f>
        <v>0</v>
      </c>
      <c r="M247" s="86">
        <f>IFERROR(VLOOKUP($A247,디지털강화팀회신!$A:$D,3,FALSE),0)</f>
        <v>0</v>
      </c>
      <c r="N247" s="86">
        <f>IFERROR(VLOOKUP($A247,디지털강화팀회신!$A:$D,4,FALSE),0)</f>
        <v>0</v>
      </c>
      <c r="O247" s="2" t="b">
        <f t="shared" si="35"/>
        <v>1</v>
      </c>
    </row>
    <row r="248" spans="1:15" x14ac:dyDescent="0.25">
      <c r="A248" s="23" t="s">
        <v>329</v>
      </c>
      <c r="B248" s="86">
        <f t="shared" si="36"/>
        <v>0</v>
      </c>
      <c r="C248" s="86">
        <f t="shared" si="37"/>
        <v>0</v>
      </c>
      <c r="D248" s="86">
        <f t="shared" si="38"/>
        <v>0</v>
      </c>
      <c r="E248" s="97" t="b">
        <f t="shared" si="30"/>
        <v>1</v>
      </c>
      <c r="G248" s="353">
        <f>유통영업혁신단!L247</f>
        <v>0</v>
      </c>
      <c r="H248" s="343">
        <f t="shared" si="33"/>
        <v>0</v>
      </c>
      <c r="I248" s="86">
        <f t="shared" si="34"/>
        <v>0</v>
      </c>
      <c r="L248" s="86">
        <f>IFERROR(VLOOKUP($A248,유통영업혁신단!$A$1:$F$254,6,FALSE),0)</f>
        <v>0</v>
      </c>
      <c r="M248" s="86">
        <f>IFERROR(VLOOKUP($A248,디지털강화팀회신!$A:$D,3,FALSE),0)</f>
        <v>0</v>
      </c>
      <c r="N248" s="86">
        <f>IFERROR(VLOOKUP($A248,디지털강화팀회신!$A:$D,4,FALSE),0)</f>
        <v>0</v>
      </c>
      <c r="O248" s="2" t="b">
        <f t="shared" si="35"/>
        <v>1</v>
      </c>
    </row>
    <row r="249" spans="1:15" x14ac:dyDescent="0.25">
      <c r="A249" s="23" t="s">
        <v>253</v>
      </c>
      <c r="B249" s="86">
        <f t="shared" si="36"/>
        <v>0</v>
      </c>
      <c r="C249" s="86">
        <f t="shared" si="37"/>
        <v>0</v>
      </c>
      <c r="D249" s="86">
        <f t="shared" si="38"/>
        <v>0</v>
      </c>
      <c r="E249" s="97" t="b">
        <f t="shared" si="30"/>
        <v>1</v>
      </c>
      <c r="G249" s="353">
        <f>유통영업혁신단!L248</f>
        <v>0</v>
      </c>
      <c r="H249" s="343">
        <f t="shared" si="33"/>
        <v>0</v>
      </c>
      <c r="I249" s="86">
        <f t="shared" si="34"/>
        <v>0</v>
      </c>
      <c r="L249" s="86">
        <f>IFERROR(VLOOKUP($A249,유통영업혁신단!$A$1:$F$254,6,FALSE),0)</f>
        <v>0</v>
      </c>
      <c r="M249" s="86">
        <f>IFERROR(VLOOKUP($A249,디지털강화팀회신!$A:$D,3,FALSE),0)</f>
        <v>0</v>
      </c>
      <c r="N249" s="86">
        <f>IFERROR(VLOOKUP($A249,디지털강화팀회신!$A:$D,4,FALSE),0)</f>
        <v>0</v>
      </c>
      <c r="O249" s="2" t="b">
        <f t="shared" si="35"/>
        <v>1</v>
      </c>
    </row>
    <row r="250" spans="1:15" x14ac:dyDescent="0.25">
      <c r="A250" s="23" t="s">
        <v>254</v>
      </c>
      <c r="B250" s="86">
        <f t="shared" si="36"/>
        <v>0</v>
      </c>
      <c r="C250" s="86">
        <f t="shared" si="37"/>
        <v>0</v>
      </c>
      <c r="D250" s="86">
        <f t="shared" si="38"/>
        <v>0</v>
      </c>
      <c r="E250" s="97" t="b">
        <f t="shared" si="30"/>
        <v>1</v>
      </c>
      <c r="G250" s="353">
        <f>유통영업혁신단!L249</f>
        <v>0</v>
      </c>
      <c r="H250" s="343">
        <f t="shared" si="33"/>
        <v>0</v>
      </c>
      <c r="I250" s="86">
        <f t="shared" si="34"/>
        <v>0</v>
      </c>
      <c r="L250" s="86">
        <f>IFERROR(VLOOKUP($A250,유통영업혁신단!$A$1:$F$254,6,FALSE),0)</f>
        <v>0</v>
      </c>
      <c r="M250" s="86">
        <f>IFERROR(VLOOKUP($A250,디지털강화팀회신!$A:$D,3,FALSE),0)</f>
        <v>0</v>
      </c>
      <c r="N250" s="86">
        <f>IFERROR(VLOOKUP($A250,디지털강화팀회신!$A:$D,4,FALSE),0)</f>
        <v>0</v>
      </c>
      <c r="O250" s="2" t="b">
        <f t="shared" si="35"/>
        <v>1</v>
      </c>
    </row>
    <row r="251" spans="1:15" x14ac:dyDescent="0.25">
      <c r="A251" s="23" t="s">
        <v>183</v>
      </c>
      <c r="B251" s="86">
        <f t="shared" si="36"/>
        <v>0</v>
      </c>
      <c r="C251" s="86">
        <f t="shared" si="37"/>
        <v>0</v>
      </c>
      <c r="D251" s="86">
        <f t="shared" si="38"/>
        <v>0</v>
      </c>
      <c r="E251" s="97" t="b">
        <f t="shared" si="30"/>
        <v>1</v>
      </c>
      <c r="G251" s="353">
        <f>유통영업혁신단!L250</f>
        <v>0</v>
      </c>
      <c r="H251" s="343">
        <f t="shared" si="33"/>
        <v>0</v>
      </c>
      <c r="I251" s="86">
        <f t="shared" si="34"/>
        <v>0</v>
      </c>
      <c r="L251" s="86">
        <f>IFERROR(VLOOKUP($A251,유통영업혁신단!$A$1:$F$254,6,FALSE),0)</f>
        <v>0</v>
      </c>
      <c r="M251" s="86">
        <f>IFERROR(VLOOKUP($A251,디지털강화팀회신!$A:$D,3,FALSE),0)</f>
        <v>0</v>
      </c>
      <c r="N251" s="86">
        <f>IFERROR(VLOOKUP($A251,디지털강화팀회신!$A:$D,4,FALSE),0)</f>
        <v>0</v>
      </c>
      <c r="O251" s="2" t="b">
        <f t="shared" si="35"/>
        <v>1</v>
      </c>
    </row>
    <row r="252" spans="1:15" x14ac:dyDescent="0.25">
      <c r="A252" s="23" t="s">
        <v>184</v>
      </c>
      <c r="B252" s="86">
        <f t="shared" si="36"/>
        <v>0</v>
      </c>
      <c r="C252" s="86">
        <f t="shared" si="37"/>
        <v>0</v>
      </c>
      <c r="D252" s="86">
        <f t="shared" si="38"/>
        <v>0</v>
      </c>
      <c r="E252" s="97" t="b">
        <f t="shared" si="30"/>
        <v>1</v>
      </c>
      <c r="G252" s="353">
        <f>유통영업혁신단!L251</f>
        <v>0</v>
      </c>
      <c r="H252" s="343">
        <f t="shared" si="33"/>
        <v>0</v>
      </c>
      <c r="I252" s="86">
        <f t="shared" si="34"/>
        <v>0</v>
      </c>
      <c r="L252" s="86">
        <f>IFERROR(VLOOKUP($A252,유통영업혁신단!$A$1:$F$254,6,FALSE),0)</f>
        <v>0</v>
      </c>
      <c r="M252" s="86">
        <f>IFERROR(VLOOKUP($A252,디지털강화팀회신!$A:$D,3,FALSE),0)</f>
        <v>0</v>
      </c>
      <c r="N252" s="86">
        <f>IFERROR(VLOOKUP($A252,디지털강화팀회신!$A:$D,4,FALSE),0)</f>
        <v>0</v>
      </c>
      <c r="O252" s="2" t="b">
        <f t="shared" si="35"/>
        <v>1</v>
      </c>
    </row>
    <row r="253" spans="1:15" x14ac:dyDescent="0.25">
      <c r="A253" s="23" t="s">
        <v>185</v>
      </c>
      <c r="B253" s="86">
        <f t="shared" si="36"/>
        <v>0</v>
      </c>
      <c r="C253" s="86">
        <f t="shared" si="37"/>
        <v>0</v>
      </c>
      <c r="D253" s="86">
        <f t="shared" si="38"/>
        <v>0</v>
      </c>
      <c r="E253" s="97" t="b">
        <f t="shared" si="30"/>
        <v>1</v>
      </c>
      <c r="G253" s="353">
        <f>유통영업혁신단!L252</f>
        <v>0</v>
      </c>
      <c r="H253" s="343">
        <f t="shared" si="33"/>
        <v>0</v>
      </c>
      <c r="I253" s="86">
        <f t="shared" si="34"/>
        <v>0</v>
      </c>
      <c r="L253" s="86">
        <f>IFERROR(VLOOKUP($A253,유통영업혁신단!$A$1:$F$254,6,FALSE),0)</f>
        <v>0</v>
      </c>
      <c r="M253" s="86">
        <f>IFERROR(VLOOKUP($A253,디지털강화팀회신!$A:$D,3,FALSE),0)</f>
        <v>0</v>
      </c>
      <c r="N253" s="86">
        <f>IFERROR(VLOOKUP($A253,디지털강화팀회신!$A:$D,4,FALSE),0)</f>
        <v>0</v>
      </c>
      <c r="O253" s="2" t="b">
        <f t="shared" si="35"/>
        <v>1</v>
      </c>
    </row>
    <row r="254" spans="1:15" x14ac:dyDescent="0.25">
      <c r="A254" s="119" t="s">
        <v>117</v>
      </c>
      <c r="B254" s="86">
        <f t="shared" si="36"/>
        <v>0</v>
      </c>
      <c r="C254" s="86">
        <f t="shared" si="37"/>
        <v>0</v>
      </c>
      <c r="D254" s="86">
        <f t="shared" si="38"/>
        <v>0</v>
      </c>
      <c r="E254" s="97" t="b">
        <f t="shared" si="30"/>
        <v>1</v>
      </c>
      <c r="G254" s="353">
        <f>유통영업혁신단!L253</f>
        <v>0</v>
      </c>
      <c r="H254" s="343">
        <f t="shared" si="33"/>
        <v>0</v>
      </c>
      <c r="I254" s="86">
        <f t="shared" si="34"/>
        <v>0</v>
      </c>
      <c r="L254" s="86">
        <f>IFERROR(VLOOKUP($A254,유통영업혁신단!$A$1:$F$254,6,FALSE),0)</f>
        <v>0</v>
      </c>
      <c r="M254" s="86">
        <f>IFERROR(VLOOKUP($A254,디지털강화팀회신!$A:$D,3,FALSE),0)</f>
        <v>0</v>
      </c>
      <c r="N254" s="86">
        <f>IFERROR(VLOOKUP($A254,디지털강화팀회신!$A:$D,4,FALSE),0)</f>
        <v>0</v>
      </c>
      <c r="O254" s="2" t="b">
        <f t="shared" si="35"/>
        <v>1</v>
      </c>
    </row>
    <row r="255" spans="1:15" x14ac:dyDescent="0.25">
      <c r="A255" s="33" t="s">
        <v>260</v>
      </c>
      <c r="B255" s="86">
        <f t="shared" si="36"/>
        <v>1012815049.0324163</v>
      </c>
      <c r="C255" s="86">
        <f t="shared" si="37"/>
        <v>891293240.7307955</v>
      </c>
      <c r="D255" s="86">
        <f t="shared" si="38"/>
        <v>121521808.30162081</v>
      </c>
      <c r="E255" s="97" t="b">
        <f t="shared" si="30"/>
        <v>1</v>
      </c>
      <c r="G255" s="353">
        <f>유통영업혁신단!L254</f>
        <v>-2194513.9675836619</v>
      </c>
      <c r="H255" s="343">
        <f t="shared" si="33"/>
        <v>-2084788.2692044787</v>
      </c>
      <c r="I255" s="86">
        <f t="shared" si="34"/>
        <v>-109725.6983791831</v>
      </c>
      <c r="L255" s="86">
        <f>IFERROR(VLOOKUP($A255,유통영업혁신단!$A$1:$F$254,6,FALSE),0)</f>
        <v>1015009563</v>
      </c>
      <c r="M255" s="86">
        <f>IFERROR(VLOOKUP($A255,디지털강화팀회신!$A:$D,3,FALSE),0)</f>
        <v>893378029</v>
      </c>
      <c r="N255" s="86">
        <f>IFERROR(VLOOKUP($A255,디지털강화팀회신!$A:$D,4,FALSE),0)</f>
        <v>121631534</v>
      </c>
      <c r="O255" s="2" t="b">
        <f t="shared" si="35"/>
        <v>1</v>
      </c>
    </row>
    <row r="257" spans="1:15" x14ac:dyDescent="0.45">
      <c r="A257" s="45" t="s">
        <v>263</v>
      </c>
      <c r="L257" s="351">
        <f>L28</f>
        <v>420725680</v>
      </c>
      <c r="M257" s="351">
        <f>M28</f>
        <v>399689396</v>
      </c>
      <c r="N257" s="351">
        <f>N28</f>
        <v>21036284</v>
      </c>
    </row>
    <row r="258" spans="1:15" x14ac:dyDescent="0.45">
      <c r="A258" s="45" t="s">
        <v>264</v>
      </c>
      <c r="M258" s="200">
        <f>M257/L257</f>
        <v>0.95</v>
      </c>
      <c r="N258" s="200">
        <f>N257/L257</f>
        <v>0.05</v>
      </c>
      <c r="O258" s="170">
        <f>SUM(M258:N258)</f>
        <v>1</v>
      </c>
    </row>
    <row r="262" spans="1:15" s="40" customFormat="1" ht="15" customHeight="1" x14ac:dyDescent="0.45">
      <c r="A262" s="104" t="s">
        <v>269</v>
      </c>
      <c r="B262" s="52">
        <f>B26-B27-SUM(B29:B60)-SUM(B62:B67)-B68-B70-B71-SUM(B73:B108)-SUM(B113:B117)-SUM(B119:B121)-SUM(B123:B128)-B130-SUM(B133:B136)-B137-SUM(B139:B144)-SUM(B148:B151)-SUM(B153:B159)-SUM(B161:B166)-SUM(B168:B173)-SUM(B175:B176)-SUM(B178:B188)-SUM(B190:B194)-SUM(B196:B209)-B212-SUM(B214:B222)-B224-SUM(B226:B233)-B234</f>
        <v>0</v>
      </c>
      <c r="C262" s="52">
        <f>C26-C27-SUM(C29:C60)-SUM(C62:C67)-C68-C70-C71-SUM(C73:C108)-SUM(C113:C117)-SUM(C119:C121)-SUM(C123:C128)-C130-SUM(C133:C136)-C137-SUM(C139:C144)-SUM(C148:C151)-SUM(C153:C159)-SUM(C161:C166)-SUM(C168:C173)-SUM(C175:C176)-SUM(C178:C188)-SUM(C190:C194)-SUM(C196:C209)-C212-SUM(C214:C222)-C224-SUM(C226:C233)-C234</f>
        <v>2.384185791015625E-7</v>
      </c>
      <c r="D262" s="52">
        <f>D26-D27-SUM(D29:D60)-SUM(D62:D67)-D68-D70-D71-SUM(D73:D108)-SUM(D113:D117)-SUM(D119:D121)-SUM(D123:D128)-D130-SUM(D133:D136)-D137-SUM(D139:D144)-SUM(D148:D151)-SUM(D153:D159)-SUM(D161:D166)-SUM(D168:D173)-SUM(D175:D176)-SUM(D178:D188)-SUM(D190:D194)-SUM(D196:D209)-D212-SUM(D214:D222)-D224-SUM(D226:D233)-D234</f>
        <v>0</v>
      </c>
      <c r="E262" s="52"/>
      <c r="F262" s="52"/>
      <c r="G262" s="52">
        <f>G26-G27-SUM(G29:G59)-SUM(G62:G67)-G68-G70-G71-SUM(G73:G107)-SUM(G113:G115)-SUM(G119:G121)-SUM(G123:G128)-G130-SUM(G133:G136)-G137-SUM(G139:G144)-SUM(G148:G151)-SUM(G153:G159)-SUM(G161:G166)-SUM(G168:G173)-SUM(G175:G176)-SUM(G178:G188)-SUM(G190:G194)-SUM(G196:G209)-G212-SUM(G214:G222)-G224-SUM(G226:G233)-G234</f>
        <v>-4.3655745685100555E-11</v>
      </c>
      <c r="H262" s="52">
        <f>H26-H27-SUM(H29:H59)-SUM(H62:H67)-H68-H70-H71-SUM(H73:H107)-SUM(H113:H115)-SUM(H119:H121)-SUM(H123:H128)-H130-SUM(H133:H136)-H137-SUM(H139:H144)-SUM(H148:H151)-SUM(H153:H159)-SUM(H161:H166)-SUM(H168:H173)-SUM(H175:H176)-SUM(H178:H188)-SUM(H190:H194)-SUM(H196:H209)-H212-SUM(H214:H222)-H224-SUM(H226:H233)-H234</f>
        <v>2.3283064365386963E-10</v>
      </c>
      <c r="I262" s="52">
        <f>I26-I27-SUM(I29:I59)-SUM(I62:I67)-I68-I70-I71-SUM(I73:I107)-SUM(I113:I115)-SUM(I119:I121)-SUM(I123:I128)-I130-SUM(I133:I136)-I137-SUM(I139:I144)-SUM(I148:I151)-SUM(I153:I159)-SUM(I161:I166)-SUM(I168:I173)-SUM(I175:I176)-SUM(I178:I188)-SUM(I190:I194)-SUM(I196:I209)-I212-SUM(I214:I222)-I224-SUM(I226:I233)-I234</f>
        <v>7.2759576141834259E-12</v>
      </c>
      <c r="J262" s="52"/>
      <c r="K262" s="52"/>
      <c r="L262" s="52">
        <f>L26-L27-SUM(L29:L60)-SUM(L62:L67)-L68-L70-L71-SUM(L73:L107)-SUM(L113:L117)-SUM(L119:L121)-SUM(L123:L128)-L130-SUM(L133:L136)-L137-SUM(L139:L144)-SUM(L148:L151)-SUM(L153:L159)-SUM(L161:L166)-SUM(L168:L173)-SUM(L175:L176)-SUM(L178:L188)-SUM(L190:L194)-SUM(L196:L209)-L212-SUM(L214:L222)-L224-SUM(L226:L233)-L234</f>
        <v>0</v>
      </c>
      <c r="M262" s="52">
        <f>M26-M27-SUM(M29:M60)-SUM(M62:M67)-M68-M70-M71-SUM(M73:M107)-SUM(M113:M117)-SUM(M119:M121)-SUM(M123:M128)-M130-SUM(M133:M136)-M137-SUM(M139:M144)-SUM(M148:M151)-SUM(M153:M159)-SUM(M161:M166)-SUM(M168:M173)-SUM(M175:M176)-SUM(M178:M188)-SUM(M190:M194)-SUM(M196:M209)-M212-SUM(M214:M222)-M224-SUM(M226:M233)-M234</f>
        <v>0</v>
      </c>
      <c r="N262" s="52">
        <f>N26-N27-SUM(N29:N60)-SUM(N62:N67)-N68-N70-N71-SUM(N73:N107)-SUM(N113:N117)-SUM(N119:N121)-SUM(N123:N128)-N130-SUM(N133:N136)-N137-SUM(N139:N144)-SUM(N148:N151)-SUM(N153:N159)-SUM(N161:N166)-SUM(N168:N173)-SUM(N175:N176)-SUM(N178:N188)-SUM(N190:N194)-SUM(N196:N209)-N212-SUM(N214:N222)-N224-SUM(N226:N233)-N234</f>
        <v>0</v>
      </c>
    </row>
  </sheetData>
  <autoFilter ref="A1:R1" xr:uid="{00000000-0001-0000-0600-000000000000}"/>
  <phoneticPr fontId="4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X266"/>
  <sheetViews>
    <sheetView zoomScale="85" zoomScaleNormal="85" workbookViewId="0">
      <pane xSplit="2" ySplit="1" topLeftCell="C2" activePane="bottomRight" state="frozen"/>
      <selection activeCell="F33" sqref="F33"/>
      <selection pane="topRight" activeCell="F33" sqref="F33"/>
      <selection pane="bottomLeft" activeCell="F33" sqref="F33"/>
      <selection pane="bottomRight"/>
    </sheetView>
  </sheetViews>
  <sheetFormatPr defaultColWidth="9.36328125" defaultRowHeight="16" x14ac:dyDescent="0.45"/>
  <cols>
    <col min="1" max="1" width="27.90625" style="92" bestFit="1" customWidth="1"/>
    <col min="2" max="5" width="16.6328125" style="92" customWidth="1"/>
    <col min="6" max="7" width="17.1796875" style="92" customWidth="1"/>
    <col min="8" max="8" width="8.6328125" style="92" customWidth="1"/>
    <col min="9" max="9" width="13.90625" style="92" customWidth="1"/>
    <col min="10" max="10" width="16.6328125" style="92" customWidth="1"/>
    <col min="11" max="15" width="14.54296875" style="92" customWidth="1"/>
    <col min="16" max="16" width="9.36328125" style="92" customWidth="1"/>
    <col min="17" max="17" width="9.36328125" style="92"/>
    <col min="18" max="23" width="14.54296875" style="92" customWidth="1"/>
    <col min="24" max="24" width="9.36328125" style="92" customWidth="1"/>
    <col min="25" max="16384" width="9.36328125" style="92"/>
  </cols>
  <sheetData>
    <row r="1" spans="1:24" ht="15.65" customHeight="1" x14ac:dyDescent="0.45">
      <c r="A1" s="102" t="s">
        <v>439</v>
      </c>
      <c r="B1" s="105" t="s">
        <v>1</v>
      </c>
      <c r="C1" s="105" t="s">
        <v>566</v>
      </c>
      <c r="D1" s="105" t="s">
        <v>446</v>
      </c>
      <c r="E1" s="231" t="s">
        <v>447</v>
      </c>
      <c r="F1" s="231" t="s">
        <v>518</v>
      </c>
      <c r="G1" s="231" t="s">
        <v>628</v>
      </c>
      <c r="H1" s="111"/>
      <c r="I1" s="355" t="s">
        <v>338</v>
      </c>
      <c r="J1" s="92" t="s">
        <v>265</v>
      </c>
      <c r="K1" s="105" t="s">
        <v>566</v>
      </c>
      <c r="L1" s="257" t="s">
        <v>446</v>
      </c>
      <c r="M1" s="258" t="s">
        <v>447</v>
      </c>
      <c r="N1" s="258" t="s">
        <v>518</v>
      </c>
      <c r="O1" s="258" t="s">
        <v>628</v>
      </c>
      <c r="P1" s="259"/>
      <c r="R1" s="105" t="s">
        <v>566</v>
      </c>
      <c r="S1" s="105" t="s">
        <v>446</v>
      </c>
      <c r="T1" s="105" t="s">
        <v>369</v>
      </c>
      <c r="U1" s="105" t="s">
        <v>370</v>
      </c>
      <c r="V1" s="231" t="s">
        <v>621</v>
      </c>
      <c r="W1" s="231" t="s">
        <v>628</v>
      </c>
    </row>
    <row r="2" spans="1:24" ht="15.65" customHeight="1" x14ac:dyDescent="0.45">
      <c r="A2" s="33" t="s">
        <v>4</v>
      </c>
      <c r="B2" s="97">
        <f>IFERROR(VLOOKUP($A2,'법인영업혁신단 IU'!$A:$E,2,FALSE),0)</f>
        <v>6649096937</v>
      </c>
      <c r="C2" s="97">
        <f>IFERROR(VLOOKUP($A2,'법인영업혁신단 IU'!$A:$E,3,FALSE),0)</f>
        <v>0</v>
      </c>
      <c r="D2" s="97">
        <f>IFERROR(VLOOKUP($A2,'법인영업혁신단 IU'!$A:$E,5,FALSE),0)</f>
        <v>4759402223</v>
      </c>
      <c r="E2" s="97">
        <f>IFERROR(VLOOKUP(A2,'법인영업혁신단 IU'!$A:$E,4,0),0)</f>
        <v>1736649792</v>
      </c>
      <c r="F2" s="97">
        <f>IFERROR(VLOOKUP($A2,'법인영업혁신단 IU'!$A:$F,6,0),0)</f>
        <v>153044922</v>
      </c>
      <c r="G2" s="97">
        <f>IFERROR(VLOOKUP($A2,'법인영업혁신단 IU'!$A:$G,7,0),0)</f>
        <v>0</v>
      </c>
      <c r="H2" s="97" t="b">
        <f>B2=SUM(C2:G2)</f>
        <v>1</v>
      </c>
      <c r="J2" s="97"/>
      <c r="K2" s="260">
        <f t="shared" ref="K2:K65" si="0">C2</f>
        <v>0</v>
      </c>
      <c r="L2" s="92">
        <f t="shared" ref="L2:L65" si="1">K2*$D$260</f>
        <v>0</v>
      </c>
      <c r="M2" s="92">
        <f t="shared" ref="M2:M65" si="2">K2*$E$260</f>
        <v>0</v>
      </c>
      <c r="N2" s="92">
        <f t="shared" ref="N2:N65" si="3">K2*$F$260</f>
        <v>0</v>
      </c>
      <c r="O2" s="92">
        <f>K2*$G$260</f>
        <v>0</v>
      </c>
      <c r="P2" s="261" t="b">
        <f>K2=L2+M2+N2+O2</f>
        <v>1</v>
      </c>
      <c r="R2" s="92">
        <f>K2</f>
        <v>0</v>
      </c>
      <c r="S2" s="92">
        <f>$R2*법인영업팀!$L$258</f>
        <v>0</v>
      </c>
      <c r="T2" s="92">
        <f>$R2*법인영업팀!$M$258</f>
        <v>0</v>
      </c>
      <c r="U2" s="92">
        <f>$R2*법인영업팀!$N$258</f>
        <v>0</v>
      </c>
      <c r="V2" s="92">
        <f>$R2*법인영업팀!$O$258</f>
        <v>0</v>
      </c>
      <c r="W2" s="92">
        <f>$R2*법인영업팀!$P$258</f>
        <v>0</v>
      </c>
      <c r="X2" s="92" t="b">
        <f>R2=T2+U2+S2+V2+W2</f>
        <v>1</v>
      </c>
    </row>
    <row r="3" spans="1:24" ht="15.65" customHeight="1" x14ac:dyDescent="0.45">
      <c r="A3" s="22" t="s">
        <v>5</v>
      </c>
      <c r="B3" s="97">
        <f>IFERROR(VLOOKUP($A3,'법인영업혁신단 IU'!$A:$E,2,FALSE),0)</f>
        <v>3199819886</v>
      </c>
      <c r="C3" s="97">
        <f>IFERROR(VLOOKUP($A3,'법인영업혁신단 IU'!$A:$E,3,FALSE),0)</f>
        <v>0</v>
      </c>
      <c r="D3" s="97">
        <f>IFERROR(VLOOKUP($A3,'법인영업혁신단 IU'!$A:$E,5,FALSE),0)</f>
        <v>2357748890</v>
      </c>
      <c r="E3" s="97">
        <f>IFERROR(VLOOKUP(A3,'법인영업혁신단 IU'!$A:$E,4,0),0)</f>
        <v>842070996</v>
      </c>
      <c r="F3" s="97">
        <f>IFERROR(VLOOKUP($A3,'법인영업혁신단 IU'!$A:$F,6,0),0)</f>
        <v>0</v>
      </c>
      <c r="G3" s="97">
        <f>IFERROR(VLOOKUP($A3,'법인영업혁신단 IU'!$A:$G,7,0),0)</f>
        <v>0</v>
      </c>
      <c r="H3" s="97" t="b">
        <f t="shared" ref="H3:H66" si="4">B3=SUM(C3:G3)</f>
        <v>1</v>
      </c>
      <c r="J3" s="97"/>
      <c r="K3" s="260">
        <f t="shared" si="0"/>
        <v>0</v>
      </c>
      <c r="L3" s="92">
        <f t="shared" si="1"/>
        <v>0</v>
      </c>
      <c r="M3" s="92">
        <f t="shared" si="2"/>
        <v>0</v>
      </c>
      <c r="N3" s="92">
        <f t="shared" si="3"/>
        <v>0</v>
      </c>
      <c r="O3" s="92">
        <f t="shared" ref="O3:O66" si="5">K3*$G$260</f>
        <v>0</v>
      </c>
      <c r="P3" s="261" t="b">
        <f t="shared" ref="P3:P66" si="6">K3=L3+M3+N3</f>
        <v>1</v>
      </c>
      <c r="R3" s="92">
        <f t="shared" ref="R3:R66" si="7">K3</f>
        <v>0</v>
      </c>
      <c r="S3" s="92">
        <f>$R3*법인영업팀!$L$258</f>
        <v>0</v>
      </c>
      <c r="T3" s="92">
        <f>$R3*법인영업팀!$M$258</f>
        <v>0</v>
      </c>
      <c r="U3" s="92">
        <f>$R3*법인영업팀!$N$258</f>
        <v>0</v>
      </c>
      <c r="V3" s="92">
        <f>$R3*법인영업팀!$O$258</f>
        <v>0</v>
      </c>
      <c r="W3" s="92">
        <f>$R3*법인영업팀!$P$258</f>
        <v>0</v>
      </c>
      <c r="X3" s="92" t="b">
        <f t="shared" ref="X3:X66" si="8">R3=T3+U3+S3+V3+W3</f>
        <v>1</v>
      </c>
    </row>
    <row r="4" spans="1:24" ht="15.65" customHeight="1" x14ac:dyDescent="0.45">
      <c r="A4" s="23" t="s">
        <v>6</v>
      </c>
      <c r="B4" s="97">
        <f>IFERROR(VLOOKUP($A4,'법인영업혁신단 IU'!$A:$E,2,FALSE),0)</f>
        <v>787632358</v>
      </c>
      <c r="C4" s="97">
        <f>IFERROR(VLOOKUP($A4,'법인영업혁신단 IU'!$A:$E,3,FALSE),0)</f>
        <v>0</v>
      </c>
      <c r="D4" s="97">
        <f>IFERROR(VLOOKUP($A4,'법인영업혁신단 IU'!$A:$E,5,FALSE),0)</f>
        <v>639017724</v>
      </c>
      <c r="E4" s="97">
        <f>IFERROR(VLOOKUP(A4,'법인영업혁신단 IU'!$A:$E,4,0),0)</f>
        <v>148614634</v>
      </c>
      <c r="F4" s="97">
        <f>IFERROR(VLOOKUP($A4,'법인영업혁신단 IU'!$A:$F,6,0),0)</f>
        <v>0</v>
      </c>
      <c r="G4" s="97">
        <f>IFERROR(VLOOKUP($A4,'법인영업혁신단 IU'!$A:$G,7,0),0)</f>
        <v>0</v>
      </c>
      <c r="H4" s="97" t="b">
        <f t="shared" si="4"/>
        <v>1</v>
      </c>
      <c r="J4" s="97"/>
      <c r="K4" s="260">
        <f t="shared" si="0"/>
        <v>0</v>
      </c>
      <c r="L4" s="92">
        <f t="shared" si="1"/>
        <v>0</v>
      </c>
      <c r="M4" s="92">
        <f t="shared" si="2"/>
        <v>0</v>
      </c>
      <c r="N4" s="92">
        <f t="shared" si="3"/>
        <v>0</v>
      </c>
      <c r="O4" s="92">
        <f t="shared" si="5"/>
        <v>0</v>
      </c>
      <c r="P4" s="261" t="b">
        <f t="shared" si="6"/>
        <v>1</v>
      </c>
      <c r="R4" s="92">
        <f t="shared" si="7"/>
        <v>0</v>
      </c>
      <c r="S4" s="92">
        <f>$R4*법인영업팀!$L$258</f>
        <v>0</v>
      </c>
      <c r="T4" s="92">
        <f>$R4*법인영업팀!$M$258</f>
        <v>0</v>
      </c>
      <c r="U4" s="92">
        <f>$R4*법인영업팀!$N$258</f>
        <v>0</v>
      </c>
      <c r="V4" s="92">
        <f>$R4*법인영업팀!$O$258</f>
        <v>0</v>
      </c>
      <c r="W4" s="92">
        <f>$R4*법인영업팀!$P$258</f>
        <v>0</v>
      </c>
      <c r="X4" s="92" t="b">
        <f t="shared" si="8"/>
        <v>1</v>
      </c>
    </row>
    <row r="5" spans="1:24" ht="15.65" customHeight="1" x14ac:dyDescent="0.45">
      <c r="A5" s="23" t="s">
        <v>7</v>
      </c>
      <c r="B5" s="97">
        <f>IFERROR(VLOOKUP($A5,'법인영업혁신단 IU'!$A:$E,2,FALSE),0)</f>
        <v>0</v>
      </c>
      <c r="C5" s="97">
        <f>IFERROR(VLOOKUP($A5,'법인영업혁신단 IU'!$A:$E,3,FALSE),0)</f>
        <v>0</v>
      </c>
      <c r="D5" s="97">
        <f>IFERROR(VLOOKUP($A5,'법인영업혁신단 IU'!$A:$E,5,FALSE),0)</f>
        <v>0</v>
      </c>
      <c r="E5" s="97">
        <f>IFERROR(VLOOKUP(A5,'법인영업혁신단 IU'!$A:$E,4,0),0)</f>
        <v>0</v>
      </c>
      <c r="F5" s="97">
        <f>IFERROR(VLOOKUP($A5,'법인영업혁신단 IU'!$A:$F,6,0),0)</f>
        <v>0</v>
      </c>
      <c r="G5" s="97">
        <f>IFERROR(VLOOKUP($A5,'법인영업혁신단 IU'!$A:$G,7,0),0)</f>
        <v>0</v>
      </c>
      <c r="H5" s="97" t="b">
        <f t="shared" si="4"/>
        <v>1</v>
      </c>
      <c r="J5" s="97"/>
      <c r="K5" s="260">
        <f t="shared" si="0"/>
        <v>0</v>
      </c>
      <c r="L5" s="92">
        <f t="shared" si="1"/>
        <v>0</v>
      </c>
      <c r="M5" s="92">
        <f t="shared" si="2"/>
        <v>0</v>
      </c>
      <c r="N5" s="92">
        <f t="shared" si="3"/>
        <v>0</v>
      </c>
      <c r="O5" s="92">
        <f t="shared" si="5"/>
        <v>0</v>
      </c>
      <c r="P5" s="261" t="b">
        <f t="shared" si="6"/>
        <v>1</v>
      </c>
      <c r="R5" s="92">
        <f t="shared" si="7"/>
        <v>0</v>
      </c>
      <c r="S5" s="92">
        <f>$R5*법인영업팀!$L$258</f>
        <v>0</v>
      </c>
      <c r="T5" s="92">
        <f>$R5*법인영업팀!$M$258</f>
        <v>0</v>
      </c>
      <c r="U5" s="92">
        <f>$R5*법인영업팀!$N$258</f>
        <v>0</v>
      </c>
      <c r="V5" s="92">
        <f>$R5*법인영업팀!$O$258</f>
        <v>0</v>
      </c>
      <c r="W5" s="92">
        <f>$R5*법인영업팀!$P$258</f>
        <v>0</v>
      </c>
      <c r="X5" s="92" t="b">
        <f t="shared" si="8"/>
        <v>1</v>
      </c>
    </row>
    <row r="6" spans="1:24" ht="15.65" customHeight="1" x14ac:dyDescent="0.45">
      <c r="A6" s="23" t="s">
        <v>196</v>
      </c>
      <c r="B6" s="97">
        <f>IFERROR(VLOOKUP($A6,'법인영업혁신단 IU'!$A:$E,2,FALSE),0)</f>
        <v>0</v>
      </c>
      <c r="C6" s="97">
        <f>IFERROR(VLOOKUP($A6,'법인영업혁신단 IU'!$A:$E,3,FALSE),0)</f>
        <v>0</v>
      </c>
      <c r="D6" s="97">
        <f>IFERROR(VLOOKUP($A6,'법인영업혁신단 IU'!$A:$E,5,FALSE),0)</f>
        <v>0</v>
      </c>
      <c r="E6" s="97">
        <f>IFERROR(VLOOKUP(A6,'법인영업혁신단 IU'!$A:$E,4,0),0)</f>
        <v>0</v>
      </c>
      <c r="F6" s="97">
        <f>IFERROR(VLOOKUP($A6,'법인영업혁신단 IU'!$A:$F,6,0),0)</f>
        <v>0</v>
      </c>
      <c r="G6" s="97">
        <f>IFERROR(VLOOKUP($A6,'법인영업혁신단 IU'!$A:$G,7,0),0)</f>
        <v>0</v>
      </c>
      <c r="H6" s="97" t="b">
        <f t="shared" si="4"/>
        <v>1</v>
      </c>
      <c r="J6" s="97"/>
      <c r="K6" s="260">
        <f t="shared" si="0"/>
        <v>0</v>
      </c>
      <c r="L6" s="92">
        <f t="shared" si="1"/>
        <v>0</v>
      </c>
      <c r="M6" s="92">
        <f t="shared" si="2"/>
        <v>0</v>
      </c>
      <c r="N6" s="92">
        <f t="shared" si="3"/>
        <v>0</v>
      </c>
      <c r="O6" s="92">
        <f t="shared" si="5"/>
        <v>0</v>
      </c>
      <c r="P6" s="261" t="b">
        <f t="shared" si="6"/>
        <v>1</v>
      </c>
      <c r="R6" s="92">
        <f t="shared" si="7"/>
        <v>0</v>
      </c>
      <c r="S6" s="92">
        <f>$R6*법인영업팀!$L$258</f>
        <v>0</v>
      </c>
      <c r="T6" s="92">
        <f>$R6*법인영업팀!$M$258</f>
        <v>0</v>
      </c>
      <c r="U6" s="92">
        <f>$R6*법인영업팀!$N$258</f>
        <v>0</v>
      </c>
      <c r="V6" s="92">
        <f>$R6*법인영업팀!$O$258</f>
        <v>0</v>
      </c>
      <c r="W6" s="92">
        <f>$R6*법인영업팀!$P$258</f>
        <v>0</v>
      </c>
      <c r="X6" s="92" t="b">
        <f t="shared" si="8"/>
        <v>1</v>
      </c>
    </row>
    <row r="7" spans="1:24" ht="15.65" customHeight="1" x14ac:dyDescent="0.45">
      <c r="A7" s="23" t="s">
        <v>8</v>
      </c>
      <c r="B7" s="97">
        <f>IFERROR(VLOOKUP($A7,'법인영업혁신단 IU'!$A:$E,2,FALSE),0)</f>
        <v>2397535438</v>
      </c>
      <c r="C7" s="97">
        <f>IFERROR(VLOOKUP($A7,'법인영업혁신단 IU'!$A:$E,3,FALSE),0)</f>
        <v>0</v>
      </c>
      <c r="D7" s="97">
        <f>IFERROR(VLOOKUP($A7,'법인영업혁신단 IU'!$A:$E,5,FALSE),0)</f>
        <v>1717329529</v>
      </c>
      <c r="E7" s="97">
        <f>IFERROR(VLOOKUP(A7,'법인영업혁신단 IU'!$A:$E,4,0),0)</f>
        <v>680205909</v>
      </c>
      <c r="F7" s="97">
        <f>IFERROR(VLOOKUP($A7,'법인영업혁신단 IU'!$A:$F,6,0),0)</f>
        <v>0</v>
      </c>
      <c r="G7" s="97">
        <f>IFERROR(VLOOKUP($A7,'법인영업혁신단 IU'!$A:$G,7,0),0)</f>
        <v>0</v>
      </c>
      <c r="H7" s="97" t="b">
        <f t="shared" si="4"/>
        <v>1</v>
      </c>
      <c r="J7" s="97"/>
      <c r="K7" s="260">
        <f t="shared" si="0"/>
        <v>0</v>
      </c>
      <c r="L7" s="92">
        <f t="shared" si="1"/>
        <v>0</v>
      </c>
      <c r="M7" s="92">
        <f t="shared" si="2"/>
        <v>0</v>
      </c>
      <c r="N7" s="92">
        <f t="shared" si="3"/>
        <v>0</v>
      </c>
      <c r="O7" s="92">
        <f t="shared" si="5"/>
        <v>0</v>
      </c>
      <c r="P7" s="261" t="b">
        <f t="shared" si="6"/>
        <v>1</v>
      </c>
      <c r="R7" s="92">
        <f t="shared" si="7"/>
        <v>0</v>
      </c>
      <c r="S7" s="92">
        <f>$R7*법인영업팀!$L$258</f>
        <v>0</v>
      </c>
      <c r="T7" s="92">
        <f>$R7*법인영업팀!$M$258</f>
        <v>0</v>
      </c>
      <c r="U7" s="92">
        <f>$R7*법인영업팀!$N$258</f>
        <v>0</v>
      </c>
      <c r="V7" s="92">
        <f>$R7*법인영업팀!$O$258</f>
        <v>0</v>
      </c>
      <c r="W7" s="92">
        <f>$R7*법인영업팀!$P$258</f>
        <v>0</v>
      </c>
      <c r="X7" s="92" t="b">
        <f t="shared" si="8"/>
        <v>1</v>
      </c>
    </row>
    <row r="8" spans="1:24" x14ac:dyDescent="0.45">
      <c r="A8" s="23" t="s">
        <v>9</v>
      </c>
      <c r="B8" s="97">
        <f>IFERROR(VLOOKUP($A8,'법인영업혁신단 IU'!$A:$E,2,FALSE),0)</f>
        <v>434364</v>
      </c>
      <c r="C8" s="97">
        <f>IFERROR(VLOOKUP($A8,'법인영업혁신단 IU'!$A:$E,3,FALSE),0)</f>
        <v>0</v>
      </c>
      <c r="D8" s="97">
        <f>IFERROR(VLOOKUP($A8,'법인영업혁신단 IU'!$A:$E,5,FALSE),0)</f>
        <v>414364</v>
      </c>
      <c r="E8" s="97">
        <f>IFERROR(VLOOKUP(A8,'법인영업혁신단 IU'!$A:$E,4,0),0)</f>
        <v>20000</v>
      </c>
      <c r="F8" s="97">
        <f>IFERROR(VLOOKUP($A8,'법인영업혁신단 IU'!$A:$F,6,0),0)</f>
        <v>0</v>
      </c>
      <c r="G8" s="97">
        <f>IFERROR(VLOOKUP($A8,'법인영업혁신단 IU'!$A:$G,7,0),0)</f>
        <v>0</v>
      </c>
      <c r="H8" s="97" t="b">
        <f t="shared" si="4"/>
        <v>1</v>
      </c>
      <c r="J8" s="97"/>
      <c r="K8" s="260">
        <f t="shared" si="0"/>
        <v>0</v>
      </c>
      <c r="L8" s="92">
        <f t="shared" si="1"/>
        <v>0</v>
      </c>
      <c r="M8" s="92">
        <f t="shared" si="2"/>
        <v>0</v>
      </c>
      <c r="N8" s="92">
        <f t="shared" si="3"/>
        <v>0</v>
      </c>
      <c r="O8" s="92">
        <f t="shared" si="5"/>
        <v>0</v>
      </c>
      <c r="P8" s="261" t="b">
        <f t="shared" si="6"/>
        <v>1</v>
      </c>
      <c r="R8" s="92">
        <f t="shared" si="7"/>
        <v>0</v>
      </c>
      <c r="S8" s="92">
        <f>$R8*법인영업팀!$L$258</f>
        <v>0</v>
      </c>
      <c r="T8" s="92">
        <f>$R8*법인영업팀!$M$258</f>
        <v>0</v>
      </c>
      <c r="U8" s="92">
        <f>$R8*법인영업팀!$N$258</f>
        <v>0</v>
      </c>
      <c r="V8" s="92">
        <f>$R8*법인영업팀!$O$258</f>
        <v>0</v>
      </c>
      <c r="W8" s="92">
        <f>$R8*법인영업팀!$P$258</f>
        <v>0</v>
      </c>
      <c r="X8" s="92" t="b">
        <f t="shared" si="8"/>
        <v>1</v>
      </c>
    </row>
    <row r="9" spans="1:24" x14ac:dyDescent="0.45">
      <c r="A9" s="23" t="s">
        <v>137</v>
      </c>
      <c r="B9" s="97">
        <f>IFERROR(VLOOKUP($A9,'법인영업혁신단 IU'!$A:$E,2,FALSE),0)</f>
        <v>2217726</v>
      </c>
      <c r="C9" s="97">
        <f>IFERROR(VLOOKUP($A9,'법인영업혁신단 IU'!$A:$E,3,FALSE),0)</f>
        <v>0</v>
      </c>
      <c r="D9" s="97">
        <f>IFERROR(VLOOKUP($A9,'법인영업혁신단 IU'!$A:$E,5,FALSE),0)</f>
        <v>987273</v>
      </c>
      <c r="E9" s="97">
        <f>IFERROR(VLOOKUP(A9,'법인영업혁신단 IU'!$A:$E,4,0),0)</f>
        <v>1230453</v>
      </c>
      <c r="F9" s="97">
        <f>IFERROR(VLOOKUP($A9,'법인영업혁신단 IU'!$A:$F,6,0),0)</f>
        <v>0</v>
      </c>
      <c r="G9" s="97">
        <f>IFERROR(VLOOKUP($A9,'법인영업혁신단 IU'!$A:$G,7,0),0)</f>
        <v>0</v>
      </c>
      <c r="H9" s="97" t="b">
        <f t="shared" si="4"/>
        <v>1</v>
      </c>
      <c r="J9" s="97"/>
      <c r="K9" s="260">
        <f t="shared" si="0"/>
        <v>0</v>
      </c>
      <c r="L9" s="92">
        <f t="shared" si="1"/>
        <v>0</v>
      </c>
      <c r="M9" s="92">
        <f t="shared" si="2"/>
        <v>0</v>
      </c>
      <c r="N9" s="92">
        <f t="shared" si="3"/>
        <v>0</v>
      </c>
      <c r="O9" s="92">
        <f t="shared" si="5"/>
        <v>0</v>
      </c>
      <c r="P9" s="261" t="b">
        <f t="shared" si="6"/>
        <v>1</v>
      </c>
      <c r="R9" s="92">
        <f t="shared" si="7"/>
        <v>0</v>
      </c>
      <c r="S9" s="92">
        <f>$R9*법인영업팀!$L$258</f>
        <v>0</v>
      </c>
      <c r="T9" s="92">
        <f>$R9*법인영업팀!$M$258</f>
        <v>0</v>
      </c>
      <c r="U9" s="92">
        <f>$R9*법인영업팀!$N$258</f>
        <v>0</v>
      </c>
      <c r="V9" s="92">
        <f>$R9*법인영업팀!$O$258</f>
        <v>0</v>
      </c>
      <c r="W9" s="92">
        <f>$R9*법인영업팀!$P$258</f>
        <v>0</v>
      </c>
      <c r="X9" s="92" t="b">
        <f t="shared" si="8"/>
        <v>1</v>
      </c>
    </row>
    <row r="10" spans="1:24" x14ac:dyDescent="0.45">
      <c r="A10" s="23" t="s">
        <v>10</v>
      </c>
      <c r="B10" s="97">
        <f>IFERROR(VLOOKUP($A10,'법인영업혁신단 IU'!$A:$E,2,FALSE),0)</f>
        <v>0</v>
      </c>
      <c r="C10" s="97">
        <f>IFERROR(VLOOKUP($A10,'법인영업혁신단 IU'!$A:$E,3,FALSE),0)</f>
        <v>0</v>
      </c>
      <c r="D10" s="97">
        <f>IFERROR(VLOOKUP($A10,'법인영업혁신단 IU'!$A:$E,5,FALSE),0)</f>
        <v>0</v>
      </c>
      <c r="E10" s="97">
        <f>IFERROR(VLOOKUP(A10,'법인영업혁신단 IU'!$A:$E,4,0),0)</f>
        <v>0</v>
      </c>
      <c r="F10" s="97">
        <f>IFERROR(VLOOKUP($A10,'법인영업혁신단 IU'!$A:$F,6,0),0)</f>
        <v>0</v>
      </c>
      <c r="G10" s="97">
        <f>IFERROR(VLOOKUP($A10,'법인영업혁신단 IU'!$A:$G,7,0),0)</f>
        <v>0</v>
      </c>
      <c r="H10" s="97" t="b">
        <f t="shared" si="4"/>
        <v>1</v>
      </c>
      <c r="J10" s="97"/>
      <c r="K10" s="260">
        <f t="shared" si="0"/>
        <v>0</v>
      </c>
      <c r="L10" s="92">
        <f t="shared" si="1"/>
        <v>0</v>
      </c>
      <c r="M10" s="92">
        <f t="shared" si="2"/>
        <v>0</v>
      </c>
      <c r="N10" s="92">
        <f t="shared" si="3"/>
        <v>0</v>
      </c>
      <c r="O10" s="92">
        <f t="shared" si="5"/>
        <v>0</v>
      </c>
      <c r="P10" s="261" t="b">
        <f t="shared" si="6"/>
        <v>1</v>
      </c>
      <c r="R10" s="92">
        <f t="shared" si="7"/>
        <v>0</v>
      </c>
      <c r="S10" s="92">
        <f>$R10*법인영업팀!$L$258</f>
        <v>0</v>
      </c>
      <c r="T10" s="92">
        <f>$R10*법인영업팀!$M$258</f>
        <v>0</v>
      </c>
      <c r="U10" s="92">
        <f>$R10*법인영업팀!$N$258</f>
        <v>0</v>
      </c>
      <c r="V10" s="92">
        <f>$R10*법인영업팀!$O$258</f>
        <v>0</v>
      </c>
      <c r="W10" s="92">
        <f>$R10*법인영업팀!$P$258</f>
        <v>0</v>
      </c>
      <c r="X10" s="92" t="b">
        <f t="shared" si="8"/>
        <v>1</v>
      </c>
    </row>
    <row r="11" spans="1:24" x14ac:dyDescent="0.45">
      <c r="A11" s="23" t="s">
        <v>197</v>
      </c>
      <c r="B11" s="97">
        <f>IFERROR(VLOOKUP($A11,'법인영업혁신단 IU'!$A:$E,2,FALSE),0)</f>
        <v>0</v>
      </c>
      <c r="C11" s="97">
        <f>IFERROR(VLOOKUP($A11,'법인영업혁신단 IU'!$A:$E,3,FALSE),0)</f>
        <v>0</v>
      </c>
      <c r="D11" s="97">
        <f>IFERROR(VLOOKUP($A11,'법인영업혁신단 IU'!$A:$E,5,FALSE),0)</f>
        <v>0</v>
      </c>
      <c r="E11" s="97">
        <f>IFERROR(VLOOKUP(A11,'법인영업혁신단 IU'!$A:$E,4,0),0)</f>
        <v>0</v>
      </c>
      <c r="F11" s="97">
        <f>IFERROR(VLOOKUP($A11,'법인영업혁신단 IU'!$A:$F,6,0),0)</f>
        <v>0</v>
      </c>
      <c r="G11" s="97">
        <f>IFERROR(VLOOKUP($A11,'법인영업혁신단 IU'!$A:$G,7,0),0)</f>
        <v>0</v>
      </c>
      <c r="H11" s="97" t="b">
        <f t="shared" si="4"/>
        <v>1</v>
      </c>
      <c r="J11" s="97"/>
      <c r="K11" s="260">
        <f t="shared" si="0"/>
        <v>0</v>
      </c>
      <c r="L11" s="92">
        <f t="shared" si="1"/>
        <v>0</v>
      </c>
      <c r="M11" s="92">
        <f t="shared" si="2"/>
        <v>0</v>
      </c>
      <c r="N11" s="92">
        <f t="shared" si="3"/>
        <v>0</v>
      </c>
      <c r="O11" s="92">
        <f t="shared" si="5"/>
        <v>0</v>
      </c>
      <c r="P11" s="261" t="b">
        <f t="shared" si="6"/>
        <v>1</v>
      </c>
      <c r="R11" s="92">
        <f t="shared" si="7"/>
        <v>0</v>
      </c>
      <c r="S11" s="92">
        <f>$R11*법인영업팀!$L$258</f>
        <v>0</v>
      </c>
      <c r="T11" s="92">
        <f>$R11*법인영업팀!$M$258</f>
        <v>0</v>
      </c>
      <c r="U11" s="92">
        <f>$R11*법인영업팀!$N$258</f>
        <v>0</v>
      </c>
      <c r="V11" s="92">
        <f>$R11*법인영업팀!$O$258</f>
        <v>0</v>
      </c>
      <c r="W11" s="92">
        <f>$R11*법인영업팀!$P$258</f>
        <v>0</v>
      </c>
      <c r="X11" s="92" t="b">
        <f t="shared" si="8"/>
        <v>1</v>
      </c>
    </row>
    <row r="12" spans="1:24" x14ac:dyDescent="0.45">
      <c r="A12" s="24" t="s">
        <v>11</v>
      </c>
      <c r="B12" s="97">
        <f>IFERROR(VLOOKUP($A12,'법인영업혁신단 IU'!$A:$E,2,FALSE),0)</f>
        <v>3449277051</v>
      </c>
      <c r="C12" s="97">
        <f>IFERROR(VLOOKUP($A12,'법인영업혁신단 IU'!$A:$E,3,FALSE),0)</f>
        <v>0</v>
      </c>
      <c r="D12" s="97">
        <f>IFERROR(VLOOKUP($A12,'법인영업혁신단 IU'!$A:$E,5,FALSE),0)</f>
        <v>2401653333</v>
      </c>
      <c r="E12" s="97">
        <f>IFERROR(VLOOKUP(A12,'법인영업혁신단 IU'!$A:$E,4,0),0)</f>
        <v>894578796</v>
      </c>
      <c r="F12" s="97">
        <f>IFERROR(VLOOKUP($A12,'법인영업혁신단 IU'!$A:$F,6,0),0)</f>
        <v>153044922</v>
      </c>
      <c r="G12" s="97">
        <f>IFERROR(VLOOKUP($A12,'법인영업혁신단 IU'!$A:$G,7,0),0)</f>
        <v>0</v>
      </c>
      <c r="H12" s="97" t="b">
        <f t="shared" si="4"/>
        <v>1</v>
      </c>
      <c r="J12" s="97"/>
      <c r="K12" s="260">
        <f t="shared" si="0"/>
        <v>0</v>
      </c>
      <c r="L12" s="92">
        <f t="shared" si="1"/>
        <v>0</v>
      </c>
      <c r="M12" s="92">
        <f t="shared" si="2"/>
        <v>0</v>
      </c>
      <c r="N12" s="92">
        <f t="shared" si="3"/>
        <v>0</v>
      </c>
      <c r="O12" s="92">
        <f t="shared" si="5"/>
        <v>0</v>
      </c>
      <c r="P12" s="261" t="b">
        <f t="shared" si="6"/>
        <v>1</v>
      </c>
      <c r="R12" s="92">
        <f t="shared" si="7"/>
        <v>0</v>
      </c>
      <c r="S12" s="92">
        <f>$R12*법인영업팀!$L$258</f>
        <v>0</v>
      </c>
      <c r="T12" s="92">
        <f>$R12*법인영업팀!$M$258</f>
        <v>0</v>
      </c>
      <c r="U12" s="92">
        <f>$R12*법인영업팀!$N$258</f>
        <v>0</v>
      </c>
      <c r="V12" s="92">
        <f>$R12*법인영업팀!$O$258</f>
        <v>0</v>
      </c>
      <c r="W12" s="92">
        <f>$R12*법인영업팀!$P$258</f>
        <v>0</v>
      </c>
      <c r="X12" s="92" t="b">
        <f t="shared" si="8"/>
        <v>1</v>
      </c>
    </row>
    <row r="13" spans="1:24" x14ac:dyDescent="0.45">
      <c r="A13" s="25" t="s">
        <v>12</v>
      </c>
      <c r="B13" s="97">
        <f>IFERROR(VLOOKUP($A13,'법인영업혁신단 IU'!$A:$E,2,FALSE),0)</f>
        <v>2835997322</v>
      </c>
      <c r="C13" s="97">
        <f>IFERROR(VLOOKUP($A13,'법인영업혁신단 IU'!$A:$E,3,FALSE),0)</f>
        <v>0</v>
      </c>
      <c r="D13" s="97">
        <f>IFERROR(VLOOKUP($A13,'법인영업혁신단 IU'!$A:$E,5,FALSE),0)</f>
        <v>2142994914</v>
      </c>
      <c r="E13" s="97">
        <f>IFERROR(VLOOKUP(A13,'법인영업혁신단 IU'!$A:$E,4,0),0)</f>
        <v>692100586</v>
      </c>
      <c r="F13" s="97">
        <f>IFERROR(VLOOKUP($A13,'법인영업혁신단 IU'!$A:$F,6,0),0)</f>
        <v>901822</v>
      </c>
      <c r="G13" s="97">
        <f>IFERROR(VLOOKUP($A13,'법인영업혁신단 IU'!$A:$G,7,0),0)</f>
        <v>0</v>
      </c>
      <c r="H13" s="97" t="b">
        <f t="shared" si="4"/>
        <v>1</v>
      </c>
      <c r="J13" s="97"/>
      <c r="K13" s="260">
        <f t="shared" si="0"/>
        <v>0</v>
      </c>
      <c r="L13" s="92">
        <f t="shared" si="1"/>
        <v>0</v>
      </c>
      <c r="M13" s="92">
        <f t="shared" si="2"/>
        <v>0</v>
      </c>
      <c r="N13" s="92">
        <f t="shared" si="3"/>
        <v>0</v>
      </c>
      <c r="O13" s="92">
        <f t="shared" si="5"/>
        <v>0</v>
      </c>
      <c r="P13" s="261" t="b">
        <f t="shared" si="6"/>
        <v>1</v>
      </c>
      <c r="R13" s="92">
        <f t="shared" si="7"/>
        <v>0</v>
      </c>
      <c r="S13" s="92">
        <f>$R13*법인영업팀!$L$258</f>
        <v>0</v>
      </c>
      <c r="T13" s="92">
        <f>$R13*법인영업팀!$M$258</f>
        <v>0</v>
      </c>
      <c r="U13" s="92">
        <f>$R13*법인영업팀!$N$258</f>
        <v>0</v>
      </c>
      <c r="V13" s="92">
        <f>$R13*법인영업팀!$O$258</f>
        <v>0</v>
      </c>
      <c r="W13" s="92">
        <f>$R13*법인영업팀!$P$258</f>
        <v>0</v>
      </c>
      <c r="X13" s="92" t="b">
        <f t="shared" si="8"/>
        <v>1</v>
      </c>
    </row>
    <row r="14" spans="1:24" x14ac:dyDescent="0.45">
      <c r="A14" s="23" t="s">
        <v>13</v>
      </c>
      <c r="B14" s="97">
        <f>IFERROR(VLOOKUP($A14,'법인영업혁신단 IU'!$A:$E,2,FALSE),0)</f>
        <v>247509</v>
      </c>
      <c r="C14" s="97">
        <f>IFERROR(VLOOKUP($A14,'법인영업혁신단 IU'!$A:$E,3,FALSE),0)</f>
        <v>0</v>
      </c>
      <c r="D14" s="97">
        <f>IFERROR(VLOOKUP($A14,'법인영업혁신단 IU'!$A:$E,5,FALSE),0)</f>
        <v>0</v>
      </c>
      <c r="E14" s="97">
        <f>IFERROR(VLOOKUP(A14,'법인영업혁신단 IU'!$A:$E,4,0),0)</f>
        <v>50909</v>
      </c>
      <c r="F14" s="97">
        <f>IFERROR(VLOOKUP($A14,'법인영업혁신단 IU'!$A:$F,6,0),0)</f>
        <v>196600</v>
      </c>
      <c r="G14" s="97">
        <f>IFERROR(VLOOKUP($A14,'법인영업혁신단 IU'!$A:$G,7,0),0)</f>
        <v>0</v>
      </c>
      <c r="H14" s="97" t="b">
        <f t="shared" si="4"/>
        <v>1</v>
      </c>
      <c r="J14" s="97"/>
      <c r="K14" s="260">
        <f t="shared" si="0"/>
        <v>0</v>
      </c>
      <c r="L14" s="92">
        <f t="shared" si="1"/>
        <v>0</v>
      </c>
      <c r="M14" s="92">
        <f t="shared" si="2"/>
        <v>0</v>
      </c>
      <c r="N14" s="92">
        <f t="shared" si="3"/>
        <v>0</v>
      </c>
      <c r="O14" s="92">
        <f t="shared" si="5"/>
        <v>0</v>
      </c>
      <c r="P14" s="261" t="b">
        <f t="shared" si="6"/>
        <v>1</v>
      </c>
      <c r="R14" s="92">
        <f t="shared" si="7"/>
        <v>0</v>
      </c>
      <c r="S14" s="92">
        <f>$R14*법인영업팀!$L$258</f>
        <v>0</v>
      </c>
      <c r="T14" s="92">
        <f>$R14*법인영업팀!$M$258</f>
        <v>0</v>
      </c>
      <c r="U14" s="92">
        <f>$R14*법인영업팀!$N$258</f>
        <v>0</v>
      </c>
      <c r="V14" s="92">
        <f>$R14*법인영업팀!$O$258</f>
        <v>0</v>
      </c>
      <c r="W14" s="92">
        <f>$R14*법인영업팀!$P$258</f>
        <v>0</v>
      </c>
      <c r="X14" s="92" t="b">
        <f t="shared" si="8"/>
        <v>1</v>
      </c>
    </row>
    <row r="15" spans="1:24" x14ac:dyDescent="0.45">
      <c r="A15" s="23" t="s">
        <v>14</v>
      </c>
      <c r="B15" s="97">
        <f>IFERROR(VLOOKUP($A15,'법인영업혁신단 IU'!$A:$E,2,FALSE),0)</f>
        <v>422386516</v>
      </c>
      <c r="C15" s="97">
        <f>IFERROR(VLOOKUP($A15,'법인영업혁신단 IU'!$A:$E,3,FALSE),0)</f>
        <v>0</v>
      </c>
      <c r="D15" s="97">
        <f>IFERROR(VLOOKUP($A15,'법인영업혁신단 IU'!$A:$E,5,FALSE),0)</f>
        <v>212792079</v>
      </c>
      <c r="E15" s="97">
        <f>IFERROR(VLOOKUP(A15,'법인영업혁신단 IU'!$A:$E,4,0),0)</f>
        <v>209594437</v>
      </c>
      <c r="F15" s="97">
        <f>IFERROR(VLOOKUP($A15,'법인영업혁신단 IU'!$A:$F,6,0),0)</f>
        <v>0</v>
      </c>
      <c r="G15" s="97">
        <f>IFERROR(VLOOKUP($A15,'법인영업혁신단 IU'!$A:$G,7,0),0)</f>
        <v>0</v>
      </c>
      <c r="H15" s="97" t="b">
        <f t="shared" si="4"/>
        <v>1</v>
      </c>
      <c r="J15" s="97"/>
      <c r="K15" s="260">
        <f t="shared" si="0"/>
        <v>0</v>
      </c>
      <c r="L15" s="92">
        <f t="shared" si="1"/>
        <v>0</v>
      </c>
      <c r="M15" s="92">
        <f t="shared" si="2"/>
        <v>0</v>
      </c>
      <c r="N15" s="92">
        <f t="shared" si="3"/>
        <v>0</v>
      </c>
      <c r="O15" s="92">
        <f t="shared" si="5"/>
        <v>0</v>
      </c>
      <c r="P15" s="261" t="b">
        <f t="shared" si="6"/>
        <v>1</v>
      </c>
      <c r="R15" s="92">
        <f t="shared" si="7"/>
        <v>0</v>
      </c>
      <c r="S15" s="92">
        <f>$R15*법인영업팀!$L$258</f>
        <v>0</v>
      </c>
      <c r="T15" s="92">
        <f>$R15*법인영업팀!$M$258</f>
        <v>0</v>
      </c>
      <c r="U15" s="92">
        <f>$R15*법인영업팀!$N$258</f>
        <v>0</v>
      </c>
      <c r="V15" s="92">
        <f>$R15*법인영업팀!$O$258</f>
        <v>0</v>
      </c>
      <c r="W15" s="92">
        <f>$R15*법인영업팀!$P$258</f>
        <v>0</v>
      </c>
      <c r="X15" s="92" t="b">
        <f t="shared" si="8"/>
        <v>1</v>
      </c>
    </row>
    <row r="16" spans="1:24" x14ac:dyDescent="0.45">
      <c r="A16" s="23" t="s">
        <v>15</v>
      </c>
      <c r="B16" s="97">
        <f>IFERROR(VLOOKUP($A16,'법인영업혁신단 IU'!$A:$E,2,FALSE),0)</f>
        <v>781409</v>
      </c>
      <c r="C16" s="97">
        <f>IFERROR(VLOOKUP($A16,'법인영업혁신단 IU'!$A:$E,3,FALSE),0)</f>
        <v>0</v>
      </c>
      <c r="D16" s="97">
        <f>IFERROR(VLOOKUP($A16,'법인영업혁신단 IU'!$A:$E,5,FALSE),0)</f>
        <v>145818</v>
      </c>
      <c r="E16" s="97">
        <f>IFERROR(VLOOKUP(A16,'법인영업혁신단 IU'!$A:$E,4,0),0)</f>
        <v>635591</v>
      </c>
      <c r="F16" s="97">
        <f>IFERROR(VLOOKUP($A16,'법인영업혁신단 IU'!$A:$F,6,0),0)</f>
        <v>0</v>
      </c>
      <c r="G16" s="97">
        <f>IFERROR(VLOOKUP($A16,'법인영업혁신단 IU'!$A:$G,7,0),0)</f>
        <v>0</v>
      </c>
      <c r="H16" s="97" t="b">
        <f t="shared" si="4"/>
        <v>1</v>
      </c>
      <c r="J16" s="97"/>
      <c r="K16" s="260">
        <f t="shared" si="0"/>
        <v>0</v>
      </c>
      <c r="L16" s="92">
        <f t="shared" si="1"/>
        <v>0</v>
      </c>
      <c r="M16" s="92">
        <f t="shared" si="2"/>
        <v>0</v>
      </c>
      <c r="N16" s="92">
        <f t="shared" si="3"/>
        <v>0</v>
      </c>
      <c r="O16" s="92">
        <f t="shared" si="5"/>
        <v>0</v>
      </c>
      <c r="P16" s="261" t="b">
        <f t="shared" si="6"/>
        <v>1</v>
      </c>
      <c r="R16" s="92">
        <f t="shared" si="7"/>
        <v>0</v>
      </c>
      <c r="S16" s="92">
        <f>$R16*법인영업팀!$L$258</f>
        <v>0</v>
      </c>
      <c r="T16" s="92">
        <f>$R16*법인영업팀!$M$258</f>
        <v>0</v>
      </c>
      <c r="U16" s="92">
        <f>$R16*법인영업팀!$N$258</f>
        <v>0</v>
      </c>
      <c r="V16" s="92">
        <f>$R16*법인영업팀!$O$258</f>
        <v>0</v>
      </c>
      <c r="W16" s="92">
        <f>$R16*법인영업팀!$P$258</f>
        <v>0</v>
      </c>
      <c r="X16" s="92" t="b">
        <f t="shared" si="8"/>
        <v>1</v>
      </c>
    </row>
    <row r="17" spans="1:24" x14ac:dyDescent="0.45">
      <c r="A17" s="26" t="s">
        <v>16</v>
      </c>
      <c r="B17" s="97">
        <f>IFERROR(VLOOKUP($A17,'법인영업혁신단 IU'!$A:$E,2,FALSE),0)</f>
        <v>160684302</v>
      </c>
      <c r="C17" s="97">
        <f>IFERROR(VLOOKUP($A17,'법인영업혁신단 IU'!$A:$E,3,FALSE),0)</f>
        <v>0</v>
      </c>
      <c r="D17" s="97">
        <f>IFERROR(VLOOKUP($A17,'법인영업혁신단 IU'!$A:$E,5,FALSE),0)</f>
        <v>7565075</v>
      </c>
      <c r="E17" s="97">
        <f>IFERROR(VLOOKUP(A17,'법인영업혁신단 IU'!$A:$E,4,0),0)</f>
        <v>1172727</v>
      </c>
      <c r="F17" s="97">
        <f>IFERROR(VLOOKUP($A17,'법인영업혁신단 IU'!$A:$F,6,0),0)</f>
        <v>151946500</v>
      </c>
      <c r="G17" s="97">
        <f>IFERROR(VLOOKUP($A17,'법인영업혁신단 IU'!$A:$G,7,0),0)</f>
        <v>0</v>
      </c>
      <c r="H17" s="97" t="b">
        <f t="shared" si="4"/>
        <v>1</v>
      </c>
      <c r="J17" s="97"/>
      <c r="K17" s="260">
        <f t="shared" si="0"/>
        <v>0</v>
      </c>
      <c r="L17" s="92">
        <f t="shared" si="1"/>
        <v>0</v>
      </c>
      <c r="M17" s="92">
        <f t="shared" si="2"/>
        <v>0</v>
      </c>
      <c r="N17" s="92">
        <f t="shared" si="3"/>
        <v>0</v>
      </c>
      <c r="O17" s="92">
        <f t="shared" si="5"/>
        <v>0</v>
      </c>
      <c r="P17" s="261" t="b">
        <f t="shared" si="6"/>
        <v>1</v>
      </c>
      <c r="R17" s="92">
        <f t="shared" si="7"/>
        <v>0</v>
      </c>
      <c r="S17" s="92">
        <f>$R17*법인영업팀!$L$258</f>
        <v>0</v>
      </c>
      <c r="T17" s="92">
        <f>$R17*법인영업팀!$M$258</f>
        <v>0</v>
      </c>
      <c r="U17" s="92">
        <f>$R17*법인영업팀!$N$258</f>
        <v>0</v>
      </c>
      <c r="V17" s="92">
        <f>$R17*법인영업팀!$O$258</f>
        <v>0</v>
      </c>
      <c r="W17" s="92">
        <f>$R17*법인영업팀!$P$258</f>
        <v>0</v>
      </c>
      <c r="X17" s="92" t="b">
        <f t="shared" si="8"/>
        <v>1</v>
      </c>
    </row>
    <row r="18" spans="1:24" x14ac:dyDescent="0.45">
      <c r="A18" s="23" t="s">
        <v>138</v>
      </c>
      <c r="B18" s="97">
        <f>IFERROR(VLOOKUP($A18,'법인영업혁신단 IU'!$A:$E,2,FALSE),0)</f>
        <v>0</v>
      </c>
      <c r="C18" s="97">
        <f>IFERROR(VLOOKUP($A18,'법인영업혁신단 IU'!$A:$E,3,FALSE),0)</f>
        <v>0</v>
      </c>
      <c r="D18" s="97">
        <f>IFERROR(VLOOKUP($A18,'법인영업혁신단 IU'!$A:$E,5,FALSE),0)</f>
        <v>0</v>
      </c>
      <c r="E18" s="97">
        <f>IFERROR(VLOOKUP(A18,'법인영업혁신단 IU'!$A:$E,4,0),0)</f>
        <v>0</v>
      </c>
      <c r="F18" s="97">
        <f>IFERROR(VLOOKUP($A18,'법인영업혁신단 IU'!$A:$F,6,0),0)</f>
        <v>0</v>
      </c>
      <c r="G18" s="97">
        <f>IFERROR(VLOOKUP($A18,'법인영업혁신단 IU'!$A:$G,7,0),0)</f>
        <v>0</v>
      </c>
      <c r="H18" s="97" t="b">
        <f t="shared" si="4"/>
        <v>1</v>
      </c>
      <c r="J18" s="97"/>
      <c r="K18" s="260">
        <f t="shared" si="0"/>
        <v>0</v>
      </c>
      <c r="L18" s="92">
        <f t="shared" si="1"/>
        <v>0</v>
      </c>
      <c r="M18" s="92">
        <f t="shared" si="2"/>
        <v>0</v>
      </c>
      <c r="N18" s="92">
        <f t="shared" si="3"/>
        <v>0</v>
      </c>
      <c r="O18" s="92">
        <f t="shared" si="5"/>
        <v>0</v>
      </c>
      <c r="P18" s="261" t="b">
        <f t="shared" si="6"/>
        <v>1</v>
      </c>
      <c r="R18" s="92">
        <f t="shared" si="7"/>
        <v>0</v>
      </c>
      <c r="S18" s="92">
        <f>$R18*법인영업팀!$L$258</f>
        <v>0</v>
      </c>
      <c r="T18" s="92">
        <f>$R18*법인영업팀!$M$258</f>
        <v>0</v>
      </c>
      <c r="U18" s="92">
        <f>$R18*법인영업팀!$N$258</f>
        <v>0</v>
      </c>
      <c r="V18" s="92">
        <f>$R18*법인영업팀!$O$258</f>
        <v>0</v>
      </c>
      <c r="W18" s="92">
        <f>$R18*법인영업팀!$P$258</f>
        <v>0</v>
      </c>
      <c r="X18" s="92" t="b">
        <f t="shared" si="8"/>
        <v>1</v>
      </c>
    </row>
    <row r="19" spans="1:24" x14ac:dyDescent="0.45">
      <c r="A19" s="23" t="s">
        <v>139</v>
      </c>
      <c r="B19" s="97">
        <f>IFERROR(VLOOKUP($A19,'법인영업혁신단 IU'!$A:$E,2,FALSE),0)</f>
        <v>0</v>
      </c>
      <c r="C19" s="97">
        <f>IFERROR(VLOOKUP($A19,'법인영업혁신단 IU'!$A:$E,3,FALSE),0)</f>
        <v>0</v>
      </c>
      <c r="D19" s="97">
        <f>IFERROR(VLOOKUP($A19,'법인영업혁신단 IU'!$A:$E,5,FALSE),0)</f>
        <v>0</v>
      </c>
      <c r="E19" s="97">
        <f>IFERROR(VLOOKUP(A19,'법인영업혁신단 IU'!$A:$E,4,0),0)</f>
        <v>0</v>
      </c>
      <c r="F19" s="97">
        <f>IFERROR(VLOOKUP($A19,'법인영업혁신단 IU'!$A:$F,6,0),0)</f>
        <v>0</v>
      </c>
      <c r="G19" s="97">
        <f>IFERROR(VLOOKUP($A19,'법인영업혁신단 IU'!$A:$G,7,0),0)</f>
        <v>0</v>
      </c>
      <c r="H19" s="97" t="b">
        <f t="shared" si="4"/>
        <v>1</v>
      </c>
      <c r="J19" s="97"/>
      <c r="K19" s="260">
        <f t="shared" si="0"/>
        <v>0</v>
      </c>
      <c r="L19" s="92">
        <f t="shared" si="1"/>
        <v>0</v>
      </c>
      <c r="M19" s="92">
        <f t="shared" si="2"/>
        <v>0</v>
      </c>
      <c r="N19" s="92">
        <f t="shared" si="3"/>
        <v>0</v>
      </c>
      <c r="O19" s="92">
        <f t="shared" si="5"/>
        <v>0</v>
      </c>
      <c r="P19" s="261" t="b">
        <f t="shared" si="6"/>
        <v>1</v>
      </c>
      <c r="R19" s="92">
        <f t="shared" si="7"/>
        <v>0</v>
      </c>
      <c r="S19" s="92">
        <f>$R19*법인영업팀!$L$258</f>
        <v>0</v>
      </c>
      <c r="T19" s="92">
        <f>$R19*법인영업팀!$M$258</f>
        <v>0</v>
      </c>
      <c r="U19" s="92">
        <f>$R19*법인영업팀!$N$258</f>
        <v>0</v>
      </c>
      <c r="V19" s="92">
        <f>$R19*법인영업팀!$O$258</f>
        <v>0</v>
      </c>
      <c r="W19" s="92">
        <f>$R19*법인영업팀!$P$258</f>
        <v>0</v>
      </c>
      <c r="X19" s="92" t="b">
        <f t="shared" si="8"/>
        <v>1</v>
      </c>
    </row>
    <row r="20" spans="1:24" x14ac:dyDescent="0.45">
      <c r="A20" s="25" t="s">
        <v>17</v>
      </c>
      <c r="B20" s="97">
        <f>IFERROR(VLOOKUP($A20,'법인영업혁신단 IU'!$A:$E,2,FALSE),0)</f>
        <v>-17603340</v>
      </c>
      <c r="C20" s="97">
        <f>IFERROR(VLOOKUP($A20,'법인영업혁신단 IU'!$A:$E,3,FALSE),0)</f>
        <v>0</v>
      </c>
      <c r="D20" s="97">
        <f>IFERROR(VLOOKUP($A20,'법인영업혁신단 IU'!$A:$E,5,FALSE),0)</f>
        <v>-8627886</v>
      </c>
      <c r="E20" s="97">
        <f>IFERROR(VLOOKUP(A20,'법인영업혁신단 IU'!$A:$E,4,0),0)</f>
        <v>-8975454</v>
      </c>
      <c r="F20" s="97">
        <f>IFERROR(VLOOKUP($A20,'법인영업혁신단 IU'!$A:$F,6,0),0)</f>
        <v>0</v>
      </c>
      <c r="G20" s="97">
        <f>IFERROR(VLOOKUP($A20,'법인영업혁신단 IU'!$A:$G,7,0),0)</f>
        <v>0</v>
      </c>
      <c r="H20" s="97" t="b">
        <f t="shared" si="4"/>
        <v>1</v>
      </c>
      <c r="J20" s="97"/>
      <c r="K20" s="260">
        <f t="shared" si="0"/>
        <v>0</v>
      </c>
      <c r="L20" s="92">
        <f t="shared" si="1"/>
        <v>0</v>
      </c>
      <c r="M20" s="92">
        <f t="shared" si="2"/>
        <v>0</v>
      </c>
      <c r="N20" s="92">
        <f t="shared" si="3"/>
        <v>0</v>
      </c>
      <c r="O20" s="92">
        <f t="shared" si="5"/>
        <v>0</v>
      </c>
      <c r="P20" s="261" t="b">
        <f t="shared" si="6"/>
        <v>1</v>
      </c>
      <c r="R20" s="92">
        <f t="shared" si="7"/>
        <v>0</v>
      </c>
      <c r="S20" s="92">
        <f>$R20*법인영업팀!$L$258</f>
        <v>0</v>
      </c>
      <c r="T20" s="92">
        <f>$R20*법인영업팀!$M$258</f>
        <v>0</v>
      </c>
      <c r="U20" s="92">
        <f>$R20*법인영업팀!$N$258</f>
        <v>0</v>
      </c>
      <c r="V20" s="92">
        <f>$R20*법인영업팀!$O$258</f>
        <v>0</v>
      </c>
      <c r="W20" s="92">
        <f>$R20*법인영업팀!$P$258</f>
        <v>0</v>
      </c>
      <c r="X20" s="92" t="b">
        <f t="shared" si="8"/>
        <v>1</v>
      </c>
    </row>
    <row r="21" spans="1:24" x14ac:dyDescent="0.45">
      <c r="A21" s="23" t="s">
        <v>140</v>
      </c>
      <c r="B21" s="97">
        <f>IFERROR(VLOOKUP($A21,'법인영업혁신단 IU'!$A:$E,2,FALSE),0)</f>
        <v>46783333</v>
      </c>
      <c r="C21" s="97">
        <f>IFERROR(VLOOKUP($A21,'법인영업혁신단 IU'!$A:$E,3,FALSE),0)</f>
        <v>0</v>
      </c>
      <c r="D21" s="97">
        <f>IFERROR(VLOOKUP($A21,'법인영업혁신단 IU'!$A:$E,5,FALSE),0)</f>
        <v>46783333</v>
      </c>
      <c r="E21" s="97">
        <f>IFERROR(VLOOKUP(A21,'법인영업혁신단 IU'!$A:$E,4,0),0)</f>
        <v>0</v>
      </c>
      <c r="F21" s="97">
        <f>IFERROR(VLOOKUP($A21,'법인영업혁신단 IU'!$A:$F,6,0),0)</f>
        <v>0</v>
      </c>
      <c r="G21" s="97">
        <f>IFERROR(VLOOKUP($A21,'법인영업혁신단 IU'!$A:$G,7,0),0)</f>
        <v>0</v>
      </c>
      <c r="H21" s="97" t="b">
        <f t="shared" si="4"/>
        <v>1</v>
      </c>
      <c r="J21" s="97"/>
      <c r="K21" s="260">
        <f t="shared" si="0"/>
        <v>0</v>
      </c>
      <c r="L21" s="92">
        <f t="shared" si="1"/>
        <v>0</v>
      </c>
      <c r="M21" s="92">
        <f t="shared" si="2"/>
        <v>0</v>
      </c>
      <c r="N21" s="92">
        <f t="shared" si="3"/>
        <v>0</v>
      </c>
      <c r="O21" s="92">
        <f t="shared" si="5"/>
        <v>0</v>
      </c>
      <c r="P21" s="261" t="b">
        <f t="shared" si="6"/>
        <v>1</v>
      </c>
      <c r="R21" s="92">
        <f t="shared" si="7"/>
        <v>0</v>
      </c>
      <c r="S21" s="92">
        <f>$R21*법인영업팀!$L$258</f>
        <v>0</v>
      </c>
      <c r="T21" s="92">
        <f>$R21*법인영업팀!$M$258</f>
        <v>0</v>
      </c>
      <c r="U21" s="92">
        <f>$R21*법인영업팀!$N$258</f>
        <v>0</v>
      </c>
      <c r="V21" s="92">
        <f>$R21*법인영업팀!$O$258</f>
        <v>0</v>
      </c>
      <c r="W21" s="92">
        <f>$R21*법인영업팀!$P$258</f>
        <v>0</v>
      </c>
      <c r="X21" s="92" t="b">
        <f t="shared" si="8"/>
        <v>1</v>
      </c>
    </row>
    <row r="22" spans="1:24" x14ac:dyDescent="0.45">
      <c r="A22" s="23" t="s">
        <v>315</v>
      </c>
      <c r="B22" s="97">
        <f>IFERROR(VLOOKUP($A22,'법인영업혁신단 IU'!$A:$E,2,FALSE),0)</f>
        <v>0</v>
      </c>
      <c r="C22" s="97">
        <f>IFERROR(VLOOKUP($A22,'법인영업혁신단 IU'!$A:$E,3,FALSE),0)</f>
        <v>0</v>
      </c>
      <c r="D22" s="97">
        <f>IFERROR(VLOOKUP($A22,'법인영업혁신단 IU'!$A:$E,5,FALSE),0)</f>
        <v>0</v>
      </c>
      <c r="E22" s="97">
        <f>IFERROR(VLOOKUP(A22,'법인영업혁신단 IU'!$A:$E,4,0),0)</f>
        <v>0</v>
      </c>
      <c r="F22" s="97">
        <f>IFERROR(VLOOKUP($A22,'법인영업혁신단 IU'!$A:$F,6,0),0)</f>
        <v>0</v>
      </c>
      <c r="G22" s="97">
        <f>IFERROR(VLOOKUP($A22,'법인영업혁신단 IU'!$A:$G,7,0),0)</f>
        <v>0</v>
      </c>
      <c r="H22" s="97" t="b">
        <f t="shared" si="4"/>
        <v>1</v>
      </c>
      <c r="J22" s="97"/>
      <c r="K22" s="260">
        <f t="shared" si="0"/>
        <v>0</v>
      </c>
      <c r="L22" s="92">
        <f t="shared" si="1"/>
        <v>0</v>
      </c>
      <c r="M22" s="92">
        <f t="shared" si="2"/>
        <v>0</v>
      </c>
      <c r="N22" s="92">
        <f t="shared" si="3"/>
        <v>0</v>
      </c>
      <c r="O22" s="92">
        <f t="shared" si="5"/>
        <v>0</v>
      </c>
      <c r="P22" s="261" t="b">
        <f t="shared" si="6"/>
        <v>1</v>
      </c>
      <c r="R22" s="92">
        <f t="shared" si="7"/>
        <v>0</v>
      </c>
      <c r="S22" s="92">
        <f>$R22*법인영업팀!$L$258</f>
        <v>0</v>
      </c>
      <c r="T22" s="92">
        <f>$R22*법인영업팀!$M$258</f>
        <v>0</v>
      </c>
      <c r="U22" s="92">
        <f>$R22*법인영업팀!$N$258</f>
        <v>0</v>
      </c>
      <c r="V22" s="92">
        <f>$R22*법인영업팀!$O$258</f>
        <v>0</v>
      </c>
      <c r="W22" s="92">
        <f>$R22*법인영업팀!$P$258</f>
        <v>0</v>
      </c>
      <c r="X22" s="92" t="b">
        <f t="shared" si="8"/>
        <v>1</v>
      </c>
    </row>
    <row r="23" spans="1:24" x14ac:dyDescent="0.45">
      <c r="A23" s="33" t="s">
        <v>18</v>
      </c>
      <c r="B23" s="97">
        <f>IFERROR(VLOOKUP($A23,'법인영업혁신단 IU'!$A:$E,2,FALSE),0)</f>
        <v>4776633083</v>
      </c>
      <c r="C23" s="97">
        <f>IFERROR(VLOOKUP($A23,'법인영업혁신단 IU'!$A:$E,3,FALSE),0)</f>
        <v>0</v>
      </c>
      <c r="D23" s="97">
        <f>IFERROR(VLOOKUP($A23,'법인영업혁신단 IU'!$A:$E,5,FALSE),0)</f>
        <v>3615404607</v>
      </c>
      <c r="E23" s="97">
        <f>IFERROR(VLOOKUP(A23,'법인영업혁신단 IU'!$A:$E,4,0),0)</f>
        <v>1160326654</v>
      </c>
      <c r="F23" s="97">
        <f>IFERROR(VLOOKUP($A23,'법인영업혁신단 IU'!$A:$F,6,0),0)</f>
        <v>901822</v>
      </c>
      <c r="G23" s="97">
        <f>IFERROR(VLOOKUP($A23,'법인영업혁신단 IU'!$A:$G,7,0),0)</f>
        <v>0</v>
      </c>
      <c r="H23" s="97" t="b">
        <f t="shared" si="4"/>
        <v>1</v>
      </c>
      <c r="J23" s="103"/>
      <c r="K23" s="260">
        <f t="shared" si="0"/>
        <v>0</v>
      </c>
      <c r="L23" s="92">
        <f t="shared" si="1"/>
        <v>0</v>
      </c>
      <c r="M23" s="92">
        <f t="shared" si="2"/>
        <v>0</v>
      </c>
      <c r="N23" s="92">
        <f t="shared" si="3"/>
        <v>0</v>
      </c>
      <c r="O23" s="92">
        <f t="shared" si="5"/>
        <v>0</v>
      </c>
      <c r="P23" s="261" t="b">
        <f t="shared" si="6"/>
        <v>1</v>
      </c>
      <c r="R23" s="92">
        <f t="shared" si="7"/>
        <v>0</v>
      </c>
      <c r="S23" s="92">
        <f>$R23*법인영업팀!$L$258</f>
        <v>0</v>
      </c>
      <c r="T23" s="92">
        <f>$R23*법인영업팀!$M$258</f>
        <v>0</v>
      </c>
      <c r="U23" s="92">
        <f>$R23*법인영업팀!$N$258</f>
        <v>0</v>
      </c>
      <c r="V23" s="92">
        <f>$R23*법인영업팀!$O$258</f>
        <v>0</v>
      </c>
      <c r="W23" s="92">
        <f>$R23*법인영업팀!$P$258</f>
        <v>0</v>
      </c>
      <c r="X23" s="92" t="b">
        <f t="shared" si="8"/>
        <v>1</v>
      </c>
    </row>
    <row r="24" spans="1:24" x14ac:dyDescent="0.45">
      <c r="A24" s="22" t="s">
        <v>19</v>
      </c>
      <c r="B24" s="97">
        <f>IFERROR(VLOOKUP($A24,'법인영업혁신단 IU'!$A:$E,2,FALSE),0)</f>
        <v>4776633083</v>
      </c>
      <c r="C24" s="97">
        <f>IFERROR(VLOOKUP($A24,'법인영업혁신단 IU'!$A:$E,3,FALSE),0)</f>
        <v>0</v>
      </c>
      <c r="D24" s="97">
        <f>IFERROR(VLOOKUP($A24,'법인영업혁신단 IU'!$A:$E,5,FALSE),0)</f>
        <v>3615404607</v>
      </c>
      <c r="E24" s="97">
        <f>IFERROR(VLOOKUP(A24,'법인영업혁신단 IU'!$A:$E,4,0),0)</f>
        <v>1160326654</v>
      </c>
      <c r="F24" s="97">
        <f>IFERROR(VLOOKUP($A24,'법인영업혁신단 IU'!$A:$F,6,0),0)</f>
        <v>901822</v>
      </c>
      <c r="G24" s="97">
        <f>IFERROR(VLOOKUP($A24,'법인영업혁신단 IU'!$A:$G,7,0),0)</f>
        <v>0</v>
      </c>
      <c r="H24" s="97" t="b">
        <f t="shared" si="4"/>
        <v>1</v>
      </c>
      <c r="J24" s="97"/>
      <c r="K24" s="260">
        <f t="shared" si="0"/>
        <v>0</v>
      </c>
      <c r="L24" s="92">
        <f t="shared" si="1"/>
        <v>0</v>
      </c>
      <c r="M24" s="92">
        <f t="shared" si="2"/>
        <v>0</v>
      </c>
      <c r="N24" s="92">
        <f t="shared" si="3"/>
        <v>0</v>
      </c>
      <c r="O24" s="92">
        <f t="shared" si="5"/>
        <v>0</v>
      </c>
      <c r="P24" s="261" t="b">
        <f t="shared" si="6"/>
        <v>1</v>
      </c>
      <c r="R24" s="92">
        <f t="shared" si="7"/>
        <v>0</v>
      </c>
      <c r="S24" s="92">
        <f>$R24*법인영업팀!$L$258</f>
        <v>0</v>
      </c>
      <c r="T24" s="92">
        <f>$R24*법인영업팀!$M$258</f>
        <v>0</v>
      </c>
      <c r="U24" s="92">
        <f>$R24*법인영업팀!$N$258</f>
        <v>0</v>
      </c>
      <c r="V24" s="92">
        <f>$R24*법인영업팀!$O$258</f>
        <v>0</v>
      </c>
      <c r="W24" s="92">
        <f>$R24*법인영업팀!$P$258</f>
        <v>0</v>
      </c>
      <c r="X24" s="92" t="b">
        <f t="shared" si="8"/>
        <v>1</v>
      </c>
    </row>
    <row r="25" spans="1:24" x14ac:dyDescent="0.45">
      <c r="A25" s="33" t="s">
        <v>20</v>
      </c>
      <c r="B25" s="97">
        <f>IFERROR(VLOOKUP($A25,'법인영업혁신단 IU'!$A:$E,2,FALSE),0)</f>
        <v>1872463854</v>
      </c>
      <c r="C25" s="97">
        <f>IFERROR(VLOOKUP($A25,'법인영업혁신단 IU'!$A:$E,3,FALSE),0)</f>
        <v>0</v>
      </c>
      <c r="D25" s="97">
        <f>IFERROR(VLOOKUP($A25,'법인영업혁신단 IU'!$A:$E,5,FALSE),0)</f>
        <v>1143997616</v>
      </c>
      <c r="E25" s="97">
        <f>IFERROR(VLOOKUP(A25,'법인영업혁신단 IU'!$A:$E,4,0),0)</f>
        <v>576323138</v>
      </c>
      <c r="F25" s="97">
        <f>IFERROR(VLOOKUP($A25,'법인영업혁신단 IU'!$A:$F,6,0),0)</f>
        <v>152143100</v>
      </c>
      <c r="G25" s="97">
        <f>IFERROR(VLOOKUP($A25,'법인영업혁신단 IU'!$A:$G,7,0),0)</f>
        <v>0</v>
      </c>
      <c r="H25" s="97" t="b">
        <f t="shared" si="4"/>
        <v>1</v>
      </c>
      <c r="J25" s="97"/>
      <c r="K25" s="260">
        <f t="shared" si="0"/>
        <v>0</v>
      </c>
      <c r="L25" s="92">
        <f t="shared" si="1"/>
        <v>0</v>
      </c>
      <c r="M25" s="92">
        <f t="shared" si="2"/>
        <v>0</v>
      </c>
      <c r="N25" s="92">
        <f t="shared" si="3"/>
        <v>0</v>
      </c>
      <c r="O25" s="92">
        <f t="shared" si="5"/>
        <v>0</v>
      </c>
      <c r="P25" s="261" t="b">
        <f t="shared" si="6"/>
        <v>1</v>
      </c>
      <c r="R25" s="92">
        <f t="shared" si="7"/>
        <v>0</v>
      </c>
      <c r="S25" s="92">
        <f>$R25*법인영업팀!$L$258</f>
        <v>0</v>
      </c>
      <c r="T25" s="92">
        <f>$R25*법인영업팀!$M$258</f>
        <v>0</v>
      </c>
      <c r="U25" s="92">
        <f>$R25*법인영업팀!$N$258</f>
        <v>0</v>
      </c>
      <c r="V25" s="92">
        <f>$R25*법인영업팀!$O$258</f>
        <v>0</v>
      </c>
      <c r="W25" s="92">
        <f>$R25*법인영업팀!$P$258</f>
        <v>0</v>
      </c>
      <c r="X25" s="92" t="b">
        <f t="shared" si="8"/>
        <v>1</v>
      </c>
    </row>
    <row r="26" spans="1:24" x14ac:dyDescent="0.45">
      <c r="A26" s="33" t="s">
        <v>21</v>
      </c>
      <c r="B26" s="97">
        <f>IFERROR(VLOOKUP($A26,'법인영업혁신단 IU'!$A:$E,2,FALSE),0)</f>
        <v>1723447970</v>
      </c>
      <c r="C26" s="97">
        <f>IFERROR(VLOOKUP($A26,'법인영업혁신단 IU'!$A:$E,3,FALSE),0)</f>
        <v>31182751</v>
      </c>
      <c r="D26" s="97">
        <f>IFERROR(VLOOKUP($A26,'법인영업혁신단 IU'!$A:$E,5,FALSE),0)</f>
        <v>1083876332.4000001</v>
      </c>
      <c r="E26" s="97">
        <f>IFERROR(VLOOKUP(A26,'법인영업혁신단 IU'!$A:$E,4,0),0)</f>
        <v>430033178</v>
      </c>
      <c r="F26" s="97">
        <f>IFERROR(VLOOKUP($A26,'법인영업혁신단 IU'!$A:$F,6,0),0)</f>
        <v>114263488.59999999</v>
      </c>
      <c r="G26" s="97">
        <f>IFERROR(VLOOKUP($A26,'법인영업혁신단 IU'!$A:$G,7,0),0)</f>
        <v>64092220</v>
      </c>
      <c r="H26" s="97" t="b">
        <f t="shared" si="4"/>
        <v>1</v>
      </c>
      <c r="J26" s="97"/>
      <c r="K26" s="260">
        <f t="shared" si="0"/>
        <v>31182751</v>
      </c>
      <c r="L26" s="92">
        <f t="shared" si="1"/>
        <v>17856474.615327027</v>
      </c>
      <c r="M26" s="92">
        <f t="shared" si="2"/>
        <v>7085410.3277872847</v>
      </c>
      <c r="N26" s="92">
        <f t="shared" si="3"/>
        <v>3999339.4029339976</v>
      </c>
      <c r="O26" s="92">
        <f t="shared" si="5"/>
        <v>2241526.6539516924</v>
      </c>
      <c r="P26" s="261" t="b">
        <f>K26=L26+M26+N26+O26</f>
        <v>1</v>
      </c>
      <c r="R26" s="92">
        <f t="shared" si="7"/>
        <v>31182751</v>
      </c>
      <c r="S26" s="92">
        <f>$R26*법인영업팀!$L$258</f>
        <v>17856474.615327027</v>
      </c>
      <c r="T26" s="92">
        <f>$R26*법인영업팀!$M$258</f>
        <v>3538371.1183803477</v>
      </c>
      <c r="U26" s="92">
        <f>$R26*법인영업팀!$N$258</f>
        <v>3547039.2094069365</v>
      </c>
      <c r="V26" s="92">
        <f>$R26*법인영업팀!$O$258</f>
        <v>3999339.4029339976</v>
      </c>
      <c r="W26" s="92">
        <f>$R26*법인영업팀!$P$258</f>
        <v>2241526.6539516924</v>
      </c>
      <c r="X26" s="92" t="b">
        <f t="shared" si="8"/>
        <v>1</v>
      </c>
    </row>
    <row r="27" spans="1:24" x14ac:dyDescent="0.45">
      <c r="A27" s="24" t="s">
        <v>22</v>
      </c>
      <c r="B27" s="97">
        <f>IFERROR(VLOOKUP($A27,'법인영업혁신단 IU'!$A:$E,2,FALSE),0)</f>
        <v>11519480</v>
      </c>
      <c r="C27" s="97">
        <f>IFERROR(VLOOKUP($A27,'법인영업혁신단 IU'!$A:$E,3,FALSE),0)</f>
        <v>11519480</v>
      </c>
      <c r="D27" s="97">
        <f>IFERROR(VLOOKUP($A27,'법인영업혁신단 IU'!$A:$E,5,FALSE),0)</f>
        <v>0</v>
      </c>
      <c r="E27" s="97">
        <f>IFERROR(VLOOKUP(A27,'법인영업혁신단 IU'!$A:$E,4,0),0)</f>
        <v>0</v>
      </c>
      <c r="F27" s="97">
        <f>IFERROR(VLOOKUP($A27,'법인영업혁신단 IU'!$A:$F,6,0),0)</f>
        <v>0</v>
      </c>
      <c r="G27" s="97">
        <f>IFERROR(VLOOKUP($A27,'법인영업혁신단 IU'!$A:$G,7,0),0)</f>
        <v>0</v>
      </c>
      <c r="H27" s="97" t="b">
        <f t="shared" si="4"/>
        <v>1</v>
      </c>
      <c r="J27" s="97"/>
      <c r="K27" s="260">
        <f t="shared" si="0"/>
        <v>11519480</v>
      </c>
      <c r="L27" s="92">
        <f t="shared" si="1"/>
        <v>6596509.1470527211</v>
      </c>
      <c r="M27" s="92">
        <f t="shared" si="2"/>
        <v>2617480.4962762608</v>
      </c>
      <c r="N27" s="92">
        <f t="shared" si="3"/>
        <v>1477429.3090853377</v>
      </c>
      <c r="O27" s="92">
        <f t="shared" si="5"/>
        <v>828061.04758568096</v>
      </c>
      <c r="P27" s="261" t="b">
        <f t="shared" ref="P27:P30" si="9">K27=L27+M27+N27+O27</f>
        <v>1</v>
      </c>
      <c r="R27" s="92">
        <f t="shared" si="7"/>
        <v>11519480</v>
      </c>
      <c r="S27" s="92">
        <f>$R27*법인영업팀!$L$258</f>
        <v>6596509.1470527211</v>
      </c>
      <c r="T27" s="92">
        <f>$R27*법인영업팀!$M$258</f>
        <v>1307139.1722545598</v>
      </c>
      <c r="U27" s="92">
        <f>$R27*법인영업팀!$N$258</f>
        <v>1310341.324021701</v>
      </c>
      <c r="V27" s="92">
        <f>$R27*법인영업팀!$O$258</f>
        <v>1477429.3090853377</v>
      </c>
      <c r="W27" s="92">
        <f>$R27*법인영업팀!$P$258</f>
        <v>828061.04758568096</v>
      </c>
      <c r="X27" s="92" t="b">
        <f t="shared" si="8"/>
        <v>1</v>
      </c>
    </row>
    <row r="28" spans="1:24" x14ac:dyDescent="0.45">
      <c r="A28" s="24" t="s">
        <v>23</v>
      </c>
      <c r="B28" s="97">
        <f>IFERROR(VLOOKUP($A28,'법인영업혁신단 IU'!$A:$E,2,FALSE),0)</f>
        <v>407824520</v>
      </c>
      <c r="C28" s="97">
        <f>IFERROR(VLOOKUP($A28,'법인영업혁신단 IU'!$A:$E,3,FALSE),0)</f>
        <v>8367170</v>
      </c>
      <c r="D28" s="97">
        <f>IFERROR(VLOOKUP($A28,'법인영업혁신단 IU'!$A:$E,5,FALSE),0)</f>
        <v>228745053</v>
      </c>
      <c r="E28" s="97">
        <f>IFERROR(VLOOKUP(A28,'법인영업혁신단 IU'!$A:$E,4,0),0)</f>
        <v>90765540</v>
      </c>
      <c r="F28" s="97">
        <f>IFERROR(VLOOKUP($A28,'법인영업혁신단 IU'!$A:$F,6,0),0)</f>
        <v>51232347</v>
      </c>
      <c r="G28" s="97">
        <f>IFERROR(VLOOKUP($A28,'법인영업혁신단 IU'!$A:$G,7,0),0)</f>
        <v>28714410</v>
      </c>
      <c r="H28" s="97" t="b">
        <f t="shared" si="4"/>
        <v>1</v>
      </c>
      <c r="J28" s="97"/>
      <c r="K28" s="260">
        <f t="shared" si="0"/>
        <v>8367170</v>
      </c>
      <c r="L28" s="92">
        <f t="shared" si="1"/>
        <v>4791371.9577572178</v>
      </c>
      <c r="M28" s="92">
        <f t="shared" si="2"/>
        <v>1901205.981869654</v>
      </c>
      <c r="N28" s="92">
        <f t="shared" si="3"/>
        <v>1073130.2274147414</v>
      </c>
      <c r="O28" s="92">
        <f t="shared" si="5"/>
        <v>601461.83295838721</v>
      </c>
      <c r="P28" s="261" t="b">
        <f t="shared" si="9"/>
        <v>1</v>
      </c>
      <c r="R28" s="92">
        <f t="shared" si="7"/>
        <v>8367170</v>
      </c>
      <c r="S28" s="92">
        <f>$R28*법인영업팀!$L$258</f>
        <v>4791371.9577572178</v>
      </c>
      <c r="T28" s="92">
        <f>$R28*법인영업팀!$M$258</f>
        <v>949440.0500641684</v>
      </c>
      <c r="U28" s="92">
        <f>$R28*법인영업팀!$N$258</f>
        <v>951765.93180548563</v>
      </c>
      <c r="V28" s="92">
        <f>$R28*법인영업팀!$O$258</f>
        <v>1073130.2274147414</v>
      </c>
      <c r="W28" s="92">
        <f>$R28*법인영업팀!$P$258</f>
        <v>601461.83295838721</v>
      </c>
      <c r="X28" s="92" t="b">
        <f t="shared" si="8"/>
        <v>1</v>
      </c>
    </row>
    <row r="29" spans="1:24" x14ac:dyDescent="0.45">
      <c r="A29" s="23" t="s">
        <v>24</v>
      </c>
      <c r="B29" s="97">
        <f>IFERROR(VLOOKUP($A29,'법인영업혁신단 IU'!$A:$E,2,FALSE),0)</f>
        <v>57792190</v>
      </c>
      <c r="C29" s="97">
        <f>IFERROR(VLOOKUP($A29,'법인영업혁신단 IU'!$A:$E,3,FALSE),0)</f>
        <v>2343030</v>
      </c>
      <c r="D29" s="97">
        <f>IFERROR(VLOOKUP($A29,'법인영업혁신단 IU'!$A:$E,5,FALSE),0)</f>
        <v>10180560</v>
      </c>
      <c r="E29" s="97">
        <f>IFERROR(VLOOKUP(A29,'법인영업혁신단 IU'!$A:$E,4,0),0)</f>
        <v>10438070</v>
      </c>
      <c r="F29" s="97">
        <f>IFERROR(VLOOKUP($A29,'법인영업혁신단 IU'!$A:$F,6,0),0)</f>
        <v>15011440</v>
      </c>
      <c r="G29" s="97">
        <f>IFERROR(VLOOKUP($A29,'법인영업혁신단 IU'!$A:$G,7,0),0)</f>
        <v>19819090</v>
      </c>
      <c r="H29" s="97" t="b">
        <f t="shared" si="4"/>
        <v>1</v>
      </c>
      <c r="J29" s="97"/>
      <c r="K29" s="260">
        <f t="shared" si="0"/>
        <v>2343030</v>
      </c>
      <c r="L29" s="92">
        <f t="shared" si="1"/>
        <v>1341711.5031944963</v>
      </c>
      <c r="M29" s="92">
        <f t="shared" si="2"/>
        <v>532388.20911969698</v>
      </c>
      <c r="N29" s="92">
        <f t="shared" si="3"/>
        <v>300504.98755726987</v>
      </c>
      <c r="O29" s="92">
        <f t="shared" si="5"/>
        <v>168425.30012853688</v>
      </c>
      <c r="P29" s="261" t="b">
        <f t="shared" si="9"/>
        <v>1</v>
      </c>
      <c r="R29" s="92">
        <f t="shared" si="7"/>
        <v>2343030</v>
      </c>
      <c r="S29" s="92">
        <f>$R29*법인영업팀!$L$258</f>
        <v>1341711.5031944963</v>
      </c>
      <c r="T29" s="92">
        <f>$R29*법인영업팀!$M$258</f>
        <v>265868.45020500937</v>
      </c>
      <c r="U29" s="92">
        <f>$R29*법인영업팀!$N$258</f>
        <v>266519.75891468767</v>
      </c>
      <c r="V29" s="92">
        <f>$R29*법인영업팀!$O$258</f>
        <v>300504.98755726987</v>
      </c>
      <c r="W29" s="92">
        <f>$R29*법인영업팀!$P$258</f>
        <v>168425.30012853688</v>
      </c>
      <c r="X29" s="92" t="b">
        <f t="shared" si="8"/>
        <v>1</v>
      </c>
    </row>
    <row r="30" spans="1:24" x14ac:dyDescent="0.45">
      <c r="A30" s="23" t="s">
        <v>25</v>
      </c>
      <c r="B30" s="97">
        <f>IFERROR(VLOOKUP($A30,'법인영업혁신단 IU'!$A:$E,2,FALSE),0)</f>
        <v>10619780</v>
      </c>
      <c r="C30" s="97">
        <f>IFERROR(VLOOKUP($A30,'법인영업혁신단 IU'!$A:$E,3,FALSE),0)</f>
        <v>413420</v>
      </c>
      <c r="D30" s="97">
        <f>IFERROR(VLOOKUP($A30,'법인영업혁신단 IU'!$A:$E,5,FALSE),0)</f>
        <v>1900890</v>
      </c>
      <c r="E30" s="97">
        <f>IFERROR(VLOOKUP(A30,'법인영업혁신단 IU'!$A:$E,4,0),0)</f>
        <v>1944940</v>
      </c>
      <c r="F30" s="97">
        <f>IFERROR(VLOOKUP($A30,'법인영업혁신단 IU'!$A:$F,6,0),0)</f>
        <v>2776190</v>
      </c>
      <c r="G30" s="97">
        <f>IFERROR(VLOOKUP($A30,'법인영업혁신단 IU'!$A:$G,7,0),0)</f>
        <v>3584340</v>
      </c>
      <c r="H30" s="97" t="b">
        <f t="shared" si="4"/>
        <v>1</v>
      </c>
      <c r="J30" s="97"/>
      <c r="K30" s="260">
        <f t="shared" si="0"/>
        <v>413420</v>
      </c>
      <c r="L30" s="92">
        <f t="shared" si="1"/>
        <v>236740.61776873053</v>
      </c>
      <c r="M30" s="92">
        <f t="shared" si="2"/>
        <v>93938.162727009534</v>
      </c>
      <c r="N30" s="92">
        <f t="shared" si="3"/>
        <v>53023.124738448292</v>
      </c>
      <c r="O30" s="92">
        <f t="shared" si="5"/>
        <v>29718.094765811671</v>
      </c>
      <c r="P30" s="261" t="b">
        <f t="shared" si="9"/>
        <v>1</v>
      </c>
      <c r="R30" s="92">
        <f t="shared" si="7"/>
        <v>413420</v>
      </c>
      <c r="S30" s="92">
        <f>$R30*법인영업팀!$L$258</f>
        <v>236740.61776873053</v>
      </c>
      <c r="T30" s="92">
        <f>$R30*법인영업팀!$M$258</f>
        <v>46911.620714952427</v>
      </c>
      <c r="U30" s="92">
        <f>$R30*법인영업팀!$N$258</f>
        <v>47026.542012057107</v>
      </c>
      <c r="V30" s="92">
        <f>$R30*법인영업팀!$O$258</f>
        <v>53023.124738448292</v>
      </c>
      <c r="W30" s="92">
        <f>$R30*법인영업팀!$P$258</f>
        <v>29718.094765811671</v>
      </c>
      <c r="X30" s="92" t="b">
        <f t="shared" si="8"/>
        <v>1</v>
      </c>
    </row>
    <row r="31" spans="1:24" x14ac:dyDescent="0.45">
      <c r="A31" s="23" t="s">
        <v>26</v>
      </c>
      <c r="B31" s="97">
        <f>IFERROR(VLOOKUP($A31,'법인영업혁신단 IU'!$A:$E,2,FALSE),0)</f>
        <v>2400000</v>
      </c>
      <c r="C31" s="97">
        <f>IFERROR(VLOOKUP($A31,'법인영업혁신단 IU'!$A:$E,3,FALSE),0)</f>
        <v>0</v>
      </c>
      <c r="D31" s="97">
        <f>IFERROR(VLOOKUP($A31,'법인영업혁신단 IU'!$A:$E,5,FALSE),0)</f>
        <v>700000</v>
      </c>
      <c r="E31" s="97">
        <f>IFERROR(VLOOKUP(A31,'법인영업혁신단 IU'!$A:$E,4,0),0)</f>
        <v>700000</v>
      </c>
      <c r="F31" s="97">
        <f>IFERROR(VLOOKUP($A31,'법인영업혁신단 IU'!$A:$F,6,0),0)</f>
        <v>700000</v>
      </c>
      <c r="G31" s="97">
        <f>IFERROR(VLOOKUP($A31,'법인영업혁신단 IU'!$A:$G,7,0),0)</f>
        <v>300000</v>
      </c>
      <c r="H31" s="97" t="b">
        <f t="shared" si="4"/>
        <v>1</v>
      </c>
      <c r="J31" s="97"/>
      <c r="K31" s="260">
        <f t="shared" si="0"/>
        <v>0</v>
      </c>
      <c r="L31" s="92">
        <f t="shared" si="1"/>
        <v>0</v>
      </c>
      <c r="M31" s="92">
        <f t="shared" si="2"/>
        <v>0</v>
      </c>
      <c r="N31" s="92">
        <f t="shared" si="3"/>
        <v>0</v>
      </c>
      <c r="O31" s="92">
        <f t="shared" si="5"/>
        <v>0</v>
      </c>
      <c r="P31" s="261" t="b">
        <f t="shared" si="6"/>
        <v>1</v>
      </c>
      <c r="R31" s="92">
        <f t="shared" si="7"/>
        <v>0</v>
      </c>
      <c r="S31" s="92">
        <f>$R31*법인영업팀!$L$258</f>
        <v>0</v>
      </c>
      <c r="T31" s="92">
        <f>$R31*법인영업팀!$M$258</f>
        <v>0</v>
      </c>
      <c r="U31" s="92">
        <f>$R31*법인영업팀!$N$258</f>
        <v>0</v>
      </c>
      <c r="V31" s="92">
        <f>$R31*법인영업팀!$O$258</f>
        <v>0</v>
      </c>
      <c r="W31" s="92">
        <f>$R31*법인영업팀!$P$258</f>
        <v>0</v>
      </c>
      <c r="X31" s="92" t="b">
        <f t="shared" si="8"/>
        <v>1</v>
      </c>
    </row>
    <row r="32" spans="1:24" x14ac:dyDescent="0.45">
      <c r="A32" s="23" t="s">
        <v>198</v>
      </c>
      <c r="B32" s="97">
        <f>IFERROR(VLOOKUP($A32,'법인영업혁신단 IU'!$A:$E,2,FALSE),0)</f>
        <v>4854500</v>
      </c>
      <c r="C32" s="97">
        <f>IFERROR(VLOOKUP($A32,'법인영업혁신단 IU'!$A:$E,3,FALSE),0)</f>
        <v>4854500</v>
      </c>
      <c r="D32" s="97">
        <f>IFERROR(VLOOKUP($A32,'법인영업혁신단 IU'!$A:$E,5,FALSE),0)</f>
        <v>0</v>
      </c>
      <c r="E32" s="97">
        <f>IFERROR(VLOOKUP(A32,'법인영업혁신단 IU'!$A:$E,4,0),0)</f>
        <v>0</v>
      </c>
      <c r="F32" s="97">
        <f>IFERROR(VLOOKUP($A32,'법인영업혁신단 IU'!$A:$F,6,0),0)</f>
        <v>0</v>
      </c>
      <c r="G32" s="97">
        <f>IFERROR(VLOOKUP($A32,'법인영업혁신단 IU'!$A:$G,7,0),0)</f>
        <v>0</v>
      </c>
      <c r="H32" s="97" t="b">
        <f t="shared" si="4"/>
        <v>1</v>
      </c>
      <c r="J32" s="97"/>
      <c r="K32" s="260">
        <f t="shared" si="0"/>
        <v>4854500</v>
      </c>
      <c r="L32" s="92">
        <f t="shared" si="1"/>
        <v>2779878.4020083747</v>
      </c>
      <c r="M32" s="92">
        <f t="shared" si="2"/>
        <v>1103049.7096373369</v>
      </c>
      <c r="N32" s="92">
        <f t="shared" si="3"/>
        <v>622613.2239436825</v>
      </c>
      <c r="O32" s="92">
        <f t="shared" si="5"/>
        <v>348958.66441060603</v>
      </c>
      <c r="P32" s="261" t="b">
        <f t="shared" si="6"/>
        <v>0</v>
      </c>
      <c r="R32" s="92">
        <f t="shared" si="7"/>
        <v>4854500</v>
      </c>
      <c r="S32" s="92">
        <f>$R32*법인영업팀!$L$258</f>
        <v>2779878.4020083747</v>
      </c>
      <c r="T32" s="92">
        <f>$R32*법인영업팀!$M$258</f>
        <v>550850.13487672713</v>
      </c>
      <c r="U32" s="92">
        <f>$R32*법인영업팀!$N$258</f>
        <v>552199.57476060966</v>
      </c>
      <c r="V32" s="92">
        <f>$R32*법인영업팀!$O$258</f>
        <v>622613.2239436825</v>
      </c>
      <c r="W32" s="92">
        <f>$R32*법인영업팀!$P$258</f>
        <v>348958.66441060603</v>
      </c>
      <c r="X32" s="92" t="b">
        <f t="shared" si="8"/>
        <v>1</v>
      </c>
    </row>
    <row r="33" spans="1:24" x14ac:dyDescent="0.45">
      <c r="A33" s="23" t="s">
        <v>27</v>
      </c>
      <c r="B33" s="97">
        <f>IFERROR(VLOOKUP($A33,'법인영업혁신단 IU'!$A:$E,2,FALSE),0)</f>
        <v>0</v>
      </c>
      <c r="C33" s="97">
        <f>IFERROR(VLOOKUP($A33,'법인영업혁신단 IU'!$A:$E,3,FALSE),0)</f>
        <v>0</v>
      </c>
      <c r="D33" s="97">
        <f>IFERROR(VLOOKUP($A33,'법인영업혁신단 IU'!$A:$E,5,FALSE),0)</f>
        <v>0</v>
      </c>
      <c r="E33" s="97">
        <f>IFERROR(VLOOKUP(A33,'법인영업혁신단 IU'!$A:$E,4,0),0)</f>
        <v>0</v>
      </c>
      <c r="F33" s="97">
        <f>IFERROR(VLOOKUP($A33,'법인영업혁신단 IU'!$A:$F,6,0),0)</f>
        <v>0</v>
      </c>
      <c r="G33" s="97">
        <f>IFERROR(VLOOKUP($A33,'법인영업혁신단 IU'!$A:$G,7,0),0)</f>
        <v>0</v>
      </c>
      <c r="H33" s="97" t="b">
        <f t="shared" si="4"/>
        <v>1</v>
      </c>
      <c r="J33" s="97"/>
      <c r="K33" s="260">
        <f t="shared" si="0"/>
        <v>0</v>
      </c>
      <c r="L33" s="92">
        <f t="shared" si="1"/>
        <v>0</v>
      </c>
      <c r="M33" s="92">
        <f t="shared" si="2"/>
        <v>0</v>
      </c>
      <c r="N33" s="92">
        <f t="shared" si="3"/>
        <v>0</v>
      </c>
      <c r="O33" s="92">
        <f t="shared" si="5"/>
        <v>0</v>
      </c>
      <c r="P33" s="261" t="b">
        <f t="shared" si="6"/>
        <v>1</v>
      </c>
      <c r="R33" s="92">
        <f t="shared" si="7"/>
        <v>0</v>
      </c>
      <c r="S33" s="92">
        <f>$R33*법인영업팀!$L$258</f>
        <v>0</v>
      </c>
      <c r="T33" s="92">
        <f>$R33*법인영업팀!$M$258</f>
        <v>0</v>
      </c>
      <c r="U33" s="92">
        <f>$R33*법인영업팀!$N$258</f>
        <v>0</v>
      </c>
      <c r="V33" s="92">
        <f>$R33*법인영업팀!$O$258</f>
        <v>0</v>
      </c>
      <c r="W33" s="92">
        <f>$R33*법인영업팀!$P$258</f>
        <v>0</v>
      </c>
      <c r="X33" s="92" t="b">
        <f t="shared" si="8"/>
        <v>1</v>
      </c>
    </row>
    <row r="34" spans="1:24" x14ac:dyDescent="0.45">
      <c r="A34" s="23" t="s">
        <v>28</v>
      </c>
      <c r="B34" s="97">
        <f>IFERROR(VLOOKUP($A34,'법인영업혁신단 IU'!$A:$E,2,FALSE),0)</f>
        <v>1132850</v>
      </c>
      <c r="C34" s="97">
        <f>IFERROR(VLOOKUP($A34,'법인영업혁신단 IU'!$A:$E,3,FALSE),0)</f>
        <v>521220</v>
      </c>
      <c r="D34" s="97">
        <f>IFERROR(VLOOKUP($A34,'법인영업혁신단 IU'!$A:$E,5,FALSE),0)</f>
        <v>500000</v>
      </c>
      <c r="E34" s="97">
        <f>IFERROR(VLOOKUP(A34,'법인영업혁신단 IU'!$A:$E,4,0),0)</f>
        <v>111630</v>
      </c>
      <c r="F34" s="97">
        <f>IFERROR(VLOOKUP($A34,'법인영업혁신단 IU'!$A:$F,6,0),0)</f>
        <v>0</v>
      </c>
      <c r="G34" s="97">
        <f>IFERROR(VLOOKUP($A34,'법인영업혁신단 IU'!$A:$G,7,0),0)</f>
        <v>0</v>
      </c>
      <c r="H34" s="97" t="b">
        <f t="shared" si="4"/>
        <v>1</v>
      </c>
      <c r="J34" s="97"/>
      <c r="K34" s="260">
        <f t="shared" si="0"/>
        <v>521220</v>
      </c>
      <c r="L34" s="92">
        <f t="shared" si="1"/>
        <v>298471.15474195185</v>
      </c>
      <c r="M34" s="92">
        <f t="shared" si="2"/>
        <v>118432.70566632457</v>
      </c>
      <c r="N34" s="92">
        <f t="shared" si="3"/>
        <v>66848.998781321701</v>
      </c>
      <c r="O34" s="92">
        <f t="shared" si="5"/>
        <v>37467.140810401914</v>
      </c>
      <c r="P34" s="261" t="b">
        <f>K34=L34+M34+N34+O34</f>
        <v>1</v>
      </c>
      <c r="R34" s="92">
        <f t="shared" si="7"/>
        <v>521220</v>
      </c>
      <c r="S34" s="92">
        <f>$R34*법인영업팀!$L$258</f>
        <v>298471.15474195185</v>
      </c>
      <c r="T34" s="92">
        <f>$R34*법인영업팀!$M$258</f>
        <v>59143.909218343339</v>
      </c>
      <c r="U34" s="92">
        <f>$R34*법인영업팀!$N$258</f>
        <v>59288.796447981244</v>
      </c>
      <c r="V34" s="92">
        <f>$R34*법인영업팀!$O$258</f>
        <v>66848.998781321701</v>
      </c>
      <c r="W34" s="92">
        <f>$R34*법인영업팀!$P$258</f>
        <v>37467.140810401914</v>
      </c>
      <c r="X34" s="92" t="b">
        <f t="shared" si="8"/>
        <v>1</v>
      </c>
    </row>
    <row r="35" spans="1:24" x14ac:dyDescent="0.45">
      <c r="A35" s="23" t="s">
        <v>141</v>
      </c>
      <c r="B35" s="97">
        <f>IFERROR(VLOOKUP($A35,'법인영업혁신단 IU'!$A:$E,2,FALSE),0)</f>
        <v>8829830</v>
      </c>
      <c r="C35" s="97">
        <f>IFERROR(VLOOKUP($A35,'법인영업혁신단 IU'!$A:$E,3,FALSE),0)</f>
        <v>0</v>
      </c>
      <c r="D35" s="97">
        <f>IFERROR(VLOOKUP($A35,'법인영업혁신단 IU'!$A:$E,5,FALSE),0)</f>
        <v>8829830</v>
      </c>
      <c r="E35" s="97">
        <f>IFERROR(VLOOKUP(A35,'법인영업혁신단 IU'!$A:$E,4,0),0)</f>
        <v>0</v>
      </c>
      <c r="F35" s="97">
        <f>IFERROR(VLOOKUP($A35,'법인영업혁신단 IU'!$A:$F,6,0),0)</f>
        <v>0</v>
      </c>
      <c r="G35" s="97">
        <f>IFERROR(VLOOKUP($A35,'법인영업혁신단 IU'!$A:$G,7,0),0)</f>
        <v>0</v>
      </c>
      <c r="H35" s="97" t="b">
        <f t="shared" si="4"/>
        <v>1</v>
      </c>
      <c r="J35" s="97"/>
      <c r="K35" s="260">
        <f t="shared" si="0"/>
        <v>0</v>
      </c>
      <c r="L35" s="92">
        <f t="shared" si="1"/>
        <v>0</v>
      </c>
      <c r="M35" s="92">
        <f t="shared" si="2"/>
        <v>0</v>
      </c>
      <c r="N35" s="92">
        <f t="shared" si="3"/>
        <v>0</v>
      </c>
      <c r="O35" s="92">
        <f t="shared" si="5"/>
        <v>0</v>
      </c>
      <c r="P35" s="261" t="b">
        <f t="shared" si="6"/>
        <v>1</v>
      </c>
      <c r="R35" s="92">
        <f t="shared" si="7"/>
        <v>0</v>
      </c>
      <c r="S35" s="92">
        <f>$R35*법인영업팀!$L$258</f>
        <v>0</v>
      </c>
      <c r="T35" s="92">
        <f>$R35*법인영업팀!$M$258</f>
        <v>0</v>
      </c>
      <c r="U35" s="92">
        <f>$R35*법인영업팀!$N$258</f>
        <v>0</v>
      </c>
      <c r="V35" s="92">
        <f>$R35*법인영업팀!$O$258</f>
        <v>0</v>
      </c>
      <c r="W35" s="92">
        <f>$R35*법인영업팀!$P$258</f>
        <v>0</v>
      </c>
      <c r="X35" s="92" t="b">
        <f t="shared" si="8"/>
        <v>1</v>
      </c>
    </row>
    <row r="36" spans="1:24" x14ac:dyDescent="0.45">
      <c r="A36" s="23" t="s">
        <v>142</v>
      </c>
      <c r="B36" s="97">
        <f>IFERROR(VLOOKUP($A36,'법인영업혁신단 IU'!$A:$E,2,FALSE),0)</f>
        <v>1513110</v>
      </c>
      <c r="C36" s="97">
        <f>IFERROR(VLOOKUP($A36,'법인영업혁신단 IU'!$A:$E,3,FALSE),0)</f>
        <v>0</v>
      </c>
      <c r="D36" s="97">
        <f>IFERROR(VLOOKUP($A36,'법인영업혁신단 IU'!$A:$E,5,FALSE),0)</f>
        <v>1513110</v>
      </c>
      <c r="E36" s="97">
        <f>IFERROR(VLOOKUP(A36,'법인영업혁신단 IU'!$A:$E,4,0),0)</f>
        <v>0</v>
      </c>
      <c r="F36" s="97">
        <f>IFERROR(VLOOKUP($A36,'법인영업혁신단 IU'!$A:$F,6,0),0)</f>
        <v>0</v>
      </c>
      <c r="G36" s="97">
        <f>IFERROR(VLOOKUP($A36,'법인영업혁신단 IU'!$A:$G,7,0),0)</f>
        <v>0</v>
      </c>
      <c r="H36" s="97" t="b">
        <f t="shared" si="4"/>
        <v>1</v>
      </c>
      <c r="J36" s="97"/>
      <c r="K36" s="260">
        <f t="shared" si="0"/>
        <v>0</v>
      </c>
      <c r="L36" s="92">
        <f t="shared" si="1"/>
        <v>0</v>
      </c>
      <c r="M36" s="92">
        <f t="shared" si="2"/>
        <v>0</v>
      </c>
      <c r="N36" s="92">
        <f t="shared" si="3"/>
        <v>0</v>
      </c>
      <c r="O36" s="92">
        <f t="shared" si="5"/>
        <v>0</v>
      </c>
      <c r="P36" s="261" t="b">
        <f t="shared" si="6"/>
        <v>1</v>
      </c>
      <c r="R36" s="92">
        <f t="shared" si="7"/>
        <v>0</v>
      </c>
      <c r="S36" s="92">
        <f>$R36*법인영업팀!$L$258</f>
        <v>0</v>
      </c>
      <c r="T36" s="92">
        <f>$R36*법인영업팀!$M$258</f>
        <v>0</v>
      </c>
      <c r="U36" s="92">
        <f>$R36*법인영업팀!$N$258</f>
        <v>0</v>
      </c>
      <c r="V36" s="92">
        <f>$R36*법인영업팀!$O$258</f>
        <v>0</v>
      </c>
      <c r="W36" s="92">
        <f>$R36*법인영업팀!$P$258</f>
        <v>0</v>
      </c>
      <c r="X36" s="92" t="b">
        <f t="shared" si="8"/>
        <v>1</v>
      </c>
    </row>
    <row r="37" spans="1:24" x14ac:dyDescent="0.45">
      <c r="A37" s="23" t="s">
        <v>143</v>
      </c>
      <c r="B37" s="97">
        <f>IFERROR(VLOOKUP($A37,'법인영업혁신단 IU'!$A:$E,2,FALSE),0)</f>
        <v>0</v>
      </c>
      <c r="C37" s="97">
        <f>IFERROR(VLOOKUP($A37,'법인영업혁신단 IU'!$A:$E,3,FALSE),0)</f>
        <v>0</v>
      </c>
      <c r="D37" s="97">
        <f>IFERROR(VLOOKUP($A37,'법인영업혁신단 IU'!$A:$E,5,FALSE),0)</f>
        <v>0</v>
      </c>
      <c r="E37" s="97">
        <f>IFERROR(VLOOKUP(A37,'법인영업혁신단 IU'!$A:$E,4,0),0)</f>
        <v>0</v>
      </c>
      <c r="F37" s="97">
        <f>IFERROR(VLOOKUP($A37,'법인영업혁신단 IU'!$A:$F,6,0),0)</f>
        <v>0</v>
      </c>
      <c r="G37" s="97">
        <f>IFERROR(VLOOKUP($A37,'법인영업혁신단 IU'!$A:$G,7,0),0)</f>
        <v>0</v>
      </c>
      <c r="H37" s="97" t="b">
        <f t="shared" si="4"/>
        <v>1</v>
      </c>
      <c r="J37" s="97"/>
      <c r="K37" s="260">
        <f t="shared" si="0"/>
        <v>0</v>
      </c>
      <c r="L37" s="92">
        <f t="shared" si="1"/>
        <v>0</v>
      </c>
      <c r="M37" s="92">
        <f t="shared" si="2"/>
        <v>0</v>
      </c>
      <c r="N37" s="92">
        <f t="shared" si="3"/>
        <v>0</v>
      </c>
      <c r="O37" s="92">
        <f t="shared" si="5"/>
        <v>0</v>
      </c>
      <c r="P37" s="261" t="b">
        <f t="shared" si="6"/>
        <v>1</v>
      </c>
      <c r="R37" s="92">
        <f t="shared" si="7"/>
        <v>0</v>
      </c>
      <c r="S37" s="92">
        <f>$R37*법인영업팀!$L$258</f>
        <v>0</v>
      </c>
      <c r="T37" s="92">
        <f>$R37*법인영업팀!$M$258</f>
        <v>0</v>
      </c>
      <c r="U37" s="92">
        <f>$R37*법인영업팀!$N$258</f>
        <v>0</v>
      </c>
      <c r="V37" s="92">
        <f>$R37*법인영업팀!$O$258</f>
        <v>0</v>
      </c>
      <c r="W37" s="92">
        <f>$R37*법인영업팀!$P$258</f>
        <v>0</v>
      </c>
      <c r="X37" s="92" t="b">
        <f t="shared" si="8"/>
        <v>1</v>
      </c>
    </row>
    <row r="38" spans="1:24" x14ac:dyDescent="0.45">
      <c r="A38" s="23" t="s">
        <v>144</v>
      </c>
      <c r="B38" s="97">
        <f>IFERROR(VLOOKUP($A38,'법인영업혁신단 IU'!$A:$E,2,FALSE),0)</f>
        <v>0</v>
      </c>
      <c r="C38" s="97">
        <f>IFERROR(VLOOKUP($A38,'법인영업혁신단 IU'!$A:$E,3,FALSE),0)</f>
        <v>0</v>
      </c>
      <c r="D38" s="97">
        <f>IFERROR(VLOOKUP($A38,'법인영업혁신단 IU'!$A:$E,5,FALSE),0)</f>
        <v>0</v>
      </c>
      <c r="E38" s="97">
        <f>IFERROR(VLOOKUP(A38,'법인영업혁신단 IU'!$A:$E,4,0),0)</f>
        <v>0</v>
      </c>
      <c r="F38" s="97">
        <f>IFERROR(VLOOKUP($A38,'법인영업혁신단 IU'!$A:$F,6,0),0)</f>
        <v>0</v>
      </c>
      <c r="G38" s="97">
        <f>IFERROR(VLOOKUP($A38,'법인영업혁신단 IU'!$A:$G,7,0),0)</f>
        <v>0</v>
      </c>
      <c r="H38" s="97" t="b">
        <f t="shared" si="4"/>
        <v>1</v>
      </c>
      <c r="J38" s="97"/>
      <c r="K38" s="260">
        <f t="shared" si="0"/>
        <v>0</v>
      </c>
      <c r="L38" s="92">
        <f t="shared" si="1"/>
        <v>0</v>
      </c>
      <c r="M38" s="92">
        <f t="shared" si="2"/>
        <v>0</v>
      </c>
      <c r="N38" s="92">
        <f t="shared" si="3"/>
        <v>0</v>
      </c>
      <c r="O38" s="92">
        <f t="shared" si="5"/>
        <v>0</v>
      </c>
      <c r="P38" s="261" t="b">
        <f t="shared" si="6"/>
        <v>1</v>
      </c>
      <c r="R38" s="92">
        <f t="shared" si="7"/>
        <v>0</v>
      </c>
      <c r="S38" s="92">
        <f>$R38*법인영업팀!$L$258</f>
        <v>0</v>
      </c>
      <c r="T38" s="92">
        <f>$R38*법인영업팀!$M$258</f>
        <v>0</v>
      </c>
      <c r="U38" s="92">
        <f>$R38*법인영업팀!$N$258</f>
        <v>0</v>
      </c>
      <c r="V38" s="92">
        <f>$R38*법인영업팀!$O$258</f>
        <v>0</v>
      </c>
      <c r="W38" s="92">
        <f>$R38*법인영업팀!$P$258</f>
        <v>0</v>
      </c>
      <c r="X38" s="92" t="b">
        <f t="shared" si="8"/>
        <v>1</v>
      </c>
    </row>
    <row r="39" spans="1:24" x14ac:dyDescent="0.45">
      <c r="A39" s="23" t="s">
        <v>199</v>
      </c>
      <c r="B39" s="97">
        <f>IFERROR(VLOOKUP($A39,'법인영업혁신단 IU'!$A:$E,2,FALSE),0)</f>
        <v>0</v>
      </c>
      <c r="C39" s="97">
        <f>IFERROR(VLOOKUP($A39,'법인영업혁신단 IU'!$A:$E,3,FALSE),0)</f>
        <v>0</v>
      </c>
      <c r="D39" s="97">
        <f>IFERROR(VLOOKUP($A39,'법인영업혁신단 IU'!$A:$E,5,FALSE),0)</f>
        <v>0</v>
      </c>
      <c r="E39" s="97">
        <f>IFERROR(VLOOKUP(A39,'법인영업혁신단 IU'!$A:$E,4,0),0)</f>
        <v>0</v>
      </c>
      <c r="F39" s="97">
        <f>IFERROR(VLOOKUP($A39,'법인영업혁신단 IU'!$A:$F,6,0),0)</f>
        <v>0</v>
      </c>
      <c r="G39" s="97">
        <f>IFERROR(VLOOKUP($A39,'법인영업혁신단 IU'!$A:$G,7,0),0)</f>
        <v>0</v>
      </c>
      <c r="H39" s="97" t="b">
        <f t="shared" si="4"/>
        <v>1</v>
      </c>
      <c r="J39" s="97"/>
      <c r="K39" s="260">
        <f t="shared" si="0"/>
        <v>0</v>
      </c>
      <c r="L39" s="92">
        <f t="shared" si="1"/>
        <v>0</v>
      </c>
      <c r="M39" s="92">
        <f t="shared" si="2"/>
        <v>0</v>
      </c>
      <c r="N39" s="92">
        <f t="shared" si="3"/>
        <v>0</v>
      </c>
      <c r="O39" s="92">
        <f t="shared" si="5"/>
        <v>0</v>
      </c>
      <c r="P39" s="261" t="b">
        <f t="shared" si="6"/>
        <v>1</v>
      </c>
      <c r="R39" s="92">
        <f t="shared" si="7"/>
        <v>0</v>
      </c>
      <c r="S39" s="92">
        <f>$R39*법인영업팀!$L$258</f>
        <v>0</v>
      </c>
      <c r="T39" s="92">
        <f>$R39*법인영업팀!$M$258</f>
        <v>0</v>
      </c>
      <c r="U39" s="92">
        <f>$R39*법인영업팀!$N$258</f>
        <v>0</v>
      </c>
      <c r="V39" s="92">
        <f>$R39*법인영업팀!$O$258</f>
        <v>0</v>
      </c>
      <c r="W39" s="92">
        <f>$R39*법인영업팀!$P$258</f>
        <v>0</v>
      </c>
      <c r="X39" s="92" t="b">
        <f t="shared" si="8"/>
        <v>1</v>
      </c>
    </row>
    <row r="40" spans="1:24" x14ac:dyDescent="0.45">
      <c r="A40" s="23" t="s">
        <v>200</v>
      </c>
      <c r="B40" s="97">
        <f>IFERROR(VLOOKUP($A40,'법인영업혁신단 IU'!$A:$E,2,FALSE),0)</f>
        <v>0</v>
      </c>
      <c r="C40" s="97">
        <f>IFERROR(VLOOKUP($A40,'법인영업혁신단 IU'!$A:$E,3,FALSE),0)</f>
        <v>0</v>
      </c>
      <c r="D40" s="97">
        <f>IFERROR(VLOOKUP($A40,'법인영업혁신단 IU'!$A:$E,5,FALSE),0)</f>
        <v>0</v>
      </c>
      <c r="E40" s="97">
        <f>IFERROR(VLOOKUP(A40,'법인영업혁신단 IU'!$A:$E,4,0),0)</f>
        <v>0</v>
      </c>
      <c r="F40" s="97">
        <f>IFERROR(VLOOKUP($A40,'법인영업혁신단 IU'!$A:$F,6,0),0)</f>
        <v>0</v>
      </c>
      <c r="G40" s="97">
        <f>IFERROR(VLOOKUP($A40,'법인영업혁신단 IU'!$A:$G,7,0),0)</f>
        <v>0</v>
      </c>
      <c r="H40" s="97" t="b">
        <f t="shared" si="4"/>
        <v>1</v>
      </c>
      <c r="J40" s="97"/>
      <c r="K40" s="260">
        <f t="shared" si="0"/>
        <v>0</v>
      </c>
      <c r="L40" s="92">
        <f t="shared" si="1"/>
        <v>0</v>
      </c>
      <c r="M40" s="92">
        <f t="shared" si="2"/>
        <v>0</v>
      </c>
      <c r="N40" s="92">
        <f t="shared" si="3"/>
        <v>0</v>
      </c>
      <c r="O40" s="92">
        <f t="shared" si="5"/>
        <v>0</v>
      </c>
      <c r="P40" s="261" t="b">
        <f t="shared" si="6"/>
        <v>1</v>
      </c>
      <c r="R40" s="92">
        <f t="shared" si="7"/>
        <v>0</v>
      </c>
      <c r="S40" s="92">
        <f>$R40*법인영업팀!$L$258</f>
        <v>0</v>
      </c>
      <c r="T40" s="92">
        <f>$R40*법인영업팀!$M$258</f>
        <v>0</v>
      </c>
      <c r="U40" s="92">
        <f>$R40*법인영업팀!$N$258</f>
        <v>0</v>
      </c>
      <c r="V40" s="92">
        <f>$R40*법인영업팀!$O$258</f>
        <v>0</v>
      </c>
      <c r="W40" s="92">
        <f>$R40*법인영업팀!$P$258</f>
        <v>0</v>
      </c>
      <c r="X40" s="92" t="b">
        <f t="shared" si="8"/>
        <v>1</v>
      </c>
    </row>
    <row r="41" spans="1:24" x14ac:dyDescent="0.45">
      <c r="A41" s="23" t="s">
        <v>29</v>
      </c>
      <c r="B41" s="97">
        <f>IFERROR(VLOOKUP($A41,'법인영업혁신단 IU'!$A:$E,2,FALSE),0)</f>
        <v>2405000</v>
      </c>
      <c r="C41" s="97">
        <f>IFERROR(VLOOKUP($A41,'법인영업혁신단 IU'!$A:$E,3,FALSE),0)</f>
        <v>235000</v>
      </c>
      <c r="D41" s="97">
        <f>IFERROR(VLOOKUP($A41,'법인영업혁신단 IU'!$A:$E,5,FALSE),0)</f>
        <v>310000</v>
      </c>
      <c r="E41" s="97">
        <f>IFERROR(VLOOKUP(A41,'법인영업혁신단 IU'!$A:$E,4,0),0)</f>
        <v>310000</v>
      </c>
      <c r="F41" s="97">
        <f>IFERROR(VLOOKUP($A41,'법인영업혁신단 IU'!$A:$F,6,0),0)</f>
        <v>620000</v>
      </c>
      <c r="G41" s="97">
        <f>IFERROR(VLOOKUP($A41,'법인영업혁신단 IU'!$A:$G,7,0),0)</f>
        <v>930000</v>
      </c>
      <c r="H41" s="97" t="b">
        <f t="shared" si="4"/>
        <v>1</v>
      </c>
      <c r="J41" s="97"/>
      <c r="K41" s="260">
        <f t="shared" si="0"/>
        <v>235000</v>
      </c>
      <c r="L41" s="92">
        <f t="shared" si="1"/>
        <v>134570.28004366424</v>
      </c>
      <c r="M41" s="92">
        <f t="shared" si="2"/>
        <v>53397.194719286053</v>
      </c>
      <c r="N41" s="92">
        <f t="shared" si="3"/>
        <v>30139.892394019033</v>
      </c>
      <c r="O41" s="92">
        <f t="shared" si="5"/>
        <v>16892.632843030678</v>
      </c>
      <c r="P41" s="261" t="b">
        <f>K41=L41+M41+N41+O41</f>
        <v>1</v>
      </c>
      <c r="R41" s="92">
        <f t="shared" si="7"/>
        <v>235000</v>
      </c>
      <c r="S41" s="92">
        <f>$R41*법인영업팀!$L$258</f>
        <v>134570.28004366424</v>
      </c>
      <c r="T41" s="92">
        <f>$R41*법인영업팀!$M$258</f>
        <v>26665.935049136035</v>
      </c>
      <c r="U41" s="92">
        <f>$R41*법인영업팀!$N$258</f>
        <v>26731.259670150019</v>
      </c>
      <c r="V41" s="92">
        <f>$R41*법인영업팀!$O$258</f>
        <v>30139.892394019033</v>
      </c>
      <c r="W41" s="92">
        <f>$R41*법인영업팀!$P$258</f>
        <v>16892.632843030678</v>
      </c>
      <c r="X41" s="92" t="b">
        <f t="shared" si="8"/>
        <v>1</v>
      </c>
    </row>
    <row r="42" spans="1:24" x14ac:dyDescent="0.45">
      <c r="A42" s="23" t="s">
        <v>201</v>
      </c>
      <c r="B42" s="97">
        <f>IFERROR(VLOOKUP($A42,'법인영업혁신단 IU'!$A:$E,2,FALSE),0)</f>
        <v>0</v>
      </c>
      <c r="C42" s="97">
        <f>IFERROR(VLOOKUP($A42,'법인영업혁신단 IU'!$A:$E,3,FALSE),0)</f>
        <v>0</v>
      </c>
      <c r="D42" s="97">
        <f>IFERROR(VLOOKUP($A42,'법인영업혁신단 IU'!$A:$E,5,FALSE),0)</f>
        <v>0</v>
      </c>
      <c r="E42" s="97">
        <f>IFERROR(VLOOKUP(A42,'법인영업혁신단 IU'!$A:$E,4,0),0)</f>
        <v>0</v>
      </c>
      <c r="F42" s="97">
        <f>IFERROR(VLOOKUP($A42,'법인영업혁신단 IU'!$A:$F,6,0),0)</f>
        <v>0</v>
      </c>
      <c r="G42" s="97">
        <f>IFERROR(VLOOKUP($A42,'법인영업혁신단 IU'!$A:$G,7,0),0)</f>
        <v>0</v>
      </c>
      <c r="H42" s="97" t="b">
        <f t="shared" si="4"/>
        <v>1</v>
      </c>
      <c r="J42" s="97"/>
      <c r="K42" s="260">
        <f t="shared" si="0"/>
        <v>0</v>
      </c>
      <c r="L42" s="92">
        <f t="shared" si="1"/>
        <v>0</v>
      </c>
      <c r="M42" s="92">
        <f t="shared" si="2"/>
        <v>0</v>
      </c>
      <c r="N42" s="92">
        <f t="shared" si="3"/>
        <v>0</v>
      </c>
      <c r="O42" s="92">
        <f t="shared" si="5"/>
        <v>0</v>
      </c>
      <c r="P42" s="261" t="b">
        <f t="shared" si="6"/>
        <v>1</v>
      </c>
      <c r="R42" s="92">
        <f t="shared" si="7"/>
        <v>0</v>
      </c>
      <c r="S42" s="92">
        <f>$R42*법인영업팀!$L$258</f>
        <v>0</v>
      </c>
      <c r="T42" s="92">
        <f>$R42*법인영업팀!$M$258</f>
        <v>0</v>
      </c>
      <c r="U42" s="92">
        <f>$R42*법인영업팀!$N$258</f>
        <v>0</v>
      </c>
      <c r="V42" s="92">
        <f>$R42*법인영업팀!$O$258</f>
        <v>0</v>
      </c>
      <c r="W42" s="92">
        <f>$R42*법인영업팀!$P$258</f>
        <v>0</v>
      </c>
      <c r="X42" s="92" t="b">
        <f t="shared" si="8"/>
        <v>1</v>
      </c>
    </row>
    <row r="43" spans="1:24" x14ac:dyDescent="0.45">
      <c r="A43" s="23" t="s">
        <v>145</v>
      </c>
      <c r="B43" s="97">
        <f>IFERROR(VLOOKUP($A43,'법인영업혁신단 IU'!$A:$E,2,FALSE),0)</f>
        <v>620000</v>
      </c>
      <c r="C43" s="97">
        <f>IFERROR(VLOOKUP($A43,'법인영업혁신단 IU'!$A:$E,3,FALSE),0)</f>
        <v>0</v>
      </c>
      <c r="D43" s="97">
        <f>IFERROR(VLOOKUP($A43,'법인영업혁신단 IU'!$A:$E,5,FALSE),0)</f>
        <v>620000</v>
      </c>
      <c r="E43" s="97">
        <f>IFERROR(VLOOKUP(A43,'법인영업혁신단 IU'!$A:$E,4,0),0)</f>
        <v>0</v>
      </c>
      <c r="F43" s="97">
        <f>IFERROR(VLOOKUP($A43,'법인영업혁신단 IU'!$A:$F,6,0),0)</f>
        <v>0</v>
      </c>
      <c r="G43" s="97">
        <f>IFERROR(VLOOKUP($A43,'법인영업혁신단 IU'!$A:$G,7,0),0)</f>
        <v>0</v>
      </c>
      <c r="H43" s="97" t="b">
        <f t="shared" si="4"/>
        <v>1</v>
      </c>
      <c r="J43" s="97"/>
      <c r="K43" s="260">
        <f t="shared" si="0"/>
        <v>0</v>
      </c>
      <c r="L43" s="92">
        <f t="shared" si="1"/>
        <v>0</v>
      </c>
      <c r="M43" s="92">
        <f t="shared" si="2"/>
        <v>0</v>
      </c>
      <c r="N43" s="92">
        <f t="shared" si="3"/>
        <v>0</v>
      </c>
      <c r="O43" s="92">
        <f t="shared" si="5"/>
        <v>0</v>
      </c>
      <c r="P43" s="261" t="b">
        <f t="shared" si="6"/>
        <v>1</v>
      </c>
      <c r="R43" s="92">
        <f t="shared" si="7"/>
        <v>0</v>
      </c>
      <c r="S43" s="92">
        <f>$R43*법인영업팀!$L$258</f>
        <v>0</v>
      </c>
      <c r="T43" s="92">
        <f>$R43*법인영업팀!$M$258</f>
        <v>0</v>
      </c>
      <c r="U43" s="92">
        <f>$R43*법인영업팀!$N$258</f>
        <v>0</v>
      </c>
      <c r="V43" s="92">
        <f>$R43*법인영업팀!$O$258</f>
        <v>0</v>
      </c>
      <c r="W43" s="92">
        <f>$R43*법인영업팀!$P$258</f>
        <v>0</v>
      </c>
      <c r="X43" s="92" t="b">
        <f t="shared" si="8"/>
        <v>1</v>
      </c>
    </row>
    <row r="44" spans="1:24" x14ac:dyDescent="0.45">
      <c r="A44" s="23" t="s">
        <v>202</v>
      </c>
      <c r="B44" s="97">
        <f>IFERROR(VLOOKUP($A44,'법인영업혁신단 IU'!$A:$E,2,FALSE),0)</f>
        <v>0</v>
      </c>
      <c r="C44" s="97">
        <f>IFERROR(VLOOKUP($A44,'법인영업혁신단 IU'!$A:$E,3,FALSE),0)</f>
        <v>0</v>
      </c>
      <c r="D44" s="97">
        <f>IFERROR(VLOOKUP($A44,'법인영업혁신단 IU'!$A:$E,5,FALSE),0)</f>
        <v>0</v>
      </c>
      <c r="E44" s="97">
        <f>IFERROR(VLOOKUP(A44,'법인영업혁신단 IU'!$A:$E,4,0),0)</f>
        <v>0</v>
      </c>
      <c r="F44" s="97">
        <f>IFERROR(VLOOKUP($A44,'법인영업혁신단 IU'!$A:$F,6,0),0)</f>
        <v>0</v>
      </c>
      <c r="G44" s="97">
        <f>IFERROR(VLOOKUP($A44,'법인영업혁신단 IU'!$A:$G,7,0),0)</f>
        <v>0</v>
      </c>
      <c r="H44" s="97" t="b">
        <f t="shared" si="4"/>
        <v>1</v>
      </c>
      <c r="J44" s="97"/>
      <c r="K44" s="260">
        <f t="shared" si="0"/>
        <v>0</v>
      </c>
      <c r="L44" s="92">
        <f t="shared" si="1"/>
        <v>0</v>
      </c>
      <c r="M44" s="92">
        <f t="shared" si="2"/>
        <v>0</v>
      </c>
      <c r="N44" s="92">
        <f t="shared" si="3"/>
        <v>0</v>
      </c>
      <c r="O44" s="92">
        <f t="shared" si="5"/>
        <v>0</v>
      </c>
      <c r="P44" s="261" t="b">
        <f t="shared" si="6"/>
        <v>1</v>
      </c>
      <c r="R44" s="92">
        <f t="shared" si="7"/>
        <v>0</v>
      </c>
      <c r="S44" s="92">
        <f>$R44*법인영업팀!$L$258</f>
        <v>0</v>
      </c>
      <c r="T44" s="92">
        <f>$R44*법인영업팀!$M$258</f>
        <v>0</v>
      </c>
      <c r="U44" s="92">
        <f>$R44*법인영업팀!$N$258</f>
        <v>0</v>
      </c>
      <c r="V44" s="92">
        <f>$R44*법인영업팀!$O$258</f>
        <v>0</v>
      </c>
      <c r="W44" s="92">
        <f>$R44*법인영업팀!$P$258</f>
        <v>0</v>
      </c>
      <c r="X44" s="92" t="b">
        <f t="shared" si="8"/>
        <v>1</v>
      </c>
    </row>
    <row r="45" spans="1:24" x14ac:dyDescent="0.45">
      <c r="A45" s="23" t="s">
        <v>203</v>
      </c>
      <c r="B45" s="97">
        <f>IFERROR(VLOOKUP($A45,'법인영업혁신단 IU'!$A:$E,2,FALSE),0)</f>
        <v>0</v>
      </c>
      <c r="C45" s="97">
        <f>IFERROR(VLOOKUP($A45,'법인영업혁신단 IU'!$A:$E,3,FALSE),0)</f>
        <v>0</v>
      </c>
      <c r="D45" s="97">
        <f>IFERROR(VLOOKUP($A45,'법인영업혁신단 IU'!$A:$E,5,FALSE),0)</f>
        <v>0</v>
      </c>
      <c r="E45" s="97">
        <f>IFERROR(VLOOKUP(A45,'법인영업혁신단 IU'!$A:$E,4,0),0)</f>
        <v>0</v>
      </c>
      <c r="F45" s="97">
        <f>IFERROR(VLOOKUP($A45,'법인영업혁신단 IU'!$A:$F,6,0),0)</f>
        <v>0</v>
      </c>
      <c r="G45" s="97">
        <f>IFERROR(VLOOKUP($A45,'법인영업혁신단 IU'!$A:$G,7,0),0)</f>
        <v>0</v>
      </c>
      <c r="H45" s="97" t="b">
        <f t="shared" si="4"/>
        <v>1</v>
      </c>
      <c r="J45" s="97"/>
      <c r="K45" s="260">
        <f t="shared" si="0"/>
        <v>0</v>
      </c>
      <c r="L45" s="92">
        <f t="shared" si="1"/>
        <v>0</v>
      </c>
      <c r="M45" s="92">
        <f t="shared" si="2"/>
        <v>0</v>
      </c>
      <c r="N45" s="92">
        <f t="shared" si="3"/>
        <v>0</v>
      </c>
      <c r="O45" s="92">
        <f t="shared" si="5"/>
        <v>0</v>
      </c>
      <c r="P45" s="261" t="b">
        <f t="shared" si="6"/>
        <v>1</v>
      </c>
      <c r="R45" s="92">
        <f t="shared" si="7"/>
        <v>0</v>
      </c>
      <c r="S45" s="92">
        <f>$R45*법인영업팀!$L$258</f>
        <v>0</v>
      </c>
      <c r="T45" s="92">
        <f>$R45*법인영업팀!$M$258</f>
        <v>0</v>
      </c>
      <c r="U45" s="92">
        <f>$R45*법인영업팀!$N$258</f>
        <v>0</v>
      </c>
      <c r="V45" s="92">
        <f>$R45*법인영업팀!$O$258</f>
        <v>0</v>
      </c>
      <c r="W45" s="92">
        <f>$R45*법인영업팀!$P$258</f>
        <v>0</v>
      </c>
      <c r="X45" s="92" t="b">
        <f t="shared" si="8"/>
        <v>1</v>
      </c>
    </row>
    <row r="46" spans="1:24" x14ac:dyDescent="0.45">
      <c r="A46" s="23" t="s">
        <v>30</v>
      </c>
      <c r="B46" s="97">
        <f>IFERROR(VLOOKUP($A46,'법인영업혁신단 IU'!$A:$E,2,FALSE),0)</f>
        <v>253154130</v>
      </c>
      <c r="C46" s="97">
        <f>IFERROR(VLOOKUP($A46,'법인영업혁신단 IU'!$A:$E,3,FALSE),0)</f>
        <v>0</v>
      </c>
      <c r="D46" s="97">
        <f>IFERROR(VLOOKUP($A46,'법인영업혁신단 IU'!$A:$E,5,FALSE),0)</f>
        <v>161704269</v>
      </c>
      <c r="E46" s="97">
        <f>IFERROR(VLOOKUP(A46,'법인영업혁신단 IU'!$A:$E,4,0),0)</f>
        <v>62545880</v>
      </c>
      <c r="F46" s="97">
        <f>IFERROR(VLOOKUP($A46,'법인영업혁신단 IU'!$A:$F,6,0),0)</f>
        <v>25668231</v>
      </c>
      <c r="G46" s="97">
        <f>IFERROR(VLOOKUP($A46,'법인영업혁신단 IU'!$A:$G,7,0),0)</f>
        <v>3235750</v>
      </c>
      <c r="H46" s="97" t="b">
        <f t="shared" si="4"/>
        <v>1</v>
      </c>
      <c r="J46" s="97"/>
      <c r="K46" s="260">
        <f t="shared" si="0"/>
        <v>0</v>
      </c>
      <c r="L46" s="92">
        <f t="shared" si="1"/>
        <v>0</v>
      </c>
      <c r="M46" s="92">
        <f t="shared" si="2"/>
        <v>0</v>
      </c>
      <c r="N46" s="92">
        <f t="shared" si="3"/>
        <v>0</v>
      </c>
      <c r="O46" s="92">
        <f t="shared" si="5"/>
        <v>0</v>
      </c>
      <c r="P46" s="261" t="b">
        <f t="shared" si="6"/>
        <v>1</v>
      </c>
      <c r="R46" s="92">
        <f t="shared" si="7"/>
        <v>0</v>
      </c>
      <c r="S46" s="92">
        <f>$R46*법인영업팀!$L$258</f>
        <v>0</v>
      </c>
      <c r="T46" s="92">
        <f>$R46*법인영업팀!$M$258</f>
        <v>0</v>
      </c>
      <c r="U46" s="92">
        <f>$R46*법인영업팀!$N$258</f>
        <v>0</v>
      </c>
      <c r="V46" s="92">
        <f>$R46*법인영업팀!$O$258</f>
        <v>0</v>
      </c>
      <c r="W46" s="92">
        <f>$R46*법인영업팀!$P$258</f>
        <v>0</v>
      </c>
      <c r="X46" s="92" t="b">
        <f t="shared" si="8"/>
        <v>1</v>
      </c>
    </row>
    <row r="47" spans="1:24" x14ac:dyDescent="0.45">
      <c r="A47" s="23" t="s">
        <v>31</v>
      </c>
      <c r="B47" s="97">
        <f>IFERROR(VLOOKUP($A47,'법인영업혁신단 IU'!$A:$E,2,FALSE),0)</f>
        <v>42214480</v>
      </c>
      <c r="C47" s="97">
        <f>IFERROR(VLOOKUP($A47,'법인영업혁신단 IU'!$A:$E,3,FALSE),0)</f>
        <v>0</v>
      </c>
      <c r="D47" s="97">
        <f>IFERROR(VLOOKUP($A47,'법인영업혁신단 IU'!$A:$E,5,FALSE),0)</f>
        <v>27741614</v>
      </c>
      <c r="E47" s="97">
        <f>IFERROR(VLOOKUP(A47,'법인영업혁신단 IU'!$A:$E,4,0),0)</f>
        <v>9719850</v>
      </c>
      <c r="F47" s="97">
        <f>IFERROR(VLOOKUP($A47,'법인영업혁신단 IU'!$A:$F,6,0),0)</f>
        <v>4217626</v>
      </c>
      <c r="G47" s="97">
        <f>IFERROR(VLOOKUP($A47,'법인영업혁신단 IU'!$A:$G,7,0),0)</f>
        <v>535390</v>
      </c>
      <c r="H47" s="97" t="b">
        <f t="shared" si="4"/>
        <v>1</v>
      </c>
      <c r="J47" s="97"/>
      <c r="K47" s="260">
        <f t="shared" si="0"/>
        <v>0</v>
      </c>
      <c r="L47" s="92">
        <f t="shared" si="1"/>
        <v>0</v>
      </c>
      <c r="M47" s="92">
        <f t="shared" si="2"/>
        <v>0</v>
      </c>
      <c r="N47" s="92">
        <f t="shared" si="3"/>
        <v>0</v>
      </c>
      <c r="O47" s="92">
        <f t="shared" si="5"/>
        <v>0</v>
      </c>
      <c r="P47" s="261" t="b">
        <f t="shared" si="6"/>
        <v>1</v>
      </c>
      <c r="R47" s="92">
        <f t="shared" si="7"/>
        <v>0</v>
      </c>
      <c r="S47" s="92">
        <f>$R47*법인영업팀!$L$258</f>
        <v>0</v>
      </c>
      <c r="T47" s="92">
        <f>$R47*법인영업팀!$M$258</f>
        <v>0</v>
      </c>
      <c r="U47" s="92">
        <f>$R47*법인영업팀!$N$258</f>
        <v>0</v>
      </c>
      <c r="V47" s="92">
        <f>$R47*법인영업팀!$O$258</f>
        <v>0</v>
      </c>
      <c r="W47" s="92">
        <f>$R47*법인영업팀!$P$258</f>
        <v>0</v>
      </c>
      <c r="X47" s="92" t="b">
        <f t="shared" si="8"/>
        <v>1</v>
      </c>
    </row>
    <row r="48" spans="1:24" x14ac:dyDescent="0.45">
      <c r="A48" s="23" t="s">
        <v>32</v>
      </c>
      <c r="B48" s="97">
        <f>IFERROR(VLOOKUP($A48,'법인영업혁신단 IU'!$A:$E,2,FALSE),0)</f>
        <v>4300030</v>
      </c>
      <c r="C48" s="97">
        <f>IFERROR(VLOOKUP($A48,'법인영업혁신단 IU'!$A:$E,3,FALSE),0)</f>
        <v>0</v>
      </c>
      <c r="D48" s="97">
        <f>IFERROR(VLOOKUP($A48,'법인영업혁신단 IU'!$A:$E,5,FALSE),0)</f>
        <v>3310020</v>
      </c>
      <c r="E48" s="97">
        <f>IFERROR(VLOOKUP(A48,'법인영업혁신단 IU'!$A:$E,4,0),0)</f>
        <v>745170</v>
      </c>
      <c r="F48" s="97">
        <f>IFERROR(VLOOKUP($A48,'법인영업혁신단 IU'!$A:$F,6,0),0)</f>
        <v>90000</v>
      </c>
      <c r="G48" s="97">
        <f>IFERROR(VLOOKUP($A48,'법인영업혁신단 IU'!$A:$G,7,0),0)</f>
        <v>154840</v>
      </c>
      <c r="H48" s="97" t="b">
        <f t="shared" si="4"/>
        <v>1</v>
      </c>
      <c r="J48" s="97"/>
      <c r="K48" s="260">
        <f t="shared" si="0"/>
        <v>0</v>
      </c>
      <c r="L48" s="92">
        <f t="shared" si="1"/>
        <v>0</v>
      </c>
      <c r="M48" s="92">
        <f t="shared" si="2"/>
        <v>0</v>
      </c>
      <c r="N48" s="92">
        <f t="shared" si="3"/>
        <v>0</v>
      </c>
      <c r="O48" s="92">
        <f t="shared" si="5"/>
        <v>0</v>
      </c>
      <c r="P48" s="261" t="b">
        <f t="shared" si="6"/>
        <v>1</v>
      </c>
      <c r="R48" s="92">
        <f t="shared" si="7"/>
        <v>0</v>
      </c>
      <c r="S48" s="92">
        <f>$R48*법인영업팀!$L$258</f>
        <v>0</v>
      </c>
      <c r="T48" s="92">
        <f>$R48*법인영업팀!$M$258</f>
        <v>0</v>
      </c>
      <c r="U48" s="92">
        <f>$R48*법인영업팀!$N$258</f>
        <v>0</v>
      </c>
      <c r="V48" s="92">
        <f>$R48*법인영업팀!$O$258</f>
        <v>0</v>
      </c>
      <c r="W48" s="92">
        <f>$R48*법인영업팀!$P$258</f>
        <v>0</v>
      </c>
      <c r="X48" s="92" t="b">
        <f t="shared" si="8"/>
        <v>1</v>
      </c>
    </row>
    <row r="49" spans="1:24" x14ac:dyDescent="0.45">
      <c r="A49" s="23" t="s">
        <v>33</v>
      </c>
      <c r="B49" s="97">
        <f>IFERROR(VLOOKUP($A49,'법인영업혁신단 IU'!$A:$E,2,FALSE),0)</f>
        <v>16485000</v>
      </c>
      <c r="C49" s="97">
        <f>IFERROR(VLOOKUP($A49,'법인영업혁신단 IU'!$A:$E,3,FALSE),0)</f>
        <v>0</v>
      </c>
      <c r="D49" s="97">
        <f>IFERROR(VLOOKUP($A49,'법인영업혁신단 IU'!$A:$E,5,FALSE),0)</f>
        <v>10516000</v>
      </c>
      <c r="E49" s="97">
        <f>IFERROR(VLOOKUP(A49,'법인영업혁신단 IU'!$A:$E,4,0),0)</f>
        <v>4250000</v>
      </c>
      <c r="F49" s="97">
        <f>IFERROR(VLOOKUP($A49,'법인영업혁신단 IU'!$A:$F,6,0),0)</f>
        <v>1564000.0000000002</v>
      </c>
      <c r="G49" s="97">
        <f>IFERROR(VLOOKUP($A49,'법인영업혁신단 IU'!$A:$G,7,0),0)</f>
        <v>155000</v>
      </c>
      <c r="H49" s="97" t="b">
        <f t="shared" si="4"/>
        <v>1</v>
      </c>
      <c r="J49" s="97"/>
      <c r="K49" s="260">
        <f t="shared" si="0"/>
        <v>0</v>
      </c>
      <c r="L49" s="92">
        <f t="shared" si="1"/>
        <v>0</v>
      </c>
      <c r="M49" s="92">
        <f t="shared" si="2"/>
        <v>0</v>
      </c>
      <c r="N49" s="92">
        <f t="shared" si="3"/>
        <v>0</v>
      </c>
      <c r="O49" s="92">
        <f t="shared" si="5"/>
        <v>0</v>
      </c>
      <c r="P49" s="261" t="b">
        <f t="shared" si="6"/>
        <v>1</v>
      </c>
      <c r="R49" s="92">
        <f t="shared" si="7"/>
        <v>0</v>
      </c>
      <c r="S49" s="92">
        <f>$R49*법인영업팀!$L$258</f>
        <v>0</v>
      </c>
      <c r="T49" s="92">
        <f>$R49*법인영업팀!$M$258</f>
        <v>0</v>
      </c>
      <c r="U49" s="92">
        <f>$R49*법인영업팀!$N$258</f>
        <v>0</v>
      </c>
      <c r="V49" s="92">
        <f>$R49*법인영업팀!$O$258</f>
        <v>0</v>
      </c>
      <c r="W49" s="92">
        <f>$R49*법인영업팀!$P$258</f>
        <v>0</v>
      </c>
      <c r="X49" s="92" t="b">
        <f t="shared" si="8"/>
        <v>1</v>
      </c>
    </row>
    <row r="50" spans="1:24" x14ac:dyDescent="0.45">
      <c r="A50" s="23" t="s">
        <v>146</v>
      </c>
      <c r="B50" s="97">
        <f>IFERROR(VLOOKUP($A50,'법인영업혁신단 IU'!$A:$E,2,FALSE),0)</f>
        <v>0</v>
      </c>
      <c r="C50" s="97">
        <f>IFERROR(VLOOKUP($A50,'법인영업혁신단 IU'!$A:$E,3,FALSE),0)</f>
        <v>0</v>
      </c>
      <c r="D50" s="97">
        <f>IFERROR(VLOOKUP($A50,'법인영업혁신단 IU'!$A:$E,5,FALSE),0)</f>
        <v>0</v>
      </c>
      <c r="E50" s="97">
        <f>IFERROR(VLOOKUP(A50,'법인영업혁신단 IU'!$A:$E,4,0),0)</f>
        <v>0</v>
      </c>
      <c r="F50" s="97">
        <f>IFERROR(VLOOKUP($A50,'법인영업혁신단 IU'!$A:$F,6,0),0)</f>
        <v>0</v>
      </c>
      <c r="G50" s="97">
        <f>IFERROR(VLOOKUP($A50,'법인영업혁신단 IU'!$A:$G,7,0),0)</f>
        <v>0</v>
      </c>
      <c r="H50" s="97" t="b">
        <f t="shared" si="4"/>
        <v>1</v>
      </c>
      <c r="J50" s="97"/>
      <c r="K50" s="260">
        <f t="shared" si="0"/>
        <v>0</v>
      </c>
      <c r="L50" s="92">
        <f t="shared" si="1"/>
        <v>0</v>
      </c>
      <c r="M50" s="92">
        <f t="shared" si="2"/>
        <v>0</v>
      </c>
      <c r="N50" s="92">
        <f t="shared" si="3"/>
        <v>0</v>
      </c>
      <c r="O50" s="92">
        <f t="shared" si="5"/>
        <v>0</v>
      </c>
      <c r="P50" s="261" t="b">
        <f t="shared" si="6"/>
        <v>1</v>
      </c>
      <c r="R50" s="92">
        <f t="shared" si="7"/>
        <v>0</v>
      </c>
      <c r="S50" s="92">
        <f>$R50*법인영업팀!$L$258</f>
        <v>0</v>
      </c>
      <c r="T50" s="92">
        <f>$R50*법인영업팀!$M$258</f>
        <v>0</v>
      </c>
      <c r="U50" s="92">
        <f>$R50*법인영업팀!$N$258</f>
        <v>0</v>
      </c>
      <c r="V50" s="92">
        <f>$R50*법인영업팀!$O$258</f>
        <v>0</v>
      </c>
      <c r="W50" s="92">
        <f>$R50*법인영업팀!$P$258</f>
        <v>0</v>
      </c>
      <c r="X50" s="92" t="b">
        <f t="shared" si="8"/>
        <v>1</v>
      </c>
    </row>
    <row r="51" spans="1:24" x14ac:dyDescent="0.45">
      <c r="A51" s="25" t="s">
        <v>204</v>
      </c>
      <c r="B51" s="97">
        <f>IFERROR(VLOOKUP($A51,'법인영업혁신단 IU'!$A:$E,2,FALSE),0)</f>
        <v>0</v>
      </c>
      <c r="C51" s="97">
        <f>IFERROR(VLOOKUP($A51,'법인영업혁신단 IU'!$A:$E,3,FALSE),0)</f>
        <v>0</v>
      </c>
      <c r="D51" s="97">
        <f>IFERROR(VLOOKUP($A51,'법인영업혁신단 IU'!$A:$E,5,FALSE),0)</f>
        <v>0</v>
      </c>
      <c r="E51" s="97">
        <f>IFERROR(VLOOKUP(A51,'법인영업혁신단 IU'!$A:$E,4,0),0)</f>
        <v>0</v>
      </c>
      <c r="F51" s="97">
        <f>IFERROR(VLOOKUP($A51,'법인영업혁신단 IU'!$A:$F,6,0),0)</f>
        <v>0</v>
      </c>
      <c r="G51" s="97">
        <f>IFERROR(VLOOKUP($A51,'법인영업혁신단 IU'!$A:$G,7,0),0)</f>
        <v>0</v>
      </c>
      <c r="H51" s="97" t="b">
        <f t="shared" si="4"/>
        <v>1</v>
      </c>
      <c r="J51" s="97"/>
      <c r="K51" s="260">
        <f t="shared" si="0"/>
        <v>0</v>
      </c>
      <c r="L51" s="92">
        <f t="shared" si="1"/>
        <v>0</v>
      </c>
      <c r="M51" s="92">
        <f t="shared" si="2"/>
        <v>0</v>
      </c>
      <c r="N51" s="92">
        <f t="shared" si="3"/>
        <v>0</v>
      </c>
      <c r="O51" s="92">
        <f t="shared" si="5"/>
        <v>0</v>
      </c>
      <c r="P51" s="261" t="b">
        <f t="shared" si="6"/>
        <v>1</v>
      </c>
      <c r="R51" s="92">
        <f t="shared" si="7"/>
        <v>0</v>
      </c>
      <c r="S51" s="92">
        <f>$R51*법인영업팀!$L$258</f>
        <v>0</v>
      </c>
      <c r="T51" s="92">
        <f>$R51*법인영업팀!$M$258</f>
        <v>0</v>
      </c>
      <c r="U51" s="92">
        <f>$R51*법인영업팀!$N$258</f>
        <v>0</v>
      </c>
      <c r="V51" s="92">
        <f>$R51*법인영업팀!$O$258</f>
        <v>0</v>
      </c>
      <c r="W51" s="92">
        <f>$R51*법인영업팀!$P$258</f>
        <v>0</v>
      </c>
      <c r="X51" s="92" t="b">
        <f t="shared" si="8"/>
        <v>1</v>
      </c>
    </row>
    <row r="52" spans="1:24" x14ac:dyDescent="0.45">
      <c r="A52" s="23" t="s">
        <v>34</v>
      </c>
      <c r="B52" s="97">
        <f>IFERROR(VLOOKUP($A52,'법인영업혁신단 IU'!$A:$E,2,FALSE),0)</f>
        <v>918760</v>
      </c>
      <c r="C52" s="97">
        <f>IFERROR(VLOOKUP($A52,'법인영업혁신단 IU'!$A:$E,3,FALSE),0)</f>
        <v>0</v>
      </c>
      <c r="D52" s="97">
        <f>IFERROR(VLOOKUP($A52,'법인영업혁신단 IU'!$A:$E,5,FALSE),0)</f>
        <v>918760</v>
      </c>
      <c r="E52" s="97">
        <f>IFERROR(VLOOKUP(A52,'법인영업혁신단 IU'!$A:$E,4,0),0)</f>
        <v>0</v>
      </c>
      <c r="F52" s="97">
        <f>IFERROR(VLOOKUP($A52,'법인영업혁신단 IU'!$A:$F,6,0),0)</f>
        <v>0</v>
      </c>
      <c r="G52" s="97">
        <f>IFERROR(VLOOKUP($A52,'법인영업혁신단 IU'!$A:$G,7,0),0)</f>
        <v>0</v>
      </c>
      <c r="H52" s="97" t="b">
        <f t="shared" si="4"/>
        <v>1</v>
      </c>
      <c r="J52" s="97"/>
      <c r="K52" s="260">
        <f t="shared" si="0"/>
        <v>0</v>
      </c>
      <c r="L52" s="92">
        <f t="shared" si="1"/>
        <v>0</v>
      </c>
      <c r="M52" s="92">
        <f t="shared" si="2"/>
        <v>0</v>
      </c>
      <c r="N52" s="92">
        <f t="shared" si="3"/>
        <v>0</v>
      </c>
      <c r="O52" s="92">
        <f t="shared" si="5"/>
        <v>0</v>
      </c>
      <c r="P52" s="261" t="b">
        <f t="shared" si="6"/>
        <v>1</v>
      </c>
      <c r="R52" s="92">
        <f t="shared" si="7"/>
        <v>0</v>
      </c>
      <c r="S52" s="92">
        <f>$R52*법인영업팀!$L$258</f>
        <v>0</v>
      </c>
      <c r="T52" s="92">
        <f>$R52*법인영업팀!$M$258</f>
        <v>0</v>
      </c>
      <c r="U52" s="92">
        <f>$R52*법인영업팀!$N$258</f>
        <v>0</v>
      </c>
      <c r="V52" s="92">
        <f>$R52*법인영업팀!$O$258</f>
        <v>0</v>
      </c>
      <c r="W52" s="92">
        <f>$R52*법인영업팀!$P$258</f>
        <v>0</v>
      </c>
      <c r="X52" s="92" t="b">
        <f t="shared" si="8"/>
        <v>1</v>
      </c>
    </row>
    <row r="53" spans="1:24" x14ac:dyDescent="0.45">
      <c r="A53" s="23" t="s">
        <v>147</v>
      </c>
      <c r="B53" s="97">
        <f>IFERROR(VLOOKUP($A53,'법인영업혁신단 IU'!$A:$E,2,FALSE),0)</f>
        <v>0</v>
      </c>
      <c r="C53" s="97">
        <f>IFERROR(VLOOKUP($A53,'법인영업혁신단 IU'!$A:$E,3,FALSE),0)</f>
        <v>0</v>
      </c>
      <c r="D53" s="97">
        <f>IFERROR(VLOOKUP($A53,'법인영업혁신단 IU'!$A:$E,5,FALSE),0)</f>
        <v>0</v>
      </c>
      <c r="E53" s="97">
        <f>IFERROR(VLOOKUP(A53,'법인영업혁신단 IU'!$A:$E,4,0),0)</f>
        <v>0</v>
      </c>
      <c r="F53" s="97">
        <f>IFERROR(VLOOKUP($A53,'법인영업혁신단 IU'!$A:$F,6,0),0)</f>
        <v>0</v>
      </c>
      <c r="G53" s="97">
        <f>IFERROR(VLOOKUP($A53,'법인영업혁신단 IU'!$A:$G,7,0),0)</f>
        <v>0</v>
      </c>
      <c r="H53" s="97" t="b">
        <f t="shared" si="4"/>
        <v>1</v>
      </c>
      <c r="J53" s="97"/>
      <c r="K53" s="260">
        <f t="shared" si="0"/>
        <v>0</v>
      </c>
      <c r="L53" s="92">
        <f t="shared" si="1"/>
        <v>0</v>
      </c>
      <c r="M53" s="92">
        <f t="shared" si="2"/>
        <v>0</v>
      </c>
      <c r="N53" s="92">
        <f t="shared" si="3"/>
        <v>0</v>
      </c>
      <c r="O53" s="92">
        <f t="shared" si="5"/>
        <v>0</v>
      </c>
      <c r="P53" s="261" t="b">
        <f t="shared" si="6"/>
        <v>1</v>
      </c>
      <c r="R53" s="92">
        <f t="shared" si="7"/>
        <v>0</v>
      </c>
      <c r="S53" s="92">
        <f>$R53*법인영업팀!$L$258</f>
        <v>0</v>
      </c>
      <c r="T53" s="92">
        <f>$R53*법인영업팀!$M$258</f>
        <v>0</v>
      </c>
      <c r="U53" s="92">
        <f>$R53*법인영업팀!$N$258</f>
        <v>0</v>
      </c>
      <c r="V53" s="92">
        <f>$R53*법인영업팀!$O$258</f>
        <v>0</v>
      </c>
      <c r="W53" s="92">
        <f>$R53*법인영업팀!$P$258</f>
        <v>0</v>
      </c>
      <c r="X53" s="92" t="b">
        <f t="shared" si="8"/>
        <v>1</v>
      </c>
    </row>
    <row r="54" spans="1:24" x14ac:dyDescent="0.45">
      <c r="A54" s="23" t="s">
        <v>148</v>
      </c>
      <c r="B54" s="97">
        <f>IFERROR(VLOOKUP($A54,'법인영업혁신단 IU'!$A:$E,2,FALSE),0)</f>
        <v>0</v>
      </c>
      <c r="C54" s="97">
        <f>IFERROR(VLOOKUP($A54,'법인영업혁신단 IU'!$A:$E,3,FALSE),0)</f>
        <v>0</v>
      </c>
      <c r="D54" s="97">
        <f>IFERROR(VLOOKUP($A54,'법인영업혁신단 IU'!$A:$E,5,FALSE),0)</f>
        <v>0</v>
      </c>
      <c r="E54" s="97">
        <f>IFERROR(VLOOKUP(A54,'법인영업혁신단 IU'!$A:$E,4,0),0)</f>
        <v>0</v>
      </c>
      <c r="F54" s="97">
        <f>IFERROR(VLOOKUP($A54,'법인영업혁신단 IU'!$A:$F,6,0),0)</f>
        <v>0</v>
      </c>
      <c r="G54" s="97">
        <f>IFERROR(VLOOKUP($A54,'법인영업혁신단 IU'!$A:$G,7,0),0)</f>
        <v>0</v>
      </c>
      <c r="H54" s="97" t="b">
        <f t="shared" si="4"/>
        <v>1</v>
      </c>
      <c r="J54" s="97"/>
      <c r="K54" s="260">
        <f t="shared" si="0"/>
        <v>0</v>
      </c>
      <c r="L54" s="92">
        <f t="shared" si="1"/>
        <v>0</v>
      </c>
      <c r="M54" s="92">
        <f t="shared" si="2"/>
        <v>0</v>
      </c>
      <c r="N54" s="92">
        <f t="shared" si="3"/>
        <v>0</v>
      </c>
      <c r="O54" s="92">
        <f t="shared" si="5"/>
        <v>0</v>
      </c>
      <c r="P54" s="261" t="b">
        <f t="shared" si="6"/>
        <v>1</v>
      </c>
      <c r="R54" s="92">
        <f t="shared" si="7"/>
        <v>0</v>
      </c>
      <c r="S54" s="92">
        <f>$R54*법인영업팀!$L$258</f>
        <v>0</v>
      </c>
      <c r="T54" s="92">
        <f>$R54*법인영업팀!$M$258</f>
        <v>0</v>
      </c>
      <c r="U54" s="92">
        <f>$R54*법인영업팀!$N$258</f>
        <v>0</v>
      </c>
      <c r="V54" s="92">
        <f>$R54*법인영업팀!$O$258</f>
        <v>0</v>
      </c>
      <c r="W54" s="92">
        <f>$R54*법인영업팀!$P$258</f>
        <v>0</v>
      </c>
      <c r="X54" s="92" t="b">
        <f t="shared" si="8"/>
        <v>1</v>
      </c>
    </row>
    <row r="55" spans="1:24" x14ac:dyDescent="0.45">
      <c r="A55" s="23" t="s">
        <v>205</v>
      </c>
      <c r="B55" s="97">
        <f>IFERROR(VLOOKUP($A55,'법인영업혁신단 IU'!$A:$E,2,FALSE),0)</f>
        <v>0</v>
      </c>
      <c r="C55" s="97">
        <f>IFERROR(VLOOKUP($A55,'법인영업혁신단 IU'!$A:$E,3,FALSE),0)</f>
        <v>0</v>
      </c>
      <c r="D55" s="97">
        <f>IFERROR(VLOOKUP($A55,'법인영업혁신단 IU'!$A:$E,5,FALSE),0)</f>
        <v>0</v>
      </c>
      <c r="E55" s="97">
        <f>IFERROR(VLOOKUP(A55,'법인영업혁신단 IU'!$A:$E,4,0),0)</f>
        <v>0</v>
      </c>
      <c r="F55" s="97">
        <f>IFERROR(VLOOKUP($A55,'법인영업혁신단 IU'!$A:$F,6,0),0)</f>
        <v>0</v>
      </c>
      <c r="G55" s="97">
        <f>IFERROR(VLOOKUP($A55,'법인영업혁신단 IU'!$A:$G,7,0),0)</f>
        <v>0</v>
      </c>
      <c r="H55" s="97" t="b">
        <f t="shared" si="4"/>
        <v>1</v>
      </c>
      <c r="J55" s="97"/>
      <c r="K55" s="260">
        <f t="shared" si="0"/>
        <v>0</v>
      </c>
      <c r="L55" s="92">
        <f t="shared" si="1"/>
        <v>0</v>
      </c>
      <c r="M55" s="92">
        <f t="shared" si="2"/>
        <v>0</v>
      </c>
      <c r="N55" s="92">
        <f t="shared" si="3"/>
        <v>0</v>
      </c>
      <c r="O55" s="92">
        <f t="shared" si="5"/>
        <v>0</v>
      </c>
      <c r="P55" s="261" t="b">
        <f t="shared" si="6"/>
        <v>1</v>
      </c>
      <c r="R55" s="92">
        <f t="shared" si="7"/>
        <v>0</v>
      </c>
      <c r="S55" s="92">
        <f>$R55*법인영업팀!$L$258</f>
        <v>0</v>
      </c>
      <c r="T55" s="92">
        <f>$R55*법인영업팀!$M$258</f>
        <v>0</v>
      </c>
      <c r="U55" s="92">
        <f>$R55*법인영업팀!$N$258</f>
        <v>0</v>
      </c>
      <c r="V55" s="92">
        <f>$R55*법인영업팀!$O$258</f>
        <v>0</v>
      </c>
      <c r="W55" s="92">
        <f>$R55*법인영업팀!$P$258</f>
        <v>0</v>
      </c>
      <c r="X55" s="92" t="b">
        <f t="shared" si="8"/>
        <v>1</v>
      </c>
    </row>
    <row r="56" spans="1:24" x14ac:dyDescent="0.45">
      <c r="A56" s="23" t="s">
        <v>35</v>
      </c>
      <c r="B56" s="97">
        <f>IFERROR(VLOOKUP($A56,'법인영업혁신단 IU'!$A:$E,2,FALSE),0)</f>
        <v>84860</v>
      </c>
      <c r="C56" s="97">
        <f>IFERROR(VLOOKUP($A56,'법인영업혁신단 IU'!$A:$E,3,FALSE),0)</f>
        <v>0</v>
      </c>
      <c r="D56" s="97">
        <f>IFERROR(VLOOKUP($A56,'법인영업혁신단 IU'!$A:$E,5,FALSE),0)</f>
        <v>0</v>
      </c>
      <c r="E56" s="97">
        <f>IFERROR(VLOOKUP(A56,'법인영업혁신단 IU'!$A:$E,4,0),0)</f>
        <v>0</v>
      </c>
      <c r="F56" s="97">
        <f>IFERROR(VLOOKUP($A56,'법인영업혁신단 IU'!$A:$F,6,0),0)</f>
        <v>84860</v>
      </c>
      <c r="G56" s="97">
        <f>IFERROR(VLOOKUP($A56,'법인영업혁신단 IU'!$A:$G,7,0),0)</f>
        <v>0</v>
      </c>
      <c r="H56" s="97" t="b">
        <f t="shared" si="4"/>
        <v>1</v>
      </c>
      <c r="J56" s="97"/>
      <c r="K56" s="260">
        <f t="shared" si="0"/>
        <v>0</v>
      </c>
      <c r="L56" s="92">
        <f t="shared" si="1"/>
        <v>0</v>
      </c>
      <c r="M56" s="92">
        <f t="shared" si="2"/>
        <v>0</v>
      </c>
      <c r="N56" s="92">
        <f t="shared" si="3"/>
        <v>0</v>
      </c>
      <c r="O56" s="92">
        <f t="shared" si="5"/>
        <v>0</v>
      </c>
      <c r="P56" s="261" t="b">
        <f t="shared" si="6"/>
        <v>1</v>
      </c>
      <c r="R56" s="92">
        <f t="shared" si="7"/>
        <v>0</v>
      </c>
      <c r="S56" s="92">
        <f>$R56*법인영업팀!$L$258</f>
        <v>0</v>
      </c>
      <c r="T56" s="92">
        <f>$R56*법인영업팀!$M$258</f>
        <v>0</v>
      </c>
      <c r="U56" s="92">
        <f>$R56*법인영업팀!$N$258</f>
        <v>0</v>
      </c>
      <c r="V56" s="92">
        <f>$R56*법인영업팀!$O$258</f>
        <v>0</v>
      </c>
      <c r="W56" s="92">
        <f>$R56*법인영업팀!$P$258</f>
        <v>0</v>
      </c>
      <c r="X56" s="92" t="b">
        <f t="shared" si="8"/>
        <v>1</v>
      </c>
    </row>
    <row r="57" spans="1:24" x14ac:dyDescent="0.45">
      <c r="A57" s="23" t="s">
        <v>128</v>
      </c>
      <c r="B57" s="97">
        <f>IFERROR(VLOOKUP($A57,'법인영업혁신단 IU'!$A:$E,2,FALSE),0)</f>
        <v>0</v>
      </c>
      <c r="C57" s="97">
        <f>IFERROR(VLOOKUP($A57,'법인영업혁신단 IU'!$A:$E,3,FALSE),0)</f>
        <v>0</v>
      </c>
      <c r="D57" s="97">
        <f>IFERROR(VLOOKUP($A57,'법인영업혁신단 IU'!$A:$E,5,FALSE),0)</f>
        <v>0</v>
      </c>
      <c r="E57" s="97">
        <f>IFERROR(VLOOKUP(A57,'법인영업혁신단 IU'!$A:$E,4,0),0)</f>
        <v>0</v>
      </c>
      <c r="F57" s="97">
        <f>IFERROR(VLOOKUP($A57,'법인영업혁신단 IU'!$A:$F,6,0),0)</f>
        <v>0</v>
      </c>
      <c r="G57" s="97">
        <f>IFERROR(VLOOKUP($A57,'법인영업혁신단 IU'!$A:$G,7,0),0)</f>
        <v>0</v>
      </c>
      <c r="H57" s="97" t="b">
        <f t="shared" si="4"/>
        <v>1</v>
      </c>
      <c r="J57" s="97"/>
      <c r="K57" s="260">
        <f t="shared" si="0"/>
        <v>0</v>
      </c>
      <c r="L57" s="92">
        <f t="shared" si="1"/>
        <v>0</v>
      </c>
      <c r="M57" s="92">
        <f t="shared" si="2"/>
        <v>0</v>
      </c>
      <c r="N57" s="92">
        <f t="shared" si="3"/>
        <v>0</v>
      </c>
      <c r="O57" s="92">
        <f t="shared" si="5"/>
        <v>0</v>
      </c>
      <c r="P57" s="261" t="b">
        <f t="shared" si="6"/>
        <v>1</v>
      </c>
      <c r="R57" s="92">
        <f t="shared" si="7"/>
        <v>0</v>
      </c>
      <c r="S57" s="92">
        <f>$R57*법인영업팀!$L$258</f>
        <v>0</v>
      </c>
      <c r="T57" s="92">
        <f>$R57*법인영업팀!$M$258</f>
        <v>0</v>
      </c>
      <c r="U57" s="92">
        <f>$R57*법인영업팀!$N$258</f>
        <v>0</v>
      </c>
      <c r="V57" s="92">
        <f>$R57*법인영업팀!$O$258</f>
        <v>0</v>
      </c>
      <c r="W57" s="92">
        <f>$R57*법인영업팀!$P$258</f>
        <v>0</v>
      </c>
      <c r="X57" s="92" t="b">
        <f t="shared" si="8"/>
        <v>1</v>
      </c>
    </row>
    <row r="58" spans="1:24" x14ac:dyDescent="0.45">
      <c r="A58" s="23" t="s">
        <v>36</v>
      </c>
      <c r="B58" s="97">
        <f>IFERROR(VLOOKUP($A58,'법인영업혁신단 IU'!$A:$E,2,FALSE),0)</f>
        <v>500000</v>
      </c>
      <c r="C58" s="97">
        <f>IFERROR(VLOOKUP($A58,'법인영업혁신단 IU'!$A:$E,3,FALSE),0)</f>
        <v>0</v>
      </c>
      <c r="D58" s="97">
        <f>IFERROR(VLOOKUP($A58,'법인영업혁신단 IU'!$A:$E,5,FALSE),0)</f>
        <v>0</v>
      </c>
      <c r="E58" s="97">
        <f>IFERROR(VLOOKUP(A58,'법인영업혁신단 IU'!$A:$E,4,0),0)</f>
        <v>0</v>
      </c>
      <c r="F58" s="97">
        <f>IFERROR(VLOOKUP($A58,'법인영업혁신단 IU'!$A:$F,6,0),0)</f>
        <v>500000</v>
      </c>
      <c r="G58" s="97">
        <f>IFERROR(VLOOKUP($A58,'법인영업혁신단 IU'!$A:$G,7,0),0)</f>
        <v>0</v>
      </c>
      <c r="H58" s="97" t="b">
        <f t="shared" si="4"/>
        <v>1</v>
      </c>
      <c r="J58" s="97"/>
      <c r="K58" s="260">
        <f t="shared" si="0"/>
        <v>0</v>
      </c>
      <c r="L58" s="92">
        <f t="shared" si="1"/>
        <v>0</v>
      </c>
      <c r="M58" s="92">
        <f t="shared" si="2"/>
        <v>0</v>
      </c>
      <c r="N58" s="92">
        <f t="shared" si="3"/>
        <v>0</v>
      </c>
      <c r="O58" s="92">
        <f t="shared" si="5"/>
        <v>0</v>
      </c>
      <c r="P58" s="261" t="b">
        <f t="shared" si="6"/>
        <v>1</v>
      </c>
      <c r="R58" s="92">
        <f t="shared" si="7"/>
        <v>0</v>
      </c>
      <c r="S58" s="92">
        <f>$R58*법인영업팀!$L$258</f>
        <v>0</v>
      </c>
      <c r="T58" s="92">
        <f>$R58*법인영업팀!$M$258</f>
        <v>0</v>
      </c>
      <c r="U58" s="92">
        <f>$R58*법인영업팀!$N$258</f>
        <v>0</v>
      </c>
      <c r="V58" s="92">
        <f>$R58*법인영업팀!$O$258</f>
        <v>0</v>
      </c>
      <c r="W58" s="92">
        <f>$R58*법인영업팀!$P$258</f>
        <v>0</v>
      </c>
      <c r="X58" s="92" t="b">
        <f t="shared" si="8"/>
        <v>1</v>
      </c>
    </row>
    <row r="59" spans="1:24" x14ac:dyDescent="0.45">
      <c r="A59" s="23" t="s">
        <v>149</v>
      </c>
      <c r="B59" s="97">
        <f>IFERROR(VLOOKUP($A59,'법인영업혁신단 IU'!$A:$E,2,FALSE),0)</f>
        <v>0</v>
      </c>
      <c r="C59" s="97">
        <f>IFERROR(VLOOKUP($A59,'법인영업혁신단 IU'!$A:$E,3,FALSE),0)</f>
        <v>0</v>
      </c>
      <c r="D59" s="97">
        <f>IFERROR(VLOOKUP($A59,'법인영업혁신단 IU'!$A:$E,5,FALSE),0)</f>
        <v>0</v>
      </c>
      <c r="E59" s="97">
        <f>IFERROR(VLOOKUP(A59,'법인영업혁신단 IU'!$A:$E,4,0),0)</f>
        <v>0</v>
      </c>
      <c r="F59" s="97">
        <f>IFERROR(VLOOKUP($A59,'법인영업혁신단 IU'!$A:$F,6,0),0)</f>
        <v>0</v>
      </c>
      <c r="G59" s="97">
        <f>IFERROR(VLOOKUP($A59,'법인영업혁신단 IU'!$A:$G,7,0),0)</f>
        <v>0</v>
      </c>
      <c r="H59" s="97" t="b">
        <f t="shared" si="4"/>
        <v>1</v>
      </c>
      <c r="J59" s="97"/>
      <c r="K59" s="260">
        <f t="shared" si="0"/>
        <v>0</v>
      </c>
      <c r="L59" s="92">
        <f t="shared" si="1"/>
        <v>0</v>
      </c>
      <c r="M59" s="92">
        <f t="shared" si="2"/>
        <v>0</v>
      </c>
      <c r="N59" s="92">
        <f t="shared" si="3"/>
        <v>0</v>
      </c>
      <c r="O59" s="92">
        <f t="shared" si="5"/>
        <v>0</v>
      </c>
      <c r="P59" s="261" t="b">
        <f t="shared" si="6"/>
        <v>1</v>
      </c>
      <c r="R59" s="92">
        <f t="shared" si="7"/>
        <v>0</v>
      </c>
      <c r="S59" s="92">
        <f>$R59*법인영업팀!$L$258</f>
        <v>0</v>
      </c>
      <c r="T59" s="92">
        <f>$R59*법인영업팀!$M$258</f>
        <v>0</v>
      </c>
      <c r="U59" s="92">
        <f>$R59*법인영업팀!$N$258</f>
        <v>0</v>
      </c>
      <c r="V59" s="92">
        <f>$R59*법인영업팀!$O$258</f>
        <v>0</v>
      </c>
      <c r="W59" s="92">
        <f>$R59*법인영업팀!$P$258</f>
        <v>0</v>
      </c>
      <c r="X59" s="92" t="b">
        <f t="shared" si="8"/>
        <v>1</v>
      </c>
    </row>
    <row r="60" spans="1:24" x14ac:dyDescent="0.45">
      <c r="A60" s="23" t="s">
        <v>384</v>
      </c>
      <c r="B60" s="97">
        <f>IFERROR(VLOOKUP($A60,'법인영업혁신단 IU'!$A:$E,2,FALSE),0)</f>
        <v>0</v>
      </c>
      <c r="C60" s="97">
        <f>IFERROR(VLOOKUP($A60,'법인영업혁신단 IU'!$A:$E,3,FALSE),0)</f>
        <v>0</v>
      </c>
      <c r="D60" s="97">
        <f>IFERROR(VLOOKUP($A60,'법인영업혁신단 IU'!$A:$E,5,FALSE),0)</f>
        <v>0</v>
      </c>
      <c r="E60" s="97">
        <f>IFERROR(VLOOKUP(A60,'법인영업혁신단 IU'!$A:$E,4,0),0)</f>
        <v>0</v>
      </c>
      <c r="F60" s="97">
        <f>IFERROR(VLOOKUP($A60,'법인영업혁신단 IU'!$A:$F,6,0),0)</f>
        <v>0</v>
      </c>
      <c r="G60" s="97">
        <f>IFERROR(VLOOKUP($A60,'법인영업혁신단 IU'!$A:$G,7,0),0)</f>
        <v>0</v>
      </c>
      <c r="H60" s="97" t="b">
        <f t="shared" si="4"/>
        <v>1</v>
      </c>
      <c r="J60" s="97"/>
      <c r="K60" s="260">
        <f t="shared" si="0"/>
        <v>0</v>
      </c>
      <c r="L60" s="92">
        <f t="shared" si="1"/>
        <v>0</v>
      </c>
      <c r="M60" s="92">
        <f t="shared" si="2"/>
        <v>0</v>
      </c>
      <c r="N60" s="92">
        <f t="shared" si="3"/>
        <v>0</v>
      </c>
      <c r="O60" s="92">
        <f t="shared" si="5"/>
        <v>0</v>
      </c>
      <c r="P60" s="261" t="b">
        <f t="shared" si="6"/>
        <v>1</v>
      </c>
      <c r="R60" s="92">
        <f t="shared" si="7"/>
        <v>0</v>
      </c>
      <c r="S60" s="92">
        <f>$R60*법인영업팀!$L$258</f>
        <v>0</v>
      </c>
      <c r="T60" s="92">
        <f>$R60*법인영업팀!$M$258</f>
        <v>0</v>
      </c>
      <c r="U60" s="92">
        <f>$R60*법인영업팀!$N$258</f>
        <v>0</v>
      </c>
      <c r="V60" s="92">
        <f>$R60*법인영업팀!$O$258</f>
        <v>0</v>
      </c>
      <c r="W60" s="92">
        <f>$R60*법인영업팀!$P$258</f>
        <v>0</v>
      </c>
      <c r="X60" s="92" t="b">
        <f t="shared" si="8"/>
        <v>1</v>
      </c>
    </row>
    <row r="61" spans="1:24" x14ac:dyDescent="0.45">
      <c r="A61" s="24" t="s">
        <v>37</v>
      </c>
      <c r="B61" s="97">
        <f>IFERROR(VLOOKUP($A61,'법인영업혁신단 IU'!$A:$E,2,FALSE),0)</f>
        <v>161536720</v>
      </c>
      <c r="C61" s="97">
        <f>IFERROR(VLOOKUP($A61,'법인영업혁신단 IU'!$A:$E,3,FALSE),0)</f>
        <v>5703410</v>
      </c>
      <c r="D61" s="97">
        <f>IFERROR(VLOOKUP($A61,'법인영업혁신단 IU'!$A:$E,5,FALSE),0)</f>
        <v>75310750</v>
      </c>
      <c r="E61" s="97">
        <f>IFERROR(VLOOKUP(A61,'법인영업혁신단 IU'!$A:$E,4,0),0)</f>
        <v>33644690</v>
      </c>
      <c r="F61" s="97">
        <f>IFERROR(VLOOKUP($A61,'법인영업혁신단 IU'!$A:$F,6,0),0)</f>
        <v>23872390</v>
      </c>
      <c r="G61" s="97">
        <f>IFERROR(VLOOKUP($A61,'법인영업혁신단 IU'!$A:$G,7,0),0)</f>
        <v>23005480</v>
      </c>
      <c r="H61" s="97" t="b">
        <f t="shared" si="4"/>
        <v>1</v>
      </c>
      <c r="J61" s="97"/>
      <c r="K61" s="260">
        <f t="shared" si="0"/>
        <v>5703410</v>
      </c>
      <c r="L61" s="92">
        <f t="shared" si="1"/>
        <v>3265997.7910801494</v>
      </c>
      <c r="M61" s="92">
        <f t="shared" si="2"/>
        <v>1295940.8269528649</v>
      </c>
      <c r="N61" s="92">
        <f t="shared" si="3"/>
        <v>731490.05820839189</v>
      </c>
      <c r="O61" s="92">
        <f t="shared" si="5"/>
        <v>409981.32375859399</v>
      </c>
      <c r="P61" s="261" t="b">
        <f t="shared" si="6"/>
        <v>0</v>
      </c>
      <c r="R61" s="92">
        <f t="shared" si="7"/>
        <v>5703410</v>
      </c>
      <c r="S61" s="92">
        <f>$R61*법인영업팀!$L$258</f>
        <v>3265997.7910801494</v>
      </c>
      <c r="T61" s="92">
        <f>$R61*법인영업팀!$M$258</f>
        <v>647177.70475997007</v>
      </c>
      <c r="U61" s="92">
        <f>$R61*법인영업팀!$N$258</f>
        <v>648763.12219289492</v>
      </c>
      <c r="V61" s="92">
        <f>$R61*법인영업팀!$O$258</f>
        <v>731490.05820839189</v>
      </c>
      <c r="W61" s="92">
        <f>$R61*법인영업팀!$P$258</f>
        <v>409981.32375859399</v>
      </c>
      <c r="X61" s="92" t="b">
        <f t="shared" si="8"/>
        <v>1</v>
      </c>
    </row>
    <row r="62" spans="1:24" x14ac:dyDescent="0.45">
      <c r="A62" s="23" t="s">
        <v>38</v>
      </c>
      <c r="B62" s="97">
        <f>IFERROR(VLOOKUP($A62,'법인영업혁신단 IU'!$A:$E,2,FALSE),0)</f>
        <v>61716710</v>
      </c>
      <c r="C62" s="97">
        <f>IFERROR(VLOOKUP($A62,'법인영업혁신단 IU'!$A:$E,3,FALSE),0)</f>
        <v>5703410</v>
      </c>
      <c r="D62" s="97">
        <f>IFERROR(VLOOKUP($A62,'법인영업혁신단 IU'!$A:$E,5,FALSE),0)</f>
        <v>10970420</v>
      </c>
      <c r="E62" s="97">
        <f>IFERROR(VLOOKUP(A62,'법인영업혁신단 IU'!$A:$E,4,0),0)</f>
        <v>10167510</v>
      </c>
      <c r="F62" s="97">
        <f>IFERROR(VLOOKUP($A62,'법인영업혁신단 IU'!$A:$F,6,0),0)</f>
        <v>15669890</v>
      </c>
      <c r="G62" s="97">
        <f>IFERROR(VLOOKUP($A62,'법인영업혁신단 IU'!$A:$G,7,0),0)</f>
        <v>19205480</v>
      </c>
      <c r="H62" s="97" t="b">
        <f t="shared" si="4"/>
        <v>1</v>
      </c>
      <c r="J62" s="97"/>
      <c r="K62" s="260">
        <f t="shared" si="0"/>
        <v>5703410</v>
      </c>
      <c r="L62" s="92">
        <f t="shared" si="1"/>
        <v>3265997.7910801494</v>
      </c>
      <c r="M62" s="92">
        <f t="shared" si="2"/>
        <v>1295940.8269528649</v>
      </c>
      <c r="N62" s="92">
        <f t="shared" si="3"/>
        <v>731490.05820839189</v>
      </c>
      <c r="O62" s="92">
        <f t="shared" si="5"/>
        <v>409981.32375859399</v>
      </c>
      <c r="P62" s="261" t="b">
        <f t="shared" si="6"/>
        <v>0</v>
      </c>
      <c r="R62" s="92">
        <f t="shared" si="7"/>
        <v>5703410</v>
      </c>
      <c r="S62" s="92">
        <f>$R62*법인영업팀!$L$258</f>
        <v>3265997.7910801494</v>
      </c>
      <c r="T62" s="92">
        <f>$R62*법인영업팀!$M$258</f>
        <v>647177.70475997007</v>
      </c>
      <c r="U62" s="92">
        <f>$R62*법인영업팀!$N$258</f>
        <v>648763.12219289492</v>
      </c>
      <c r="V62" s="92">
        <f>$R62*법인영업팀!$O$258</f>
        <v>731490.05820839189</v>
      </c>
      <c r="W62" s="92">
        <f>$R62*법인영업팀!$P$258</f>
        <v>409981.32375859399</v>
      </c>
      <c r="X62" s="92" t="b">
        <f t="shared" si="8"/>
        <v>1</v>
      </c>
    </row>
    <row r="63" spans="1:24" x14ac:dyDescent="0.45">
      <c r="A63" s="23" t="s">
        <v>206</v>
      </c>
      <c r="B63" s="97">
        <f>IFERROR(VLOOKUP($A63,'법인영업혁신단 IU'!$A:$E,2,FALSE),0)</f>
        <v>0</v>
      </c>
      <c r="C63" s="97">
        <f>IFERROR(VLOOKUP($A63,'법인영업혁신단 IU'!$A:$E,3,FALSE),0)</f>
        <v>0</v>
      </c>
      <c r="D63" s="97">
        <f>IFERROR(VLOOKUP($A63,'법인영업혁신단 IU'!$A:$E,5,FALSE),0)</f>
        <v>0</v>
      </c>
      <c r="E63" s="97">
        <f>IFERROR(VLOOKUP(A63,'법인영업혁신단 IU'!$A:$E,4,0),0)</f>
        <v>0</v>
      </c>
      <c r="F63" s="97">
        <f>IFERROR(VLOOKUP($A63,'법인영업혁신단 IU'!$A:$F,6,0),0)</f>
        <v>0</v>
      </c>
      <c r="G63" s="97">
        <f>IFERROR(VLOOKUP($A63,'법인영업혁신단 IU'!$A:$G,7,0),0)</f>
        <v>0</v>
      </c>
      <c r="H63" s="97" t="b">
        <f t="shared" si="4"/>
        <v>1</v>
      </c>
      <c r="J63" s="97"/>
      <c r="K63" s="260">
        <f t="shared" si="0"/>
        <v>0</v>
      </c>
      <c r="L63" s="92">
        <f t="shared" si="1"/>
        <v>0</v>
      </c>
      <c r="M63" s="92">
        <f t="shared" si="2"/>
        <v>0</v>
      </c>
      <c r="N63" s="92">
        <f t="shared" si="3"/>
        <v>0</v>
      </c>
      <c r="O63" s="92">
        <f t="shared" si="5"/>
        <v>0</v>
      </c>
      <c r="P63" s="261" t="b">
        <f t="shared" si="6"/>
        <v>1</v>
      </c>
      <c r="R63" s="92">
        <f t="shared" si="7"/>
        <v>0</v>
      </c>
      <c r="S63" s="92">
        <f>$R63*법인영업팀!$L$258</f>
        <v>0</v>
      </c>
      <c r="T63" s="92">
        <f>$R63*법인영업팀!$M$258</f>
        <v>0</v>
      </c>
      <c r="U63" s="92">
        <f>$R63*법인영업팀!$N$258</f>
        <v>0</v>
      </c>
      <c r="V63" s="92">
        <f>$R63*법인영업팀!$O$258</f>
        <v>0</v>
      </c>
      <c r="W63" s="92">
        <f>$R63*법인영업팀!$P$258</f>
        <v>0</v>
      </c>
      <c r="X63" s="92" t="b">
        <f t="shared" si="8"/>
        <v>1</v>
      </c>
    </row>
    <row r="64" spans="1:24" x14ac:dyDescent="0.45">
      <c r="A64" s="23" t="s">
        <v>207</v>
      </c>
      <c r="B64" s="97">
        <f>IFERROR(VLOOKUP($A64,'법인영업혁신단 IU'!$A:$E,2,FALSE),0)</f>
        <v>0</v>
      </c>
      <c r="C64" s="97">
        <f>IFERROR(VLOOKUP($A64,'법인영업혁신단 IU'!$A:$E,3,FALSE),0)</f>
        <v>0</v>
      </c>
      <c r="D64" s="97">
        <f>IFERROR(VLOOKUP($A64,'법인영업혁신단 IU'!$A:$E,5,FALSE),0)</f>
        <v>0</v>
      </c>
      <c r="E64" s="97">
        <f>IFERROR(VLOOKUP(A64,'법인영업혁신단 IU'!$A:$E,4,0),0)</f>
        <v>0</v>
      </c>
      <c r="F64" s="97">
        <f>IFERROR(VLOOKUP($A64,'법인영업혁신단 IU'!$A:$F,6,0),0)</f>
        <v>0</v>
      </c>
      <c r="G64" s="97">
        <f>IFERROR(VLOOKUP($A64,'법인영업혁신단 IU'!$A:$G,7,0),0)</f>
        <v>0</v>
      </c>
      <c r="H64" s="97" t="b">
        <f t="shared" si="4"/>
        <v>1</v>
      </c>
      <c r="J64" s="97"/>
      <c r="K64" s="260">
        <f t="shared" si="0"/>
        <v>0</v>
      </c>
      <c r="L64" s="92">
        <f t="shared" si="1"/>
        <v>0</v>
      </c>
      <c r="M64" s="92">
        <f t="shared" si="2"/>
        <v>0</v>
      </c>
      <c r="N64" s="92">
        <f t="shared" si="3"/>
        <v>0</v>
      </c>
      <c r="O64" s="92">
        <f t="shared" si="5"/>
        <v>0</v>
      </c>
      <c r="P64" s="261" t="b">
        <f t="shared" si="6"/>
        <v>1</v>
      </c>
      <c r="R64" s="92">
        <f t="shared" si="7"/>
        <v>0</v>
      </c>
      <c r="S64" s="92">
        <f>$R64*법인영업팀!$L$258</f>
        <v>0</v>
      </c>
      <c r="T64" s="92">
        <f>$R64*법인영업팀!$M$258</f>
        <v>0</v>
      </c>
      <c r="U64" s="92">
        <f>$R64*법인영업팀!$N$258</f>
        <v>0</v>
      </c>
      <c r="V64" s="92">
        <f>$R64*법인영업팀!$O$258</f>
        <v>0</v>
      </c>
      <c r="W64" s="92">
        <f>$R64*법인영업팀!$P$258</f>
        <v>0</v>
      </c>
      <c r="X64" s="92" t="b">
        <f t="shared" si="8"/>
        <v>1</v>
      </c>
    </row>
    <row r="65" spans="1:24" x14ac:dyDescent="0.45">
      <c r="A65" s="23" t="s">
        <v>150</v>
      </c>
      <c r="B65" s="97">
        <f>IFERROR(VLOOKUP($A65,'법인영업혁신단 IU'!$A:$E,2,FALSE),0)</f>
        <v>870000</v>
      </c>
      <c r="C65" s="97">
        <f>IFERROR(VLOOKUP($A65,'법인영업혁신단 IU'!$A:$E,3,FALSE),0)</f>
        <v>0</v>
      </c>
      <c r="D65" s="97">
        <f>IFERROR(VLOOKUP($A65,'법인영업혁신단 IU'!$A:$E,5,FALSE),0)</f>
        <v>870000</v>
      </c>
      <c r="E65" s="97">
        <f>IFERROR(VLOOKUP(A65,'법인영업혁신단 IU'!$A:$E,4,0),0)</f>
        <v>0</v>
      </c>
      <c r="F65" s="97">
        <f>IFERROR(VLOOKUP($A65,'법인영업혁신단 IU'!$A:$F,6,0),0)</f>
        <v>0</v>
      </c>
      <c r="G65" s="97">
        <f>IFERROR(VLOOKUP($A65,'법인영업혁신단 IU'!$A:$G,7,0),0)</f>
        <v>0</v>
      </c>
      <c r="H65" s="97" t="b">
        <f t="shared" si="4"/>
        <v>1</v>
      </c>
      <c r="J65" s="97"/>
      <c r="K65" s="260">
        <f t="shared" si="0"/>
        <v>0</v>
      </c>
      <c r="L65" s="92">
        <f t="shared" si="1"/>
        <v>0</v>
      </c>
      <c r="M65" s="92">
        <f t="shared" si="2"/>
        <v>0</v>
      </c>
      <c r="N65" s="92">
        <f t="shared" si="3"/>
        <v>0</v>
      </c>
      <c r="O65" s="92">
        <f t="shared" si="5"/>
        <v>0</v>
      </c>
      <c r="P65" s="261" t="b">
        <f t="shared" si="6"/>
        <v>1</v>
      </c>
      <c r="R65" s="92">
        <f t="shared" si="7"/>
        <v>0</v>
      </c>
      <c r="S65" s="92">
        <f>$R65*법인영업팀!$L$258</f>
        <v>0</v>
      </c>
      <c r="T65" s="92">
        <f>$R65*법인영업팀!$M$258</f>
        <v>0</v>
      </c>
      <c r="U65" s="92">
        <f>$R65*법인영업팀!$N$258</f>
        <v>0</v>
      </c>
      <c r="V65" s="92">
        <f>$R65*법인영업팀!$O$258</f>
        <v>0</v>
      </c>
      <c r="W65" s="92">
        <f>$R65*법인영업팀!$P$258</f>
        <v>0</v>
      </c>
      <c r="X65" s="92" t="b">
        <f t="shared" si="8"/>
        <v>1</v>
      </c>
    </row>
    <row r="66" spans="1:24" x14ac:dyDescent="0.45">
      <c r="A66" s="23" t="s">
        <v>39</v>
      </c>
      <c r="B66" s="97">
        <f>IFERROR(VLOOKUP($A66,'법인영업혁신단 IU'!$A:$E,2,FALSE),0)</f>
        <v>98950010</v>
      </c>
      <c r="C66" s="97">
        <f>IFERROR(VLOOKUP($A66,'법인영업혁신단 IU'!$A:$E,3,FALSE),0)</f>
        <v>0</v>
      </c>
      <c r="D66" s="97">
        <f>IFERROR(VLOOKUP($A66,'법인영업혁신단 IU'!$A:$E,5,FALSE),0)</f>
        <v>63470330</v>
      </c>
      <c r="E66" s="97">
        <f>IFERROR(VLOOKUP(A66,'법인영업혁신단 IU'!$A:$E,4,0),0)</f>
        <v>23477180</v>
      </c>
      <c r="F66" s="97">
        <f>IFERROR(VLOOKUP($A66,'법인영업혁신단 IU'!$A:$F,6,0),0)</f>
        <v>8202500.0000000009</v>
      </c>
      <c r="G66" s="97">
        <f>IFERROR(VLOOKUP($A66,'법인영업혁신단 IU'!$A:$G,7,0),0)</f>
        <v>3800000</v>
      </c>
      <c r="H66" s="97" t="b">
        <f t="shared" si="4"/>
        <v>1</v>
      </c>
      <c r="J66" s="97"/>
      <c r="K66" s="260">
        <f t="shared" ref="K66:K131" si="10">C66</f>
        <v>0</v>
      </c>
      <c r="L66" s="92">
        <f t="shared" ref="L66:L129" si="11">K66*$D$260</f>
        <v>0</v>
      </c>
      <c r="M66" s="92">
        <f t="shared" ref="M66:M129" si="12">K66*$E$260</f>
        <v>0</v>
      </c>
      <c r="N66" s="92">
        <f t="shared" ref="N66:N129" si="13">K66*$F$260</f>
        <v>0</v>
      </c>
      <c r="O66" s="92">
        <f t="shared" si="5"/>
        <v>0</v>
      </c>
      <c r="P66" s="261" t="b">
        <f t="shared" si="6"/>
        <v>1</v>
      </c>
      <c r="R66" s="92">
        <f t="shared" si="7"/>
        <v>0</v>
      </c>
      <c r="S66" s="92">
        <f>$R66*법인영업팀!$L$258</f>
        <v>0</v>
      </c>
      <c r="T66" s="92">
        <f>$R66*법인영업팀!$M$258</f>
        <v>0</v>
      </c>
      <c r="U66" s="92">
        <f>$R66*법인영업팀!$N$258</f>
        <v>0</v>
      </c>
      <c r="V66" s="92">
        <f>$R66*법인영업팀!$O$258</f>
        <v>0</v>
      </c>
      <c r="W66" s="92">
        <f>$R66*법인영업팀!$P$258</f>
        <v>0</v>
      </c>
      <c r="X66" s="92" t="b">
        <f t="shared" si="8"/>
        <v>1</v>
      </c>
    </row>
    <row r="67" spans="1:24" x14ac:dyDescent="0.45">
      <c r="A67" s="23" t="s">
        <v>151</v>
      </c>
      <c r="B67" s="97">
        <f>IFERROR(VLOOKUP($A67,'법인영업혁신단 IU'!$A:$E,2,FALSE),0)</f>
        <v>0</v>
      </c>
      <c r="C67" s="97">
        <f>IFERROR(VLOOKUP($A67,'법인영업혁신단 IU'!$A:$E,3,FALSE),0)</f>
        <v>0</v>
      </c>
      <c r="D67" s="97">
        <f>IFERROR(VLOOKUP($A67,'법인영업혁신단 IU'!$A:$E,5,FALSE),0)</f>
        <v>0</v>
      </c>
      <c r="E67" s="97">
        <f>IFERROR(VLOOKUP(A67,'법인영업혁신단 IU'!$A:$E,4,0),0)</f>
        <v>0</v>
      </c>
      <c r="F67" s="97">
        <f>IFERROR(VLOOKUP($A67,'법인영업혁신단 IU'!$A:$F,6,0),0)</f>
        <v>0</v>
      </c>
      <c r="G67" s="97">
        <f>IFERROR(VLOOKUP($A67,'법인영업혁신단 IU'!$A:$G,7,0),0)</f>
        <v>0</v>
      </c>
      <c r="H67" s="97" t="b">
        <f t="shared" ref="H67:H130" si="14">B67=SUM(C67:G67)</f>
        <v>1</v>
      </c>
      <c r="J67" s="97"/>
      <c r="K67" s="260">
        <f t="shared" si="10"/>
        <v>0</v>
      </c>
      <c r="L67" s="92">
        <f t="shared" si="11"/>
        <v>0</v>
      </c>
      <c r="M67" s="92">
        <f t="shared" si="12"/>
        <v>0</v>
      </c>
      <c r="N67" s="92">
        <f t="shared" si="13"/>
        <v>0</v>
      </c>
      <c r="O67" s="92">
        <f t="shared" ref="O67:O130" si="15">K67*$G$260</f>
        <v>0</v>
      </c>
      <c r="P67" s="261" t="b">
        <f t="shared" ref="P67:P130" si="16">K67=L67+M67+N67</f>
        <v>1</v>
      </c>
      <c r="R67" s="92">
        <f t="shared" ref="R67:R130" si="17">K67</f>
        <v>0</v>
      </c>
      <c r="S67" s="92">
        <f>$R67*법인영업팀!$L$258</f>
        <v>0</v>
      </c>
      <c r="T67" s="92">
        <f>$R67*법인영업팀!$M$258</f>
        <v>0</v>
      </c>
      <c r="U67" s="92">
        <f>$R67*법인영업팀!$N$258</f>
        <v>0</v>
      </c>
      <c r="V67" s="92">
        <f>$R67*법인영업팀!$O$258</f>
        <v>0</v>
      </c>
      <c r="W67" s="92">
        <f>$R67*법인영업팀!$P$258</f>
        <v>0</v>
      </c>
      <c r="X67" s="92" t="b">
        <f t="shared" ref="X67:X130" si="18">R67=T67+U67+S67+V67+W67</f>
        <v>1</v>
      </c>
    </row>
    <row r="68" spans="1:24" x14ac:dyDescent="0.45">
      <c r="A68" s="24" t="s">
        <v>152</v>
      </c>
      <c r="B68" s="97">
        <f>IFERROR(VLOOKUP($A68,'법인영업혁신단 IU'!$A:$E,2,FALSE),0)</f>
        <v>6336880</v>
      </c>
      <c r="C68" s="97">
        <f>IFERROR(VLOOKUP($A68,'법인영업혁신단 IU'!$A:$E,3,FALSE),0)</f>
        <v>0</v>
      </c>
      <c r="D68" s="97">
        <f>IFERROR(VLOOKUP($A68,'법인영업혁신단 IU'!$A:$E,5,FALSE),0)</f>
        <v>2169000</v>
      </c>
      <c r="E68" s="97">
        <f>IFERROR(VLOOKUP(A68,'법인영업혁신단 IU'!$A:$E,4,0),0)</f>
        <v>4167880</v>
      </c>
      <c r="F68" s="97">
        <f>IFERROR(VLOOKUP($A68,'법인영업혁신단 IU'!$A:$F,6,0),0)</f>
        <v>0</v>
      </c>
      <c r="G68" s="97">
        <f>IFERROR(VLOOKUP($A68,'법인영업혁신단 IU'!$A:$G,7,0),0)</f>
        <v>0</v>
      </c>
      <c r="H68" s="97" t="b">
        <f t="shared" si="14"/>
        <v>1</v>
      </c>
      <c r="J68" s="97"/>
      <c r="K68" s="260">
        <f t="shared" si="10"/>
        <v>0</v>
      </c>
      <c r="L68" s="92">
        <f t="shared" si="11"/>
        <v>0</v>
      </c>
      <c r="M68" s="92">
        <f t="shared" si="12"/>
        <v>0</v>
      </c>
      <c r="N68" s="92">
        <f t="shared" si="13"/>
        <v>0</v>
      </c>
      <c r="O68" s="92">
        <f t="shared" si="15"/>
        <v>0</v>
      </c>
      <c r="P68" s="261" t="b">
        <f t="shared" si="16"/>
        <v>1</v>
      </c>
      <c r="R68" s="92">
        <f t="shared" si="17"/>
        <v>0</v>
      </c>
      <c r="S68" s="92">
        <f>$R68*법인영업팀!$L$258</f>
        <v>0</v>
      </c>
      <c r="T68" s="92">
        <f>$R68*법인영업팀!$M$258</f>
        <v>0</v>
      </c>
      <c r="U68" s="92">
        <f>$R68*법인영업팀!$N$258</f>
        <v>0</v>
      </c>
      <c r="V68" s="92">
        <f>$R68*법인영업팀!$O$258</f>
        <v>0</v>
      </c>
      <c r="W68" s="92">
        <f>$R68*법인영업팀!$P$258</f>
        <v>0</v>
      </c>
      <c r="X68" s="92" t="b">
        <f t="shared" si="18"/>
        <v>1</v>
      </c>
    </row>
    <row r="69" spans="1:24" x14ac:dyDescent="0.45">
      <c r="A69" s="24" t="s">
        <v>40</v>
      </c>
      <c r="B69" s="97">
        <f>IFERROR(VLOOKUP($A69,'법인영업혁신단 IU'!$A:$E,2,FALSE),0)</f>
        <v>39260311</v>
      </c>
      <c r="C69" s="97">
        <f>IFERROR(VLOOKUP($A69,'법인영업혁신단 IU'!$A:$E,3,FALSE),0)</f>
        <v>-199057</v>
      </c>
      <c r="D69" s="97">
        <f>IFERROR(VLOOKUP($A69,'법인영업혁신단 IU'!$A:$E,5,FALSE),0)</f>
        <v>22235138.600000001</v>
      </c>
      <c r="E69" s="97">
        <f>IFERROR(VLOOKUP(A69,'법인영업혁신단 IU'!$A:$E,4,0),0)</f>
        <v>9519614</v>
      </c>
      <c r="F69" s="97">
        <f>IFERROR(VLOOKUP($A69,'법인영업혁신단 IU'!$A:$F,6,0),0)</f>
        <v>4794938.4000000004</v>
      </c>
      <c r="G69" s="97">
        <f>IFERROR(VLOOKUP($A69,'법인영업혁신단 IU'!$A:$G,7,0),0)</f>
        <v>2909677</v>
      </c>
      <c r="H69" s="97" t="b">
        <f t="shared" si="14"/>
        <v>1</v>
      </c>
      <c r="J69" s="97"/>
      <c r="K69" s="260">
        <f t="shared" si="10"/>
        <v>-199057</v>
      </c>
      <c r="L69" s="92">
        <f t="shared" si="11"/>
        <v>-113987.89887085819</v>
      </c>
      <c r="M69" s="92">
        <f t="shared" si="12"/>
        <v>-45230.15059249755</v>
      </c>
      <c r="N69" s="92">
        <f t="shared" si="13"/>
        <v>-25530.027916069135</v>
      </c>
      <c r="O69" s="92">
        <f t="shared" si="15"/>
        <v>-14308.922620575138</v>
      </c>
      <c r="P69" s="261" t="b">
        <f t="shared" ref="P69:P70" si="19">K69=L69+M69+N69+O69</f>
        <v>1</v>
      </c>
      <c r="R69" s="92">
        <f t="shared" si="17"/>
        <v>-199057</v>
      </c>
      <c r="S69" s="92">
        <f>$R69*법인영업팀!$L$258</f>
        <v>-113987.89887085819</v>
      </c>
      <c r="T69" s="92">
        <f>$R69*법인영업팀!$M$258</f>
        <v>-22587.40865138669</v>
      </c>
      <c r="U69" s="92">
        <f>$R69*법인영업팀!$N$258</f>
        <v>-22642.74194111086</v>
      </c>
      <c r="V69" s="92">
        <f>$R69*법인영업팀!$O$258</f>
        <v>-25530.027916069135</v>
      </c>
      <c r="W69" s="92">
        <f>$R69*법인영업팀!$P$258</f>
        <v>-14308.922620575138</v>
      </c>
      <c r="X69" s="92" t="b">
        <f t="shared" si="18"/>
        <v>1</v>
      </c>
    </row>
    <row r="70" spans="1:24" x14ac:dyDescent="0.45">
      <c r="A70" s="23" t="s">
        <v>41</v>
      </c>
      <c r="B70" s="97">
        <f>IFERROR(VLOOKUP($A70,'법인영업혁신단 IU'!$A:$E,2,FALSE),0)</f>
        <v>39260311</v>
      </c>
      <c r="C70" s="97">
        <f>IFERROR(VLOOKUP($A70,'법인영업혁신단 IU'!$A:$E,3,FALSE),0)</f>
        <v>-199057</v>
      </c>
      <c r="D70" s="97">
        <f>IFERROR(VLOOKUP($A70,'법인영업혁신단 IU'!$A:$E,5,FALSE),0)</f>
        <v>22235138.600000001</v>
      </c>
      <c r="E70" s="97">
        <f>IFERROR(VLOOKUP(A70,'법인영업혁신단 IU'!$A:$E,4,0),0)</f>
        <v>9519614</v>
      </c>
      <c r="F70" s="97">
        <f>IFERROR(VLOOKUP($A70,'법인영업혁신단 IU'!$A:$F,6,0),0)</f>
        <v>4794938.4000000004</v>
      </c>
      <c r="G70" s="97">
        <f>IFERROR(VLOOKUP($A70,'법인영업혁신단 IU'!$A:$G,7,0),0)</f>
        <v>2909677</v>
      </c>
      <c r="H70" s="97" t="b">
        <f t="shared" si="14"/>
        <v>1</v>
      </c>
      <c r="J70" s="97"/>
      <c r="K70" s="260">
        <f t="shared" si="10"/>
        <v>-199057</v>
      </c>
      <c r="L70" s="92">
        <f t="shared" si="11"/>
        <v>-113987.89887085819</v>
      </c>
      <c r="M70" s="92">
        <f t="shared" si="12"/>
        <v>-45230.15059249755</v>
      </c>
      <c r="N70" s="92">
        <f t="shared" si="13"/>
        <v>-25530.027916069135</v>
      </c>
      <c r="O70" s="92">
        <f t="shared" si="15"/>
        <v>-14308.922620575138</v>
      </c>
      <c r="P70" s="261" t="b">
        <f t="shared" si="19"/>
        <v>1</v>
      </c>
      <c r="R70" s="92">
        <f t="shared" si="17"/>
        <v>-199057</v>
      </c>
      <c r="S70" s="92">
        <f>$R70*법인영업팀!$L$258</f>
        <v>-113987.89887085819</v>
      </c>
      <c r="T70" s="92">
        <f>$R70*법인영업팀!$M$258</f>
        <v>-22587.40865138669</v>
      </c>
      <c r="U70" s="92">
        <f>$R70*법인영업팀!$N$258</f>
        <v>-22642.74194111086</v>
      </c>
      <c r="V70" s="92">
        <f>$R70*법인영업팀!$O$258</f>
        <v>-25530.027916069135</v>
      </c>
      <c r="W70" s="92">
        <f>$R70*법인영업팀!$P$258</f>
        <v>-14308.922620575138</v>
      </c>
      <c r="X70" s="92" t="b">
        <f t="shared" si="18"/>
        <v>1</v>
      </c>
    </row>
    <row r="71" spans="1:24" x14ac:dyDescent="0.45">
      <c r="A71" s="24" t="s">
        <v>208</v>
      </c>
      <c r="B71" s="97">
        <f>IFERROR(VLOOKUP($A71,'법인영업혁신단 IU'!$A:$E,2,FALSE),0)</f>
        <v>0</v>
      </c>
      <c r="C71" s="97">
        <f>IFERROR(VLOOKUP($A71,'법인영업혁신단 IU'!$A:$E,3,FALSE),0)</f>
        <v>0</v>
      </c>
      <c r="D71" s="97">
        <f>IFERROR(VLOOKUP($A71,'법인영업혁신단 IU'!$A:$E,5,FALSE),0)</f>
        <v>0</v>
      </c>
      <c r="E71" s="97">
        <f>IFERROR(VLOOKUP(A71,'법인영업혁신단 IU'!$A:$E,4,0),0)</f>
        <v>0</v>
      </c>
      <c r="F71" s="97">
        <f>IFERROR(VLOOKUP($A71,'법인영업혁신단 IU'!$A:$F,6,0),0)</f>
        <v>0</v>
      </c>
      <c r="G71" s="97">
        <f>IFERROR(VLOOKUP($A71,'법인영업혁신단 IU'!$A:$G,7,0),0)</f>
        <v>0</v>
      </c>
      <c r="H71" s="97" t="b">
        <f t="shared" si="14"/>
        <v>1</v>
      </c>
      <c r="J71" s="97"/>
      <c r="K71" s="260">
        <f t="shared" si="10"/>
        <v>0</v>
      </c>
      <c r="L71" s="92">
        <f t="shared" si="11"/>
        <v>0</v>
      </c>
      <c r="M71" s="92">
        <f t="shared" si="12"/>
        <v>0</v>
      </c>
      <c r="N71" s="92">
        <f t="shared" si="13"/>
        <v>0</v>
      </c>
      <c r="O71" s="92">
        <f t="shared" si="15"/>
        <v>0</v>
      </c>
      <c r="P71" s="261" t="b">
        <f t="shared" si="16"/>
        <v>1</v>
      </c>
      <c r="R71" s="92">
        <f t="shared" si="17"/>
        <v>0</v>
      </c>
      <c r="S71" s="92">
        <f>$R71*법인영업팀!$L$258</f>
        <v>0</v>
      </c>
      <c r="T71" s="92">
        <f>$R71*법인영업팀!$M$258</f>
        <v>0</v>
      </c>
      <c r="U71" s="92">
        <f>$R71*법인영업팀!$N$258</f>
        <v>0</v>
      </c>
      <c r="V71" s="92">
        <f>$R71*법인영업팀!$O$258</f>
        <v>0</v>
      </c>
      <c r="W71" s="92">
        <f>$R71*법인영업팀!$P$258</f>
        <v>0</v>
      </c>
      <c r="X71" s="92" t="b">
        <f t="shared" si="18"/>
        <v>1</v>
      </c>
    </row>
    <row r="72" spans="1:24" x14ac:dyDescent="0.45">
      <c r="A72" s="24" t="s">
        <v>42</v>
      </c>
      <c r="B72" s="97">
        <f>IFERROR(VLOOKUP($A72,'법인영업혁신단 IU'!$A:$E,2,FALSE),0)</f>
        <v>78850890</v>
      </c>
      <c r="C72" s="97">
        <f>IFERROR(VLOOKUP($A72,'법인영업혁신단 IU'!$A:$E,3,FALSE),0)</f>
        <v>3207405</v>
      </c>
      <c r="D72" s="97">
        <f>IFERROR(VLOOKUP($A72,'법인영업혁신단 IU'!$A:$E,5,FALSE),0)</f>
        <v>38152585.799999997</v>
      </c>
      <c r="E72" s="97">
        <f>IFERROR(VLOOKUP(A72,'법인영업혁신단 IU'!$A:$E,4,0),0)</f>
        <v>22019633</v>
      </c>
      <c r="F72" s="97">
        <f>IFERROR(VLOOKUP($A72,'법인영업혁신단 IU'!$A:$F,6,0),0)</f>
        <v>11234995.199999999</v>
      </c>
      <c r="G72" s="97">
        <f>IFERROR(VLOOKUP($A72,'법인영업혁신단 IU'!$A:$G,7,0),0)</f>
        <v>4236271</v>
      </c>
      <c r="H72" s="97" t="b">
        <f t="shared" si="14"/>
        <v>1</v>
      </c>
      <c r="J72" s="97"/>
      <c r="K72" s="260">
        <f t="shared" si="10"/>
        <v>3207405</v>
      </c>
      <c r="L72" s="92">
        <f t="shared" si="11"/>
        <v>1836686.7619721231</v>
      </c>
      <c r="M72" s="92">
        <f t="shared" si="12"/>
        <v>728793.31629196461</v>
      </c>
      <c r="N72" s="92">
        <f t="shared" si="13"/>
        <v>411365.28325122816</v>
      </c>
      <c r="O72" s="92">
        <f t="shared" si="15"/>
        <v>230559.63848468428</v>
      </c>
      <c r="P72" s="261" t="b">
        <f>K72=L72+M72+N72+O72</f>
        <v>1</v>
      </c>
      <c r="R72" s="92">
        <f t="shared" si="17"/>
        <v>3207405</v>
      </c>
      <c r="S72" s="92">
        <f>$R72*법인영업팀!$L$258</f>
        <v>1836686.7619721231</v>
      </c>
      <c r="T72" s="92">
        <f>$R72*법인영업팀!$M$258</f>
        <v>363950.8655586135</v>
      </c>
      <c r="U72" s="92">
        <f>$R72*법인영업팀!$N$258</f>
        <v>364842.45073335111</v>
      </c>
      <c r="V72" s="92">
        <f>$R72*법인영업팀!$O$258</f>
        <v>411365.28325122816</v>
      </c>
      <c r="W72" s="92">
        <f>$R72*법인영업팀!$P$258</f>
        <v>230559.63848468428</v>
      </c>
      <c r="X72" s="92" t="b">
        <f t="shared" si="18"/>
        <v>1</v>
      </c>
    </row>
    <row r="73" spans="1:24" x14ac:dyDescent="0.45">
      <c r="A73" s="23" t="s">
        <v>43</v>
      </c>
      <c r="B73" s="97">
        <f>IFERROR(VLOOKUP($A73,'법인영업혁신단 IU'!$A:$E,2,FALSE),0)</f>
        <v>0</v>
      </c>
      <c r="C73" s="97">
        <f>IFERROR(VLOOKUP($A73,'법인영업혁신단 IU'!$A:$E,3,FALSE),0)</f>
        <v>0</v>
      </c>
      <c r="D73" s="97">
        <f>IFERROR(VLOOKUP($A73,'법인영업혁신단 IU'!$A:$E,5,FALSE),0)</f>
        <v>0</v>
      </c>
      <c r="E73" s="97">
        <f>IFERROR(VLOOKUP(A73,'법인영업혁신단 IU'!$A:$E,4,0),0)</f>
        <v>0</v>
      </c>
      <c r="F73" s="97">
        <f>IFERROR(VLOOKUP($A73,'법인영업혁신단 IU'!$A:$F,6,0),0)</f>
        <v>0</v>
      </c>
      <c r="G73" s="97">
        <f>IFERROR(VLOOKUP($A73,'법인영업혁신단 IU'!$A:$G,7,0),0)</f>
        <v>0</v>
      </c>
      <c r="H73" s="97" t="b">
        <f t="shared" si="14"/>
        <v>1</v>
      </c>
      <c r="J73" s="97"/>
      <c r="K73" s="260">
        <f t="shared" si="10"/>
        <v>0</v>
      </c>
      <c r="L73" s="92">
        <f t="shared" si="11"/>
        <v>0</v>
      </c>
      <c r="M73" s="92">
        <f t="shared" si="12"/>
        <v>0</v>
      </c>
      <c r="N73" s="92">
        <f t="shared" si="13"/>
        <v>0</v>
      </c>
      <c r="O73" s="92">
        <f t="shared" si="15"/>
        <v>0</v>
      </c>
      <c r="P73" s="261" t="b">
        <f t="shared" si="16"/>
        <v>1</v>
      </c>
      <c r="R73" s="92">
        <f t="shared" si="17"/>
        <v>0</v>
      </c>
      <c r="S73" s="92">
        <f>$R73*법인영업팀!$L$258</f>
        <v>0</v>
      </c>
      <c r="T73" s="92">
        <f>$R73*법인영업팀!$M$258</f>
        <v>0</v>
      </c>
      <c r="U73" s="92">
        <f>$R73*법인영업팀!$N$258</f>
        <v>0</v>
      </c>
      <c r="V73" s="92">
        <f>$R73*법인영업팀!$O$258</f>
        <v>0</v>
      </c>
      <c r="W73" s="92">
        <f>$R73*법인영업팀!$P$258</f>
        <v>0</v>
      </c>
      <c r="X73" s="92" t="b">
        <f t="shared" si="18"/>
        <v>1</v>
      </c>
    </row>
    <row r="74" spans="1:24" x14ac:dyDescent="0.45">
      <c r="A74" s="23" t="s">
        <v>44</v>
      </c>
      <c r="B74" s="97">
        <f>IFERROR(VLOOKUP($A74,'법인영업혁신단 IU'!$A:$E,2,FALSE),0)</f>
        <v>4086148</v>
      </c>
      <c r="C74" s="97">
        <f>IFERROR(VLOOKUP($A74,'법인영업혁신단 IU'!$A:$E,3,FALSE),0)</f>
        <v>179532</v>
      </c>
      <c r="D74" s="97">
        <f>IFERROR(VLOOKUP($A74,'법인영업혁신단 IU'!$A:$E,5,FALSE),0)</f>
        <v>2118188.2000000002</v>
      </c>
      <c r="E74" s="97">
        <f>IFERROR(VLOOKUP(A74,'법인영업혁신단 IU'!$A:$E,4,0),0)</f>
        <v>937949</v>
      </c>
      <c r="F74" s="97">
        <f>IFERROR(VLOOKUP($A74,'법인영업혁신단 IU'!$A:$F,6,0),0)</f>
        <v>510037.80000000005</v>
      </c>
      <c r="G74" s="97">
        <f>IFERROR(VLOOKUP($A74,'법인영업혁신단 IU'!$A:$G,7,0),0)</f>
        <v>340441</v>
      </c>
      <c r="H74" s="97" t="b">
        <f t="shared" si="14"/>
        <v>1</v>
      </c>
      <c r="J74" s="97"/>
      <c r="K74" s="260">
        <f t="shared" si="10"/>
        <v>179532</v>
      </c>
      <c r="L74" s="92">
        <f t="shared" si="11"/>
        <v>102807.1128374431</v>
      </c>
      <c r="M74" s="92">
        <f t="shared" si="12"/>
        <v>40793.638988693034</v>
      </c>
      <c r="N74" s="92">
        <f t="shared" si="13"/>
        <v>23025.851750140533</v>
      </c>
      <c r="O74" s="92">
        <f t="shared" si="15"/>
        <v>12905.396423723334</v>
      </c>
      <c r="P74" s="261" t="b">
        <f t="shared" ref="P74:P77" si="20">K74=L74+M74+N74+O74</f>
        <v>1</v>
      </c>
      <c r="R74" s="92">
        <f t="shared" si="17"/>
        <v>179532</v>
      </c>
      <c r="S74" s="92">
        <f>$R74*법인영업팀!$L$258</f>
        <v>102807.1128374431</v>
      </c>
      <c r="T74" s="92">
        <f>$R74*법인영업팀!$M$258</f>
        <v>20371.866601027621</v>
      </c>
      <c r="U74" s="92">
        <f>$R74*법인영업팀!$N$258</f>
        <v>20421.772387665416</v>
      </c>
      <c r="V74" s="92">
        <f>$R74*법인영업팀!$O$258</f>
        <v>23025.851750140533</v>
      </c>
      <c r="W74" s="92">
        <f>$R74*법인영업팀!$P$258</f>
        <v>12905.396423723334</v>
      </c>
      <c r="X74" s="92" t="b">
        <f t="shared" si="18"/>
        <v>1</v>
      </c>
    </row>
    <row r="75" spans="1:24" x14ac:dyDescent="0.45">
      <c r="A75" s="23" t="s">
        <v>45</v>
      </c>
      <c r="B75" s="97">
        <f>IFERROR(VLOOKUP($A75,'법인영업혁신단 IU'!$A:$E,2,FALSE),0)</f>
        <v>18303140</v>
      </c>
      <c r="C75" s="97">
        <f>IFERROR(VLOOKUP($A75,'법인영업혁신단 IU'!$A:$E,3,FALSE),0)</f>
        <v>-92800</v>
      </c>
      <c r="D75" s="97">
        <f>IFERROR(VLOOKUP($A75,'법인영업혁신단 IU'!$A:$E,5,FALSE),0)</f>
        <v>10366012</v>
      </c>
      <c r="E75" s="97">
        <f>IFERROR(VLOOKUP(A75,'법인영업혁신단 IU'!$A:$E,4,0),0)</f>
        <v>4438040</v>
      </c>
      <c r="F75" s="97">
        <f>IFERROR(VLOOKUP($A75,'법인영업혁신단 IU'!$A:$F,6,0),0)</f>
        <v>2235398</v>
      </c>
      <c r="G75" s="97">
        <f>IFERROR(VLOOKUP($A75,'법인영업혁신단 IU'!$A:$G,7,0),0)</f>
        <v>1356490</v>
      </c>
      <c r="H75" s="97" t="b">
        <f t="shared" si="14"/>
        <v>1</v>
      </c>
      <c r="J75" s="97"/>
      <c r="K75" s="260">
        <f t="shared" si="10"/>
        <v>-92800</v>
      </c>
      <c r="L75" s="92">
        <f t="shared" si="11"/>
        <v>-53140.944630008693</v>
      </c>
      <c r="M75" s="92">
        <f t="shared" si="12"/>
        <v>-21086.21136148828</v>
      </c>
      <c r="N75" s="92">
        <f t="shared" si="13"/>
        <v>-11902.05112410624</v>
      </c>
      <c r="O75" s="92">
        <f t="shared" si="15"/>
        <v>-6670.7928843967948</v>
      </c>
      <c r="P75" s="261" t="b">
        <f t="shared" si="20"/>
        <v>1</v>
      </c>
      <c r="R75" s="92">
        <f t="shared" si="17"/>
        <v>-92800</v>
      </c>
      <c r="S75" s="92">
        <f>$R75*법인영업팀!$L$258</f>
        <v>-53140.944630008693</v>
      </c>
      <c r="T75" s="92">
        <f>$R75*법인영업팀!$M$258</f>
        <v>-10530.207542807762</v>
      </c>
      <c r="U75" s="92">
        <f>$R75*법인영업팀!$N$258</f>
        <v>-10556.003818680518</v>
      </c>
      <c r="V75" s="92">
        <f>$R75*법인영업팀!$O$258</f>
        <v>-11902.05112410624</v>
      </c>
      <c r="W75" s="92">
        <f>$R75*법인영업팀!$P$258</f>
        <v>-6670.7928843967948</v>
      </c>
      <c r="X75" s="92" t="b">
        <f t="shared" si="18"/>
        <v>1</v>
      </c>
    </row>
    <row r="76" spans="1:24" x14ac:dyDescent="0.45">
      <c r="A76" s="23" t="s">
        <v>46</v>
      </c>
      <c r="B76" s="97">
        <f>IFERROR(VLOOKUP($A76,'법인영업혁신단 IU'!$A:$E,2,FALSE),0)</f>
        <v>20394550</v>
      </c>
      <c r="C76" s="97">
        <f>IFERROR(VLOOKUP($A76,'법인영업혁신단 IU'!$A:$E,3,FALSE),0)</f>
        <v>302570</v>
      </c>
      <c r="D76" s="97">
        <f>IFERROR(VLOOKUP($A76,'법인영업혁신단 IU'!$A:$E,5,FALSE),0)</f>
        <v>11732291</v>
      </c>
      <c r="E76" s="97">
        <f>IFERROR(VLOOKUP(A76,'법인영업혁신단 IU'!$A:$E,4,0),0)</f>
        <v>4386530</v>
      </c>
      <c r="F76" s="97">
        <f>IFERROR(VLOOKUP($A76,'법인영업혁신단 IU'!$A:$F,6,0),0)</f>
        <v>2516319</v>
      </c>
      <c r="G76" s="97">
        <f>IFERROR(VLOOKUP($A76,'법인영업혁신단 IU'!$A:$G,7,0),0)</f>
        <v>1456840</v>
      </c>
      <c r="H76" s="97" t="b">
        <f t="shared" si="14"/>
        <v>1</v>
      </c>
      <c r="J76" s="97"/>
      <c r="K76" s="260">
        <f t="shared" si="10"/>
        <v>302570</v>
      </c>
      <c r="L76" s="92">
        <f t="shared" si="11"/>
        <v>173263.53035238932</v>
      </c>
      <c r="M76" s="92">
        <f t="shared" si="12"/>
        <v>68750.592366869707</v>
      </c>
      <c r="N76" s="92">
        <f t="shared" si="13"/>
        <v>38806.073368758887</v>
      </c>
      <c r="O76" s="92">
        <f t="shared" si="15"/>
        <v>21749.803911982093</v>
      </c>
      <c r="P76" s="261" t="b">
        <f t="shared" si="20"/>
        <v>1</v>
      </c>
      <c r="R76" s="92">
        <f t="shared" si="17"/>
        <v>302570</v>
      </c>
      <c r="S76" s="92">
        <f>$R76*법인영업팀!$L$258</f>
        <v>173263.53035238932</v>
      </c>
      <c r="T76" s="92">
        <f>$R76*법인영업팀!$M$258</f>
        <v>34333.242416242938</v>
      </c>
      <c r="U76" s="92">
        <f>$R76*법인영업팀!$N$258</f>
        <v>34417.349950626769</v>
      </c>
      <c r="V76" s="92">
        <f>$R76*법인영업팀!$O$258</f>
        <v>38806.073368758887</v>
      </c>
      <c r="W76" s="92">
        <f>$R76*법인영업팀!$P$258</f>
        <v>21749.803911982093</v>
      </c>
      <c r="X76" s="92" t="b">
        <f t="shared" si="18"/>
        <v>1</v>
      </c>
    </row>
    <row r="77" spans="1:24" x14ac:dyDescent="0.45">
      <c r="A77" s="23" t="s">
        <v>47</v>
      </c>
      <c r="B77" s="97">
        <f>IFERROR(VLOOKUP($A77,'법인영업혁신단 IU'!$A:$E,2,FALSE),0)</f>
        <v>7615596</v>
      </c>
      <c r="C77" s="97">
        <f>IFERROR(VLOOKUP($A77,'법인영업혁신단 IU'!$A:$E,3,FALSE),0)</f>
        <v>334603</v>
      </c>
      <c r="D77" s="97">
        <f>IFERROR(VLOOKUP($A77,'법인영업혁신단 IU'!$A:$E,5,FALSE),0)</f>
        <v>3947794.6</v>
      </c>
      <c r="E77" s="97">
        <f>IFERROR(VLOOKUP(A77,'법인영업혁신단 IU'!$A:$E,4,0),0)</f>
        <v>1748110</v>
      </c>
      <c r="F77" s="97">
        <f>IFERROR(VLOOKUP($A77,'법인영업혁신단 IU'!$A:$F,6,0),0)</f>
        <v>950588.4</v>
      </c>
      <c r="G77" s="97">
        <f>IFERROR(VLOOKUP($A77,'법인영업혁신단 IU'!$A:$G,7,0),0)</f>
        <v>634500</v>
      </c>
      <c r="H77" s="97" t="b">
        <f t="shared" si="14"/>
        <v>1</v>
      </c>
      <c r="J77" s="97"/>
      <c r="K77" s="260">
        <f t="shared" si="10"/>
        <v>334603</v>
      </c>
      <c r="L77" s="92">
        <f t="shared" si="11"/>
        <v>191606.89112106463</v>
      </c>
      <c r="M77" s="92">
        <f t="shared" si="12"/>
        <v>76029.198062371361</v>
      </c>
      <c r="N77" s="92">
        <f t="shared" si="13"/>
        <v>42914.46133921681</v>
      </c>
      <c r="O77" s="92">
        <f t="shared" si="15"/>
        <v>24052.449477347207</v>
      </c>
      <c r="P77" s="261" t="b">
        <f t="shared" si="20"/>
        <v>1</v>
      </c>
      <c r="R77" s="92">
        <f t="shared" si="17"/>
        <v>334603</v>
      </c>
      <c r="S77" s="92">
        <f>$R77*법인영업팀!$L$258</f>
        <v>191606.89112106463</v>
      </c>
      <c r="T77" s="92">
        <f>$R77*법인영업팀!$M$258</f>
        <v>37968.093043600275</v>
      </c>
      <c r="U77" s="92">
        <f>$R77*법인영업팀!$N$258</f>
        <v>38061.105018771093</v>
      </c>
      <c r="V77" s="92">
        <f>$R77*법인영업팀!$O$258</f>
        <v>42914.46133921681</v>
      </c>
      <c r="W77" s="92">
        <f>$R77*법인영업팀!$P$258</f>
        <v>24052.449477347207</v>
      </c>
      <c r="X77" s="92" t="b">
        <f t="shared" si="18"/>
        <v>1</v>
      </c>
    </row>
    <row r="78" spans="1:24" x14ac:dyDescent="0.45">
      <c r="A78" s="23" t="s">
        <v>153</v>
      </c>
      <c r="B78" s="97">
        <f>IFERROR(VLOOKUP($A78,'법인영업혁신단 IU'!$A:$E,2,FALSE),0)</f>
        <v>0</v>
      </c>
      <c r="C78" s="97">
        <f>IFERROR(VLOOKUP($A78,'법인영업혁신단 IU'!$A:$E,3,FALSE),0)</f>
        <v>0</v>
      </c>
      <c r="D78" s="97">
        <f>IFERROR(VLOOKUP($A78,'법인영업혁신단 IU'!$A:$E,5,FALSE),0)</f>
        <v>0</v>
      </c>
      <c r="E78" s="97">
        <f>IFERROR(VLOOKUP(A78,'법인영업혁신단 IU'!$A:$E,4,0),0)</f>
        <v>0</v>
      </c>
      <c r="F78" s="97">
        <f>IFERROR(VLOOKUP($A78,'법인영업혁신단 IU'!$A:$F,6,0),0)</f>
        <v>0</v>
      </c>
      <c r="G78" s="97">
        <f>IFERROR(VLOOKUP($A78,'법인영업혁신단 IU'!$A:$G,7,0),0)</f>
        <v>0</v>
      </c>
      <c r="H78" s="97" t="b">
        <f t="shared" si="14"/>
        <v>1</v>
      </c>
      <c r="J78" s="97"/>
      <c r="K78" s="260">
        <f t="shared" si="10"/>
        <v>0</v>
      </c>
      <c r="L78" s="92">
        <f t="shared" si="11"/>
        <v>0</v>
      </c>
      <c r="M78" s="92">
        <f t="shared" si="12"/>
        <v>0</v>
      </c>
      <c r="N78" s="92">
        <f t="shared" si="13"/>
        <v>0</v>
      </c>
      <c r="O78" s="92">
        <f t="shared" si="15"/>
        <v>0</v>
      </c>
      <c r="P78" s="261" t="b">
        <f t="shared" si="16"/>
        <v>1</v>
      </c>
      <c r="R78" s="92">
        <f t="shared" si="17"/>
        <v>0</v>
      </c>
      <c r="S78" s="92">
        <f>$R78*법인영업팀!$L$258</f>
        <v>0</v>
      </c>
      <c r="T78" s="92">
        <f>$R78*법인영업팀!$M$258</f>
        <v>0</v>
      </c>
      <c r="U78" s="92">
        <f>$R78*법인영업팀!$N$258</f>
        <v>0</v>
      </c>
      <c r="V78" s="92">
        <f>$R78*법인영업팀!$O$258</f>
        <v>0</v>
      </c>
      <c r="W78" s="92">
        <f>$R78*법인영업팀!$P$258</f>
        <v>0</v>
      </c>
      <c r="X78" s="92" t="b">
        <f t="shared" si="18"/>
        <v>1</v>
      </c>
    </row>
    <row r="79" spans="1:24" x14ac:dyDescent="0.45">
      <c r="A79" s="25" t="s">
        <v>48</v>
      </c>
      <c r="B79" s="97">
        <f>IFERROR(VLOOKUP($A79,'법인영업혁신단 IU'!$A:$E,2,FALSE),0)</f>
        <v>12215964</v>
      </c>
      <c r="C79" s="97">
        <f>IFERROR(VLOOKUP($A79,'법인영업혁신단 IU'!$A:$E,3,FALSE),0)</f>
        <v>230000</v>
      </c>
      <c r="D79" s="97">
        <f>IFERROR(VLOOKUP($A79,'법인영업혁신단 IU'!$A:$E,5,FALSE),0)</f>
        <v>4635000</v>
      </c>
      <c r="E79" s="97">
        <f>IFERROR(VLOOKUP(A79,'법인영업혁신단 IU'!$A:$E,4,0),0)</f>
        <v>6902964</v>
      </c>
      <c r="F79" s="97">
        <f>IFERROR(VLOOKUP($A79,'법인영업혁신단 IU'!$A:$F,6,0),0)</f>
        <v>0</v>
      </c>
      <c r="G79" s="97">
        <f>IFERROR(VLOOKUP($A79,'법인영업혁신단 IU'!$A:$G,7,0),0)</f>
        <v>448000</v>
      </c>
      <c r="H79" s="97" t="b">
        <f t="shared" si="14"/>
        <v>1</v>
      </c>
      <c r="J79" s="97"/>
      <c r="K79" s="260">
        <f t="shared" si="10"/>
        <v>230000</v>
      </c>
      <c r="L79" s="92">
        <f t="shared" si="11"/>
        <v>131707.08259592671</v>
      </c>
      <c r="M79" s="92">
        <f t="shared" si="12"/>
        <v>52261.084193343799</v>
      </c>
      <c r="N79" s="92">
        <f t="shared" si="13"/>
        <v>29498.618087763309</v>
      </c>
      <c r="O79" s="92">
        <f t="shared" si="15"/>
        <v>16533.215122966194</v>
      </c>
      <c r="P79" s="261" t="b">
        <f>K79=L79+M79+N79+O79</f>
        <v>1</v>
      </c>
      <c r="R79" s="92">
        <f t="shared" si="17"/>
        <v>230000</v>
      </c>
      <c r="S79" s="92">
        <f>$R79*법인영업팀!$L$258</f>
        <v>131707.08259592671</v>
      </c>
      <c r="T79" s="92">
        <f>$R79*법인영업팀!$M$258</f>
        <v>26098.57472894165</v>
      </c>
      <c r="U79" s="92">
        <f>$R79*법인영업팀!$N$258</f>
        <v>26162.509464402145</v>
      </c>
      <c r="V79" s="92">
        <f>$R79*법인영업팀!$O$258</f>
        <v>29498.618087763309</v>
      </c>
      <c r="W79" s="92">
        <f>$R79*법인영업팀!$P$258</f>
        <v>16533.215122966194</v>
      </c>
      <c r="X79" s="92" t="b">
        <f t="shared" si="18"/>
        <v>1</v>
      </c>
    </row>
    <row r="80" spans="1:24" x14ac:dyDescent="0.45">
      <c r="A80" s="23" t="s">
        <v>49</v>
      </c>
      <c r="B80" s="97">
        <f>IFERROR(VLOOKUP($A80,'법인영업혁신단 IU'!$A:$E,2,FALSE),0)</f>
        <v>0</v>
      </c>
      <c r="C80" s="97">
        <f>IFERROR(VLOOKUP($A80,'법인영업혁신단 IU'!$A:$E,3,FALSE),0)</f>
        <v>0</v>
      </c>
      <c r="D80" s="97">
        <f>IFERROR(VLOOKUP($A80,'법인영업혁신단 IU'!$A:$E,5,FALSE),0)</f>
        <v>0</v>
      </c>
      <c r="E80" s="97">
        <f>IFERROR(VLOOKUP(A80,'법인영업혁신단 IU'!$A:$E,4,0),0)</f>
        <v>0</v>
      </c>
      <c r="F80" s="97">
        <f>IFERROR(VLOOKUP($A80,'법인영업혁신단 IU'!$A:$F,6,0),0)</f>
        <v>0</v>
      </c>
      <c r="G80" s="97">
        <f>IFERROR(VLOOKUP($A80,'법인영업혁신단 IU'!$A:$G,7,0),0)</f>
        <v>0</v>
      </c>
      <c r="H80" s="97" t="b">
        <f t="shared" si="14"/>
        <v>1</v>
      </c>
      <c r="J80" s="97"/>
      <c r="K80" s="260">
        <f t="shared" si="10"/>
        <v>0</v>
      </c>
      <c r="L80" s="92">
        <f t="shared" si="11"/>
        <v>0</v>
      </c>
      <c r="M80" s="92">
        <f t="shared" si="12"/>
        <v>0</v>
      </c>
      <c r="N80" s="92">
        <f t="shared" si="13"/>
        <v>0</v>
      </c>
      <c r="O80" s="92">
        <f t="shared" si="15"/>
        <v>0</v>
      </c>
      <c r="P80" s="261" t="b">
        <f t="shared" si="16"/>
        <v>1</v>
      </c>
      <c r="R80" s="92">
        <f t="shared" si="17"/>
        <v>0</v>
      </c>
      <c r="S80" s="92">
        <f>$R80*법인영업팀!$L$258</f>
        <v>0</v>
      </c>
      <c r="T80" s="92">
        <f>$R80*법인영업팀!$M$258</f>
        <v>0</v>
      </c>
      <c r="U80" s="92">
        <f>$R80*법인영업팀!$N$258</f>
        <v>0</v>
      </c>
      <c r="V80" s="92">
        <f>$R80*법인영업팀!$O$258</f>
        <v>0</v>
      </c>
      <c r="W80" s="92">
        <f>$R80*법인영업팀!$P$258</f>
        <v>0</v>
      </c>
      <c r="X80" s="92" t="b">
        <f t="shared" si="18"/>
        <v>1</v>
      </c>
    </row>
    <row r="81" spans="1:24" x14ac:dyDescent="0.45">
      <c r="A81" s="23" t="s">
        <v>50</v>
      </c>
      <c r="B81" s="97">
        <f>IFERROR(VLOOKUP($A81,'법인영업혁신단 IU'!$A:$E,2,FALSE),0)</f>
        <v>2253500</v>
      </c>
      <c r="C81" s="97">
        <f>IFERROR(VLOOKUP($A81,'법인영업혁신단 IU'!$A:$E,3,FALSE),0)</f>
        <v>2253500</v>
      </c>
      <c r="D81" s="97">
        <f>IFERROR(VLOOKUP($A81,'법인영업혁신단 IU'!$A:$E,5,FALSE),0)</f>
        <v>0</v>
      </c>
      <c r="E81" s="97">
        <f>IFERROR(VLOOKUP(A81,'법인영업혁신단 IU'!$A:$E,4,0),0)</f>
        <v>0</v>
      </c>
      <c r="F81" s="97">
        <f>IFERROR(VLOOKUP($A81,'법인영업혁신단 IU'!$A:$F,6,0),0)</f>
        <v>0</v>
      </c>
      <c r="G81" s="97">
        <f>IFERROR(VLOOKUP($A81,'법인영업혁신단 IU'!$A:$G,7,0),0)</f>
        <v>0</v>
      </c>
      <c r="H81" s="97" t="b">
        <f t="shared" si="14"/>
        <v>1</v>
      </c>
      <c r="J81" s="97"/>
      <c r="K81" s="260">
        <f t="shared" si="10"/>
        <v>2253500</v>
      </c>
      <c r="L81" s="92">
        <f t="shared" si="11"/>
        <v>1290443.0896953079</v>
      </c>
      <c r="M81" s="92">
        <f t="shared" si="12"/>
        <v>512045.01404217497</v>
      </c>
      <c r="N81" s="92">
        <f t="shared" si="13"/>
        <v>289022.32982945489</v>
      </c>
      <c r="O81" s="92">
        <f t="shared" si="15"/>
        <v>161989.56643306225</v>
      </c>
      <c r="P81" s="261" t="b">
        <f>K81=L81+M81+N81+O81</f>
        <v>1</v>
      </c>
      <c r="R81" s="92">
        <f t="shared" si="17"/>
        <v>2253500</v>
      </c>
      <c r="S81" s="92">
        <f>$R81*법인영업팀!$L$258</f>
        <v>1290443.0896953079</v>
      </c>
      <c r="T81" s="92">
        <f>$R81*법인영업팀!$M$258</f>
        <v>255709.29631160875</v>
      </c>
      <c r="U81" s="92">
        <f>$R81*법인영업팀!$N$258</f>
        <v>256335.71773056622</v>
      </c>
      <c r="V81" s="92">
        <f>$R81*법인영업팀!$O$258</f>
        <v>289022.32982945489</v>
      </c>
      <c r="W81" s="92">
        <f>$R81*법인영업팀!$P$258</f>
        <v>161989.56643306225</v>
      </c>
      <c r="X81" s="92" t="b">
        <f t="shared" si="18"/>
        <v>1</v>
      </c>
    </row>
    <row r="82" spans="1:24" x14ac:dyDescent="0.45">
      <c r="A82" s="23" t="s">
        <v>51</v>
      </c>
      <c r="B82" s="97">
        <f>IFERROR(VLOOKUP($A82,'법인영업혁신단 IU'!$A:$E,2,FALSE),0)</f>
        <v>0</v>
      </c>
      <c r="C82" s="97">
        <f>IFERROR(VLOOKUP($A82,'법인영업혁신단 IU'!$A:$E,3,FALSE),0)</f>
        <v>0</v>
      </c>
      <c r="D82" s="97">
        <f>IFERROR(VLOOKUP($A82,'법인영업혁신단 IU'!$A:$E,5,FALSE),0)</f>
        <v>0</v>
      </c>
      <c r="E82" s="97">
        <f>IFERROR(VLOOKUP(A82,'법인영업혁신단 IU'!$A:$E,4,0),0)</f>
        <v>0</v>
      </c>
      <c r="F82" s="97">
        <f>IFERROR(VLOOKUP($A82,'법인영업혁신단 IU'!$A:$F,6,0),0)</f>
        <v>0</v>
      </c>
      <c r="G82" s="97">
        <f>IFERROR(VLOOKUP($A82,'법인영업혁신단 IU'!$A:$G,7,0),0)</f>
        <v>0</v>
      </c>
      <c r="H82" s="97" t="b">
        <f t="shared" si="14"/>
        <v>1</v>
      </c>
      <c r="J82" s="97"/>
      <c r="K82" s="260">
        <f t="shared" si="10"/>
        <v>0</v>
      </c>
      <c r="L82" s="92">
        <f t="shared" si="11"/>
        <v>0</v>
      </c>
      <c r="M82" s="92">
        <f t="shared" si="12"/>
        <v>0</v>
      </c>
      <c r="N82" s="92">
        <f t="shared" si="13"/>
        <v>0</v>
      </c>
      <c r="O82" s="92">
        <f t="shared" si="15"/>
        <v>0</v>
      </c>
      <c r="P82" s="261" t="b">
        <f t="shared" si="16"/>
        <v>1</v>
      </c>
      <c r="R82" s="92">
        <f t="shared" si="17"/>
        <v>0</v>
      </c>
      <c r="S82" s="92">
        <f>$R82*법인영업팀!$L$258</f>
        <v>0</v>
      </c>
      <c r="T82" s="92">
        <f>$R82*법인영업팀!$M$258</f>
        <v>0</v>
      </c>
      <c r="U82" s="92">
        <f>$R82*법인영업팀!$N$258</f>
        <v>0</v>
      </c>
      <c r="V82" s="92">
        <f>$R82*법인영업팀!$O$258</f>
        <v>0</v>
      </c>
      <c r="W82" s="92">
        <f>$R82*법인영업팀!$P$258</f>
        <v>0</v>
      </c>
      <c r="X82" s="92" t="b">
        <f t="shared" si="18"/>
        <v>1</v>
      </c>
    </row>
    <row r="83" spans="1:24" x14ac:dyDescent="0.45">
      <c r="A83" s="23" t="s">
        <v>301</v>
      </c>
      <c r="B83" s="97">
        <f>IFERROR(VLOOKUP($A83,'법인영업혁신단 IU'!$A:$E,2,FALSE),0)</f>
        <v>0</v>
      </c>
      <c r="C83" s="97">
        <f>IFERROR(VLOOKUP($A83,'법인영업혁신단 IU'!$A:$E,3,FALSE),0)</f>
        <v>0</v>
      </c>
      <c r="D83" s="97">
        <f>IFERROR(VLOOKUP($A83,'법인영업혁신단 IU'!$A:$E,5,FALSE),0)</f>
        <v>0</v>
      </c>
      <c r="E83" s="97">
        <f>IFERROR(VLOOKUP(A83,'법인영업혁신단 IU'!$A:$E,4,0),0)</f>
        <v>0</v>
      </c>
      <c r="F83" s="97">
        <f>IFERROR(VLOOKUP($A83,'법인영업혁신단 IU'!$A:$F,6,0),0)</f>
        <v>0</v>
      </c>
      <c r="G83" s="97">
        <f>IFERROR(VLOOKUP($A83,'법인영업혁신단 IU'!$A:$G,7,0),0)</f>
        <v>0</v>
      </c>
      <c r="H83" s="97" t="b">
        <f t="shared" si="14"/>
        <v>1</v>
      </c>
      <c r="J83" s="97"/>
      <c r="K83" s="260">
        <f t="shared" si="10"/>
        <v>0</v>
      </c>
      <c r="L83" s="92">
        <f t="shared" si="11"/>
        <v>0</v>
      </c>
      <c r="M83" s="92">
        <f t="shared" si="12"/>
        <v>0</v>
      </c>
      <c r="N83" s="92">
        <f t="shared" si="13"/>
        <v>0</v>
      </c>
      <c r="O83" s="92">
        <f t="shared" si="15"/>
        <v>0</v>
      </c>
      <c r="P83" s="261" t="b">
        <f t="shared" si="16"/>
        <v>1</v>
      </c>
      <c r="R83" s="92">
        <f t="shared" si="17"/>
        <v>0</v>
      </c>
      <c r="S83" s="92">
        <f>$R83*법인영업팀!$L$258</f>
        <v>0</v>
      </c>
      <c r="T83" s="92">
        <f>$R83*법인영업팀!$M$258</f>
        <v>0</v>
      </c>
      <c r="U83" s="92">
        <f>$R83*법인영업팀!$N$258</f>
        <v>0</v>
      </c>
      <c r="V83" s="92">
        <f>$R83*법인영업팀!$O$258</f>
        <v>0</v>
      </c>
      <c r="W83" s="92">
        <f>$R83*법인영업팀!$P$258</f>
        <v>0</v>
      </c>
      <c r="X83" s="92" t="b">
        <f t="shared" si="18"/>
        <v>1</v>
      </c>
    </row>
    <row r="84" spans="1:24" x14ac:dyDescent="0.45">
      <c r="A84" s="23" t="s">
        <v>52</v>
      </c>
      <c r="B84" s="97">
        <f>IFERROR(VLOOKUP($A84,'법인영업혁신단 IU'!$A:$E,2,FALSE),0)</f>
        <v>0</v>
      </c>
      <c r="C84" s="97">
        <f>IFERROR(VLOOKUP($A84,'법인영업혁신단 IU'!$A:$E,3,FALSE),0)</f>
        <v>0</v>
      </c>
      <c r="D84" s="97">
        <f>IFERROR(VLOOKUP($A84,'법인영업혁신단 IU'!$A:$E,5,FALSE),0)</f>
        <v>0</v>
      </c>
      <c r="E84" s="97">
        <f>IFERROR(VLOOKUP(A84,'법인영업혁신단 IU'!$A:$E,4,0),0)</f>
        <v>0</v>
      </c>
      <c r="F84" s="97">
        <f>IFERROR(VLOOKUP($A84,'법인영업혁신단 IU'!$A:$F,6,0),0)</f>
        <v>0</v>
      </c>
      <c r="G84" s="97">
        <f>IFERROR(VLOOKUP($A84,'법인영업혁신단 IU'!$A:$G,7,0),0)</f>
        <v>0</v>
      </c>
      <c r="H84" s="97" t="b">
        <f t="shared" si="14"/>
        <v>1</v>
      </c>
      <c r="J84" s="97"/>
      <c r="K84" s="260">
        <f t="shared" si="10"/>
        <v>0</v>
      </c>
      <c r="L84" s="92">
        <f t="shared" si="11"/>
        <v>0</v>
      </c>
      <c r="M84" s="92">
        <f t="shared" si="12"/>
        <v>0</v>
      </c>
      <c r="N84" s="92">
        <f t="shared" si="13"/>
        <v>0</v>
      </c>
      <c r="O84" s="92">
        <f t="shared" si="15"/>
        <v>0</v>
      </c>
      <c r="P84" s="261" t="b">
        <f>K84=L84+M84+N84+O84</f>
        <v>1</v>
      </c>
      <c r="R84" s="92">
        <f t="shared" si="17"/>
        <v>0</v>
      </c>
      <c r="S84" s="92">
        <f>$R84*법인영업팀!$L$258</f>
        <v>0</v>
      </c>
      <c r="T84" s="92">
        <f>$R84*법인영업팀!$M$258</f>
        <v>0</v>
      </c>
      <c r="U84" s="92">
        <f>$R84*법인영업팀!$N$258</f>
        <v>0</v>
      </c>
      <c r="V84" s="92">
        <f>$R84*법인영업팀!$O$258</f>
        <v>0</v>
      </c>
      <c r="W84" s="92">
        <f>$R84*법인영업팀!$P$258</f>
        <v>0</v>
      </c>
      <c r="X84" s="92" t="b">
        <f t="shared" si="18"/>
        <v>1</v>
      </c>
    </row>
    <row r="85" spans="1:24" x14ac:dyDescent="0.45">
      <c r="A85" s="23" t="s">
        <v>53</v>
      </c>
      <c r="B85" s="97">
        <f>IFERROR(VLOOKUP($A85,'법인영업혁신단 IU'!$A:$E,2,FALSE),0)</f>
        <v>0</v>
      </c>
      <c r="C85" s="97">
        <f>IFERROR(VLOOKUP($A85,'법인영업혁신단 IU'!$A:$E,3,FALSE),0)</f>
        <v>0</v>
      </c>
      <c r="D85" s="97">
        <f>IFERROR(VLOOKUP($A85,'법인영업혁신단 IU'!$A:$E,5,FALSE),0)</f>
        <v>0</v>
      </c>
      <c r="E85" s="97">
        <f>IFERROR(VLOOKUP(A85,'법인영업혁신단 IU'!$A:$E,4,0),0)</f>
        <v>0</v>
      </c>
      <c r="F85" s="97">
        <f>IFERROR(VLOOKUP($A85,'법인영업혁신단 IU'!$A:$F,6,0),0)</f>
        <v>0</v>
      </c>
      <c r="G85" s="97">
        <f>IFERROR(VLOOKUP($A85,'법인영업혁신단 IU'!$A:$G,7,0),0)</f>
        <v>0</v>
      </c>
      <c r="H85" s="97" t="b">
        <f t="shared" si="14"/>
        <v>1</v>
      </c>
      <c r="J85" s="97"/>
      <c r="K85" s="260">
        <f t="shared" si="10"/>
        <v>0</v>
      </c>
      <c r="L85" s="92">
        <f t="shared" si="11"/>
        <v>0</v>
      </c>
      <c r="M85" s="92">
        <f t="shared" si="12"/>
        <v>0</v>
      </c>
      <c r="N85" s="92">
        <f t="shared" si="13"/>
        <v>0</v>
      </c>
      <c r="O85" s="92">
        <f t="shared" si="15"/>
        <v>0</v>
      </c>
      <c r="P85" s="261" t="b">
        <f t="shared" si="16"/>
        <v>1</v>
      </c>
      <c r="R85" s="92">
        <f t="shared" si="17"/>
        <v>0</v>
      </c>
      <c r="S85" s="92">
        <f>$R85*법인영업팀!$L$258</f>
        <v>0</v>
      </c>
      <c r="T85" s="92">
        <f>$R85*법인영업팀!$M$258</f>
        <v>0</v>
      </c>
      <c r="U85" s="92">
        <f>$R85*법인영업팀!$N$258</f>
        <v>0</v>
      </c>
      <c r="V85" s="92">
        <f>$R85*법인영업팀!$O$258</f>
        <v>0</v>
      </c>
      <c r="W85" s="92">
        <f>$R85*법인영업팀!$P$258</f>
        <v>0</v>
      </c>
      <c r="X85" s="92" t="b">
        <f t="shared" si="18"/>
        <v>1</v>
      </c>
    </row>
    <row r="86" spans="1:24" x14ac:dyDescent="0.45">
      <c r="A86" s="23" t="s">
        <v>209</v>
      </c>
      <c r="B86" s="97">
        <f>IFERROR(VLOOKUP($A86,'법인영업혁신단 IU'!$A:$E,2,FALSE),0)</f>
        <v>0</v>
      </c>
      <c r="C86" s="97">
        <f>IFERROR(VLOOKUP($A86,'법인영업혁신단 IU'!$A:$E,3,FALSE),0)</f>
        <v>0</v>
      </c>
      <c r="D86" s="97">
        <f>IFERROR(VLOOKUP($A86,'법인영업혁신단 IU'!$A:$E,5,FALSE),0)</f>
        <v>0</v>
      </c>
      <c r="E86" s="97">
        <f>IFERROR(VLOOKUP(A86,'법인영업혁신단 IU'!$A:$E,4,0),0)</f>
        <v>0</v>
      </c>
      <c r="F86" s="97">
        <f>IFERROR(VLOOKUP($A86,'법인영업혁신단 IU'!$A:$F,6,0),0)</f>
        <v>0</v>
      </c>
      <c r="G86" s="97">
        <f>IFERROR(VLOOKUP($A86,'법인영업혁신단 IU'!$A:$G,7,0),0)</f>
        <v>0</v>
      </c>
      <c r="H86" s="97" t="b">
        <f t="shared" si="14"/>
        <v>1</v>
      </c>
      <c r="J86" s="97"/>
      <c r="K86" s="260">
        <f t="shared" si="10"/>
        <v>0</v>
      </c>
      <c r="L86" s="92">
        <f t="shared" si="11"/>
        <v>0</v>
      </c>
      <c r="M86" s="92">
        <f t="shared" si="12"/>
        <v>0</v>
      </c>
      <c r="N86" s="92">
        <f t="shared" si="13"/>
        <v>0</v>
      </c>
      <c r="O86" s="92">
        <f t="shared" si="15"/>
        <v>0</v>
      </c>
      <c r="P86" s="261" t="b">
        <f t="shared" si="16"/>
        <v>1</v>
      </c>
      <c r="R86" s="92">
        <f t="shared" si="17"/>
        <v>0</v>
      </c>
      <c r="S86" s="92">
        <f>$R86*법인영업팀!$L$258</f>
        <v>0</v>
      </c>
      <c r="T86" s="92">
        <f>$R86*법인영업팀!$M$258</f>
        <v>0</v>
      </c>
      <c r="U86" s="92">
        <f>$R86*법인영업팀!$N$258</f>
        <v>0</v>
      </c>
      <c r="V86" s="92">
        <f>$R86*법인영업팀!$O$258</f>
        <v>0</v>
      </c>
      <c r="W86" s="92">
        <f>$R86*법인영업팀!$P$258</f>
        <v>0</v>
      </c>
      <c r="X86" s="92" t="b">
        <f t="shared" si="18"/>
        <v>1</v>
      </c>
    </row>
    <row r="87" spans="1:24" x14ac:dyDescent="0.45">
      <c r="A87" s="23" t="s">
        <v>54</v>
      </c>
      <c r="B87" s="97">
        <f>IFERROR(VLOOKUP($A87,'법인영업혁신단 IU'!$A:$E,2,FALSE),0)</f>
        <v>0</v>
      </c>
      <c r="C87" s="97">
        <f>IFERROR(VLOOKUP($A87,'법인영업혁신단 IU'!$A:$E,3,FALSE),0)</f>
        <v>0</v>
      </c>
      <c r="D87" s="97">
        <f>IFERROR(VLOOKUP($A87,'법인영업혁신단 IU'!$A:$E,5,FALSE),0)</f>
        <v>0</v>
      </c>
      <c r="E87" s="97">
        <f>IFERROR(VLOOKUP(A87,'법인영업혁신단 IU'!$A:$E,4,0),0)</f>
        <v>0</v>
      </c>
      <c r="F87" s="97">
        <f>IFERROR(VLOOKUP($A87,'법인영업혁신단 IU'!$A:$F,6,0),0)</f>
        <v>0</v>
      </c>
      <c r="G87" s="97">
        <f>IFERROR(VLOOKUP($A87,'법인영업혁신단 IU'!$A:$G,7,0),0)</f>
        <v>0</v>
      </c>
      <c r="H87" s="97" t="b">
        <f t="shared" si="14"/>
        <v>1</v>
      </c>
      <c r="J87" s="97"/>
      <c r="K87" s="260">
        <f t="shared" si="10"/>
        <v>0</v>
      </c>
      <c r="L87" s="92">
        <f t="shared" si="11"/>
        <v>0</v>
      </c>
      <c r="M87" s="92">
        <f t="shared" si="12"/>
        <v>0</v>
      </c>
      <c r="N87" s="92">
        <f t="shared" si="13"/>
        <v>0</v>
      </c>
      <c r="O87" s="92">
        <f t="shared" si="15"/>
        <v>0</v>
      </c>
      <c r="P87" s="261" t="b">
        <f t="shared" si="16"/>
        <v>1</v>
      </c>
      <c r="R87" s="92">
        <f t="shared" si="17"/>
        <v>0</v>
      </c>
      <c r="S87" s="92">
        <f>$R87*법인영업팀!$L$258</f>
        <v>0</v>
      </c>
      <c r="T87" s="92">
        <f>$R87*법인영업팀!$M$258</f>
        <v>0</v>
      </c>
      <c r="U87" s="92">
        <f>$R87*법인영업팀!$N$258</f>
        <v>0</v>
      </c>
      <c r="V87" s="92">
        <f>$R87*법인영업팀!$O$258</f>
        <v>0</v>
      </c>
      <c r="W87" s="92">
        <f>$R87*법인영업팀!$P$258</f>
        <v>0</v>
      </c>
      <c r="X87" s="92" t="b">
        <f t="shared" si="18"/>
        <v>1</v>
      </c>
    </row>
    <row r="88" spans="1:24" x14ac:dyDescent="0.45">
      <c r="A88" s="23" t="s">
        <v>210</v>
      </c>
      <c r="B88" s="97">
        <f>IFERROR(VLOOKUP($A88,'법인영업혁신단 IU'!$A:$E,2,FALSE),0)</f>
        <v>0</v>
      </c>
      <c r="C88" s="97">
        <f>IFERROR(VLOOKUP($A88,'법인영업혁신단 IU'!$A:$E,3,FALSE),0)</f>
        <v>0</v>
      </c>
      <c r="D88" s="97">
        <f>IFERROR(VLOOKUP($A88,'법인영업혁신단 IU'!$A:$E,5,FALSE),0)</f>
        <v>0</v>
      </c>
      <c r="E88" s="97">
        <f>IFERROR(VLOOKUP(A88,'법인영업혁신단 IU'!$A:$E,4,0),0)</f>
        <v>0</v>
      </c>
      <c r="F88" s="97">
        <f>IFERROR(VLOOKUP($A88,'법인영업혁신단 IU'!$A:$F,6,0),0)</f>
        <v>0</v>
      </c>
      <c r="G88" s="97">
        <f>IFERROR(VLOOKUP($A88,'법인영업혁신단 IU'!$A:$G,7,0),0)</f>
        <v>0</v>
      </c>
      <c r="H88" s="97" t="b">
        <f t="shared" si="14"/>
        <v>1</v>
      </c>
      <c r="J88" s="97"/>
      <c r="K88" s="260">
        <f t="shared" si="10"/>
        <v>0</v>
      </c>
      <c r="L88" s="92">
        <f t="shared" si="11"/>
        <v>0</v>
      </c>
      <c r="M88" s="92">
        <f t="shared" si="12"/>
        <v>0</v>
      </c>
      <c r="N88" s="92">
        <f t="shared" si="13"/>
        <v>0</v>
      </c>
      <c r="O88" s="92">
        <f t="shared" si="15"/>
        <v>0</v>
      </c>
      <c r="P88" s="261" t="b">
        <f t="shared" si="16"/>
        <v>1</v>
      </c>
      <c r="R88" s="92">
        <f t="shared" si="17"/>
        <v>0</v>
      </c>
      <c r="S88" s="92">
        <f>$R88*법인영업팀!$L$258</f>
        <v>0</v>
      </c>
      <c r="T88" s="92">
        <f>$R88*법인영업팀!$M$258</f>
        <v>0</v>
      </c>
      <c r="U88" s="92">
        <f>$R88*법인영업팀!$N$258</f>
        <v>0</v>
      </c>
      <c r="V88" s="92">
        <f>$R88*법인영업팀!$O$258</f>
        <v>0</v>
      </c>
      <c r="W88" s="92">
        <f>$R88*법인영업팀!$P$258</f>
        <v>0</v>
      </c>
      <c r="X88" s="92" t="b">
        <f t="shared" si="18"/>
        <v>1</v>
      </c>
    </row>
    <row r="89" spans="1:24" x14ac:dyDescent="0.45">
      <c r="A89" s="23" t="s">
        <v>55</v>
      </c>
      <c r="B89" s="97">
        <f>IFERROR(VLOOKUP($A89,'법인영업혁신단 IU'!$A:$E,2,FALSE),0)</f>
        <v>0</v>
      </c>
      <c r="C89" s="97">
        <f>IFERROR(VLOOKUP($A89,'법인영업혁신단 IU'!$A:$E,3,FALSE),0)</f>
        <v>0</v>
      </c>
      <c r="D89" s="97">
        <f>IFERROR(VLOOKUP($A89,'법인영업혁신단 IU'!$A:$E,5,FALSE),0)</f>
        <v>0</v>
      </c>
      <c r="E89" s="97">
        <f>IFERROR(VLOOKUP(A89,'법인영업혁신단 IU'!$A:$E,4,0),0)</f>
        <v>0</v>
      </c>
      <c r="F89" s="97">
        <f>IFERROR(VLOOKUP($A89,'법인영업혁신단 IU'!$A:$F,6,0),0)</f>
        <v>0</v>
      </c>
      <c r="G89" s="97">
        <f>IFERROR(VLOOKUP($A89,'법인영업혁신단 IU'!$A:$G,7,0),0)</f>
        <v>0</v>
      </c>
      <c r="H89" s="97" t="b">
        <f t="shared" si="14"/>
        <v>1</v>
      </c>
      <c r="J89" s="97"/>
      <c r="K89" s="260">
        <f t="shared" si="10"/>
        <v>0</v>
      </c>
      <c r="L89" s="92">
        <f t="shared" si="11"/>
        <v>0</v>
      </c>
      <c r="M89" s="92">
        <f t="shared" si="12"/>
        <v>0</v>
      </c>
      <c r="N89" s="92">
        <f t="shared" si="13"/>
        <v>0</v>
      </c>
      <c r="O89" s="92">
        <f t="shared" si="15"/>
        <v>0</v>
      </c>
      <c r="P89" s="261" t="b">
        <f t="shared" si="16"/>
        <v>1</v>
      </c>
      <c r="R89" s="92">
        <f t="shared" si="17"/>
        <v>0</v>
      </c>
      <c r="S89" s="92">
        <f>$R89*법인영업팀!$L$258</f>
        <v>0</v>
      </c>
      <c r="T89" s="92">
        <f>$R89*법인영업팀!$M$258</f>
        <v>0</v>
      </c>
      <c r="U89" s="92">
        <f>$R89*법인영업팀!$N$258</f>
        <v>0</v>
      </c>
      <c r="V89" s="92">
        <f>$R89*법인영업팀!$O$258</f>
        <v>0</v>
      </c>
      <c r="W89" s="92">
        <f>$R89*법인영업팀!$P$258</f>
        <v>0</v>
      </c>
      <c r="X89" s="92" t="b">
        <f t="shared" si="18"/>
        <v>1</v>
      </c>
    </row>
    <row r="90" spans="1:24" x14ac:dyDescent="0.45">
      <c r="A90" s="27" t="s">
        <v>255</v>
      </c>
      <c r="B90" s="97">
        <f>IFERROR(VLOOKUP($A90,'법인영업혁신단 IU'!$A:$E,2,FALSE),0)</f>
        <v>0</v>
      </c>
      <c r="C90" s="97">
        <f>IFERROR(VLOOKUP($A90,'법인영업혁신단 IU'!$A:$E,3,FALSE),0)</f>
        <v>0</v>
      </c>
      <c r="D90" s="97">
        <f>IFERROR(VLOOKUP($A90,'법인영업혁신단 IU'!$A:$E,5,FALSE),0)</f>
        <v>0</v>
      </c>
      <c r="E90" s="97">
        <f>IFERROR(VLOOKUP(A90,'법인영업혁신단 IU'!$A:$E,4,0),0)</f>
        <v>0</v>
      </c>
      <c r="F90" s="97">
        <f>IFERROR(VLOOKUP($A90,'법인영업혁신단 IU'!$A:$F,6,0),0)</f>
        <v>0</v>
      </c>
      <c r="G90" s="97">
        <f>IFERROR(VLOOKUP($A90,'법인영업혁신단 IU'!$A:$G,7,0),0)</f>
        <v>0</v>
      </c>
      <c r="H90" s="97" t="b">
        <f t="shared" si="14"/>
        <v>1</v>
      </c>
      <c r="J90" s="97"/>
      <c r="K90" s="260">
        <f t="shared" si="10"/>
        <v>0</v>
      </c>
      <c r="L90" s="92">
        <f t="shared" si="11"/>
        <v>0</v>
      </c>
      <c r="M90" s="92">
        <f t="shared" si="12"/>
        <v>0</v>
      </c>
      <c r="N90" s="92">
        <f t="shared" si="13"/>
        <v>0</v>
      </c>
      <c r="O90" s="92">
        <f t="shared" si="15"/>
        <v>0</v>
      </c>
      <c r="P90" s="261" t="b">
        <f t="shared" si="16"/>
        <v>1</v>
      </c>
      <c r="R90" s="92">
        <f t="shared" si="17"/>
        <v>0</v>
      </c>
      <c r="S90" s="92">
        <f>$R90*법인영업팀!$L$258</f>
        <v>0</v>
      </c>
      <c r="T90" s="92">
        <f>$R90*법인영업팀!$M$258</f>
        <v>0</v>
      </c>
      <c r="U90" s="92">
        <f>$R90*법인영업팀!$N$258</f>
        <v>0</v>
      </c>
      <c r="V90" s="92">
        <f>$R90*법인영업팀!$O$258</f>
        <v>0</v>
      </c>
      <c r="W90" s="92">
        <f>$R90*법인영업팀!$P$258</f>
        <v>0</v>
      </c>
      <c r="X90" s="92" t="b">
        <f t="shared" si="18"/>
        <v>1</v>
      </c>
    </row>
    <row r="91" spans="1:24" x14ac:dyDescent="0.45">
      <c r="A91" s="23" t="s">
        <v>211</v>
      </c>
      <c r="B91" s="97">
        <f>IFERROR(VLOOKUP($A91,'법인영업혁신단 IU'!$A:$E,2,FALSE),0)</f>
        <v>0</v>
      </c>
      <c r="C91" s="97">
        <f>IFERROR(VLOOKUP($A91,'법인영업혁신단 IU'!$A:$E,3,FALSE),0)</f>
        <v>0</v>
      </c>
      <c r="D91" s="97">
        <f>IFERROR(VLOOKUP($A91,'법인영업혁신단 IU'!$A:$E,5,FALSE),0)</f>
        <v>0</v>
      </c>
      <c r="E91" s="97">
        <f>IFERROR(VLOOKUP(A91,'법인영업혁신단 IU'!$A:$E,4,0),0)</f>
        <v>0</v>
      </c>
      <c r="F91" s="97">
        <f>IFERROR(VLOOKUP($A91,'법인영업혁신단 IU'!$A:$F,6,0),0)</f>
        <v>0</v>
      </c>
      <c r="G91" s="97">
        <f>IFERROR(VLOOKUP($A91,'법인영업혁신단 IU'!$A:$G,7,0),0)</f>
        <v>0</v>
      </c>
      <c r="H91" s="97" t="b">
        <f t="shared" si="14"/>
        <v>1</v>
      </c>
      <c r="J91" s="97"/>
      <c r="K91" s="260">
        <f t="shared" si="10"/>
        <v>0</v>
      </c>
      <c r="L91" s="92">
        <f t="shared" si="11"/>
        <v>0</v>
      </c>
      <c r="M91" s="92">
        <f t="shared" si="12"/>
        <v>0</v>
      </c>
      <c r="N91" s="92">
        <f t="shared" si="13"/>
        <v>0</v>
      </c>
      <c r="O91" s="92">
        <f t="shared" si="15"/>
        <v>0</v>
      </c>
      <c r="P91" s="261" t="b">
        <f t="shared" si="16"/>
        <v>1</v>
      </c>
      <c r="R91" s="92">
        <f t="shared" si="17"/>
        <v>0</v>
      </c>
      <c r="S91" s="92">
        <f>$R91*법인영업팀!$L$258</f>
        <v>0</v>
      </c>
      <c r="T91" s="92">
        <f>$R91*법인영업팀!$M$258</f>
        <v>0</v>
      </c>
      <c r="U91" s="92">
        <f>$R91*법인영업팀!$N$258</f>
        <v>0</v>
      </c>
      <c r="V91" s="92">
        <f>$R91*법인영업팀!$O$258</f>
        <v>0</v>
      </c>
      <c r="W91" s="92">
        <f>$R91*법인영업팀!$P$258</f>
        <v>0</v>
      </c>
      <c r="X91" s="92" t="b">
        <f t="shared" si="18"/>
        <v>1</v>
      </c>
    </row>
    <row r="92" spans="1:24" x14ac:dyDescent="0.45">
      <c r="A92" s="27" t="s">
        <v>212</v>
      </c>
      <c r="B92" s="97">
        <f>IFERROR(VLOOKUP($A92,'법인영업혁신단 IU'!$A:$E,2,FALSE),0)</f>
        <v>0</v>
      </c>
      <c r="C92" s="97">
        <f>IFERROR(VLOOKUP($A92,'법인영업혁신단 IU'!$A:$E,3,FALSE),0)</f>
        <v>0</v>
      </c>
      <c r="D92" s="97">
        <f>IFERROR(VLOOKUP($A92,'법인영업혁신단 IU'!$A:$E,5,FALSE),0)</f>
        <v>0</v>
      </c>
      <c r="E92" s="97">
        <f>IFERROR(VLOOKUP(A92,'법인영업혁신단 IU'!$A:$E,4,0),0)</f>
        <v>0</v>
      </c>
      <c r="F92" s="97">
        <f>IFERROR(VLOOKUP($A92,'법인영업혁신단 IU'!$A:$F,6,0),0)</f>
        <v>0</v>
      </c>
      <c r="G92" s="97">
        <f>IFERROR(VLOOKUP($A92,'법인영업혁신단 IU'!$A:$G,7,0),0)</f>
        <v>0</v>
      </c>
      <c r="H92" s="97" t="b">
        <f t="shared" si="14"/>
        <v>1</v>
      </c>
      <c r="J92" s="97"/>
      <c r="K92" s="260">
        <f t="shared" si="10"/>
        <v>0</v>
      </c>
      <c r="L92" s="92">
        <f t="shared" si="11"/>
        <v>0</v>
      </c>
      <c r="M92" s="92">
        <f t="shared" si="12"/>
        <v>0</v>
      </c>
      <c r="N92" s="92">
        <f t="shared" si="13"/>
        <v>0</v>
      </c>
      <c r="O92" s="92">
        <f t="shared" si="15"/>
        <v>0</v>
      </c>
      <c r="P92" s="261" t="b">
        <f t="shared" si="16"/>
        <v>1</v>
      </c>
      <c r="R92" s="92">
        <f t="shared" si="17"/>
        <v>0</v>
      </c>
      <c r="S92" s="92">
        <f>$R92*법인영업팀!$L$258</f>
        <v>0</v>
      </c>
      <c r="T92" s="92">
        <f>$R92*법인영업팀!$M$258</f>
        <v>0</v>
      </c>
      <c r="U92" s="92">
        <f>$R92*법인영업팀!$N$258</f>
        <v>0</v>
      </c>
      <c r="V92" s="92">
        <f>$R92*법인영업팀!$O$258</f>
        <v>0</v>
      </c>
      <c r="W92" s="92">
        <f>$R92*법인영업팀!$P$258</f>
        <v>0</v>
      </c>
      <c r="X92" s="92" t="b">
        <f t="shared" si="18"/>
        <v>1</v>
      </c>
    </row>
    <row r="93" spans="1:24" x14ac:dyDescent="0.45">
      <c r="A93" s="23" t="s">
        <v>213</v>
      </c>
      <c r="B93" s="97">
        <f>IFERROR(VLOOKUP($A93,'법인영업혁신단 IU'!$A:$E,2,FALSE),0)</f>
        <v>0</v>
      </c>
      <c r="C93" s="97">
        <f>IFERROR(VLOOKUP($A93,'법인영업혁신단 IU'!$A:$E,3,FALSE),0)</f>
        <v>0</v>
      </c>
      <c r="D93" s="97">
        <f>IFERROR(VLOOKUP($A93,'법인영업혁신단 IU'!$A:$E,5,FALSE),0)</f>
        <v>0</v>
      </c>
      <c r="E93" s="97">
        <f>IFERROR(VLOOKUP(A93,'법인영업혁신단 IU'!$A:$E,4,0),0)</f>
        <v>0</v>
      </c>
      <c r="F93" s="97">
        <f>IFERROR(VLOOKUP($A93,'법인영업혁신단 IU'!$A:$F,6,0),0)</f>
        <v>0</v>
      </c>
      <c r="G93" s="97">
        <f>IFERROR(VLOOKUP($A93,'법인영업혁신단 IU'!$A:$G,7,0),0)</f>
        <v>0</v>
      </c>
      <c r="H93" s="97" t="b">
        <f t="shared" si="14"/>
        <v>1</v>
      </c>
      <c r="J93" s="97"/>
      <c r="K93" s="260">
        <f t="shared" si="10"/>
        <v>0</v>
      </c>
      <c r="L93" s="92">
        <f t="shared" si="11"/>
        <v>0</v>
      </c>
      <c r="M93" s="92">
        <f t="shared" si="12"/>
        <v>0</v>
      </c>
      <c r="N93" s="92">
        <f t="shared" si="13"/>
        <v>0</v>
      </c>
      <c r="O93" s="92">
        <f t="shared" si="15"/>
        <v>0</v>
      </c>
      <c r="P93" s="261" t="b">
        <f t="shared" si="16"/>
        <v>1</v>
      </c>
      <c r="R93" s="92">
        <f t="shared" si="17"/>
        <v>0</v>
      </c>
      <c r="S93" s="92">
        <f>$R93*법인영업팀!$L$258</f>
        <v>0</v>
      </c>
      <c r="T93" s="92">
        <f>$R93*법인영업팀!$M$258</f>
        <v>0</v>
      </c>
      <c r="U93" s="92">
        <f>$R93*법인영업팀!$N$258</f>
        <v>0</v>
      </c>
      <c r="V93" s="92">
        <f>$R93*법인영업팀!$O$258</f>
        <v>0</v>
      </c>
      <c r="W93" s="92">
        <f>$R93*법인영업팀!$P$258</f>
        <v>0</v>
      </c>
      <c r="X93" s="92" t="b">
        <f t="shared" si="18"/>
        <v>1</v>
      </c>
    </row>
    <row r="94" spans="1:24" x14ac:dyDescent="0.45">
      <c r="A94" s="27" t="s">
        <v>256</v>
      </c>
      <c r="B94" s="97">
        <f>IFERROR(VLOOKUP($A94,'법인영업혁신단 IU'!$A:$E,2,FALSE),0)</f>
        <v>0</v>
      </c>
      <c r="C94" s="97">
        <f>IFERROR(VLOOKUP($A94,'법인영업혁신단 IU'!$A:$E,3,FALSE),0)</f>
        <v>0</v>
      </c>
      <c r="D94" s="97">
        <f>IFERROR(VLOOKUP($A94,'법인영업혁신단 IU'!$A:$E,5,FALSE),0)</f>
        <v>0</v>
      </c>
      <c r="E94" s="97">
        <f>IFERROR(VLOOKUP(A94,'법인영업혁신단 IU'!$A:$E,4,0),0)</f>
        <v>0</v>
      </c>
      <c r="F94" s="97">
        <f>IFERROR(VLOOKUP($A94,'법인영업혁신단 IU'!$A:$F,6,0),0)</f>
        <v>0</v>
      </c>
      <c r="G94" s="97">
        <f>IFERROR(VLOOKUP($A94,'법인영업혁신단 IU'!$A:$G,7,0),0)</f>
        <v>0</v>
      </c>
      <c r="H94" s="97" t="b">
        <f t="shared" si="14"/>
        <v>1</v>
      </c>
      <c r="J94" s="97"/>
      <c r="K94" s="260">
        <f t="shared" si="10"/>
        <v>0</v>
      </c>
      <c r="L94" s="92">
        <f t="shared" si="11"/>
        <v>0</v>
      </c>
      <c r="M94" s="92">
        <f t="shared" si="12"/>
        <v>0</v>
      </c>
      <c r="N94" s="92">
        <f t="shared" si="13"/>
        <v>0</v>
      </c>
      <c r="O94" s="92">
        <f t="shared" si="15"/>
        <v>0</v>
      </c>
      <c r="P94" s="261" t="b">
        <f t="shared" si="16"/>
        <v>1</v>
      </c>
      <c r="R94" s="92">
        <f t="shared" si="17"/>
        <v>0</v>
      </c>
      <c r="S94" s="92">
        <f>$R94*법인영업팀!$L$258</f>
        <v>0</v>
      </c>
      <c r="T94" s="92">
        <f>$R94*법인영업팀!$M$258</f>
        <v>0</v>
      </c>
      <c r="U94" s="92">
        <f>$R94*법인영업팀!$N$258</f>
        <v>0</v>
      </c>
      <c r="V94" s="92">
        <f>$R94*법인영업팀!$O$258</f>
        <v>0</v>
      </c>
      <c r="W94" s="92">
        <f>$R94*법인영업팀!$P$258</f>
        <v>0</v>
      </c>
      <c r="X94" s="92" t="b">
        <f t="shared" si="18"/>
        <v>1</v>
      </c>
    </row>
    <row r="95" spans="1:24" x14ac:dyDescent="0.45">
      <c r="A95" s="23" t="s">
        <v>154</v>
      </c>
      <c r="B95" s="97">
        <f>IFERROR(VLOOKUP($A95,'법인영업혁신단 IU'!$A:$E,2,FALSE),0)</f>
        <v>0</v>
      </c>
      <c r="C95" s="97">
        <f>IFERROR(VLOOKUP($A95,'법인영업혁신단 IU'!$A:$E,3,FALSE),0)</f>
        <v>0</v>
      </c>
      <c r="D95" s="97">
        <f>IFERROR(VLOOKUP($A95,'법인영업혁신단 IU'!$A:$E,5,FALSE),0)</f>
        <v>0</v>
      </c>
      <c r="E95" s="97">
        <f>IFERROR(VLOOKUP(A95,'법인영업혁신단 IU'!$A:$E,4,0),0)</f>
        <v>0</v>
      </c>
      <c r="F95" s="97">
        <f>IFERROR(VLOOKUP($A95,'법인영업혁신단 IU'!$A:$F,6,0),0)</f>
        <v>0</v>
      </c>
      <c r="G95" s="97">
        <f>IFERROR(VLOOKUP($A95,'법인영업혁신단 IU'!$A:$G,7,0),0)</f>
        <v>0</v>
      </c>
      <c r="H95" s="97" t="b">
        <f t="shared" si="14"/>
        <v>1</v>
      </c>
      <c r="J95" s="97"/>
      <c r="K95" s="260">
        <f t="shared" si="10"/>
        <v>0</v>
      </c>
      <c r="L95" s="92">
        <f t="shared" si="11"/>
        <v>0</v>
      </c>
      <c r="M95" s="92">
        <f t="shared" si="12"/>
        <v>0</v>
      </c>
      <c r="N95" s="92">
        <f t="shared" si="13"/>
        <v>0</v>
      </c>
      <c r="O95" s="92">
        <f t="shared" si="15"/>
        <v>0</v>
      </c>
      <c r="P95" s="261" t="b">
        <f t="shared" si="16"/>
        <v>1</v>
      </c>
      <c r="R95" s="92">
        <f t="shared" si="17"/>
        <v>0</v>
      </c>
      <c r="S95" s="92">
        <f>$R95*법인영업팀!$L$258</f>
        <v>0</v>
      </c>
      <c r="T95" s="92">
        <f>$R95*법인영업팀!$M$258</f>
        <v>0</v>
      </c>
      <c r="U95" s="92">
        <f>$R95*법인영업팀!$N$258</f>
        <v>0</v>
      </c>
      <c r="V95" s="92">
        <f>$R95*법인영업팀!$O$258</f>
        <v>0</v>
      </c>
      <c r="W95" s="92">
        <f>$R95*법인영업팀!$P$258</f>
        <v>0</v>
      </c>
      <c r="X95" s="92" t="b">
        <f t="shared" si="18"/>
        <v>1</v>
      </c>
    </row>
    <row r="96" spans="1:24" x14ac:dyDescent="0.45">
      <c r="A96" s="23" t="s">
        <v>56</v>
      </c>
      <c r="B96" s="97">
        <f>IFERROR(VLOOKUP($A96,'법인영업혁신단 IU'!$A:$E,2,FALSE),0)</f>
        <v>0</v>
      </c>
      <c r="C96" s="97">
        <f>IFERROR(VLOOKUP($A96,'법인영업혁신단 IU'!$A:$E,3,FALSE),0)</f>
        <v>0</v>
      </c>
      <c r="D96" s="97">
        <f>IFERROR(VLOOKUP($A96,'법인영업혁신단 IU'!$A:$E,5,FALSE),0)</f>
        <v>0</v>
      </c>
      <c r="E96" s="97">
        <f>IFERROR(VLOOKUP(A96,'법인영업혁신단 IU'!$A:$E,4,0),0)</f>
        <v>0</v>
      </c>
      <c r="F96" s="97">
        <f>IFERROR(VLOOKUP($A96,'법인영업혁신단 IU'!$A:$F,6,0),0)</f>
        <v>0</v>
      </c>
      <c r="G96" s="97">
        <f>IFERROR(VLOOKUP($A96,'법인영업혁신단 IU'!$A:$G,7,0),0)</f>
        <v>0</v>
      </c>
      <c r="H96" s="97" t="b">
        <f t="shared" si="14"/>
        <v>1</v>
      </c>
      <c r="J96" s="97"/>
      <c r="K96" s="260">
        <f t="shared" si="10"/>
        <v>0</v>
      </c>
      <c r="L96" s="92">
        <f t="shared" si="11"/>
        <v>0</v>
      </c>
      <c r="M96" s="92">
        <f t="shared" si="12"/>
        <v>0</v>
      </c>
      <c r="N96" s="92">
        <f t="shared" si="13"/>
        <v>0</v>
      </c>
      <c r="O96" s="92">
        <f t="shared" si="15"/>
        <v>0</v>
      </c>
      <c r="P96" s="261" t="b">
        <f t="shared" si="16"/>
        <v>1</v>
      </c>
      <c r="R96" s="92">
        <f t="shared" si="17"/>
        <v>0</v>
      </c>
      <c r="S96" s="92">
        <f>$R96*법인영업팀!$L$258</f>
        <v>0</v>
      </c>
      <c r="T96" s="92">
        <f>$R96*법인영업팀!$M$258</f>
        <v>0</v>
      </c>
      <c r="U96" s="92">
        <f>$R96*법인영업팀!$N$258</f>
        <v>0</v>
      </c>
      <c r="V96" s="92">
        <f>$R96*법인영업팀!$O$258</f>
        <v>0</v>
      </c>
      <c r="W96" s="92">
        <f>$R96*법인영업팀!$P$258</f>
        <v>0</v>
      </c>
      <c r="X96" s="92" t="b">
        <f t="shared" si="18"/>
        <v>1</v>
      </c>
    </row>
    <row r="97" spans="1:24" x14ac:dyDescent="0.45">
      <c r="A97" s="27" t="s">
        <v>214</v>
      </c>
      <c r="B97" s="97">
        <f>IFERROR(VLOOKUP($A97,'법인영업혁신단 IU'!$A:$E,2,FALSE),0)</f>
        <v>0</v>
      </c>
      <c r="C97" s="97">
        <f>IFERROR(VLOOKUP($A97,'법인영업혁신단 IU'!$A:$E,3,FALSE),0)</f>
        <v>0</v>
      </c>
      <c r="D97" s="97">
        <f>IFERROR(VLOOKUP($A97,'법인영업혁신단 IU'!$A:$E,5,FALSE),0)</f>
        <v>0</v>
      </c>
      <c r="E97" s="97">
        <f>IFERROR(VLOOKUP(A97,'법인영업혁신단 IU'!$A:$E,4,0),0)</f>
        <v>0</v>
      </c>
      <c r="F97" s="97">
        <f>IFERROR(VLOOKUP($A97,'법인영업혁신단 IU'!$A:$F,6,0),0)</f>
        <v>0</v>
      </c>
      <c r="G97" s="97">
        <f>IFERROR(VLOOKUP($A97,'법인영업혁신단 IU'!$A:$G,7,0),0)</f>
        <v>0</v>
      </c>
      <c r="H97" s="97" t="b">
        <f t="shared" si="14"/>
        <v>1</v>
      </c>
      <c r="J97" s="97"/>
      <c r="K97" s="260">
        <f t="shared" si="10"/>
        <v>0</v>
      </c>
      <c r="L97" s="92">
        <f t="shared" si="11"/>
        <v>0</v>
      </c>
      <c r="M97" s="92">
        <f t="shared" si="12"/>
        <v>0</v>
      </c>
      <c r="N97" s="92">
        <f t="shared" si="13"/>
        <v>0</v>
      </c>
      <c r="O97" s="92">
        <f t="shared" si="15"/>
        <v>0</v>
      </c>
      <c r="P97" s="261" t="b">
        <f t="shared" si="16"/>
        <v>1</v>
      </c>
      <c r="R97" s="92">
        <f t="shared" si="17"/>
        <v>0</v>
      </c>
      <c r="S97" s="92">
        <f>$R97*법인영업팀!$L$258</f>
        <v>0</v>
      </c>
      <c r="T97" s="92">
        <f>$R97*법인영업팀!$M$258</f>
        <v>0</v>
      </c>
      <c r="U97" s="92">
        <f>$R97*법인영업팀!$N$258</f>
        <v>0</v>
      </c>
      <c r="V97" s="92">
        <f>$R97*법인영업팀!$O$258</f>
        <v>0</v>
      </c>
      <c r="W97" s="92">
        <f>$R97*법인영업팀!$P$258</f>
        <v>0</v>
      </c>
      <c r="X97" s="92" t="b">
        <f t="shared" si="18"/>
        <v>1</v>
      </c>
    </row>
    <row r="98" spans="1:24" x14ac:dyDescent="0.45">
      <c r="A98" s="23" t="s">
        <v>129</v>
      </c>
      <c r="B98" s="97">
        <f>IFERROR(VLOOKUP($A98,'법인영업혁신단 IU'!$A:$E,2,FALSE),0)</f>
        <v>0</v>
      </c>
      <c r="C98" s="97">
        <f>IFERROR(VLOOKUP($A98,'법인영업혁신단 IU'!$A:$E,3,FALSE),0)</f>
        <v>0</v>
      </c>
      <c r="D98" s="97">
        <f>IFERROR(VLOOKUP($A98,'법인영업혁신단 IU'!$A:$E,5,FALSE),0)</f>
        <v>0</v>
      </c>
      <c r="E98" s="97">
        <f>IFERROR(VLOOKUP(A98,'법인영업혁신단 IU'!$A:$E,4,0),0)</f>
        <v>0</v>
      </c>
      <c r="F98" s="97">
        <f>IFERROR(VLOOKUP($A98,'법인영업혁신단 IU'!$A:$F,6,0),0)</f>
        <v>0</v>
      </c>
      <c r="G98" s="97">
        <f>IFERROR(VLOOKUP($A98,'법인영업혁신단 IU'!$A:$G,7,0),0)</f>
        <v>0</v>
      </c>
      <c r="H98" s="97" t="b">
        <f t="shared" si="14"/>
        <v>1</v>
      </c>
      <c r="J98" s="97"/>
      <c r="K98" s="260">
        <f t="shared" si="10"/>
        <v>0</v>
      </c>
      <c r="L98" s="92">
        <f t="shared" si="11"/>
        <v>0</v>
      </c>
      <c r="M98" s="92">
        <f t="shared" si="12"/>
        <v>0</v>
      </c>
      <c r="N98" s="92">
        <f t="shared" si="13"/>
        <v>0</v>
      </c>
      <c r="O98" s="92">
        <f t="shared" si="15"/>
        <v>0</v>
      </c>
      <c r="P98" s="261" t="b">
        <f t="shared" si="16"/>
        <v>1</v>
      </c>
      <c r="R98" s="92">
        <f t="shared" si="17"/>
        <v>0</v>
      </c>
      <c r="S98" s="92">
        <f>$R98*법인영업팀!$L$258</f>
        <v>0</v>
      </c>
      <c r="T98" s="92">
        <f>$R98*법인영업팀!$M$258</f>
        <v>0</v>
      </c>
      <c r="U98" s="92">
        <f>$R98*법인영업팀!$N$258</f>
        <v>0</v>
      </c>
      <c r="V98" s="92">
        <f>$R98*법인영업팀!$O$258</f>
        <v>0</v>
      </c>
      <c r="W98" s="92">
        <f>$R98*법인영업팀!$P$258</f>
        <v>0</v>
      </c>
      <c r="X98" s="92" t="b">
        <f t="shared" si="18"/>
        <v>1</v>
      </c>
    </row>
    <row r="99" spans="1:24" x14ac:dyDescent="0.45">
      <c r="A99" s="23" t="s">
        <v>215</v>
      </c>
      <c r="B99" s="97">
        <f>IFERROR(VLOOKUP($A99,'법인영업혁신단 IU'!$A:$E,2,FALSE),0)</f>
        <v>0</v>
      </c>
      <c r="C99" s="97">
        <f>IFERROR(VLOOKUP($A99,'법인영업혁신단 IU'!$A:$E,3,FALSE),0)</f>
        <v>0</v>
      </c>
      <c r="D99" s="97">
        <f>IFERROR(VLOOKUP($A99,'법인영업혁신단 IU'!$A:$E,5,FALSE),0)</f>
        <v>0</v>
      </c>
      <c r="E99" s="97">
        <f>IFERROR(VLOOKUP(A99,'법인영업혁신단 IU'!$A:$E,4,0),0)</f>
        <v>0</v>
      </c>
      <c r="F99" s="97">
        <f>IFERROR(VLOOKUP($A99,'법인영업혁신단 IU'!$A:$F,6,0),0)</f>
        <v>0</v>
      </c>
      <c r="G99" s="97">
        <f>IFERROR(VLOOKUP($A99,'법인영업혁신단 IU'!$A:$G,7,0),0)</f>
        <v>0</v>
      </c>
      <c r="H99" s="97" t="b">
        <f t="shared" si="14"/>
        <v>1</v>
      </c>
      <c r="J99" s="97"/>
      <c r="K99" s="260">
        <f t="shared" si="10"/>
        <v>0</v>
      </c>
      <c r="L99" s="92">
        <f t="shared" si="11"/>
        <v>0</v>
      </c>
      <c r="M99" s="92">
        <f t="shared" si="12"/>
        <v>0</v>
      </c>
      <c r="N99" s="92">
        <f t="shared" si="13"/>
        <v>0</v>
      </c>
      <c r="O99" s="92">
        <f t="shared" si="15"/>
        <v>0</v>
      </c>
      <c r="P99" s="261" t="b">
        <f t="shared" si="16"/>
        <v>1</v>
      </c>
      <c r="R99" s="92">
        <f t="shared" si="17"/>
        <v>0</v>
      </c>
      <c r="S99" s="92">
        <f>$R99*법인영업팀!$L$258</f>
        <v>0</v>
      </c>
      <c r="T99" s="92">
        <f>$R99*법인영업팀!$M$258</f>
        <v>0</v>
      </c>
      <c r="U99" s="92">
        <f>$R99*법인영업팀!$N$258</f>
        <v>0</v>
      </c>
      <c r="V99" s="92">
        <f>$R99*법인영업팀!$O$258</f>
        <v>0</v>
      </c>
      <c r="W99" s="92">
        <f>$R99*법인영업팀!$P$258</f>
        <v>0</v>
      </c>
      <c r="X99" s="92" t="b">
        <f t="shared" si="18"/>
        <v>1</v>
      </c>
    </row>
    <row r="100" spans="1:24" x14ac:dyDescent="0.45">
      <c r="A100" s="23" t="s">
        <v>336</v>
      </c>
      <c r="B100" s="97">
        <f>IFERROR(VLOOKUP($A100,'법인영업혁신단 IU'!$A:$E,2,FALSE),0)</f>
        <v>0</v>
      </c>
      <c r="C100" s="97">
        <f>IFERROR(VLOOKUP($A100,'법인영업혁신단 IU'!$A:$E,3,FALSE),0)</f>
        <v>0</v>
      </c>
      <c r="D100" s="97">
        <f>IFERROR(VLOOKUP($A100,'법인영업혁신단 IU'!$A:$E,5,FALSE),0)</f>
        <v>0</v>
      </c>
      <c r="E100" s="97">
        <f>IFERROR(VLOOKUP(A100,'법인영업혁신단 IU'!$A:$E,4,0),0)</f>
        <v>0</v>
      </c>
      <c r="F100" s="97">
        <f>IFERROR(VLOOKUP($A100,'법인영업혁신단 IU'!$A:$F,6,0),0)</f>
        <v>0</v>
      </c>
      <c r="G100" s="97">
        <f>IFERROR(VLOOKUP($A100,'법인영업혁신단 IU'!$A:$G,7,0),0)</f>
        <v>0</v>
      </c>
      <c r="H100" s="97" t="b">
        <f t="shared" si="14"/>
        <v>1</v>
      </c>
      <c r="J100" s="97"/>
      <c r="K100" s="260">
        <f t="shared" si="10"/>
        <v>0</v>
      </c>
      <c r="L100" s="92">
        <f t="shared" si="11"/>
        <v>0</v>
      </c>
      <c r="M100" s="92">
        <f t="shared" si="12"/>
        <v>0</v>
      </c>
      <c r="N100" s="92">
        <f t="shared" si="13"/>
        <v>0</v>
      </c>
      <c r="O100" s="92">
        <f t="shared" si="15"/>
        <v>0</v>
      </c>
      <c r="P100" s="261" t="b">
        <f t="shared" si="16"/>
        <v>1</v>
      </c>
      <c r="R100" s="92">
        <f t="shared" si="17"/>
        <v>0</v>
      </c>
      <c r="S100" s="92">
        <f>$R100*법인영업팀!$L$258</f>
        <v>0</v>
      </c>
      <c r="T100" s="92">
        <f>$R100*법인영업팀!$M$258</f>
        <v>0</v>
      </c>
      <c r="U100" s="92">
        <f>$R100*법인영업팀!$N$258</f>
        <v>0</v>
      </c>
      <c r="V100" s="92">
        <f>$R100*법인영업팀!$O$258</f>
        <v>0</v>
      </c>
      <c r="W100" s="92">
        <f>$R100*법인영업팀!$P$258</f>
        <v>0</v>
      </c>
      <c r="X100" s="92" t="b">
        <f t="shared" si="18"/>
        <v>1</v>
      </c>
    </row>
    <row r="101" spans="1:24" x14ac:dyDescent="0.45">
      <c r="A101" s="23" t="s">
        <v>216</v>
      </c>
      <c r="B101" s="97">
        <f>IFERROR(VLOOKUP($A101,'법인영업혁신단 IU'!$A:$E,2,FALSE),0)</f>
        <v>0</v>
      </c>
      <c r="C101" s="97">
        <f>IFERROR(VLOOKUP($A101,'법인영업혁신단 IU'!$A:$E,3,FALSE),0)</f>
        <v>0</v>
      </c>
      <c r="D101" s="97">
        <f>IFERROR(VLOOKUP($A101,'법인영업혁신단 IU'!$A:$E,5,FALSE),0)</f>
        <v>0</v>
      </c>
      <c r="E101" s="97">
        <f>IFERROR(VLOOKUP(A101,'법인영업혁신단 IU'!$A:$E,4,0),0)</f>
        <v>0</v>
      </c>
      <c r="F101" s="97">
        <f>IFERROR(VLOOKUP($A101,'법인영업혁신단 IU'!$A:$F,6,0),0)</f>
        <v>0</v>
      </c>
      <c r="G101" s="97">
        <f>IFERROR(VLOOKUP($A101,'법인영업혁신단 IU'!$A:$G,7,0),0)</f>
        <v>0</v>
      </c>
      <c r="H101" s="97" t="b">
        <f t="shared" si="14"/>
        <v>1</v>
      </c>
      <c r="J101" s="97"/>
      <c r="K101" s="260">
        <f t="shared" si="10"/>
        <v>0</v>
      </c>
      <c r="L101" s="92">
        <f t="shared" si="11"/>
        <v>0</v>
      </c>
      <c r="M101" s="92">
        <f t="shared" si="12"/>
        <v>0</v>
      </c>
      <c r="N101" s="92">
        <f t="shared" si="13"/>
        <v>0</v>
      </c>
      <c r="O101" s="92">
        <f t="shared" si="15"/>
        <v>0</v>
      </c>
      <c r="P101" s="261" t="b">
        <f t="shared" si="16"/>
        <v>1</v>
      </c>
      <c r="R101" s="92">
        <f t="shared" si="17"/>
        <v>0</v>
      </c>
      <c r="S101" s="92">
        <f>$R101*법인영업팀!$L$258</f>
        <v>0</v>
      </c>
      <c r="T101" s="92">
        <f>$R101*법인영업팀!$M$258</f>
        <v>0</v>
      </c>
      <c r="U101" s="92">
        <f>$R101*법인영업팀!$N$258</f>
        <v>0</v>
      </c>
      <c r="V101" s="92">
        <f>$R101*법인영업팀!$O$258</f>
        <v>0</v>
      </c>
      <c r="W101" s="92">
        <f>$R101*법인영업팀!$P$258</f>
        <v>0</v>
      </c>
      <c r="X101" s="92" t="b">
        <f t="shared" si="18"/>
        <v>1</v>
      </c>
    </row>
    <row r="102" spans="1:24" x14ac:dyDescent="0.45">
      <c r="A102" s="23" t="s">
        <v>130</v>
      </c>
      <c r="B102" s="97">
        <f>IFERROR(VLOOKUP($A102,'법인영업혁신단 IU'!$A:$E,2,FALSE),0)</f>
        <v>0</v>
      </c>
      <c r="C102" s="97">
        <f>IFERROR(VLOOKUP($A102,'법인영업혁신단 IU'!$A:$E,3,FALSE),0)</f>
        <v>0</v>
      </c>
      <c r="D102" s="97">
        <f>IFERROR(VLOOKUP($A102,'법인영업혁신단 IU'!$A:$E,5,FALSE),0)</f>
        <v>0</v>
      </c>
      <c r="E102" s="97">
        <f>IFERROR(VLOOKUP(A102,'법인영업혁신단 IU'!$A:$E,4,0),0)</f>
        <v>0</v>
      </c>
      <c r="F102" s="97">
        <f>IFERROR(VLOOKUP($A102,'법인영업혁신단 IU'!$A:$F,6,0),0)</f>
        <v>0</v>
      </c>
      <c r="G102" s="97">
        <f>IFERROR(VLOOKUP($A102,'법인영업혁신단 IU'!$A:$G,7,0),0)</f>
        <v>0</v>
      </c>
      <c r="H102" s="97" t="b">
        <f t="shared" si="14"/>
        <v>1</v>
      </c>
      <c r="J102" s="97"/>
      <c r="K102" s="260">
        <f t="shared" si="10"/>
        <v>0</v>
      </c>
      <c r="L102" s="92">
        <f t="shared" si="11"/>
        <v>0</v>
      </c>
      <c r="M102" s="92">
        <f t="shared" si="12"/>
        <v>0</v>
      </c>
      <c r="N102" s="92">
        <f t="shared" si="13"/>
        <v>0</v>
      </c>
      <c r="O102" s="92">
        <f t="shared" si="15"/>
        <v>0</v>
      </c>
      <c r="P102" s="261" t="b">
        <f t="shared" si="16"/>
        <v>1</v>
      </c>
      <c r="R102" s="92">
        <f t="shared" si="17"/>
        <v>0</v>
      </c>
      <c r="S102" s="92">
        <f>$R102*법인영업팀!$L$258</f>
        <v>0</v>
      </c>
      <c r="T102" s="92">
        <f>$R102*법인영업팀!$M$258</f>
        <v>0</v>
      </c>
      <c r="U102" s="92">
        <f>$R102*법인영업팀!$N$258</f>
        <v>0</v>
      </c>
      <c r="V102" s="92">
        <f>$R102*법인영업팀!$O$258</f>
        <v>0</v>
      </c>
      <c r="W102" s="92">
        <f>$R102*법인영업팀!$P$258</f>
        <v>0</v>
      </c>
      <c r="X102" s="92" t="b">
        <f t="shared" si="18"/>
        <v>1</v>
      </c>
    </row>
    <row r="103" spans="1:24" x14ac:dyDescent="0.45">
      <c r="A103" s="23" t="s">
        <v>57</v>
      </c>
      <c r="B103" s="97">
        <f>IFERROR(VLOOKUP($A103,'법인영업혁신단 IU'!$A:$E,2,FALSE),0)</f>
        <v>0</v>
      </c>
      <c r="C103" s="97">
        <f>IFERROR(VLOOKUP($A103,'법인영업혁신단 IU'!$A:$E,3,FALSE),0)</f>
        <v>0</v>
      </c>
      <c r="D103" s="97">
        <f>IFERROR(VLOOKUP($A103,'법인영업혁신단 IU'!$A:$E,5,FALSE),0)</f>
        <v>0</v>
      </c>
      <c r="E103" s="97">
        <f>IFERROR(VLOOKUP(A103,'법인영업혁신단 IU'!$A:$E,4,0),0)</f>
        <v>0</v>
      </c>
      <c r="F103" s="97">
        <f>IFERROR(VLOOKUP($A103,'법인영업혁신단 IU'!$A:$F,6,0),0)</f>
        <v>0</v>
      </c>
      <c r="G103" s="97">
        <f>IFERROR(VLOOKUP($A103,'법인영업혁신단 IU'!$A:$G,7,0),0)</f>
        <v>0</v>
      </c>
      <c r="H103" s="97" t="b">
        <f t="shared" si="14"/>
        <v>1</v>
      </c>
      <c r="J103" s="97"/>
      <c r="K103" s="260">
        <f t="shared" si="10"/>
        <v>0</v>
      </c>
      <c r="L103" s="92">
        <f t="shared" si="11"/>
        <v>0</v>
      </c>
      <c r="M103" s="92">
        <f t="shared" si="12"/>
        <v>0</v>
      </c>
      <c r="N103" s="92">
        <f t="shared" si="13"/>
        <v>0</v>
      </c>
      <c r="O103" s="92">
        <f t="shared" si="15"/>
        <v>0</v>
      </c>
      <c r="P103" s="261" t="b">
        <f t="shared" si="16"/>
        <v>1</v>
      </c>
      <c r="R103" s="92">
        <f t="shared" si="17"/>
        <v>0</v>
      </c>
      <c r="S103" s="92">
        <f>$R103*법인영업팀!$L$258</f>
        <v>0</v>
      </c>
      <c r="T103" s="92">
        <f>$R103*법인영업팀!$M$258</f>
        <v>0</v>
      </c>
      <c r="U103" s="92">
        <f>$R103*법인영업팀!$N$258</f>
        <v>0</v>
      </c>
      <c r="V103" s="92">
        <f>$R103*법인영업팀!$O$258</f>
        <v>0</v>
      </c>
      <c r="W103" s="92">
        <f>$R103*법인영업팀!$P$258</f>
        <v>0</v>
      </c>
      <c r="X103" s="92" t="b">
        <f t="shared" si="18"/>
        <v>1</v>
      </c>
    </row>
    <row r="104" spans="1:24" x14ac:dyDescent="0.45">
      <c r="A104" s="23" t="s">
        <v>58</v>
      </c>
      <c r="B104" s="97">
        <f>IFERROR(VLOOKUP($A104,'법인영업혁신단 IU'!$A:$E,2,FALSE),0)</f>
        <v>0</v>
      </c>
      <c r="C104" s="97">
        <f>IFERROR(VLOOKUP($A104,'법인영업혁신단 IU'!$A:$E,3,FALSE),0)</f>
        <v>0</v>
      </c>
      <c r="D104" s="97">
        <f>IFERROR(VLOOKUP($A104,'법인영업혁신단 IU'!$A:$E,5,FALSE),0)</f>
        <v>0</v>
      </c>
      <c r="E104" s="97">
        <f>IFERROR(VLOOKUP(A104,'법인영업혁신단 IU'!$A:$E,4,0),0)</f>
        <v>0</v>
      </c>
      <c r="F104" s="97">
        <f>IFERROR(VLOOKUP($A104,'법인영업혁신단 IU'!$A:$F,6,0),0)</f>
        <v>0</v>
      </c>
      <c r="G104" s="97">
        <f>IFERROR(VLOOKUP($A104,'법인영업혁신단 IU'!$A:$G,7,0),0)</f>
        <v>0</v>
      </c>
      <c r="H104" s="97" t="b">
        <f t="shared" si="14"/>
        <v>1</v>
      </c>
      <c r="J104" s="97"/>
      <c r="K104" s="260">
        <f t="shared" si="10"/>
        <v>0</v>
      </c>
      <c r="L104" s="92">
        <f t="shared" si="11"/>
        <v>0</v>
      </c>
      <c r="M104" s="92">
        <f t="shared" si="12"/>
        <v>0</v>
      </c>
      <c r="N104" s="92">
        <f t="shared" si="13"/>
        <v>0</v>
      </c>
      <c r="O104" s="92">
        <f t="shared" si="15"/>
        <v>0</v>
      </c>
      <c r="P104" s="261" t="b">
        <f t="shared" si="16"/>
        <v>1</v>
      </c>
      <c r="R104" s="92">
        <f t="shared" si="17"/>
        <v>0</v>
      </c>
      <c r="S104" s="92">
        <f>$R104*법인영업팀!$L$258</f>
        <v>0</v>
      </c>
      <c r="T104" s="92">
        <f>$R104*법인영업팀!$M$258</f>
        <v>0</v>
      </c>
      <c r="U104" s="92">
        <f>$R104*법인영업팀!$N$258</f>
        <v>0</v>
      </c>
      <c r="V104" s="92">
        <f>$R104*법인영업팀!$O$258</f>
        <v>0</v>
      </c>
      <c r="W104" s="92">
        <f>$R104*법인영업팀!$P$258</f>
        <v>0</v>
      </c>
      <c r="X104" s="92" t="b">
        <f t="shared" si="18"/>
        <v>1</v>
      </c>
    </row>
    <row r="105" spans="1:24" x14ac:dyDescent="0.45">
      <c r="A105" s="23" t="s">
        <v>59</v>
      </c>
      <c r="B105" s="97">
        <f>IFERROR(VLOOKUP($A105,'법인영업혁신단 IU'!$A:$E,2,FALSE),0)</f>
        <v>0</v>
      </c>
      <c r="C105" s="97">
        <f>IFERROR(VLOOKUP($A105,'법인영업혁신단 IU'!$A:$E,3,FALSE),0)</f>
        <v>0</v>
      </c>
      <c r="D105" s="97">
        <f>IFERROR(VLOOKUP($A105,'법인영업혁신단 IU'!$A:$E,5,FALSE),0)</f>
        <v>0</v>
      </c>
      <c r="E105" s="97">
        <f>IFERROR(VLOOKUP(A105,'법인영업혁신단 IU'!$A:$E,4,0),0)</f>
        <v>0</v>
      </c>
      <c r="F105" s="97">
        <f>IFERROR(VLOOKUP($A105,'법인영업혁신단 IU'!$A:$F,6,0),0)</f>
        <v>0</v>
      </c>
      <c r="G105" s="97">
        <f>IFERROR(VLOOKUP($A105,'법인영업혁신단 IU'!$A:$G,7,0),0)</f>
        <v>0</v>
      </c>
      <c r="H105" s="97" t="b">
        <f t="shared" si="14"/>
        <v>1</v>
      </c>
      <c r="J105" s="97"/>
      <c r="K105" s="260">
        <f t="shared" si="10"/>
        <v>0</v>
      </c>
      <c r="L105" s="92">
        <f t="shared" si="11"/>
        <v>0</v>
      </c>
      <c r="M105" s="92">
        <f t="shared" si="12"/>
        <v>0</v>
      </c>
      <c r="N105" s="92">
        <f t="shared" si="13"/>
        <v>0</v>
      </c>
      <c r="O105" s="92">
        <f t="shared" si="15"/>
        <v>0</v>
      </c>
      <c r="P105" s="261" t="b">
        <f t="shared" si="16"/>
        <v>1</v>
      </c>
      <c r="R105" s="92">
        <f t="shared" si="17"/>
        <v>0</v>
      </c>
      <c r="S105" s="92">
        <f>$R105*법인영업팀!$L$258</f>
        <v>0</v>
      </c>
      <c r="T105" s="92">
        <f>$R105*법인영업팀!$M$258</f>
        <v>0</v>
      </c>
      <c r="U105" s="92">
        <f>$R105*법인영업팀!$N$258</f>
        <v>0</v>
      </c>
      <c r="V105" s="92">
        <f>$R105*법인영업팀!$O$258</f>
        <v>0</v>
      </c>
      <c r="W105" s="92">
        <f>$R105*법인영업팀!$P$258</f>
        <v>0</v>
      </c>
      <c r="X105" s="92" t="b">
        <f t="shared" si="18"/>
        <v>1</v>
      </c>
    </row>
    <row r="106" spans="1:24" x14ac:dyDescent="0.45">
      <c r="A106" s="28" t="s">
        <v>217</v>
      </c>
      <c r="B106" s="97">
        <f>IFERROR(VLOOKUP($A106,'법인영업혁신단 IU'!$A:$E,2,FALSE),0)</f>
        <v>0</v>
      </c>
      <c r="C106" s="97">
        <f>IFERROR(VLOOKUP($A106,'법인영업혁신단 IU'!$A:$E,3,FALSE),0)</f>
        <v>0</v>
      </c>
      <c r="D106" s="97">
        <f>IFERROR(VLOOKUP($A106,'법인영업혁신단 IU'!$A:$E,5,FALSE),0)</f>
        <v>0</v>
      </c>
      <c r="E106" s="97">
        <f>IFERROR(VLOOKUP(A106,'법인영업혁신단 IU'!$A:$E,4,0),0)</f>
        <v>0</v>
      </c>
      <c r="F106" s="97">
        <f>IFERROR(VLOOKUP($A106,'법인영업혁신단 IU'!$A:$F,6,0),0)</f>
        <v>0</v>
      </c>
      <c r="G106" s="97">
        <f>IFERROR(VLOOKUP($A106,'법인영업혁신단 IU'!$A:$G,7,0),0)</f>
        <v>0</v>
      </c>
      <c r="H106" s="97" t="b">
        <f t="shared" si="14"/>
        <v>1</v>
      </c>
      <c r="J106" s="97"/>
      <c r="K106" s="260">
        <f t="shared" si="10"/>
        <v>0</v>
      </c>
      <c r="L106" s="92">
        <f t="shared" si="11"/>
        <v>0</v>
      </c>
      <c r="M106" s="92">
        <f t="shared" si="12"/>
        <v>0</v>
      </c>
      <c r="N106" s="92">
        <f t="shared" si="13"/>
        <v>0</v>
      </c>
      <c r="O106" s="92">
        <f t="shared" si="15"/>
        <v>0</v>
      </c>
      <c r="P106" s="261" t="b">
        <f t="shared" si="16"/>
        <v>1</v>
      </c>
      <c r="R106" s="92">
        <f t="shared" si="17"/>
        <v>0</v>
      </c>
      <c r="S106" s="92">
        <f>$R106*법인영업팀!$L$258</f>
        <v>0</v>
      </c>
      <c r="T106" s="92">
        <f>$R106*법인영업팀!$M$258</f>
        <v>0</v>
      </c>
      <c r="U106" s="92">
        <f>$R106*법인영업팀!$N$258</f>
        <v>0</v>
      </c>
      <c r="V106" s="92">
        <f>$R106*법인영업팀!$O$258</f>
        <v>0</v>
      </c>
      <c r="W106" s="92">
        <f>$R106*법인영업팀!$P$258</f>
        <v>0</v>
      </c>
      <c r="X106" s="92" t="b">
        <f t="shared" si="18"/>
        <v>1</v>
      </c>
    </row>
    <row r="107" spans="1:24" x14ac:dyDescent="0.45">
      <c r="A107" s="26" t="s">
        <v>60</v>
      </c>
      <c r="B107" s="97">
        <f>IFERROR(VLOOKUP($A107,'법인영업혁신단 IU'!$A:$E,2,FALSE),0)</f>
        <v>13981992</v>
      </c>
      <c r="C107" s="97">
        <f>IFERROR(VLOOKUP($A107,'법인영업혁신단 IU'!$A:$E,3,FALSE),0)</f>
        <v>0</v>
      </c>
      <c r="D107" s="97">
        <f>IFERROR(VLOOKUP($A107,'법인영업혁신단 IU'!$A:$E,5,FALSE),0)</f>
        <v>5353300</v>
      </c>
      <c r="E107" s="97">
        <f>IFERROR(VLOOKUP(A107,'법인영업혁신단 IU'!$A:$E,4,0),0)</f>
        <v>3606040</v>
      </c>
      <c r="F107" s="97">
        <f>IFERROR(VLOOKUP($A107,'법인영업혁신단 IU'!$A:$F,6,0),0)</f>
        <v>5022652</v>
      </c>
      <c r="G107" s="97">
        <f>IFERROR(VLOOKUP($A107,'법인영업혁신단 IU'!$A:$G,7,0),0)</f>
        <v>0</v>
      </c>
      <c r="H107" s="97" t="b">
        <f t="shared" si="14"/>
        <v>1</v>
      </c>
      <c r="J107" s="97"/>
      <c r="K107" s="260">
        <f t="shared" si="10"/>
        <v>0</v>
      </c>
      <c r="L107" s="92">
        <f t="shared" si="11"/>
        <v>0</v>
      </c>
      <c r="M107" s="92">
        <f t="shared" si="12"/>
        <v>0</v>
      </c>
      <c r="N107" s="92">
        <f t="shared" si="13"/>
        <v>0</v>
      </c>
      <c r="O107" s="92">
        <f t="shared" si="15"/>
        <v>0</v>
      </c>
      <c r="P107" s="261" t="b">
        <f t="shared" si="16"/>
        <v>1</v>
      </c>
      <c r="R107" s="92">
        <f t="shared" si="17"/>
        <v>0</v>
      </c>
      <c r="S107" s="92">
        <f>$R107*법인영업팀!$L$258</f>
        <v>0</v>
      </c>
      <c r="T107" s="92">
        <f>$R107*법인영업팀!$M$258</f>
        <v>0</v>
      </c>
      <c r="U107" s="92">
        <f>$R107*법인영업팀!$N$258</f>
        <v>0</v>
      </c>
      <c r="V107" s="92">
        <f>$R107*법인영업팀!$O$258</f>
        <v>0</v>
      </c>
      <c r="W107" s="92">
        <f>$R107*법인영업팀!$P$258</f>
        <v>0</v>
      </c>
      <c r="X107" s="92" t="b">
        <f t="shared" si="18"/>
        <v>1</v>
      </c>
    </row>
    <row r="108" spans="1:24" x14ac:dyDescent="0.45">
      <c r="A108" s="28" t="s">
        <v>257</v>
      </c>
      <c r="B108" s="97">
        <f>IFERROR(VLOOKUP($A108,'법인영업혁신단 IU'!$A:$E,2,FALSE),0)</f>
        <v>0</v>
      </c>
      <c r="C108" s="97">
        <f>IFERROR(VLOOKUP($A108,'법인영업혁신단 IU'!$A:$E,3,FALSE),0)</f>
        <v>0</v>
      </c>
      <c r="D108" s="97">
        <f>IFERROR(VLOOKUP($A108,'법인영업혁신단 IU'!$A:$E,5,FALSE),0)</f>
        <v>0</v>
      </c>
      <c r="E108" s="97">
        <f>IFERROR(VLOOKUP(A108,'법인영업혁신단 IU'!$A:$E,4,0),0)</f>
        <v>0</v>
      </c>
      <c r="F108" s="97">
        <f>IFERROR(VLOOKUP($A108,'법인영업혁신단 IU'!$A:$F,6,0),0)</f>
        <v>0</v>
      </c>
      <c r="G108" s="97">
        <f>IFERROR(VLOOKUP($A108,'법인영업혁신단 IU'!$A:$G,7,0),0)</f>
        <v>0</v>
      </c>
      <c r="H108" s="97" t="b">
        <f t="shared" si="14"/>
        <v>1</v>
      </c>
      <c r="J108" s="97"/>
      <c r="K108" s="260">
        <f t="shared" si="10"/>
        <v>0</v>
      </c>
      <c r="L108" s="92">
        <f t="shared" si="11"/>
        <v>0</v>
      </c>
      <c r="M108" s="92">
        <f t="shared" si="12"/>
        <v>0</v>
      </c>
      <c r="N108" s="92">
        <f t="shared" si="13"/>
        <v>0</v>
      </c>
      <c r="O108" s="92">
        <f t="shared" si="15"/>
        <v>0</v>
      </c>
      <c r="P108" s="261" t="b">
        <f t="shared" si="16"/>
        <v>1</v>
      </c>
      <c r="R108" s="92">
        <f t="shared" si="17"/>
        <v>0</v>
      </c>
      <c r="S108" s="92">
        <f>$R108*법인영업팀!$L$258</f>
        <v>0</v>
      </c>
      <c r="T108" s="92">
        <f>$R108*법인영업팀!$M$258</f>
        <v>0</v>
      </c>
      <c r="U108" s="92">
        <f>$R108*법인영업팀!$N$258</f>
        <v>0</v>
      </c>
      <c r="V108" s="92">
        <f>$R108*법인영업팀!$O$258</f>
        <v>0</v>
      </c>
      <c r="W108" s="92">
        <f>$R108*법인영업팀!$P$258</f>
        <v>0</v>
      </c>
      <c r="X108" s="92" t="b">
        <f t="shared" si="18"/>
        <v>1</v>
      </c>
    </row>
    <row r="109" spans="1:24" x14ac:dyDescent="0.45">
      <c r="A109" s="28" t="s">
        <v>330</v>
      </c>
      <c r="B109" s="97">
        <f>IFERROR(VLOOKUP($A109,'법인영업혁신단 IU'!$A:$E,2,FALSE),0)</f>
        <v>0</v>
      </c>
      <c r="C109" s="97">
        <f>IFERROR(VLOOKUP($A109,'법인영업혁신단 IU'!$A:$E,3,FALSE),0)</f>
        <v>0</v>
      </c>
      <c r="D109" s="97">
        <f>IFERROR(VLOOKUP($A109,'법인영업혁신단 IU'!$A:$E,5,FALSE),0)</f>
        <v>0</v>
      </c>
      <c r="E109" s="97">
        <f>IFERROR(VLOOKUP(A109,'법인영업혁신단 IU'!$A:$E,4,0),0)</f>
        <v>0</v>
      </c>
      <c r="F109" s="97">
        <f>IFERROR(VLOOKUP($A109,'법인영업혁신단 IU'!$A:$F,6,0),0)</f>
        <v>0</v>
      </c>
      <c r="G109" s="97">
        <f>IFERROR(VLOOKUP($A109,'법인영업혁신단 IU'!$A:$G,7,0),0)</f>
        <v>0</v>
      </c>
      <c r="H109" s="97" t="b">
        <f t="shared" si="14"/>
        <v>1</v>
      </c>
      <c r="J109" s="97"/>
      <c r="K109" s="260">
        <f t="shared" si="10"/>
        <v>0</v>
      </c>
      <c r="L109" s="92">
        <f t="shared" si="11"/>
        <v>0</v>
      </c>
      <c r="M109" s="92">
        <f t="shared" si="12"/>
        <v>0</v>
      </c>
      <c r="N109" s="92">
        <f t="shared" si="13"/>
        <v>0</v>
      </c>
      <c r="O109" s="92">
        <f t="shared" si="15"/>
        <v>0</v>
      </c>
      <c r="P109" s="261" t="b">
        <f t="shared" si="16"/>
        <v>1</v>
      </c>
      <c r="R109" s="92">
        <f t="shared" si="17"/>
        <v>0</v>
      </c>
      <c r="S109" s="92">
        <f>$R109*법인영업팀!$L$258</f>
        <v>0</v>
      </c>
      <c r="T109" s="92">
        <f>$R109*법인영업팀!$M$258</f>
        <v>0</v>
      </c>
      <c r="U109" s="92">
        <f>$R109*법인영업팀!$N$258</f>
        <v>0</v>
      </c>
      <c r="V109" s="92">
        <f>$R109*법인영업팀!$O$258</f>
        <v>0</v>
      </c>
      <c r="W109" s="92">
        <f>$R109*법인영업팀!$P$258</f>
        <v>0</v>
      </c>
      <c r="X109" s="92" t="b">
        <f t="shared" si="18"/>
        <v>1</v>
      </c>
    </row>
    <row r="110" spans="1:24" x14ac:dyDescent="0.45">
      <c r="A110" s="28" t="s">
        <v>332</v>
      </c>
      <c r="B110" s="97">
        <f>IFERROR(VLOOKUP($A110,'법인영업혁신단 IU'!$A:$E,2,FALSE),0)</f>
        <v>0</v>
      </c>
      <c r="C110" s="97">
        <f>IFERROR(VLOOKUP($A110,'법인영업혁신단 IU'!$A:$E,3,FALSE),0)</f>
        <v>0</v>
      </c>
      <c r="D110" s="97">
        <f>IFERROR(VLOOKUP($A110,'법인영업혁신단 IU'!$A:$E,5,FALSE),0)</f>
        <v>0</v>
      </c>
      <c r="E110" s="97">
        <f>IFERROR(VLOOKUP(A110,'법인영업혁신단 IU'!$A:$E,4,0),0)</f>
        <v>0</v>
      </c>
      <c r="F110" s="97">
        <f>IFERROR(VLOOKUP($A110,'법인영업혁신단 IU'!$A:$F,6,0),0)</f>
        <v>0</v>
      </c>
      <c r="G110" s="97">
        <f>IFERROR(VLOOKUP($A110,'법인영업혁신단 IU'!$A:$G,7,0),0)</f>
        <v>0</v>
      </c>
      <c r="H110" s="97" t="b">
        <f t="shared" si="14"/>
        <v>1</v>
      </c>
      <c r="J110" s="97"/>
      <c r="K110" s="260">
        <f t="shared" si="10"/>
        <v>0</v>
      </c>
      <c r="L110" s="92">
        <f t="shared" si="11"/>
        <v>0</v>
      </c>
      <c r="M110" s="92">
        <f t="shared" si="12"/>
        <v>0</v>
      </c>
      <c r="N110" s="92">
        <f t="shared" si="13"/>
        <v>0</v>
      </c>
      <c r="O110" s="92">
        <f t="shared" si="15"/>
        <v>0</v>
      </c>
      <c r="P110" s="261" t="b">
        <f t="shared" si="16"/>
        <v>1</v>
      </c>
      <c r="R110" s="92">
        <f t="shared" si="17"/>
        <v>0</v>
      </c>
      <c r="S110" s="92">
        <f>$R110*법인영업팀!$L$258</f>
        <v>0</v>
      </c>
      <c r="T110" s="92">
        <f>$R110*법인영업팀!$M$258</f>
        <v>0</v>
      </c>
      <c r="U110" s="92">
        <f>$R110*법인영업팀!$N$258</f>
        <v>0</v>
      </c>
      <c r="V110" s="92">
        <f>$R110*법인영업팀!$O$258</f>
        <v>0</v>
      </c>
      <c r="W110" s="92">
        <f>$R110*법인영업팀!$P$258</f>
        <v>0</v>
      </c>
      <c r="X110" s="92" t="b">
        <f t="shared" si="18"/>
        <v>1</v>
      </c>
    </row>
    <row r="111" spans="1:24" x14ac:dyDescent="0.45">
      <c r="A111" s="28" t="s">
        <v>331</v>
      </c>
      <c r="B111" s="97">
        <f>IFERROR(VLOOKUP($A111,'법인영업혁신단 IU'!$A:$E,2,FALSE),0)</f>
        <v>0</v>
      </c>
      <c r="C111" s="97">
        <f>IFERROR(VLOOKUP($A111,'법인영업혁신단 IU'!$A:$E,3,FALSE),0)</f>
        <v>0</v>
      </c>
      <c r="D111" s="97">
        <f>IFERROR(VLOOKUP($A111,'법인영업혁신단 IU'!$A:$E,5,FALSE),0)</f>
        <v>0</v>
      </c>
      <c r="E111" s="97">
        <f>IFERROR(VLOOKUP(A111,'법인영업혁신단 IU'!$A:$E,4,0),0)</f>
        <v>0</v>
      </c>
      <c r="F111" s="97">
        <f>IFERROR(VLOOKUP($A111,'법인영업혁신단 IU'!$A:$F,6,0),0)</f>
        <v>0</v>
      </c>
      <c r="G111" s="97">
        <f>IFERROR(VLOOKUP($A111,'법인영업혁신단 IU'!$A:$G,7,0),0)</f>
        <v>0</v>
      </c>
      <c r="H111" s="97" t="b">
        <f t="shared" si="14"/>
        <v>1</v>
      </c>
      <c r="J111" s="97"/>
      <c r="K111" s="260">
        <f t="shared" si="10"/>
        <v>0</v>
      </c>
      <c r="L111" s="92">
        <f t="shared" si="11"/>
        <v>0</v>
      </c>
      <c r="M111" s="92">
        <f t="shared" si="12"/>
        <v>0</v>
      </c>
      <c r="N111" s="92">
        <f t="shared" si="13"/>
        <v>0</v>
      </c>
      <c r="O111" s="92">
        <f t="shared" si="15"/>
        <v>0</v>
      </c>
      <c r="P111" s="261" t="b">
        <f t="shared" si="16"/>
        <v>1</v>
      </c>
      <c r="R111" s="92">
        <f t="shared" si="17"/>
        <v>0</v>
      </c>
      <c r="S111" s="92">
        <f>$R111*법인영업팀!$L$258</f>
        <v>0</v>
      </c>
      <c r="T111" s="92">
        <f>$R111*법인영업팀!$M$258</f>
        <v>0</v>
      </c>
      <c r="U111" s="92">
        <f>$R111*법인영업팀!$N$258</f>
        <v>0</v>
      </c>
      <c r="V111" s="92">
        <f>$R111*법인영업팀!$O$258</f>
        <v>0</v>
      </c>
      <c r="W111" s="92">
        <f>$R111*법인영업팀!$P$258</f>
        <v>0</v>
      </c>
      <c r="X111" s="92" t="b">
        <f t="shared" si="18"/>
        <v>1</v>
      </c>
    </row>
    <row r="112" spans="1:24" x14ac:dyDescent="0.45">
      <c r="A112" s="24" t="s">
        <v>61</v>
      </c>
      <c r="B112" s="97">
        <f>IFERROR(VLOOKUP($A112,'법인영업혁신단 IU'!$A:$E,2,FALSE),0)</f>
        <v>3292050</v>
      </c>
      <c r="C112" s="97">
        <f>IFERROR(VLOOKUP($A112,'법인영업혁신단 IU'!$A:$E,3,FALSE),0)</f>
        <v>0</v>
      </c>
      <c r="D112" s="97">
        <f>IFERROR(VLOOKUP($A112,'법인영업혁신단 IU'!$A:$E,5,FALSE),0)</f>
        <v>1272050</v>
      </c>
      <c r="E112" s="97">
        <f>IFERROR(VLOOKUP(A112,'법인영업혁신단 IU'!$A:$E,4,0),0)</f>
        <v>750000</v>
      </c>
      <c r="F112" s="97">
        <f>IFERROR(VLOOKUP($A112,'법인영업혁신단 IU'!$A:$F,6,0),0)</f>
        <v>1070000</v>
      </c>
      <c r="G112" s="97">
        <f>IFERROR(VLOOKUP($A112,'법인영업혁신단 IU'!$A:$G,7,0),0)</f>
        <v>200000</v>
      </c>
      <c r="H112" s="97" t="b">
        <f t="shared" si="14"/>
        <v>1</v>
      </c>
      <c r="J112" s="97"/>
      <c r="K112" s="260">
        <f t="shared" si="10"/>
        <v>0</v>
      </c>
      <c r="L112" s="92">
        <f t="shared" si="11"/>
        <v>0</v>
      </c>
      <c r="M112" s="92">
        <f t="shared" si="12"/>
        <v>0</v>
      </c>
      <c r="N112" s="92">
        <f t="shared" si="13"/>
        <v>0</v>
      </c>
      <c r="O112" s="92">
        <f t="shared" si="15"/>
        <v>0</v>
      </c>
      <c r="P112" s="261" t="b">
        <f>K112=L112+M112+N112+O112</f>
        <v>1</v>
      </c>
      <c r="R112" s="92">
        <f t="shared" si="17"/>
        <v>0</v>
      </c>
      <c r="S112" s="92">
        <f>$R112*법인영업팀!$L$258</f>
        <v>0</v>
      </c>
      <c r="T112" s="92">
        <f>$R112*법인영업팀!$M$258</f>
        <v>0</v>
      </c>
      <c r="U112" s="92">
        <f>$R112*법인영업팀!$N$258</f>
        <v>0</v>
      </c>
      <c r="V112" s="92">
        <f>$R112*법인영업팀!$O$258</f>
        <v>0</v>
      </c>
      <c r="W112" s="92">
        <f>$R112*법인영업팀!$P$258</f>
        <v>0</v>
      </c>
      <c r="X112" s="92" t="b">
        <f t="shared" si="18"/>
        <v>1</v>
      </c>
    </row>
    <row r="113" spans="1:24" x14ac:dyDescent="0.45">
      <c r="A113" s="23" t="s">
        <v>62</v>
      </c>
      <c r="B113" s="97">
        <f>IFERROR(VLOOKUP($A113,'법인영업혁신단 IU'!$A:$E,2,FALSE),0)</f>
        <v>1168600</v>
      </c>
      <c r="C113" s="97">
        <f>IFERROR(VLOOKUP($A113,'법인영업혁신단 IU'!$A:$E,3,FALSE),0)</f>
        <v>0</v>
      </c>
      <c r="D113" s="97">
        <f>IFERROR(VLOOKUP($A113,'법인영업혁신단 IU'!$A:$E,5,FALSE),0)</f>
        <v>646600</v>
      </c>
      <c r="E113" s="97">
        <f>IFERROR(VLOOKUP(A113,'법인영업혁신단 IU'!$A:$E,4,0),0)</f>
        <v>287000</v>
      </c>
      <c r="F113" s="97">
        <f>IFERROR(VLOOKUP($A113,'법인영업혁신단 IU'!$A:$F,6,0),0)</f>
        <v>235000</v>
      </c>
      <c r="G113" s="97">
        <f>IFERROR(VLOOKUP($A113,'법인영업혁신단 IU'!$A:$G,7,0),0)</f>
        <v>0</v>
      </c>
      <c r="H113" s="97" t="b">
        <f t="shared" si="14"/>
        <v>1</v>
      </c>
      <c r="J113" s="97"/>
      <c r="K113" s="260">
        <f t="shared" si="10"/>
        <v>0</v>
      </c>
      <c r="L113" s="92">
        <f t="shared" si="11"/>
        <v>0</v>
      </c>
      <c r="M113" s="92">
        <f t="shared" si="12"/>
        <v>0</v>
      </c>
      <c r="N113" s="92">
        <f t="shared" si="13"/>
        <v>0</v>
      </c>
      <c r="O113" s="92">
        <f t="shared" si="15"/>
        <v>0</v>
      </c>
      <c r="P113" s="261" t="b">
        <f t="shared" si="16"/>
        <v>1</v>
      </c>
      <c r="R113" s="92">
        <f t="shared" si="17"/>
        <v>0</v>
      </c>
      <c r="S113" s="92">
        <f>$R113*법인영업팀!$L$258</f>
        <v>0</v>
      </c>
      <c r="T113" s="92">
        <f>$R113*법인영업팀!$M$258</f>
        <v>0</v>
      </c>
      <c r="U113" s="92">
        <f>$R113*법인영업팀!$N$258</f>
        <v>0</v>
      </c>
      <c r="V113" s="92">
        <f>$R113*법인영업팀!$O$258</f>
        <v>0</v>
      </c>
      <c r="W113" s="92">
        <f>$R113*법인영업팀!$P$258</f>
        <v>0</v>
      </c>
      <c r="X113" s="92" t="b">
        <f t="shared" si="18"/>
        <v>1</v>
      </c>
    </row>
    <row r="114" spans="1:24" x14ac:dyDescent="0.45">
      <c r="A114" s="23" t="s">
        <v>382</v>
      </c>
      <c r="B114" s="97">
        <f>IFERROR(VLOOKUP($A114,'법인영업혁신단 IU'!$A:$E,2,FALSE),0)</f>
        <v>0</v>
      </c>
      <c r="C114" s="97">
        <f>IFERROR(VLOOKUP($A114,'법인영업혁신단 IU'!$A:$E,3,FALSE),0)</f>
        <v>0</v>
      </c>
      <c r="D114" s="97">
        <f>IFERROR(VLOOKUP($A114,'법인영업혁신단 IU'!$A:$E,5,FALSE),0)</f>
        <v>0</v>
      </c>
      <c r="E114" s="97">
        <f>IFERROR(VLOOKUP(A114,'법인영업혁신단 IU'!$A:$E,4,0),0)</f>
        <v>0</v>
      </c>
      <c r="F114" s="97">
        <f>IFERROR(VLOOKUP($A114,'법인영업혁신단 IU'!$A:$F,6,0),0)</f>
        <v>0</v>
      </c>
      <c r="G114" s="97">
        <f>IFERROR(VLOOKUP($A114,'법인영업혁신단 IU'!$A:$G,7,0),0)</f>
        <v>0</v>
      </c>
      <c r="H114" s="97" t="b">
        <f t="shared" si="14"/>
        <v>1</v>
      </c>
      <c r="J114" s="97"/>
      <c r="K114" s="260">
        <f t="shared" si="10"/>
        <v>0</v>
      </c>
      <c r="L114" s="92">
        <f t="shared" si="11"/>
        <v>0</v>
      </c>
      <c r="M114" s="92">
        <f t="shared" si="12"/>
        <v>0</v>
      </c>
      <c r="N114" s="92">
        <f t="shared" si="13"/>
        <v>0</v>
      </c>
      <c r="O114" s="92">
        <f t="shared" si="15"/>
        <v>0</v>
      </c>
      <c r="P114" s="261" t="b">
        <f t="shared" si="16"/>
        <v>1</v>
      </c>
      <c r="R114" s="92">
        <f t="shared" si="17"/>
        <v>0</v>
      </c>
      <c r="S114" s="92">
        <f>$R114*법인영업팀!$L$258</f>
        <v>0</v>
      </c>
      <c r="T114" s="92">
        <f>$R114*법인영업팀!$M$258</f>
        <v>0</v>
      </c>
      <c r="U114" s="92">
        <f>$R114*법인영업팀!$N$258</f>
        <v>0</v>
      </c>
      <c r="V114" s="92">
        <f>$R114*법인영업팀!$O$258</f>
        <v>0</v>
      </c>
      <c r="W114" s="92">
        <f>$R114*법인영업팀!$P$258</f>
        <v>0</v>
      </c>
      <c r="X114" s="92" t="b">
        <f t="shared" si="18"/>
        <v>1</v>
      </c>
    </row>
    <row r="115" spans="1:24" x14ac:dyDescent="0.45">
      <c r="A115" s="23" t="s">
        <v>218</v>
      </c>
      <c r="B115" s="97">
        <f>IFERROR(VLOOKUP($A115,'법인영업혁신단 IU'!$A:$E,2,FALSE),0)</f>
        <v>0</v>
      </c>
      <c r="C115" s="97">
        <f>IFERROR(VLOOKUP($A115,'법인영업혁신단 IU'!$A:$E,3,FALSE),0)</f>
        <v>0</v>
      </c>
      <c r="D115" s="97">
        <f>IFERROR(VLOOKUP($A115,'법인영업혁신단 IU'!$A:$E,5,FALSE),0)</f>
        <v>0</v>
      </c>
      <c r="E115" s="97">
        <f>IFERROR(VLOOKUP(A115,'법인영업혁신단 IU'!$A:$E,4,0),0)</f>
        <v>0</v>
      </c>
      <c r="F115" s="97">
        <f>IFERROR(VLOOKUP($A115,'법인영업혁신단 IU'!$A:$F,6,0),0)</f>
        <v>0</v>
      </c>
      <c r="G115" s="97">
        <f>IFERROR(VLOOKUP($A115,'법인영업혁신단 IU'!$A:$G,7,0),0)</f>
        <v>0</v>
      </c>
      <c r="H115" s="97" t="b">
        <f t="shared" si="14"/>
        <v>1</v>
      </c>
      <c r="J115" s="97"/>
      <c r="K115" s="260">
        <f t="shared" si="10"/>
        <v>0</v>
      </c>
      <c r="L115" s="92">
        <f t="shared" si="11"/>
        <v>0</v>
      </c>
      <c r="M115" s="92">
        <f t="shared" si="12"/>
        <v>0</v>
      </c>
      <c r="N115" s="92">
        <f t="shared" si="13"/>
        <v>0</v>
      </c>
      <c r="O115" s="92">
        <f t="shared" si="15"/>
        <v>0</v>
      </c>
      <c r="P115" s="261" t="b">
        <f t="shared" si="16"/>
        <v>1</v>
      </c>
      <c r="R115" s="92">
        <f t="shared" si="17"/>
        <v>0</v>
      </c>
      <c r="S115" s="92">
        <f>$R115*법인영업팀!$L$258</f>
        <v>0</v>
      </c>
      <c r="T115" s="92">
        <f>$R115*법인영업팀!$M$258</f>
        <v>0</v>
      </c>
      <c r="U115" s="92">
        <f>$R115*법인영업팀!$N$258</f>
        <v>0</v>
      </c>
      <c r="V115" s="92">
        <f>$R115*법인영업팀!$O$258</f>
        <v>0</v>
      </c>
      <c r="W115" s="92">
        <f>$R115*법인영업팀!$P$258</f>
        <v>0</v>
      </c>
      <c r="X115" s="92" t="b">
        <f t="shared" si="18"/>
        <v>1</v>
      </c>
    </row>
    <row r="116" spans="1:24" x14ac:dyDescent="0.45">
      <c r="A116" s="177" t="s">
        <v>412</v>
      </c>
      <c r="B116" s="97">
        <f>IFERROR(VLOOKUP($A116,'법인영업혁신단 IU'!$A:$E,2,FALSE),0)</f>
        <v>637000</v>
      </c>
      <c r="C116" s="97">
        <f>IFERROR(VLOOKUP($A116,'법인영업혁신단 IU'!$A:$E,3,FALSE),0)</f>
        <v>0</v>
      </c>
      <c r="D116" s="97">
        <f>IFERROR(VLOOKUP($A116,'법인영업혁신단 IU'!$A:$E,5,FALSE),0)</f>
        <v>339000</v>
      </c>
      <c r="E116" s="97">
        <f>IFERROR(VLOOKUP(A116,'법인영업혁신단 IU'!$A:$E,4,0),0)</f>
        <v>163000</v>
      </c>
      <c r="F116" s="97">
        <f>IFERROR(VLOOKUP($A116,'법인영업혁신단 IU'!$A:$F,6,0),0)</f>
        <v>135000</v>
      </c>
      <c r="G116" s="97">
        <f>IFERROR(VLOOKUP($A116,'법인영업혁신단 IU'!$A:$G,7,0),0)</f>
        <v>0</v>
      </c>
      <c r="H116" s="97" t="b">
        <f t="shared" si="14"/>
        <v>1</v>
      </c>
      <c r="J116" s="97"/>
      <c r="K116" s="260">
        <f t="shared" ref="K116" si="21">C116</f>
        <v>0</v>
      </c>
      <c r="L116" s="92">
        <f t="shared" si="11"/>
        <v>0</v>
      </c>
      <c r="M116" s="92">
        <f t="shared" si="12"/>
        <v>0</v>
      </c>
      <c r="N116" s="92">
        <f t="shared" si="13"/>
        <v>0</v>
      </c>
      <c r="O116" s="92">
        <f t="shared" si="15"/>
        <v>0</v>
      </c>
      <c r="P116" s="261" t="b">
        <f>K116=L116+M116+N116+O116</f>
        <v>1</v>
      </c>
      <c r="R116" s="92">
        <f t="shared" si="17"/>
        <v>0</v>
      </c>
      <c r="S116" s="92">
        <f>$R116*법인영업팀!$L$258</f>
        <v>0</v>
      </c>
      <c r="T116" s="92">
        <f>$R116*법인영업팀!$M$258</f>
        <v>0</v>
      </c>
      <c r="U116" s="92">
        <f>$R116*법인영업팀!$N$258</f>
        <v>0</v>
      </c>
      <c r="V116" s="92">
        <f>$R116*법인영업팀!$O$258</f>
        <v>0</v>
      </c>
      <c r="W116" s="92">
        <f>$R116*법인영업팀!$P$258</f>
        <v>0</v>
      </c>
      <c r="X116" s="92" t="b">
        <f t="shared" si="18"/>
        <v>1</v>
      </c>
    </row>
    <row r="117" spans="1:24" x14ac:dyDescent="0.45">
      <c r="A117" s="228" t="s">
        <v>443</v>
      </c>
      <c r="B117" s="97">
        <f>IFERROR(VLOOKUP($A117,'법인영업혁신단 IU'!$A:$E,2,FALSE),0)</f>
        <v>1486450</v>
      </c>
      <c r="C117" s="97">
        <f>IFERROR(VLOOKUP($A117,'법인영업혁신단 IU'!$A:$E,3,FALSE),0)</f>
        <v>0</v>
      </c>
      <c r="D117" s="97">
        <f>IFERROR(VLOOKUP($A117,'법인영업혁신단 IU'!$A:$E,5,FALSE),0)</f>
        <v>286450</v>
      </c>
      <c r="E117" s="97">
        <f>IFERROR(VLOOKUP(A117,'법인영업혁신단 IU'!$A:$E,4,0),0)</f>
        <v>300000</v>
      </c>
      <c r="F117" s="97">
        <f>IFERROR(VLOOKUP($A117,'법인영업혁신단 IU'!$A:$F,6,0),0)</f>
        <v>700000</v>
      </c>
      <c r="G117" s="97">
        <f>IFERROR(VLOOKUP($A117,'법인영업혁신단 IU'!$A:$G,7,0),0)</f>
        <v>200000</v>
      </c>
      <c r="H117" s="97" t="b">
        <f t="shared" si="14"/>
        <v>1</v>
      </c>
      <c r="J117" s="97"/>
      <c r="K117" s="260">
        <f t="shared" ref="K117" si="22">C117</f>
        <v>0</v>
      </c>
      <c r="L117" s="92">
        <f t="shared" si="11"/>
        <v>0</v>
      </c>
      <c r="M117" s="92">
        <f t="shared" si="12"/>
        <v>0</v>
      </c>
      <c r="N117" s="92">
        <f t="shared" si="13"/>
        <v>0</v>
      </c>
      <c r="O117" s="92">
        <f t="shared" si="15"/>
        <v>0</v>
      </c>
      <c r="P117" s="261" t="b">
        <f t="shared" si="16"/>
        <v>1</v>
      </c>
      <c r="R117" s="92">
        <f t="shared" si="17"/>
        <v>0</v>
      </c>
      <c r="S117" s="92">
        <f>$R117*법인영업팀!$L$258</f>
        <v>0</v>
      </c>
      <c r="T117" s="92">
        <f>$R117*법인영업팀!$M$258</f>
        <v>0</v>
      </c>
      <c r="U117" s="92">
        <f>$R117*법인영업팀!$N$258</f>
        <v>0</v>
      </c>
      <c r="V117" s="92">
        <f>$R117*법인영업팀!$O$258</f>
        <v>0</v>
      </c>
      <c r="W117" s="92">
        <f>$R117*법인영업팀!$P$258</f>
        <v>0</v>
      </c>
      <c r="X117" s="92" t="b">
        <f t="shared" si="18"/>
        <v>1</v>
      </c>
    </row>
    <row r="118" spans="1:24" x14ac:dyDescent="0.45">
      <c r="A118" s="24" t="s">
        <v>155</v>
      </c>
      <c r="B118" s="97">
        <f>IFERROR(VLOOKUP($A118,'법인영업혁신단 IU'!$A:$E,2,FALSE),0)</f>
        <v>500000</v>
      </c>
      <c r="C118" s="97">
        <f>IFERROR(VLOOKUP($A118,'법인영업혁신단 IU'!$A:$E,3,FALSE),0)</f>
        <v>0</v>
      </c>
      <c r="D118" s="97">
        <f>IFERROR(VLOOKUP($A118,'법인영업혁신단 IU'!$A:$E,5,FALSE),0)</f>
        <v>500000</v>
      </c>
      <c r="E118" s="97">
        <f>IFERROR(VLOOKUP(A118,'법인영업혁신단 IU'!$A:$E,4,0),0)</f>
        <v>0</v>
      </c>
      <c r="F118" s="97">
        <f>IFERROR(VLOOKUP($A118,'법인영업혁신단 IU'!$A:$F,6,0),0)</f>
        <v>0</v>
      </c>
      <c r="G118" s="97">
        <f>IFERROR(VLOOKUP($A118,'법인영업혁신단 IU'!$A:$G,7,0),0)</f>
        <v>0</v>
      </c>
      <c r="H118" s="97" t="b">
        <f t="shared" si="14"/>
        <v>1</v>
      </c>
      <c r="J118" s="97"/>
      <c r="K118" s="260">
        <f t="shared" si="10"/>
        <v>0</v>
      </c>
      <c r="L118" s="92">
        <f t="shared" si="11"/>
        <v>0</v>
      </c>
      <c r="M118" s="92">
        <f t="shared" si="12"/>
        <v>0</v>
      </c>
      <c r="N118" s="92">
        <f t="shared" si="13"/>
        <v>0</v>
      </c>
      <c r="O118" s="92">
        <f t="shared" si="15"/>
        <v>0</v>
      </c>
      <c r="P118" s="261" t="b">
        <f t="shared" si="16"/>
        <v>1</v>
      </c>
      <c r="R118" s="92">
        <f t="shared" si="17"/>
        <v>0</v>
      </c>
      <c r="S118" s="92">
        <f>$R118*법인영업팀!$L$258</f>
        <v>0</v>
      </c>
      <c r="T118" s="92">
        <f>$R118*법인영업팀!$M$258</f>
        <v>0</v>
      </c>
      <c r="U118" s="92">
        <f>$R118*법인영업팀!$N$258</f>
        <v>0</v>
      </c>
      <c r="V118" s="92">
        <f>$R118*법인영업팀!$O$258</f>
        <v>0</v>
      </c>
      <c r="W118" s="92">
        <f>$R118*법인영업팀!$P$258</f>
        <v>0</v>
      </c>
      <c r="X118" s="92" t="b">
        <f t="shared" si="18"/>
        <v>1</v>
      </c>
    </row>
    <row r="119" spans="1:24" x14ac:dyDescent="0.45">
      <c r="A119" s="23" t="s">
        <v>156</v>
      </c>
      <c r="B119" s="97">
        <f>IFERROR(VLOOKUP($A119,'법인영업혁신단 IU'!$A:$E,2,FALSE),0)</f>
        <v>0</v>
      </c>
      <c r="C119" s="97">
        <f>IFERROR(VLOOKUP($A119,'법인영업혁신단 IU'!$A:$E,3,FALSE),0)</f>
        <v>0</v>
      </c>
      <c r="D119" s="97">
        <f>IFERROR(VLOOKUP($A119,'법인영업혁신단 IU'!$A:$E,5,FALSE),0)</f>
        <v>0</v>
      </c>
      <c r="E119" s="97">
        <f>IFERROR(VLOOKUP(A119,'법인영업혁신단 IU'!$A:$E,4,0),0)</f>
        <v>0</v>
      </c>
      <c r="F119" s="97">
        <f>IFERROR(VLOOKUP($A119,'법인영업혁신단 IU'!$A:$F,6,0),0)</f>
        <v>0</v>
      </c>
      <c r="G119" s="97">
        <f>IFERROR(VLOOKUP($A119,'법인영업혁신단 IU'!$A:$G,7,0),0)</f>
        <v>0</v>
      </c>
      <c r="H119" s="97" t="b">
        <f t="shared" si="14"/>
        <v>1</v>
      </c>
      <c r="J119" s="97"/>
      <c r="K119" s="260">
        <f t="shared" si="10"/>
        <v>0</v>
      </c>
      <c r="L119" s="92">
        <f t="shared" si="11"/>
        <v>0</v>
      </c>
      <c r="M119" s="92">
        <f t="shared" si="12"/>
        <v>0</v>
      </c>
      <c r="N119" s="92">
        <f t="shared" si="13"/>
        <v>0</v>
      </c>
      <c r="O119" s="92">
        <f t="shared" si="15"/>
        <v>0</v>
      </c>
      <c r="P119" s="261" t="b">
        <f t="shared" si="16"/>
        <v>1</v>
      </c>
      <c r="R119" s="92">
        <f t="shared" si="17"/>
        <v>0</v>
      </c>
      <c r="S119" s="92">
        <f>$R119*법인영업팀!$L$258</f>
        <v>0</v>
      </c>
      <c r="T119" s="92">
        <f>$R119*법인영업팀!$M$258</f>
        <v>0</v>
      </c>
      <c r="U119" s="92">
        <f>$R119*법인영업팀!$N$258</f>
        <v>0</v>
      </c>
      <c r="V119" s="92">
        <f>$R119*법인영업팀!$O$258</f>
        <v>0</v>
      </c>
      <c r="W119" s="92">
        <f>$R119*법인영업팀!$P$258</f>
        <v>0</v>
      </c>
      <c r="X119" s="92" t="b">
        <f t="shared" si="18"/>
        <v>1</v>
      </c>
    </row>
    <row r="120" spans="1:24" x14ac:dyDescent="0.45">
      <c r="A120" s="23" t="s">
        <v>219</v>
      </c>
      <c r="B120" s="97">
        <f>IFERROR(VLOOKUP($A120,'법인영업혁신단 IU'!$A:$E,2,FALSE),0)</f>
        <v>0</v>
      </c>
      <c r="C120" s="97">
        <f>IFERROR(VLOOKUP($A120,'법인영업혁신단 IU'!$A:$E,3,FALSE),0)</f>
        <v>0</v>
      </c>
      <c r="D120" s="97">
        <f>IFERROR(VLOOKUP($A120,'법인영업혁신단 IU'!$A:$E,5,FALSE),0)</f>
        <v>0</v>
      </c>
      <c r="E120" s="97">
        <f>IFERROR(VLOOKUP(A120,'법인영업혁신단 IU'!$A:$E,4,0),0)</f>
        <v>0</v>
      </c>
      <c r="F120" s="97">
        <f>IFERROR(VLOOKUP($A120,'법인영업혁신단 IU'!$A:$F,6,0),0)</f>
        <v>0</v>
      </c>
      <c r="G120" s="97">
        <f>IFERROR(VLOOKUP($A120,'법인영업혁신단 IU'!$A:$G,7,0),0)</f>
        <v>0</v>
      </c>
      <c r="H120" s="97" t="b">
        <f t="shared" si="14"/>
        <v>1</v>
      </c>
      <c r="J120" s="97"/>
      <c r="K120" s="260">
        <f t="shared" si="10"/>
        <v>0</v>
      </c>
      <c r="L120" s="92">
        <f t="shared" si="11"/>
        <v>0</v>
      </c>
      <c r="M120" s="92">
        <f t="shared" si="12"/>
        <v>0</v>
      </c>
      <c r="N120" s="92">
        <f t="shared" si="13"/>
        <v>0</v>
      </c>
      <c r="O120" s="92">
        <f t="shared" si="15"/>
        <v>0</v>
      </c>
      <c r="P120" s="261" t="b">
        <f t="shared" si="16"/>
        <v>1</v>
      </c>
      <c r="R120" s="92">
        <f t="shared" si="17"/>
        <v>0</v>
      </c>
      <c r="S120" s="92">
        <f>$R120*법인영업팀!$L$258</f>
        <v>0</v>
      </c>
      <c r="T120" s="92">
        <f>$R120*법인영업팀!$M$258</f>
        <v>0</v>
      </c>
      <c r="U120" s="92">
        <f>$R120*법인영업팀!$N$258</f>
        <v>0</v>
      </c>
      <c r="V120" s="92">
        <f>$R120*법인영업팀!$O$258</f>
        <v>0</v>
      </c>
      <c r="W120" s="92">
        <f>$R120*법인영업팀!$P$258</f>
        <v>0</v>
      </c>
      <c r="X120" s="92" t="b">
        <f t="shared" si="18"/>
        <v>1</v>
      </c>
    </row>
    <row r="121" spans="1:24" x14ac:dyDescent="0.45">
      <c r="A121" s="23" t="s">
        <v>157</v>
      </c>
      <c r="B121" s="97">
        <f>IFERROR(VLOOKUP($A121,'법인영업혁신단 IU'!$A:$E,2,FALSE),0)</f>
        <v>500000</v>
      </c>
      <c r="C121" s="97">
        <f>IFERROR(VLOOKUP($A121,'법인영업혁신단 IU'!$A:$E,3,FALSE),0)</f>
        <v>0</v>
      </c>
      <c r="D121" s="97">
        <f>IFERROR(VLOOKUP($A121,'법인영업혁신단 IU'!$A:$E,5,FALSE),0)</f>
        <v>500000</v>
      </c>
      <c r="E121" s="97">
        <f>IFERROR(VLOOKUP(A121,'법인영업혁신단 IU'!$A:$E,4,0),0)</f>
        <v>0</v>
      </c>
      <c r="F121" s="97">
        <f>IFERROR(VLOOKUP($A121,'법인영업혁신단 IU'!$A:$F,6,0),0)</f>
        <v>0</v>
      </c>
      <c r="G121" s="97">
        <f>IFERROR(VLOOKUP($A121,'법인영업혁신단 IU'!$A:$G,7,0),0)</f>
        <v>0</v>
      </c>
      <c r="H121" s="97" t="b">
        <f t="shared" si="14"/>
        <v>1</v>
      </c>
      <c r="J121" s="97"/>
      <c r="K121" s="260">
        <f t="shared" si="10"/>
        <v>0</v>
      </c>
      <c r="L121" s="92">
        <f t="shared" si="11"/>
        <v>0</v>
      </c>
      <c r="M121" s="92">
        <f t="shared" si="12"/>
        <v>0</v>
      </c>
      <c r="N121" s="92">
        <f t="shared" si="13"/>
        <v>0</v>
      </c>
      <c r="O121" s="92">
        <f t="shared" si="15"/>
        <v>0</v>
      </c>
      <c r="P121" s="261" t="b">
        <f t="shared" si="16"/>
        <v>1</v>
      </c>
      <c r="R121" s="92">
        <f t="shared" si="17"/>
        <v>0</v>
      </c>
      <c r="S121" s="92">
        <f>$R121*법인영업팀!$L$258</f>
        <v>0</v>
      </c>
      <c r="T121" s="92">
        <f>$R121*법인영업팀!$M$258</f>
        <v>0</v>
      </c>
      <c r="U121" s="92">
        <f>$R121*법인영업팀!$N$258</f>
        <v>0</v>
      </c>
      <c r="V121" s="92">
        <f>$R121*법인영업팀!$O$258</f>
        <v>0</v>
      </c>
      <c r="W121" s="92">
        <f>$R121*법인영업팀!$P$258</f>
        <v>0</v>
      </c>
      <c r="X121" s="92" t="b">
        <f t="shared" si="18"/>
        <v>1</v>
      </c>
    </row>
    <row r="122" spans="1:24" x14ac:dyDescent="0.45">
      <c r="A122" s="24" t="s">
        <v>63</v>
      </c>
      <c r="B122" s="97">
        <f>IFERROR(VLOOKUP($A122,'법인영업혁신단 IU'!$A:$E,2,FALSE),0)</f>
        <v>14210137</v>
      </c>
      <c r="C122" s="97">
        <f>IFERROR(VLOOKUP($A122,'법인영업혁신단 IU'!$A:$E,3,FALSE),0)</f>
        <v>0</v>
      </c>
      <c r="D122" s="97">
        <f>IFERROR(VLOOKUP($A122,'법인영업혁신단 IU'!$A:$E,5,FALSE),0)</f>
        <v>1599404</v>
      </c>
      <c r="E122" s="97">
        <f>IFERROR(VLOOKUP(A122,'법인영업혁신단 IU'!$A:$E,4,0),0)</f>
        <v>12602313</v>
      </c>
      <c r="F122" s="97">
        <f>IFERROR(VLOOKUP($A122,'법인영업혁신단 IU'!$A:$F,6,0),0)</f>
        <v>3920</v>
      </c>
      <c r="G122" s="97">
        <f>IFERROR(VLOOKUP($A122,'법인영업혁신단 IU'!$A:$G,7,0),0)</f>
        <v>4500</v>
      </c>
      <c r="H122" s="97" t="b">
        <f t="shared" si="14"/>
        <v>1</v>
      </c>
      <c r="J122" s="97"/>
      <c r="K122" s="260">
        <f t="shared" si="10"/>
        <v>0</v>
      </c>
      <c r="L122" s="92">
        <f t="shared" si="11"/>
        <v>0</v>
      </c>
      <c r="M122" s="92">
        <f t="shared" si="12"/>
        <v>0</v>
      </c>
      <c r="N122" s="92">
        <f t="shared" si="13"/>
        <v>0</v>
      </c>
      <c r="O122" s="92">
        <f t="shared" si="15"/>
        <v>0</v>
      </c>
      <c r="P122" s="261" t="b">
        <f t="shared" si="16"/>
        <v>1</v>
      </c>
      <c r="R122" s="92">
        <f t="shared" si="17"/>
        <v>0</v>
      </c>
      <c r="S122" s="92">
        <f>$R122*법인영업팀!$L$258</f>
        <v>0</v>
      </c>
      <c r="T122" s="92">
        <f>$R122*법인영업팀!$M$258</f>
        <v>0</v>
      </c>
      <c r="U122" s="92">
        <f>$R122*법인영업팀!$N$258</f>
        <v>0</v>
      </c>
      <c r="V122" s="92">
        <f>$R122*법인영업팀!$O$258</f>
        <v>0</v>
      </c>
      <c r="W122" s="92">
        <f>$R122*법인영업팀!$P$258</f>
        <v>0</v>
      </c>
      <c r="X122" s="92" t="b">
        <f t="shared" si="18"/>
        <v>1</v>
      </c>
    </row>
    <row r="123" spans="1:24" x14ac:dyDescent="0.45">
      <c r="A123" s="23" t="s">
        <v>64</v>
      </c>
      <c r="B123" s="97">
        <f>IFERROR(VLOOKUP($A123,'법인영업혁신단 IU'!$A:$E,2,FALSE),0)</f>
        <v>0</v>
      </c>
      <c r="C123" s="97">
        <f>IFERROR(VLOOKUP($A123,'법인영업혁신단 IU'!$A:$E,3,FALSE),0)</f>
        <v>0</v>
      </c>
      <c r="D123" s="97">
        <f>IFERROR(VLOOKUP($A123,'법인영업혁신단 IU'!$A:$E,5,FALSE),0)</f>
        <v>0</v>
      </c>
      <c r="E123" s="97">
        <f>IFERROR(VLOOKUP(A123,'법인영업혁신단 IU'!$A:$E,4,0),0)</f>
        <v>0</v>
      </c>
      <c r="F123" s="97">
        <f>IFERROR(VLOOKUP($A123,'법인영업혁신단 IU'!$A:$F,6,0),0)</f>
        <v>0</v>
      </c>
      <c r="G123" s="97">
        <f>IFERROR(VLOOKUP($A123,'법인영업혁신단 IU'!$A:$G,7,0),0)</f>
        <v>0</v>
      </c>
      <c r="H123" s="97" t="b">
        <f t="shared" si="14"/>
        <v>1</v>
      </c>
      <c r="J123" s="97"/>
      <c r="K123" s="260">
        <f t="shared" si="10"/>
        <v>0</v>
      </c>
      <c r="L123" s="92">
        <f t="shared" si="11"/>
        <v>0</v>
      </c>
      <c r="M123" s="92">
        <f t="shared" si="12"/>
        <v>0</v>
      </c>
      <c r="N123" s="92">
        <f t="shared" si="13"/>
        <v>0</v>
      </c>
      <c r="O123" s="92">
        <f t="shared" si="15"/>
        <v>0</v>
      </c>
      <c r="P123" s="261" t="b">
        <f t="shared" si="16"/>
        <v>1</v>
      </c>
      <c r="R123" s="92">
        <f t="shared" si="17"/>
        <v>0</v>
      </c>
      <c r="S123" s="92">
        <f>$R123*법인영업팀!$L$258</f>
        <v>0</v>
      </c>
      <c r="T123" s="92">
        <f>$R123*법인영업팀!$M$258</f>
        <v>0</v>
      </c>
      <c r="U123" s="92">
        <f>$R123*법인영업팀!$N$258</f>
        <v>0</v>
      </c>
      <c r="V123" s="92">
        <f>$R123*법인영업팀!$O$258</f>
        <v>0</v>
      </c>
      <c r="W123" s="92">
        <f>$R123*법인영업팀!$P$258</f>
        <v>0</v>
      </c>
      <c r="X123" s="92" t="b">
        <f t="shared" si="18"/>
        <v>1</v>
      </c>
    </row>
    <row r="124" spans="1:24" x14ac:dyDescent="0.45">
      <c r="A124" s="23" t="s">
        <v>65</v>
      </c>
      <c r="B124" s="97">
        <f>IFERROR(VLOOKUP($A124,'법인영업혁신단 IU'!$A:$E,2,FALSE),0)</f>
        <v>11651351</v>
      </c>
      <c r="C124" s="97">
        <f>IFERROR(VLOOKUP($A124,'법인영업혁신단 IU'!$A:$E,3,FALSE),0)</f>
        <v>0</v>
      </c>
      <c r="D124" s="97">
        <f>IFERROR(VLOOKUP($A124,'법인영업혁신단 IU'!$A:$E,5,FALSE),0)</f>
        <v>173297</v>
      </c>
      <c r="E124" s="97">
        <f>IFERROR(VLOOKUP(A124,'법인영업혁신단 IU'!$A:$E,4,0),0)</f>
        <v>11478054</v>
      </c>
      <c r="F124" s="97">
        <f>IFERROR(VLOOKUP($A124,'법인영업혁신단 IU'!$A:$F,6,0),0)</f>
        <v>0</v>
      </c>
      <c r="G124" s="97">
        <f>IFERROR(VLOOKUP($A124,'법인영업혁신단 IU'!$A:$G,7,0),0)</f>
        <v>0</v>
      </c>
      <c r="H124" s="97" t="b">
        <f t="shared" si="14"/>
        <v>1</v>
      </c>
      <c r="J124" s="97"/>
      <c r="K124" s="260">
        <f t="shared" si="10"/>
        <v>0</v>
      </c>
      <c r="L124" s="92">
        <f t="shared" si="11"/>
        <v>0</v>
      </c>
      <c r="M124" s="92">
        <f t="shared" si="12"/>
        <v>0</v>
      </c>
      <c r="N124" s="92">
        <f t="shared" si="13"/>
        <v>0</v>
      </c>
      <c r="O124" s="92">
        <f t="shared" si="15"/>
        <v>0</v>
      </c>
      <c r="P124" s="261" t="b">
        <f t="shared" si="16"/>
        <v>1</v>
      </c>
      <c r="R124" s="92">
        <f t="shared" si="17"/>
        <v>0</v>
      </c>
      <c r="S124" s="92">
        <f>$R124*법인영업팀!$L$258</f>
        <v>0</v>
      </c>
      <c r="T124" s="92">
        <f>$R124*법인영업팀!$M$258</f>
        <v>0</v>
      </c>
      <c r="U124" s="92">
        <f>$R124*법인영업팀!$N$258</f>
        <v>0</v>
      </c>
      <c r="V124" s="92">
        <f>$R124*법인영업팀!$O$258</f>
        <v>0</v>
      </c>
      <c r="W124" s="92">
        <f>$R124*법인영업팀!$P$258</f>
        <v>0</v>
      </c>
      <c r="X124" s="92" t="b">
        <f t="shared" si="18"/>
        <v>1</v>
      </c>
    </row>
    <row r="125" spans="1:24" x14ac:dyDescent="0.45">
      <c r="A125" s="23" t="s">
        <v>66</v>
      </c>
      <c r="B125" s="97">
        <f>IFERROR(VLOOKUP($A125,'법인영업혁신단 IU'!$A:$E,2,FALSE),0)</f>
        <v>2200106</v>
      </c>
      <c r="C125" s="97">
        <f>IFERROR(VLOOKUP($A125,'법인영업혁신단 IU'!$A:$E,3,FALSE),0)</f>
        <v>0</v>
      </c>
      <c r="D125" s="97">
        <f>IFERROR(VLOOKUP($A125,'법인영업혁신단 IU'!$A:$E,5,FALSE),0)</f>
        <v>1246727</v>
      </c>
      <c r="E125" s="97">
        <f>IFERROR(VLOOKUP(A125,'법인영업혁신단 IU'!$A:$E,4,0),0)</f>
        <v>953379</v>
      </c>
      <c r="F125" s="97">
        <f>IFERROR(VLOOKUP($A125,'법인영업혁신단 IU'!$A:$F,6,0),0)</f>
        <v>0</v>
      </c>
      <c r="G125" s="97">
        <f>IFERROR(VLOOKUP($A125,'법인영업혁신단 IU'!$A:$G,7,0),0)</f>
        <v>0</v>
      </c>
      <c r="H125" s="97" t="b">
        <f t="shared" si="14"/>
        <v>1</v>
      </c>
      <c r="J125" s="97"/>
      <c r="K125" s="260">
        <f t="shared" si="10"/>
        <v>0</v>
      </c>
      <c r="L125" s="92">
        <f t="shared" si="11"/>
        <v>0</v>
      </c>
      <c r="M125" s="92">
        <f t="shared" si="12"/>
        <v>0</v>
      </c>
      <c r="N125" s="92">
        <f t="shared" si="13"/>
        <v>0</v>
      </c>
      <c r="O125" s="92">
        <f t="shared" si="15"/>
        <v>0</v>
      </c>
      <c r="P125" s="261" t="b">
        <f t="shared" si="16"/>
        <v>1</v>
      </c>
      <c r="R125" s="92">
        <f t="shared" si="17"/>
        <v>0</v>
      </c>
      <c r="S125" s="92">
        <f>$R125*법인영업팀!$L$258</f>
        <v>0</v>
      </c>
      <c r="T125" s="92">
        <f>$R125*법인영업팀!$M$258</f>
        <v>0</v>
      </c>
      <c r="U125" s="92">
        <f>$R125*법인영업팀!$N$258</f>
        <v>0</v>
      </c>
      <c r="V125" s="92">
        <f>$R125*법인영업팀!$O$258</f>
        <v>0</v>
      </c>
      <c r="W125" s="92">
        <f>$R125*법인영업팀!$P$258</f>
        <v>0</v>
      </c>
      <c r="X125" s="92" t="b">
        <f t="shared" si="18"/>
        <v>1</v>
      </c>
    </row>
    <row r="126" spans="1:24" x14ac:dyDescent="0.45">
      <c r="A126" s="23" t="s">
        <v>67</v>
      </c>
      <c r="B126" s="97">
        <f>IFERROR(VLOOKUP($A126,'법인영업혁신단 IU'!$A:$E,2,FALSE),0)</f>
        <v>358680</v>
      </c>
      <c r="C126" s="97">
        <f>IFERROR(VLOOKUP($A126,'법인영업혁신단 IU'!$A:$E,3,FALSE),0)</f>
        <v>0</v>
      </c>
      <c r="D126" s="97">
        <f>IFERROR(VLOOKUP($A126,'법인영업혁신단 IU'!$A:$E,5,FALSE),0)</f>
        <v>179380</v>
      </c>
      <c r="E126" s="97">
        <f>IFERROR(VLOOKUP(A126,'법인영업혁신단 IU'!$A:$E,4,0),0)</f>
        <v>170880</v>
      </c>
      <c r="F126" s="97">
        <f>IFERROR(VLOOKUP($A126,'법인영업혁신단 IU'!$A:$F,6,0),0)</f>
        <v>3920</v>
      </c>
      <c r="G126" s="97">
        <f>IFERROR(VLOOKUP($A126,'법인영업혁신단 IU'!$A:$G,7,0),0)</f>
        <v>4500</v>
      </c>
      <c r="H126" s="97" t="b">
        <f t="shared" si="14"/>
        <v>1</v>
      </c>
      <c r="J126" s="97"/>
      <c r="K126" s="260">
        <f t="shared" si="10"/>
        <v>0</v>
      </c>
      <c r="L126" s="92">
        <f t="shared" si="11"/>
        <v>0</v>
      </c>
      <c r="M126" s="92">
        <f t="shared" si="12"/>
        <v>0</v>
      </c>
      <c r="N126" s="92">
        <f t="shared" si="13"/>
        <v>0</v>
      </c>
      <c r="O126" s="92">
        <f t="shared" si="15"/>
        <v>0</v>
      </c>
      <c r="P126" s="261" t="b">
        <f t="shared" si="16"/>
        <v>1</v>
      </c>
      <c r="R126" s="92">
        <f t="shared" si="17"/>
        <v>0</v>
      </c>
      <c r="S126" s="92">
        <f>$R126*법인영업팀!$L$258</f>
        <v>0</v>
      </c>
      <c r="T126" s="92">
        <f>$R126*법인영업팀!$M$258</f>
        <v>0</v>
      </c>
      <c r="U126" s="92">
        <f>$R126*법인영업팀!$N$258</f>
        <v>0</v>
      </c>
      <c r="V126" s="92">
        <f>$R126*법인영업팀!$O$258</f>
        <v>0</v>
      </c>
      <c r="W126" s="92">
        <f>$R126*법인영업팀!$P$258</f>
        <v>0</v>
      </c>
      <c r="X126" s="92" t="b">
        <f t="shared" si="18"/>
        <v>1</v>
      </c>
    </row>
    <row r="127" spans="1:24" x14ac:dyDescent="0.45">
      <c r="A127" s="25" t="s">
        <v>220</v>
      </c>
      <c r="B127" s="97">
        <f>IFERROR(VLOOKUP($A127,'법인영업혁신단 IU'!$A:$E,2,FALSE),0)</f>
        <v>0</v>
      </c>
      <c r="C127" s="97">
        <f>IFERROR(VLOOKUP($A127,'법인영업혁신단 IU'!$A:$E,3,FALSE),0)</f>
        <v>0</v>
      </c>
      <c r="D127" s="97">
        <f>IFERROR(VLOOKUP($A127,'법인영업혁신단 IU'!$A:$E,5,FALSE),0)</f>
        <v>0</v>
      </c>
      <c r="E127" s="97">
        <f>IFERROR(VLOOKUP(A127,'법인영업혁신단 IU'!$A:$E,4,0),0)</f>
        <v>0</v>
      </c>
      <c r="F127" s="97">
        <f>IFERROR(VLOOKUP($A127,'법인영업혁신단 IU'!$A:$F,6,0),0)</f>
        <v>0</v>
      </c>
      <c r="G127" s="97">
        <f>IFERROR(VLOOKUP($A127,'법인영업혁신단 IU'!$A:$G,7,0),0)</f>
        <v>0</v>
      </c>
      <c r="H127" s="97" t="b">
        <f t="shared" si="14"/>
        <v>1</v>
      </c>
      <c r="J127" s="97"/>
      <c r="K127" s="260">
        <f t="shared" si="10"/>
        <v>0</v>
      </c>
      <c r="L127" s="92">
        <f t="shared" si="11"/>
        <v>0</v>
      </c>
      <c r="M127" s="92">
        <f t="shared" si="12"/>
        <v>0</v>
      </c>
      <c r="N127" s="92">
        <f t="shared" si="13"/>
        <v>0</v>
      </c>
      <c r="O127" s="92">
        <f t="shared" si="15"/>
        <v>0</v>
      </c>
      <c r="P127" s="261" t="b">
        <f t="shared" si="16"/>
        <v>1</v>
      </c>
      <c r="R127" s="92">
        <f t="shared" si="17"/>
        <v>0</v>
      </c>
      <c r="S127" s="92">
        <f>$R127*법인영업팀!$L$258</f>
        <v>0</v>
      </c>
      <c r="T127" s="92">
        <f>$R127*법인영업팀!$M$258</f>
        <v>0</v>
      </c>
      <c r="U127" s="92">
        <f>$R127*법인영업팀!$N$258</f>
        <v>0</v>
      </c>
      <c r="V127" s="92">
        <f>$R127*법인영업팀!$O$258</f>
        <v>0</v>
      </c>
      <c r="W127" s="92">
        <f>$R127*법인영업팀!$P$258</f>
        <v>0</v>
      </c>
      <c r="X127" s="92" t="b">
        <f t="shared" si="18"/>
        <v>1</v>
      </c>
    </row>
    <row r="128" spans="1:24" x14ac:dyDescent="0.45">
      <c r="A128" s="28" t="s">
        <v>221</v>
      </c>
      <c r="B128" s="97">
        <f>IFERROR(VLOOKUP($A128,'법인영업혁신단 IU'!$A:$E,2,FALSE),0)</f>
        <v>0</v>
      </c>
      <c r="C128" s="97">
        <f>IFERROR(VLOOKUP($A128,'법인영업혁신단 IU'!$A:$E,3,FALSE),0)</f>
        <v>0</v>
      </c>
      <c r="D128" s="97">
        <f>IFERROR(VLOOKUP($A128,'법인영업혁신단 IU'!$A:$E,5,FALSE),0)</f>
        <v>0</v>
      </c>
      <c r="E128" s="97">
        <f>IFERROR(VLOOKUP(A128,'법인영업혁신단 IU'!$A:$E,4,0),0)</f>
        <v>0</v>
      </c>
      <c r="F128" s="97">
        <f>IFERROR(VLOOKUP($A128,'법인영업혁신단 IU'!$A:$F,6,0),0)</f>
        <v>0</v>
      </c>
      <c r="G128" s="97">
        <f>IFERROR(VLOOKUP($A128,'법인영업혁신단 IU'!$A:$G,7,0),0)</f>
        <v>0</v>
      </c>
      <c r="H128" s="97" t="b">
        <f t="shared" si="14"/>
        <v>1</v>
      </c>
      <c r="K128" s="260">
        <f t="shared" si="10"/>
        <v>0</v>
      </c>
      <c r="L128" s="92">
        <f t="shared" si="11"/>
        <v>0</v>
      </c>
      <c r="M128" s="92">
        <f t="shared" si="12"/>
        <v>0</v>
      </c>
      <c r="N128" s="92">
        <f t="shared" si="13"/>
        <v>0</v>
      </c>
      <c r="O128" s="92">
        <f t="shared" si="15"/>
        <v>0</v>
      </c>
      <c r="P128" s="261" t="b">
        <f t="shared" si="16"/>
        <v>1</v>
      </c>
      <c r="R128" s="92">
        <f t="shared" si="17"/>
        <v>0</v>
      </c>
      <c r="S128" s="92">
        <f>$R128*법인영업팀!$L$258</f>
        <v>0</v>
      </c>
      <c r="T128" s="92">
        <f>$R128*법인영업팀!$M$258</f>
        <v>0</v>
      </c>
      <c r="U128" s="92">
        <f>$R128*법인영업팀!$N$258</f>
        <v>0</v>
      </c>
      <c r="V128" s="92">
        <f>$R128*법인영업팀!$O$258</f>
        <v>0</v>
      </c>
      <c r="W128" s="92">
        <f>$R128*법인영업팀!$P$258</f>
        <v>0</v>
      </c>
      <c r="X128" s="92" t="b">
        <f t="shared" si="18"/>
        <v>1</v>
      </c>
    </row>
    <row r="129" spans="1:24" x14ac:dyDescent="0.45">
      <c r="A129" s="24" t="s">
        <v>68</v>
      </c>
      <c r="B129" s="97">
        <f>IFERROR(VLOOKUP($A129,'법인영업혁신단 IU'!$A:$E,2,FALSE),0)</f>
        <v>0</v>
      </c>
      <c r="C129" s="97">
        <f>IFERROR(VLOOKUP($A129,'법인영업혁신단 IU'!$A:$E,3,FALSE),0)</f>
        <v>0</v>
      </c>
      <c r="D129" s="97">
        <f>IFERROR(VLOOKUP($A129,'법인영업혁신단 IU'!$A:$E,5,FALSE),0)</f>
        <v>0</v>
      </c>
      <c r="E129" s="97">
        <f>IFERROR(VLOOKUP(A129,'법인영업혁신단 IU'!$A:$E,4,0),0)</f>
        <v>0</v>
      </c>
      <c r="F129" s="97">
        <f>IFERROR(VLOOKUP($A129,'법인영업혁신단 IU'!$A:$F,6,0),0)</f>
        <v>0</v>
      </c>
      <c r="G129" s="97">
        <f>IFERROR(VLOOKUP($A129,'법인영업혁신단 IU'!$A:$G,7,0),0)</f>
        <v>0</v>
      </c>
      <c r="H129" s="97" t="b">
        <f t="shared" si="14"/>
        <v>1</v>
      </c>
      <c r="K129" s="260">
        <f t="shared" si="10"/>
        <v>0</v>
      </c>
      <c r="L129" s="92">
        <f t="shared" si="11"/>
        <v>0</v>
      </c>
      <c r="M129" s="92">
        <f t="shared" si="12"/>
        <v>0</v>
      </c>
      <c r="N129" s="92">
        <f t="shared" si="13"/>
        <v>0</v>
      </c>
      <c r="O129" s="92">
        <f t="shared" si="15"/>
        <v>0</v>
      </c>
      <c r="P129" s="261" t="b">
        <f t="shared" si="16"/>
        <v>1</v>
      </c>
      <c r="R129" s="92">
        <f t="shared" si="17"/>
        <v>0</v>
      </c>
      <c r="S129" s="92">
        <f>$R129*법인영업팀!$L$258</f>
        <v>0</v>
      </c>
      <c r="T129" s="92">
        <f>$R129*법인영업팀!$M$258</f>
        <v>0</v>
      </c>
      <c r="U129" s="92">
        <f>$R129*법인영업팀!$N$258</f>
        <v>0</v>
      </c>
      <c r="V129" s="92">
        <f>$R129*법인영업팀!$O$258</f>
        <v>0</v>
      </c>
      <c r="W129" s="92">
        <f>$R129*법인영업팀!$P$258</f>
        <v>0</v>
      </c>
      <c r="X129" s="92" t="b">
        <f t="shared" si="18"/>
        <v>1</v>
      </c>
    </row>
    <row r="130" spans="1:24" x14ac:dyDescent="0.45">
      <c r="A130" s="23" t="s">
        <v>69</v>
      </c>
      <c r="B130" s="97">
        <f>IFERROR(VLOOKUP($A130,'법인영업혁신단 IU'!$A:$E,2,FALSE),0)</f>
        <v>0</v>
      </c>
      <c r="C130" s="97">
        <f>IFERROR(VLOOKUP($A130,'법인영업혁신단 IU'!$A:$E,3,FALSE),0)</f>
        <v>0</v>
      </c>
      <c r="D130" s="97">
        <f>IFERROR(VLOOKUP($A130,'법인영업혁신단 IU'!$A:$E,5,FALSE),0)</f>
        <v>0</v>
      </c>
      <c r="E130" s="97">
        <f>IFERROR(VLOOKUP(A130,'법인영업혁신단 IU'!$A:$E,4,0),0)</f>
        <v>0</v>
      </c>
      <c r="F130" s="97">
        <f>IFERROR(VLOOKUP($A130,'법인영업혁신단 IU'!$A:$F,6,0),0)</f>
        <v>0</v>
      </c>
      <c r="G130" s="97">
        <f>IFERROR(VLOOKUP($A130,'법인영업혁신단 IU'!$A:$G,7,0),0)</f>
        <v>0</v>
      </c>
      <c r="H130" s="97" t="b">
        <f t="shared" si="14"/>
        <v>1</v>
      </c>
      <c r="K130" s="260">
        <f t="shared" si="10"/>
        <v>0</v>
      </c>
      <c r="L130" s="92">
        <f t="shared" ref="L130:L193" si="23">K130*$D$260</f>
        <v>0</v>
      </c>
      <c r="M130" s="92">
        <f t="shared" ref="M130:M193" si="24">K130*$E$260</f>
        <v>0</v>
      </c>
      <c r="N130" s="92">
        <f t="shared" ref="N130:N193" si="25">K130*$F$260</f>
        <v>0</v>
      </c>
      <c r="O130" s="92">
        <f t="shared" si="15"/>
        <v>0</v>
      </c>
      <c r="P130" s="261" t="b">
        <f t="shared" si="16"/>
        <v>1</v>
      </c>
      <c r="R130" s="92">
        <f t="shared" si="17"/>
        <v>0</v>
      </c>
      <c r="S130" s="92">
        <f>$R130*법인영업팀!$L$258</f>
        <v>0</v>
      </c>
      <c r="T130" s="92">
        <f>$R130*법인영업팀!$M$258</f>
        <v>0</v>
      </c>
      <c r="U130" s="92">
        <f>$R130*법인영업팀!$N$258</f>
        <v>0</v>
      </c>
      <c r="V130" s="92">
        <f>$R130*법인영업팀!$O$258</f>
        <v>0</v>
      </c>
      <c r="W130" s="92">
        <f>$R130*법인영업팀!$P$258</f>
        <v>0</v>
      </c>
      <c r="X130" s="92" t="b">
        <f t="shared" si="18"/>
        <v>1</v>
      </c>
    </row>
    <row r="131" spans="1:24" x14ac:dyDescent="0.45">
      <c r="A131" s="23" t="s">
        <v>345</v>
      </c>
      <c r="B131" s="97">
        <f>IFERROR(VLOOKUP($A131,'법인영업혁신단 IU'!$A:$E,2,FALSE),0)</f>
        <v>0</v>
      </c>
      <c r="C131" s="97">
        <f>IFERROR(VLOOKUP($A131,'법인영업혁신단 IU'!$A:$E,3,FALSE),0)</f>
        <v>0</v>
      </c>
      <c r="D131" s="97">
        <f>IFERROR(VLOOKUP($A131,'법인영업혁신단 IU'!$A:$E,5,FALSE),0)</f>
        <v>0</v>
      </c>
      <c r="E131" s="97">
        <f>IFERROR(VLOOKUP(A131,'법인영업혁신단 IU'!$A:$E,4,0),0)</f>
        <v>0</v>
      </c>
      <c r="F131" s="97">
        <f>IFERROR(VLOOKUP($A131,'법인영업혁신단 IU'!$A:$F,6,0),0)</f>
        <v>0</v>
      </c>
      <c r="G131" s="97">
        <f>IFERROR(VLOOKUP($A131,'법인영업혁신단 IU'!$A:$G,7,0),0)</f>
        <v>0</v>
      </c>
      <c r="H131" s="97" t="b">
        <f t="shared" ref="H131:H194" si="26">B131=SUM(C131:G131)</f>
        <v>1</v>
      </c>
      <c r="K131" s="260">
        <f t="shared" si="10"/>
        <v>0</v>
      </c>
      <c r="L131" s="92">
        <f t="shared" si="23"/>
        <v>0</v>
      </c>
      <c r="M131" s="92">
        <f t="shared" si="24"/>
        <v>0</v>
      </c>
      <c r="N131" s="92">
        <f t="shared" si="25"/>
        <v>0</v>
      </c>
      <c r="O131" s="92">
        <f t="shared" ref="O131:O194" si="27">K131*$G$260</f>
        <v>0</v>
      </c>
      <c r="P131" s="261" t="b">
        <f t="shared" ref="P131:P194" si="28">K131=L131+M131+N131</f>
        <v>1</v>
      </c>
      <c r="R131" s="92">
        <f t="shared" ref="R131:R194" si="29">K131</f>
        <v>0</v>
      </c>
      <c r="S131" s="92">
        <f>$R131*법인영업팀!$L$258</f>
        <v>0</v>
      </c>
      <c r="T131" s="92">
        <f>$R131*법인영업팀!$M$258</f>
        <v>0</v>
      </c>
      <c r="U131" s="92">
        <f>$R131*법인영업팀!$N$258</f>
        <v>0</v>
      </c>
      <c r="V131" s="92">
        <f>$R131*법인영업팀!$O$258</f>
        <v>0</v>
      </c>
      <c r="W131" s="92">
        <f>$R131*법인영업팀!$P$258</f>
        <v>0</v>
      </c>
      <c r="X131" s="92" t="b">
        <f t="shared" ref="X131:X194" si="30">R131=T131+U131+S131+V131+W131</f>
        <v>1</v>
      </c>
    </row>
    <row r="132" spans="1:24" x14ac:dyDescent="0.45">
      <c r="A132" s="24" t="s">
        <v>158</v>
      </c>
      <c r="B132" s="97">
        <f>IFERROR(VLOOKUP($A132,'법인영업혁신단 IU'!$A:$E,2,FALSE),0)</f>
        <v>0</v>
      </c>
      <c r="C132" s="97">
        <f>IFERROR(VLOOKUP($A132,'법인영업혁신단 IU'!$A:$E,3,FALSE),0)</f>
        <v>0</v>
      </c>
      <c r="D132" s="97">
        <f>IFERROR(VLOOKUP($A132,'법인영업혁신단 IU'!$A:$E,5,FALSE),0)</f>
        <v>0</v>
      </c>
      <c r="E132" s="97">
        <f>IFERROR(VLOOKUP(A132,'법인영업혁신단 IU'!$A:$E,4,0),0)</f>
        <v>0</v>
      </c>
      <c r="F132" s="97">
        <f>IFERROR(VLOOKUP($A132,'법인영업혁신단 IU'!$A:$F,6,0),0)</f>
        <v>0</v>
      </c>
      <c r="G132" s="97">
        <f>IFERROR(VLOOKUP($A132,'법인영업혁신단 IU'!$A:$G,7,0),0)</f>
        <v>0</v>
      </c>
      <c r="H132" s="97" t="b">
        <f t="shared" si="26"/>
        <v>1</v>
      </c>
      <c r="K132" s="260">
        <f t="shared" ref="K132:K195" si="31">C132</f>
        <v>0</v>
      </c>
      <c r="L132" s="92">
        <f t="shared" si="23"/>
        <v>0</v>
      </c>
      <c r="M132" s="92">
        <f t="shared" si="24"/>
        <v>0</v>
      </c>
      <c r="N132" s="92">
        <f t="shared" si="25"/>
        <v>0</v>
      </c>
      <c r="O132" s="92">
        <f t="shared" si="27"/>
        <v>0</v>
      </c>
      <c r="P132" s="261" t="b">
        <f t="shared" si="28"/>
        <v>1</v>
      </c>
      <c r="R132" s="92">
        <f t="shared" si="29"/>
        <v>0</v>
      </c>
      <c r="S132" s="92">
        <f>$R132*법인영업팀!$L$258</f>
        <v>0</v>
      </c>
      <c r="T132" s="92">
        <f>$R132*법인영업팀!$M$258</f>
        <v>0</v>
      </c>
      <c r="U132" s="92">
        <f>$R132*법인영업팀!$N$258</f>
        <v>0</v>
      </c>
      <c r="V132" s="92">
        <f>$R132*법인영업팀!$O$258</f>
        <v>0</v>
      </c>
      <c r="W132" s="92">
        <f>$R132*법인영업팀!$P$258</f>
        <v>0</v>
      </c>
      <c r="X132" s="92" t="b">
        <f t="shared" si="30"/>
        <v>1</v>
      </c>
    </row>
    <row r="133" spans="1:24" x14ac:dyDescent="0.45">
      <c r="A133" s="23" t="s">
        <v>159</v>
      </c>
      <c r="B133" s="97">
        <f>IFERROR(VLOOKUP($A133,'법인영업혁신단 IU'!$A:$E,2,FALSE),0)</f>
        <v>0</v>
      </c>
      <c r="C133" s="97">
        <f>IFERROR(VLOOKUP($A133,'법인영업혁신단 IU'!$A:$E,3,FALSE),0)</f>
        <v>0</v>
      </c>
      <c r="D133" s="97">
        <f>IFERROR(VLOOKUP($A133,'법인영업혁신단 IU'!$A:$E,5,FALSE),0)</f>
        <v>0</v>
      </c>
      <c r="E133" s="97">
        <f>IFERROR(VLOOKUP(A133,'법인영업혁신단 IU'!$A:$E,4,0),0)</f>
        <v>0</v>
      </c>
      <c r="F133" s="97">
        <f>IFERROR(VLOOKUP($A133,'법인영업혁신단 IU'!$A:$F,6,0),0)</f>
        <v>0</v>
      </c>
      <c r="G133" s="97">
        <f>IFERROR(VLOOKUP($A133,'법인영업혁신단 IU'!$A:$G,7,0),0)</f>
        <v>0</v>
      </c>
      <c r="H133" s="97" t="b">
        <f t="shared" si="26"/>
        <v>1</v>
      </c>
      <c r="K133" s="260">
        <f t="shared" si="31"/>
        <v>0</v>
      </c>
      <c r="L133" s="92">
        <f t="shared" si="23"/>
        <v>0</v>
      </c>
      <c r="M133" s="92">
        <f t="shared" si="24"/>
        <v>0</v>
      </c>
      <c r="N133" s="92">
        <f t="shared" si="25"/>
        <v>0</v>
      </c>
      <c r="O133" s="92">
        <f t="shared" si="27"/>
        <v>0</v>
      </c>
      <c r="P133" s="261" t="b">
        <f t="shared" si="28"/>
        <v>1</v>
      </c>
      <c r="R133" s="92">
        <f t="shared" si="29"/>
        <v>0</v>
      </c>
      <c r="S133" s="92">
        <f>$R133*법인영업팀!$L$258</f>
        <v>0</v>
      </c>
      <c r="T133" s="92">
        <f>$R133*법인영업팀!$M$258</f>
        <v>0</v>
      </c>
      <c r="U133" s="92">
        <f>$R133*법인영업팀!$N$258</f>
        <v>0</v>
      </c>
      <c r="V133" s="92">
        <f>$R133*법인영업팀!$O$258</f>
        <v>0</v>
      </c>
      <c r="W133" s="92">
        <f>$R133*법인영업팀!$P$258</f>
        <v>0</v>
      </c>
      <c r="X133" s="92" t="b">
        <f t="shared" si="30"/>
        <v>1</v>
      </c>
    </row>
    <row r="134" spans="1:24" x14ac:dyDescent="0.45">
      <c r="A134" s="23" t="s">
        <v>222</v>
      </c>
      <c r="B134" s="97">
        <f>IFERROR(VLOOKUP($A134,'법인영업혁신단 IU'!$A:$E,2,FALSE),0)</f>
        <v>0</v>
      </c>
      <c r="C134" s="97">
        <f>IFERROR(VLOOKUP($A134,'법인영업혁신단 IU'!$A:$E,3,FALSE),0)</f>
        <v>0</v>
      </c>
      <c r="D134" s="97">
        <f>IFERROR(VLOOKUP($A134,'법인영업혁신단 IU'!$A:$E,5,FALSE),0)</f>
        <v>0</v>
      </c>
      <c r="E134" s="97">
        <f>IFERROR(VLOOKUP(A134,'법인영업혁신단 IU'!$A:$E,4,0),0)</f>
        <v>0</v>
      </c>
      <c r="F134" s="97">
        <f>IFERROR(VLOOKUP($A134,'법인영업혁신단 IU'!$A:$F,6,0),0)</f>
        <v>0</v>
      </c>
      <c r="G134" s="97">
        <f>IFERROR(VLOOKUP($A134,'법인영업혁신단 IU'!$A:$G,7,0),0)</f>
        <v>0</v>
      </c>
      <c r="H134" s="97" t="b">
        <f t="shared" si="26"/>
        <v>1</v>
      </c>
      <c r="K134" s="260">
        <f t="shared" si="31"/>
        <v>0</v>
      </c>
      <c r="L134" s="92">
        <f t="shared" si="23"/>
        <v>0</v>
      </c>
      <c r="M134" s="92">
        <f t="shared" si="24"/>
        <v>0</v>
      </c>
      <c r="N134" s="92">
        <f t="shared" si="25"/>
        <v>0</v>
      </c>
      <c r="O134" s="92">
        <f t="shared" si="27"/>
        <v>0</v>
      </c>
      <c r="P134" s="261" t="b">
        <f t="shared" si="28"/>
        <v>1</v>
      </c>
      <c r="R134" s="92">
        <f t="shared" si="29"/>
        <v>0</v>
      </c>
      <c r="S134" s="92">
        <f>$R134*법인영업팀!$L$258</f>
        <v>0</v>
      </c>
      <c r="T134" s="92">
        <f>$R134*법인영업팀!$M$258</f>
        <v>0</v>
      </c>
      <c r="U134" s="92">
        <f>$R134*법인영업팀!$N$258</f>
        <v>0</v>
      </c>
      <c r="V134" s="92">
        <f>$R134*법인영업팀!$O$258</f>
        <v>0</v>
      </c>
      <c r="W134" s="92">
        <f>$R134*법인영업팀!$P$258</f>
        <v>0</v>
      </c>
      <c r="X134" s="92" t="b">
        <f t="shared" si="30"/>
        <v>1</v>
      </c>
    </row>
    <row r="135" spans="1:24" x14ac:dyDescent="0.45">
      <c r="A135" s="23" t="s">
        <v>223</v>
      </c>
      <c r="B135" s="97">
        <f>IFERROR(VLOOKUP($A135,'법인영업혁신단 IU'!$A:$E,2,FALSE),0)</f>
        <v>0</v>
      </c>
      <c r="C135" s="97">
        <f>IFERROR(VLOOKUP($A135,'법인영업혁신단 IU'!$A:$E,3,FALSE),0)</f>
        <v>0</v>
      </c>
      <c r="D135" s="97">
        <f>IFERROR(VLOOKUP($A135,'법인영업혁신단 IU'!$A:$E,5,FALSE),0)</f>
        <v>0</v>
      </c>
      <c r="E135" s="97">
        <f>IFERROR(VLOOKUP(A135,'법인영업혁신단 IU'!$A:$E,4,0),0)</f>
        <v>0</v>
      </c>
      <c r="F135" s="97">
        <f>IFERROR(VLOOKUP($A135,'법인영업혁신단 IU'!$A:$F,6,0),0)</f>
        <v>0</v>
      </c>
      <c r="G135" s="97">
        <f>IFERROR(VLOOKUP($A135,'법인영업혁신단 IU'!$A:$G,7,0),0)</f>
        <v>0</v>
      </c>
      <c r="H135" s="97" t="b">
        <f t="shared" si="26"/>
        <v>1</v>
      </c>
      <c r="K135" s="260">
        <f t="shared" si="31"/>
        <v>0</v>
      </c>
      <c r="L135" s="92">
        <f t="shared" si="23"/>
        <v>0</v>
      </c>
      <c r="M135" s="92">
        <f t="shared" si="24"/>
        <v>0</v>
      </c>
      <c r="N135" s="92">
        <f t="shared" si="25"/>
        <v>0</v>
      </c>
      <c r="O135" s="92">
        <f t="shared" si="27"/>
        <v>0</v>
      </c>
      <c r="P135" s="261" t="b">
        <f t="shared" si="28"/>
        <v>1</v>
      </c>
      <c r="R135" s="92">
        <f t="shared" si="29"/>
        <v>0</v>
      </c>
      <c r="S135" s="92">
        <f>$R135*법인영업팀!$L$258</f>
        <v>0</v>
      </c>
      <c r="T135" s="92">
        <f>$R135*법인영업팀!$M$258</f>
        <v>0</v>
      </c>
      <c r="U135" s="92">
        <f>$R135*법인영업팀!$N$258</f>
        <v>0</v>
      </c>
      <c r="V135" s="92">
        <f>$R135*법인영업팀!$O$258</f>
        <v>0</v>
      </c>
      <c r="W135" s="92">
        <f>$R135*법인영업팀!$P$258</f>
        <v>0</v>
      </c>
      <c r="X135" s="92" t="b">
        <f t="shared" si="30"/>
        <v>1</v>
      </c>
    </row>
    <row r="136" spans="1:24" x14ac:dyDescent="0.45">
      <c r="A136" s="23" t="s">
        <v>160</v>
      </c>
      <c r="B136" s="97">
        <f>IFERROR(VLOOKUP($A136,'법인영업혁신단 IU'!$A:$E,2,FALSE),0)</f>
        <v>0</v>
      </c>
      <c r="C136" s="97">
        <f>IFERROR(VLOOKUP($A136,'법인영업혁신단 IU'!$A:$E,3,FALSE),0)</f>
        <v>0</v>
      </c>
      <c r="D136" s="97">
        <f>IFERROR(VLOOKUP($A136,'법인영업혁신단 IU'!$A:$E,5,FALSE),0)</f>
        <v>0</v>
      </c>
      <c r="E136" s="97">
        <f>IFERROR(VLOOKUP(A136,'법인영업혁신단 IU'!$A:$E,4,0),0)</f>
        <v>0</v>
      </c>
      <c r="F136" s="97">
        <f>IFERROR(VLOOKUP($A136,'법인영업혁신단 IU'!$A:$F,6,0),0)</f>
        <v>0</v>
      </c>
      <c r="G136" s="97">
        <f>IFERROR(VLOOKUP($A136,'법인영업혁신단 IU'!$A:$G,7,0),0)</f>
        <v>0</v>
      </c>
      <c r="H136" s="97" t="b">
        <f t="shared" si="26"/>
        <v>1</v>
      </c>
      <c r="K136" s="260">
        <f t="shared" si="31"/>
        <v>0</v>
      </c>
      <c r="L136" s="92">
        <f t="shared" si="23"/>
        <v>0</v>
      </c>
      <c r="M136" s="92">
        <f t="shared" si="24"/>
        <v>0</v>
      </c>
      <c r="N136" s="92">
        <f t="shared" si="25"/>
        <v>0</v>
      </c>
      <c r="O136" s="92">
        <f t="shared" si="27"/>
        <v>0</v>
      </c>
      <c r="P136" s="261" t="b">
        <f t="shared" si="28"/>
        <v>1</v>
      </c>
      <c r="R136" s="92">
        <f t="shared" si="29"/>
        <v>0</v>
      </c>
      <c r="S136" s="92">
        <f>$R136*법인영업팀!$L$258</f>
        <v>0</v>
      </c>
      <c r="T136" s="92">
        <f>$R136*법인영업팀!$M$258</f>
        <v>0</v>
      </c>
      <c r="U136" s="92">
        <f>$R136*법인영업팀!$N$258</f>
        <v>0</v>
      </c>
      <c r="V136" s="92">
        <f>$R136*법인영업팀!$O$258</f>
        <v>0</v>
      </c>
      <c r="W136" s="92">
        <f>$R136*법인영업팀!$P$258</f>
        <v>0</v>
      </c>
      <c r="X136" s="92" t="b">
        <f t="shared" si="30"/>
        <v>1</v>
      </c>
    </row>
    <row r="137" spans="1:24" x14ac:dyDescent="0.45">
      <c r="A137" s="24" t="s">
        <v>70</v>
      </c>
      <c r="B137" s="97">
        <f>IFERROR(VLOOKUP($A137,'법인영업혁신단 IU'!$A:$E,2,FALSE),0)</f>
        <v>0</v>
      </c>
      <c r="C137" s="97">
        <f>IFERROR(VLOOKUP($A137,'법인영업혁신단 IU'!$A:$E,3,FALSE),0)</f>
        <v>0</v>
      </c>
      <c r="D137" s="97">
        <f>IFERROR(VLOOKUP($A137,'법인영업혁신단 IU'!$A:$E,5,FALSE),0)</f>
        <v>0</v>
      </c>
      <c r="E137" s="97">
        <f>IFERROR(VLOOKUP(A137,'법인영업혁신단 IU'!$A:$E,4,0),0)</f>
        <v>0</v>
      </c>
      <c r="F137" s="97">
        <f>IFERROR(VLOOKUP($A137,'법인영업혁신단 IU'!$A:$F,6,0),0)</f>
        <v>0</v>
      </c>
      <c r="G137" s="97">
        <f>IFERROR(VLOOKUP($A137,'법인영업혁신단 IU'!$A:$G,7,0),0)</f>
        <v>0</v>
      </c>
      <c r="H137" s="97" t="b">
        <f t="shared" si="26"/>
        <v>1</v>
      </c>
      <c r="K137" s="260">
        <f t="shared" si="31"/>
        <v>0</v>
      </c>
      <c r="L137" s="92">
        <f t="shared" si="23"/>
        <v>0</v>
      </c>
      <c r="M137" s="92">
        <f t="shared" si="24"/>
        <v>0</v>
      </c>
      <c r="N137" s="92">
        <f t="shared" si="25"/>
        <v>0</v>
      </c>
      <c r="O137" s="92">
        <f t="shared" si="27"/>
        <v>0</v>
      </c>
      <c r="P137" s="261" t="b">
        <f t="shared" si="28"/>
        <v>1</v>
      </c>
      <c r="R137" s="92">
        <f t="shared" si="29"/>
        <v>0</v>
      </c>
      <c r="S137" s="92">
        <f>$R137*법인영업팀!$L$258</f>
        <v>0</v>
      </c>
      <c r="T137" s="92">
        <f>$R137*법인영업팀!$M$258</f>
        <v>0</v>
      </c>
      <c r="U137" s="92">
        <f>$R137*법인영업팀!$N$258</f>
        <v>0</v>
      </c>
      <c r="V137" s="92">
        <f>$R137*법인영업팀!$O$258</f>
        <v>0</v>
      </c>
      <c r="W137" s="92">
        <f>$R137*법인영업팀!$P$258</f>
        <v>0</v>
      </c>
      <c r="X137" s="92" t="b">
        <f t="shared" si="30"/>
        <v>1</v>
      </c>
    </row>
    <row r="138" spans="1:24" x14ac:dyDescent="0.45">
      <c r="A138" s="24" t="s">
        <v>71</v>
      </c>
      <c r="B138" s="97">
        <f>IFERROR(VLOOKUP($A138,'법인영업혁신단 IU'!$A:$E,2,FALSE),0)</f>
        <v>45332524</v>
      </c>
      <c r="C138" s="97">
        <f>IFERROR(VLOOKUP($A138,'법인영업혁신단 IU'!$A:$E,3,FALSE),0)</f>
        <v>1030000</v>
      </c>
      <c r="D138" s="97">
        <f>IFERROR(VLOOKUP($A138,'법인영업혁신단 IU'!$A:$E,5,FALSE),0)</f>
        <v>23783491</v>
      </c>
      <c r="E138" s="97">
        <f>IFERROR(VLOOKUP(A138,'법인영업혁신단 IU'!$A:$E,4,0),0)</f>
        <v>9921210</v>
      </c>
      <c r="F138" s="97">
        <f>IFERROR(VLOOKUP($A138,'법인영업혁신단 IU'!$A:$F,6,0),0)</f>
        <v>10597823</v>
      </c>
      <c r="G138" s="97">
        <f>IFERROR(VLOOKUP($A138,'법인영업혁신단 IU'!$A:$G,7,0),0)</f>
        <v>0</v>
      </c>
      <c r="H138" s="97" t="b">
        <f t="shared" si="26"/>
        <v>1</v>
      </c>
      <c r="K138" s="260">
        <f t="shared" si="31"/>
        <v>1030000</v>
      </c>
      <c r="L138" s="92">
        <f t="shared" si="23"/>
        <v>589818.67423393263</v>
      </c>
      <c r="M138" s="92">
        <f t="shared" si="24"/>
        <v>234038.76834410484</v>
      </c>
      <c r="N138" s="92">
        <f t="shared" si="25"/>
        <v>132102.50708867918</v>
      </c>
      <c r="O138" s="92">
        <f t="shared" si="27"/>
        <v>74040.050333283391</v>
      </c>
      <c r="P138" s="261" t="b">
        <f t="shared" ref="P138:P139" si="32">K138=L138+M138+N138+O138</f>
        <v>1</v>
      </c>
      <c r="R138" s="92">
        <f t="shared" si="29"/>
        <v>1030000</v>
      </c>
      <c r="S138" s="92">
        <f>$R138*법인영업팀!$L$258</f>
        <v>589818.67423393263</v>
      </c>
      <c r="T138" s="92">
        <f>$R138*법인영업팀!$M$258</f>
        <v>116876.22596004306</v>
      </c>
      <c r="U138" s="92">
        <f>$R138*법인영업팀!$N$258</f>
        <v>117162.54238406177</v>
      </c>
      <c r="V138" s="92">
        <f>$R138*법인영업팀!$O$258</f>
        <v>132102.50708867918</v>
      </c>
      <c r="W138" s="92">
        <f>$R138*법인영업팀!$P$258</f>
        <v>74040.050333283391</v>
      </c>
      <c r="X138" s="92" t="b">
        <f t="shared" si="30"/>
        <v>1</v>
      </c>
    </row>
    <row r="139" spans="1:24" x14ac:dyDescent="0.45">
      <c r="A139" s="23" t="s">
        <v>72</v>
      </c>
      <c r="B139" s="97">
        <f>IFERROR(VLOOKUP($A139,'법인영업혁신단 IU'!$A:$E,2,FALSE),0)</f>
        <v>2647000</v>
      </c>
      <c r="C139" s="97">
        <f>IFERROR(VLOOKUP($A139,'법인영업혁신단 IU'!$A:$E,3,FALSE),0)</f>
        <v>1030000</v>
      </c>
      <c r="D139" s="97">
        <f>IFERROR(VLOOKUP($A139,'법인영업혁신단 IU'!$A:$E,5,FALSE),0)</f>
        <v>1078000</v>
      </c>
      <c r="E139" s="97">
        <f>IFERROR(VLOOKUP(A139,'법인영업혁신단 IU'!$A:$E,4,0),0)</f>
        <v>0</v>
      </c>
      <c r="F139" s="97">
        <f>IFERROR(VLOOKUP($A139,'법인영업혁신단 IU'!$A:$F,6,0),0)</f>
        <v>539000</v>
      </c>
      <c r="G139" s="97">
        <f>IFERROR(VLOOKUP($A139,'법인영업혁신단 IU'!$A:$G,7,0),0)</f>
        <v>0</v>
      </c>
      <c r="H139" s="97" t="b">
        <f t="shared" si="26"/>
        <v>1</v>
      </c>
      <c r="K139" s="260">
        <f t="shared" si="31"/>
        <v>1030000</v>
      </c>
      <c r="L139" s="92">
        <f t="shared" si="23"/>
        <v>589818.67423393263</v>
      </c>
      <c r="M139" s="92">
        <f t="shared" si="24"/>
        <v>234038.76834410484</v>
      </c>
      <c r="N139" s="92">
        <f t="shared" si="25"/>
        <v>132102.50708867918</v>
      </c>
      <c r="O139" s="92">
        <f t="shared" si="27"/>
        <v>74040.050333283391</v>
      </c>
      <c r="P139" s="261" t="b">
        <f t="shared" si="32"/>
        <v>1</v>
      </c>
      <c r="R139" s="92">
        <f t="shared" si="29"/>
        <v>1030000</v>
      </c>
      <c r="S139" s="92">
        <f>$R139*법인영업팀!$L$258</f>
        <v>589818.67423393263</v>
      </c>
      <c r="T139" s="92">
        <f>$R139*법인영업팀!$M$258</f>
        <v>116876.22596004306</v>
      </c>
      <c r="U139" s="92">
        <f>$R139*법인영업팀!$N$258</f>
        <v>117162.54238406177</v>
      </c>
      <c r="V139" s="92">
        <f>$R139*법인영업팀!$O$258</f>
        <v>132102.50708867918</v>
      </c>
      <c r="W139" s="92">
        <f>$R139*법인영업팀!$P$258</f>
        <v>74040.050333283391</v>
      </c>
      <c r="X139" s="92" t="b">
        <f t="shared" si="30"/>
        <v>1</v>
      </c>
    </row>
    <row r="140" spans="1:24" x14ac:dyDescent="0.45">
      <c r="A140" s="23" t="s">
        <v>224</v>
      </c>
      <c r="B140" s="97">
        <f>IFERROR(VLOOKUP($A140,'법인영업혁신단 IU'!$A:$E,2,FALSE),0)</f>
        <v>0</v>
      </c>
      <c r="C140" s="97">
        <f>IFERROR(VLOOKUP($A140,'법인영업혁신단 IU'!$A:$E,3,FALSE),0)</f>
        <v>0</v>
      </c>
      <c r="D140" s="97">
        <f>IFERROR(VLOOKUP($A140,'법인영업혁신단 IU'!$A:$E,5,FALSE),0)</f>
        <v>0</v>
      </c>
      <c r="E140" s="97">
        <f>IFERROR(VLOOKUP(A140,'법인영업혁신단 IU'!$A:$E,4,0),0)</f>
        <v>0</v>
      </c>
      <c r="F140" s="97">
        <f>IFERROR(VLOOKUP($A140,'법인영업혁신단 IU'!$A:$F,6,0),0)</f>
        <v>0</v>
      </c>
      <c r="G140" s="97">
        <f>IFERROR(VLOOKUP($A140,'법인영업혁신단 IU'!$A:$G,7,0),0)</f>
        <v>0</v>
      </c>
      <c r="H140" s="97" t="b">
        <f t="shared" si="26"/>
        <v>1</v>
      </c>
      <c r="K140" s="260">
        <f t="shared" si="31"/>
        <v>0</v>
      </c>
      <c r="L140" s="92">
        <f t="shared" si="23"/>
        <v>0</v>
      </c>
      <c r="M140" s="92">
        <f t="shared" si="24"/>
        <v>0</v>
      </c>
      <c r="N140" s="92">
        <f t="shared" si="25"/>
        <v>0</v>
      </c>
      <c r="O140" s="92">
        <f t="shared" si="27"/>
        <v>0</v>
      </c>
      <c r="P140" s="261" t="b">
        <f t="shared" si="28"/>
        <v>1</v>
      </c>
      <c r="R140" s="92">
        <f t="shared" si="29"/>
        <v>0</v>
      </c>
      <c r="S140" s="92">
        <f>$R140*법인영업팀!$L$258</f>
        <v>0</v>
      </c>
      <c r="T140" s="92">
        <f>$R140*법인영업팀!$M$258</f>
        <v>0</v>
      </c>
      <c r="U140" s="92">
        <f>$R140*법인영업팀!$N$258</f>
        <v>0</v>
      </c>
      <c r="V140" s="92">
        <f>$R140*법인영업팀!$O$258</f>
        <v>0</v>
      </c>
      <c r="W140" s="92">
        <f>$R140*법인영업팀!$P$258</f>
        <v>0</v>
      </c>
      <c r="X140" s="92" t="b">
        <f t="shared" si="30"/>
        <v>1</v>
      </c>
    </row>
    <row r="141" spans="1:24" x14ac:dyDescent="0.45">
      <c r="A141" s="23" t="s">
        <v>73</v>
      </c>
      <c r="B141" s="97">
        <f>IFERROR(VLOOKUP($A141,'법인영업혁신단 IU'!$A:$E,2,FALSE),0)</f>
        <v>30984812</v>
      </c>
      <c r="C141" s="97">
        <f>IFERROR(VLOOKUP($A141,'법인영업혁신단 IU'!$A:$E,3,FALSE),0)</f>
        <v>0</v>
      </c>
      <c r="D141" s="97">
        <f>IFERROR(VLOOKUP($A141,'법인영업혁신단 IU'!$A:$E,5,FALSE),0)</f>
        <v>17182330</v>
      </c>
      <c r="E141" s="97">
        <f>IFERROR(VLOOKUP(A141,'법인영업혁신단 IU'!$A:$E,4,0),0)</f>
        <v>6448504</v>
      </c>
      <c r="F141" s="97">
        <f>IFERROR(VLOOKUP($A141,'법인영업혁신단 IU'!$A:$F,6,0),0)</f>
        <v>7353978</v>
      </c>
      <c r="G141" s="97">
        <f>IFERROR(VLOOKUP($A141,'법인영업혁신단 IU'!$A:$G,7,0),0)</f>
        <v>0</v>
      </c>
      <c r="H141" s="97" t="b">
        <f t="shared" si="26"/>
        <v>1</v>
      </c>
      <c r="K141" s="260">
        <f t="shared" si="31"/>
        <v>0</v>
      </c>
      <c r="L141" s="92">
        <f t="shared" si="23"/>
        <v>0</v>
      </c>
      <c r="M141" s="92">
        <f t="shared" si="24"/>
        <v>0</v>
      </c>
      <c r="N141" s="92">
        <f t="shared" si="25"/>
        <v>0</v>
      </c>
      <c r="O141" s="92">
        <f t="shared" si="27"/>
        <v>0</v>
      </c>
      <c r="P141" s="261" t="b">
        <f t="shared" si="28"/>
        <v>1</v>
      </c>
      <c r="R141" s="92">
        <f t="shared" si="29"/>
        <v>0</v>
      </c>
      <c r="S141" s="92">
        <f>$R141*법인영업팀!$L$258</f>
        <v>0</v>
      </c>
      <c r="T141" s="92">
        <f>$R141*법인영업팀!$M$258</f>
        <v>0</v>
      </c>
      <c r="U141" s="92">
        <f>$R141*법인영업팀!$N$258</f>
        <v>0</v>
      </c>
      <c r="V141" s="92">
        <f>$R141*법인영업팀!$O$258</f>
        <v>0</v>
      </c>
      <c r="W141" s="92">
        <f>$R141*법인영업팀!$P$258</f>
        <v>0</v>
      </c>
      <c r="X141" s="92" t="b">
        <f t="shared" si="30"/>
        <v>1</v>
      </c>
    </row>
    <row r="142" spans="1:24" x14ac:dyDescent="0.45">
      <c r="A142" s="23" t="s">
        <v>74</v>
      </c>
      <c r="B142" s="97">
        <f>IFERROR(VLOOKUP($A142,'법인영업혁신단 IU'!$A:$E,2,FALSE),0)</f>
        <v>11490712</v>
      </c>
      <c r="C142" s="97">
        <f>IFERROR(VLOOKUP($A142,'법인영업혁신단 IU'!$A:$E,3,FALSE),0)</f>
        <v>0</v>
      </c>
      <c r="D142" s="97">
        <f>IFERROR(VLOOKUP($A142,'법인영업혁신단 IU'!$A:$E,5,FALSE),0)</f>
        <v>5313161</v>
      </c>
      <c r="E142" s="97">
        <f>IFERROR(VLOOKUP(A142,'법인영업혁신단 IU'!$A:$E,4,0),0)</f>
        <v>3472706</v>
      </c>
      <c r="F142" s="97">
        <f>IFERROR(VLOOKUP($A142,'법인영업혁신단 IU'!$A:$F,6,0),0)</f>
        <v>2704845</v>
      </c>
      <c r="G142" s="97">
        <f>IFERROR(VLOOKUP($A142,'법인영업혁신단 IU'!$A:$G,7,0),0)</f>
        <v>0</v>
      </c>
      <c r="H142" s="97" t="b">
        <f t="shared" si="26"/>
        <v>1</v>
      </c>
      <c r="K142" s="260">
        <f t="shared" si="31"/>
        <v>0</v>
      </c>
      <c r="L142" s="92">
        <f t="shared" si="23"/>
        <v>0</v>
      </c>
      <c r="M142" s="92">
        <f t="shared" si="24"/>
        <v>0</v>
      </c>
      <c r="N142" s="92">
        <f t="shared" si="25"/>
        <v>0</v>
      </c>
      <c r="O142" s="92">
        <f t="shared" si="27"/>
        <v>0</v>
      </c>
      <c r="P142" s="261" t="b">
        <f t="shared" si="28"/>
        <v>1</v>
      </c>
      <c r="R142" s="92">
        <f t="shared" si="29"/>
        <v>0</v>
      </c>
      <c r="S142" s="92">
        <f>$R142*법인영업팀!$L$258</f>
        <v>0</v>
      </c>
      <c r="T142" s="92">
        <f>$R142*법인영업팀!$M$258</f>
        <v>0</v>
      </c>
      <c r="U142" s="92">
        <f>$R142*법인영업팀!$N$258</f>
        <v>0</v>
      </c>
      <c r="V142" s="92">
        <f>$R142*법인영업팀!$O$258</f>
        <v>0</v>
      </c>
      <c r="W142" s="92">
        <f>$R142*법인영업팀!$P$258</f>
        <v>0</v>
      </c>
      <c r="X142" s="92" t="b">
        <f t="shared" si="30"/>
        <v>1</v>
      </c>
    </row>
    <row r="143" spans="1:24" x14ac:dyDescent="0.45">
      <c r="A143" s="23" t="s">
        <v>161</v>
      </c>
      <c r="B143" s="97">
        <f>IFERROR(VLOOKUP($A143,'법인영업혁신단 IU'!$A:$E,2,FALSE),0)</f>
        <v>210000</v>
      </c>
      <c r="C143" s="97">
        <f>IFERROR(VLOOKUP($A143,'법인영업혁신단 IU'!$A:$E,3,FALSE),0)</f>
        <v>0</v>
      </c>
      <c r="D143" s="97">
        <f>IFERROR(VLOOKUP($A143,'법인영업혁신단 IU'!$A:$E,5,FALSE),0)</f>
        <v>210000</v>
      </c>
      <c r="E143" s="97">
        <f>IFERROR(VLOOKUP(A143,'법인영업혁신단 IU'!$A:$E,4,0),0)</f>
        <v>0</v>
      </c>
      <c r="F143" s="97">
        <f>IFERROR(VLOOKUP($A143,'법인영업혁신단 IU'!$A:$F,6,0),0)</f>
        <v>0</v>
      </c>
      <c r="G143" s="97">
        <f>IFERROR(VLOOKUP($A143,'법인영업혁신단 IU'!$A:$G,7,0),0)</f>
        <v>0</v>
      </c>
      <c r="H143" s="97" t="b">
        <f t="shared" si="26"/>
        <v>1</v>
      </c>
      <c r="K143" s="260">
        <f t="shared" si="31"/>
        <v>0</v>
      </c>
      <c r="L143" s="92">
        <f t="shared" si="23"/>
        <v>0</v>
      </c>
      <c r="M143" s="92">
        <f t="shared" si="24"/>
        <v>0</v>
      </c>
      <c r="N143" s="92">
        <f t="shared" si="25"/>
        <v>0</v>
      </c>
      <c r="O143" s="92">
        <f t="shared" si="27"/>
        <v>0</v>
      </c>
      <c r="P143" s="261" t="b">
        <f t="shared" si="28"/>
        <v>1</v>
      </c>
      <c r="R143" s="92">
        <f t="shared" si="29"/>
        <v>0</v>
      </c>
      <c r="S143" s="92">
        <f>$R143*법인영업팀!$L$258</f>
        <v>0</v>
      </c>
      <c r="T143" s="92">
        <f>$R143*법인영업팀!$M$258</f>
        <v>0</v>
      </c>
      <c r="U143" s="92">
        <f>$R143*법인영업팀!$N$258</f>
        <v>0</v>
      </c>
      <c r="V143" s="92">
        <f>$R143*법인영업팀!$O$258</f>
        <v>0</v>
      </c>
      <c r="W143" s="92">
        <f>$R143*법인영업팀!$P$258</f>
        <v>0</v>
      </c>
      <c r="X143" s="92" t="b">
        <f t="shared" si="30"/>
        <v>1</v>
      </c>
    </row>
    <row r="144" spans="1:24" x14ac:dyDescent="0.45">
      <c r="A144" s="23" t="s">
        <v>225</v>
      </c>
      <c r="B144" s="97">
        <f>IFERROR(VLOOKUP($A144,'법인영업혁신단 IU'!$A:$E,2,FALSE),0)</f>
        <v>0</v>
      </c>
      <c r="C144" s="97">
        <f>IFERROR(VLOOKUP($A144,'법인영업혁신단 IU'!$A:$E,3,FALSE),0)</f>
        <v>0</v>
      </c>
      <c r="D144" s="97">
        <f>IFERROR(VLOOKUP($A144,'법인영업혁신단 IU'!$A:$E,5,FALSE),0)</f>
        <v>0</v>
      </c>
      <c r="E144" s="97">
        <f>IFERROR(VLOOKUP(A144,'법인영업혁신단 IU'!$A:$E,4,0),0)</f>
        <v>0</v>
      </c>
      <c r="F144" s="97">
        <f>IFERROR(VLOOKUP($A144,'법인영업혁신단 IU'!$A:$F,6,0),0)</f>
        <v>0</v>
      </c>
      <c r="G144" s="97">
        <f>IFERROR(VLOOKUP($A144,'법인영업혁신단 IU'!$A:$G,7,0),0)</f>
        <v>0</v>
      </c>
      <c r="H144" s="97" t="b">
        <f t="shared" si="26"/>
        <v>1</v>
      </c>
      <c r="K144" s="260">
        <f t="shared" si="31"/>
        <v>0</v>
      </c>
      <c r="L144" s="92">
        <f t="shared" si="23"/>
        <v>0</v>
      </c>
      <c r="M144" s="92">
        <f t="shared" si="24"/>
        <v>0</v>
      </c>
      <c r="N144" s="92">
        <f t="shared" si="25"/>
        <v>0</v>
      </c>
      <c r="O144" s="92">
        <f t="shared" si="27"/>
        <v>0</v>
      </c>
      <c r="P144" s="261" t="b">
        <f t="shared" si="28"/>
        <v>1</v>
      </c>
      <c r="R144" s="92">
        <f t="shared" si="29"/>
        <v>0</v>
      </c>
      <c r="S144" s="92">
        <f>$R144*법인영업팀!$L$258</f>
        <v>0</v>
      </c>
      <c r="T144" s="92">
        <f>$R144*법인영업팀!$M$258</f>
        <v>0</v>
      </c>
      <c r="U144" s="92">
        <f>$R144*법인영업팀!$N$258</f>
        <v>0</v>
      </c>
      <c r="V144" s="92">
        <f>$R144*법인영업팀!$O$258</f>
        <v>0</v>
      </c>
      <c r="W144" s="92">
        <f>$R144*법인영업팀!$P$258</f>
        <v>0</v>
      </c>
      <c r="X144" s="92" t="b">
        <f t="shared" si="30"/>
        <v>1</v>
      </c>
    </row>
    <row r="145" spans="1:24" x14ac:dyDescent="0.45">
      <c r="A145" s="23" t="s">
        <v>346</v>
      </c>
      <c r="B145" s="97">
        <f>IFERROR(VLOOKUP($A145,'법인영업혁신단 IU'!$A:$E,2,FALSE),0)</f>
        <v>0</v>
      </c>
      <c r="C145" s="97">
        <f>IFERROR(VLOOKUP($A145,'법인영업혁신단 IU'!$A:$E,3,FALSE),0)</f>
        <v>0</v>
      </c>
      <c r="D145" s="97">
        <f>IFERROR(VLOOKUP($A145,'법인영업혁신단 IU'!$A:$E,5,FALSE),0)</f>
        <v>0</v>
      </c>
      <c r="E145" s="97">
        <f>IFERROR(VLOOKUP(A145,'법인영업혁신단 IU'!$A:$E,4,0),0)</f>
        <v>0</v>
      </c>
      <c r="F145" s="97">
        <f>IFERROR(VLOOKUP($A145,'법인영업혁신단 IU'!$A:$F,6,0),0)</f>
        <v>0</v>
      </c>
      <c r="G145" s="97">
        <f>IFERROR(VLOOKUP($A145,'법인영업혁신단 IU'!$A:$G,7,0),0)</f>
        <v>0</v>
      </c>
      <c r="H145" s="97" t="b">
        <f t="shared" si="26"/>
        <v>1</v>
      </c>
      <c r="K145" s="260">
        <f t="shared" si="31"/>
        <v>0</v>
      </c>
      <c r="L145" s="92">
        <f t="shared" si="23"/>
        <v>0</v>
      </c>
      <c r="M145" s="92">
        <f t="shared" si="24"/>
        <v>0</v>
      </c>
      <c r="N145" s="92">
        <f t="shared" si="25"/>
        <v>0</v>
      </c>
      <c r="O145" s="92">
        <f t="shared" si="27"/>
        <v>0</v>
      </c>
      <c r="P145" s="261" t="b">
        <f t="shared" si="28"/>
        <v>1</v>
      </c>
      <c r="R145" s="92">
        <f t="shared" si="29"/>
        <v>0</v>
      </c>
      <c r="S145" s="92">
        <f>$R145*법인영업팀!$L$258</f>
        <v>0</v>
      </c>
      <c r="T145" s="92">
        <f>$R145*법인영업팀!$M$258</f>
        <v>0</v>
      </c>
      <c r="U145" s="92">
        <f>$R145*법인영업팀!$N$258</f>
        <v>0</v>
      </c>
      <c r="V145" s="92">
        <f>$R145*법인영업팀!$O$258</f>
        <v>0</v>
      </c>
      <c r="W145" s="92">
        <f>$R145*법인영업팀!$P$258</f>
        <v>0</v>
      </c>
      <c r="X145" s="92" t="b">
        <f t="shared" si="30"/>
        <v>1</v>
      </c>
    </row>
    <row r="146" spans="1:24" x14ac:dyDescent="0.45">
      <c r="A146" s="23" t="s">
        <v>347</v>
      </c>
      <c r="B146" s="97">
        <f>IFERROR(VLOOKUP($A146,'법인영업혁신단 IU'!$A:$E,2,FALSE),0)</f>
        <v>0</v>
      </c>
      <c r="C146" s="97">
        <f>IFERROR(VLOOKUP($A146,'법인영업혁신단 IU'!$A:$E,3,FALSE),0)</f>
        <v>0</v>
      </c>
      <c r="D146" s="97">
        <f>IFERROR(VLOOKUP($A146,'법인영업혁신단 IU'!$A:$E,5,FALSE),0)</f>
        <v>0</v>
      </c>
      <c r="E146" s="97">
        <f>IFERROR(VLOOKUP(A146,'법인영업혁신단 IU'!$A:$E,4,0),0)</f>
        <v>0</v>
      </c>
      <c r="F146" s="97">
        <f>IFERROR(VLOOKUP($A146,'법인영업혁신단 IU'!$A:$F,6,0),0)</f>
        <v>0</v>
      </c>
      <c r="G146" s="97">
        <f>IFERROR(VLOOKUP($A146,'법인영업혁신단 IU'!$A:$G,7,0),0)</f>
        <v>0</v>
      </c>
      <c r="H146" s="97" t="b">
        <f t="shared" si="26"/>
        <v>1</v>
      </c>
      <c r="K146" s="260">
        <f t="shared" si="31"/>
        <v>0</v>
      </c>
      <c r="L146" s="92">
        <f t="shared" si="23"/>
        <v>0</v>
      </c>
      <c r="M146" s="92">
        <f t="shared" si="24"/>
        <v>0</v>
      </c>
      <c r="N146" s="92">
        <f t="shared" si="25"/>
        <v>0</v>
      </c>
      <c r="O146" s="92">
        <f t="shared" si="27"/>
        <v>0</v>
      </c>
      <c r="P146" s="261" t="b">
        <f t="shared" si="28"/>
        <v>1</v>
      </c>
      <c r="R146" s="92">
        <f t="shared" si="29"/>
        <v>0</v>
      </c>
      <c r="S146" s="92">
        <f>$R146*법인영업팀!$L$258</f>
        <v>0</v>
      </c>
      <c r="T146" s="92">
        <f>$R146*법인영업팀!$M$258</f>
        <v>0</v>
      </c>
      <c r="U146" s="92">
        <f>$R146*법인영업팀!$N$258</f>
        <v>0</v>
      </c>
      <c r="V146" s="92">
        <f>$R146*법인영업팀!$O$258</f>
        <v>0</v>
      </c>
      <c r="W146" s="92">
        <f>$R146*법인영업팀!$P$258</f>
        <v>0</v>
      </c>
      <c r="X146" s="92" t="b">
        <f t="shared" si="30"/>
        <v>1</v>
      </c>
    </row>
    <row r="147" spans="1:24" x14ac:dyDescent="0.45">
      <c r="A147" s="24" t="s">
        <v>75</v>
      </c>
      <c r="B147" s="97">
        <f>IFERROR(VLOOKUP($A147,'법인영업혁신단 IU'!$A:$E,2,FALSE),0)</f>
        <v>832310</v>
      </c>
      <c r="C147" s="97">
        <f>IFERROR(VLOOKUP($A147,'법인영업혁신단 IU'!$A:$E,3,FALSE),0)</f>
        <v>0</v>
      </c>
      <c r="D147" s="97">
        <f>IFERROR(VLOOKUP($A147,'법인영업혁신단 IU'!$A:$E,5,FALSE),0)</f>
        <v>832310</v>
      </c>
      <c r="E147" s="97">
        <f>IFERROR(VLOOKUP(A147,'법인영업혁신단 IU'!$A:$E,4,0),0)</f>
        <v>0</v>
      </c>
      <c r="F147" s="97">
        <f>IFERROR(VLOOKUP($A147,'법인영업혁신단 IU'!$A:$F,6,0),0)</f>
        <v>0</v>
      </c>
      <c r="G147" s="97">
        <f>IFERROR(VLOOKUP($A147,'법인영업혁신단 IU'!$A:$G,7,0),0)</f>
        <v>0</v>
      </c>
      <c r="H147" s="97" t="b">
        <f t="shared" si="26"/>
        <v>1</v>
      </c>
      <c r="K147" s="260">
        <f t="shared" si="31"/>
        <v>0</v>
      </c>
      <c r="L147" s="92">
        <f t="shared" si="23"/>
        <v>0</v>
      </c>
      <c r="M147" s="92">
        <f t="shared" si="24"/>
        <v>0</v>
      </c>
      <c r="N147" s="92">
        <f t="shared" si="25"/>
        <v>0</v>
      </c>
      <c r="O147" s="92">
        <f t="shared" si="27"/>
        <v>0</v>
      </c>
      <c r="P147" s="261" t="b">
        <f t="shared" si="28"/>
        <v>1</v>
      </c>
      <c r="R147" s="92">
        <f t="shared" si="29"/>
        <v>0</v>
      </c>
      <c r="S147" s="92">
        <f>$R147*법인영업팀!$L$258</f>
        <v>0</v>
      </c>
      <c r="T147" s="92">
        <f>$R147*법인영업팀!$M$258</f>
        <v>0</v>
      </c>
      <c r="U147" s="92">
        <f>$R147*법인영업팀!$N$258</f>
        <v>0</v>
      </c>
      <c r="V147" s="92">
        <f>$R147*법인영업팀!$O$258</f>
        <v>0</v>
      </c>
      <c r="W147" s="92">
        <f>$R147*법인영업팀!$P$258</f>
        <v>0</v>
      </c>
      <c r="X147" s="92" t="b">
        <f t="shared" si="30"/>
        <v>1</v>
      </c>
    </row>
    <row r="148" spans="1:24" x14ac:dyDescent="0.45">
      <c r="A148" s="23" t="s">
        <v>162</v>
      </c>
      <c r="B148" s="97">
        <f>IFERROR(VLOOKUP($A148,'법인영업혁신단 IU'!$A:$E,2,FALSE),0)</f>
        <v>832310</v>
      </c>
      <c r="C148" s="97">
        <f>IFERROR(VLOOKUP($A148,'법인영업혁신단 IU'!$A:$E,3,FALSE),0)</f>
        <v>0</v>
      </c>
      <c r="D148" s="97">
        <f>IFERROR(VLOOKUP($A148,'법인영업혁신단 IU'!$A:$E,5,FALSE),0)</f>
        <v>832310</v>
      </c>
      <c r="E148" s="97">
        <f>IFERROR(VLOOKUP(A148,'법인영업혁신단 IU'!$A:$E,4,0),0)</f>
        <v>0</v>
      </c>
      <c r="F148" s="97">
        <f>IFERROR(VLOOKUP($A148,'법인영업혁신단 IU'!$A:$F,6,0),0)</f>
        <v>0</v>
      </c>
      <c r="G148" s="97">
        <f>IFERROR(VLOOKUP($A148,'법인영업혁신단 IU'!$A:$G,7,0),0)</f>
        <v>0</v>
      </c>
      <c r="H148" s="97" t="b">
        <f t="shared" si="26"/>
        <v>1</v>
      </c>
      <c r="K148" s="260">
        <f t="shared" si="31"/>
        <v>0</v>
      </c>
      <c r="L148" s="92">
        <f t="shared" si="23"/>
        <v>0</v>
      </c>
      <c r="M148" s="92">
        <f t="shared" si="24"/>
        <v>0</v>
      </c>
      <c r="N148" s="92">
        <f t="shared" si="25"/>
        <v>0</v>
      </c>
      <c r="O148" s="92">
        <f t="shared" si="27"/>
        <v>0</v>
      </c>
      <c r="P148" s="261" t="b">
        <f t="shared" si="28"/>
        <v>1</v>
      </c>
      <c r="R148" s="92">
        <f t="shared" si="29"/>
        <v>0</v>
      </c>
      <c r="S148" s="92">
        <f>$R148*법인영업팀!$L$258</f>
        <v>0</v>
      </c>
      <c r="T148" s="92">
        <f>$R148*법인영업팀!$M$258</f>
        <v>0</v>
      </c>
      <c r="U148" s="92">
        <f>$R148*법인영업팀!$N$258</f>
        <v>0</v>
      </c>
      <c r="V148" s="92">
        <f>$R148*법인영업팀!$O$258</f>
        <v>0</v>
      </c>
      <c r="W148" s="92">
        <f>$R148*법인영업팀!$P$258</f>
        <v>0</v>
      </c>
      <c r="X148" s="92" t="b">
        <f t="shared" si="30"/>
        <v>1</v>
      </c>
    </row>
    <row r="149" spans="1:24" x14ac:dyDescent="0.45">
      <c r="A149" s="23" t="s">
        <v>76</v>
      </c>
      <c r="B149" s="97">
        <f>IFERROR(VLOOKUP($A149,'법인영업혁신단 IU'!$A:$E,2,FALSE),0)</f>
        <v>0</v>
      </c>
      <c r="C149" s="97">
        <f>IFERROR(VLOOKUP($A149,'법인영업혁신단 IU'!$A:$E,3,FALSE),0)</f>
        <v>0</v>
      </c>
      <c r="D149" s="97">
        <f>IFERROR(VLOOKUP($A149,'법인영업혁신단 IU'!$A:$E,5,FALSE),0)</f>
        <v>0</v>
      </c>
      <c r="E149" s="97">
        <f>IFERROR(VLOOKUP(A149,'법인영업혁신단 IU'!$A:$E,4,0),0)</f>
        <v>0</v>
      </c>
      <c r="F149" s="97">
        <f>IFERROR(VLOOKUP($A149,'법인영업혁신단 IU'!$A:$F,6,0),0)</f>
        <v>0</v>
      </c>
      <c r="G149" s="97">
        <f>IFERROR(VLOOKUP($A149,'법인영업혁신단 IU'!$A:$G,7,0),0)</f>
        <v>0</v>
      </c>
      <c r="H149" s="97" t="b">
        <f t="shared" si="26"/>
        <v>1</v>
      </c>
      <c r="K149" s="260">
        <f t="shared" si="31"/>
        <v>0</v>
      </c>
      <c r="L149" s="92">
        <f t="shared" si="23"/>
        <v>0</v>
      </c>
      <c r="M149" s="92">
        <f t="shared" si="24"/>
        <v>0</v>
      </c>
      <c r="N149" s="92">
        <f t="shared" si="25"/>
        <v>0</v>
      </c>
      <c r="O149" s="92">
        <f t="shared" si="27"/>
        <v>0</v>
      </c>
      <c r="P149" s="261" t="b">
        <f t="shared" si="28"/>
        <v>1</v>
      </c>
      <c r="R149" s="92">
        <f t="shared" si="29"/>
        <v>0</v>
      </c>
      <c r="S149" s="92">
        <f>$R149*법인영업팀!$L$258</f>
        <v>0</v>
      </c>
      <c r="T149" s="92">
        <f>$R149*법인영업팀!$M$258</f>
        <v>0</v>
      </c>
      <c r="U149" s="92">
        <f>$R149*법인영업팀!$N$258</f>
        <v>0</v>
      </c>
      <c r="V149" s="92">
        <f>$R149*법인영업팀!$O$258</f>
        <v>0</v>
      </c>
      <c r="W149" s="92">
        <f>$R149*법인영업팀!$P$258</f>
        <v>0</v>
      </c>
      <c r="X149" s="92" t="b">
        <f t="shared" si="30"/>
        <v>1</v>
      </c>
    </row>
    <row r="150" spans="1:24" x14ac:dyDescent="0.45">
      <c r="A150" s="23" t="s">
        <v>163</v>
      </c>
      <c r="B150" s="97">
        <f>IFERROR(VLOOKUP($A150,'법인영업혁신단 IU'!$A:$E,2,FALSE),0)</f>
        <v>0</v>
      </c>
      <c r="C150" s="97">
        <f>IFERROR(VLOOKUP($A150,'법인영업혁신단 IU'!$A:$E,3,FALSE),0)</f>
        <v>0</v>
      </c>
      <c r="D150" s="97">
        <f>IFERROR(VLOOKUP($A150,'법인영업혁신단 IU'!$A:$E,5,FALSE),0)</f>
        <v>0</v>
      </c>
      <c r="E150" s="97">
        <f>IFERROR(VLOOKUP(A150,'법인영업혁신단 IU'!$A:$E,4,0),0)</f>
        <v>0</v>
      </c>
      <c r="F150" s="97">
        <f>IFERROR(VLOOKUP($A150,'법인영업혁신단 IU'!$A:$F,6,0),0)</f>
        <v>0</v>
      </c>
      <c r="G150" s="97">
        <f>IFERROR(VLOOKUP($A150,'법인영업혁신단 IU'!$A:$G,7,0),0)</f>
        <v>0</v>
      </c>
      <c r="H150" s="97" t="b">
        <f t="shared" si="26"/>
        <v>1</v>
      </c>
      <c r="K150" s="260">
        <f t="shared" si="31"/>
        <v>0</v>
      </c>
      <c r="L150" s="92">
        <f t="shared" si="23"/>
        <v>0</v>
      </c>
      <c r="M150" s="92">
        <f t="shared" si="24"/>
        <v>0</v>
      </c>
      <c r="N150" s="92">
        <f t="shared" si="25"/>
        <v>0</v>
      </c>
      <c r="O150" s="92">
        <f t="shared" si="27"/>
        <v>0</v>
      </c>
      <c r="P150" s="261" t="b">
        <f t="shared" si="28"/>
        <v>1</v>
      </c>
      <c r="R150" s="92">
        <f t="shared" si="29"/>
        <v>0</v>
      </c>
      <c r="S150" s="92">
        <f>$R150*법인영업팀!$L$258</f>
        <v>0</v>
      </c>
      <c r="T150" s="92">
        <f>$R150*법인영업팀!$M$258</f>
        <v>0</v>
      </c>
      <c r="U150" s="92">
        <f>$R150*법인영업팀!$N$258</f>
        <v>0</v>
      </c>
      <c r="V150" s="92">
        <f>$R150*법인영업팀!$O$258</f>
        <v>0</v>
      </c>
      <c r="W150" s="92">
        <f>$R150*법인영업팀!$P$258</f>
        <v>0</v>
      </c>
      <c r="X150" s="92" t="b">
        <f t="shared" si="30"/>
        <v>1</v>
      </c>
    </row>
    <row r="151" spans="1:24" x14ac:dyDescent="0.45">
      <c r="A151" s="23" t="s">
        <v>164</v>
      </c>
      <c r="B151" s="97">
        <f>IFERROR(VLOOKUP($A151,'법인영업혁신단 IU'!$A:$E,2,FALSE),0)</f>
        <v>0</v>
      </c>
      <c r="C151" s="97">
        <f>IFERROR(VLOOKUP($A151,'법인영업혁신단 IU'!$A:$E,3,FALSE),0)</f>
        <v>0</v>
      </c>
      <c r="D151" s="97">
        <f>IFERROR(VLOOKUP($A151,'법인영업혁신단 IU'!$A:$E,5,FALSE),0)</f>
        <v>0</v>
      </c>
      <c r="E151" s="97">
        <f>IFERROR(VLOOKUP(A151,'법인영업혁신단 IU'!$A:$E,4,0),0)</f>
        <v>0</v>
      </c>
      <c r="F151" s="97">
        <f>IFERROR(VLOOKUP($A151,'법인영업혁신단 IU'!$A:$F,6,0),0)</f>
        <v>0</v>
      </c>
      <c r="G151" s="97">
        <f>IFERROR(VLOOKUP($A151,'법인영업혁신단 IU'!$A:$G,7,0),0)</f>
        <v>0</v>
      </c>
      <c r="H151" s="97" t="b">
        <f t="shared" si="26"/>
        <v>1</v>
      </c>
      <c r="K151" s="260">
        <f t="shared" si="31"/>
        <v>0</v>
      </c>
      <c r="L151" s="92">
        <f t="shared" si="23"/>
        <v>0</v>
      </c>
      <c r="M151" s="92">
        <f t="shared" si="24"/>
        <v>0</v>
      </c>
      <c r="N151" s="92">
        <f t="shared" si="25"/>
        <v>0</v>
      </c>
      <c r="O151" s="92">
        <f t="shared" si="27"/>
        <v>0</v>
      </c>
      <c r="P151" s="261" t="b">
        <f t="shared" si="28"/>
        <v>1</v>
      </c>
      <c r="R151" s="92">
        <f t="shared" si="29"/>
        <v>0</v>
      </c>
      <c r="S151" s="92">
        <f>$R151*법인영업팀!$L$258</f>
        <v>0</v>
      </c>
      <c r="T151" s="92">
        <f>$R151*법인영업팀!$M$258</f>
        <v>0</v>
      </c>
      <c r="U151" s="92">
        <f>$R151*법인영업팀!$N$258</f>
        <v>0</v>
      </c>
      <c r="V151" s="92">
        <f>$R151*법인영업팀!$O$258</f>
        <v>0</v>
      </c>
      <c r="W151" s="92">
        <f>$R151*법인영업팀!$P$258</f>
        <v>0</v>
      </c>
      <c r="X151" s="92" t="b">
        <f t="shared" si="30"/>
        <v>1</v>
      </c>
    </row>
    <row r="152" spans="1:24" x14ac:dyDescent="0.45">
      <c r="A152" s="24" t="s">
        <v>77</v>
      </c>
      <c r="B152" s="97">
        <f>IFERROR(VLOOKUP($A152,'법인영업혁신단 IU'!$A:$E,2,FALSE),0)</f>
        <v>8088956</v>
      </c>
      <c r="C152" s="97">
        <f>IFERROR(VLOOKUP($A152,'법인영업혁신단 IU'!$A:$E,3,FALSE),0)</f>
        <v>534520</v>
      </c>
      <c r="D152" s="97">
        <f>IFERROR(VLOOKUP($A152,'법인영업혁신단 IU'!$A:$E,5,FALSE),0)</f>
        <v>5560411</v>
      </c>
      <c r="E152" s="97">
        <f>IFERROR(VLOOKUP(A152,'법인영업혁신단 IU'!$A:$E,4,0),0)</f>
        <v>1620019</v>
      </c>
      <c r="F152" s="97">
        <f>IFERROR(VLOOKUP($A152,'법인영업혁신단 IU'!$A:$F,6,0),0)</f>
        <v>137006</v>
      </c>
      <c r="G152" s="97">
        <f>IFERROR(VLOOKUP($A152,'법인영업혁신단 IU'!$A:$G,7,0),0)</f>
        <v>237000</v>
      </c>
      <c r="H152" s="97" t="b">
        <f t="shared" si="26"/>
        <v>1</v>
      </c>
      <c r="K152" s="260">
        <f t="shared" si="31"/>
        <v>534520</v>
      </c>
      <c r="L152" s="92">
        <f t="shared" si="23"/>
        <v>306087.25995293364</v>
      </c>
      <c r="M152" s="92">
        <f t="shared" si="24"/>
        <v>121454.75966533099</v>
      </c>
      <c r="N152" s="92">
        <f t="shared" si="25"/>
        <v>68554.788435961935</v>
      </c>
      <c r="O152" s="92">
        <f t="shared" si="27"/>
        <v>38423.191945773433</v>
      </c>
      <c r="P152" s="261" t="b">
        <f t="shared" ref="P152:P154" si="33">K152=L152+M152+N152+O152</f>
        <v>1</v>
      </c>
      <c r="R152" s="92">
        <f t="shared" si="29"/>
        <v>534520</v>
      </c>
      <c r="S152" s="92">
        <f>$R152*법인영업팀!$L$258</f>
        <v>306087.25995293364</v>
      </c>
      <c r="T152" s="92">
        <f>$R152*법인영업팀!$M$258</f>
        <v>60653.087670060399</v>
      </c>
      <c r="U152" s="92">
        <f>$R152*법인영업팀!$N$258</f>
        <v>60801.671995270583</v>
      </c>
      <c r="V152" s="92">
        <f>$R152*법인영업팀!$O$258</f>
        <v>68554.788435961935</v>
      </c>
      <c r="W152" s="92">
        <f>$R152*법인영업팀!$P$258</f>
        <v>38423.191945773433</v>
      </c>
      <c r="X152" s="92" t="b">
        <f t="shared" si="30"/>
        <v>1</v>
      </c>
    </row>
    <row r="153" spans="1:24" x14ac:dyDescent="0.45">
      <c r="A153" s="23" t="s">
        <v>78</v>
      </c>
      <c r="B153" s="97">
        <f>IFERROR(VLOOKUP($A153,'법인영업혁신단 IU'!$A:$E,2,FALSE),0)</f>
        <v>1435990</v>
      </c>
      <c r="C153" s="97">
        <f>IFERROR(VLOOKUP($A153,'법인영업혁신단 IU'!$A:$E,3,FALSE),0)</f>
        <v>142520</v>
      </c>
      <c r="D153" s="97">
        <f>IFERROR(VLOOKUP($A153,'법인영업혁신단 IU'!$A:$E,5,FALSE),0)</f>
        <v>789410</v>
      </c>
      <c r="E153" s="97">
        <f>IFERROR(VLOOKUP(A153,'법인영업혁신단 IU'!$A:$E,4,0),0)</f>
        <v>337450</v>
      </c>
      <c r="F153" s="97">
        <f>IFERROR(VLOOKUP($A153,'법인영업혁신단 IU'!$A:$F,6,0),0)</f>
        <v>89610</v>
      </c>
      <c r="G153" s="97">
        <f>IFERROR(VLOOKUP($A153,'법인영업혁신단 IU'!$A:$G,7,0),0)</f>
        <v>77000</v>
      </c>
      <c r="H153" s="97" t="b">
        <f t="shared" si="26"/>
        <v>1</v>
      </c>
      <c r="K153" s="260">
        <f t="shared" si="31"/>
        <v>142520</v>
      </c>
      <c r="L153" s="92">
        <f t="shared" si="23"/>
        <v>81612.58005031076</v>
      </c>
      <c r="M153" s="92">
        <f t="shared" si="24"/>
        <v>32383.69443145808</v>
      </c>
      <c r="N153" s="92">
        <f t="shared" si="25"/>
        <v>18278.882825513159</v>
      </c>
      <c r="O153" s="92">
        <f t="shared" si="27"/>
        <v>10244.842692718008</v>
      </c>
      <c r="P153" s="261" t="b">
        <f t="shared" si="33"/>
        <v>1</v>
      </c>
      <c r="R153" s="92">
        <f t="shared" si="29"/>
        <v>142520</v>
      </c>
      <c r="S153" s="92">
        <f>$R153*법인영업팀!$L$258</f>
        <v>81612.58005031076</v>
      </c>
      <c r="T153" s="92">
        <f>$R153*법인영업팀!$M$258</f>
        <v>16172.038566820715</v>
      </c>
      <c r="U153" s="92">
        <f>$R153*법인영업팀!$N$258</f>
        <v>16211.655864637363</v>
      </c>
      <c r="V153" s="92">
        <f>$R153*법인영업팀!$O$258</f>
        <v>18278.882825513159</v>
      </c>
      <c r="W153" s="92">
        <f>$R153*법인영업팀!$P$258</f>
        <v>10244.842692718008</v>
      </c>
      <c r="X153" s="92" t="b">
        <f t="shared" si="30"/>
        <v>1</v>
      </c>
    </row>
    <row r="154" spans="1:24" x14ac:dyDescent="0.45">
      <c r="A154" s="23" t="s">
        <v>79</v>
      </c>
      <c r="B154" s="97">
        <f>IFERROR(VLOOKUP($A154,'법인영업혁신단 IU'!$A:$E,2,FALSE),0)</f>
        <v>1838939</v>
      </c>
      <c r="C154" s="97">
        <f>IFERROR(VLOOKUP($A154,'법인영업혁신단 IU'!$A:$E,3,FALSE),0)</f>
        <v>392000</v>
      </c>
      <c r="D154" s="97">
        <f>IFERROR(VLOOKUP($A154,'법인영업혁신단 IU'!$A:$E,5,FALSE),0)</f>
        <v>499070</v>
      </c>
      <c r="E154" s="97">
        <f>IFERROR(VLOOKUP(A154,'법인영업혁신단 IU'!$A:$E,4,0),0)</f>
        <v>787869</v>
      </c>
      <c r="F154" s="97">
        <f>IFERROR(VLOOKUP($A154,'법인영업혁신단 IU'!$A:$F,6,0),0)</f>
        <v>0</v>
      </c>
      <c r="G154" s="97">
        <f>IFERROR(VLOOKUP($A154,'법인영업혁신단 IU'!$A:$G,7,0),0)</f>
        <v>160000</v>
      </c>
      <c r="H154" s="97" t="b">
        <f t="shared" si="26"/>
        <v>1</v>
      </c>
      <c r="K154" s="260">
        <f t="shared" si="31"/>
        <v>392000</v>
      </c>
      <c r="L154" s="92">
        <f t="shared" si="23"/>
        <v>224474.67990262291</v>
      </c>
      <c r="M154" s="92">
        <f t="shared" si="24"/>
        <v>89071.065233872912</v>
      </c>
      <c r="N154" s="92">
        <f t="shared" si="25"/>
        <v>50275.905610448768</v>
      </c>
      <c r="O154" s="92">
        <f t="shared" si="27"/>
        <v>28178.349253055429</v>
      </c>
      <c r="P154" s="261" t="b">
        <f t="shared" si="33"/>
        <v>1</v>
      </c>
      <c r="R154" s="92">
        <f t="shared" si="29"/>
        <v>392000</v>
      </c>
      <c r="S154" s="92">
        <f>$R154*법인영업팀!$L$258</f>
        <v>224474.67990262291</v>
      </c>
      <c r="T154" s="92">
        <f>$R154*법인영업팀!$M$258</f>
        <v>44481.049103239682</v>
      </c>
      <c r="U154" s="92">
        <f>$R154*법인영업팀!$N$258</f>
        <v>44590.016130633223</v>
      </c>
      <c r="V154" s="92">
        <f>$R154*법인영업팀!$O$258</f>
        <v>50275.905610448768</v>
      </c>
      <c r="W154" s="92">
        <f>$R154*법인영업팀!$P$258</f>
        <v>28178.349253055429</v>
      </c>
      <c r="X154" s="92" t="b">
        <f t="shared" si="30"/>
        <v>1</v>
      </c>
    </row>
    <row r="155" spans="1:24" x14ac:dyDescent="0.45">
      <c r="A155" s="23" t="s">
        <v>80</v>
      </c>
      <c r="B155" s="97">
        <f>IFERROR(VLOOKUP($A155,'법인영업혁신단 IU'!$A:$E,2,FALSE),0)</f>
        <v>4295636</v>
      </c>
      <c r="C155" s="97">
        <f>IFERROR(VLOOKUP($A155,'법인영업혁신단 IU'!$A:$E,3,FALSE),0)</f>
        <v>0</v>
      </c>
      <c r="D155" s="97">
        <f>IFERROR(VLOOKUP($A155,'법인영업혁신단 IU'!$A:$E,5,FALSE),0)</f>
        <v>3800936</v>
      </c>
      <c r="E155" s="97">
        <f>IFERROR(VLOOKUP(A155,'법인영업혁신단 IU'!$A:$E,4,0),0)</f>
        <v>494700</v>
      </c>
      <c r="F155" s="97">
        <f>IFERROR(VLOOKUP($A155,'법인영업혁신단 IU'!$A:$F,6,0),0)</f>
        <v>0</v>
      </c>
      <c r="G155" s="97">
        <f>IFERROR(VLOOKUP($A155,'법인영업혁신단 IU'!$A:$G,7,0),0)</f>
        <v>0</v>
      </c>
      <c r="H155" s="97" t="b">
        <f t="shared" si="26"/>
        <v>1</v>
      </c>
      <c r="K155" s="260">
        <f t="shared" si="31"/>
        <v>0</v>
      </c>
      <c r="L155" s="92">
        <f t="shared" si="23"/>
        <v>0</v>
      </c>
      <c r="M155" s="92">
        <f t="shared" si="24"/>
        <v>0</v>
      </c>
      <c r="N155" s="92">
        <f t="shared" si="25"/>
        <v>0</v>
      </c>
      <c r="O155" s="92">
        <f t="shared" si="27"/>
        <v>0</v>
      </c>
      <c r="P155" s="261" t="b">
        <f t="shared" si="28"/>
        <v>1</v>
      </c>
      <c r="R155" s="92">
        <f t="shared" si="29"/>
        <v>0</v>
      </c>
      <c r="S155" s="92">
        <f>$R155*법인영업팀!$L$258</f>
        <v>0</v>
      </c>
      <c r="T155" s="92">
        <f>$R155*법인영업팀!$M$258</f>
        <v>0</v>
      </c>
      <c r="U155" s="92">
        <f>$R155*법인영업팀!$N$258</f>
        <v>0</v>
      </c>
      <c r="V155" s="92">
        <f>$R155*법인영업팀!$O$258</f>
        <v>0</v>
      </c>
      <c r="W155" s="92">
        <f>$R155*법인영업팀!$P$258</f>
        <v>0</v>
      </c>
      <c r="X155" s="92" t="b">
        <f t="shared" si="30"/>
        <v>1</v>
      </c>
    </row>
    <row r="156" spans="1:24" x14ac:dyDescent="0.45">
      <c r="A156" s="23" t="s">
        <v>81</v>
      </c>
      <c r="B156" s="97">
        <f>IFERROR(VLOOKUP($A156,'법인영업혁신단 IU'!$A:$E,2,FALSE),0)</f>
        <v>518391</v>
      </c>
      <c r="C156" s="97">
        <f>IFERROR(VLOOKUP($A156,'법인영업혁신단 IU'!$A:$E,3,FALSE),0)</f>
        <v>0</v>
      </c>
      <c r="D156" s="97">
        <f>IFERROR(VLOOKUP($A156,'법인영업혁신단 IU'!$A:$E,5,FALSE),0)</f>
        <v>470995</v>
      </c>
      <c r="E156" s="97">
        <f>IFERROR(VLOOKUP(A156,'법인영업혁신단 IU'!$A:$E,4,0),0)</f>
        <v>0</v>
      </c>
      <c r="F156" s="97">
        <f>IFERROR(VLOOKUP($A156,'법인영업혁신단 IU'!$A:$F,6,0),0)</f>
        <v>47396</v>
      </c>
      <c r="G156" s="97">
        <f>IFERROR(VLOOKUP($A156,'법인영업혁신단 IU'!$A:$G,7,0),0)</f>
        <v>0</v>
      </c>
      <c r="H156" s="97" t="b">
        <f t="shared" si="26"/>
        <v>1</v>
      </c>
      <c r="K156" s="260">
        <f t="shared" si="31"/>
        <v>0</v>
      </c>
      <c r="L156" s="92">
        <f t="shared" si="23"/>
        <v>0</v>
      </c>
      <c r="M156" s="92">
        <f t="shared" si="24"/>
        <v>0</v>
      </c>
      <c r="N156" s="92">
        <f t="shared" si="25"/>
        <v>0</v>
      </c>
      <c r="O156" s="92">
        <f t="shared" si="27"/>
        <v>0</v>
      </c>
      <c r="P156" s="261" t="b">
        <f t="shared" si="28"/>
        <v>1</v>
      </c>
      <c r="R156" s="92">
        <f t="shared" si="29"/>
        <v>0</v>
      </c>
      <c r="S156" s="92">
        <f>$R156*법인영업팀!$L$258</f>
        <v>0</v>
      </c>
      <c r="T156" s="92">
        <f>$R156*법인영업팀!$M$258</f>
        <v>0</v>
      </c>
      <c r="U156" s="92">
        <f>$R156*법인영업팀!$N$258</f>
        <v>0</v>
      </c>
      <c r="V156" s="92">
        <f>$R156*법인영업팀!$O$258</f>
        <v>0</v>
      </c>
      <c r="W156" s="92">
        <f>$R156*법인영업팀!$P$258</f>
        <v>0</v>
      </c>
      <c r="X156" s="92" t="b">
        <f t="shared" si="30"/>
        <v>1</v>
      </c>
    </row>
    <row r="157" spans="1:24" x14ac:dyDescent="0.45">
      <c r="A157" s="23" t="s">
        <v>226</v>
      </c>
      <c r="B157" s="97">
        <f>IFERROR(VLOOKUP($A157,'법인영업혁신단 IU'!$A:$E,2,FALSE),0)</f>
        <v>0</v>
      </c>
      <c r="C157" s="97">
        <f>IFERROR(VLOOKUP($A157,'법인영업혁신단 IU'!$A:$E,3,FALSE),0)</f>
        <v>0</v>
      </c>
      <c r="D157" s="97">
        <f>IFERROR(VLOOKUP($A157,'법인영업혁신단 IU'!$A:$E,5,FALSE),0)</f>
        <v>0</v>
      </c>
      <c r="E157" s="97">
        <f>IFERROR(VLOOKUP(A157,'법인영업혁신단 IU'!$A:$E,4,0),0)</f>
        <v>0</v>
      </c>
      <c r="F157" s="97">
        <f>IFERROR(VLOOKUP($A157,'법인영업혁신단 IU'!$A:$F,6,0),0)</f>
        <v>0</v>
      </c>
      <c r="G157" s="97">
        <f>IFERROR(VLOOKUP($A157,'법인영업혁신단 IU'!$A:$G,7,0),0)</f>
        <v>0</v>
      </c>
      <c r="H157" s="97" t="b">
        <f t="shared" si="26"/>
        <v>1</v>
      </c>
      <c r="K157" s="260">
        <f t="shared" si="31"/>
        <v>0</v>
      </c>
      <c r="L157" s="92">
        <f t="shared" si="23"/>
        <v>0</v>
      </c>
      <c r="M157" s="92">
        <f t="shared" si="24"/>
        <v>0</v>
      </c>
      <c r="N157" s="92">
        <f t="shared" si="25"/>
        <v>0</v>
      </c>
      <c r="O157" s="92">
        <f t="shared" si="27"/>
        <v>0</v>
      </c>
      <c r="P157" s="261" t="b">
        <f t="shared" si="28"/>
        <v>1</v>
      </c>
      <c r="R157" s="92">
        <f t="shared" si="29"/>
        <v>0</v>
      </c>
      <c r="S157" s="92">
        <f>$R157*법인영업팀!$L$258</f>
        <v>0</v>
      </c>
      <c r="T157" s="92">
        <f>$R157*법인영업팀!$M$258</f>
        <v>0</v>
      </c>
      <c r="U157" s="92">
        <f>$R157*법인영업팀!$N$258</f>
        <v>0</v>
      </c>
      <c r="V157" s="92">
        <f>$R157*법인영업팀!$O$258</f>
        <v>0</v>
      </c>
      <c r="W157" s="92">
        <f>$R157*법인영업팀!$P$258</f>
        <v>0</v>
      </c>
      <c r="X157" s="92" t="b">
        <f t="shared" si="30"/>
        <v>1</v>
      </c>
    </row>
    <row r="158" spans="1:24" x14ac:dyDescent="0.45">
      <c r="A158" s="25" t="s">
        <v>227</v>
      </c>
      <c r="B158" s="97">
        <f>IFERROR(VLOOKUP($A158,'법인영업혁신단 IU'!$A:$E,2,FALSE),0)</f>
        <v>0</v>
      </c>
      <c r="C158" s="97">
        <f>IFERROR(VLOOKUP($A158,'법인영업혁신단 IU'!$A:$E,3,FALSE),0)</f>
        <v>0</v>
      </c>
      <c r="D158" s="97">
        <f>IFERROR(VLOOKUP($A158,'법인영업혁신단 IU'!$A:$E,5,FALSE),0)</f>
        <v>0</v>
      </c>
      <c r="E158" s="97">
        <f>IFERROR(VLOOKUP(A158,'법인영업혁신단 IU'!$A:$E,4,0),0)</f>
        <v>0</v>
      </c>
      <c r="F158" s="97">
        <f>IFERROR(VLOOKUP($A158,'법인영업혁신단 IU'!$A:$F,6,0),0)</f>
        <v>0</v>
      </c>
      <c r="G158" s="97">
        <f>IFERROR(VLOOKUP($A158,'법인영업혁신단 IU'!$A:$G,7,0),0)</f>
        <v>0</v>
      </c>
      <c r="H158" s="97" t="b">
        <f t="shared" si="26"/>
        <v>1</v>
      </c>
      <c r="K158" s="260">
        <f t="shared" si="31"/>
        <v>0</v>
      </c>
      <c r="L158" s="92">
        <f t="shared" si="23"/>
        <v>0</v>
      </c>
      <c r="M158" s="92">
        <f t="shared" si="24"/>
        <v>0</v>
      </c>
      <c r="N158" s="92">
        <f t="shared" si="25"/>
        <v>0</v>
      </c>
      <c r="O158" s="92">
        <f t="shared" si="27"/>
        <v>0</v>
      </c>
      <c r="P158" s="261" t="b">
        <f t="shared" si="28"/>
        <v>1</v>
      </c>
      <c r="R158" s="92">
        <f t="shared" si="29"/>
        <v>0</v>
      </c>
      <c r="S158" s="92">
        <f>$R158*법인영업팀!$L$258</f>
        <v>0</v>
      </c>
      <c r="T158" s="92">
        <f>$R158*법인영업팀!$M$258</f>
        <v>0</v>
      </c>
      <c r="U158" s="92">
        <f>$R158*법인영업팀!$N$258</f>
        <v>0</v>
      </c>
      <c r="V158" s="92">
        <f>$R158*법인영업팀!$O$258</f>
        <v>0</v>
      </c>
      <c r="W158" s="92">
        <f>$R158*법인영업팀!$P$258</f>
        <v>0</v>
      </c>
      <c r="X158" s="92" t="b">
        <f t="shared" si="30"/>
        <v>1</v>
      </c>
    </row>
    <row r="159" spans="1:24" x14ac:dyDescent="0.45">
      <c r="A159" s="26" t="s">
        <v>228</v>
      </c>
      <c r="B159" s="97">
        <f>IFERROR(VLOOKUP($A159,'법인영업혁신단 IU'!$A:$E,2,FALSE),0)</f>
        <v>0</v>
      </c>
      <c r="C159" s="97">
        <f>IFERROR(VLOOKUP($A159,'법인영업혁신단 IU'!$A:$E,3,FALSE),0)</f>
        <v>0</v>
      </c>
      <c r="D159" s="97">
        <f>IFERROR(VLOOKUP($A159,'법인영업혁신단 IU'!$A:$E,5,FALSE),0)</f>
        <v>0</v>
      </c>
      <c r="E159" s="97">
        <f>IFERROR(VLOOKUP(A159,'법인영업혁신단 IU'!$A:$E,4,0),0)</f>
        <v>0</v>
      </c>
      <c r="F159" s="97">
        <f>IFERROR(VLOOKUP($A159,'법인영업혁신단 IU'!$A:$F,6,0),0)</f>
        <v>0</v>
      </c>
      <c r="G159" s="97">
        <f>IFERROR(VLOOKUP($A159,'법인영업혁신단 IU'!$A:$G,7,0),0)</f>
        <v>0</v>
      </c>
      <c r="H159" s="97" t="b">
        <f t="shared" si="26"/>
        <v>1</v>
      </c>
      <c r="K159" s="260">
        <f t="shared" si="31"/>
        <v>0</v>
      </c>
      <c r="L159" s="92">
        <f t="shared" si="23"/>
        <v>0</v>
      </c>
      <c r="M159" s="92">
        <f t="shared" si="24"/>
        <v>0</v>
      </c>
      <c r="N159" s="92">
        <f t="shared" si="25"/>
        <v>0</v>
      </c>
      <c r="O159" s="92">
        <f t="shared" si="27"/>
        <v>0</v>
      </c>
      <c r="P159" s="261" t="b">
        <f t="shared" si="28"/>
        <v>1</v>
      </c>
      <c r="R159" s="92">
        <f t="shared" si="29"/>
        <v>0</v>
      </c>
      <c r="S159" s="92">
        <f>$R159*법인영업팀!$L$258</f>
        <v>0</v>
      </c>
      <c r="T159" s="92">
        <f>$R159*법인영업팀!$M$258</f>
        <v>0</v>
      </c>
      <c r="U159" s="92">
        <f>$R159*법인영업팀!$N$258</f>
        <v>0</v>
      </c>
      <c r="V159" s="92">
        <f>$R159*법인영업팀!$O$258</f>
        <v>0</v>
      </c>
      <c r="W159" s="92">
        <f>$R159*법인영업팀!$P$258</f>
        <v>0</v>
      </c>
      <c r="X159" s="92" t="b">
        <f t="shared" si="30"/>
        <v>1</v>
      </c>
    </row>
    <row r="160" spans="1:24" x14ac:dyDescent="0.45">
      <c r="A160" s="24" t="s">
        <v>82</v>
      </c>
      <c r="B160" s="97">
        <f>IFERROR(VLOOKUP($A160,'법인영업혁신단 IU'!$A:$E,2,FALSE),0)</f>
        <v>14669939</v>
      </c>
      <c r="C160" s="97">
        <f>IFERROR(VLOOKUP($A160,'법인영업혁신단 IU'!$A:$E,3,FALSE),0)</f>
        <v>0</v>
      </c>
      <c r="D160" s="97">
        <f>IFERROR(VLOOKUP($A160,'법인영업혁신단 IU'!$A:$E,5,FALSE),0)</f>
        <v>11290608</v>
      </c>
      <c r="E160" s="97">
        <f>IFERROR(VLOOKUP(A160,'법인영업혁신단 IU'!$A:$E,4,0),0)</f>
        <v>3202635</v>
      </c>
      <c r="F160" s="97">
        <f>IFERROR(VLOOKUP($A160,'법인영업혁신단 IU'!$A:$F,6,0),0)</f>
        <v>176696</v>
      </c>
      <c r="G160" s="97">
        <f>IFERROR(VLOOKUP($A160,'법인영업혁신단 IU'!$A:$G,7,0),0)</f>
        <v>0</v>
      </c>
      <c r="H160" s="97" t="b">
        <f t="shared" si="26"/>
        <v>1</v>
      </c>
      <c r="K160" s="260">
        <f t="shared" si="31"/>
        <v>0</v>
      </c>
      <c r="L160" s="92">
        <f t="shared" si="23"/>
        <v>0</v>
      </c>
      <c r="M160" s="92">
        <f t="shared" si="24"/>
        <v>0</v>
      </c>
      <c r="N160" s="92">
        <f t="shared" si="25"/>
        <v>0</v>
      </c>
      <c r="O160" s="92">
        <f t="shared" si="27"/>
        <v>0</v>
      </c>
      <c r="P160" s="261" t="b">
        <f t="shared" si="28"/>
        <v>1</v>
      </c>
      <c r="R160" s="92">
        <f t="shared" si="29"/>
        <v>0</v>
      </c>
      <c r="S160" s="92">
        <f>$R160*법인영업팀!$L$258</f>
        <v>0</v>
      </c>
      <c r="T160" s="92">
        <f>$R160*법인영업팀!$M$258</f>
        <v>0</v>
      </c>
      <c r="U160" s="92">
        <f>$R160*법인영업팀!$N$258</f>
        <v>0</v>
      </c>
      <c r="V160" s="92">
        <f>$R160*법인영업팀!$O$258</f>
        <v>0</v>
      </c>
      <c r="W160" s="92">
        <f>$R160*법인영업팀!$P$258</f>
        <v>0</v>
      </c>
      <c r="X160" s="92" t="b">
        <f t="shared" si="30"/>
        <v>1</v>
      </c>
    </row>
    <row r="161" spans="1:24" x14ac:dyDescent="0.45">
      <c r="A161" s="26" t="s">
        <v>229</v>
      </c>
      <c r="B161" s="97">
        <f>IFERROR(VLOOKUP($A161,'법인영업혁신단 IU'!$A:$E,2,FALSE),0)</f>
        <v>0</v>
      </c>
      <c r="C161" s="97">
        <f>IFERROR(VLOOKUP($A161,'법인영업혁신단 IU'!$A:$E,3,FALSE),0)</f>
        <v>0</v>
      </c>
      <c r="D161" s="97">
        <f>IFERROR(VLOOKUP($A161,'법인영업혁신단 IU'!$A:$E,5,FALSE),0)</f>
        <v>0</v>
      </c>
      <c r="E161" s="97">
        <f>IFERROR(VLOOKUP(A161,'법인영업혁신단 IU'!$A:$E,4,0),0)</f>
        <v>0</v>
      </c>
      <c r="F161" s="97">
        <f>IFERROR(VLOOKUP($A161,'법인영업혁신단 IU'!$A:$F,6,0),0)</f>
        <v>0</v>
      </c>
      <c r="G161" s="97">
        <f>IFERROR(VLOOKUP($A161,'법인영업혁신단 IU'!$A:$G,7,0),0)</f>
        <v>0</v>
      </c>
      <c r="H161" s="97" t="b">
        <f t="shared" si="26"/>
        <v>1</v>
      </c>
      <c r="K161" s="260">
        <f t="shared" si="31"/>
        <v>0</v>
      </c>
      <c r="L161" s="92">
        <f t="shared" si="23"/>
        <v>0</v>
      </c>
      <c r="M161" s="92">
        <f t="shared" si="24"/>
        <v>0</v>
      </c>
      <c r="N161" s="92">
        <f t="shared" si="25"/>
        <v>0</v>
      </c>
      <c r="O161" s="92">
        <f t="shared" si="27"/>
        <v>0</v>
      </c>
      <c r="P161" s="261" t="b">
        <f t="shared" si="28"/>
        <v>1</v>
      </c>
      <c r="R161" s="92">
        <f t="shared" si="29"/>
        <v>0</v>
      </c>
      <c r="S161" s="92">
        <f>$R161*법인영업팀!$L$258</f>
        <v>0</v>
      </c>
      <c r="T161" s="92">
        <f>$R161*법인영업팀!$M$258</f>
        <v>0</v>
      </c>
      <c r="U161" s="92">
        <f>$R161*법인영업팀!$N$258</f>
        <v>0</v>
      </c>
      <c r="V161" s="92">
        <f>$R161*법인영업팀!$O$258</f>
        <v>0</v>
      </c>
      <c r="W161" s="92">
        <f>$R161*법인영업팀!$P$258</f>
        <v>0</v>
      </c>
      <c r="X161" s="92" t="b">
        <f t="shared" si="30"/>
        <v>1</v>
      </c>
    </row>
    <row r="162" spans="1:24" x14ac:dyDescent="0.45">
      <c r="A162" s="23" t="s">
        <v>83</v>
      </c>
      <c r="B162" s="97">
        <f>IFERROR(VLOOKUP($A162,'법인영업혁신단 IU'!$A:$E,2,FALSE),0)</f>
        <v>14669939</v>
      </c>
      <c r="C162" s="97">
        <f>IFERROR(VLOOKUP($A162,'법인영업혁신단 IU'!$A:$E,3,FALSE),0)</f>
        <v>0</v>
      </c>
      <c r="D162" s="97">
        <f>IFERROR(VLOOKUP($A162,'법인영업혁신단 IU'!$A:$E,5,FALSE),0)</f>
        <v>11290608</v>
      </c>
      <c r="E162" s="97">
        <f>IFERROR(VLOOKUP(A162,'법인영업혁신단 IU'!$A:$E,4,0),0)</f>
        <v>3202635</v>
      </c>
      <c r="F162" s="97">
        <f>IFERROR(VLOOKUP($A162,'법인영업혁신단 IU'!$A:$F,6,0),0)</f>
        <v>176696</v>
      </c>
      <c r="G162" s="97">
        <f>IFERROR(VLOOKUP($A162,'법인영업혁신단 IU'!$A:$G,7,0),0)</f>
        <v>0</v>
      </c>
      <c r="H162" s="97" t="b">
        <f t="shared" si="26"/>
        <v>1</v>
      </c>
      <c r="K162" s="260">
        <f t="shared" si="31"/>
        <v>0</v>
      </c>
      <c r="L162" s="92">
        <f t="shared" si="23"/>
        <v>0</v>
      </c>
      <c r="M162" s="92">
        <f t="shared" si="24"/>
        <v>0</v>
      </c>
      <c r="N162" s="92">
        <f t="shared" si="25"/>
        <v>0</v>
      </c>
      <c r="O162" s="92">
        <f t="shared" si="27"/>
        <v>0</v>
      </c>
      <c r="P162" s="261" t="b">
        <f t="shared" si="28"/>
        <v>1</v>
      </c>
      <c r="R162" s="92">
        <f t="shared" si="29"/>
        <v>0</v>
      </c>
      <c r="S162" s="92">
        <f>$R162*법인영업팀!$L$258</f>
        <v>0</v>
      </c>
      <c r="T162" s="92">
        <f>$R162*법인영업팀!$M$258</f>
        <v>0</v>
      </c>
      <c r="U162" s="92">
        <f>$R162*법인영업팀!$N$258</f>
        <v>0</v>
      </c>
      <c r="V162" s="92">
        <f>$R162*법인영업팀!$O$258</f>
        <v>0</v>
      </c>
      <c r="W162" s="92">
        <f>$R162*법인영업팀!$P$258</f>
        <v>0</v>
      </c>
      <c r="X162" s="92" t="b">
        <f t="shared" si="30"/>
        <v>1</v>
      </c>
    </row>
    <row r="163" spans="1:24" x14ac:dyDescent="0.45">
      <c r="A163" s="23" t="s">
        <v>230</v>
      </c>
      <c r="B163" s="97">
        <f>IFERROR(VLOOKUP($A163,'법인영업혁신단 IU'!$A:$E,2,FALSE),0)</f>
        <v>0</v>
      </c>
      <c r="C163" s="97">
        <f>IFERROR(VLOOKUP($A163,'법인영업혁신단 IU'!$A:$E,3,FALSE),0)</f>
        <v>0</v>
      </c>
      <c r="D163" s="97">
        <f>IFERROR(VLOOKUP($A163,'법인영업혁신단 IU'!$A:$E,5,FALSE),0)</f>
        <v>0</v>
      </c>
      <c r="E163" s="97">
        <f>IFERROR(VLOOKUP(A163,'법인영업혁신단 IU'!$A:$E,4,0),0)</f>
        <v>0</v>
      </c>
      <c r="F163" s="97">
        <f>IFERROR(VLOOKUP($A163,'법인영업혁신단 IU'!$A:$F,6,0),0)</f>
        <v>0</v>
      </c>
      <c r="G163" s="97">
        <f>IFERROR(VLOOKUP($A163,'법인영업혁신단 IU'!$A:$G,7,0),0)</f>
        <v>0</v>
      </c>
      <c r="H163" s="97" t="b">
        <f t="shared" si="26"/>
        <v>1</v>
      </c>
      <c r="K163" s="260">
        <f t="shared" si="31"/>
        <v>0</v>
      </c>
      <c r="L163" s="92">
        <f t="shared" si="23"/>
        <v>0</v>
      </c>
      <c r="M163" s="92">
        <f t="shared" si="24"/>
        <v>0</v>
      </c>
      <c r="N163" s="92">
        <f t="shared" si="25"/>
        <v>0</v>
      </c>
      <c r="O163" s="92">
        <f t="shared" si="27"/>
        <v>0</v>
      </c>
      <c r="P163" s="261" t="b">
        <f t="shared" si="28"/>
        <v>1</v>
      </c>
      <c r="R163" s="92">
        <f t="shared" si="29"/>
        <v>0</v>
      </c>
      <c r="S163" s="92">
        <f>$R163*법인영업팀!$L$258</f>
        <v>0</v>
      </c>
      <c r="T163" s="92">
        <f>$R163*법인영업팀!$M$258</f>
        <v>0</v>
      </c>
      <c r="U163" s="92">
        <f>$R163*법인영업팀!$N$258</f>
        <v>0</v>
      </c>
      <c r="V163" s="92">
        <f>$R163*법인영업팀!$O$258</f>
        <v>0</v>
      </c>
      <c r="W163" s="92">
        <f>$R163*법인영업팀!$P$258</f>
        <v>0</v>
      </c>
      <c r="X163" s="92" t="b">
        <f t="shared" si="30"/>
        <v>1</v>
      </c>
    </row>
    <row r="164" spans="1:24" x14ac:dyDescent="0.45">
      <c r="A164" s="25" t="s">
        <v>231</v>
      </c>
      <c r="B164" s="97">
        <f>IFERROR(VLOOKUP($A164,'법인영업혁신단 IU'!$A:$E,2,FALSE),0)</f>
        <v>0</v>
      </c>
      <c r="C164" s="97">
        <f>IFERROR(VLOOKUP($A164,'법인영업혁신단 IU'!$A:$E,3,FALSE),0)</f>
        <v>0</v>
      </c>
      <c r="D164" s="97">
        <f>IFERROR(VLOOKUP($A164,'법인영업혁신단 IU'!$A:$E,5,FALSE),0)</f>
        <v>0</v>
      </c>
      <c r="E164" s="97">
        <f>IFERROR(VLOOKUP(A164,'법인영업혁신단 IU'!$A:$E,4,0),0)</f>
        <v>0</v>
      </c>
      <c r="F164" s="97">
        <f>IFERROR(VLOOKUP($A164,'법인영업혁신단 IU'!$A:$F,6,0),0)</f>
        <v>0</v>
      </c>
      <c r="G164" s="97">
        <f>IFERROR(VLOOKUP($A164,'법인영업혁신단 IU'!$A:$G,7,0),0)</f>
        <v>0</v>
      </c>
      <c r="H164" s="97" t="b">
        <f t="shared" si="26"/>
        <v>1</v>
      </c>
      <c r="K164" s="260">
        <f t="shared" si="31"/>
        <v>0</v>
      </c>
      <c r="L164" s="92">
        <f t="shared" si="23"/>
        <v>0</v>
      </c>
      <c r="M164" s="92">
        <f t="shared" si="24"/>
        <v>0</v>
      </c>
      <c r="N164" s="92">
        <f t="shared" si="25"/>
        <v>0</v>
      </c>
      <c r="O164" s="92">
        <f t="shared" si="27"/>
        <v>0</v>
      </c>
      <c r="P164" s="261" t="b">
        <f t="shared" si="28"/>
        <v>1</v>
      </c>
      <c r="R164" s="92">
        <f t="shared" si="29"/>
        <v>0</v>
      </c>
      <c r="S164" s="92">
        <f>$R164*법인영업팀!$L$258</f>
        <v>0</v>
      </c>
      <c r="T164" s="92">
        <f>$R164*법인영업팀!$M$258</f>
        <v>0</v>
      </c>
      <c r="U164" s="92">
        <f>$R164*법인영업팀!$N$258</f>
        <v>0</v>
      </c>
      <c r="V164" s="92">
        <f>$R164*법인영업팀!$O$258</f>
        <v>0</v>
      </c>
      <c r="W164" s="92">
        <f>$R164*법인영업팀!$P$258</f>
        <v>0</v>
      </c>
      <c r="X164" s="92" t="b">
        <f t="shared" si="30"/>
        <v>1</v>
      </c>
    </row>
    <row r="165" spans="1:24" x14ac:dyDescent="0.45">
      <c r="A165" s="28" t="s">
        <v>232</v>
      </c>
      <c r="B165" s="97">
        <f>IFERROR(VLOOKUP($A165,'법인영업혁신단 IU'!$A:$E,2,FALSE),0)</f>
        <v>0</v>
      </c>
      <c r="C165" s="97">
        <f>IFERROR(VLOOKUP($A165,'법인영업혁신단 IU'!$A:$E,3,FALSE),0)</f>
        <v>0</v>
      </c>
      <c r="D165" s="97">
        <f>IFERROR(VLOOKUP($A165,'법인영업혁신단 IU'!$A:$E,5,FALSE),0)</f>
        <v>0</v>
      </c>
      <c r="E165" s="97">
        <f>IFERROR(VLOOKUP(A165,'법인영업혁신단 IU'!$A:$E,4,0),0)</f>
        <v>0</v>
      </c>
      <c r="F165" s="97">
        <f>IFERROR(VLOOKUP($A165,'법인영업혁신단 IU'!$A:$F,6,0),0)</f>
        <v>0</v>
      </c>
      <c r="G165" s="97">
        <f>IFERROR(VLOOKUP($A165,'법인영업혁신단 IU'!$A:$G,7,0),0)</f>
        <v>0</v>
      </c>
      <c r="H165" s="97" t="b">
        <f t="shared" si="26"/>
        <v>1</v>
      </c>
      <c r="K165" s="260">
        <f t="shared" si="31"/>
        <v>0</v>
      </c>
      <c r="L165" s="92">
        <f t="shared" si="23"/>
        <v>0</v>
      </c>
      <c r="M165" s="92">
        <f t="shared" si="24"/>
        <v>0</v>
      </c>
      <c r="N165" s="92">
        <f t="shared" si="25"/>
        <v>0</v>
      </c>
      <c r="O165" s="92">
        <f t="shared" si="27"/>
        <v>0</v>
      </c>
      <c r="P165" s="261" t="b">
        <f t="shared" si="28"/>
        <v>1</v>
      </c>
      <c r="R165" s="92">
        <f t="shared" si="29"/>
        <v>0</v>
      </c>
      <c r="S165" s="92">
        <f>$R165*법인영업팀!$L$258</f>
        <v>0</v>
      </c>
      <c r="T165" s="92">
        <f>$R165*법인영업팀!$M$258</f>
        <v>0</v>
      </c>
      <c r="U165" s="92">
        <f>$R165*법인영업팀!$N$258</f>
        <v>0</v>
      </c>
      <c r="V165" s="92">
        <f>$R165*법인영업팀!$O$258</f>
        <v>0</v>
      </c>
      <c r="W165" s="92">
        <f>$R165*법인영업팀!$P$258</f>
        <v>0</v>
      </c>
      <c r="X165" s="92" t="b">
        <f t="shared" si="30"/>
        <v>1</v>
      </c>
    </row>
    <row r="166" spans="1:24" x14ac:dyDescent="0.45">
      <c r="A166" s="26" t="s">
        <v>233</v>
      </c>
      <c r="B166" s="97">
        <f>IFERROR(VLOOKUP($A166,'법인영업혁신단 IU'!$A:$E,2,FALSE),0)</f>
        <v>0</v>
      </c>
      <c r="C166" s="97">
        <f>IFERROR(VLOOKUP($A166,'법인영업혁신단 IU'!$A:$E,3,FALSE),0)</f>
        <v>0</v>
      </c>
      <c r="D166" s="97">
        <f>IFERROR(VLOOKUP($A166,'법인영업혁신단 IU'!$A:$E,5,FALSE),0)</f>
        <v>0</v>
      </c>
      <c r="E166" s="97">
        <f>IFERROR(VLOOKUP(A166,'법인영업혁신단 IU'!$A:$E,4,0),0)</f>
        <v>0</v>
      </c>
      <c r="F166" s="97">
        <f>IFERROR(VLOOKUP($A166,'법인영업혁신단 IU'!$A:$F,6,0),0)</f>
        <v>0</v>
      </c>
      <c r="G166" s="97">
        <f>IFERROR(VLOOKUP($A166,'법인영업혁신단 IU'!$A:$G,7,0),0)</f>
        <v>0</v>
      </c>
      <c r="H166" s="97" t="b">
        <f t="shared" si="26"/>
        <v>1</v>
      </c>
      <c r="K166" s="260">
        <f t="shared" si="31"/>
        <v>0</v>
      </c>
      <c r="L166" s="92">
        <f t="shared" si="23"/>
        <v>0</v>
      </c>
      <c r="M166" s="92">
        <f t="shared" si="24"/>
        <v>0</v>
      </c>
      <c r="N166" s="92">
        <f t="shared" si="25"/>
        <v>0</v>
      </c>
      <c r="O166" s="92">
        <f t="shared" si="27"/>
        <v>0</v>
      </c>
      <c r="P166" s="261" t="b">
        <f t="shared" si="28"/>
        <v>1</v>
      </c>
      <c r="R166" s="92">
        <f t="shared" si="29"/>
        <v>0</v>
      </c>
      <c r="S166" s="92">
        <f>$R166*법인영업팀!$L$258</f>
        <v>0</v>
      </c>
      <c r="T166" s="92">
        <f>$R166*법인영업팀!$M$258</f>
        <v>0</v>
      </c>
      <c r="U166" s="92">
        <f>$R166*법인영업팀!$N$258</f>
        <v>0</v>
      </c>
      <c r="V166" s="92">
        <f>$R166*법인영업팀!$O$258</f>
        <v>0</v>
      </c>
      <c r="W166" s="92">
        <f>$R166*법인영업팀!$P$258</f>
        <v>0</v>
      </c>
      <c r="X166" s="92" t="b">
        <f t="shared" si="30"/>
        <v>1</v>
      </c>
    </row>
    <row r="167" spans="1:24" x14ac:dyDescent="0.45">
      <c r="A167" s="24" t="s">
        <v>84</v>
      </c>
      <c r="B167" s="97">
        <f>IFERROR(VLOOKUP($A167,'법인영업혁신단 IU'!$A:$E,2,FALSE),0)</f>
        <v>2600000</v>
      </c>
      <c r="C167" s="97">
        <f>IFERROR(VLOOKUP($A167,'법인영업혁신단 IU'!$A:$E,3,FALSE),0)</f>
        <v>0</v>
      </c>
      <c r="D167" s="97">
        <f>IFERROR(VLOOKUP($A167,'법인영업혁신단 IU'!$A:$E,5,FALSE),0)</f>
        <v>0</v>
      </c>
      <c r="E167" s="97">
        <f>IFERROR(VLOOKUP(A167,'법인영업혁신단 IU'!$A:$E,4,0),0)</f>
        <v>0</v>
      </c>
      <c r="F167" s="97">
        <f>IFERROR(VLOOKUP($A167,'법인영업혁신단 IU'!$A:$F,6,0),0)</f>
        <v>0</v>
      </c>
      <c r="G167" s="97">
        <f>IFERROR(VLOOKUP($A167,'법인영업혁신단 IU'!$A:$G,7,0),0)</f>
        <v>2600000</v>
      </c>
      <c r="H167" s="97" t="b">
        <f t="shared" si="26"/>
        <v>1</v>
      </c>
      <c r="K167" s="260">
        <f t="shared" si="31"/>
        <v>0</v>
      </c>
      <c r="L167" s="92">
        <f t="shared" si="23"/>
        <v>0</v>
      </c>
      <c r="M167" s="92">
        <f t="shared" si="24"/>
        <v>0</v>
      </c>
      <c r="N167" s="92">
        <f t="shared" si="25"/>
        <v>0</v>
      </c>
      <c r="O167" s="92">
        <f t="shared" si="27"/>
        <v>0</v>
      </c>
      <c r="P167" s="261" t="b">
        <f t="shared" si="28"/>
        <v>1</v>
      </c>
      <c r="R167" s="92">
        <f t="shared" si="29"/>
        <v>0</v>
      </c>
      <c r="S167" s="92">
        <f>$R167*법인영업팀!$L$258</f>
        <v>0</v>
      </c>
      <c r="T167" s="92">
        <f>$R167*법인영업팀!$M$258</f>
        <v>0</v>
      </c>
      <c r="U167" s="92">
        <f>$R167*법인영업팀!$N$258</f>
        <v>0</v>
      </c>
      <c r="V167" s="92">
        <f>$R167*법인영업팀!$O$258</f>
        <v>0</v>
      </c>
      <c r="W167" s="92">
        <f>$R167*법인영업팀!$P$258</f>
        <v>0</v>
      </c>
      <c r="X167" s="92" t="b">
        <f t="shared" si="30"/>
        <v>1</v>
      </c>
    </row>
    <row r="168" spans="1:24" x14ac:dyDescent="0.45">
      <c r="A168" s="23" t="s">
        <v>85</v>
      </c>
      <c r="B168" s="97">
        <f>IFERROR(VLOOKUP($A168,'법인영업혁신단 IU'!$A:$E,2,FALSE),0)</f>
        <v>0</v>
      </c>
      <c r="C168" s="97">
        <f>IFERROR(VLOOKUP($A168,'법인영업혁신단 IU'!$A:$E,3,FALSE),0)</f>
        <v>0</v>
      </c>
      <c r="D168" s="97">
        <f>IFERROR(VLOOKUP($A168,'법인영업혁신단 IU'!$A:$E,5,FALSE),0)</f>
        <v>0</v>
      </c>
      <c r="E168" s="97">
        <f>IFERROR(VLOOKUP(A168,'법인영업혁신단 IU'!$A:$E,4,0),0)</f>
        <v>0</v>
      </c>
      <c r="F168" s="97">
        <f>IFERROR(VLOOKUP($A168,'법인영업혁신단 IU'!$A:$F,6,0),0)</f>
        <v>0</v>
      </c>
      <c r="G168" s="97">
        <f>IFERROR(VLOOKUP($A168,'법인영업혁신단 IU'!$A:$G,7,0),0)</f>
        <v>0</v>
      </c>
      <c r="H168" s="97" t="b">
        <f t="shared" si="26"/>
        <v>1</v>
      </c>
      <c r="K168" s="260">
        <f t="shared" si="31"/>
        <v>0</v>
      </c>
      <c r="L168" s="92">
        <f t="shared" si="23"/>
        <v>0</v>
      </c>
      <c r="M168" s="92">
        <f t="shared" si="24"/>
        <v>0</v>
      </c>
      <c r="N168" s="92">
        <f t="shared" si="25"/>
        <v>0</v>
      </c>
      <c r="O168" s="92">
        <f t="shared" si="27"/>
        <v>0</v>
      </c>
      <c r="P168" s="261" t="b">
        <f t="shared" si="28"/>
        <v>1</v>
      </c>
      <c r="R168" s="92">
        <f t="shared" si="29"/>
        <v>0</v>
      </c>
      <c r="S168" s="92">
        <f>$R168*법인영업팀!$L$258</f>
        <v>0</v>
      </c>
      <c r="T168" s="92">
        <f>$R168*법인영업팀!$M$258</f>
        <v>0</v>
      </c>
      <c r="U168" s="92">
        <f>$R168*법인영업팀!$N$258</f>
        <v>0</v>
      </c>
      <c r="V168" s="92">
        <f>$R168*법인영업팀!$O$258</f>
        <v>0</v>
      </c>
      <c r="W168" s="92">
        <f>$R168*법인영업팀!$P$258</f>
        <v>0</v>
      </c>
      <c r="X168" s="92" t="b">
        <f t="shared" si="30"/>
        <v>1</v>
      </c>
    </row>
    <row r="169" spans="1:24" x14ac:dyDescent="0.45">
      <c r="A169" s="23" t="s">
        <v>234</v>
      </c>
      <c r="B169" s="97">
        <f>IFERROR(VLOOKUP($A169,'법인영업혁신단 IU'!$A:$E,2,FALSE),0)</f>
        <v>2600000</v>
      </c>
      <c r="C169" s="97">
        <f>IFERROR(VLOOKUP($A169,'법인영업혁신단 IU'!$A:$E,3,FALSE),0)</f>
        <v>0</v>
      </c>
      <c r="D169" s="97">
        <f>IFERROR(VLOOKUP($A169,'법인영업혁신단 IU'!$A:$E,5,FALSE),0)</f>
        <v>0</v>
      </c>
      <c r="E169" s="97">
        <f>IFERROR(VLOOKUP(A169,'법인영업혁신단 IU'!$A:$E,4,0),0)</f>
        <v>0</v>
      </c>
      <c r="F169" s="97">
        <f>IFERROR(VLOOKUP($A169,'법인영업혁신단 IU'!$A:$F,6,0),0)</f>
        <v>0</v>
      </c>
      <c r="G169" s="97">
        <f>IFERROR(VLOOKUP($A169,'법인영업혁신단 IU'!$A:$G,7,0),0)</f>
        <v>2600000</v>
      </c>
      <c r="H169" s="97" t="b">
        <f t="shared" si="26"/>
        <v>1</v>
      </c>
      <c r="K169" s="260">
        <f t="shared" si="31"/>
        <v>0</v>
      </c>
      <c r="L169" s="92">
        <f t="shared" si="23"/>
        <v>0</v>
      </c>
      <c r="M169" s="92">
        <f t="shared" si="24"/>
        <v>0</v>
      </c>
      <c r="N169" s="92">
        <f t="shared" si="25"/>
        <v>0</v>
      </c>
      <c r="O169" s="92">
        <f t="shared" si="27"/>
        <v>0</v>
      </c>
      <c r="P169" s="261" t="b">
        <f t="shared" si="28"/>
        <v>1</v>
      </c>
      <c r="R169" s="92">
        <f t="shared" si="29"/>
        <v>0</v>
      </c>
      <c r="S169" s="92">
        <f>$R169*법인영업팀!$L$258</f>
        <v>0</v>
      </c>
      <c r="T169" s="92">
        <f>$R169*법인영업팀!$M$258</f>
        <v>0</v>
      </c>
      <c r="U169" s="92">
        <f>$R169*법인영업팀!$N$258</f>
        <v>0</v>
      </c>
      <c r="V169" s="92">
        <f>$R169*법인영업팀!$O$258</f>
        <v>0</v>
      </c>
      <c r="W169" s="92">
        <f>$R169*법인영업팀!$P$258</f>
        <v>0</v>
      </c>
      <c r="X169" s="92" t="b">
        <f t="shared" si="30"/>
        <v>1</v>
      </c>
    </row>
    <row r="170" spans="1:24" x14ac:dyDescent="0.45">
      <c r="A170" s="23" t="s">
        <v>86</v>
      </c>
      <c r="B170" s="97">
        <f>IFERROR(VLOOKUP($A170,'법인영업혁신단 IU'!$A:$E,2,FALSE),0)</f>
        <v>0</v>
      </c>
      <c r="C170" s="97">
        <f>IFERROR(VLOOKUP($A170,'법인영업혁신단 IU'!$A:$E,3,FALSE),0)</f>
        <v>0</v>
      </c>
      <c r="D170" s="97">
        <f>IFERROR(VLOOKUP($A170,'법인영업혁신단 IU'!$A:$E,5,FALSE),0)</f>
        <v>0</v>
      </c>
      <c r="E170" s="97">
        <f>IFERROR(VLOOKUP(A170,'법인영업혁신단 IU'!$A:$E,4,0),0)</f>
        <v>0</v>
      </c>
      <c r="F170" s="97">
        <f>IFERROR(VLOOKUP($A170,'법인영업혁신단 IU'!$A:$F,6,0),0)</f>
        <v>0</v>
      </c>
      <c r="G170" s="97">
        <f>IFERROR(VLOOKUP($A170,'법인영업혁신단 IU'!$A:$G,7,0),0)</f>
        <v>0</v>
      </c>
      <c r="H170" s="97" t="b">
        <f t="shared" si="26"/>
        <v>1</v>
      </c>
      <c r="K170" s="260">
        <f t="shared" si="31"/>
        <v>0</v>
      </c>
      <c r="L170" s="92">
        <f t="shared" si="23"/>
        <v>0</v>
      </c>
      <c r="M170" s="92">
        <f t="shared" si="24"/>
        <v>0</v>
      </c>
      <c r="N170" s="92">
        <f t="shared" si="25"/>
        <v>0</v>
      </c>
      <c r="O170" s="92">
        <f t="shared" si="27"/>
        <v>0</v>
      </c>
      <c r="P170" s="261" t="b">
        <f t="shared" si="28"/>
        <v>1</v>
      </c>
      <c r="R170" s="92">
        <f t="shared" si="29"/>
        <v>0</v>
      </c>
      <c r="S170" s="92">
        <f>$R170*법인영업팀!$L$258</f>
        <v>0</v>
      </c>
      <c r="T170" s="92">
        <f>$R170*법인영업팀!$M$258</f>
        <v>0</v>
      </c>
      <c r="U170" s="92">
        <f>$R170*법인영업팀!$N$258</f>
        <v>0</v>
      </c>
      <c r="V170" s="92">
        <f>$R170*법인영업팀!$O$258</f>
        <v>0</v>
      </c>
      <c r="W170" s="92">
        <f>$R170*법인영업팀!$P$258</f>
        <v>0</v>
      </c>
      <c r="X170" s="92" t="b">
        <f t="shared" si="30"/>
        <v>1</v>
      </c>
    </row>
    <row r="171" spans="1:24" x14ac:dyDescent="0.45">
      <c r="A171" s="25" t="s">
        <v>235</v>
      </c>
      <c r="B171" s="97">
        <f>IFERROR(VLOOKUP($A171,'법인영업혁신단 IU'!$A:$E,2,FALSE),0)</f>
        <v>0</v>
      </c>
      <c r="C171" s="97">
        <f>IFERROR(VLOOKUP($A171,'법인영업혁신단 IU'!$A:$E,3,FALSE),0)</f>
        <v>0</v>
      </c>
      <c r="D171" s="97">
        <f>IFERROR(VLOOKUP($A171,'법인영업혁신단 IU'!$A:$E,5,FALSE),0)</f>
        <v>0</v>
      </c>
      <c r="E171" s="97">
        <f>IFERROR(VLOOKUP(A171,'법인영업혁신단 IU'!$A:$E,4,0),0)</f>
        <v>0</v>
      </c>
      <c r="F171" s="97">
        <f>IFERROR(VLOOKUP($A171,'법인영업혁신단 IU'!$A:$F,6,0),0)</f>
        <v>0</v>
      </c>
      <c r="G171" s="97">
        <f>IFERROR(VLOOKUP($A171,'법인영업혁신단 IU'!$A:$G,7,0),0)</f>
        <v>0</v>
      </c>
      <c r="H171" s="97" t="b">
        <f t="shared" si="26"/>
        <v>1</v>
      </c>
      <c r="K171" s="260">
        <f t="shared" si="31"/>
        <v>0</v>
      </c>
      <c r="L171" s="92">
        <f t="shared" si="23"/>
        <v>0</v>
      </c>
      <c r="M171" s="92">
        <f t="shared" si="24"/>
        <v>0</v>
      </c>
      <c r="N171" s="92">
        <f t="shared" si="25"/>
        <v>0</v>
      </c>
      <c r="O171" s="92">
        <f t="shared" si="27"/>
        <v>0</v>
      </c>
      <c r="P171" s="261" t="b">
        <f t="shared" si="28"/>
        <v>1</v>
      </c>
      <c r="R171" s="92">
        <f t="shared" si="29"/>
        <v>0</v>
      </c>
      <c r="S171" s="92">
        <f>$R171*법인영업팀!$L$258</f>
        <v>0</v>
      </c>
      <c r="T171" s="92">
        <f>$R171*법인영업팀!$M$258</f>
        <v>0</v>
      </c>
      <c r="U171" s="92">
        <f>$R171*법인영업팀!$N$258</f>
        <v>0</v>
      </c>
      <c r="V171" s="92">
        <f>$R171*법인영업팀!$O$258</f>
        <v>0</v>
      </c>
      <c r="W171" s="92">
        <f>$R171*법인영업팀!$P$258</f>
        <v>0</v>
      </c>
      <c r="X171" s="92" t="b">
        <f t="shared" si="30"/>
        <v>1</v>
      </c>
    </row>
    <row r="172" spans="1:24" x14ac:dyDescent="0.45">
      <c r="A172" s="28" t="s">
        <v>333</v>
      </c>
      <c r="B172" s="97">
        <f>IFERROR(VLOOKUP($A172,'법인영업혁신단 IU'!$A:$E,2,FALSE),0)</f>
        <v>0</v>
      </c>
      <c r="C172" s="97">
        <f>IFERROR(VLOOKUP($A172,'법인영업혁신단 IU'!$A:$E,3,FALSE),0)</f>
        <v>0</v>
      </c>
      <c r="D172" s="97">
        <f>IFERROR(VLOOKUP($A172,'법인영업혁신단 IU'!$A:$E,5,FALSE),0)</f>
        <v>0</v>
      </c>
      <c r="E172" s="97">
        <f>IFERROR(VLOOKUP(A172,'법인영업혁신단 IU'!$A:$E,4,0),0)</f>
        <v>0</v>
      </c>
      <c r="F172" s="97">
        <f>IFERROR(VLOOKUP($A172,'법인영업혁신단 IU'!$A:$F,6,0),0)</f>
        <v>0</v>
      </c>
      <c r="G172" s="97">
        <f>IFERROR(VLOOKUP($A172,'법인영업혁신단 IU'!$A:$G,7,0),0)</f>
        <v>0</v>
      </c>
      <c r="H172" s="97" t="b">
        <f t="shared" si="26"/>
        <v>1</v>
      </c>
      <c r="K172" s="260">
        <f t="shared" si="31"/>
        <v>0</v>
      </c>
      <c r="L172" s="92">
        <f t="shared" si="23"/>
        <v>0</v>
      </c>
      <c r="M172" s="92">
        <f t="shared" si="24"/>
        <v>0</v>
      </c>
      <c r="N172" s="92">
        <f t="shared" si="25"/>
        <v>0</v>
      </c>
      <c r="O172" s="92">
        <f t="shared" si="27"/>
        <v>0</v>
      </c>
      <c r="P172" s="261" t="b">
        <f t="shared" si="28"/>
        <v>1</v>
      </c>
      <c r="R172" s="92">
        <f t="shared" si="29"/>
        <v>0</v>
      </c>
      <c r="S172" s="92">
        <f>$R172*법인영업팀!$L$258</f>
        <v>0</v>
      </c>
      <c r="T172" s="92">
        <f>$R172*법인영업팀!$M$258</f>
        <v>0</v>
      </c>
      <c r="U172" s="92">
        <f>$R172*법인영업팀!$N$258</f>
        <v>0</v>
      </c>
      <c r="V172" s="92">
        <f>$R172*법인영업팀!$O$258</f>
        <v>0</v>
      </c>
      <c r="W172" s="92">
        <f>$R172*법인영업팀!$P$258</f>
        <v>0</v>
      </c>
      <c r="X172" s="92" t="b">
        <f t="shared" si="30"/>
        <v>1</v>
      </c>
    </row>
    <row r="173" spans="1:24" x14ac:dyDescent="0.45">
      <c r="A173" s="23" t="s">
        <v>236</v>
      </c>
      <c r="B173" s="97">
        <f>IFERROR(VLOOKUP($A173,'법인영업혁신단 IU'!$A:$E,2,FALSE),0)</f>
        <v>0</v>
      </c>
      <c r="C173" s="97">
        <f>IFERROR(VLOOKUP($A173,'법인영업혁신단 IU'!$A:$E,3,FALSE),0)</f>
        <v>0</v>
      </c>
      <c r="D173" s="97">
        <f>IFERROR(VLOOKUP($A173,'법인영업혁신단 IU'!$A:$E,5,FALSE),0)</f>
        <v>0</v>
      </c>
      <c r="E173" s="97">
        <f>IFERROR(VLOOKUP(A173,'법인영업혁신단 IU'!$A:$E,4,0),0)</f>
        <v>0</v>
      </c>
      <c r="F173" s="97">
        <f>IFERROR(VLOOKUP($A173,'법인영업혁신단 IU'!$A:$F,6,0),0)</f>
        <v>0</v>
      </c>
      <c r="G173" s="97">
        <f>IFERROR(VLOOKUP($A173,'법인영업혁신단 IU'!$A:$G,7,0),0)</f>
        <v>0</v>
      </c>
      <c r="H173" s="97" t="b">
        <f t="shared" si="26"/>
        <v>1</v>
      </c>
      <c r="K173" s="260">
        <f t="shared" si="31"/>
        <v>0</v>
      </c>
      <c r="L173" s="92">
        <f t="shared" si="23"/>
        <v>0</v>
      </c>
      <c r="M173" s="92">
        <f t="shared" si="24"/>
        <v>0</v>
      </c>
      <c r="N173" s="92">
        <f t="shared" si="25"/>
        <v>0</v>
      </c>
      <c r="O173" s="92">
        <f t="shared" si="27"/>
        <v>0</v>
      </c>
      <c r="P173" s="261" t="b">
        <f t="shared" si="28"/>
        <v>1</v>
      </c>
      <c r="R173" s="92">
        <f t="shared" si="29"/>
        <v>0</v>
      </c>
      <c r="S173" s="92">
        <f>$R173*법인영업팀!$L$258</f>
        <v>0</v>
      </c>
      <c r="T173" s="92">
        <f>$R173*법인영업팀!$M$258</f>
        <v>0</v>
      </c>
      <c r="U173" s="92">
        <f>$R173*법인영업팀!$N$258</f>
        <v>0</v>
      </c>
      <c r="V173" s="92">
        <f>$R173*법인영업팀!$O$258</f>
        <v>0</v>
      </c>
      <c r="W173" s="92">
        <f>$R173*법인영업팀!$P$258</f>
        <v>0</v>
      </c>
      <c r="X173" s="92" t="b">
        <f t="shared" si="30"/>
        <v>1</v>
      </c>
    </row>
    <row r="174" spans="1:24" x14ac:dyDescent="0.45">
      <c r="A174" s="24" t="s">
        <v>165</v>
      </c>
      <c r="B174" s="97">
        <f>IFERROR(VLOOKUP($A174,'법인영업혁신단 IU'!$A:$E,2,FALSE),0)</f>
        <v>0</v>
      </c>
      <c r="C174" s="97">
        <f>IFERROR(VLOOKUP($A174,'법인영업혁신단 IU'!$A:$E,3,FALSE),0)</f>
        <v>0</v>
      </c>
      <c r="D174" s="97">
        <f>IFERROR(VLOOKUP($A174,'법인영업혁신단 IU'!$A:$E,5,FALSE),0)</f>
        <v>0</v>
      </c>
      <c r="E174" s="97">
        <f>IFERROR(VLOOKUP(A174,'법인영업혁신단 IU'!$A:$E,4,0),0)</f>
        <v>0</v>
      </c>
      <c r="F174" s="97">
        <f>IFERROR(VLOOKUP($A174,'법인영업혁신단 IU'!$A:$F,6,0),0)</f>
        <v>0</v>
      </c>
      <c r="G174" s="97">
        <f>IFERROR(VLOOKUP($A174,'법인영업혁신단 IU'!$A:$G,7,0),0)</f>
        <v>0</v>
      </c>
      <c r="H174" s="97" t="b">
        <f t="shared" si="26"/>
        <v>1</v>
      </c>
      <c r="K174" s="260">
        <f t="shared" si="31"/>
        <v>0</v>
      </c>
      <c r="L174" s="92">
        <f t="shared" si="23"/>
        <v>0</v>
      </c>
      <c r="M174" s="92">
        <f t="shared" si="24"/>
        <v>0</v>
      </c>
      <c r="N174" s="92">
        <f t="shared" si="25"/>
        <v>0</v>
      </c>
      <c r="O174" s="92">
        <f t="shared" si="27"/>
        <v>0</v>
      </c>
      <c r="P174" s="261" t="b">
        <f t="shared" si="28"/>
        <v>1</v>
      </c>
      <c r="R174" s="92">
        <f t="shared" si="29"/>
        <v>0</v>
      </c>
      <c r="S174" s="92">
        <f>$R174*법인영업팀!$L$258</f>
        <v>0</v>
      </c>
      <c r="T174" s="92">
        <f>$R174*법인영업팀!$M$258</f>
        <v>0</v>
      </c>
      <c r="U174" s="92">
        <f>$R174*법인영업팀!$N$258</f>
        <v>0</v>
      </c>
      <c r="V174" s="92">
        <f>$R174*법인영업팀!$O$258</f>
        <v>0</v>
      </c>
      <c r="W174" s="92">
        <f>$R174*법인영업팀!$P$258</f>
        <v>0</v>
      </c>
      <c r="X174" s="92" t="b">
        <f t="shared" si="30"/>
        <v>1</v>
      </c>
    </row>
    <row r="175" spans="1:24" x14ac:dyDescent="0.45">
      <c r="A175" s="23" t="s">
        <v>166</v>
      </c>
      <c r="B175" s="97">
        <f>IFERROR(VLOOKUP($A175,'법인영업혁신단 IU'!$A:$E,2,FALSE),0)</f>
        <v>0</v>
      </c>
      <c r="C175" s="97">
        <f>IFERROR(VLOOKUP($A175,'법인영업혁신단 IU'!$A:$E,3,FALSE),0)</f>
        <v>0</v>
      </c>
      <c r="D175" s="97">
        <f>IFERROR(VLOOKUP($A175,'법인영업혁신단 IU'!$A:$E,5,FALSE),0)</f>
        <v>0</v>
      </c>
      <c r="E175" s="97">
        <f>IFERROR(VLOOKUP(A175,'법인영업혁신단 IU'!$A:$E,4,0),0)</f>
        <v>0</v>
      </c>
      <c r="F175" s="97">
        <f>IFERROR(VLOOKUP($A175,'법인영업혁신단 IU'!$A:$F,6,0),0)</f>
        <v>0</v>
      </c>
      <c r="G175" s="97">
        <f>IFERROR(VLOOKUP($A175,'법인영업혁신단 IU'!$A:$G,7,0),0)</f>
        <v>0</v>
      </c>
      <c r="H175" s="97" t="b">
        <f t="shared" si="26"/>
        <v>1</v>
      </c>
      <c r="K175" s="260">
        <f t="shared" si="31"/>
        <v>0</v>
      </c>
      <c r="L175" s="92">
        <f t="shared" si="23"/>
        <v>0</v>
      </c>
      <c r="M175" s="92">
        <f t="shared" si="24"/>
        <v>0</v>
      </c>
      <c r="N175" s="92">
        <f t="shared" si="25"/>
        <v>0</v>
      </c>
      <c r="O175" s="92">
        <f t="shared" si="27"/>
        <v>0</v>
      </c>
      <c r="P175" s="261" t="b">
        <f t="shared" si="28"/>
        <v>1</v>
      </c>
      <c r="R175" s="92">
        <f t="shared" si="29"/>
        <v>0</v>
      </c>
      <c r="S175" s="92">
        <f>$R175*법인영업팀!$L$258</f>
        <v>0</v>
      </c>
      <c r="T175" s="92">
        <f>$R175*법인영업팀!$M$258</f>
        <v>0</v>
      </c>
      <c r="U175" s="92">
        <f>$R175*법인영업팀!$N$258</f>
        <v>0</v>
      </c>
      <c r="V175" s="92">
        <f>$R175*법인영업팀!$O$258</f>
        <v>0</v>
      </c>
      <c r="W175" s="92">
        <f>$R175*법인영업팀!$P$258</f>
        <v>0</v>
      </c>
      <c r="X175" s="92" t="b">
        <f t="shared" si="30"/>
        <v>1</v>
      </c>
    </row>
    <row r="176" spans="1:24" x14ac:dyDescent="0.45">
      <c r="A176" s="23" t="s">
        <v>167</v>
      </c>
      <c r="B176" s="97">
        <f>IFERROR(VLOOKUP($A176,'법인영업혁신단 IU'!$A:$E,2,FALSE),0)</f>
        <v>0</v>
      </c>
      <c r="C176" s="97">
        <f>IFERROR(VLOOKUP($A176,'법인영업혁신단 IU'!$A:$E,3,FALSE),0)</f>
        <v>0</v>
      </c>
      <c r="D176" s="97">
        <f>IFERROR(VLOOKUP($A176,'법인영업혁신단 IU'!$A:$E,5,FALSE),0)</f>
        <v>0</v>
      </c>
      <c r="E176" s="97">
        <f>IFERROR(VLOOKUP(A176,'법인영업혁신단 IU'!$A:$E,4,0),0)</f>
        <v>0</v>
      </c>
      <c r="F176" s="97">
        <f>IFERROR(VLOOKUP($A176,'법인영업혁신단 IU'!$A:$F,6,0),0)</f>
        <v>0</v>
      </c>
      <c r="G176" s="97">
        <f>IFERROR(VLOOKUP($A176,'법인영업혁신단 IU'!$A:$G,7,0),0)</f>
        <v>0</v>
      </c>
      <c r="H176" s="97" t="b">
        <f t="shared" si="26"/>
        <v>1</v>
      </c>
      <c r="K176" s="260">
        <f t="shared" si="31"/>
        <v>0</v>
      </c>
      <c r="L176" s="92">
        <f t="shared" si="23"/>
        <v>0</v>
      </c>
      <c r="M176" s="92">
        <f t="shared" si="24"/>
        <v>0</v>
      </c>
      <c r="N176" s="92">
        <f t="shared" si="25"/>
        <v>0</v>
      </c>
      <c r="O176" s="92">
        <f t="shared" si="27"/>
        <v>0</v>
      </c>
      <c r="P176" s="261" t="b">
        <f t="shared" si="28"/>
        <v>1</v>
      </c>
      <c r="R176" s="92">
        <f t="shared" si="29"/>
        <v>0</v>
      </c>
      <c r="S176" s="92">
        <f>$R176*법인영업팀!$L$258</f>
        <v>0</v>
      </c>
      <c r="T176" s="92">
        <f>$R176*법인영업팀!$M$258</f>
        <v>0</v>
      </c>
      <c r="U176" s="92">
        <f>$R176*법인영업팀!$N$258</f>
        <v>0</v>
      </c>
      <c r="V176" s="92">
        <f>$R176*법인영업팀!$O$258</f>
        <v>0</v>
      </c>
      <c r="W176" s="92">
        <f>$R176*법인영업팀!$P$258</f>
        <v>0</v>
      </c>
      <c r="X176" s="92" t="b">
        <f t="shared" si="30"/>
        <v>1</v>
      </c>
    </row>
    <row r="177" spans="1:24" x14ac:dyDescent="0.45">
      <c r="A177" s="24" t="s">
        <v>87</v>
      </c>
      <c r="B177" s="97">
        <f>IFERROR(VLOOKUP($A177,'법인영업혁신단 IU'!$A:$E,2,FALSE),0)</f>
        <v>23262915</v>
      </c>
      <c r="C177" s="97">
        <f>IFERROR(VLOOKUP($A177,'법인영업혁신단 IU'!$A:$E,3,FALSE),0)</f>
        <v>1019823</v>
      </c>
      <c r="D177" s="97">
        <f>IFERROR(VLOOKUP($A177,'법인영업혁신단 IU'!$A:$E,5,FALSE),0)</f>
        <v>11850312</v>
      </c>
      <c r="E177" s="97">
        <f>IFERROR(VLOOKUP(A177,'법인영업혁신단 IU'!$A:$E,4,0),0)</f>
        <v>4486143</v>
      </c>
      <c r="F177" s="97">
        <f>IFERROR(VLOOKUP($A177,'법인영업혁신단 IU'!$A:$F,6,0),0)</f>
        <v>3791406</v>
      </c>
      <c r="G177" s="97">
        <f>IFERROR(VLOOKUP($A177,'법인영업혁신단 IU'!$A:$G,7,0),0)</f>
        <v>2115231</v>
      </c>
      <c r="H177" s="97" t="b">
        <f t="shared" si="26"/>
        <v>1</v>
      </c>
      <c r="K177" s="260">
        <f t="shared" si="31"/>
        <v>1019823</v>
      </c>
      <c r="L177" s="92">
        <f t="shared" si="23"/>
        <v>583990.92214880767</v>
      </c>
      <c r="M177" s="92">
        <f t="shared" si="24"/>
        <v>231726.32897960197</v>
      </c>
      <c r="N177" s="92">
        <f t="shared" si="25"/>
        <v>130797.25736572627</v>
      </c>
      <c r="O177" s="92">
        <f t="shared" si="27"/>
        <v>73308.491505864149</v>
      </c>
      <c r="P177" s="261" t="b">
        <f>K177=L177+M177+N177+O177</f>
        <v>1</v>
      </c>
      <c r="R177" s="92">
        <f t="shared" si="29"/>
        <v>1019823</v>
      </c>
      <c r="S177" s="92">
        <f>$R177*법인영업팀!$L$258</f>
        <v>583990.92214880767</v>
      </c>
      <c r="T177" s="92">
        <f>$R177*법인영업팀!$M$258</f>
        <v>115721.42076431939</v>
      </c>
      <c r="U177" s="92">
        <f>$R177*법인영업팀!$N$258</f>
        <v>116004.90821528256</v>
      </c>
      <c r="V177" s="92">
        <f>$R177*법인영업팀!$O$258</f>
        <v>130797.25736572627</v>
      </c>
      <c r="W177" s="92">
        <f>$R177*법인영업팀!$P$258</f>
        <v>73308.491505864149</v>
      </c>
      <c r="X177" s="92" t="b">
        <f t="shared" si="30"/>
        <v>1</v>
      </c>
    </row>
    <row r="178" spans="1:24" x14ac:dyDescent="0.45">
      <c r="A178" s="23" t="s">
        <v>88</v>
      </c>
      <c r="B178" s="97">
        <f>IFERROR(VLOOKUP($A178,'법인영업혁신단 IU'!$A:$E,2,FALSE),0)</f>
        <v>3596582</v>
      </c>
      <c r="C178" s="97">
        <f>IFERROR(VLOOKUP($A178,'법인영업혁신단 IU'!$A:$E,3,FALSE),0)</f>
        <v>0</v>
      </c>
      <c r="D178" s="97">
        <f>IFERROR(VLOOKUP($A178,'법인영업혁신단 IU'!$A:$E,5,FALSE),0)</f>
        <v>2762767</v>
      </c>
      <c r="E178" s="97">
        <f>IFERROR(VLOOKUP(A178,'법인영업혁신단 IU'!$A:$E,4,0),0)</f>
        <v>743815</v>
      </c>
      <c r="F178" s="97">
        <f>IFERROR(VLOOKUP($A178,'법인영업혁신단 IU'!$A:$F,6,0),0)</f>
        <v>90000</v>
      </c>
      <c r="G178" s="97">
        <f>IFERROR(VLOOKUP($A178,'법인영업혁신단 IU'!$A:$G,7,0),0)</f>
        <v>0</v>
      </c>
      <c r="H178" s="97" t="b">
        <f t="shared" si="26"/>
        <v>1</v>
      </c>
      <c r="K178" s="260">
        <f t="shared" si="31"/>
        <v>0</v>
      </c>
      <c r="L178" s="92">
        <f t="shared" si="23"/>
        <v>0</v>
      </c>
      <c r="M178" s="92">
        <f t="shared" si="24"/>
        <v>0</v>
      </c>
      <c r="N178" s="92">
        <f t="shared" si="25"/>
        <v>0</v>
      </c>
      <c r="O178" s="92">
        <f t="shared" si="27"/>
        <v>0</v>
      </c>
      <c r="P178" s="261" t="b">
        <f t="shared" si="28"/>
        <v>1</v>
      </c>
      <c r="R178" s="92">
        <f t="shared" si="29"/>
        <v>0</v>
      </c>
      <c r="S178" s="92">
        <f>$R178*법인영업팀!$L$258</f>
        <v>0</v>
      </c>
      <c r="T178" s="92">
        <f>$R178*법인영업팀!$M$258</f>
        <v>0</v>
      </c>
      <c r="U178" s="92">
        <f>$R178*법인영업팀!$N$258</f>
        <v>0</v>
      </c>
      <c r="V178" s="92">
        <f>$R178*법인영업팀!$O$258</f>
        <v>0</v>
      </c>
      <c r="W178" s="92">
        <f>$R178*법인영업팀!$P$258</f>
        <v>0</v>
      </c>
      <c r="X178" s="92" t="b">
        <f t="shared" si="30"/>
        <v>1</v>
      </c>
    </row>
    <row r="179" spans="1:24" x14ac:dyDescent="0.45">
      <c r="A179" s="23" t="s">
        <v>168</v>
      </c>
      <c r="B179" s="97">
        <f>IFERROR(VLOOKUP($A179,'법인영업혁신단 IU'!$A:$E,2,FALSE),0)</f>
        <v>0</v>
      </c>
      <c r="C179" s="97">
        <f>IFERROR(VLOOKUP($A179,'법인영업혁신단 IU'!$A:$E,3,FALSE),0)</f>
        <v>0</v>
      </c>
      <c r="D179" s="97">
        <f>IFERROR(VLOOKUP($A179,'법인영업혁신단 IU'!$A:$E,5,FALSE),0)</f>
        <v>0</v>
      </c>
      <c r="E179" s="97">
        <f>IFERROR(VLOOKUP(A179,'법인영업혁신단 IU'!$A:$E,4,0),0)</f>
        <v>0</v>
      </c>
      <c r="F179" s="97">
        <f>IFERROR(VLOOKUP($A179,'법인영업혁신단 IU'!$A:$F,6,0),0)</f>
        <v>0</v>
      </c>
      <c r="G179" s="97">
        <f>IFERROR(VLOOKUP($A179,'법인영업혁신단 IU'!$A:$G,7,0),0)</f>
        <v>0</v>
      </c>
      <c r="H179" s="97" t="b">
        <f t="shared" si="26"/>
        <v>1</v>
      </c>
      <c r="K179" s="260">
        <f t="shared" si="31"/>
        <v>0</v>
      </c>
      <c r="L179" s="92">
        <f t="shared" si="23"/>
        <v>0</v>
      </c>
      <c r="M179" s="92">
        <f t="shared" si="24"/>
        <v>0</v>
      </c>
      <c r="N179" s="92">
        <f t="shared" si="25"/>
        <v>0</v>
      </c>
      <c r="O179" s="92">
        <f t="shared" si="27"/>
        <v>0</v>
      </c>
      <c r="P179" s="261" t="b">
        <f t="shared" si="28"/>
        <v>1</v>
      </c>
      <c r="R179" s="92">
        <f t="shared" si="29"/>
        <v>0</v>
      </c>
      <c r="S179" s="92">
        <f>$R179*법인영업팀!$L$258</f>
        <v>0</v>
      </c>
      <c r="T179" s="92">
        <f>$R179*법인영업팀!$M$258</f>
        <v>0</v>
      </c>
      <c r="U179" s="92">
        <f>$R179*법인영업팀!$N$258</f>
        <v>0</v>
      </c>
      <c r="V179" s="92">
        <f>$R179*법인영업팀!$O$258</f>
        <v>0</v>
      </c>
      <c r="W179" s="92">
        <f>$R179*법인영업팀!$P$258</f>
        <v>0</v>
      </c>
      <c r="X179" s="92" t="b">
        <f t="shared" si="30"/>
        <v>1</v>
      </c>
    </row>
    <row r="180" spans="1:24" x14ac:dyDescent="0.45">
      <c r="A180" s="23" t="s">
        <v>89</v>
      </c>
      <c r="B180" s="97">
        <f>IFERROR(VLOOKUP($A180,'법인영업혁신단 IU'!$A:$E,2,FALSE),0)</f>
        <v>1998901</v>
      </c>
      <c r="C180" s="97">
        <f>IFERROR(VLOOKUP($A180,'법인영업혁신단 IU'!$A:$E,3,FALSE),0)</f>
        <v>1019823</v>
      </c>
      <c r="D180" s="97">
        <f>IFERROR(VLOOKUP($A180,'법인영업혁신단 IU'!$A:$E,5,FALSE),0)</f>
        <v>301460</v>
      </c>
      <c r="E180" s="97">
        <f>IFERROR(VLOOKUP(A180,'법인영업혁신단 IU'!$A:$E,4,0),0)</f>
        <v>209545</v>
      </c>
      <c r="F180" s="97">
        <f>IFERROR(VLOOKUP($A180,'법인영업혁신단 IU'!$A:$F,6,0),0)</f>
        <v>350071</v>
      </c>
      <c r="G180" s="97">
        <f>IFERROR(VLOOKUP($A180,'법인영업혁신단 IU'!$A:$G,7,0),0)</f>
        <v>118002</v>
      </c>
      <c r="H180" s="97" t="b">
        <f t="shared" si="26"/>
        <v>1</v>
      </c>
      <c r="K180" s="260">
        <f t="shared" si="31"/>
        <v>1019823</v>
      </c>
      <c r="L180" s="92">
        <f t="shared" si="23"/>
        <v>583990.92214880767</v>
      </c>
      <c r="M180" s="92">
        <f t="shared" si="24"/>
        <v>231726.32897960197</v>
      </c>
      <c r="N180" s="92">
        <f t="shared" si="25"/>
        <v>130797.25736572627</v>
      </c>
      <c r="O180" s="92">
        <f t="shared" si="27"/>
        <v>73308.491505864149</v>
      </c>
      <c r="P180" s="261" t="b">
        <f>K180=L180+M180+N180+O180</f>
        <v>1</v>
      </c>
      <c r="R180" s="92">
        <f t="shared" si="29"/>
        <v>1019823</v>
      </c>
      <c r="S180" s="92">
        <f>$R180*법인영업팀!$L$258</f>
        <v>583990.92214880767</v>
      </c>
      <c r="T180" s="92">
        <f>$R180*법인영업팀!$M$258</f>
        <v>115721.42076431939</v>
      </c>
      <c r="U180" s="92">
        <f>$R180*법인영업팀!$N$258</f>
        <v>116004.90821528256</v>
      </c>
      <c r="V180" s="92">
        <f>$R180*법인영업팀!$O$258</f>
        <v>130797.25736572627</v>
      </c>
      <c r="W180" s="92">
        <f>$R180*법인영업팀!$P$258</f>
        <v>73308.491505864149</v>
      </c>
      <c r="X180" s="92" t="b">
        <f t="shared" si="30"/>
        <v>1</v>
      </c>
    </row>
    <row r="181" spans="1:24" x14ac:dyDescent="0.45">
      <c r="A181" s="23" t="s">
        <v>90</v>
      </c>
      <c r="B181" s="97">
        <f>IFERROR(VLOOKUP($A181,'법인영업혁신단 IU'!$A:$E,2,FALSE),0)</f>
        <v>0</v>
      </c>
      <c r="C181" s="97">
        <f>IFERROR(VLOOKUP($A181,'법인영업혁신단 IU'!$A:$E,3,FALSE),0)</f>
        <v>0</v>
      </c>
      <c r="D181" s="97">
        <f>IFERROR(VLOOKUP($A181,'법인영업혁신단 IU'!$A:$E,5,FALSE),0)</f>
        <v>0</v>
      </c>
      <c r="E181" s="97">
        <f>IFERROR(VLOOKUP(A181,'법인영업혁신단 IU'!$A:$E,4,0),0)</f>
        <v>0</v>
      </c>
      <c r="F181" s="97">
        <f>IFERROR(VLOOKUP($A181,'법인영업혁신단 IU'!$A:$F,6,0),0)</f>
        <v>0</v>
      </c>
      <c r="G181" s="97">
        <f>IFERROR(VLOOKUP($A181,'법인영업혁신단 IU'!$A:$G,7,0),0)</f>
        <v>0</v>
      </c>
      <c r="H181" s="97" t="b">
        <f t="shared" si="26"/>
        <v>1</v>
      </c>
      <c r="K181" s="260">
        <f t="shared" si="31"/>
        <v>0</v>
      </c>
      <c r="L181" s="92">
        <f t="shared" si="23"/>
        <v>0</v>
      </c>
      <c r="M181" s="92">
        <f t="shared" si="24"/>
        <v>0</v>
      </c>
      <c r="N181" s="92">
        <f t="shared" si="25"/>
        <v>0</v>
      </c>
      <c r="O181" s="92">
        <f t="shared" si="27"/>
        <v>0</v>
      </c>
      <c r="P181" s="261" t="b">
        <f t="shared" si="28"/>
        <v>1</v>
      </c>
      <c r="R181" s="92">
        <f t="shared" si="29"/>
        <v>0</v>
      </c>
      <c r="S181" s="92">
        <f>$R181*법인영업팀!$L$258</f>
        <v>0</v>
      </c>
      <c r="T181" s="92">
        <f>$R181*법인영업팀!$M$258</f>
        <v>0</v>
      </c>
      <c r="U181" s="92">
        <f>$R181*법인영업팀!$N$258</f>
        <v>0</v>
      </c>
      <c r="V181" s="92">
        <f>$R181*법인영업팀!$O$258</f>
        <v>0</v>
      </c>
      <c r="W181" s="92">
        <f>$R181*법인영업팀!$P$258</f>
        <v>0</v>
      </c>
      <c r="X181" s="92" t="b">
        <f t="shared" si="30"/>
        <v>1</v>
      </c>
    </row>
    <row r="182" spans="1:24" x14ac:dyDescent="0.45">
      <c r="A182" s="23" t="s">
        <v>169</v>
      </c>
      <c r="B182" s="97">
        <f>IFERROR(VLOOKUP($A182,'법인영업혁신단 IU'!$A:$E,2,FALSE),0)</f>
        <v>0</v>
      </c>
      <c r="C182" s="97">
        <f>IFERROR(VLOOKUP($A182,'법인영업혁신단 IU'!$A:$E,3,FALSE),0)</f>
        <v>0</v>
      </c>
      <c r="D182" s="97">
        <f>IFERROR(VLOOKUP($A182,'법인영업혁신단 IU'!$A:$E,5,FALSE),0)</f>
        <v>0</v>
      </c>
      <c r="E182" s="97">
        <f>IFERROR(VLOOKUP(A182,'법인영업혁신단 IU'!$A:$E,4,0),0)</f>
        <v>0</v>
      </c>
      <c r="F182" s="97">
        <f>IFERROR(VLOOKUP($A182,'법인영업혁신단 IU'!$A:$F,6,0),0)</f>
        <v>0</v>
      </c>
      <c r="G182" s="97">
        <f>IFERROR(VLOOKUP($A182,'법인영업혁신단 IU'!$A:$G,7,0),0)</f>
        <v>0</v>
      </c>
      <c r="H182" s="97" t="b">
        <f t="shared" si="26"/>
        <v>1</v>
      </c>
      <c r="K182" s="260">
        <f t="shared" si="31"/>
        <v>0</v>
      </c>
      <c r="L182" s="92">
        <f t="shared" si="23"/>
        <v>0</v>
      </c>
      <c r="M182" s="92">
        <f t="shared" si="24"/>
        <v>0</v>
      </c>
      <c r="N182" s="92">
        <f t="shared" si="25"/>
        <v>0</v>
      </c>
      <c r="O182" s="92">
        <f t="shared" si="27"/>
        <v>0</v>
      </c>
      <c r="P182" s="261" t="b">
        <f t="shared" si="28"/>
        <v>1</v>
      </c>
      <c r="R182" s="92">
        <f t="shared" si="29"/>
        <v>0</v>
      </c>
      <c r="S182" s="92">
        <f>$R182*법인영업팀!$L$258</f>
        <v>0</v>
      </c>
      <c r="T182" s="92">
        <f>$R182*법인영업팀!$M$258</f>
        <v>0</v>
      </c>
      <c r="U182" s="92">
        <f>$R182*법인영업팀!$N$258</f>
        <v>0</v>
      </c>
      <c r="V182" s="92">
        <f>$R182*법인영업팀!$O$258</f>
        <v>0</v>
      </c>
      <c r="W182" s="92">
        <f>$R182*법인영업팀!$P$258</f>
        <v>0</v>
      </c>
      <c r="X182" s="92" t="b">
        <f t="shared" si="30"/>
        <v>1</v>
      </c>
    </row>
    <row r="183" spans="1:24" x14ac:dyDescent="0.45">
      <c r="A183" s="23" t="s">
        <v>91</v>
      </c>
      <c r="B183" s="97">
        <f>IFERROR(VLOOKUP($A183,'법인영업혁신단 IU'!$A:$E,2,FALSE),0)</f>
        <v>894002</v>
      </c>
      <c r="C183" s="97">
        <f>IFERROR(VLOOKUP($A183,'법인영업혁신단 IU'!$A:$E,3,FALSE),0)</f>
        <v>0</v>
      </c>
      <c r="D183" s="97">
        <f>IFERROR(VLOOKUP($A183,'법인영업혁신단 IU'!$A:$E,5,FALSE),0)</f>
        <v>894002</v>
      </c>
      <c r="E183" s="97">
        <f>IFERROR(VLOOKUP(A183,'법인영업혁신단 IU'!$A:$E,4,0),0)</f>
        <v>0</v>
      </c>
      <c r="F183" s="97">
        <f>IFERROR(VLOOKUP($A183,'법인영업혁신단 IU'!$A:$F,6,0),0)</f>
        <v>0</v>
      </c>
      <c r="G183" s="97">
        <f>IFERROR(VLOOKUP($A183,'법인영업혁신단 IU'!$A:$G,7,0),0)</f>
        <v>0</v>
      </c>
      <c r="H183" s="97" t="b">
        <f t="shared" si="26"/>
        <v>1</v>
      </c>
      <c r="K183" s="260">
        <f t="shared" si="31"/>
        <v>0</v>
      </c>
      <c r="L183" s="92">
        <f t="shared" si="23"/>
        <v>0</v>
      </c>
      <c r="M183" s="92">
        <f t="shared" si="24"/>
        <v>0</v>
      </c>
      <c r="N183" s="92">
        <f t="shared" si="25"/>
        <v>0</v>
      </c>
      <c r="O183" s="92">
        <f t="shared" si="27"/>
        <v>0</v>
      </c>
      <c r="P183" s="261" t="b">
        <f t="shared" si="28"/>
        <v>1</v>
      </c>
      <c r="R183" s="92">
        <f t="shared" si="29"/>
        <v>0</v>
      </c>
      <c r="S183" s="92">
        <f>$R183*법인영업팀!$L$258</f>
        <v>0</v>
      </c>
      <c r="T183" s="92">
        <f>$R183*법인영업팀!$M$258</f>
        <v>0</v>
      </c>
      <c r="U183" s="92">
        <f>$R183*법인영업팀!$N$258</f>
        <v>0</v>
      </c>
      <c r="V183" s="92">
        <f>$R183*법인영업팀!$O$258</f>
        <v>0</v>
      </c>
      <c r="W183" s="92">
        <f>$R183*법인영업팀!$P$258</f>
        <v>0</v>
      </c>
      <c r="X183" s="92" t="b">
        <f t="shared" si="30"/>
        <v>1</v>
      </c>
    </row>
    <row r="184" spans="1:24" x14ac:dyDescent="0.45">
      <c r="A184" s="23" t="s">
        <v>92</v>
      </c>
      <c r="B184" s="97">
        <f>IFERROR(VLOOKUP($A184,'법인영업혁신단 IU'!$A:$E,2,FALSE),0)</f>
        <v>8517980</v>
      </c>
      <c r="C184" s="97">
        <f>IFERROR(VLOOKUP($A184,'법인영업혁신단 IU'!$A:$E,3,FALSE),0)</f>
        <v>0</v>
      </c>
      <c r="D184" s="97">
        <f>IFERROR(VLOOKUP($A184,'법인영업혁신단 IU'!$A:$E,5,FALSE),0)</f>
        <v>2349231</v>
      </c>
      <c r="E184" s="97">
        <f>IFERROR(VLOOKUP(A184,'법인영업혁신단 IU'!$A:$E,4,0),0)</f>
        <v>938366</v>
      </c>
      <c r="F184" s="97">
        <f>IFERROR(VLOOKUP($A184,'법인영업혁신단 IU'!$A:$F,6,0),0)</f>
        <v>3233154</v>
      </c>
      <c r="G184" s="97">
        <f>IFERROR(VLOOKUP($A184,'법인영업혁신단 IU'!$A:$G,7,0),0)</f>
        <v>1997229</v>
      </c>
      <c r="H184" s="97" t="b">
        <f t="shared" si="26"/>
        <v>1</v>
      </c>
      <c r="K184" s="260">
        <f t="shared" si="31"/>
        <v>0</v>
      </c>
      <c r="L184" s="92">
        <f t="shared" si="23"/>
        <v>0</v>
      </c>
      <c r="M184" s="92">
        <f t="shared" si="24"/>
        <v>0</v>
      </c>
      <c r="N184" s="92">
        <f t="shared" si="25"/>
        <v>0</v>
      </c>
      <c r="O184" s="92">
        <f t="shared" si="27"/>
        <v>0</v>
      </c>
      <c r="P184" s="261" t="b">
        <f>K184=L184+M184+N184+O184</f>
        <v>1</v>
      </c>
      <c r="R184" s="92">
        <f t="shared" si="29"/>
        <v>0</v>
      </c>
      <c r="S184" s="92">
        <f>$R184*법인영업팀!$L$258</f>
        <v>0</v>
      </c>
      <c r="T184" s="92">
        <f>$R184*법인영업팀!$M$258</f>
        <v>0</v>
      </c>
      <c r="U184" s="92">
        <f>$R184*법인영업팀!$N$258</f>
        <v>0</v>
      </c>
      <c r="V184" s="92">
        <f>$R184*법인영업팀!$O$258</f>
        <v>0</v>
      </c>
      <c r="W184" s="92">
        <f>$R184*법인영업팀!$P$258</f>
        <v>0</v>
      </c>
      <c r="X184" s="92" t="b">
        <f t="shared" si="30"/>
        <v>1</v>
      </c>
    </row>
    <row r="185" spans="1:24" x14ac:dyDescent="0.45">
      <c r="A185" s="25" t="s">
        <v>93</v>
      </c>
      <c r="B185" s="97">
        <f>IFERROR(VLOOKUP($A185,'법인영업혁신단 IU'!$A:$E,2,FALSE),0)</f>
        <v>8137269</v>
      </c>
      <c r="C185" s="97">
        <f>IFERROR(VLOOKUP($A185,'법인영업혁신단 IU'!$A:$E,3,FALSE),0)</f>
        <v>0</v>
      </c>
      <c r="D185" s="97">
        <f>IFERROR(VLOOKUP($A185,'법인영업혁신단 IU'!$A:$E,5,FALSE),0)</f>
        <v>5542852</v>
      </c>
      <c r="E185" s="97">
        <f>IFERROR(VLOOKUP(A185,'법인영업혁신단 IU'!$A:$E,4,0),0)</f>
        <v>2594417</v>
      </c>
      <c r="F185" s="97">
        <f>IFERROR(VLOOKUP($A185,'법인영업혁신단 IU'!$A:$F,6,0),0)</f>
        <v>0</v>
      </c>
      <c r="G185" s="97">
        <f>IFERROR(VLOOKUP($A185,'법인영업혁신단 IU'!$A:$G,7,0),0)</f>
        <v>0</v>
      </c>
      <c r="H185" s="97" t="b">
        <f t="shared" si="26"/>
        <v>1</v>
      </c>
      <c r="K185" s="260">
        <f t="shared" si="31"/>
        <v>0</v>
      </c>
      <c r="L185" s="92">
        <f t="shared" si="23"/>
        <v>0</v>
      </c>
      <c r="M185" s="92">
        <f t="shared" si="24"/>
        <v>0</v>
      </c>
      <c r="N185" s="92">
        <f t="shared" si="25"/>
        <v>0</v>
      </c>
      <c r="O185" s="92">
        <f t="shared" si="27"/>
        <v>0</v>
      </c>
      <c r="P185" s="261" t="b">
        <f t="shared" si="28"/>
        <v>1</v>
      </c>
      <c r="R185" s="92">
        <f t="shared" si="29"/>
        <v>0</v>
      </c>
      <c r="S185" s="92">
        <f>$R185*법인영업팀!$L$258</f>
        <v>0</v>
      </c>
      <c r="T185" s="92">
        <f>$R185*법인영업팀!$M$258</f>
        <v>0</v>
      </c>
      <c r="U185" s="92">
        <f>$R185*법인영업팀!$N$258</f>
        <v>0</v>
      </c>
      <c r="V185" s="92">
        <f>$R185*법인영업팀!$O$258</f>
        <v>0</v>
      </c>
      <c r="W185" s="92">
        <f>$R185*법인영업팀!$P$258</f>
        <v>0</v>
      </c>
      <c r="X185" s="92" t="b">
        <f t="shared" si="30"/>
        <v>1</v>
      </c>
    </row>
    <row r="186" spans="1:24" x14ac:dyDescent="0.45">
      <c r="A186" s="28" t="s">
        <v>237</v>
      </c>
      <c r="B186" s="97">
        <f>IFERROR(VLOOKUP($A186,'법인영업혁신단 IU'!$A:$E,2,FALSE),0)</f>
        <v>0</v>
      </c>
      <c r="C186" s="97">
        <f>IFERROR(VLOOKUP($A186,'법인영업혁신단 IU'!$A:$E,3,FALSE),0)</f>
        <v>0</v>
      </c>
      <c r="D186" s="97">
        <f>IFERROR(VLOOKUP($A186,'법인영업혁신단 IU'!$A:$E,5,FALSE),0)</f>
        <v>0</v>
      </c>
      <c r="E186" s="97">
        <f>IFERROR(VLOOKUP(A186,'법인영업혁신단 IU'!$A:$E,4,0),0)</f>
        <v>0</v>
      </c>
      <c r="F186" s="97">
        <f>IFERROR(VLOOKUP($A186,'법인영업혁신단 IU'!$A:$F,6,0),0)</f>
        <v>0</v>
      </c>
      <c r="G186" s="97">
        <f>IFERROR(VLOOKUP($A186,'법인영업혁신단 IU'!$A:$G,7,0),0)</f>
        <v>0</v>
      </c>
      <c r="H186" s="97" t="b">
        <f t="shared" si="26"/>
        <v>1</v>
      </c>
      <c r="K186" s="260">
        <f t="shared" si="31"/>
        <v>0</v>
      </c>
      <c r="L186" s="92">
        <f t="shared" si="23"/>
        <v>0</v>
      </c>
      <c r="M186" s="92">
        <f t="shared" si="24"/>
        <v>0</v>
      </c>
      <c r="N186" s="92">
        <f t="shared" si="25"/>
        <v>0</v>
      </c>
      <c r="O186" s="92">
        <f t="shared" si="27"/>
        <v>0</v>
      </c>
      <c r="P186" s="261" t="b">
        <f t="shared" si="28"/>
        <v>1</v>
      </c>
      <c r="R186" s="92">
        <f t="shared" si="29"/>
        <v>0</v>
      </c>
      <c r="S186" s="92">
        <f>$R186*법인영업팀!$L$258</f>
        <v>0</v>
      </c>
      <c r="T186" s="92">
        <f>$R186*법인영업팀!$M$258</f>
        <v>0</v>
      </c>
      <c r="U186" s="92">
        <f>$R186*법인영업팀!$N$258</f>
        <v>0</v>
      </c>
      <c r="V186" s="92">
        <f>$R186*법인영업팀!$O$258</f>
        <v>0</v>
      </c>
      <c r="W186" s="92">
        <f>$R186*법인영업팀!$P$258</f>
        <v>0</v>
      </c>
      <c r="X186" s="92" t="b">
        <f t="shared" si="30"/>
        <v>1</v>
      </c>
    </row>
    <row r="187" spans="1:24" x14ac:dyDescent="0.45">
      <c r="A187" s="23" t="s">
        <v>94</v>
      </c>
      <c r="B187" s="97">
        <f>IFERROR(VLOOKUP($A187,'법인영업혁신단 IU'!$A:$E,2,FALSE),0)</f>
        <v>118181</v>
      </c>
      <c r="C187" s="97">
        <f>IFERROR(VLOOKUP($A187,'법인영업혁신단 IU'!$A:$E,3,FALSE),0)</f>
        <v>0</v>
      </c>
      <c r="D187" s="97">
        <f>IFERROR(VLOOKUP($A187,'법인영업혁신단 IU'!$A:$E,5,FALSE),0)</f>
        <v>0</v>
      </c>
      <c r="E187" s="97">
        <f>IFERROR(VLOOKUP(A187,'법인영업혁신단 IU'!$A:$E,4,0),0)</f>
        <v>0</v>
      </c>
      <c r="F187" s="97">
        <f>IFERROR(VLOOKUP($A187,'법인영업혁신단 IU'!$A:$F,6,0),0)</f>
        <v>118181</v>
      </c>
      <c r="G187" s="97">
        <f>IFERROR(VLOOKUP($A187,'법인영업혁신단 IU'!$A:$G,7,0),0)</f>
        <v>0</v>
      </c>
      <c r="H187" s="97" t="b">
        <f t="shared" si="26"/>
        <v>1</v>
      </c>
      <c r="K187" s="260">
        <f t="shared" si="31"/>
        <v>0</v>
      </c>
      <c r="L187" s="92">
        <f t="shared" si="23"/>
        <v>0</v>
      </c>
      <c r="M187" s="92">
        <f t="shared" si="24"/>
        <v>0</v>
      </c>
      <c r="N187" s="92">
        <f t="shared" si="25"/>
        <v>0</v>
      </c>
      <c r="O187" s="92">
        <f t="shared" si="27"/>
        <v>0</v>
      </c>
      <c r="P187" s="261" t="b">
        <f t="shared" si="28"/>
        <v>1</v>
      </c>
      <c r="R187" s="92">
        <f t="shared" si="29"/>
        <v>0</v>
      </c>
      <c r="S187" s="92">
        <f>$R187*법인영업팀!$L$258</f>
        <v>0</v>
      </c>
      <c r="T187" s="92">
        <f>$R187*법인영업팀!$M$258</f>
        <v>0</v>
      </c>
      <c r="U187" s="92">
        <f>$R187*법인영업팀!$N$258</f>
        <v>0</v>
      </c>
      <c r="V187" s="92">
        <f>$R187*법인영업팀!$O$258</f>
        <v>0</v>
      </c>
      <c r="W187" s="92">
        <f>$R187*법인영업팀!$P$258</f>
        <v>0</v>
      </c>
      <c r="X187" s="92" t="b">
        <f t="shared" si="30"/>
        <v>1</v>
      </c>
    </row>
    <row r="188" spans="1:24" x14ac:dyDescent="0.45">
      <c r="A188" s="26" t="s">
        <v>170</v>
      </c>
      <c r="B188" s="97">
        <f>IFERROR(VLOOKUP($A188,'법인영업혁신단 IU'!$A:$E,2,FALSE),0)</f>
        <v>0</v>
      </c>
      <c r="C188" s="97">
        <f>IFERROR(VLOOKUP($A188,'법인영업혁신단 IU'!$A:$E,3,FALSE),0)</f>
        <v>0</v>
      </c>
      <c r="D188" s="97">
        <f>IFERROR(VLOOKUP($A188,'법인영업혁신단 IU'!$A:$E,5,FALSE),0)</f>
        <v>0</v>
      </c>
      <c r="E188" s="97">
        <f>IFERROR(VLOOKUP(A188,'법인영업혁신단 IU'!$A:$E,4,0),0)</f>
        <v>0</v>
      </c>
      <c r="F188" s="97">
        <f>IFERROR(VLOOKUP($A188,'법인영업혁신단 IU'!$A:$F,6,0),0)</f>
        <v>0</v>
      </c>
      <c r="G188" s="97">
        <f>IFERROR(VLOOKUP($A188,'법인영업혁신단 IU'!$A:$G,7,0),0)</f>
        <v>0</v>
      </c>
      <c r="H188" s="97" t="b">
        <f t="shared" si="26"/>
        <v>1</v>
      </c>
      <c r="K188" s="260">
        <f t="shared" si="31"/>
        <v>0</v>
      </c>
      <c r="L188" s="92">
        <f t="shared" si="23"/>
        <v>0</v>
      </c>
      <c r="M188" s="92">
        <f t="shared" si="24"/>
        <v>0</v>
      </c>
      <c r="N188" s="92">
        <f t="shared" si="25"/>
        <v>0</v>
      </c>
      <c r="O188" s="92">
        <f t="shared" si="27"/>
        <v>0</v>
      </c>
      <c r="P188" s="261" t="b">
        <f t="shared" si="28"/>
        <v>1</v>
      </c>
      <c r="R188" s="92">
        <f t="shared" si="29"/>
        <v>0</v>
      </c>
      <c r="S188" s="92">
        <f>$R188*법인영업팀!$L$258</f>
        <v>0</v>
      </c>
      <c r="T188" s="92">
        <f>$R188*법인영업팀!$M$258</f>
        <v>0</v>
      </c>
      <c r="U188" s="92">
        <f>$R188*법인영업팀!$N$258</f>
        <v>0</v>
      </c>
      <c r="V188" s="92">
        <f>$R188*법인영업팀!$O$258</f>
        <v>0</v>
      </c>
      <c r="W188" s="92">
        <f>$R188*법인영업팀!$P$258</f>
        <v>0</v>
      </c>
      <c r="X188" s="92" t="b">
        <f t="shared" si="30"/>
        <v>1</v>
      </c>
    </row>
    <row r="189" spans="1:24" x14ac:dyDescent="0.45">
      <c r="A189" s="24" t="s">
        <v>95</v>
      </c>
      <c r="B189" s="97">
        <f>IFERROR(VLOOKUP($A189,'법인영업혁신단 IU'!$A:$E,2,FALSE),0)</f>
        <v>1768429</v>
      </c>
      <c r="C189" s="97">
        <f>IFERROR(VLOOKUP($A189,'법인영업혁신단 IU'!$A:$E,3,FALSE),0)</f>
        <v>0</v>
      </c>
      <c r="D189" s="97">
        <f>IFERROR(VLOOKUP($A189,'법인영업혁신단 IU'!$A:$E,5,FALSE),0)</f>
        <v>1006774</v>
      </c>
      <c r="E189" s="97">
        <f>IFERROR(VLOOKUP(A189,'법인영업혁신단 IU'!$A:$E,4,0),0)</f>
        <v>416489</v>
      </c>
      <c r="F189" s="97">
        <f>IFERROR(VLOOKUP($A189,'법인영업혁신단 IU'!$A:$F,6,0),0)</f>
        <v>345166</v>
      </c>
      <c r="G189" s="97">
        <f>IFERROR(VLOOKUP($A189,'법인영업혁신단 IU'!$A:$G,7,0),0)</f>
        <v>0</v>
      </c>
      <c r="H189" s="97" t="b">
        <f t="shared" si="26"/>
        <v>1</v>
      </c>
      <c r="K189" s="260">
        <f t="shared" si="31"/>
        <v>0</v>
      </c>
      <c r="L189" s="92">
        <f t="shared" si="23"/>
        <v>0</v>
      </c>
      <c r="M189" s="92">
        <f t="shared" si="24"/>
        <v>0</v>
      </c>
      <c r="N189" s="92">
        <f t="shared" si="25"/>
        <v>0</v>
      </c>
      <c r="O189" s="92">
        <f t="shared" si="27"/>
        <v>0</v>
      </c>
      <c r="P189" s="261" t="b">
        <f t="shared" si="28"/>
        <v>1</v>
      </c>
      <c r="R189" s="92">
        <f t="shared" si="29"/>
        <v>0</v>
      </c>
      <c r="S189" s="92">
        <f>$R189*법인영업팀!$L$258</f>
        <v>0</v>
      </c>
      <c r="T189" s="92">
        <f>$R189*법인영업팀!$M$258</f>
        <v>0</v>
      </c>
      <c r="U189" s="92">
        <f>$R189*법인영업팀!$N$258</f>
        <v>0</v>
      </c>
      <c r="V189" s="92">
        <f>$R189*법인영업팀!$O$258</f>
        <v>0</v>
      </c>
      <c r="W189" s="92">
        <f>$R189*법인영업팀!$P$258</f>
        <v>0</v>
      </c>
      <c r="X189" s="92" t="b">
        <f t="shared" si="30"/>
        <v>1</v>
      </c>
    </row>
    <row r="190" spans="1:24" x14ac:dyDescent="0.45">
      <c r="A190" s="23" t="s">
        <v>96</v>
      </c>
      <c r="B190" s="97">
        <f>IFERROR(VLOOKUP($A190,'법인영업혁신단 IU'!$A:$E,2,FALSE),0)</f>
        <v>823440</v>
      </c>
      <c r="C190" s="97">
        <f>IFERROR(VLOOKUP($A190,'법인영업혁신단 IU'!$A:$E,3,FALSE),0)</f>
        <v>0</v>
      </c>
      <c r="D190" s="97">
        <f>IFERROR(VLOOKUP($A190,'법인영업혁신단 IU'!$A:$E,5,FALSE),0)</f>
        <v>730370</v>
      </c>
      <c r="E190" s="97">
        <f>IFERROR(VLOOKUP(A190,'법인영업혁신단 IU'!$A:$E,4,0),0)</f>
        <v>72570</v>
      </c>
      <c r="F190" s="97">
        <f>IFERROR(VLOOKUP($A190,'법인영업혁신단 IU'!$A:$F,6,0),0)</f>
        <v>20500</v>
      </c>
      <c r="G190" s="97">
        <f>IFERROR(VLOOKUP($A190,'법인영업혁신단 IU'!$A:$G,7,0),0)</f>
        <v>0</v>
      </c>
      <c r="H190" s="97" t="b">
        <f t="shared" si="26"/>
        <v>1</v>
      </c>
      <c r="K190" s="260">
        <f t="shared" si="31"/>
        <v>0</v>
      </c>
      <c r="L190" s="92">
        <f t="shared" si="23"/>
        <v>0</v>
      </c>
      <c r="M190" s="92">
        <f t="shared" si="24"/>
        <v>0</v>
      </c>
      <c r="N190" s="92">
        <f t="shared" si="25"/>
        <v>0</v>
      </c>
      <c r="O190" s="92">
        <f t="shared" si="27"/>
        <v>0</v>
      </c>
      <c r="P190" s="261" t="b">
        <f t="shared" si="28"/>
        <v>1</v>
      </c>
      <c r="R190" s="92">
        <f t="shared" si="29"/>
        <v>0</v>
      </c>
      <c r="S190" s="92">
        <f>$R190*법인영업팀!$L$258</f>
        <v>0</v>
      </c>
      <c r="T190" s="92">
        <f>$R190*법인영업팀!$M$258</f>
        <v>0</v>
      </c>
      <c r="U190" s="92">
        <f>$R190*법인영업팀!$N$258</f>
        <v>0</v>
      </c>
      <c r="V190" s="92">
        <f>$R190*법인영업팀!$O$258</f>
        <v>0</v>
      </c>
      <c r="W190" s="92">
        <f>$R190*법인영업팀!$P$258</f>
        <v>0</v>
      </c>
      <c r="X190" s="92" t="b">
        <f t="shared" si="30"/>
        <v>1</v>
      </c>
    </row>
    <row r="191" spans="1:24" x14ac:dyDescent="0.45">
      <c r="A191" s="23" t="s">
        <v>97</v>
      </c>
      <c r="B191" s="97">
        <f>IFERROR(VLOOKUP($A191,'법인영업혁신단 IU'!$A:$E,2,FALSE),0)</f>
        <v>295035</v>
      </c>
      <c r="C191" s="97">
        <f>IFERROR(VLOOKUP($A191,'법인영업혁신단 IU'!$A:$E,3,FALSE),0)</f>
        <v>0</v>
      </c>
      <c r="D191" s="97">
        <f>IFERROR(VLOOKUP($A191,'법인영업혁신단 IU'!$A:$E,5,FALSE),0)</f>
        <v>196414</v>
      </c>
      <c r="E191" s="97">
        <f>IFERROR(VLOOKUP(A191,'법인영업혁신단 IU'!$A:$E,4,0),0)</f>
        <v>93464</v>
      </c>
      <c r="F191" s="97">
        <f>IFERROR(VLOOKUP($A191,'법인영업혁신단 IU'!$A:$F,6,0),0)</f>
        <v>5157</v>
      </c>
      <c r="G191" s="97">
        <f>IFERROR(VLOOKUP($A191,'법인영업혁신단 IU'!$A:$G,7,0),0)</f>
        <v>0</v>
      </c>
      <c r="H191" s="97" t="b">
        <f t="shared" si="26"/>
        <v>1</v>
      </c>
      <c r="K191" s="260">
        <f t="shared" si="31"/>
        <v>0</v>
      </c>
      <c r="L191" s="92">
        <f t="shared" si="23"/>
        <v>0</v>
      </c>
      <c r="M191" s="92">
        <f t="shared" si="24"/>
        <v>0</v>
      </c>
      <c r="N191" s="92">
        <f t="shared" si="25"/>
        <v>0</v>
      </c>
      <c r="O191" s="92">
        <f t="shared" si="27"/>
        <v>0</v>
      </c>
      <c r="P191" s="261" t="b">
        <f t="shared" si="28"/>
        <v>1</v>
      </c>
      <c r="R191" s="92">
        <f t="shared" si="29"/>
        <v>0</v>
      </c>
      <c r="S191" s="92">
        <f>$R191*법인영업팀!$L$258</f>
        <v>0</v>
      </c>
      <c r="T191" s="92">
        <f>$R191*법인영업팀!$M$258</f>
        <v>0</v>
      </c>
      <c r="U191" s="92">
        <f>$R191*법인영업팀!$N$258</f>
        <v>0</v>
      </c>
      <c r="V191" s="92">
        <f>$R191*법인영업팀!$O$258</f>
        <v>0</v>
      </c>
      <c r="W191" s="92">
        <f>$R191*법인영업팀!$P$258</f>
        <v>0</v>
      </c>
      <c r="X191" s="92" t="b">
        <f t="shared" si="30"/>
        <v>1</v>
      </c>
    </row>
    <row r="192" spans="1:24" x14ac:dyDescent="0.45">
      <c r="A192" s="23" t="s">
        <v>98</v>
      </c>
      <c r="B192" s="97">
        <f>IFERROR(VLOOKUP($A192,'법인영업혁신단 IU'!$A:$E,2,FALSE),0)</f>
        <v>649954</v>
      </c>
      <c r="C192" s="97">
        <f>IFERROR(VLOOKUP($A192,'법인영업혁신단 IU'!$A:$E,3,FALSE),0)</f>
        <v>0</v>
      </c>
      <c r="D192" s="97">
        <f>IFERROR(VLOOKUP($A192,'법인영업혁신단 IU'!$A:$E,5,FALSE),0)</f>
        <v>79990</v>
      </c>
      <c r="E192" s="97">
        <f>IFERROR(VLOOKUP(A192,'법인영업혁신단 IU'!$A:$E,4,0),0)</f>
        <v>250455</v>
      </c>
      <c r="F192" s="97">
        <f>IFERROR(VLOOKUP($A192,'법인영업혁신단 IU'!$A:$F,6,0),0)</f>
        <v>319509</v>
      </c>
      <c r="G192" s="97">
        <f>IFERROR(VLOOKUP($A192,'법인영업혁신단 IU'!$A:$G,7,0),0)</f>
        <v>0</v>
      </c>
      <c r="H192" s="97" t="b">
        <f t="shared" si="26"/>
        <v>1</v>
      </c>
      <c r="K192" s="260">
        <f t="shared" si="31"/>
        <v>0</v>
      </c>
      <c r="L192" s="92">
        <f t="shared" si="23"/>
        <v>0</v>
      </c>
      <c r="M192" s="92">
        <f t="shared" si="24"/>
        <v>0</v>
      </c>
      <c r="N192" s="92">
        <f t="shared" si="25"/>
        <v>0</v>
      </c>
      <c r="O192" s="92">
        <f t="shared" si="27"/>
        <v>0</v>
      </c>
      <c r="P192" s="261" t="b">
        <f t="shared" si="28"/>
        <v>1</v>
      </c>
      <c r="R192" s="92">
        <f t="shared" si="29"/>
        <v>0</v>
      </c>
      <c r="S192" s="92">
        <f>$R192*법인영업팀!$L$258</f>
        <v>0</v>
      </c>
      <c r="T192" s="92">
        <f>$R192*법인영업팀!$M$258</f>
        <v>0</v>
      </c>
      <c r="U192" s="92">
        <f>$R192*법인영업팀!$N$258</f>
        <v>0</v>
      </c>
      <c r="V192" s="92">
        <f>$R192*법인영업팀!$O$258</f>
        <v>0</v>
      </c>
      <c r="W192" s="92">
        <f>$R192*법인영업팀!$P$258</f>
        <v>0</v>
      </c>
      <c r="X192" s="92" t="b">
        <f t="shared" si="30"/>
        <v>1</v>
      </c>
    </row>
    <row r="193" spans="1:24" x14ac:dyDescent="0.45">
      <c r="A193" s="23" t="s">
        <v>238</v>
      </c>
      <c r="B193" s="97">
        <f>IFERROR(VLOOKUP($A193,'법인영업혁신단 IU'!$A:$E,2,FALSE),0)</f>
        <v>0</v>
      </c>
      <c r="C193" s="97">
        <f>IFERROR(VLOOKUP($A193,'법인영업혁신단 IU'!$A:$E,3,FALSE),0)</f>
        <v>0</v>
      </c>
      <c r="D193" s="97">
        <f>IFERROR(VLOOKUP($A193,'법인영업혁신단 IU'!$A:$E,5,FALSE),0)</f>
        <v>0</v>
      </c>
      <c r="E193" s="97">
        <f>IFERROR(VLOOKUP(A193,'법인영업혁신단 IU'!$A:$E,4,0),0)</f>
        <v>0</v>
      </c>
      <c r="F193" s="97">
        <f>IFERROR(VLOOKUP($A193,'법인영업혁신단 IU'!$A:$F,6,0),0)</f>
        <v>0</v>
      </c>
      <c r="G193" s="97">
        <f>IFERROR(VLOOKUP($A193,'법인영업혁신단 IU'!$A:$G,7,0),0)</f>
        <v>0</v>
      </c>
      <c r="H193" s="97" t="b">
        <f t="shared" si="26"/>
        <v>1</v>
      </c>
      <c r="K193" s="260">
        <f t="shared" si="31"/>
        <v>0</v>
      </c>
      <c r="L193" s="92">
        <f t="shared" si="23"/>
        <v>0</v>
      </c>
      <c r="M193" s="92">
        <f t="shared" si="24"/>
        <v>0</v>
      </c>
      <c r="N193" s="92">
        <f t="shared" si="25"/>
        <v>0</v>
      </c>
      <c r="O193" s="92">
        <f t="shared" si="27"/>
        <v>0</v>
      </c>
      <c r="P193" s="261" t="b">
        <f t="shared" si="28"/>
        <v>1</v>
      </c>
      <c r="R193" s="92">
        <f t="shared" si="29"/>
        <v>0</v>
      </c>
      <c r="S193" s="92">
        <f>$R193*법인영업팀!$L$258</f>
        <v>0</v>
      </c>
      <c r="T193" s="92">
        <f>$R193*법인영업팀!$M$258</f>
        <v>0</v>
      </c>
      <c r="U193" s="92">
        <f>$R193*법인영업팀!$N$258</f>
        <v>0</v>
      </c>
      <c r="V193" s="92">
        <f>$R193*법인영업팀!$O$258</f>
        <v>0</v>
      </c>
      <c r="W193" s="92">
        <f>$R193*법인영업팀!$P$258</f>
        <v>0</v>
      </c>
      <c r="X193" s="92" t="b">
        <f t="shared" si="30"/>
        <v>1</v>
      </c>
    </row>
    <row r="194" spans="1:24" x14ac:dyDescent="0.45">
      <c r="A194" s="25" t="s">
        <v>239</v>
      </c>
      <c r="B194" s="97">
        <f>IFERROR(VLOOKUP($A194,'법인영업혁신단 IU'!$A:$E,2,FALSE),0)</f>
        <v>0</v>
      </c>
      <c r="C194" s="97">
        <f>IFERROR(VLOOKUP($A194,'법인영업혁신단 IU'!$A:$E,3,FALSE),0)</f>
        <v>0</v>
      </c>
      <c r="D194" s="97">
        <f>IFERROR(VLOOKUP($A194,'법인영업혁신단 IU'!$A:$E,5,FALSE),0)</f>
        <v>0</v>
      </c>
      <c r="E194" s="97">
        <f>IFERROR(VLOOKUP(A194,'법인영업혁신단 IU'!$A:$E,4,0),0)</f>
        <v>0</v>
      </c>
      <c r="F194" s="97">
        <f>IFERROR(VLOOKUP($A194,'법인영업혁신단 IU'!$A:$F,6,0),0)</f>
        <v>0</v>
      </c>
      <c r="G194" s="97">
        <f>IFERROR(VLOOKUP($A194,'법인영업혁신단 IU'!$A:$G,7,0),0)</f>
        <v>0</v>
      </c>
      <c r="H194" s="97" t="b">
        <f t="shared" si="26"/>
        <v>1</v>
      </c>
      <c r="K194" s="260">
        <f t="shared" si="31"/>
        <v>0</v>
      </c>
      <c r="L194" s="92">
        <f t="shared" ref="L194:L257" si="34">K194*$D$260</f>
        <v>0</v>
      </c>
      <c r="M194" s="92">
        <f t="shared" ref="M194:M257" si="35">K194*$E$260</f>
        <v>0</v>
      </c>
      <c r="N194" s="92">
        <f t="shared" ref="N194:N257" si="36">K194*$F$260</f>
        <v>0</v>
      </c>
      <c r="O194" s="92">
        <f t="shared" si="27"/>
        <v>0</v>
      </c>
      <c r="P194" s="261" t="b">
        <f t="shared" si="28"/>
        <v>1</v>
      </c>
      <c r="R194" s="92">
        <f t="shared" si="29"/>
        <v>0</v>
      </c>
      <c r="S194" s="92">
        <f>$R194*법인영업팀!$L$258</f>
        <v>0</v>
      </c>
      <c r="T194" s="92">
        <f>$R194*법인영업팀!$M$258</f>
        <v>0</v>
      </c>
      <c r="U194" s="92">
        <f>$R194*법인영업팀!$N$258</f>
        <v>0</v>
      </c>
      <c r="V194" s="92">
        <f>$R194*법인영업팀!$O$258</f>
        <v>0</v>
      </c>
      <c r="W194" s="92">
        <f>$R194*법인영업팀!$P$258</f>
        <v>0</v>
      </c>
      <c r="X194" s="92" t="b">
        <f t="shared" si="30"/>
        <v>1</v>
      </c>
    </row>
    <row r="195" spans="1:24" x14ac:dyDescent="0.45">
      <c r="A195" s="24" t="s">
        <v>99</v>
      </c>
      <c r="B195" s="97">
        <f>IFERROR(VLOOKUP($A195,'법인영업혁신단 IU'!$A:$E,2,FALSE),0)</f>
        <v>12885906</v>
      </c>
      <c r="C195" s="97">
        <f>IFERROR(VLOOKUP($A195,'법인영업혁신단 IU'!$A:$E,3,FALSE),0)</f>
        <v>0</v>
      </c>
      <c r="D195" s="97">
        <f>IFERROR(VLOOKUP($A195,'법인영업혁신단 IU'!$A:$E,5,FALSE),0)</f>
        <v>6054041</v>
      </c>
      <c r="E195" s="97">
        <f>IFERROR(VLOOKUP(A195,'법인영업혁신단 IU'!$A:$E,4,0),0)</f>
        <v>1609685</v>
      </c>
      <c r="F195" s="97">
        <f>IFERROR(VLOOKUP($A195,'법인영업혁신단 IU'!$A:$F,6,0),0)</f>
        <v>5152529</v>
      </c>
      <c r="G195" s="97">
        <f>IFERROR(VLOOKUP($A195,'법인영업혁신단 IU'!$A:$G,7,0),0)</f>
        <v>69651</v>
      </c>
      <c r="H195" s="97" t="b">
        <f t="shared" ref="H195:H257" si="37">B195=SUM(C195:G195)</f>
        <v>1</v>
      </c>
      <c r="K195" s="260">
        <f t="shared" si="31"/>
        <v>0</v>
      </c>
      <c r="L195" s="92">
        <f t="shared" si="34"/>
        <v>0</v>
      </c>
      <c r="M195" s="92">
        <f t="shared" si="35"/>
        <v>0</v>
      </c>
      <c r="N195" s="92">
        <f t="shared" si="36"/>
        <v>0</v>
      </c>
      <c r="O195" s="92">
        <f t="shared" ref="O195:O257" si="38">K195*$G$260</f>
        <v>0</v>
      </c>
      <c r="P195" s="261" t="b">
        <f t="shared" ref="P195:P256" si="39">K195=L195+M195+N195</f>
        <v>1</v>
      </c>
      <c r="R195" s="92">
        <f t="shared" ref="R195:R257" si="40">K195</f>
        <v>0</v>
      </c>
      <c r="S195" s="92">
        <f>$R195*법인영업팀!$L$258</f>
        <v>0</v>
      </c>
      <c r="T195" s="92">
        <f>$R195*법인영업팀!$M$258</f>
        <v>0</v>
      </c>
      <c r="U195" s="92">
        <f>$R195*법인영업팀!$N$258</f>
        <v>0</v>
      </c>
      <c r="V195" s="92">
        <f>$R195*법인영업팀!$O$258</f>
        <v>0</v>
      </c>
      <c r="W195" s="92">
        <f>$R195*법인영업팀!$P$258</f>
        <v>0</v>
      </c>
      <c r="X195" s="92" t="b">
        <f t="shared" ref="X195:X257" si="41">R195=T195+U195+S195+V195+W195</f>
        <v>1</v>
      </c>
    </row>
    <row r="196" spans="1:24" x14ac:dyDescent="0.45">
      <c r="A196" s="23" t="s">
        <v>171</v>
      </c>
      <c r="B196" s="97">
        <f>IFERROR(VLOOKUP($A196,'법인영업혁신단 IU'!$A:$E,2,FALSE),0)</f>
        <v>0</v>
      </c>
      <c r="C196" s="97">
        <f>IFERROR(VLOOKUP($A196,'법인영업혁신단 IU'!$A:$E,3,FALSE),0)</f>
        <v>0</v>
      </c>
      <c r="D196" s="97">
        <f>IFERROR(VLOOKUP($A196,'법인영업혁신단 IU'!$A:$E,5,FALSE),0)</f>
        <v>0</v>
      </c>
      <c r="E196" s="97">
        <f>IFERROR(VLOOKUP(A196,'법인영업혁신단 IU'!$A:$E,4,0),0)</f>
        <v>0</v>
      </c>
      <c r="F196" s="97">
        <f>IFERROR(VLOOKUP($A196,'법인영업혁신단 IU'!$A:$F,6,0),0)</f>
        <v>0</v>
      </c>
      <c r="G196" s="97">
        <f>IFERROR(VLOOKUP($A196,'법인영업혁신단 IU'!$A:$G,7,0),0)</f>
        <v>0</v>
      </c>
      <c r="H196" s="97" t="b">
        <f t="shared" si="37"/>
        <v>1</v>
      </c>
      <c r="K196" s="260">
        <f t="shared" ref="K196:K257" si="42">C196</f>
        <v>0</v>
      </c>
      <c r="L196" s="92">
        <f t="shared" si="34"/>
        <v>0</v>
      </c>
      <c r="M196" s="92">
        <f t="shared" si="35"/>
        <v>0</v>
      </c>
      <c r="N196" s="92">
        <f t="shared" si="36"/>
        <v>0</v>
      </c>
      <c r="O196" s="92">
        <f t="shared" si="38"/>
        <v>0</v>
      </c>
      <c r="P196" s="261" t="b">
        <f t="shared" si="39"/>
        <v>1</v>
      </c>
      <c r="R196" s="92">
        <f t="shared" si="40"/>
        <v>0</v>
      </c>
      <c r="S196" s="92">
        <f>$R196*법인영업팀!$L$258</f>
        <v>0</v>
      </c>
      <c r="T196" s="92">
        <f>$R196*법인영업팀!$M$258</f>
        <v>0</v>
      </c>
      <c r="U196" s="92">
        <f>$R196*법인영업팀!$N$258</f>
        <v>0</v>
      </c>
      <c r="V196" s="92">
        <f>$R196*법인영업팀!$O$258</f>
        <v>0</v>
      </c>
      <c r="W196" s="92">
        <f>$R196*법인영업팀!$P$258</f>
        <v>0</v>
      </c>
      <c r="X196" s="92" t="b">
        <f t="shared" si="41"/>
        <v>1</v>
      </c>
    </row>
    <row r="197" spans="1:24" x14ac:dyDescent="0.45">
      <c r="A197" s="23" t="s">
        <v>172</v>
      </c>
      <c r="B197" s="97">
        <f>IFERROR(VLOOKUP($A197,'법인영업혁신단 IU'!$A:$E,2,FALSE),0)</f>
        <v>8167651</v>
      </c>
      <c r="C197" s="97">
        <f>IFERROR(VLOOKUP($A197,'법인영업혁신단 IU'!$A:$E,3,FALSE),0)</f>
        <v>0</v>
      </c>
      <c r="D197" s="97">
        <f>IFERROR(VLOOKUP($A197,'법인영업혁신단 IU'!$A:$E,5,FALSE),0)</f>
        <v>2758824</v>
      </c>
      <c r="E197" s="97">
        <f>IFERROR(VLOOKUP(A197,'법인영업혁신단 IU'!$A:$E,4,0),0)</f>
        <v>186647</v>
      </c>
      <c r="F197" s="97">
        <f>IFERROR(VLOOKUP($A197,'법인영업혁신단 IU'!$A:$F,6,0),0)</f>
        <v>5152529</v>
      </c>
      <c r="G197" s="97">
        <f>IFERROR(VLOOKUP($A197,'법인영업혁신단 IU'!$A:$G,7,0),0)</f>
        <v>69651</v>
      </c>
      <c r="H197" s="97" t="b">
        <f t="shared" si="37"/>
        <v>1</v>
      </c>
      <c r="K197" s="260">
        <f t="shared" si="42"/>
        <v>0</v>
      </c>
      <c r="L197" s="92">
        <f t="shared" si="34"/>
        <v>0</v>
      </c>
      <c r="M197" s="92">
        <f t="shared" si="35"/>
        <v>0</v>
      </c>
      <c r="N197" s="92">
        <f t="shared" si="36"/>
        <v>0</v>
      </c>
      <c r="O197" s="92">
        <f t="shared" si="38"/>
        <v>0</v>
      </c>
      <c r="P197" s="261" t="b">
        <f t="shared" si="39"/>
        <v>1</v>
      </c>
      <c r="R197" s="92">
        <f t="shared" si="40"/>
        <v>0</v>
      </c>
      <c r="S197" s="92">
        <f>$R197*법인영업팀!$L$258</f>
        <v>0</v>
      </c>
      <c r="T197" s="92">
        <f>$R197*법인영업팀!$M$258</f>
        <v>0</v>
      </c>
      <c r="U197" s="92">
        <f>$R197*법인영업팀!$N$258</f>
        <v>0</v>
      </c>
      <c r="V197" s="92">
        <f>$R197*법인영업팀!$O$258</f>
        <v>0</v>
      </c>
      <c r="W197" s="92">
        <f>$R197*법인영업팀!$P$258</f>
        <v>0</v>
      </c>
      <c r="X197" s="92" t="b">
        <f t="shared" si="41"/>
        <v>1</v>
      </c>
    </row>
    <row r="198" spans="1:24" x14ac:dyDescent="0.45">
      <c r="A198" s="23" t="s">
        <v>136</v>
      </c>
      <c r="B198" s="97">
        <f>IFERROR(VLOOKUP($A198,'법인영업혁신단 IU'!$A:$E,2,FALSE),0)</f>
        <v>0</v>
      </c>
      <c r="C198" s="97">
        <f>IFERROR(VLOOKUP($A198,'법인영업혁신단 IU'!$A:$E,3,FALSE),0)</f>
        <v>0</v>
      </c>
      <c r="D198" s="97">
        <f>IFERROR(VLOOKUP($A198,'법인영업혁신단 IU'!$A:$E,5,FALSE),0)</f>
        <v>0</v>
      </c>
      <c r="E198" s="97">
        <f>IFERROR(VLOOKUP(A198,'법인영업혁신단 IU'!$A:$E,4,0),0)</f>
        <v>0</v>
      </c>
      <c r="F198" s="97">
        <f>IFERROR(VLOOKUP($A198,'법인영업혁신단 IU'!$A:$F,6,0),0)</f>
        <v>0</v>
      </c>
      <c r="G198" s="97">
        <f>IFERROR(VLOOKUP($A198,'법인영업혁신단 IU'!$A:$G,7,0),0)</f>
        <v>0</v>
      </c>
      <c r="H198" s="97" t="b">
        <f t="shared" si="37"/>
        <v>1</v>
      </c>
      <c r="K198" s="260">
        <f t="shared" si="42"/>
        <v>0</v>
      </c>
      <c r="L198" s="92">
        <f t="shared" si="34"/>
        <v>0</v>
      </c>
      <c r="M198" s="92">
        <f t="shared" si="35"/>
        <v>0</v>
      </c>
      <c r="N198" s="92">
        <f t="shared" si="36"/>
        <v>0</v>
      </c>
      <c r="O198" s="92">
        <f t="shared" si="38"/>
        <v>0</v>
      </c>
      <c r="P198" s="261" t="b">
        <f t="shared" si="39"/>
        <v>1</v>
      </c>
      <c r="R198" s="92">
        <f t="shared" si="40"/>
        <v>0</v>
      </c>
      <c r="S198" s="92">
        <f>$R198*법인영업팀!$L$258</f>
        <v>0</v>
      </c>
      <c r="T198" s="92">
        <f>$R198*법인영업팀!$M$258</f>
        <v>0</v>
      </c>
      <c r="U198" s="92">
        <f>$R198*법인영업팀!$N$258</f>
        <v>0</v>
      </c>
      <c r="V198" s="92">
        <f>$R198*법인영업팀!$O$258</f>
        <v>0</v>
      </c>
      <c r="W198" s="92">
        <f>$R198*법인영업팀!$P$258</f>
        <v>0</v>
      </c>
      <c r="X198" s="92" t="b">
        <f t="shared" si="41"/>
        <v>1</v>
      </c>
    </row>
    <row r="199" spans="1:24" x14ac:dyDescent="0.45">
      <c r="A199" s="23" t="s">
        <v>173</v>
      </c>
      <c r="B199" s="97">
        <f>IFERROR(VLOOKUP($A199,'법인영업혁신단 IU'!$A:$E,2,FALSE),0)</f>
        <v>0</v>
      </c>
      <c r="C199" s="97">
        <f>IFERROR(VLOOKUP($A199,'법인영업혁신단 IU'!$A:$E,3,FALSE),0)</f>
        <v>0</v>
      </c>
      <c r="D199" s="97">
        <f>IFERROR(VLOOKUP($A199,'법인영업혁신단 IU'!$A:$E,5,FALSE),0)</f>
        <v>0</v>
      </c>
      <c r="E199" s="97">
        <f>IFERROR(VLOOKUP(A199,'법인영업혁신단 IU'!$A:$E,4,0),0)</f>
        <v>0</v>
      </c>
      <c r="F199" s="97">
        <f>IFERROR(VLOOKUP($A199,'법인영업혁신단 IU'!$A:$F,6,0),0)</f>
        <v>0</v>
      </c>
      <c r="G199" s="97">
        <f>IFERROR(VLOOKUP($A199,'법인영업혁신단 IU'!$A:$G,7,0),0)</f>
        <v>0</v>
      </c>
      <c r="H199" s="97" t="b">
        <f t="shared" si="37"/>
        <v>1</v>
      </c>
      <c r="K199" s="260">
        <f t="shared" si="42"/>
        <v>0</v>
      </c>
      <c r="L199" s="92">
        <f t="shared" si="34"/>
        <v>0</v>
      </c>
      <c r="M199" s="92">
        <f t="shared" si="35"/>
        <v>0</v>
      </c>
      <c r="N199" s="92">
        <f t="shared" si="36"/>
        <v>0</v>
      </c>
      <c r="O199" s="92">
        <f t="shared" si="38"/>
        <v>0</v>
      </c>
      <c r="P199" s="261" t="b">
        <f t="shared" si="39"/>
        <v>1</v>
      </c>
      <c r="R199" s="92">
        <f t="shared" si="40"/>
        <v>0</v>
      </c>
      <c r="S199" s="92">
        <f>$R199*법인영업팀!$L$258</f>
        <v>0</v>
      </c>
      <c r="T199" s="92">
        <f>$R199*법인영업팀!$M$258</f>
        <v>0</v>
      </c>
      <c r="U199" s="92">
        <f>$R199*법인영업팀!$N$258</f>
        <v>0</v>
      </c>
      <c r="V199" s="92">
        <f>$R199*법인영업팀!$O$258</f>
        <v>0</v>
      </c>
      <c r="W199" s="92">
        <f>$R199*법인영업팀!$P$258</f>
        <v>0</v>
      </c>
      <c r="X199" s="92" t="b">
        <f t="shared" si="41"/>
        <v>1</v>
      </c>
    </row>
    <row r="200" spans="1:24" x14ac:dyDescent="0.45">
      <c r="A200" s="23" t="s">
        <v>100</v>
      </c>
      <c r="B200" s="97">
        <f>IFERROR(VLOOKUP($A200,'법인영업혁신단 IU'!$A:$E,2,FALSE),0)</f>
        <v>263000</v>
      </c>
      <c r="C200" s="97">
        <f>IFERROR(VLOOKUP($A200,'법인영업혁신단 IU'!$A:$E,3,FALSE),0)</f>
        <v>0</v>
      </c>
      <c r="D200" s="97">
        <f>IFERROR(VLOOKUP($A200,'법인영업혁신단 IU'!$A:$E,5,FALSE),0)</f>
        <v>263000</v>
      </c>
      <c r="E200" s="97">
        <f>IFERROR(VLOOKUP(A200,'법인영업혁신단 IU'!$A:$E,4,0),0)</f>
        <v>0</v>
      </c>
      <c r="F200" s="97">
        <f>IFERROR(VLOOKUP($A200,'법인영업혁신단 IU'!$A:$F,6,0),0)</f>
        <v>0</v>
      </c>
      <c r="G200" s="97">
        <f>IFERROR(VLOOKUP($A200,'법인영업혁신단 IU'!$A:$G,7,0),0)</f>
        <v>0</v>
      </c>
      <c r="H200" s="97" t="b">
        <f t="shared" si="37"/>
        <v>1</v>
      </c>
      <c r="K200" s="260">
        <f t="shared" si="42"/>
        <v>0</v>
      </c>
      <c r="L200" s="92">
        <f t="shared" si="34"/>
        <v>0</v>
      </c>
      <c r="M200" s="92">
        <f t="shared" si="35"/>
        <v>0</v>
      </c>
      <c r="N200" s="92">
        <f t="shared" si="36"/>
        <v>0</v>
      </c>
      <c r="O200" s="92">
        <f t="shared" si="38"/>
        <v>0</v>
      </c>
      <c r="P200" s="261" t="b">
        <f t="shared" si="39"/>
        <v>1</v>
      </c>
      <c r="R200" s="92">
        <f t="shared" si="40"/>
        <v>0</v>
      </c>
      <c r="S200" s="92">
        <f>$R200*법인영업팀!$L$258</f>
        <v>0</v>
      </c>
      <c r="T200" s="92">
        <f>$R200*법인영업팀!$M$258</f>
        <v>0</v>
      </c>
      <c r="U200" s="92">
        <f>$R200*법인영업팀!$N$258</f>
        <v>0</v>
      </c>
      <c r="V200" s="92">
        <f>$R200*법인영업팀!$O$258</f>
        <v>0</v>
      </c>
      <c r="W200" s="92">
        <f>$R200*법인영업팀!$P$258</f>
        <v>0</v>
      </c>
      <c r="X200" s="92" t="b">
        <f t="shared" si="41"/>
        <v>1</v>
      </c>
    </row>
    <row r="201" spans="1:24" x14ac:dyDescent="0.45">
      <c r="A201" s="23" t="s">
        <v>101</v>
      </c>
      <c r="B201" s="97">
        <f>IFERROR(VLOOKUP($A201,'법인영업혁신단 IU'!$A:$E,2,FALSE),0)</f>
        <v>0</v>
      </c>
      <c r="C201" s="97">
        <f>IFERROR(VLOOKUP($A201,'법인영업혁신단 IU'!$A:$E,3,FALSE),0)</f>
        <v>0</v>
      </c>
      <c r="D201" s="97">
        <f>IFERROR(VLOOKUP($A201,'법인영업혁신단 IU'!$A:$E,5,FALSE),0)</f>
        <v>0</v>
      </c>
      <c r="E201" s="97">
        <f>IFERROR(VLOOKUP(A201,'법인영업혁신단 IU'!$A:$E,4,0),0)</f>
        <v>0</v>
      </c>
      <c r="F201" s="97">
        <f>IFERROR(VLOOKUP($A201,'법인영업혁신단 IU'!$A:$F,6,0),0)</f>
        <v>0</v>
      </c>
      <c r="G201" s="97">
        <f>IFERROR(VLOOKUP($A201,'법인영업혁신단 IU'!$A:$G,7,0),0)</f>
        <v>0</v>
      </c>
      <c r="H201" s="97" t="b">
        <f t="shared" si="37"/>
        <v>1</v>
      </c>
      <c r="K201" s="260">
        <f t="shared" si="42"/>
        <v>0</v>
      </c>
      <c r="L201" s="92">
        <f t="shared" si="34"/>
        <v>0</v>
      </c>
      <c r="M201" s="92">
        <f t="shared" si="35"/>
        <v>0</v>
      </c>
      <c r="N201" s="92">
        <f t="shared" si="36"/>
        <v>0</v>
      </c>
      <c r="O201" s="92">
        <f t="shared" si="38"/>
        <v>0</v>
      </c>
      <c r="P201" s="261" t="b">
        <f t="shared" si="39"/>
        <v>1</v>
      </c>
      <c r="R201" s="92">
        <f t="shared" si="40"/>
        <v>0</v>
      </c>
      <c r="S201" s="92">
        <f>$R201*법인영업팀!$L$258</f>
        <v>0</v>
      </c>
      <c r="T201" s="92">
        <f>$R201*법인영업팀!$M$258</f>
        <v>0</v>
      </c>
      <c r="U201" s="92">
        <f>$R201*법인영업팀!$N$258</f>
        <v>0</v>
      </c>
      <c r="V201" s="92">
        <f>$R201*법인영업팀!$O$258</f>
        <v>0</v>
      </c>
      <c r="W201" s="92">
        <f>$R201*법인영업팀!$P$258</f>
        <v>0</v>
      </c>
      <c r="X201" s="92" t="b">
        <f t="shared" si="41"/>
        <v>1</v>
      </c>
    </row>
    <row r="202" spans="1:24" x14ac:dyDescent="0.45">
      <c r="A202" s="23" t="s">
        <v>102</v>
      </c>
      <c r="B202" s="97">
        <f>IFERROR(VLOOKUP($A202,'법인영업혁신단 IU'!$A:$E,2,FALSE),0)</f>
        <v>0</v>
      </c>
      <c r="C202" s="97">
        <f>IFERROR(VLOOKUP($A202,'법인영업혁신단 IU'!$A:$E,3,FALSE),0)</f>
        <v>0</v>
      </c>
      <c r="D202" s="97">
        <f>IFERROR(VLOOKUP($A202,'법인영업혁신단 IU'!$A:$E,5,FALSE),0)</f>
        <v>0</v>
      </c>
      <c r="E202" s="97">
        <f>IFERROR(VLOOKUP(A202,'법인영업혁신단 IU'!$A:$E,4,0),0)</f>
        <v>0</v>
      </c>
      <c r="F202" s="97">
        <f>IFERROR(VLOOKUP($A202,'법인영업혁신단 IU'!$A:$F,6,0),0)</f>
        <v>0</v>
      </c>
      <c r="G202" s="97">
        <f>IFERROR(VLOOKUP($A202,'법인영업혁신단 IU'!$A:$G,7,0),0)</f>
        <v>0</v>
      </c>
      <c r="H202" s="97" t="b">
        <f t="shared" si="37"/>
        <v>1</v>
      </c>
      <c r="K202" s="260">
        <f t="shared" si="42"/>
        <v>0</v>
      </c>
      <c r="L202" s="92">
        <f t="shared" si="34"/>
        <v>0</v>
      </c>
      <c r="M202" s="92">
        <f t="shared" si="35"/>
        <v>0</v>
      </c>
      <c r="N202" s="92">
        <f t="shared" si="36"/>
        <v>0</v>
      </c>
      <c r="O202" s="92">
        <f t="shared" si="38"/>
        <v>0</v>
      </c>
      <c r="P202" s="261" t="b">
        <f t="shared" si="39"/>
        <v>1</v>
      </c>
      <c r="R202" s="92">
        <f t="shared" si="40"/>
        <v>0</v>
      </c>
      <c r="S202" s="92">
        <f>$R202*법인영업팀!$L$258</f>
        <v>0</v>
      </c>
      <c r="T202" s="92">
        <f>$R202*법인영업팀!$M$258</f>
        <v>0</v>
      </c>
      <c r="U202" s="92">
        <f>$R202*법인영업팀!$N$258</f>
        <v>0</v>
      </c>
      <c r="V202" s="92">
        <f>$R202*법인영업팀!$O$258</f>
        <v>0</v>
      </c>
      <c r="W202" s="92">
        <f>$R202*법인영업팀!$P$258</f>
        <v>0</v>
      </c>
      <c r="X202" s="92" t="b">
        <f t="shared" si="41"/>
        <v>1</v>
      </c>
    </row>
    <row r="203" spans="1:24" x14ac:dyDescent="0.45">
      <c r="A203" s="23" t="s">
        <v>103</v>
      </c>
      <c r="B203" s="97">
        <f>IFERROR(VLOOKUP($A203,'법인영업혁신단 IU'!$A:$E,2,FALSE),0)</f>
        <v>589700</v>
      </c>
      <c r="C203" s="97">
        <f>IFERROR(VLOOKUP($A203,'법인영업혁신단 IU'!$A:$E,3,FALSE),0)</f>
        <v>0</v>
      </c>
      <c r="D203" s="97">
        <f>IFERROR(VLOOKUP($A203,'법인영업혁신단 IU'!$A:$E,5,FALSE),0)</f>
        <v>589700</v>
      </c>
      <c r="E203" s="97">
        <f>IFERROR(VLOOKUP(A203,'법인영업혁신단 IU'!$A:$E,4,0),0)</f>
        <v>0</v>
      </c>
      <c r="F203" s="97">
        <f>IFERROR(VLOOKUP($A203,'법인영업혁신단 IU'!$A:$F,6,0),0)</f>
        <v>0</v>
      </c>
      <c r="G203" s="97">
        <f>IFERROR(VLOOKUP($A203,'법인영업혁신단 IU'!$A:$G,7,0),0)</f>
        <v>0</v>
      </c>
      <c r="H203" s="97" t="b">
        <f t="shared" si="37"/>
        <v>1</v>
      </c>
      <c r="K203" s="260">
        <f t="shared" si="42"/>
        <v>0</v>
      </c>
      <c r="L203" s="92">
        <f t="shared" si="34"/>
        <v>0</v>
      </c>
      <c r="M203" s="92">
        <f t="shared" si="35"/>
        <v>0</v>
      </c>
      <c r="N203" s="92">
        <f t="shared" si="36"/>
        <v>0</v>
      </c>
      <c r="O203" s="92">
        <f t="shared" si="38"/>
        <v>0</v>
      </c>
      <c r="P203" s="261" t="b">
        <f t="shared" si="39"/>
        <v>1</v>
      </c>
      <c r="R203" s="92">
        <f t="shared" si="40"/>
        <v>0</v>
      </c>
      <c r="S203" s="92">
        <f>$R203*법인영업팀!$L$258</f>
        <v>0</v>
      </c>
      <c r="T203" s="92">
        <f>$R203*법인영업팀!$M$258</f>
        <v>0</v>
      </c>
      <c r="U203" s="92">
        <f>$R203*법인영업팀!$N$258</f>
        <v>0</v>
      </c>
      <c r="V203" s="92">
        <f>$R203*법인영업팀!$O$258</f>
        <v>0</v>
      </c>
      <c r="W203" s="92">
        <f>$R203*법인영업팀!$P$258</f>
        <v>0</v>
      </c>
      <c r="X203" s="92" t="b">
        <f t="shared" si="41"/>
        <v>1</v>
      </c>
    </row>
    <row r="204" spans="1:24" x14ac:dyDescent="0.45">
      <c r="A204" s="23" t="s">
        <v>174</v>
      </c>
      <c r="B204" s="97">
        <f>IFERROR(VLOOKUP($A204,'법인영업혁신단 IU'!$A:$E,2,FALSE),0)</f>
        <v>0</v>
      </c>
      <c r="C204" s="97">
        <f>IFERROR(VLOOKUP($A204,'법인영업혁신단 IU'!$A:$E,3,FALSE),0)</f>
        <v>0</v>
      </c>
      <c r="D204" s="97">
        <f>IFERROR(VLOOKUP($A204,'법인영업혁신단 IU'!$A:$E,5,FALSE),0)</f>
        <v>0</v>
      </c>
      <c r="E204" s="97">
        <f>IFERROR(VLOOKUP(A204,'법인영업혁신단 IU'!$A:$E,4,0),0)</f>
        <v>0</v>
      </c>
      <c r="F204" s="97">
        <f>IFERROR(VLOOKUP($A204,'법인영업혁신단 IU'!$A:$F,6,0),0)</f>
        <v>0</v>
      </c>
      <c r="G204" s="97">
        <f>IFERROR(VLOOKUP($A204,'법인영업혁신단 IU'!$A:$G,7,0),0)</f>
        <v>0</v>
      </c>
      <c r="H204" s="97" t="b">
        <f t="shared" si="37"/>
        <v>1</v>
      </c>
      <c r="K204" s="260">
        <f t="shared" si="42"/>
        <v>0</v>
      </c>
      <c r="L204" s="92">
        <f t="shared" si="34"/>
        <v>0</v>
      </c>
      <c r="M204" s="92">
        <f t="shared" si="35"/>
        <v>0</v>
      </c>
      <c r="N204" s="92">
        <f t="shared" si="36"/>
        <v>0</v>
      </c>
      <c r="O204" s="92">
        <f t="shared" si="38"/>
        <v>0</v>
      </c>
      <c r="P204" s="261" t="b">
        <f t="shared" si="39"/>
        <v>1</v>
      </c>
      <c r="R204" s="92">
        <f t="shared" si="40"/>
        <v>0</v>
      </c>
      <c r="S204" s="92">
        <f>$R204*법인영업팀!$L$258</f>
        <v>0</v>
      </c>
      <c r="T204" s="92">
        <f>$R204*법인영업팀!$M$258</f>
        <v>0</v>
      </c>
      <c r="U204" s="92">
        <f>$R204*법인영업팀!$N$258</f>
        <v>0</v>
      </c>
      <c r="V204" s="92">
        <f>$R204*법인영업팀!$O$258</f>
        <v>0</v>
      </c>
      <c r="W204" s="92">
        <f>$R204*법인영업팀!$P$258</f>
        <v>0</v>
      </c>
      <c r="X204" s="92" t="b">
        <f t="shared" si="41"/>
        <v>1</v>
      </c>
    </row>
    <row r="205" spans="1:24" x14ac:dyDescent="0.45">
      <c r="A205" s="23" t="s">
        <v>104</v>
      </c>
      <c r="B205" s="97">
        <f>IFERROR(VLOOKUP($A205,'법인영업혁신단 IU'!$A:$E,2,FALSE),0)</f>
        <v>3289191</v>
      </c>
      <c r="C205" s="97">
        <f>IFERROR(VLOOKUP($A205,'법인영업혁신단 IU'!$A:$E,3,FALSE),0)</f>
        <v>0</v>
      </c>
      <c r="D205" s="97">
        <f>IFERROR(VLOOKUP($A205,'법인영업혁신단 IU'!$A:$E,5,FALSE),0)</f>
        <v>1866153</v>
      </c>
      <c r="E205" s="97">
        <f>IFERROR(VLOOKUP(A205,'법인영업혁신단 IU'!$A:$E,4,0),0)</f>
        <v>1423038</v>
      </c>
      <c r="F205" s="97">
        <f>IFERROR(VLOOKUP($A205,'법인영업혁신단 IU'!$A:$F,6,0),0)</f>
        <v>0</v>
      </c>
      <c r="G205" s="97">
        <f>IFERROR(VLOOKUP($A205,'법인영업혁신단 IU'!$A:$G,7,0),0)</f>
        <v>0</v>
      </c>
      <c r="H205" s="97" t="b">
        <f t="shared" si="37"/>
        <v>1</v>
      </c>
      <c r="K205" s="260">
        <f t="shared" si="42"/>
        <v>0</v>
      </c>
      <c r="L205" s="92">
        <f t="shared" si="34"/>
        <v>0</v>
      </c>
      <c r="M205" s="92">
        <f t="shared" si="35"/>
        <v>0</v>
      </c>
      <c r="N205" s="92">
        <f t="shared" si="36"/>
        <v>0</v>
      </c>
      <c r="O205" s="92">
        <f t="shared" si="38"/>
        <v>0</v>
      </c>
      <c r="P205" s="261" t="b">
        <f t="shared" si="39"/>
        <v>1</v>
      </c>
      <c r="R205" s="92">
        <f t="shared" si="40"/>
        <v>0</v>
      </c>
      <c r="S205" s="92">
        <f>$R205*법인영업팀!$L$258</f>
        <v>0</v>
      </c>
      <c r="T205" s="92">
        <f>$R205*법인영업팀!$M$258</f>
        <v>0</v>
      </c>
      <c r="U205" s="92">
        <f>$R205*법인영업팀!$N$258</f>
        <v>0</v>
      </c>
      <c r="V205" s="92">
        <f>$R205*법인영업팀!$O$258</f>
        <v>0</v>
      </c>
      <c r="W205" s="92">
        <f>$R205*법인영업팀!$P$258</f>
        <v>0</v>
      </c>
      <c r="X205" s="92" t="b">
        <f t="shared" si="41"/>
        <v>1</v>
      </c>
    </row>
    <row r="206" spans="1:24" x14ac:dyDescent="0.45">
      <c r="A206" s="25" t="s">
        <v>240</v>
      </c>
      <c r="B206" s="97">
        <f>IFERROR(VLOOKUP($A206,'법인영업혁신단 IU'!$A:$E,2,FALSE),0)</f>
        <v>0</v>
      </c>
      <c r="C206" s="97">
        <f>IFERROR(VLOOKUP($A206,'법인영업혁신단 IU'!$A:$E,3,FALSE),0)</f>
        <v>0</v>
      </c>
      <c r="D206" s="97">
        <f>IFERROR(VLOOKUP($A206,'법인영업혁신단 IU'!$A:$E,5,FALSE),0)</f>
        <v>0</v>
      </c>
      <c r="E206" s="97">
        <f>IFERROR(VLOOKUP(A206,'법인영업혁신단 IU'!$A:$E,4,0),0)</f>
        <v>0</v>
      </c>
      <c r="F206" s="97">
        <f>IFERROR(VLOOKUP($A206,'법인영업혁신단 IU'!$A:$F,6,0),0)</f>
        <v>0</v>
      </c>
      <c r="G206" s="97">
        <f>IFERROR(VLOOKUP($A206,'법인영업혁신단 IU'!$A:$G,7,0),0)</f>
        <v>0</v>
      </c>
      <c r="H206" s="97" t="b">
        <f t="shared" si="37"/>
        <v>1</v>
      </c>
      <c r="K206" s="260">
        <f t="shared" si="42"/>
        <v>0</v>
      </c>
      <c r="L206" s="92">
        <f t="shared" si="34"/>
        <v>0</v>
      </c>
      <c r="M206" s="92">
        <f t="shared" si="35"/>
        <v>0</v>
      </c>
      <c r="N206" s="92">
        <f t="shared" si="36"/>
        <v>0</v>
      </c>
      <c r="O206" s="92">
        <f t="shared" si="38"/>
        <v>0</v>
      </c>
      <c r="P206" s="261" t="b">
        <f t="shared" si="39"/>
        <v>1</v>
      </c>
      <c r="R206" s="92">
        <f t="shared" si="40"/>
        <v>0</v>
      </c>
      <c r="S206" s="92">
        <f>$R206*법인영업팀!$L$258</f>
        <v>0</v>
      </c>
      <c r="T206" s="92">
        <f>$R206*법인영업팀!$M$258</f>
        <v>0</v>
      </c>
      <c r="U206" s="92">
        <f>$R206*법인영업팀!$N$258</f>
        <v>0</v>
      </c>
      <c r="V206" s="92">
        <f>$R206*법인영업팀!$O$258</f>
        <v>0</v>
      </c>
      <c r="W206" s="92">
        <f>$R206*법인영업팀!$P$258</f>
        <v>0</v>
      </c>
      <c r="X206" s="92" t="b">
        <f t="shared" si="41"/>
        <v>1</v>
      </c>
    </row>
    <row r="207" spans="1:24" x14ac:dyDescent="0.45">
      <c r="A207" s="23" t="s">
        <v>241</v>
      </c>
      <c r="B207" s="97">
        <f>IFERROR(VLOOKUP($A207,'법인영업혁신단 IU'!$A:$E,2,FALSE),0)</f>
        <v>0</v>
      </c>
      <c r="C207" s="97">
        <f>IFERROR(VLOOKUP($A207,'법인영업혁신단 IU'!$A:$E,3,FALSE),0)</f>
        <v>0</v>
      </c>
      <c r="D207" s="97">
        <f>IFERROR(VLOOKUP($A207,'법인영업혁신단 IU'!$A:$E,5,FALSE),0)</f>
        <v>0</v>
      </c>
      <c r="E207" s="97">
        <f>IFERROR(VLOOKUP(A207,'법인영업혁신단 IU'!$A:$E,4,0),0)</f>
        <v>0</v>
      </c>
      <c r="F207" s="97">
        <f>IFERROR(VLOOKUP($A207,'법인영업혁신단 IU'!$A:$F,6,0),0)</f>
        <v>0</v>
      </c>
      <c r="G207" s="97">
        <f>IFERROR(VLOOKUP($A207,'법인영업혁신단 IU'!$A:$G,7,0),0)</f>
        <v>0</v>
      </c>
      <c r="H207" s="97" t="b">
        <f t="shared" si="37"/>
        <v>1</v>
      </c>
      <c r="K207" s="260">
        <f t="shared" si="42"/>
        <v>0</v>
      </c>
      <c r="L207" s="92">
        <f t="shared" si="34"/>
        <v>0</v>
      </c>
      <c r="M207" s="92">
        <f t="shared" si="35"/>
        <v>0</v>
      </c>
      <c r="N207" s="92">
        <f t="shared" si="36"/>
        <v>0</v>
      </c>
      <c r="O207" s="92">
        <f t="shared" si="38"/>
        <v>0</v>
      </c>
      <c r="P207" s="261" t="b">
        <f t="shared" si="39"/>
        <v>1</v>
      </c>
      <c r="R207" s="92">
        <f t="shared" si="40"/>
        <v>0</v>
      </c>
      <c r="S207" s="92">
        <f>$R207*법인영업팀!$L$258</f>
        <v>0</v>
      </c>
      <c r="T207" s="92">
        <f>$R207*법인영업팀!$M$258</f>
        <v>0</v>
      </c>
      <c r="U207" s="92">
        <f>$R207*법인영업팀!$N$258</f>
        <v>0</v>
      </c>
      <c r="V207" s="92">
        <f>$R207*법인영업팀!$O$258</f>
        <v>0</v>
      </c>
      <c r="W207" s="92">
        <f>$R207*법인영업팀!$P$258</f>
        <v>0</v>
      </c>
      <c r="X207" s="92" t="b">
        <f t="shared" si="41"/>
        <v>1</v>
      </c>
    </row>
    <row r="208" spans="1:24" x14ac:dyDescent="0.45">
      <c r="A208" s="25" t="s">
        <v>242</v>
      </c>
      <c r="B208" s="97">
        <f>IFERROR(VLOOKUP($A208,'법인영업혁신단 IU'!$A:$E,2,FALSE),0)</f>
        <v>0</v>
      </c>
      <c r="C208" s="97">
        <f>IFERROR(VLOOKUP($A208,'법인영업혁신단 IU'!$A:$E,3,FALSE),0)</f>
        <v>0</v>
      </c>
      <c r="D208" s="97">
        <f>IFERROR(VLOOKUP($A208,'법인영업혁신단 IU'!$A:$E,5,FALSE),0)</f>
        <v>0</v>
      </c>
      <c r="E208" s="97">
        <f>IFERROR(VLOOKUP(A208,'법인영업혁신단 IU'!$A:$E,4,0),0)</f>
        <v>0</v>
      </c>
      <c r="F208" s="97">
        <f>IFERROR(VLOOKUP($A208,'법인영업혁신단 IU'!$A:$F,6,0),0)</f>
        <v>0</v>
      </c>
      <c r="G208" s="97">
        <f>IFERROR(VLOOKUP($A208,'법인영업혁신단 IU'!$A:$G,7,0),0)</f>
        <v>0</v>
      </c>
      <c r="H208" s="97" t="b">
        <f t="shared" si="37"/>
        <v>1</v>
      </c>
      <c r="K208" s="260">
        <f t="shared" si="42"/>
        <v>0</v>
      </c>
      <c r="L208" s="92">
        <f t="shared" si="34"/>
        <v>0</v>
      </c>
      <c r="M208" s="92">
        <f t="shared" si="35"/>
        <v>0</v>
      </c>
      <c r="N208" s="92">
        <f t="shared" si="36"/>
        <v>0</v>
      </c>
      <c r="O208" s="92">
        <f t="shared" si="38"/>
        <v>0</v>
      </c>
      <c r="P208" s="261" t="b">
        <f t="shared" si="39"/>
        <v>1</v>
      </c>
      <c r="R208" s="92">
        <f t="shared" si="40"/>
        <v>0</v>
      </c>
      <c r="S208" s="92">
        <f>$R208*법인영업팀!$L$258</f>
        <v>0</v>
      </c>
      <c r="T208" s="92">
        <f>$R208*법인영업팀!$M$258</f>
        <v>0</v>
      </c>
      <c r="U208" s="92">
        <f>$R208*법인영업팀!$N$258</f>
        <v>0</v>
      </c>
      <c r="V208" s="92">
        <f>$R208*법인영업팀!$O$258</f>
        <v>0</v>
      </c>
      <c r="W208" s="92">
        <f>$R208*법인영업팀!$P$258</f>
        <v>0</v>
      </c>
      <c r="X208" s="92" t="b">
        <f t="shared" si="41"/>
        <v>1</v>
      </c>
    </row>
    <row r="209" spans="1:24" x14ac:dyDescent="0.45">
      <c r="A209" s="23" t="s">
        <v>243</v>
      </c>
      <c r="B209" s="97">
        <f>IFERROR(VLOOKUP($A209,'법인영업혁신단 IU'!$A:$E,2,FALSE),0)</f>
        <v>0</v>
      </c>
      <c r="C209" s="97">
        <f>IFERROR(VLOOKUP($A209,'법인영업혁신단 IU'!$A:$E,3,FALSE),0)</f>
        <v>0</v>
      </c>
      <c r="D209" s="97">
        <f>IFERROR(VLOOKUP($A209,'법인영업혁신단 IU'!$A:$E,5,FALSE),0)</f>
        <v>0</v>
      </c>
      <c r="E209" s="97">
        <f>IFERROR(VLOOKUP(A209,'법인영업혁신단 IU'!$A:$E,4,0),0)</f>
        <v>0</v>
      </c>
      <c r="F209" s="97">
        <f>IFERROR(VLOOKUP($A209,'법인영업혁신단 IU'!$A:$F,6,0),0)</f>
        <v>0</v>
      </c>
      <c r="G209" s="97">
        <f>IFERROR(VLOOKUP($A209,'법인영업혁신단 IU'!$A:$G,7,0),0)</f>
        <v>0</v>
      </c>
      <c r="H209" s="97" t="b">
        <f t="shared" si="37"/>
        <v>1</v>
      </c>
      <c r="K209" s="260">
        <f t="shared" si="42"/>
        <v>0</v>
      </c>
      <c r="L209" s="92">
        <f t="shared" si="34"/>
        <v>0</v>
      </c>
      <c r="M209" s="92">
        <f t="shared" si="35"/>
        <v>0</v>
      </c>
      <c r="N209" s="92">
        <f t="shared" si="36"/>
        <v>0</v>
      </c>
      <c r="O209" s="92">
        <f t="shared" si="38"/>
        <v>0</v>
      </c>
      <c r="P209" s="261" t="b">
        <f t="shared" si="39"/>
        <v>1</v>
      </c>
      <c r="R209" s="92">
        <f t="shared" si="40"/>
        <v>0</v>
      </c>
      <c r="S209" s="92">
        <f>$R209*법인영업팀!$L$258</f>
        <v>0</v>
      </c>
      <c r="T209" s="92">
        <f>$R209*법인영업팀!$M$258</f>
        <v>0</v>
      </c>
      <c r="U209" s="92">
        <f>$R209*법인영업팀!$N$258</f>
        <v>0</v>
      </c>
      <c r="V209" s="92">
        <f>$R209*법인영업팀!$O$258</f>
        <v>0</v>
      </c>
      <c r="W209" s="92">
        <f>$R209*법인영업팀!$P$258</f>
        <v>0</v>
      </c>
      <c r="X209" s="92" t="b">
        <f t="shared" si="41"/>
        <v>1</v>
      </c>
    </row>
    <row r="210" spans="1:24" x14ac:dyDescent="0.45">
      <c r="A210" s="23" t="s">
        <v>334</v>
      </c>
      <c r="B210" s="97">
        <f>IFERROR(VLOOKUP($A210,'법인영업혁신단 IU'!$A:$E,2,FALSE),0)</f>
        <v>576364</v>
      </c>
      <c r="C210" s="97">
        <f>IFERROR(VLOOKUP($A210,'법인영업혁신단 IU'!$A:$E,3,FALSE),0)</f>
        <v>0</v>
      </c>
      <c r="D210" s="97">
        <f>IFERROR(VLOOKUP($A210,'법인영업혁신단 IU'!$A:$E,5,FALSE),0)</f>
        <v>576364</v>
      </c>
      <c r="E210" s="97">
        <f>IFERROR(VLOOKUP(A210,'법인영업혁신단 IU'!$A:$E,4,0),0)</f>
        <v>0</v>
      </c>
      <c r="F210" s="97">
        <f>IFERROR(VLOOKUP($A210,'법인영업혁신단 IU'!$A:$F,6,0),0)</f>
        <v>0</v>
      </c>
      <c r="G210" s="97">
        <f>IFERROR(VLOOKUP($A210,'법인영업혁신단 IU'!$A:$G,7,0),0)</f>
        <v>0</v>
      </c>
      <c r="H210" s="97" t="b">
        <f t="shared" si="37"/>
        <v>1</v>
      </c>
      <c r="K210" s="260">
        <f t="shared" si="42"/>
        <v>0</v>
      </c>
      <c r="L210" s="92">
        <f t="shared" si="34"/>
        <v>0</v>
      </c>
      <c r="M210" s="92">
        <f t="shared" si="35"/>
        <v>0</v>
      </c>
      <c r="N210" s="92">
        <f t="shared" si="36"/>
        <v>0</v>
      </c>
      <c r="O210" s="92">
        <f t="shared" si="38"/>
        <v>0</v>
      </c>
      <c r="P210" s="261" t="b">
        <f t="shared" si="39"/>
        <v>1</v>
      </c>
      <c r="R210" s="92">
        <f t="shared" si="40"/>
        <v>0</v>
      </c>
      <c r="S210" s="92">
        <f>$R210*법인영업팀!$L$258</f>
        <v>0</v>
      </c>
      <c r="T210" s="92">
        <f>$R210*법인영업팀!$M$258</f>
        <v>0</v>
      </c>
      <c r="U210" s="92">
        <f>$R210*법인영업팀!$N$258</f>
        <v>0</v>
      </c>
      <c r="V210" s="92">
        <f>$R210*법인영업팀!$O$258</f>
        <v>0</v>
      </c>
      <c r="W210" s="92">
        <f>$R210*법인영업팀!$P$258</f>
        <v>0</v>
      </c>
      <c r="X210" s="92" t="b">
        <f t="shared" si="41"/>
        <v>1</v>
      </c>
    </row>
    <row r="211" spans="1:24" x14ac:dyDescent="0.45">
      <c r="A211" s="24" t="s">
        <v>175</v>
      </c>
      <c r="B211" s="97">
        <f>IFERROR(VLOOKUP($A211,'법인영업혁신단 IU'!$A:$E,2,FALSE),0)</f>
        <v>0</v>
      </c>
      <c r="C211" s="97">
        <f>IFERROR(VLOOKUP($A211,'법인영업혁신단 IU'!$A:$E,3,FALSE),0)</f>
        <v>0</v>
      </c>
      <c r="D211" s="97">
        <f>IFERROR(VLOOKUP($A211,'법인영업혁신단 IU'!$A:$E,5,FALSE),0)</f>
        <v>0</v>
      </c>
      <c r="E211" s="97">
        <f>IFERROR(VLOOKUP(A211,'법인영업혁신단 IU'!$A:$E,4,0),0)</f>
        <v>0</v>
      </c>
      <c r="F211" s="97">
        <f>IFERROR(VLOOKUP($A211,'법인영업혁신단 IU'!$A:$F,6,0),0)</f>
        <v>0</v>
      </c>
      <c r="G211" s="97">
        <f>IFERROR(VLOOKUP($A211,'법인영업혁신단 IU'!$A:$G,7,0),0)</f>
        <v>0</v>
      </c>
      <c r="H211" s="97" t="b">
        <f t="shared" si="37"/>
        <v>1</v>
      </c>
      <c r="K211" s="260">
        <f t="shared" si="42"/>
        <v>0</v>
      </c>
      <c r="L211" s="92">
        <f t="shared" si="34"/>
        <v>0</v>
      </c>
      <c r="M211" s="92">
        <f t="shared" si="35"/>
        <v>0</v>
      </c>
      <c r="N211" s="92">
        <f t="shared" si="36"/>
        <v>0</v>
      </c>
      <c r="O211" s="92">
        <f t="shared" si="38"/>
        <v>0</v>
      </c>
      <c r="P211" s="261" t="b">
        <f t="shared" si="39"/>
        <v>1</v>
      </c>
      <c r="R211" s="92">
        <f t="shared" si="40"/>
        <v>0</v>
      </c>
      <c r="S211" s="92">
        <f>$R211*법인영업팀!$L$258</f>
        <v>0</v>
      </c>
      <c r="T211" s="92">
        <f>$R211*법인영업팀!$M$258</f>
        <v>0</v>
      </c>
      <c r="U211" s="92">
        <f>$R211*법인영업팀!$N$258</f>
        <v>0</v>
      </c>
      <c r="V211" s="92">
        <f>$R211*법인영업팀!$O$258</f>
        <v>0</v>
      </c>
      <c r="W211" s="92">
        <f>$R211*법인영업팀!$P$258</f>
        <v>0</v>
      </c>
      <c r="X211" s="92" t="b">
        <f t="shared" si="41"/>
        <v>1</v>
      </c>
    </row>
    <row r="212" spans="1:24" x14ac:dyDescent="0.45">
      <c r="A212" s="23" t="s">
        <v>176</v>
      </c>
      <c r="B212" s="97">
        <f>IFERROR(VLOOKUP($A212,'법인영업혁신단 IU'!$A:$E,2,FALSE),0)</f>
        <v>0</v>
      </c>
      <c r="C212" s="97">
        <f>IFERROR(VLOOKUP($A212,'법인영업혁신단 IU'!$A:$E,3,FALSE),0)</f>
        <v>0</v>
      </c>
      <c r="D212" s="97">
        <f>IFERROR(VLOOKUP($A212,'법인영업혁신단 IU'!$A:$E,5,FALSE),0)</f>
        <v>0</v>
      </c>
      <c r="E212" s="97">
        <f>IFERROR(VLOOKUP(A212,'법인영업혁신단 IU'!$A:$E,4,0),0)</f>
        <v>0</v>
      </c>
      <c r="F212" s="97">
        <f>IFERROR(VLOOKUP($A212,'법인영업혁신단 IU'!$A:$F,6,0),0)</f>
        <v>0</v>
      </c>
      <c r="G212" s="97">
        <f>IFERROR(VLOOKUP($A212,'법인영업혁신단 IU'!$A:$G,7,0),0)</f>
        <v>0</v>
      </c>
      <c r="H212" s="97" t="b">
        <f t="shared" si="37"/>
        <v>1</v>
      </c>
      <c r="K212" s="260">
        <f t="shared" si="42"/>
        <v>0</v>
      </c>
      <c r="L212" s="92">
        <f t="shared" si="34"/>
        <v>0</v>
      </c>
      <c r="M212" s="92">
        <f t="shared" si="35"/>
        <v>0</v>
      </c>
      <c r="N212" s="92">
        <f t="shared" si="36"/>
        <v>0</v>
      </c>
      <c r="O212" s="92">
        <f t="shared" si="38"/>
        <v>0</v>
      </c>
      <c r="P212" s="261" t="b">
        <f t="shared" si="39"/>
        <v>1</v>
      </c>
      <c r="R212" s="92">
        <f t="shared" si="40"/>
        <v>0</v>
      </c>
      <c r="S212" s="92">
        <f>$R212*법인영업팀!$L$258</f>
        <v>0</v>
      </c>
      <c r="T212" s="92">
        <f>$R212*법인영업팀!$M$258</f>
        <v>0</v>
      </c>
      <c r="U212" s="92">
        <f>$R212*법인영업팀!$N$258</f>
        <v>0</v>
      </c>
      <c r="V212" s="92">
        <f>$R212*법인영업팀!$O$258</f>
        <v>0</v>
      </c>
      <c r="W212" s="92">
        <f>$R212*법인영업팀!$P$258</f>
        <v>0</v>
      </c>
      <c r="X212" s="92" t="b">
        <f t="shared" si="41"/>
        <v>1</v>
      </c>
    </row>
    <row r="213" spans="1:24" x14ac:dyDescent="0.45">
      <c r="A213" s="24" t="s">
        <v>105</v>
      </c>
      <c r="B213" s="97">
        <f>IFERROR(VLOOKUP($A213,'법인영업혁신단 IU'!$A:$E,2,FALSE),0)</f>
        <v>73710956</v>
      </c>
      <c r="C213" s="97">
        <f>IFERROR(VLOOKUP($A213,'법인영업혁신단 IU'!$A:$E,3,FALSE),0)</f>
        <v>0</v>
      </c>
      <c r="D213" s="97">
        <f>IFERROR(VLOOKUP($A213,'법인영업혁신단 IU'!$A:$E,5,FALSE),0)</f>
        <v>65382820</v>
      </c>
      <c r="E213" s="97">
        <f>IFERROR(VLOOKUP(A213,'법인영업혁신단 IU'!$A:$E,4,0),0)</f>
        <v>7351137</v>
      </c>
      <c r="F213" s="97">
        <f>IFERROR(VLOOKUP($A213,'법인영업혁신단 IU'!$A:$F,6,0),0)</f>
        <v>976999</v>
      </c>
      <c r="G213" s="97">
        <f>IFERROR(VLOOKUP($A213,'법인영업혁신단 IU'!$A:$G,7,0),0)</f>
        <v>0</v>
      </c>
      <c r="H213" s="97" t="b">
        <f t="shared" si="37"/>
        <v>1</v>
      </c>
      <c r="K213" s="260">
        <f t="shared" si="42"/>
        <v>0</v>
      </c>
      <c r="L213" s="92">
        <f t="shared" si="34"/>
        <v>0</v>
      </c>
      <c r="M213" s="92">
        <f t="shared" si="35"/>
        <v>0</v>
      </c>
      <c r="N213" s="92">
        <f t="shared" si="36"/>
        <v>0</v>
      </c>
      <c r="O213" s="92">
        <f t="shared" si="38"/>
        <v>0</v>
      </c>
      <c r="P213" s="261" t="b">
        <f t="shared" si="39"/>
        <v>1</v>
      </c>
      <c r="R213" s="92">
        <f t="shared" si="40"/>
        <v>0</v>
      </c>
      <c r="S213" s="92">
        <f>$R213*법인영업팀!$L$258</f>
        <v>0</v>
      </c>
      <c r="T213" s="92">
        <f>$R213*법인영업팀!$M$258</f>
        <v>0</v>
      </c>
      <c r="U213" s="92">
        <f>$R213*법인영업팀!$N$258</f>
        <v>0</v>
      </c>
      <c r="V213" s="92">
        <f>$R213*법인영업팀!$O$258</f>
        <v>0</v>
      </c>
      <c r="W213" s="92">
        <f>$R213*법인영업팀!$P$258</f>
        <v>0</v>
      </c>
      <c r="X213" s="92" t="b">
        <f t="shared" si="41"/>
        <v>1</v>
      </c>
    </row>
    <row r="214" spans="1:24" x14ac:dyDescent="0.45">
      <c r="A214" s="25" t="s">
        <v>186</v>
      </c>
      <c r="B214" s="97">
        <f>IFERROR(VLOOKUP($A214,'법인영업혁신단 IU'!$A:$E,2,FALSE),0)</f>
        <v>68943120</v>
      </c>
      <c r="C214" s="97">
        <f>IFERROR(VLOOKUP($A214,'법인영업혁신단 IU'!$A:$E,3,FALSE),0)</f>
        <v>0</v>
      </c>
      <c r="D214" s="97">
        <f>IFERROR(VLOOKUP($A214,'법인영업혁신단 IU'!$A:$E,5,FALSE),0)</f>
        <v>65382820</v>
      </c>
      <c r="E214" s="97">
        <f>IFERROR(VLOOKUP(A214,'법인영업혁신단 IU'!$A:$E,4,0),0)</f>
        <v>3560300</v>
      </c>
      <c r="F214" s="97">
        <f>IFERROR(VLOOKUP($A214,'법인영업혁신단 IU'!$A:$F,6,0),0)</f>
        <v>0</v>
      </c>
      <c r="G214" s="97">
        <f>IFERROR(VLOOKUP($A214,'법인영업혁신단 IU'!$A:$G,7,0),0)</f>
        <v>0</v>
      </c>
      <c r="H214" s="97" t="b">
        <f t="shared" si="37"/>
        <v>1</v>
      </c>
      <c r="K214" s="260">
        <f t="shared" si="42"/>
        <v>0</v>
      </c>
      <c r="L214" s="92">
        <f t="shared" si="34"/>
        <v>0</v>
      </c>
      <c r="M214" s="92">
        <f t="shared" si="35"/>
        <v>0</v>
      </c>
      <c r="N214" s="92">
        <f t="shared" si="36"/>
        <v>0</v>
      </c>
      <c r="O214" s="92">
        <f t="shared" si="38"/>
        <v>0</v>
      </c>
      <c r="P214" s="261" t="b">
        <f t="shared" si="39"/>
        <v>1</v>
      </c>
      <c r="R214" s="92">
        <f t="shared" si="40"/>
        <v>0</v>
      </c>
      <c r="S214" s="92">
        <f>$R214*법인영업팀!$L$258</f>
        <v>0</v>
      </c>
      <c r="T214" s="92">
        <f>$R214*법인영업팀!$M$258</f>
        <v>0</v>
      </c>
      <c r="U214" s="92">
        <f>$R214*법인영업팀!$N$258</f>
        <v>0</v>
      </c>
      <c r="V214" s="92">
        <f>$R214*법인영업팀!$O$258</f>
        <v>0</v>
      </c>
      <c r="W214" s="92">
        <f>$R214*법인영업팀!$P$258</f>
        <v>0</v>
      </c>
      <c r="X214" s="92" t="b">
        <f t="shared" si="41"/>
        <v>1</v>
      </c>
    </row>
    <row r="215" spans="1:24" x14ac:dyDescent="0.45">
      <c r="A215" s="25" t="s">
        <v>244</v>
      </c>
      <c r="B215" s="97">
        <f>IFERROR(VLOOKUP($A215,'법인영업혁신단 IU'!$A:$E,2,FALSE),0)</f>
        <v>0</v>
      </c>
      <c r="C215" s="97">
        <f>IFERROR(VLOOKUP($A215,'법인영업혁신단 IU'!$A:$E,3,FALSE),0)</f>
        <v>0</v>
      </c>
      <c r="D215" s="97">
        <f>IFERROR(VLOOKUP($A215,'법인영업혁신단 IU'!$A:$E,5,FALSE),0)</f>
        <v>0</v>
      </c>
      <c r="E215" s="97">
        <f>IFERROR(VLOOKUP(A215,'법인영업혁신단 IU'!$A:$E,4,0),0)</f>
        <v>0</v>
      </c>
      <c r="F215" s="97">
        <f>IFERROR(VLOOKUP($A215,'법인영업혁신단 IU'!$A:$F,6,0),0)</f>
        <v>0</v>
      </c>
      <c r="G215" s="97">
        <f>IFERROR(VLOOKUP($A215,'법인영업혁신단 IU'!$A:$G,7,0),0)</f>
        <v>0</v>
      </c>
      <c r="H215" s="97" t="b">
        <f t="shared" si="37"/>
        <v>1</v>
      </c>
      <c r="K215" s="260">
        <f t="shared" si="42"/>
        <v>0</v>
      </c>
      <c r="L215" s="92">
        <f t="shared" si="34"/>
        <v>0</v>
      </c>
      <c r="M215" s="92">
        <f t="shared" si="35"/>
        <v>0</v>
      </c>
      <c r="N215" s="92">
        <f t="shared" si="36"/>
        <v>0</v>
      </c>
      <c r="O215" s="92">
        <f t="shared" si="38"/>
        <v>0</v>
      </c>
      <c r="P215" s="261" t="b">
        <f t="shared" si="39"/>
        <v>1</v>
      </c>
      <c r="R215" s="92">
        <f t="shared" si="40"/>
        <v>0</v>
      </c>
      <c r="S215" s="92">
        <f>$R215*법인영업팀!$L$258</f>
        <v>0</v>
      </c>
      <c r="T215" s="92">
        <f>$R215*법인영업팀!$M$258</f>
        <v>0</v>
      </c>
      <c r="U215" s="92">
        <f>$R215*법인영업팀!$N$258</f>
        <v>0</v>
      </c>
      <c r="V215" s="92">
        <f>$R215*법인영업팀!$O$258</f>
        <v>0</v>
      </c>
      <c r="W215" s="92">
        <f>$R215*법인영업팀!$P$258</f>
        <v>0</v>
      </c>
      <c r="X215" s="92" t="b">
        <f t="shared" si="41"/>
        <v>1</v>
      </c>
    </row>
    <row r="216" spans="1:24" x14ac:dyDescent="0.45">
      <c r="A216" s="23" t="s">
        <v>106</v>
      </c>
      <c r="B216" s="97">
        <f>IFERROR(VLOOKUP($A216,'법인영업혁신단 IU'!$A:$E,2,FALSE),0)</f>
        <v>0</v>
      </c>
      <c r="C216" s="97">
        <f>IFERROR(VLOOKUP($A216,'법인영업혁신단 IU'!$A:$E,3,FALSE),0)</f>
        <v>0</v>
      </c>
      <c r="D216" s="97">
        <f>IFERROR(VLOOKUP($A216,'법인영업혁신단 IU'!$A:$E,5,FALSE),0)</f>
        <v>0</v>
      </c>
      <c r="E216" s="97">
        <f>IFERROR(VLOOKUP(A216,'법인영업혁신단 IU'!$A:$E,4,0),0)</f>
        <v>0</v>
      </c>
      <c r="F216" s="97">
        <f>IFERROR(VLOOKUP($A216,'법인영업혁신단 IU'!$A:$F,6,0),0)</f>
        <v>0</v>
      </c>
      <c r="G216" s="97">
        <f>IFERROR(VLOOKUP($A216,'법인영업혁신단 IU'!$A:$G,7,0),0)</f>
        <v>0</v>
      </c>
      <c r="H216" s="97" t="b">
        <f t="shared" si="37"/>
        <v>1</v>
      </c>
      <c r="K216" s="260">
        <f t="shared" si="42"/>
        <v>0</v>
      </c>
      <c r="L216" s="92">
        <f t="shared" si="34"/>
        <v>0</v>
      </c>
      <c r="M216" s="92">
        <f t="shared" si="35"/>
        <v>0</v>
      </c>
      <c r="N216" s="92">
        <f t="shared" si="36"/>
        <v>0</v>
      </c>
      <c r="O216" s="92">
        <f t="shared" si="38"/>
        <v>0</v>
      </c>
      <c r="P216" s="261" t="b">
        <f t="shared" si="39"/>
        <v>1</v>
      </c>
      <c r="R216" s="92">
        <f t="shared" si="40"/>
        <v>0</v>
      </c>
      <c r="S216" s="92">
        <f>$R216*법인영업팀!$L$258</f>
        <v>0</v>
      </c>
      <c r="T216" s="92">
        <f>$R216*법인영업팀!$M$258</f>
        <v>0</v>
      </c>
      <c r="U216" s="92">
        <f>$R216*법인영업팀!$N$258</f>
        <v>0</v>
      </c>
      <c r="V216" s="92">
        <f>$R216*법인영업팀!$O$258</f>
        <v>0</v>
      </c>
      <c r="W216" s="92">
        <f>$R216*법인영업팀!$P$258</f>
        <v>0</v>
      </c>
      <c r="X216" s="92" t="b">
        <f t="shared" si="41"/>
        <v>1</v>
      </c>
    </row>
    <row r="217" spans="1:24" x14ac:dyDescent="0.45">
      <c r="A217" s="25" t="s">
        <v>107</v>
      </c>
      <c r="B217" s="97">
        <f>IFERROR(VLOOKUP($A217,'법인영업혁신단 IU'!$A:$E,2,FALSE),0)</f>
        <v>1590639</v>
      </c>
      <c r="C217" s="97">
        <f>IFERROR(VLOOKUP($A217,'법인영업혁신단 IU'!$A:$E,3,FALSE),0)</f>
        <v>0</v>
      </c>
      <c r="D217" s="97">
        <f>IFERROR(VLOOKUP($A217,'법인영업혁신단 IU'!$A:$E,5,FALSE),0)</f>
        <v>0</v>
      </c>
      <c r="E217" s="97">
        <f>IFERROR(VLOOKUP(A217,'법인영업혁신단 IU'!$A:$E,4,0),0)</f>
        <v>1590639</v>
      </c>
      <c r="F217" s="97">
        <f>IFERROR(VLOOKUP($A217,'법인영업혁신단 IU'!$A:$F,6,0),0)</f>
        <v>0</v>
      </c>
      <c r="G217" s="97">
        <f>IFERROR(VLOOKUP($A217,'법인영업혁신단 IU'!$A:$G,7,0),0)</f>
        <v>0</v>
      </c>
      <c r="H217" s="97" t="b">
        <f t="shared" si="37"/>
        <v>1</v>
      </c>
      <c r="K217" s="260">
        <f t="shared" si="42"/>
        <v>0</v>
      </c>
      <c r="L217" s="92">
        <f t="shared" si="34"/>
        <v>0</v>
      </c>
      <c r="M217" s="92">
        <f t="shared" si="35"/>
        <v>0</v>
      </c>
      <c r="N217" s="92">
        <f t="shared" si="36"/>
        <v>0</v>
      </c>
      <c r="O217" s="92">
        <f t="shared" si="38"/>
        <v>0</v>
      </c>
      <c r="P217" s="261" t="b">
        <f t="shared" si="39"/>
        <v>1</v>
      </c>
      <c r="R217" s="92">
        <f t="shared" si="40"/>
        <v>0</v>
      </c>
      <c r="S217" s="92">
        <f>$R217*법인영업팀!$L$258</f>
        <v>0</v>
      </c>
      <c r="T217" s="92">
        <f>$R217*법인영업팀!$M$258</f>
        <v>0</v>
      </c>
      <c r="U217" s="92">
        <f>$R217*법인영업팀!$N$258</f>
        <v>0</v>
      </c>
      <c r="V217" s="92">
        <f>$R217*법인영업팀!$O$258</f>
        <v>0</v>
      </c>
      <c r="W217" s="92">
        <f>$R217*법인영업팀!$P$258</f>
        <v>0</v>
      </c>
      <c r="X217" s="92" t="b">
        <f t="shared" si="41"/>
        <v>1</v>
      </c>
    </row>
    <row r="218" spans="1:24" x14ac:dyDescent="0.45">
      <c r="A218" s="26" t="s">
        <v>108</v>
      </c>
      <c r="B218" s="97">
        <f>IFERROR(VLOOKUP($A218,'법인영업혁신단 IU'!$A:$E,2,FALSE),0)</f>
        <v>0</v>
      </c>
      <c r="C218" s="97">
        <f>IFERROR(VLOOKUP($A218,'법인영업혁신단 IU'!$A:$E,3,FALSE),0)</f>
        <v>0</v>
      </c>
      <c r="D218" s="97">
        <f>IFERROR(VLOOKUP($A218,'법인영업혁신단 IU'!$A:$E,5,FALSE),0)</f>
        <v>0</v>
      </c>
      <c r="E218" s="97">
        <f>IFERROR(VLOOKUP(A218,'법인영업혁신단 IU'!$A:$E,4,0),0)</f>
        <v>0</v>
      </c>
      <c r="F218" s="97">
        <f>IFERROR(VLOOKUP($A218,'법인영업혁신단 IU'!$A:$F,6,0),0)</f>
        <v>0</v>
      </c>
      <c r="G218" s="97">
        <f>IFERROR(VLOOKUP($A218,'법인영업혁신단 IU'!$A:$G,7,0),0)</f>
        <v>0</v>
      </c>
      <c r="H218" s="97" t="b">
        <f t="shared" si="37"/>
        <v>1</v>
      </c>
      <c r="K218" s="260">
        <f t="shared" si="42"/>
        <v>0</v>
      </c>
      <c r="L218" s="92">
        <f t="shared" si="34"/>
        <v>0</v>
      </c>
      <c r="M218" s="92">
        <f t="shared" si="35"/>
        <v>0</v>
      </c>
      <c r="N218" s="92">
        <f t="shared" si="36"/>
        <v>0</v>
      </c>
      <c r="O218" s="92">
        <f t="shared" si="38"/>
        <v>0</v>
      </c>
      <c r="P218" s="261" t="b">
        <f t="shared" si="39"/>
        <v>1</v>
      </c>
      <c r="R218" s="92">
        <f t="shared" si="40"/>
        <v>0</v>
      </c>
      <c r="S218" s="92">
        <f>$R218*법인영업팀!$L$258</f>
        <v>0</v>
      </c>
      <c r="T218" s="92">
        <f>$R218*법인영업팀!$M$258</f>
        <v>0</v>
      </c>
      <c r="U218" s="92">
        <f>$R218*법인영업팀!$N$258</f>
        <v>0</v>
      </c>
      <c r="V218" s="92">
        <f>$R218*법인영업팀!$O$258</f>
        <v>0</v>
      </c>
      <c r="W218" s="92">
        <f>$R218*법인영업팀!$P$258</f>
        <v>0</v>
      </c>
      <c r="X218" s="92" t="b">
        <f t="shared" si="41"/>
        <v>1</v>
      </c>
    </row>
    <row r="219" spans="1:24" x14ac:dyDescent="0.45">
      <c r="A219" s="23" t="s">
        <v>131</v>
      </c>
      <c r="B219" s="97">
        <f>IFERROR(VLOOKUP($A219,'법인영업혁신단 IU'!$A:$E,2,FALSE),0)</f>
        <v>976999</v>
      </c>
      <c r="C219" s="97">
        <f>IFERROR(VLOOKUP($A219,'법인영업혁신단 IU'!$A:$E,3,FALSE),0)</f>
        <v>0</v>
      </c>
      <c r="D219" s="97">
        <f>IFERROR(VLOOKUP($A219,'법인영업혁신단 IU'!$A:$E,5,FALSE),0)</f>
        <v>0</v>
      </c>
      <c r="E219" s="97">
        <f>IFERROR(VLOOKUP(A219,'법인영업혁신단 IU'!$A:$E,4,0),0)</f>
        <v>0</v>
      </c>
      <c r="F219" s="97">
        <f>IFERROR(VLOOKUP($A219,'법인영업혁신단 IU'!$A:$F,6,0),0)</f>
        <v>976999</v>
      </c>
      <c r="G219" s="97">
        <f>IFERROR(VLOOKUP($A219,'법인영업혁신단 IU'!$A:$G,7,0),0)</f>
        <v>0</v>
      </c>
      <c r="H219" s="97" t="b">
        <f t="shared" si="37"/>
        <v>1</v>
      </c>
      <c r="K219" s="260">
        <f t="shared" si="42"/>
        <v>0</v>
      </c>
      <c r="L219" s="92">
        <f t="shared" si="34"/>
        <v>0</v>
      </c>
      <c r="M219" s="92">
        <f t="shared" si="35"/>
        <v>0</v>
      </c>
      <c r="N219" s="92">
        <f t="shared" si="36"/>
        <v>0</v>
      </c>
      <c r="O219" s="92">
        <f t="shared" si="38"/>
        <v>0</v>
      </c>
      <c r="P219" s="261" t="b">
        <f t="shared" si="39"/>
        <v>1</v>
      </c>
      <c r="R219" s="92">
        <f t="shared" si="40"/>
        <v>0</v>
      </c>
      <c r="S219" s="92">
        <f>$R219*법인영업팀!$L$258</f>
        <v>0</v>
      </c>
      <c r="T219" s="92">
        <f>$R219*법인영업팀!$M$258</f>
        <v>0</v>
      </c>
      <c r="U219" s="92">
        <f>$R219*법인영업팀!$N$258</f>
        <v>0</v>
      </c>
      <c r="V219" s="92">
        <f>$R219*법인영업팀!$O$258</f>
        <v>0</v>
      </c>
      <c r="W219" s="92">
        <f>$R219*법인영업팀!$P$258</f>
        <v>0</v>
      </c>
      <c r="X219" s="92" t="b">
        <f t="shared" si="41"/>
        <v>1</v>
      </c>
    </row>
    <row r="220" spans="1:24" x14ac:dyDescent="0.45">
      <c r="A220" s="25" t="s">
        <v>109</v>
      </c>
      <c r="B220" s="97">
        <f>IFERROR(VLOOKUP($A220,'법인영업혁신단 IU'!$A:$E,2,FALSE),0)</f>
        <v>2200198</v>
      </c>
      <c r="C220" s="97">
        <f>IFERROR(VLOOKUP($A220,'법인영업혁신단 IU'!$A:$E,3,FALSE),0)</f>
        <v>0</v>
      </c>
      <c r="D220" s="97">
        <f>IFERROR(VLOOKUP($A220,'법인영업혁신단 IU'!$A:$E,5,FALSE),0)</f>
        <v>0</v>
      </c>
      <c r="E220" s="97">
        <f>IFERROR(VLOOKUP(A220,'법인영업혁신단 IU'!$A:$E,4,0),0)</f>
        <v>2200198</v>
      </c>
      <c r="F220" s="97">
        <f>IFERROR(VLOOKUP($A220,'법인영업혁신단 IU'!$A:$F,6,0),0)</f>
        <v>0</v>
      </c>
      <c r="G220" s="97">
        <f>IFERROR(VLOOKUP($A220,'법인영업혁신단 IU'!$A:$G,7,0),0)</f>
        <v>0</v>
      </c>
      <c r="H220" s="97" t="b">
        <f t="shared" si="37"/>
        <v>1</v>
      </c>
      <c r="K220" s="260">
        <f t="shared" si="42"/>
        <v>0</v>
      </c>
      <c r="L220" s="92">
        <f t="shared" si="34"/>
        <v>0</v>
      </c>
      <c r="M220" s="92">
        <f t="shared" si="35"/>
        <v>0</v>
      </c>
      <c r="N220" s="92">
        <f t="shared" si="36"/>
        <v>0</v>
      </c>
      <c r="O220" s="92">
        <f t="shared" si="38"/>
        <v>0</v>
      </c>
      <c r="P220" s="261" t="b">
        <f t="shared" si="39"/>
        <v>1</v>
      </c>
      <c r="R220" s="92">
        <f t="shared" si="40"/>
        <v>0</v>
      </c>
      <c r="S220" s="92">
        <f>$R220*법인영업팀!$L$258</f>
        <v>0</v>
      </c>
      <c r="T220" s="92">
        <f>$R220*법인영업팀!$M$258</f>
        <v>0</v>
      </c>
      <c r="U220" s="92">
        <f>$R220*법인영업팀!$N$258</f>
        <v>0</v>
      </c>
      <c r="V220" s="92">
        <f>$R220*법인영업팀!$O$258</f>
        <v>0</v>
      </c>
      <c r="W220" s="92">
        <f>$R220*법인영업팀!$P$258</f>
        <v>0</v>
      </c>
      <c r="X220" s="92" t="b">
        <f t="shared" si="41"/>
        <v>1</v>
      </c>
    </row>
    <row r="221" spans="1:24" x14ac:dyDescent="0.45">
      <c r="A221" s="28" t="s">
        <v>245</v>
      </c>
      <c r="B221" s="97">
        <f>IFERROR(VLOOKUP($A221,'법인영업혁신단 IU'!$A:$E,2,FALSE),0)</f>
        <v>0</v>
      </c>
      <c r="C221" s="97">
        <f>IFERROR(VLOOKUP($A221,'법인영업혁신단 IU'!$A:$E,3,FALSE),0)</f>
        <v>0</v>
      </c>
      <c r="D221" s="97">
        <f>IFERROR(VLOOKUP($A221,'법인영업혁신단 IU'!$A:$E,5,FALSE),0)</f>
        <v>0</v>
      </c>
      <c r="E221" s="97">
        <f>IFERROR(VLOOKUP(A221,'법인영업혁신단 IU'!$A:$E,4,0),0)</f>
        <v>0</v>
      </c>
      <c r="F221" s="97">
        <f>IFERROR(VLOOKUP($A221,'법인영업혁신단 IU'!$A:$F,6,0),0)</f>
        <v>0</v>
      </c>
      <c r="G221" s="97">
        <f>IFERROR(VLOOKUP($A221,'법인영업혁신단 IU'!$A:$G,7,0),0)</f>
        <v>0</v>
      </c>
      <c r="H221" s="97" t="b">
        <f t="shared" si="37"/>
        <v>1</v>
      </c>
      <c r="K221" s="260">
        <f t="shared" si="42"/>
        <v>0</v>
      </c>
      <c r="L221" s="92">
        <f t="shared" si="34"/>
        <v>0</v>
      </c>
      <c r="M221" s="92">
        <f t="shared" si="35"/>
        <v>0</v>
      </c>
      <c r="N221" s="92">
        <f t="shared" si="36"/>
        <v>0</v>
      </c>
      <c r="O221" s="92">
        <f t="shared" si="38"/>
        <v>0</v>
      </c>
      <c r="P221" s="261" t="b">
        <f t="shared" si="39"/>
        <v>1</v>
      </c>
      <c r="R221" s="92">
        <f t="shared" si="40"/>
        <v>0</v>
      </c>
      <c r="S221" s="92">
        <f>$R221*법인영업팀!$L$258</f>
        <v>0</v>
      </c>
      <c r="T221" s="92">
        <f>$R221*법인영업팀!$M$258</f>
        <v>0</v>
      </c>
      <c r="U221" s="92">
        <f>$R221*법인영업팀!$N$258</f>
        <v>0</v>
      </c>
      <c r="V221" s="92">
        <f>$R221*법인영업팀!$O$258</f>
        <v>0</v>
      </c>
      <c r="W221" s="92">
        <f>$R221*법인영업팀!$P$258</f>
        <v>0</v>
      </c>
      <c r="X221" s="92" t="b">
        <f t="shared" si="41"/>
        <v>1</v>
      </c>
    </row>
    <row r="222" spans="1:24" x14ac:dyDescent="0.45">
      <c r="A222" s="26" t="s">
        <v>110</v>
      </c>
      <c r="B222" s="97">
        <f>IFERROR(VLOOKUP($A222,'법인영업혁신단 IU'!$A:$E,2,FALSE),0)</f>
        <v>0</v>
      </c>
      <c r="C222" s="97">
        <f>IFERROR(VLOOKUP($A222,'법인영업혁신단 IU'!$A:$E,3,FALSE),0)</f>
        <v>0</v>
      </c>
      <c r="D222" s="97">
        <f>IFERROR(VLOOKUP($A222,'법인영업혁신단 IU'!$A:$E,5,FALSE),0)</f>
        <v>0</v>
      </c>
      <c r="E222" s="97">
        <f>IFERROR(VLOOKUP(A222,'법인영업혁신단 IU'!$A:$E,4,0),0)</f>
        <v>0</v>
      </c>
      <c r="F222" s="97">
        <f>IFERROR(VLOOKUP($A222,'법인영업혁신단 IU'!$A:$F,6,0),0)</f>
        <v>0</v>
      </c>
      <c r="G222" s="97">
        <f>IFERROR(VLOOKUP($A222,'법인영업혁신단 IU'!$A:$G,7,0),0)</f>
        <v>0</v>
      </c>
      <c r="H222" s="97" t="b">
        <f t="shared" si="37"/>
        <v>1</v>
      </c>
      <c r="K222" s="260">
        <f t="shared" si="42"/>
        <v>0</v>
      </c>
      <c r="L222" s="92">
        <f t="shared" si="34"/>
        <v>0</v>
      </c>
      <c r="M222" s="92">
        <f t="shared" si="35"/>
        <v>0</v>
      </c>
      <c r="N222" s="92">
        <f t="shared" si="36"/>
        <v>0</v>
      </c>
      <c r="O222" s="92">
        <f t="shared" si="38"/>
        <v>0</v>
      </c>
      <c r="P222" s="261" t="b">
        <f t="shared" si="39"/>
        <v>1</v>
      </c>
      <c r="R222" s="92">
        <f t="shared" si="40"/>
        <v>0</v>
      </c>
      <c r="S222" s="92">
        <f>$R222*법인영업팀!$L$258</f>
        <v>0</v>
      </c>
      <c r="T222" s="92">
        <f>$R222*법인영업팀!$M$258</f>
        <v>0</v>
      </c>
      <c r="U222" s="92">
        <f>$R222*법인영업팀!$N$258</f>
        <v>0</v>
      </c>
      <c r="V222" s="92">
        <f>$R222*법인영업팀!$O$258</f>
        <v>0</v>
      </c>
      <c r="W222" s="92">
        <f>$R222*법인영업팀!$P$258</f>
        <v>0</v>
      </c>
      <c r="X222" s="92" t="b">
        <f t="shared" si="41"/>
        <v>1</v>
      </c>
    </row>
    <row r="223" spans="1:24" x14ac:dyDescent="0.45">
      <c r="A223" s="25" t="s">
        <v>339</v>
      </c>
      <c r="B223" s="97">
        <f>IFERROR(VLOOKUP($A223,'법인영업혁신단 IU'!$A:$E,2,FALSE),0)</f>
        <v>0</v>
      </c>
      <c r="C223" s="97">
        <f>IFERROR(VLOOKUP($A223,'법인영업혁신단 IU'!$A:$E,3,FALSE),0)</f>
        <v>0</v>
      </c>
      <c r="D223" s="97">
        <f>IFERROR(VLOOKUP($A223,'법인영업혁신단 IU'!$A:$E,5,FALSE),0)</f>
        <v>0</v>
      </c>
      <c r="E223" s="97">
        <f>IFERROR(VLOOKUP(A223,'법인영업혁신단 IU'!$A:$E,4,0),0)</f>
        <v>0</v>
      </c>
      <c r="F223" s="97">
        <f>IFERROR(VLOOKUP($A223,'법인영업혁신단 IU'!$A:$F,6,0),0)</f>
        <v>0</v>
      </c>
      <c r="G223" s="97">
        <f>IFERROR(VLOOKUP($A223,'법인영업혁신단 IU'!$A:$G,7,0),0)</f>
        <v>0</v>
      </c>
      <c r="H223" s="97" t="b">
        <f t="shared" si="37"/>
        <v>1</v>
      </c>
      <c r="K223" s="260">
        <f t="shared" si="42"/>
        <v>0</v>
      </c>
      <c r="L223" s="92">
        <f t="shared" si="34"/>
        <v>0</v>
      </c>
      <c r="M223" s="92">
        <f t="shared" si="35"/>
        <v>0</v>
      </c>
      <c r="N223" s="92">
        <f t="shared" si="36"/>
        <v>0</v>
      </c>
      <c r="O223" s="92">
        <f t="shared" si="38"/>
        <v>0</v>
      </c>
      <c r="P223" s="261" t="b">
        <f t="shared" si="39"/>
        <v>1</v>
      </c>
      <c r="R223" s="92">
        <f t="shared" si="40"/>
        <v>0</v>
      </c>
      <c r="S223" s="92">
        <f>$R223*법인영업팀!$L$258</f>
        <v>0</v>
      </c>
      <c r="T223" s="92">
        <f>$R223*법인영업팀!$M$258</f>
        <v>0</v>
      </c>
      <c r="U223" s="92">
        <f>$R223*법인영업팀!$N$258</f>
        <v>0</v>
      </c>
      <c r="V223" s="92">
        <f>$R223*법인영업팀!$O$258</f>
        <v>0</v>
      </c>
      <c r="W223" s="92">
        <f>$R223*법인영업팀!$P$258</f>
        <v>0</v>
      </c>
      <c r="X223" s="92" t="b">
        <f t="shared" si="41"/>
        <v>1</v>
      </c>
    </row>
    <row r="224" spans="1:24" x14ac:dyDescent="0.45">
      <c r="A224" s="24" t="s">
        <v>246</v>
      </c>
      <c r="B224" s="97">
        <f>IFERROR(VLOOKUP($A224,'법인영업혁신단 IU'!$A:$E,2,FALSE),0)</f>
        <v>0</v>
      </c>
      <c r="C224" s="97">
        <f>IFERROR(VLOOKUP($A224,'법인영업혁신단 IU'!$A:$E,3,FALSE),0)</f>
        <v>0</v>
      </c>
      <c r="D224" s="97">
        <f>IFERROR(VLOOKUP($A224,'법인영업혁신단 IU'!$A:$E,5,FALSE),0)</f>
        <v>0</v>
      </c>
      <c r="E224" s="97">
        <f>IFERROR(VLOOKUP(A224,'법인영업혁신단 IU'!$A:$E,4,0),0)</f>
        <v>0</v>
      </c>
      <c r="F224" s="97">
        <f>IFERROR(VLOOKUP($A224,'법인영업혁신단 IU'!$A:$F,6,0),0)</f>
        <v>0</v>
      </c>
      <c r="G224" s="97">
        <f>IFERROR(VLOOKUP($A224,'법인영업혁신단 IU'!$A:$G,7,0),0)</f>
        <v>0</v>
      </c>
      <c r="H224" s="97" t="b">
        <f t="shared" si="37"/>
        <v>1</v>
      </c>
      <c r="K224" s="260">
        <f t="shared" si="42"/>
        <v>0</v>
      </c>
      <c r="L224" s="92">
        <f t="shared" si="34"/>
        <v>0</v>
      </c>
      <c r="M224" s="92">
        <f t="shared" si="35"/>
        <v>0</v>
      </c>
      <c r="N224" s="92">
        <f t="shared" si="36"/>
        <v>0</v>
      </c>
      <c r="O224" s="92">
        <f t="shared" si="38"/>
        <v>0</v>
      </c>
      <c r="P224" s="261" t="b">
        <f t="shared" si="39"/>
        <v>1</v>
      </c>
      <c r="R224" s="92">
        <f t="shared" si="40"/>
        <v>0</v>
      </c>
      <c r="S224" s="92">
        <f>$R224*법인영업팀!$L$258</f>
        <v>0</v>
      </c>
      <c r="T224" s="92">
        <f>$R224*법인영업팀!$M$258</f>
        <v>0</v>
      </c>
      <c r="U224" s="92">
        <f>$R224*법인영업팀!$N$258</f>
        <v>0</v>
      </c>
      <c r="V224" s="92">
        <f>$R224*법인영업팀!$O$258</f>
        <v>0</v>
      </c>
      <c r="W224" s="92">
        <f>$R224*법인영업팀!$P$258</f>
        <v>0</v>
      </c>
      <c r="X224" s="92" t="b">
        <f t="shared" si="41"/>
        <v>1</v>
      </c>
    </row>
    <row r="225" spans="1:24" x14ac:dyDescent="0.45">
      <c r="A225" s="24" t="s">
        <v>111</v>
      </c>
      <c r="B225" s="97">
        <f>IFERROR(VLOOKUP($A225,'법인영업혁신단 IU'!$A:$E,2,FALSE),0)</f>
        <v>816965047</v>
      </c>
      <c r="C225" s="97">
        <f>IFERROR(VLOOKUP($A225,'법인영업혁신단 IU'!$A:$E,3,FALSE),0)</f>
        <v>0</v>
      </c>
      <c r="D225" s="97">
        <f>IFERROR(VLOOKUP($A225,'법인영업혁신단 IU'!$A:$E,5,FALSE),0)</f>
        <v>588131584</v>
      </c>
      <c r="E225" s="97">
        <f>IFERROR(VLOOKUP(A225,'법인영업혁신단 IU'!$A:$E,4,0),0)</f>
        <v>227956190</v>
      </c>
      <c r="F225" s="97">
        <f>IFERROR(VLOOKUP($A225,'법인영업혁신단 IU'!$A:$F,6,0),0)</f>
        <v>877273</v>
      </c>
      <c r="G225" s="97">
        <f>IFERROR(VLOOKUP($A225,'법인영업혁신단 IU'!$A:$G,7,0),0)</f>
        <v>0</v>
      </c>
      <c r="H225" s="97" t="b">
        <f t="shared" si="37"/>
        <v>1</v>
      </c>
      <c r="K225" s="260">
        <f t="shared" si="42"/>
        <v>0</v>
      </c>
      <c r="L225" s="92">
        <f t="shared" si="34"/>
        <v>0</v>
      </c>
      <c r="M225" s="92">
        <f t="shared" si="35"/>
        <v>0</v>
      </c>
      <c r="N225" s="92">
        <f t="shared" si="36"/>
        <v>0</v>
      </c>
      <c r="O225" s="92">
        <f t="shared" si="38"/>
        <v>0</v>
      </c>
      <c r="P225" s="261" t="b">
        <f t="shared" si="39"/>
        <v>1</v>
      </c>
      <c r="R225" s="92">
        <f t="shared" si="40"/>
        <v>0</v>
      </c>
      <c r="S225" s="92">
        <f>$R225*법인영업팀!$L$258</f>
        <v>0</v>
      </c>
      <c r="T225" s="92">
        <f>$R225*법인영업팀!$M$258</f>
        <v>0</v>
      </c>
      <c r="U225" s="92">
        <f>$R225*법인영업팀!$N$258</f>
        <v>0</v>
      </c>
      <c r="V225" s="92">
        <f>$R225*법인영업팀!$O$258</f>
        <v>0</v>
      </c>
      <c r="W225" s="92">
        <f>$R225*법인영업팀!$P$258</f>
        <v>0</v>
      </c>
      <c r="X225" s="92" t="b">
        <f t="shared" si="41"/>
        <v>1</v>
      </c>
    </row>
    <row r="226" spans="1:24" x14ac:dyDescent="0.45">
      <c r="A226" s="25" t="s">
        <v>177</v>
      </c>
      <c r="B226" s="97">
        <f>IFERROR(VLOOKUP($A226,'법인영업혁신단 IU'!$A:$E,2,FALSE),0)</f>
        <v>0</v>
      </c>
      <c r="C226" s="97">
        <f>IFERROR(VLOOKUP($A226,'법인영업혁신단 IU'!$A:$E,3,FALSE),0)</f>
        <v>0</v>
      </c>
      <c r="D226" s="97">
        <f>IFERROR(VLOOKUP($A226,'법인영업혁신단 IU'!$A:$E,5,FALSE),0)</f>
        <v>0</v>
      </c>
      <c r="E226" s="97">
        <f>IFERROR(VLOOKUP(A226,'법인영업혁신단 IU'!$A:$E,4,0),0)</f>
        <v>0</v>
      </c>
      <c r="F226" s="97">
        <f>IFERROR(VLOOKUP($A226,'법인영업혁신단 IU'!$A:$F,6,0),0)</f>
        <v>0</v>
      </c>
      <c r="G226" s="97">
        <f>IFERROR(VLOOKUP($A226,'법인영업혁신단 IU'!$A:$G,7,0),0)</f>
        <v>0</v>
      </c>
      <c r="H226" s="97" t="b">
        <f t="shared" si="37"/>
        <v>1</v>
      </c>
      <c r="K226" s="260">
        <f t="shared" si="42"/>
        <v>0</v>
      </c>
      <c r="L226" s="92">
        <f t="shared" si="34"/>
        <v>0</v>
      </c>
      <c r="M226" s="92">
        <f t="shared" si="35"/>
        <v>0</v>
      </c>
      <c r="N226" s="92">
        <f t="shared" si="36"/>
        <v>0</v>
      </c>
      <c r="O226" s="92">
        <f t="shared" si="38"/>
        <v>0</v>
      </c>
      <c r="P226" s="261" t="b">
        <f t="shared" si="39"/>
        <v>1</v>
      </c>
      <c r="R226" s="92">
        <f t="shared" si="40"/>
        <v>0</v>
      </c>
      <c r="S226" s="92">
        <f>$R226*법인영업팀!$L$258</f>
        <v>0</v>
      </c>
      <c r="T226" s="92">
        <f>$R226*법인영업팀!$M$258</f>
        <v>0</v>
      </c>
      <c r="U226" s="92">
        <f>$R226*법인영업팀!$N$258</f>
        <v>0</v>
      </c>
      <c r="V226" s="92">
        <f>$R226*법인영업팀!$O$258</f>
        <v>0</v>
      </c>
      <c r="W226" s="92">
        <f>$R226*법인영업팀!$P$258</f>
        <v>0</v>
      </c>
      <c r="X226" s="92" t="b">
        <f t="shared" si="41"/>
        <v>1</v>
      </c>
    </row>
    <row r="227" spans="1:24" x14ac:dyDescent="0.45">
      <c r="A227" s="25" t="s">
        <v>247</v>
      </c>
      <c r="B227" s="97">
        <f>IFERROR(VLOOKUP($A227,'법인영업혁신단 IU'!$A:$E,2,FALSE),0)</f>
        <v>0</v>
      </c>
      <c r="C227" s="97">
        <f>IFERROR(VLOOKUP($A227,'법인영업혁신단 IU'!$A:$E,3,FALSE),0)</f>
        <v>0</v>
      </c>
      <c r="D227" s="97">
        <f>IFERROR(VLOOKUP($A227,'법인영업혁신단 IU'!$A:$E,5,FALSE),0)</f>
        <v>0</v>
      </c>
      <c r="E227" s="97">
        <f>IFERROR(VLOOKUP(A227,'법인영업혁신단 IU'!$A:$E,4,0),0)</f>
        <v>0</v>
      </c>
      <c r="F227" s="97">
        <f>IFERROR(VLOOKUP($A227,'법인영업혁신단 IU'!$A:$F,6,0),0)</f>
        <v>0</v>
      </c>
      <c r="G227" s="97">
        <f>IFERROR(VLOOKUP($A227,'법인영업혁신단 IU'!$A:$G,7,0),0)</f>
        <v>0</v>
      </c>
      <c r="H227" s="97" t="b">
        <f t="shared" si="37"/>
        <v>1</v>
      </c>
      <c r="K227" s="260">
        <f t="shared" si="42"/>
        <v>0</v>
      </c>
      <c r="L227" s="92">
        <f t="shared" si="34"/>
        <v>0</v>
      </c>
      <c r="M227" s="92">
        <f t="shared" si="35"/>
        <v>0</v>
      </c>
      <c r="N227" s="92">
        <f t="shared" si="36"/>
        <v>0</v>
      </c>
      <c r="O227" s="92">
        <f t="shared" si="38"/>
        <v>0</v>
      </c>
      <c r="P227" s="261" t="b">
        <f t="shared" si="39"/>
        <v>1</v>
      </c>
      <c r="R227" s="92">
        <f t="shared" si="40"/>
        <v>0</v>
      </c>
      <c r="S227" s="92">
        <f>$R227*법인영업팀!$L$258</f>
        <v>0</v>
      </c>
      <c r="T227" s="92">
        <f>$R227*법인영업팀!$M$258</f>
        <v>0</v>
      </c>
      <c r="U227" s="92">
        <f>$R227*법인영업팀!$N$258</f>
        <v>0</v>
      </c>
      <c r="V227" s="92">
        <f>$R227*법인영업팀!$O$258</f>
        <v>0</v>
      </c>
      <c r="W227" s="92">
        <f>$R227*법인영업팀!$P$258</f>
        <v>0</v>
      </c>
      <c r="X227" s="92" t="b">
        <f t="shared" si="41"/>
        <v>1</v>
      </c>
    </row>
    <row r="228" spans="1:24" x14ac:dyDescent="0.45">
      <c r="A228" s="25" t="s">
        <v>258</v>
      </c>
      <c r="B228" s="97">
        <f>IFERROR(VLOOKUP($A228,'법인영업혁신단 IU'!$A:$E,2,FALSE),0)</f>
        <v>816087774</v>
      </c>
      <c r="C228" s="97">
        <f>IFERROR(VLOOKUP($A228,'법인영업혁신단 IU'!$A:$E,3,FALSE),0)</f>
        <v>0</v>
      </c>
      <c r="D228" s="97">
        <f>IFERROR(VLOOKUP($A228,'법인영업혁신단 IU'!$A:$E,5,FALSE),0)</f>
        <v>588131584</v>
      </c>
      <c r="E228" s="97">
        <f>IFERROR(VLOOKUP(A228,'법인영업혁신단 IU'!$A:$E,4,0),0)</f>
        <v>227956190</v>
      </c>
      <c r="F228" s="97">
        <f>IFERROR(VLOOKUP($A228,'법인영업혁신단 IU'!$A:$F,6,0),0)</f>
        <v>0</v>
      </c>
      <c r="G228" s="97">
        <f>IFERROR(VLOOKUP($A228,'법인영업혁신단 IU'!$A:$G,7,0),0)</f>
        <v>0</v>
      </c>
      <c r="H228" s="97" t="b">
        <f t="shared" si="37"/>
        <v>1</v>
      </c>
      <c r="K228" s="260">
        <f t="shared" si="42"/>
        <v>0</v>
      </c>
      <c r="L228" s="92">
        <f t="shared" si="34"/>
        <v>0</v>
      </c>
      <c r="M228" s="92">
        <f t="shared" si="35"/>
        <v>0</v>
      </c>
      <c r="N228" s="92">
        <f t="shared" si="36"/>
        <v>0</v>
      </c>
      <c r="O228" s="92">
        <f t="shared" si="38"/>
        <v>0</v>
      </c>
      <c r="P228" s="261" t="b">
        <f t="shared" si="39"/>
        <v>1</v>
      </c>
      <c r="R228" s="92">
        <f t="shared" si="40"/>
        <v>0</v>
      </c>
      <c r="S228" s="92">
        <f>$R228*법인영업팀!$L$258</f>
        <v>0</v>
      </c>
      <c r="T228" s="92">
        <f>$R228*법인영업팀!$M$258</f>
        <v>0</v>
      </c>
      <c r="U228" s="92">
        <f>$R228*법인영업팀!$N$258</f>
        <v>0</v>
      </c>
      <c r="V228" s="92">
        <f>$R228*법인영업팀!$O$258</f>
        <v>0</v>
      </c>
      <c r="W228" s="92">
        <f>$R228*법인영업팀!$P$258</f>
        <v>0</v>
      </c>
      <c r="X228" s="92" t="b">
        <f t="shared" si="41"/>
        <v>1</v>
      </c>
    </row>
    <row r="229" spans="1:24" x14ac:dyDescent="0.45">
      <c r="A229" s="28" t="s">
        <v>248</v>
      </c>
      <c r="B229" s="97">
        <f>IFERROR(VLOOKUP($A229,'법인영업혁신단 IU'!$A:$E,2,FALSE),0)</f>
        <v>0</v>
      </c>
      <c r="C229" s="97">
        <f>IFERROR(VLOOKUP($A229,'법인영업혁신단 IU'!$A:$E,3,FALSE),0)</f>
        <v>0</v>
      </c>
      <c r="D229" s="97">
        <f>IFERROR(VLOOKUP($A229,'법인영업혁신단 IU'!$A:$E,5,FALSE),0)</f>
        <v>0</v>
      </c>
      <c r="E229" s="97">
        <f>IFERROR(VLOOKUP(A229,'법인영업혁신단 IU'!$A:$E,4,0),0)</f>
        <v>0</v>
      </c>
      <c r="F229" s="97">
        <f>IFERROR(VLOOKUP($A229,'법인영업혁신단 IU'!$A:$F,6,0),0)</f>
        <v>0</v>
      </c>
      <c r="G229" s="97">
        <f>IFERROR(VLOOKUP($A229,'법인영업혁신단 IU'!$A:$G,7,0),0)</f>
        <v>0</v>
      </c>
      <c r="H229" s="97" t="b">
        <f t="shared" si="37"/>
        <v>1</v>
      </c>
      <c r="K229" s="260">
        <f t="shared" si="42"/>
        <v>0</v>
      </c>
      <c r="L229" s="92">
        <f t="shared" si="34"/>
        <v>0</v>
      </c>
      <c r="M229" s="92">
        <f t="shared" si="35"/>
        <v>0</v>
      </c>
      <c r="N229" s="92">
        <f t="shared" si="36"/>
        <v>0</v>
      </c>
      <c r="O229" s="92">
        <f t="shared" si="38"/>
        <v>0</v>
      </c>
      <c r="P229" s="261" t="b">
        <f t="shared" si="39"/>
        <v>1</v>
      </c>
      <c r="R229" s="92">
        <f t="shared" si="40"/>
        <v>0</v>
      </c>
      <c r="S229" s="92">
        <f>$R229*법인영업팀!$L$258</f>
        <v>0</v>
      </c>
      <c r="T229" s="92">
        <f>$R229*법인영업팀!$M$258</f>
        <v>0</v>
      </c>
      <c r="U229" s="92">
        <f>$R229*법인영업팀!$N$258</f>
        <v>0</v>
      </c>
      <c r="V229" s="92">
        <f>$R229*법인영업팀!$O$258</f>
        <v>0</v>
      </c>
      <c r="W229" s="92">
        <f>$R229*법인영업팀!$P$258</f>
        <v>0</v>
      </c>
      <c r="X229" s="92" t="b">
        <f t="shared" si="41"/>
        <v>1</v>
      </c>
    </row>
    <row r="230" spans="1:24" x14ac:dyDescent="0.45">
      <c r="A230" s="25" t="s">
        <v>112</v>
      </c>
      <c r="B230" s="97">
        <f>IFERROR(VLOOKUP($A230,'법인영업혁신단 IU'!$A:$E,2,FALSE),0)</f>
        <v>0</v>
      </c>
      <c r="C230" s="97">
        <f>IFERROR(VLOOKUP($A230,'법인영업혁신단 IU'!$A:$E,3,FALSE),0)</f>
        <v>0</v>
      </c>
      <c r="D230" s="97">
        <f>IFERROR(VLOOKUP($A230,'법인영업혁신단 IU'!$A:$E,5,FALSE),0)</f>
        <v>0</v>
      </c>
      <c r="E230" s="97">
        <f>IFERROR(VLOOKUP(A230,'법인영업혁신단 IU'!$A:$E,4,0),0)</f>
        <v>0</v>
      </c>
      <c r="F230" s="97">
        <f>IFERROR(VLOOKUP($A230,'법인영업혁신단 IU'!$A:$F,6,0),0)</f>
        <v>0</v>
      </c>
      <c r="G230" s="97">
        <f>IFERROR(VLOOKUP($A230,'법인영업혁신단 IU'!$A:$G,7,0),0)</f>
        <v>0</v>
      </c>
      <c r="H230" s="97" t="b">
        <f t="shared" si="37"/>
        <v>1</v>
      </c>
      <c r="K230" s="260">
        <f t="shared" si="42"/>
        <v>0</v>
      </c>
      <c r="L230" s="92">
        <f t="shared" si="34"/>
        <v>0</v>
      </c>
      <c r="M230" s="92">
        <f t="shared" si="35"/>
        <v>0</v>
      </c>
      <c r="N230" s="92">
        <f t="shared" si="36"/>
        <v>0</v>
      </c>
      <c r="O230" s="92">
        <f t="shared" si="38"/>
        <v>0</v>
      </c>
      <c r="P230" s="261" t="b">
        <f t="shared" si="39"/>
        <v>1</v>
      </c>
      <c r="R230" s="92">
        <f t="shared" si="40"/>
        <v>0</v>
      </c>
      <c r="S230" s="92">
        <f>$R230*법인영업팀!$L$258</f>
        <v>0</v>
      </c>
      <c r="T230" s="92">
        <f>$R230*법인영업팀!$M$258</f>
        <v>0</v>
      </c>
      <c r="U230" s="92">
        <f>$R230*법인영업팀!$N$258</f>
        <v>0</v>
      </c>
      <c r="V230" s="92">
        <f>$R230*법인영업팀!$O$258</f>
        <v>0</v>
      </c>
      <c r="W230" s="92">
        <f>$R230*법인영업팀!$P$258</f>
        <v>0</v>
      </c>
      <c r="X230" s="92" t="b">
        <f t="shared" si="41"/>
        <v>1</v>
      </c>
    </row>
    <row r="231" spans="1:24" x14ac:dyDescent="0.45">
      <c r="A231" s="25" t="s">
        <v>249</v>
      </c>
      <c r="B231" s="97">
        <f>IFERROR(VLOOKUP($A231,'법인영업혁신단 IU'!$A:$E,2,FALSE),0)</f>
        <v>0</v>
      </c>
      <c r="C231" s="97">
        <f>IFERROR(VLOOKUP($A231,'법인영업혁신단 IU'!$A:$E,3,FALSE),0)</f>
        <v>0</v>
      </c>
      <c r="D231" s="97">
        <f>IFERROR(VLOOKUP($A231,'법인영업혁신단 IU'!$A:$E,5,FALSE),0)</f>
        <v>0</v>
      </c>
      <c r="E231" s="97">
        <f>IFERROR(VLOOKUP(A231,'법인영업혁신단 IU'!$A:$E,4,0),0)</f>
        <v>0</v>
      </c>
      <c r="F231" s="97">
        <f>IFERROR(VLOOKUP($A231,'법인영업혁신단 IU'!$A:$F,6,0),0)</f>
        <v>0</v>
      </c>
      <c r="G231" s="97">
        <f>IFERROR(VLOOKUP($A231,'법인영업혁신단 IU'!$A:$G,7,0),0)</f>
        <v>0</v>
      </c>
      <c r="H231" s="97" t="b">
        <f t="shared" si="37"/>
        <v>1</v>
      </c>
      <c r="K231" s="260">
        <f t="shared" si="42"/>
        <v>0</v>
      </c>
      <c r="L231" s="92">
        <f t="shared" si="34"/>
        <v>0</v>
      </c>
      <c r="M231" s="92">
        <f t="shared" si="35"/>
        <v>0</v>
      </c>
      <c r="N231" s="92">
        <f t="shared" si="36"/>
        <v>0</v>
      </c>
      <c r="O231" s="92">
        <f t="shared" si="38"/>
        <v>0</v>
      </c>
      <c r="P231" s="261" t="b">
        <f t="shared" si="39"/>
        <v>1</v>
      </c>
      <c r="R231" s="92">
        <f t="shared" si="40"/>
        <v>0</v>
      </c>
      <c r="S231" s="92">
        <f>$R231*법인영업팀!$L$258</f>
        <v>0</v>
      </c>
      <c r="T231" s="92">
        <f>$R231*법인영업팀!$M$258</f>
        <v>0</v>
      </c>
      <c r="U231" s="92">
        <f>$R231*법인영업팀!$N$258</f>
        <v>0</v>
      </c>
      <c r="V231" s="92">
        <f>$R231*법인영업팀!$O$258</f>
        <v>0</v>
      </c>
      <c r="W231" s="92">
        <f>$R231*법인영업팀!$P$258</f>
        <v>0</v>
      </c>
      <c r="X231" s="92" t="b">
        <f t="shared" si="41"/>
        <v>1</v>
      </c>
    </row>
    <row r="232" spans="1:24" x14ac:dyDescent="0.45">
      <c r="A232" s="25" t="s">
        <v>250</v>
      </c>
      <c r="B232" s="97">
        <f>IFERROR(VLOOKUP($A232,'법인영업혁신단 IU'!$A:$E,2,FALSE),0)</f>
        <v>0</v>
      </c>
      <c r="C232" s="97">
        <f>IFERROR(VLOOKUP($A232,'법인영업혁신단 IU'!$A:$E,3,FALSE),0)</f>
        <v>0</v>
      </c>
      <c r="D232" s="97">
        <f>IFERROR(VLOOKUP($A232,'법인영업혁신단 IU'!$A:$E,5,FALSE),0)</f>
        <v>0</v>
      </c>
      <c r="E232" s="97">
        <f>IFERROR(VLOOKUP(A232,'법인영업혁신단 IU'!$A:$E,4,0),0)</f>
        <v>0</v>
      </c>
      <c r="F232" s="97">
        <f>IFERROR(VLOOKUP($A232,'법인영업혁신단 IU'!$A:$F,6,0),0)</f>
        <v>0</v>
      </c>
      <c r="G232" s="97">
        <f>IFERROR(VLOOKUP($A232,'법인영업혁신단 IU'!$A:$G,7,0),0)</f>
        <v>0</v>
      </c>
      <c r="H232" s="97" t="b">
        <f t="shared" si="37"/>
        <v>1</v>
      </c>
      <c r="K232" s="260">
        <f t="shared" si="42"/>
        <v>0</v>
      </c>
      <c r="L232" s="92">
        <f t="shared" si="34"/>
        <v>0</v>
      </c>
      <c r="M232" s="92">
        <f t="shared" si="35"/>
        <v>0</v>
      </c>
      <c r="N232" s="92">
        <f t="shared" si="36"/>
        <v>0</v>
      </c>
      <c r="O232" s="92">
        <f t="shared" si="38"/>
        <v>0</v>
      </c>
      <c r="P232" s="261" t="b">
        <f t="shared" si="39"/>
        <v>1</v>
      </c>
      <c r="R232" s="92">
        <f t="shared" si="40"/>
        <v>0</v>
      </c>
      <c r="S232" s="92">
        <f>$R232*법인영업팀!$L$258</f>
        <v>0</v>
      </c>
      <c r="T232" s="92">
        <f>$R232*법인영업팀!$M$258</f>
        <v>0</v>
      </c>
      <c r="U232" s="92">
        <f>$R232*법인영업팀!$N$258</f>
        <v>0</v>
      </c>
      <c r="V232" s="92">
        <f>$R232*법인영업팀!$O$258</f>
        <v>0</v>
      </c>
      <c r="W232" s="92">
        <f>$R232*법인영업팀!$P$258</f>
        <v>0</v>
      </c>
      <c r="X232" s="92" t="b">
        <f t="shared" si="41"/>
        <v>1</v>
      </c>
    </row>
    <row r="233" spans="1:24" x14ac:dyDescent="0.45">
      <c r="A233" s="26" t="s">
        <v>113</v>
      </c>
      <c r="B233" s="97">
        <f>IFERROR(VLOOKUP($A233,'법인영업혁신단 IU'!$A:$E,2,FALSE),0)</f>
        <v>877273</v>
      </c>
      <c r="C233" s="97">
        <f>IFERROR(VLOOKUP($A233,'법인영업혁신단 IU'!$A:$E,3,FALSE),0)</f>
        <v>0</v>
      </c>
      <c r="D233" s="97">
        <f>IFERROR(VLOOKUP($A233,'법인영업혁신단 IU'!$A:$E,5,FALSE),0)</f>
        <v>0</v>
      </c>
      <c r="E233" s="97">
        <f>IFERROR(VLOOKUP(A233,'법인영업혁신단 IU'!$A:$E,4,0),0)</f>
        <v>0</v>
      </c>
      <c r="F233" s="97">
        <f>IFERROR(VLOOKUP($A233,'법인영업혁신단 IU'!$A:$F,6,0),0)</f>
        <v>877273</v>
      </c>
      <c r="G233" s="97">
        <f>IFERROR(VLOOKUP($A233,'법인영업혁신단 IU'!$A:$G,7,0),0)</f>
        <v>0</v>
      </c>
      <c r="H233" s="97" t="b">
        <f t="shared" si="37"/>
        <v>1</v>
      </c>
      <c r="K233" s="260">
        <f t="shared" si="42"/>
        <v>0</v>
      </c>
      <c r="L233" s="92">
        <f t="shared" si="34"/>
        <v>0</v>
      </c>
      <c r="M233" s="92">
        <f t="shared" si="35"/>
        <v>0</v>
      </c>
      <c r="N233" s="92">
        <f t="shared" si="36"/>
        <v>0</v>
      </c>
      <c r="O233" s="92">
        <f t="shared" si="38"/>
        <v>0</v>
      </c>
      <c r="P233" s="261" t="b">
        <f t="shared" si="39"/>
        <v>1</v>
      </c>
      <c r="R233" s="92">
        <f t="shared" si="40"/>
        <v>0</v>
      </c>
      <c r="S233" s="92">
        <f>$R233*법인영업팀!$L$258</f>
        <v>0</v>
      </c>
      <c r="T233" s="92">
        <f>$R233*법인영업팀!$M$258</f>
        <v>0</v>
      </c>
      <c r="U233" s="92">
        <f>$R233*법인영업팀!$N$258</f>
        <v>0</v>
      </c>
      <c r="V233" s="92">
        <f>$R233*법인영업팀!$O$258</f>
        <v>0</v>
      </c>
      <c r="W233" s="92">
        <f>$R233*법인영업팀!$P$258</f>
        <v>0</v>
      </c>
      <c r="X233" s="92" t="b">
        <f t="shared" si="41"/>
        <v>1</v>
      </c>
    </row>
    <row r="234" spans="1:24" x14ac:dyDescent="0.45">
      <c r="A234" s="24" t="s">
        <v>114</v>
      </c>
      <c r="B234" s="97">
        <f>IFERROR(VLOOKUP($A234,'법인영업혁신단 IU'!$A:$E,2,FALSE),0)</f>
        <v>0</v>
      </c>
      <c r="C234" s="97">
        <f>IFERROR(VLOOKUP($A234,'법인영업혁신단 IU'!$A:$E,3,FALSE),0)</f>
        <v>0</v>
      </c>
      <c r="D234" s="97">
        <f>IFERROR(VLOOKUP($A234,'법인영업혁신단 IU'!$A:$E,5,FALSE),0)</f>
        <v>0</v>
      </c>
      <c r="E234" s="97">
        <f>IFERROR(VLOOKUP(A234,'법인영업혁신단 IU'!$A:$E,4,0),0)</f>
        <v>0</v>
      </c>
      <c r="F234" s="97">
        <f>IFERROR(VLOOKUP($A234,'법인영업혁신단 IU'!$A:$F,6,0),0)</f>
        <v>0</v>
      </c>
      <c r="G234" s="97">
        <f>IFERROR(VLOOKUP($A234,'법인영업혁신단 IU'!$A:$G,7,0),0)</f>
        <v>0</v>
      </c>
      <c r="H234" s="97" t="b">
        <f t="shared" si="37"/>
        <v>1</v>
      </c>
      <c r="K234" s="260">
        <f t="shared" si="42"/>
        <v>0</v>
      </c>
      <c r="L234" s="92">
        <f t="shared" si="34"/>
        <v>0</v>
      </c>
      <c r="M234" s="92">
        <f t="shared" si="35"/>
        <v>0</v>
      </c>
      <c r="N234" s="92">
        <f t="shared" si="36"/>
        <v>0</v>
      </c>
      <c r="O234" s="92">
        <f t="shared" si="38"/>
        <v>0</v>
      </c>
      <c r="P234" s="261" t="b">
        <f t="shared" si="39"/>
        <v>1</v>
      </c>
      <c r="R234" s="92">
        <f t="shared" si="40"/>
        <v>0</v>
      </c>
      <c r="S234" s="92">
        <f>$R234*법인영업팀!$L$258</f>
        <v>0</v>
      </c>
      <c r="T234" s="92">
        <f>$R234*법인영업팀!$M$258</f>
        <v>0</v>
      </c>
      <c r="U234" s="92">
        <f>$R234*법인영업팀!$N$258</f>
        <v>0</v>
      </c>
      <c r="V234" s="92">
        <f>$R234*법인영업팀!$O$258</f>
        <v>0</v>
      </c>
      <c r="W234" s="92">
        <f>$R234*법인영업팀!$P$258</f>
        <v>0</v>
      </c>
      <c r="X234" s="92" t="b">
        <f t="shared" si="41"/>
        <v>1</v>
      </c>
    </row>
    <row r="235" spans="1:24" x14ac:dyDescent="0.45">
      <c r="A235" s="33" t="s">
        <v>421</v>
      </c>
      <c r="B235" s="97">
        <f>IFERROR(VLOOKUP($A235,'법인영업혁신단 IU'!$A:$E,2,FALSE),0)</f>
        <v>149015884</v>
      </c>
      <c r="C235" s="97">
        <f>IFERROR(VLOOKUP($A235,'법인영업혁신단 IU'!$A:$E,3,FALSE),0)</f>
        <v>-31182751</v>
      </c>
      <c r="D235" s="97">
        <f>IFERROR(VLOOKUP($A235,'법인영업혁신단 IU'!$A:$E,5,FALSE),0)</f>
        <v>60121283.600000001</v>
      </c>
      <c r="E235" s="97">
        <f>IFERROR(VLOOKUP(A235,'법인영업혁신단 IU'!$A:$E,4,0),0)</f>
        <v>146289960</v>
      </c>
      <c r="F235" s="97">
        <f>IFERROR(VLOOKUP($A235,'법인영업혁신단 IU'!$A:$F,6,0),0)</f>
        <v>37879611.400000006</v>
      </c>
      <c r="G235" s="97">
        <f>IFERROR(VLOOKUP($A235,'법인영업혁신단 IU'!$A:$G,7,0),0)</f>
        <v>-64092220</v>
      </c>
      <c r="H235" s="97" t="b">
        <f t="shared" si="37"/>
        <v>1</v>
      </c>
      <c r="K235" s="260">
        <f>C235</f>
        <v>-31182751</v>
      </c>
      <c r="L235" s="92">
        <f t="shared" si="34"/>
        <v>-17856474.615327027</v>
      </c>
      <c r="M235" s="92">
        <f t="shared" si="35"/>
        <v>-7085410.3277872847</v>
      </c>
      <c r="N235" s="92">
        <f t="shared" si="36"/>
        <v>-3999339.4029339976</v>
      </c>
      <c r="O235" s="92">
        <f t="shared" si="38"/>
        <v>-2241526.6539516924</v>
      </c>
      <c r="P235" s="261" t="b">
        <f>K235=L235+M235+N235+O235</f>
        <v>1</v>
      </c>
      <c r="R235" s="92">
        <f t="shared" si="40"/>
        <v>-31182751</v>
      </c>
      <c r="S235" s="92">
        <f>$R235*법인영업팀!$L$258</f>
        <v>-17856474.615327027</v>
      </c>
      <c r="T235" s="92">
        <f>$R235*법인영업팀!$M$258</f>
        <v>-3538371.1183803477</v>
      </c>
      <c r="U235" s="92">
        <f>$R235*법인영업팀!$N$258</f>
        <v>-3547039.2094069365</v>
      </c>
      <c r="V235" s="92">
        <f>$R235*법인영업팀!$O$258</f>
        <v>-3999339.4029339976</v>
      </c>
      <c r="W235" s="92">
        <f>$R235*법인영업팀!$P$258</f>
        <v>-2241526.6539516924</v>
      </c>
      <c r="X235" s="92" t="b">
        <f t="shared" si="41"/>
        <v>1</v>
      </c>
    </row>
    <row r="236" spans="1:24" x14ac:dyDescent="0.45">
      <c r="A236" s="24" t="s">
        <v>115</v>
      </c>
      <c r="B236" s="97">
        <f>IFERROR(VLOOKUP($A236,'법인영업혁신단 IU'!$A:$E,2,FALSE),0)</f>
        <v>0</v>
      </c>
      <c r="C236" s="97">
        <f>IFERROR(VLOOKUP($A236,'법인영업혁신단 IU'!$A:$E,3,FALSE),0)</f>
        <v>0</v>
      </c>
      <c r="D236" s="97">
        <f>IFERROR(VLOOKUP($A236,'법인영업혁신단 IU'!$A:$E,5,FALSE),0)</f>
        <v>0</v>
      </c>
      <c r="E236" s="97">
        <f>IFERROR(VLOOKUP(A236,'법인영업혁신단 IU'!$A:$E,4,0),0)</f>
        <v>0</v>
      </c>
      <c r="F236" s="97">
        <f>IFERROR(VLOOKUP($A236,'법인영업혁신단 IU'!$A:$F,6,0),0)</f>
        <v>0</v>
      </c>
      <c r="G236" s="97">
        <f>IFERROR(VLOOKUP($A236,'법인영업혁신단 IU'!$A:$G,7,0),0)</f>
        <v>0</v>
      </c>
      <c r="H236" s="97" t="b">
        <f t="shared" si="37"/>
        <v>1</v>
      </c>
      <c r="K236" s="260">
        <f t="shared" si="42"/>
        <v>0</v>
      </c>
      <c r="L236" s="92">
        <f t="shared" si="34"/>
        <v>0</v>
      </c>
      <c r="M236" s="92">
        <f t="shared" si="35"/>
        <v>0</v>
      </c>
      <c r="N236" s="92">
        <f t="shared" si="36"/>
        <v>0</v>
      </c>
      <c r="O236" s="92">
        <f t="shared" si="38"/>
        <v>0</v>
      </c>
      <c r="P236" s="261" t="b">
        <f t="shared" si="39"/>
        <v>1</v>
      </c>
      <c r="R236" s="92">
        <f t="shared" si="40"/>
        <v>0</v>
      </c>
      <c r="S236" s="92">
        <f>$R236*법인영업팀!$L$258</f>
        <v>0</v>
      </c>
      <c r="T236" s="92">
        <f>$R236*법인영업팀!$M$258</f>
        <v>0</v>
      </c>
      <c r="U236" s="92">
        <f>$R236*법인영업팀!$N$258</f>
        <v>0</v>
      </c>
      <c r="V236" s="92">
        <f>$R236*법인영업팀!$O$258</f>
        <v>0</v>
      </c>
      <c r="W236" s="92">
        <f>$R236*법인영업팀!$P$258</f>
        <v>0</v>
      </c>
      <c r="X236" s="92" t="b">
        <f t="shared" si="41"/>
        <v>1</v>
      </c>
    </row>
    <row r="237" spans="1:24" x14ac:dyDescent="0.45">
      <c r="A237" s="23" t="s">
        <v>179</v>
      </c>
      <c r="B237" s="97">
        <f>IFERROR(VLOOKUP($A237,'법인영업혁신단 IU'!$A:$E,2,FALSE),0)</f>
        <v>0</v>
      </c>
      <c r="C237" s="97">
        <f>IFERROR(VLOOKUP($A237,'법인영업혁신단 IU'!$A:$E,3,FALSE),0)</f>
        <v>0</v>
      </c>
      <c r="D237" s="97">
        <f>IFERROR(VLOOKUP($A237,'법인영업혁신단 IU'!$A:$E,5,FALSE),0)</f>
        <v>0</v>
      </c>
      <c r="E237" s="97">
        <f>IFERROR(VLOOKUP(A237,'법인영업혁신단 IU'!$A:$E,4,0),0)</f>
        <v>0</v>
      </c>
      <c r="F237" s="97">
        <f>IFERROR(VLOOKUP($A237,'법인영업혁신단 IU'!$A:$F,6,0),0)</f>
        <v>0</v>
      </c>
      <c r="G237" s="97">
        <f>IFERROR(VLOOKUP($A237,'법인영업혁신단 IU'!$A:$G,7,0),0)</f>
        <v>0</v>
      </c>
      <c r="H237" s="97" t="b">
        <f t="shared" si="37"/>
        <v>1</v>
      </c>
      <c r="K237" s="260">
        <f t="shared" si="42"/>
        <v>0</v>
      </c>
      <c r="L237" s="92">
        <f t="shared" si="34"/>
        <v>0</v>
      </c>
      <c r="M237" s="92">
        <f t="shared" si="35"/>
        <v>0</v>
      </c>
      <c r="N237" s="92">
        <f t="shared" si="36"/>
        <v>0</v>
      </c>
      <c r="O237" s="92">
        <f t="shared" si="38"/>
        <v>0</v>
      </c>
      <c r="P237" s="261" t="b">
        <f t="shared" si="39"/>
        <v>1</v>
      </c>
      <c r="R237" s="92">
        <f t="shared" si="40"/>
        <v>0</v>
      </c>
      <c r="S237" s="92">
        <f>$R237*법인영업팀!$L$258</f>
        <v>0</v>
      </c>
      <c r="T237" s="92">
        <f>$R237*법인영업팀!$M$258</f>
        <v>0</v>
      </c>
      <c r="U237" s="92">
        <f>$R237*법인영업팀!$N$258</f>
        <v>0</v>
      </c>
      <c r="V237" s="92">
        <f>$R237*법인영업팀!$O$258</f>
        <v>0</v>
      </c>
      <c r="W237" s="92">
        <f>$R237*법인영업팀!$P$258</f>
        <v>0</v>
      </c>
      <c r="X237" s="92" t="b">
        <f t="shared" si="41"/>
        <v>1</v>
      </c>
    </row>
    <row r="238" spans="1:24" x14ac:dyDescent="0.45">
      <c r="A238" s="23" t="s">
        <v>180</v>
      </c>
      <c r="B238" s="97">
        <f>IFERROR(VLOOKUP($A238,'법인영업혁신단 IU'!$A:$E,2,FALSE),0)</f>
        <v>0</v>
      </c>
      <c r="C238" s="97">
        <f>IFERROR(VLOOKUP($A238,'법인영업혁신단 IU'!$A:$E,3,FALSE),0)</f>
        <v>0</v>
      </c>
      <c r="D238" s="97">
        <f>IFERROR(VLOOKUP($A238,'법인영업혁신단 IU'!$A:$E,5,FALSE),0)</f>
        <v>0</v>
      </c>
      <c r="E238" s="97">
        <f>IFERROR(VLOOKUP(A238,'법인영업혁신단 IU'!$A:$E,4,0),0)</f>
        <v>0</v>
      </c>
      <c r="F238" s="97">
        <f>IFERROR(VLOOKUP($A238,'법인영업혁신단 IU'!$A:$F,6,0),0)</f>
        <v>0</v>
      </c>
      <c r="G238" s="97">
        <f>IFERROR(VLOOKUP($A238,'법인영업혁신단 IU'!$A:$G,7,0),0)</f>
        <v>0</v>
      </c>
      <c r="H238" s="97" t="b">
        <f t="shared" si="37"/>
        <v>1</v>
      </c>
      <c r="K238" s="260">
        <f t="shared" si="42"/>
        <v>0</v>
      </c>
      <c r="L238" s="92">
        <f t="shared" si="34"/>
        <v>0</v>
      </c>
      <c r="M238" s="92">
        <f t="shared" si="35"/>
        <v>0</v>
      </c>
      <c r="N238" s="92">
        <f t="shared" si="36"/>
        <v>0</v>
      </c>
      <c r="O238" s="92">
        <f t="shared" si="38"/>
        <v>0</v>
      </c>
      <c r="P238" s="261" t="b">
        <f t="shared" si="39"/>
        <v>1</v>
      </c>
      <c r="R238" s="92">
        <f t="shared" si="40"/>
        <v>0</v>
      </c>
      <c r="S238" s="92">
        <f>$R238*법인영업팀!$L$258</f>
        <v>0</v>
      </c>
      <c r="T238" s="92">
        <f>$R238*법인영업팀!$M$258</f>
        <v>0</v>
      </c>
      <c r="U238" s="92">
        <f>$R238*법인영업팀!$N$258</f>
        <v>0</v>
      </c>
      <c r="V238" s="92">
        <f>$R238*법인영업팀!$O$258</f>
        <v>0</v>
      </c>
      <c r="W238" s="92">
        <f>$R238*법인영업팀!$P$258</f>
        <v>0</v>
      </c>
      <c r="X238" s="92" t="b">
        <f t="shared" si="41"/>
        <v>1</v>
      </c>
    </row>
    <row r="239" spans="1:24" x14ac:dyDescent="0.45">
      <c r="A239" s="23" t="s">
        <v>335</v>
      </c>
      <c r="B239" s="97">
        <f>IFERROR(VLOOKUP($A239,'법인영업혁신단 IU'!$A:$E,2,FALSE),0)</f>
        <v>0</v>
      </c>
      <c r="C239" s="97">
        <f>IFERROR(VLOOKUP($A239,'법인영업혁신단 IU'!$A:$E,3,FALSE),0)</f>
        <v>0</v>
      </c>
      <c r="D239" s="97">
        <f>IFERROR(VLOOKUP($A239,'법인영업혁신단 IU'!$A:$E,5,FALSE),0)</f>
        <v>0</v>
      </c>
      <c r="E239" s="97">
        <f>IFERROR(VLOOKUP(A239,'법인영업혁신단 IU'!$A:$E,4,0),0)</f>
        <v>0</v>
      </c>
      <c r="F239" s="97">
        <f>IFERROR(VLOOKUP($A239,'법인영업혁신단 IU'!$A:$F,6,0),0)</f>
        <v>0</v>
      </c>
      <c r="G239" s="97">
        <f>IFERROR(VLOOKUP($A239,'법인영업혁신단 IU'!$A:$G,7,0),0)</f>
        <v>0</v>
      </c>
      <c r="H239" s="97" t="b">
        <f t="shared" si="37"/>
        <v>1</v>
      </c>
      <c r="K239" s="260">
        <f t="shared" si="42"/>
        <v>0</v>
      </c>
      <c r="L239" s="92">
        <f t="shared" si="34"/>
        <v>0</v>
      </c>
      <c r="M239" s="92">
        <f t="shared" si="35"/>
        <v>0</v>
      </c>
      <c r="N239" s="92">
        <f t="shared" si="36"/>
        <v>0</v>
      </c>
      <c r="O239" s="92">
        <f t="shared" si="38"/>
        <v>0</v>
      </c>
      <c r="P239" s="261" t="b">
        <f t="shared" si="39"/>
        <v>1</v>
      </c>
      <c r="R239" s="92">
        <f t="shared" si="40"/>
        <v>0</v>
      </c>
      <c r="S239" s="92">
        <f>$R239*법인영업팀!$L$258</f>
        <v>0</v>
      </c>
      <c r="T239" s="92">
        <f>$R239*법인영업팀!$M$258</f>
        <v>0</v>
      </c>
      <c r="U239" s="92">
        <f>$R239*법인영업팀!$N$258</f>
        <v>0</v>
      </c>
      <c r="V239" s="92">
        <f>$R239*법인영업팀!$O$258</f>
        <v>0</v>
      </c>
      <c r="W239" s="92">
        <f>$R239*법인영업팀!$P$258</f>
        <v>0</v>
      </c>
      <c r="X239" s="92" t="b">
        <f t="shared" si="41"/>
        <v>1</v>
      </c>
    </row>
    <row r="240" spans="1:24" x14ac:dyDescent="0.45">
      <c r="A240" s="23" t="s">
        <v>251</v>
      </c>
      <c r="B240" s="97">
        <f>IFERROR(VLOOKUP($A240,'법인영업혁신단 IU'!$A:$E,2,FALSE),0)</f>
        <v>0</v>
      </c>
      <c r="C240" s="97">
        <f>IFERROR(VLOOKUP($A240,'법인영업혁신단 IU'!$A:$E,3,FALSE),0)</f>
        <v>0</v>
      </c>
      <c r="D240" s="97">
        <f>IFERROR(VLOOKUP($A240,'법인영업혁신단 IU'!$A:$E,5,FALSE),0)</f>
        <v>0</v>
      </c>
      <c r="E240" s="97">
        <f>IFERROR(VLOOKUP(A240,'법인영업혁신단 IU'!$A:$E,4,0),0)</f>
        <v>0</v>
      </c>
      <c r="F240" s="97">
        <f>IFERROR(VLOOKUP($A240,'법인영업혁신단 IU'!$A:$F,6,0),0)</f>
        <v>0</v>
      </c>
      <c r="G240" s="97">
        <f>IFERROR(VLOOKUP($A240,'법인영업혁신단 IU'!$A:$G,7,0),0)</f>
        <v>0</v>
      </c>
      <c r="H240" s="97" t="b">
        <f t="shared" si="37"/>
        <v>1</v>
      </c>
      <c r="K240" s="260">
        <f t="shared" si="42"/>
        <v>0</v>
      </c>
      <c r="L240" s="92">
        <f t="shared" si="34"/>
        <v>0</v>
      </c>
      <c r="M240" s="92">
        <f t="shared" si="35"/>
        <v>0</v>
      </c>
      <c r="N240" s="92">
        <f t="shared" si="36"/>
        <v>0</v>
      </c>
      <c r="O240" s="92">
        <f t="shared" si="38"/>
        <v>0</v>
      </c>
      <c r="P240" s="261" t="b">
        <f t="shared" si="39"/>
        <v>1</v>
      </c>
      <c r="R240" s="92">
        <f t="shared" si="40"/>
        <v>0</v>
      </c>
      <c r="S240" s="92">
        <f>$R240*법인영업팀!$L$258</f>
        <v>0</v>
      </c>
      <c r="T240" s="92">
        <f>$R240*법인영업팀!$M$258</f>
        <v>0</v>
      </c>
      <c r="U240" s="92">
        <f>$R240*법인영업팀!$N$258</f>
        <v>0</v>
      </c>
      <c r="V240" s="92">
        <f>$R240*법인영업팀!$O$258</f>
        <v>0</v>
      </c>
      <c r="W240" s="92">
        <f>$R240*법인영업팀!$P$258</f>
        <v>0</v>
      </c>
      <c r="X240" s="92" t="b">
        <f t="shared" si="41"/>
        <v>1</v>
      </c>
    </row>
    <row r="241" spans="1:24" x14ac:dyDescent="0.45">
      <c r="A241" s="112" t="s">
        <v>283</v>
      </c>
      <c r="B241" s="97">
        <f>IFERROR(VLOOKUP($A241,'법인영업혁신단 IU'!$A:$E,2,FALSE),0)</f>
        <v>0</v>
      </c>
      <c r="C241" s="97">
        <f>IFERROR(VLOOKUP($A241,'법인영업혁신단 IU'!$A:$E,3,FALSE),0)</f>
        <v>0</v>
      </c>
      <c r="D241" s="97">
        <f>IFERROR(VLOOKUP($A241,'법인영업혁신단 IU'!$A:$E,5,FALSE),0)</f>
        <v>0</v>
      </c>
      <c r="E241" s="97">
        <f>IFERROR(VLOOKUP(A241,'법인영업혁신단 IU'!$A:$E,4,0),0)</f>
        <v>0</v>
      </c>
      <c r="F241" s="97">
        <f>IFERROR(VLOOKUP($A241,'법인영업혁신단 IU'!$A:$F,6,0),0)</f>
        <v>0</v>
      </c>
      <c r="G241" s="97">
        <f>IFERROR(VLOOKUP($A241,'법인영업혁신단 IU'!$A:$G,7,0),0)</f>
        <v>0</v>
      </c>
      <c r="H241" s="97" t="b">
        <f t="shared" si="37"/>
        <v>1</v>
      </c>
      <c r="K241" s="260">
        <f t="shared" si="42"/>
        <v>0</v>
      </c>
      <c r="L241" s="92">
        <f t="shared" si="34"/>
        <v>0</v>
      </c>
      <c r="M241" s="92">
        <f t="shared" si="35"/>
        <v>0</v>
      </c>
      <c r="N241" s="92">
        <f t="shared" si="36"/>
        <v>0</v>
      </c>
      <c r="O241" s="92">
        <f t="shared" si="38"/>
        <v>0</v>
      </c>
      <c r="P241" s="261" t="b">
        <f t="shared" si="39"/>
        <v>1</v>
      </c>
      <c r="R241" s="92">
        <f t="shared" si="40"/>
        <v>0</v>
      </c>
      <c r="S241" s="92">
        <f>$R241*법인영업팀!$L$258</f>
        <v>0</v>
      </c>
      <c r="T241" s="92">
        <f>$R241*법인영업팀!$M$258</f>
        <v>0</v>
      </c>
      <c r="U241" s="92">
        <f>$R241*법인영업팀!$N$258</f>
        <v>0</v>
      </c>
      <c r="V241" s="92">
        <f>$R241*법인영업팀!$O$258</f>
        <v>0</v>
      </c>
      <c r="W241" s="92">
        <f>$R241*법인영업팀!$P$258</f>
        <v>0</v>
      </c>
      <c r="X241" s="92" t="b">
        <f t="shared" si="41"/>
        <v>1</v>
      </c>
    </row>
    <row r="242" spans="1:24" x14ac:dyDescent="0.45">
      <c r="A242" s="56" t="s">
        <v>348</v>
      </c>
      <c r="B242" s="97">
        <f>IFERROR(VLOOKUP($A242,'법인영업혁신단 IU'!$A:$E,2,FALSE),0)</f>
        <v>0</v>
      </c>
      <c r="C242" s="97">
        <f>IFERROR(VLOOKUP($A242,'법인영업혁신단 IU'!$A:$E,3,FALSE),0)</f>
        <v>0</v>
      </c>
      <c r="D242" s="97">
        <f>IFERROR(VLOOKUP($A242,'법인영업혁신단 IU'!$A:$E,5,FALSE),0)</f>
        <v>0</v>
      </c>
      <c r="E242" s="97">
        <f>IFERROR(VLOOKUP(A242,'법인영업혁신단 IU'!$A:$E,4,0),0)</f>
        <v>0</v>
      </c>
      <c r="F242" s="97">
        <f>IFERROR(VLOOKUP($A242,'법인영업혁신단 IU'!$A:$F,6,0),0)</f>
        <v>0</v>
      </c>
      <c r="G242" s="97">
        <f>IFERROR(VLOOKUP($A242,'법인영업혁신단 IU'!$A:$G,7,0),0)</f>
        <v>0</v>
      </c>
      <c r="H242" s="97" t="b">
        <f t="shared" si="37"/>
        <v>1</v>
      </c>
      <c r="K242" s="260">
        <f t="shared" si="42"/>
        <v>0</v>
      </c>
      <c r="L242" s="92">
        <f t="shared" si="34"/>
        <v>0</v>
      </c>
      <c r="M242" s="92">
        <f t="shared" si="35"/>
        <v>0</v>
      </c>
      <c r="N242" s="92">
        <f t="shared" si="36"/>
        <v>0</v>
      </c>
      <c r="O242" s="92">
        <f t="shared" si="38"/>
        <v>0</v>
      </c>
      <c r="P242" s="261" t="b">
        <f t="shared" si="39"/>
        <v>1</v>
      </c>
      <c r="R242" s="92">
        <f t="shared" si="40"/>
        <v>0</v>
      </c>
      <c r="S242" s="92">
        <f>$R242*법인영업팀!$L$258</f>
        <v>0</v>
      </c>
      <c r="T242" s="92">
        <f>$R242*법인영업팀!$M$258</f>
        <v>0</v>
      </c>
      <c r="U242" s="92">
        <f>$R242*법인영업팀!$N$258</f>
        <v>0</v>
      </c>
      <c r="V242" s="92">
        <f>$R242*법인영업팀!$O$258</f>
        <v>0</v>
      </c>
      <c r="W242" s="92">
        <f>$R242*법인영업팀!$P$258</f>
        <v>0</v>
      </c>
      <c r="X242" s="92" t="b">
        <f t="shared" si="41"/>
        <v>1</v>
      </c>
    </row>
    <row r="243" spans="1:24" x14ac:dyDescent="0.45">
      <c r="A243" s="56" t="s">
        <v>302</v>
      </c>
      <c r="B243" s="97">
        <f>IFERROR(VLOOKUP($A243,'법인영업혁신단 IU'!$A:$E,2,FALSE),0)</f>
        <v>0</v>
      </c>
      <c r="C243" s="97">
        <f>IFERROR(VLOOKUP($A243,'법인영업혁신단 IU'!$A:$E,3,FALSE),0)</f>
        <v>0</v>
      </c>
      <c r="D243" s="97">
        <f>IFERROR(VLOOKUP($A243,'법인영업혁신단 IU'!$A:$E,5,FALSE),0)</f>
        <v>0</v>
      </c>
      <c r="E243" s="97">
        <f>IFERROR(VLOOKUP(A243,'법인영업혁신단 IU'!$A:$E,4,0),0)</f>
        <v>0</v>
      </c>
      <c r="F243" s="97">
        <f>IFERROR(VLOOKUP($A243,'법인영업혁신단 IU'!$A:$F,6,0),0)</f>
        <v>0</v>
      </c>
      <c r="G243" s="97">
        <f>IFERROR(VLOOKUP($A243,'법인영업혁신단 IU'!$A:$G,7,0),0)</f>
        <v>0</v>
      </c>
      <c r="H243" s="97" t="b">
        <f t="shared" si="37"/>
        <v>1</v>
      </c>
      <c r="K243" s="260">
        <f t="shared" si="42"/>
        <v>0</v>
      </c>
      <c r="L243" s="92">
        <f t="shared" si="34"/>
        <v>0</v>
      </c>
      <c r="M243" s="92">
        <f t="shared" si="35"/>
        <v>0</v>
      </c>
      <c r="N243" s="92">
        <f t="shared" si="36"/>
        <v>0</v>
      </c>
      <c r="O243" s="92">
        <f t="shared" si="38"/>
        <v>0</v>
      </c>
      <c r="P243" s="261" t="b">
        <f t="shared" si="39"/>
        <v>1</v>
      </c>
      <c r="R243" s="92">
        <f t="shared" si="40"/>
        <v>0</v>
      </c>
      <c r="S243" s="92">
        <f>$R243*법인영업팀!$L$258</f>
        <v>0</v>
      </c>
      <c r="T243" s="92">
        <f>$R243*법인영업팀!$M$258</f>
        <v>0</v>
      </c>
      <c r="U243" s="92">
        <f>$R243*법인영업팀!$N$258</f>
        <v>0</v>
      </c>
      <c r="V243" s="92">
        <f>$R243*법인영업팀!$O$258</f>
        <v>0</v>
      </c>
      <c r="W243" s="92">
        <f>$R243*법인영업팀!$P$258</f>
        <v>0</v>
      </c>
      <c r="X243" s="92" t="b">
        <f t="shared" si="41"/>
        <v>1</v>
      </c>
    </row>
    <row r="244" spans="1:24" x14ac:dyDescent="0.45">
      <c r="A244" s="23" t="s">
        <v>181</v>
      </c>
      <c r="B244" s="97">
        <f>IFERROR(VLOOKUP($A244,'법인영업혁신단 IU'!$A:$E,2,FALSE),0)</f>
        <v>0</v>
      </c>
      <c r="C244" s="97">
        <f>IFERROR(VLOOKUP($A244,'법인영업혁신단 IU'!$A:$E,3,FALSE),0)</f>
        <v>0</v>
      </c>
      <c r="D244" s="97">
        <f>IFERROR(VLOOKUP($A244,'법인영업혁신단 IU'!$A:$E,5,FALSE),0)</f>
        <v>0</v>
      </c>
      <c r="E244" s="97">
        <f>IFERROR(VLOOKUP(A244,'법인영업혁신단 IU'!$A:$E,4,0),0)</f>
        <v>0</v>
      </c>
      <c r="F244" s="97">
        <f>IFERROR(VLOOKUP($A244,'법인영업혁신단 IU'!$A:$F,6,0),0)</f>
        <v>0</v>
      </c>
      <c r="G244" s="97">
        <f>IFERROR(VLOOKUP($A244,'법인영업혁신단 IU'!$A:$G,7,0),0)</f>
        <v>0</v>
      </c>
      <c r="H244" s="97" t="b">
        <f t="shared" si="37"/>
        <v>1</v>
      </c>
      <c r="K244" s="260">
        <f t="shared" si="42"/>
        <v>0</v>
      </c>
      <c r="L244" s="92">
        <f t="shared" si="34"/>
        <v>0</v>
      </c>
      <c r="M244" s="92">
        <f t="shared" si="35"/>
        <v>0</v>
      </c>
      <c r="N244" s="92">
        <f t="shared" si="36"/>
        <v>0</v>
      </c>
      <c r="O244" s="92">
        <f t="shared" si="38"/>
        <v>0</v>
      </c>
      <c r="P244" s="261" t="b">
        <f t="shared" si="39"/>
        <v>1</v>
      </c>
      <c r="R244" s="92">
        <f t="shared" si="40"/>
        <v>0</v>
      </c>
      <c r="S244" s="92">
        <f>$R244*법인영업팀!$L$258</f>
        <v>0</v>
      </c>
      <c r="T244" s="92">
        <f>$R244*법인영업팀!$M$258</f>
        <v>0</v>
      </c>
      <c r="U244" s="92">
        <f>$R244*법인영업팀!$N$258</f>
        <v>0</v>
      </c>
      <c r="V244" s="92">
        <f>$R244*법인영업팀!$O$258</f>
        <v>0</v>
      </c>
      <c r="W244" s="92">
        <f>$R244*법인영업팀!$P$258</f>
        <v>0</v>
      </c>
      <c r="X244" s="92" t="b">
        <f t="shared" si="41"/>
        <v>1</v>
      </c>
    </row>
    <row r="245" spans="1:24" x14ac:dyDescent="0.45">
      <c r="A245" s="23" t="s">
        <v>252</v>
      </c>
      <c r="B245" s="97">
        <f>IFERROR(VLOOKUP($A245,'법인영업혁신단 IU'!$A:$E,2,FALSE),0)</f>
        <v>0</v>
      </c>
      <c r="C245" s="97">
        <f>IFERROR(VLOOKUP($A245,'법인영업혁신단 IU'!$A:$E,3,FALSE),0)</f>
        <v>0</v>
      </c>
      <c r="D245" s="97">
        <f>IFERROR(VLOOKUP($A245,'법인영업혁신단 IU'!$A:$E,5,FALSE),0)</f>
        <v>0</v>
      </c>
      <c r="E245" s="97">
        <f>IFERROR(VLOOKUP(A245,'법인영업혁신단 IU'!$A:$E,4,0),0)</f>
        <v>0</v>
      </c>
      <c r="F245" s="97">
        <f>IFERROR(VLOOKUP($A245,'법인영업혁신단 IU'!$A:$F,6,0),0)</f>
        <v>0</v>
      </c>
      <c r="G245" s="97">
        <f>IFERROR(VLOOKUP($A245,'법인영업혁신단 IU'!$A:$G,7,0),0)</f>
        <v>0</v>
      </c>
      <c r="H245" s="97" t="b">
        <f t="shared" si="37"/>
        <v>1</v>
      </c>
      <c r="K245" s="260">
        <f t="shared" si="42"/>
        <v>0</v>
      </c>
      <c r="L245" s="92">
        <f t="shared" si="34"/>
        <v>0</v>
      </c>
      <c r="M245" s="92">
        <f t="shared" si="35"/>
        <v>0</v>
      </c>
      <c r="N245" s="92">
        <f t="shared" si="36"/>
        <v>0</v>
      </c>
      <c r="O245" s="92">
        <f t="shared" si="38"/>
        <v>0</v>
      </c>
      <c r="P245" s="261" t="b">
        <f t="shared" si="39"/>
        <v>1</v>
      </c>
      <c r="R245" s="92">
        <f t="shared" si="40"/>
        <v>0</v>
      </c>
      <c r="S245" s="92">
        <f>$R245*법인영업팀!$L$258</f>
        <v>0</v>
      </c>
      <c r="T245" s="92">
        <f>$R245*법인영업팀!$M$258</f>
        <v>0</v>
      </c>
      <c r="U245" s="92">
        <f>$R245*법인영업팀!$N$258</f>
        <v>0</v>
      </c>
      <c r="V245" s="92">
        <f>$R245*법인영업팀!$O$258</f>
        <v>0</v>
      </c>
      <c r="W245" s="92">
        <f>$R245*법인영업팀!$P$258</f>
        <v>0</v>
      </c>
      <c r="X245" s="92" t="b">
        <f t="shared" si="41"/>
        <v>1</v>
      </c>
    </row>
    <row r="246" spans="1:24" x14ac:dyDescent="0.45">
      <c r="A246" s="24" t="s">
        <v>116</v>
      </c>
      <c r="B246" s="97">
        <f>IFERROR(VLOOKUP($A246,'법인영업혁신단 IU'!$A:$E,2,FALSE),0)</f>
        <v>0</v>
      </c>
      <c r="C246" s="97">
        <f>IFERROR(VLOOKUP($A246,'법인영업혁신단 IU'!$A:$E,3,FALSE),0)</f>
        <v>0</v>
      </c>
      <c r="D246" s="97">
        <f>IFERROR(VLOOKUP($A246,'법인영업혁신단 IU'!$A:$E,5,FALSE),0)</f>
        <v>0</v>
      </c>
      <c r="E246" s="97">
        <f>IFERROR(VLOOKUP(A246,'법인영업혁신단 IU'!$A:$E,4,0),0)</f>
        <v>0</v>
      </c>
      <c r="F246" s="97">
        <f>IFERROR(VLOOKUP($A246,'법인영업혁신단 IU'!$A:$F,6,0),0)</f>
        <v>0</v>
      </c>
      <c r="G246" s="97">
        <f>IFERROR(VLOOKUP($A246,'법인영업혁신단 IU'!$A:$G,7,0),0)</f>
        <v>0</v>
      </c>
      <c r="H246" s="97" t="b">
        <f t="shared" si="37"/>
        <v>1</v>
      </c>
      <c r="K246" s="260">
        <f t="shared" si="42"/>
        <v>0</v>
      </c>
      <c r="L246" s="92">
        <f t="shared" si="34"/>
        <v>0</v>
      </c>
      <c r="M246" s="92">
        <f t="shared" si="35"/>
        <v>0</v>
      </c>
      <c r="N246" s="92">
        <f t="shared" si="36"/>
        <v>0</v>
      </c>
      <c r="O246" s="92">
        <f t="shared" si="38"/>
        <v>0</v>
      </c>
      <c r="P246" s="261" t="b">
        <f t="shared" si="39"/>
        <v>1</v>
      </c>
      <c r="R246" s="92">
        <f t="shared" si="40"/>
        <v>0</v>
      </c>
      <c r="S246" s="92">
        <f>$R246*법인영업팀!$L$258</f>
        <v>0</v>
      </c>
      <c r="T246" s="92">
        <f>$R246*법인영업팀!$M$258</f>
        <v>0</v>
      </c>
      <c r="U246" s="92">
        <f>$R246*법인영업팀!$N$258</f>
        <v>0</v>
      </c>
      <c r="V246" s="92">
        <f>$R246*법인영업팀!$O$258</f>
        <v>0</v>
      </c>
      <c r="W246" s="92">
        <f>$R246*법인영업팀!$P$258</f>
        <v>0</v>
      </c>
      <c r="X246" s="92" t="b">
        <f t="shared" si="41"/>
        <v>1</v>
      </c>
    </row>
    <row r="247" spans="1:24" x14ac:dyDescent="0.45">
      <c r="A247" s="23" t="s">
        <v>182</v>
      </c>
      <c r="B247" s="97">
        <f>IFERROR(VLOOKUP($A247,'법인영업혁신단 IU'!$A:$E,2,FALSE),0)</f>
        <v>0</v>
      </c>
      <c r="C247" s="97">
        <f>IFERROR(VLOOKUP($A247,'법인영업혁신단 IU'!$A:$E,3,FALSE),0)</f>
        <v>0</v>
      </c>
      <c r="D247" s="97">
        <f>IFERROR(VLOOKUP($A247,'법인영업혁신단 IU'!$A:$E,5,FALSE),0)</f>
        <v>0</v>
      </c>
      <c r="E247" s="97">
        <f>IFERROR(VLOOKUP(A247,'법인영업혁신단 IU'!$A:$E,4,0),0)</f>
        <v>0</v>
      </c>
      <c r="F247" s="97">
        <f>IFERROR(VLOOKUP($A247,'법인영업혁신단 IU'!$A:$F,6,0),0)</f>
        <v>0</v>
      </c>
      <c r="G247" s="97">
        <f>IFERROR(VLOOKUP($A247,'법인영업혁신단 IU'!$A:$G,7,0),0)</f>
        <v>0</v>
      </c>
      <c r="H247" s="97" t="b">
        <f t="shared" si="37"/>
        <v>1</v>
      </c>
      <c r="K247" s="260">
        <f t="shared" si="42"/>
        <v>0</v>
      </c>
      <c r="L247" s="92">
        <f t="shared" si="34"/>
        <v>0</v>
      </c>
      <c r="M247" s="92">
        <f t="shared" si="35"/>
        <v>0</v>
      </c>
      <c r="N247" s="92">
        <f t="shared" si="36"/>
        <v>0</v>
      </c>
      <c r="O247" s="92">
        <f t="shared" si="38"/>
        <v>0</v>
      </c>
      <c r="P247" s="261" t="b">
        <f t="shared" si="39"/>
        <v>1</v>
      </c>
      <c r="R247" s="92">
        <f t="shared" si="40"/>
        <v>0</v>
      </c>
      <c r="S247" s="92">
        <f>$R247*법인영업팀!$L$258</f>
        <v>0</v>
      </c>
      <c r="T247" s="92">
        <f>$R247*법인영업팀!$M$258</f>
        <v>0</v>
      </c>
      <c r="U247" s="92">
        <f>$R247*법인영업팀!$N$258</f>
        <v>0</v>
      </c>
      <c r="V247" s="92">
        <f>$R247*법인영업팀!$O$258</f>
        <v>0</v>
      </c>
      <c r="W247" s="92">
        <f>$R247*법인영업팀!$P$258</f>
        <v>0</v>
      </c>
      <c r="X247" s="92" t="b">
        <f t="shared" si="41"/>
        <v>1</v>
      </c>
    </row>
    <row r="248" spans="1:24" x14ac:dyDescent="0.45">
      <c r="A248" s="23" t="s">
        <v>328</v>
      </c>
      <c r="B248" s="97">
        <f>IFERROR(VLOOKUP($A248,'법인영업혁신단 IU'!$A:$E,2,FALSE),0)</f>
        <v>0</v>
      </c>
      <c r="C248" s="97">
        <f>IFERROR(VLOOKUP($A248,'법인영업혁신단 IU'!$A:$E,3,FALSE),0)</f>
        <v>0</v>
      </c>
      <c r="D248" s="97">
        <f>IFERROR(VLOOKUP($A248,'법인영업혁신단 IU'!$A:$E,5,FALSE),0)</f>
        <v>0</v>
      </c>
      <c r="E248" s="97">
        <f>IFERROR(VLOOKUP(A248,'법인영업혁신단 IU'!$A:$E,4,0),0)</f>
        <v>0</v>
      </c>
      <c r="F248" s="97">
        <f>IFERROR(VLOOKUP($A248,'법인영업혁신단 IU'!$A:$F,6,0),0)</f>
        <v>0</v>
      </c>
      <c r="G248" s="97">
        <f>IFERROR(VLOOKUP($A248,'법인영업혁신단 IU'!$A:$G,7,0),0)</f>
        <v>0</v>
      </c>
      <c r="H248" s="97" t="b">
        <f t="shared" si="37"/>
        <v>1</v>
      </c>
      <c r="K248" s="260">
        <f t="shared" si="42"/>
        <v>0</v>
      </c>
      <c r="L248" s="92">
        <f t="shared" si="34"/>
        <v>0</v>
      </c>
      <c r="M248" s="92">
        <f t="shared" si="35"/>
        <v>0</v>
      </c>
      <c r="N248" s="92">
        <f t="shared" si="36"/>
        <v>0</v>
      </c>
      <c r="O248" s="92">
        <f t="shared" si="38"/>
        <v>0</v>
      </c>
      <c r="P248" s="261" t="b">
        <f t="shared" si="39"/>
        <v>1</v>
      </c>
      <c r="R248" s="92">
        <f t="shared" si="40"/>
        <v>0</v>
      </c>
      <c r="S248" s="92">
        <f>$R248*법인영업팀!$L$258</f>
        <v>0</v>
      </c>
      <c r="T248" s="92">
        <f>$R248*법인영업팀!$M$258</f>
        <v>0</v>
      </c>
      <c r="U248" s="92">
        <f>$R248*법인영업팀!$N$258</f>
        <v>0</v>
      </c>
      <c r="V248" s="92">
        <f>$R248*법인영업팀!$O$258</f>
        <v>0</v>
      </c>
      <c r="W248" s="92">
        <f>$R248*법인영업팀!$P$258</f>
        <v>0</v>
      </c>
      <c r="X248" s="92" t="b">
        <f t="shared" si="41"/>
        <v>1</v>
      </c>
    </row>
    <row r="249" spans="1:24" x14ac:dyDescent="0.45">
      <c r="A249" s="23" t="s">
        <v>329</v>
      </c>
      <c r="B249" s="97">
        <f>IFERROR(VLOOKUP($A249,'법인영업혁신단 IU'!$A:$E,2,FALSE),0)</f>
        <v>0</v>
      </c>
      <c r="C249" s="97">
        <f>IFERROR(VLOOKUP($A249,'법인영업혁신단 IU'!$A:$E,3,FALSE),0)</f>
        <v>0</v>
      </c>
      <c r="D249" s="97">
        <f>IFERROR(VLOOKUP($A249,'법인영업혁신단 IU'!$A:$E,5,FALSE),0)</f>
        <v>0</v>
      </c>
      <c r="E249" s="97">
        <f>IFERROR(VLOOKUP(A249,'법인영업혁신단 IU'!$A:$E,4,0),0)</f>
        <v>0</v>
      </c>
      <c r="F249" s="97">
        <f>IFERROR(VLOOKUP($A249,'법인영업혁신단 IU'!$A:$F,6,0),0)</f>
        <v>0</v>
      </c>
      <c r="G249" s="97">
        <f>IFERROR(VLOOKUP($A249,'법인영업혁신단 IU'!$A:$G,7,0),0)</f>
        <v>0</v>
      </c>
      <c r="H249" s="97" t="b">
        <f t="shared" si="37"/>
        <v>1</v>
      </c>
      <c r="K249" s="260">
        <f t="shared" si="42"/>
        <v>0</v>
      </c>
      <c r="L249" s="92">
        <f t="shared" si="34"/>
        <v>0</v>
      </c>
      <c r="M249" s="92">
        <f t="shared" si="35"/>
        <v>0</v>
      </c>
      <c r="N249" s="92">
        <f t="shared" si="36"/>
        <v>0</v>
      </c>
      <c r="O249" s="92">
        <f t="shared" si="38"/>
        <v>0</v>
      </c>
      <c r="P249" s="261" t="b">
        <f t="shared" si="39"/>
        <v>1</v>
      </c>
      <c r="R249" s="92">
        <f t="shared" si="40"/>
        <v>0</v>
      </c>
      <c r="S249" s="92">
        <f>$R249*법인영업팀!$L$258</f>
        <v>0</v>
      </c>
      <c r="T249" s="92">
        <f>$R249*법인영업팀!$M$258</f>
        <v>0</v>
      </c>
      <c r="U249" s="92">
        <f>$R249*법인영업팀!$N$258</f>
        <v>0</v>
      </c>
      <c r="V249" s="92">
        <f>$R249*법인영업팀!$O$258</f>
        <v>0</v>
      </c>
      <c r="W249" s="92">
        <f>$R249*법인영업팀!$P$258</f>
        <v>0</v>
      </c>
      <c r="X249" s="92" t="b">
        <f t="shared" si="41"/>
        <v>1</v>
      </c>
    </row>
    <row r="250" spans="1:24" x14ac:dyDescent="0.45">
      <c r="A250" s="23" t="s">
        <v>253</v>
      </c>
      <c r="B250" s="97">
        <f>IFERROR(VLOOKUP($A250,'법인영업혁신단 IU'!$A:$E,2,FALSE),0)</f>
        <v>0</v>
      </c>
      <c r="C250" s="97">
        <f>IFERROR(VLOOKUP($A250,'법인영업혁신단 IU'!$A:$E,3,FALSE),0)</f>
        <v>0</v>
      </c>
      <c r="D250" s="97">
        <f>IFERROR(VLOOKUP($A250,'법인영업혁신단 IU'!$A:$E,5,FALSE),0)</f>
        <v>0</v>
      </c>
      <c r="E250" s="97">
        <f>IFERROR(VLOOKUP(A250,'법인영업혁신단 IU'!$A:$E,4,0),0)</f>
        <v>0</v>
      </c>
      <c r="F250" s="97">
        <f>IFERROR(VLOOKUP($A250,'법인영업혁신단 IU'!$A:$F,6,0),0)</f>
        <v>0</v>
      </c>
      <c r="G250" s="97">
        <f>IFERROR(VLOOKUP($A250,'법인영업혁신단 IU'!$A:$G,7,0),0)</f>
        <v>0</v>
      </c>
      <c r="H250" s="97" t="b">
        <f t="shared" si="37"/>
        <v>1</v>
      </c>
      <c r="K250" s="260">
        <f t="shared" si="42"/>
        <v>0</v>
      </c>
      <c r="L250" s="92">
        <f t="shared" si="34"/>
        <v>0</v>
      </c>
      <c r="M250" s="92">
        <f t="shared" si="35"/>
        <v>0</v>
      </c>
      <c r="N250" s="92">
        <f t="shared" si="36"/>
        <v>0</v>
      </c>
      <c r="O250" s="92">
        <f t="shared" si="38"/>
        <v>0</v>
      </c>
      <c r="P250" s="261" t="b">
        <f t="shared" si="39"/>
        <v>1</v>
      </c>
      <c r="R250" s="92">
        <f t="shared" si="40"/>
        <v>0</v>
      </c>
      <c r="S250" s="92">
        <f>$R250*법인영업팀!$L$258</f>
        <v>0</v>
      </c>
      <c r="T250" s="92">
        <f>$R250*법인영업팀!$M$258</f>
        <v>0</v>
      </c>
      <c r="U250" s="92">
        <f>$R250*법인영업팀!$N$258</f>
        <v>0</v>
      </c>
      <c r="V250" s="92">
        <f>$R250*법인영업팀!$O$258</f>
        <v>0</v>
      </c>
      <c r="W250" s="92">
        <f>$R250*법인영업팀!$P$258</f>
        <v>0</v>
      </c>
      <c r="X250" s="92" t="b">
        <f t="shared" si="41"/>
        <v>1</v>
      </c>
    </row>
    <row r="251" spans="1:24" x14ac:dyDescent="0.45">
      <c r="A251" s="23" t="s">
        <v>254</v>
      </c>
      <c r="B251" s="97">
        <f>IFERROR(VLOOKUP($A251,'법인영업혁신단 IU'!$A:$E,2,FALSE),0)</f>
        <v>0</v>
      </c>
      <c r="C251" s="97">
        <f>IFERROR(VLOOKUP($A251,'법인영업혁신단 IU'!$A:$E,3,FALSE),0)</f>
        <v>0</v>
      </c>
      <c r="D251" s="97">
        <f>IFERROR(VLOOKUP($A251,'법인영업혁신단 IU'!$A:$E,5,FALSE),0)</f>
        <v>0</v>
      </c>
      <c r="E251" s="97">
        <f>IFERROR(VLOOKUP(A251,'법인영업혁신단 IU'!$A:$E,4,0),0)</f>
        <v>0</v>
      </c>
      <c r="F251" s="97">
        <f>IFERROR(VLOOKUP($A251,'법인영업혁신단 IU'!$A:$F,6,0),0)</f>
        <v>0</v>
      </c>
      <c r="G251" s="97">
        <f>IFERROR(VLOOKUP($A251,'법인영업혁신단 IU'!$A:$G,7,0),0)</f>
        <v>0</v>
      </c>
      <c r="H251" s="97" t="b">
        <f t="shared" si="37"/>
        <v>1</v>
      </c>
      <c r="K251" s="260">
        <f t="shared" si="42"/>
        <v>0</v>
      </c>
      <c r="L251" s="92">
        <f t="shared" si="34"/>
        <v>0</v>
      </c>
      <c r="M251" s="92">
        <f t="shared" si="35"/>
        <v>0</v>
      </c>
      <c r="N251" s="92">
        <f t="shared" si="36"/>
        <v>0</v>
      </c>
      <c r="O251" s="92">
        <f t="shared" si="38"/>
        <v>0</v>
      </c>
      <c r="P251" s="261" t="b">
        <f t="shared" si="39"/>
        <v>1</v>
      </c>
      <c r="R251" s="92">
        <f t="shared" si="40"/>
        <v>0</v>
      </c>
      <c r="S251" s="92">
        <f>$R251*법인영업팀!$L$258</f>
        <v>0</v>
      </c>
      <c r="T251" s="92">
        <f>$R251*법인영업팀!$M$258</f>
        <v>0</v>
      </c>
      <c r="U251" s="92">
        <f>$R251*법인영업팀!$N$258</f>
        <v>0</v>
      </c>
      <c r="V251" s="92">
        <f>$R251*법인영업팀!$O$258</f>
        <v>0</v>
      </c>
      <c r="W251" s="92">
        <f>$R251*법인영업팀!$P$258</f>
        <v>0</v>
      </c>
      <c r="X251" s="92" t="b">
        <f t="shared" si="41"/>
        <v>1</v>
      </c>
    </row>
    <row r="252" spans="1:24" x14ac:dyDescent="0.45">
      <c r="A252" s="23" t="s">
        <v>183</v>
      </c>
      <c r="B252" s="97">
        <f>IFERROR(VLOOKUP($A252,'법인영업혁신단 IU'!$A:$E,2,FALSE),0)</f>
        <v>0</v>
      </c>
      <c r="C252" s="97">
        <f>IFERROR(VLOOKUP($A252,'법인영업혁신단 IU'!$A:$E,3,FALSE),0)</f>
        <v>0</v>
      </c>
      <c r="D252" s="97">
        <f>IFERROR(VLOOKUP($A252,'법인영업혁신단 IU'!$A:$E,5,FALSE),0)</f>
        <v>0</v>
      </c>
      <c r="E252" s="97">
        <f>IFERROR(VLOOKUP(A252,'법인영업혁신단 IU'!$A:$E,4,0),0)</f>
        <v>0</v>
      </c>
      <c r="F252" s="97">
        <f>IFERROR(VLOOKUP($A252,'법인영업혁신단 IU'!$A:$F,6,0),0)</f>
        <v>0</v>
      </c>
      <c r="G252" s="97">
        <f>IFERROR(VLOOKUP($A252,'법인영업혁신단 IU'!$A:$G,7,0),0)</f>
        <v>0</v>
      </c>
      <c r="H252" s="97" t="b">
        <f t="shared" si="37"/>
        <v>1</v>
      </c>
      <c r="K252" s="260">
        <f t="shared" si="42"/>
        <v>0</v>
      </c>
      <c r="L252" s="92">
        <f t="shared" si="34"/>
        <v>0</v>
      </c>
      <c r="M252" s="92">
        <f t="shared" si="35"/>
        <v>0</v>
      </c>
      <c r="N252" s="92">
        <f t="shared" si="36"/>
        <v>0</v>
      </c>
      <c r="O252" s="92">
        <f t="shared" si="38"/>
        <v>0</v>
      </c>
      <c r="P252" s="261" t="b">
        <f t="shared" si="39"/>
        <v>1</v>
      </c>
      <c r="R252" s="92">
        <f t="shared" si="40"/>
        <v>0</v>
      </c>
      <c r="S252" s="92">
        <f>$R252*법인영업팀!$L$258</f>
        <v>0</v>
      </c>
      <c r="T252" s="92">
        <f>$R252*법인영업팀!$M$258</f>
        <v>0</v>
      </c>
      <c r="U252" s="92">
        <f>$R252*법인영업팀!$N$258</f>
        <v>0</v>
      </c>
      <c r="V252" s="92">
        <f>$R252*법인영업팀!$O$258</f>
        <v>0</v>
      </c>
      <c r="W252" s="92">
        <f>$R252*법인영업팀!$P$258</f>
        <v>0</v>
      </c>
      <c r="X252" s="92" t="b">
        <f t="shared" si="41"/>
        <v>1</v>
      </c>
    </row>
    <row r="253" spans="1:24" x14ac:dyDescent="0.45">
      <c r="A253" s="23" t="s">
        <v>184</v>
      </c>
      <c r="B253" s="97">
        <f>IFERROR(VLOOKUP($A253,'법인영업혁신단 IU'!$A:$E,2,FALSE),0)</f>
        <v>0</v>
      </c>
      <c r="C253" s="97">
        <f>IFERROR(VLOOKUP($A253,'법인영업혁신단 IU'!$A:$E,3,FALSE),0)</f>
        <v>0</v>
      </c>
      <c r="D253" s="97">
        <f>IFERROR(VLOOKUP($A253,'법인영업혁신단 IU'!$A:$E,5,FALSE),0)</f>
        <v>0</v>
      </c>
      <c r="E253" s="97">
        <f>IFERROR(VLOOKUP(A253,'법인영업혁신단 IU'!$A:$E,4,0),0)</f>
        <v>0</v>
      </c>
      <c r="F253" s="97">
        <f>IFERROR(VLOOKUP($A253,'법인영업혁신단 IU'!$A:$F,6,0),0)</f>
        <v>0</v>
      </c>
      <c r="G253" s="97">
        <f>IFERROR(VLOOKUP($A253,'법인영업혁신단 IU'!$A:$G,7,0),0)</f>
        <v>0</v>
      </c>
      <c r="H253" s="97" t="b">
        <f t="shared" si="37"/>
        <v>1</v>
      </c>
      <c r="K253" s="260">
        <f t="shared" si="42"/>
        <v>0</v>
      </c>
      <c r="L253" s="92">
        <f t="shared" si="34"/>
        <v>0</v>
      </c>
      <c r="M253" s="92">
        <f t="shared" si="35"/>
        <v>0</v>
      </c>
      <c r="N253" s="92">
        <f t="shared" si="36"/>
        <v>0</v>
      </c>
      <c r="O253" s="92">
        <f t="shared" si="38"/>
        <v>0</v>
      </c>
      <c r="P253" s="261" t="b">
        <f t="shared" si="39"/>
        <v>1</v>
      </c>
      <c r="R253" s="92">
        <f t="shared" si="40"/>
        <v>0</v>
      </c>
      <c r="S253" s="92">
        <f>$R253*법인영업팀!$L$258</f>
        <v>0</v>
      </c>
      <c r="T253" s="92">
        <f>$R253*법인영업팀!$M$258</f>
        <v>0</v>
      </c>
      <c r="U253" s="92">
        <f>$R253*법인영업팀!$N$258</f>
        <v>0</v>
      </c>
      <c r="V253" s="92">
        <f>$R253*법인영업팀!$O$258</f>
        <v>0</v>
      </c>
      <c r="W253" s="92">
        <f>$R253*법인영업팀!$P$258</f>
        <v>0</v>
      </c>
      <c r="X253" s="92" t="b">
        <f t="shared" si="41"/>
        <v>1</v>
      </c>
    </row>
    <row r="254" spans="1:24" x14ac:dyDescent="0.45">
      <c r="A254" s="23" t="s">
        <v>357</v>
      </c>
      <c r="B254" s="97">
        <f>IFERROR(VLOOKUP($A254,'법인영업혁신단 IU'!$A:$E,2,FALSE),0)</f>
        <v>0</v>
      </c>
      <c r="C254" s="97">
        <f>IFERROR(VLOOKUP($A254,'법인영업혁신단 IU'!$A:$E,3,FALSE),0)</f>
        <v>0</v>
      </c>
      <c r="D254" s="97">
        <f>IFERROR(VLOOKUP($A254,'법인영업혁신단 IU'!$A:$E,5,FALSE),0)</f>
        <v>0</v>
      </c>
      <c r="E254" s="97">
        <f>IFERROR(VLOOKUP(A254,'법인영업혁신단 IU'!$A:$E,4,0),0)</f>
        <v>0</v>
      </c>
      <c r="F254" s="97">
        <f>IFERROR(VLOOKUP($A254,'법인영업혁신단 IU'!$A:$F,6,0),0)</f>
        <v>0</v>
      </c>
      <c r="G254" s="97">
        <f>IFERROR(VLOOKUP($A254,'법인영업혁신단 IU'!$A:$G,7,0),0)</f>
        <v>0</v>
      </c>
      <c r="H254" s="97" t="b">
        <f t="shared" si="37"/>
        <v>1</v>
      </c>
      <c r="K254" s="260">
        <f t="shared" si="42"/>
        <v>0</v>
      </c>
      <c r="L254" s="92">
        <f t="shared" si="34"/>
        <v>0</v>
      </c>
      <c r="M254" s="92">
        <f t="shared" si="35"/>
        <v>0</v>
      </c>
      <c r="N254" s="92">
        <f t="shared" si="36"/>
        <v>0</v>
      </c>
      <c r="O254" s="92">
        <f t="shared" si="38"/>
        <v>0</v>
      </c>
      <c r="P254" s="261" t="b">
        <f t="shared" si="39"/>
        <v>1</v>
      </c>
      <c r="R254" s="92">
        <f t="shared" si="40"/>
        <v>0</v>
      </c>
      <c r="S254" s="92">
        <f>$R254*법인영업팀!$L$258</f>
        <v>0</v>
      </c>
      <c r="T254" s="92">
        <f>$R254*법인영업팀!$M$258</f>
        <v>0</v>
      </c>
      <c r="U254" s="92">
        <f>$R254*법인영업팀!$N$258</f>
        <v>0</v>
      </c>
      <c r="V254" s="92">
        <f>$R254*법인영업팀!$O$258</f>
        <v>0</v>
      </c>
      <c r="W254" s="92">
        <f>$R254*법인영업팀!$P$258</f>
        <v>0</v>
      </c>
      <c r="X254" s="92" t="b">
        <f t="shared" si="41"/>
        <v>1</v>
      </c>
    </row>
    <row r="255" spans="1:24" x14ac:dyDescent="0.45">
      <c r="A255" s="23" t="s">
        <v>185</v>
      </c>
      <c r="B255" s="97">
        <f>IFERROR(VLOOKUP($A255,'법인영업혁신단 IU'!$A:$E,2,FALSE),0)</f>
        <v>0</v>
      </c>
      <c r="C255" s="97">
        <f>IFERROR(VLOOKUP($A255,'법인영업혁신단 IU'!$A:$E,3,FALSE),0)</f>
        <v>0</v>
      </c>
      <c r="D255" s="97">
        <f>IFERROR(VLOOKUP($A255,'법인영업혁신단 IU'!$A:$E,5,FALSE),0)</f>
        <v>0</v>
      </c>
      <c r="E255" s="97">
        <f>IFERROR(VLOOKUP(A255,'법인영업혁신단 IU'!$A:$E,4,0),0)</f>
        <v>0</v>
      </c>
      <c r="F255" s="97">
        <f>IFERROR(VLOOKUP($A255,'법인영업혁신단 IU'!$A:$F,6,0),0)</f>
        <v>0</v>
      </c>
      <c r="G255" s="97">
        <f>IFERROR(VLOOKUP($A255,'법인영업혁신단 IU'!$A:$G,7,0),0)</f>
        <v>0</v>
      </c>
      <c r="H255" s="97" t="b">
        <f t="shared" si="37"/>
        <v>1</v>
      </c>
      <c r="K255" s="260">
        <f t="shared" si="42"/>
        <v>0</v>
      </c>
      <c r="L255" s="92">
        <f t="shared" si="34"/>
        <v>0</v>
      </c>
      <c r="M255" s="92">
        <f t="shared" si="35"/>
        <v>0</v>
      </c>
      <c r="N255" s="92">
        <f t="shared" si="36"/>
        <v>0</v>
      </c>
      <c r="O255" s="92">
        <f t="shared" si="38"/>
        <v>0</v>
      </c>
      <c r="P255" s="261" t="b">
        <f t="shared" si="39"/>
        <v>1</v>
      </c>
      <c r="R255" s="92">
        <f t="shared" si="40"/>
        <v>0</v>
      </c>
      <c r="S255" s="92">
        <f>$R255*법인영업팀!$L$258</f>
        <v>0</v>
      </c>
      <c r="T255" s="92">
        <f>$R255*법인영업팀!$M$258</f>
        <v>0</v>
      </c>
      <c r="U255" s="92">
        <f>$R255*법인영업팀!$N$258</f>
        <v>0</v>
      </c>
      <c r="V255" s="92">
        <f>$R255*법인영업팀!$O$258</f>
        <v>0</v>
      </c>
      <c r="W255" s="92">
        <f>$R255*법인영업팀!$P$258</f>
        <v>0</v>
      </c>
      <c r="X255" s="92" t="b">
        <f t="shared" si="41"/>
        <v>1</v>
      </c>
    </row>
    <row r="256" spans="1:24" x14ac:dyDescent="0.45">
      <c r="A256" s="119" t="s">
        <v>117</v>
      </c>
      <c r="B256" s="97">
        <f>IFERROR(VLOOKUP($A256,'법인영업혁신단 IU'!$A:$E,2,FALSE),0)</f>
        <v>0</v>
      </c>
      <c r="C256" s="97">
        <f>IFERROR(VLOOKUP($A256,'법인영업혁신단 IU'!$A:$E,3,FALSE),0)</f>
        <v>0</v>
      </c>
      <c r="D256" s="97">
        <f>IFERROR(VLOOKUP($A256,'법인영업혁신단 IU'!$A:$E,5,FALSE),0)</f>
        <v>0</v>
      </c>
      <c r="E256" s="97">
        <f>IFERROR(VLOOKUP(A256,'법인영업혁신단 IU'!$A:$E,4,0),0)</f>
        <v>0</v>
      </c>
      <c r="F256" s="97">
        <f>IFERROR(VLOOKUP($A256,'법인영업혁신단 IU'!$A:$F,6,0),0)</f>
        <v>0</v>
      </c>
      <c r="G256" s="97">
        <f>IFERROR(VLOOKUP($A256,'법인영업혁신단 IU'!$A:$G,7,0),0)</f>
        <v>0</v>
      </c>
      <c r="H256" s="97" t="b">
        <f t="shared" si="37"/>
        <v>1</v>
      </c>
      <c r="K256" s="260">
        <f t="shared" si="42"/>
        <v>0</v>
      </c>
      <c r="L256" s="92">
        <f t="shared" si="34"/>
        <v>0</v>
      </c>
      <c r="M256" s="92">
        <f t="shared" si="35"/>
        <v>0</v>
      </c>
      <c r="N256" s="92">
        <f t="shared" si="36"/>
        <v>0</v>
      </c>
      <c r="O256" s="92">
        <f t="shared" si="38"/>
        <v>0</v>
      </c>
      <c r="P256" s="261" t="b">
        <f t="shared" si="39"/>
        <v>1</v>
      </c>
      <c r="R256" s="92">
        <f t="shared" si="40"/>
        <v>0</v>
      </c>
      <c r="S256" s="92">
        <f>$R256*법인영업팀!$L$258</f>
        <v>0</v>
      </c>
      <c r="T256" s="92">
        <f>$R256*법인영업팀!$M$258</f>
        <v>0</v>
      </c>
      <c r="U256" s="92">
        <f>$R256*법인영업팀!$N$258</f>
        <v>0</v>
      </c>
      <c r="V256" s="92">
        <f>$R256*법인영업팀!$O$258</f>
        <v>0</v>
      </c>
      <c r="W256" s="92">
        <f>$R256*법인영업팀!$P$258</f>
        <v>0</v>
      </c>
      <c r="X256" s="92" t="b">
        <f t="shared" si="41"/>
        <v>1</v>
      </c>
    </row>
    <row r="257" spans="1:24" ht="16.5" thickBot="1" x14ac:dyDescent="0.5">
      <c r="A257" s="33" t="s">
        <v>260</v>
      </c>
      <c r="B257" s="97">
        <f>IFERROR(VLOOKUP($A257,'법인영업혁신단 IU'!$A:$E,2,FALSE),0)</f>
        <v>149015884</v>
      </c>
      <c r="C257" s="97">
        <f>IFERROR(VLOOKUP($A257,'법인영업혁신단 IU'!$A:$E,3,FALSE),0)</f>
        <v>-31182751</v>
      </c>
      <c r="D257" s="97">
        <f>IFERROR(VLOOKUP($A257,'법인영업혁신단 IU'!$A:$E,5,FALSE),0)</f>
        <v>60121283.600000001</v>
      </c>
      <c r="E257" s="97">
        <f>IFERROR(VLOOKUP(A257,'법인영업혁신단 IU'!$A:$E,4,0),0)</f>
        <v>146289960</v>
      </c>
      <c r="F257" s="97">
        <f>IFERROR(VLOOKUP($A257,'법인영업혁신단 IU'!$A:$F,6,0),0)</f>
        <v>37879611.400000006</v>
      </c>
      <c r="G257" s="97">
        <f>IFERROR(VLOOKUP($A257,'법인영업혁신단 IU'!$A:$G,7,0),0)</f>
        <v>-64092220</v>
      </c>
      <c r="H257" s="97" t="b">
        <f t="shared" si="37"/>
        <v>1</v>
      </c>
      <c r="K257" s="262">
        <f t="shared" si="42"/>
        <v>-31182751</v>
      </c>
      <c r="L257" s="263">
        <f t="shared" si="34"/>
        <v>-17856474.615327027</v>
      </c>
      <c r="M257" s="263">
        <f t="shared" si="35"/>
        <v>-7085410.3277872847</v>
      </c>
      <c r="N257" s="263">
        <f t="shared" si="36"/>
        <v>-3999339.4029339976</v>
      </c>
      <c r="O257" s="263">
        <f t="shared" si="38"/>
        <v>-2241526.6539516924</v>
      </c>
      <c r="P257" s="261" t="b">
        <f>K257=L257+M257+N257+O257</f>
        <v>1</v>
      </c>
      <c r="R257" s="92">
        <f t="shared" si="40"/>
        <v>-31182751</v>
      </c>
      <c r="S257" s="92">
        <f>$R257*법인영업팀!$L$258</f>
        <v>-17856474.615327027</v>
      </c>
      <c r="T257" s="92">
        <f>$R257*법인영업팀!$M$258</f>
        <v>-3538371.1183803477</v>
      </c>
      <c r="U257" s="92">
        <f>$R257*법인영업팀!$N$258</f>
        <v>-3547039.2094069365</v>
      </c>
      <c r="V257" s="92">
        <f>$R257*법인영업팀!$O$258</f>
        <v>-3999339.4029339976</v>
      </c>
      <c r="W257" s="92">
        <f>$R257*법인영업팀!$P$258</f>
        <v>-2241526.6539516924</v>
      </c>
      <c r="X257" s="92" t="b">
        <f t="shared" si="41"/>
        <v>1</v>
      </c>
    </row>
    <row r="259" spans="1:24" x14ac:dyDescent="0.45">
      <c r="A259" s="45" t="s">
        <v>263</v>
      </c>
      <c r="C259" s="92">
        <f>SUM(D259:G259)</f>
        <v>399457350</v>
      </c>
      <c r="D259" s="92">
        <f>D28</f>
        <v>228745053</v>
      </c>
      <c r="E259" s="92">
        <f>E28</f>
        <v>90765540</v>
      </c>
      <c r="F259" s="92">
        <f>F28</f>
        <v>51232347</v>
      </c>
      <c r="G259" s="92">
        <f>G28</f>
        <v>28714410</v>
      </c>
    </row>
    <row r="260" spans="1:24" x14ac:dyDescent="0.45">
      <c r="A260" s="45" t="s">
        <v>264</v>
      </c>
      <c r="D260" s="79">
        <f>D259/$C$259</f>
        <v>0.57263948954750743</v>
      </c>
      <c r="E260" s="79">
        <f t="shared" ref="E260:G260" si="43">E259/$C$259</f>
        <v>0.22722210518845129</v>
      </c>
      <c r="F260" s="79">
        <f t="shared" si="43"/>
        <v>0.12825486125114482</v>
      </c>
      <c r="G260" s="79">
        <f t="shared" si="43"/>
        <v>7.1883544012896497E-2</v>
      </c>
    </row>
    <row r="262" spans="1:24" s="40" customFormat="1" ht="15" customHeight="1" x14ac:dyDescent="0.45">
      <c r="A262" s="45" t="s">
        <v>269</v>
      </c>
      <c r="B262" s="80">
        <f>B26-B27-SUM(B29:B60)-SUM(B62:B67)-B68-B70-B71-SUM(B73:B111)-SUM(B113:B117)-SUM(B119:B121)-SUM(B123:B128)-B130-SUM(B133:B136)-B137-SUM(B139:B146)-SUM(B148:B151)-SUM(B153:B159)-SUM(B161:B166)-SUM(B168:B173)-SUM(B175:B176)-SUM(B178:B188)-SUM(B190:B194)-SUM(B196:B210)-B212-SUM(B214:B222)-B224-SUM(B226:B233)-B234</f>
        <v>0</v>
      </c>
      <c r="C262" s="80">
        <f>C26-C27-SUM(C29:C59)-SUM(C62:C67)-C68-C70-C71-SUM(C73:C111)-SUM(C113:C116)-SUM(C119:C121)-SUM(C123:C128)-C130-SUM(C133:C136)-C137-SUM(C139:C146)-SUM(C148:C151)-SUM(C153:C159)-SUM(C161:C166)-SUM(C168:C173)-SUM(C175:C176)-SUM(C178:C188)-SUM(C190:C194)-SUM(C196:C209)-C212-SUM(C214:C222)-C224-SUM(C226:C233)-C234-C60</f>
        <v>0</v>
      </c>
      <c r="D262" s="80">
        <f>D26-D27-SUM(D29:D60)-SUM(D62:D67)-D68-D70-D71-SUM(D73:D111)-SUM(D113:D117)-SUM(D119:D121)-SUM(D123:D128)-D130-SUM(D133:D136)-D137-SUM(D139:D146)-SUM(D148:D151)-SUM(D153:D159)-SUM(D161:D166)-SUM(D168:D173)-SUM(D175:D176)-SUM(D178:D188)-SUM(D190:D194)-SUM(D196:D210)-D212-SUM(D214:D222)-D224-SUM(D226:D233)-D234</f>
        <v>1.1920928955078125E-7</v>
      </c>
      <c r="E262" s="80">
        <f>E26-E27-SUM(E29:E60)-SUM(E62:E67)-E68-E70-E71-SUM(E73:E111)-SUM(E113:E117)-SUM(E119:E121)-SUM(E123:E128)-E130-SUM(E133:E136)-E137-SUM(E139:E146)-SUM(E148:E151)-SUM(E153:E159)-SUM(E161:E166)-SUM(E168:E173)-SUM(E175:E176)-SUM(E178:E188)-SUM(E190:E194)-SUM(E196:E210)-E212-SUM(E214:E222)-E224-SUM(E226:E233)-E234</f>
        <v>0</v>
      </c>
      <c r="F262" s="80">
        <f>F26-F27-SUM(F29:F60)-SUM(F62:F67)-F68-F70-F71-SUM(F73:F111)-SUM(F113:F117)-SUM(F119:F121)-SUM(F123:F128)-F130-SUM(F133:F136)-F137-SUM(F139:F146)-SUM(F148:F151)-SUM(F153:F159)-SUM(F161:F166)-SUM(F168:F173)-SUM(F175:F176)-SUM(F178:F188)-SUM(F190:F194)-SUM(F196:F210)-F212-SUM(F214:F222)-F224-SUM(F226:F233)-F234</f>
        <v>-3.7252902984619141E-9</v>
      </c>
      <c r="G262" s="80">
        <f>G26-G27-SUM(G29:G60)-SUM(G62:G67)-G68-G70-G71-SUM(G73:G111)-SUM(G113:G117)-SUM(G119:G121)-SUM(G123:G128)-G130-SUM(G133:G136)-G137-SUM(G139:G146)-SUM(G148:G151)-SUM(G153:G159)-SUM(G161:G166)-SUM(G168:G173)-SUM(G175:G176)-SUM(G178:G188)-SUM(G190:G194)-SUM(G196:G210)-G212-SUM(G214:G222)-G224-SUM(G226:G233)-G234</f>
        <v>0</v>
      </c>
      <c r="K262" s="80">
        <f>K26-K27-SUM(K29:K60)-SUM(K62:K67)-K68-K70-K71-SUM(K73:K111)-SUM(K113:K115)-SUM(K119:K121)-SUM(K123:K128)-K130-SUM(K133:K136)-K137-SUM(K139:K146)-SUM(K148:K151)-SUM(K153:K159)-SUM(K161:K166)-SUM(K168:K173)-SUM(K175:K176)-SUM(K178:K188)-SUM(K190:K194)-SUM(K196:K209)-K212-SUM(K214:K222)-K224-SUM(K226:K233)-K234</f>
        <v>0</v>
      </c>
      <c r="L262" s="80">
        <f t="shared" ref="L262:O262" si="44">L26-L27-SUM(L29:L60)-SUM(L62:L67)-L68-L70-L71-SUM(L73:L111)-SUM(L113:L115)-SUM(L119:L121)-SUM(L123:L128)-L130-SUM(L133:L136)-L137-SUM(L139:L146)-SUM(L148:L151)-SUM(L153:L159)-SUM(L161:L166)-SUM(L168:L173)-SUM(L175:L176)-SUM(L178:L188)-SUM(L190:L194)-SUM(L196:L209)-L212-SUM(L214:L222)-L224-SUM(L226:L233)-L234</f>
        <v>9.3132257461547852E-10</v>
      </c>
      <c r="M262" s="80">
        <f t="shared" si="44"/>
        <v>3.4924596548080444E-10</v>
      </c>
      <c r="N262" s="80">
        <f t="shared" si="44"/>
        <v>-4.3655745685100555E-11</v>
      </c>
      <c r="O262" s="80">
        <f t="shared" si="44"/>
        <v>-2.9103830456733704E-11</v>
      </c>
      <c r="R262" s="80">
        <f>R26-R27-SUM(R29:R60)-SUM(R62:R67)-R68-R70-R71-SUM(R73:R111)-SUM(R113:R115)-SUM(R119:R121)-SUM(R123:R128)-R130-SUM(R133:R136)-R137-SUM(R139:R146)-SUM(R148:R151)-SUM(R153:R159)-SUM(R161:R166)-SUM(R168:R173)-SUM(R175:R176)-SUM(R178:R188)-SUM(R190:R194)-SUM(R196:R209)-R212-SUM(R214:R222)-R224-SUM(R226:R233)-R234</f>
        <v>0</v>
      </c>
      <c r="S262" s="80">
        <f t="shared" ref="S262:W262" si="45">S26-S27-SUM(S29:S60)-SUM(S62:S67)-S68-S70-S71-SUM(S73:S111)-SUM(S113:S115)-SUM(S119:S121)-SUM(S123:S128)-S130-SUM(S133:S136)-S137-SUM(S139:S146)-SUM(S148:S151)-SUM(S153:S159)-SUM(S161:S166)-SUM(S168:S173)-SUM(S175:S176)-SUM(S178:S188)-SUM(S190:S194)-SUM(S196:S209)-S212-SUM(S214:S222)-S224-SUM(S226:S233)-S234</f>
        <v>9.3132257461547852E-10</v>
      </c>
      <c r="T262" s="80">
        <f t="shared" si="45"/>
        <v>-3.4924596548080444E-10</v>
      </c>
      <c r="U262" s="80">
        <f t="shared" si="45"/>
        <v>-2.4738255888223648E-10</v>
      </c>
      <c r="V262" s="80">
        <f t="shared" si="45"/>
        <v>-4.3655745685100555E-11</v>
      </c>
      <c r="W262" s="80">
        <f t="shared" si="45"/>
        <v>-2.9103830456733704E-11</v>
      </c>
    </row>
    <row r="266" spans="1:24" x14ac:dyDescent="0.45">
      <c r="A266" s="92">
        <v>1</v>
      </c>
      <c r="B266" s="92">
        <v>2</v>
      </c>
      <c r="C266" s="92">
        <v>3</v>
      </c>
      <c r="D266" s="92">
        <v>4</v>
      </c>
      <c r="H266" s="92">
        <v>8</v>
      </c>
      <c r="I266" s="92">
        <v>9</v>
      </c>
      <c r="J266" s="92">
        <v>14</v>
      </c>
      <c r="K266" s="92">
        <v>15</v>
      </c>
      <c r="L266" s="92">
        <v>16</v>
      </c>
      <c r="M266" s="92">
        <v>17</v>
      </c>
      <c r="R266" s="92">
        <v>15</v>
      </c>
      <c r="T266" s="92">
        <v>16</v>
      </c>
      <c r="U266" s="92">
        <v>17</v>
      </c>
    </row>
  </sheetData>
  <autoFilter ref="A1:P257" xr:uid="{00000000-0001-0000-0400-000000000000}"/>
  <phoneticPr fontId="4" type="noConversion"/>
  <pageMargins left="0.75" right="0.75" top="1" bottom="1" header="0.5" footer="0.5"/>
  <pageSetup paperSize="9" fitToWidth="0" fitToHeight="0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S268"/>
  <sheetViews>
    <sheetView zoomScale="85" zoomScaleNormal="85" workbookViewId="0">
      <pane xSplit="2" ySplit="1" topLeftCell="C2" activePane="bottomRight" state="frozen"/>
      <selection activeCell="F33" sqref="F33"/>
      <selection pane="topRight" activeCell="F33" sqref="F33"/>
      <selection pane="bottomLeft" activeCell="F33" sqref="F33"/>
      <selection pane="bottomRight"/>
    </sheetView>
  </sheetViews>
  <sheetFormatPr defaultColWidth="8.90625" defaultRowHeight="16" x14ac:dyDescent="0.45"/>
  <cols>
    <col min="1" max="1" width="27.90625" style="92" bestFit="1" customWidth="1"/>
    <col min="2" max="4" width="20.08984375" style="2" customWidth="1"/>
    <col min="5" max="5" width="17.90625" style="2" customWidth="1"/>
    <col min="6" max="6" width="22.26953125" style="2" bestFit="1" customWidth="1"/>
    <col min="7" max="7" width="22.26953125" style="2" customWidth="1"/>
    <col min="8" max="8" width="12.08984375" style="2" customWidth="1"/>
    <col min="9" max="9" width="8.90625" style="2"/>
    <col min="10" max="10" width="12.54296875" style="2" customWidth="1"/>
    <col min="11" max="14" width="20.08984375" style="2" customWidth="1"/>
    <col min="15" max="15" width="17.81640625" style="2" customWidth="1"/>
    <col min="16" max="16" width="17.08984375" style="2" customWidth="1"/>
    <col min="17" max="17" width="10.36328125" style="2" customWidth="1"/>
    <col min="18" max="19" width="8.90625" style="2"/>
    <col min="20" max="20" width="8.90625" style="2" customWidth="1"/>
    <col min="21" max="16384" width="8.90625" style="2"/>
  </cols>
  <sheetData>
    <row r="1" spans="1:16" x14ac:dyDescent="0.25">
      <c r="A1" s="102" t="s">
        <v>0</v>
      </c>
      <c r="B1" s="50" t="s">
        <v>1</v>
      </c>
      <c r="C1" s="50" t="s">
        <v>446</v>
      </c>
      <c r="D1" s="50" t="s">
        <v>193</v>
      </c>
      <c r="E1" s="50" t="s">
        <v>194</v>
      </c>
      <c r="F1" s="50" t="s">
        <v>622</v>
      </c>
      <c r="G1" s="50" t="s">
        <v>628</v>
      </c>
      <c r="H1" s="161"/>
      <c r="J1" s="2" t="s">
        <v>267</v>
      </c>
      <c r="K1" s="50" t="s">
        <v>1</v>
      </c>
      <c r="L1" s="50" t="s">
        <v>446</v>
      </c>
      <c r="M1" s="50" t="s">
        <v>193</v>
      </c>
      <c r="N1" s="50" t="s">
        <v>194</v>
      </c>
      <c r="O1" s="352" t="s">
        <v>621</v>
      </c>
      <c r="P1" s="352" t="s">
        <v>628</v>
      </c>
    </row>
    <row r="2" spans="1:16" x14ac:dyDescent="0.25">
      <c r="A2" s="33" t="s">
        <v>4</v>
      </c>
      <c r="B2" s="86">
        <f>C2+D2+E2+F2+G2</f>
        <v>6649096937</v>
      </c>
      <c r="C2" s="86">
        <f>L2+법인영업혁신단!S2</f>
        <v>4759402223</v>
      </c>
      <c r="D2" s="86">
        <f>M2+법인영업혁신단!T2</f>
        <v>1436658674</v>
      </c>
      <c r="E2" s="86">
        <f>N2+법인영업혁신단!U2</f>
        <v>299991118</v>
      </c>
      <c r="F2" s="86">
        <f>O2+법인영업혁신단!V2</f>
        <v>153044922</v>
      </c>
      <c r="G2" s="86">
        <f>P2+법인영업혁신단!W2</f>
        <v>0</v>
      </c>
      <c r="H2" s="2" t="b">
        <f>B2=SUM(C2:G2)</f>
        <v>1</v>
      </c>
      <c r="J2" s="2" t="s">
        <v>296</v>
      </c>
      <c r="K2" s="86">
        <f>IFERROR(VLOOKUP($A2,법인영업혁신단!$A$1:$D$257,2,FALSE),0)</f>
        <v>6649096937</v>
      </c>
      <c r="L2" s="86">
        <f>IFERROR(VLOOKUP($A2,'법인영업혁신단 IU'!$A:$E,5,FALSE),0)</f>
        <v>4759402223</v>
      </c>
      <c r="M2" s="86">
        <f>IFERROR(VLOOKUP($A2,기업영업팀회신!$A:$D,3,FALSE),0)</f>
        <v>1436658674</v>
      </c>
      <c r="N2" s="86">
        <f>IFERROR(VLOOKUP($A2,기업영업팀회신!$A:$D,4,FALSE),0)</f>
        <v>299991118</v>
      </c>
      <c r="O2" s="86">
        <f>IFERROR(VLOOKUP($A2,'법인영업혁신단 IU'!$A:$F,6,FALSE),0)</f>
        <v>153044922</v>
      </c>
      <c r="P2" s="86">
        <f>IFERROR(VLOOKUP($A2,'법인영업혁신단 IU'!$A:$G,7,FALSE),0)</f>
        <v>0</v>
      </c>
    </row>
    <row r="3" spans="1:16" x14ac:dyDescent="0.25">
      <c r="A3" s="22" t="s">
        <v>5</v>
      </c>
      <c r="B3" s="86">
        <f t="shared" ref="B3:B66" si="0">C3+D3+E3+F3+G3</f>
        <v>3199819886</v>
      </c>
      <c r="C3" s="86">
        <f>L3+법인영업혁신단!S3</f>
        <v>2357748890</v>
      </c>
      <c r="D3" s="86">
        <f>M3+법인영업혁신단!T3</f>
        <v>834867543</v>
      </c>
      <c r="E3" s="86">
        <f>N3+법인영업혁신단!U3</f>
        <v>7203453</v>
      </c>
      <c r="F3" s="86">
        <f>O3+법인영업혁신단!V3</f>
        <v>0</v>
      </c>
      <c r="G3" s="86">
        <f>P3+법인영업혁신단!W3</f>
        <v>0</v>
      </c>
      <c r="H3" s="2" t="b">
        <f t="shared" ref="H3:H66" si="1">B3=SUM(C3:G3)</f>
        <v>1</v>
      </c>
      <c r="K3" s="86">
        <f>IFERROR(VLOOKUP($A3,법인영업혁신단!$A$1:$D$257,2,FALSE),0)</f>
        <v>3199819886</v>
      </c>
      <c r="L3" s="86">
        <f>IFERROR(VLOOKUP($A3,'법인영업혁신단 IU'!$A:$E,5,FALSE),0)</f>
        <v>2357748890</v>
      </c>
      <c r="M3" s="86">
        <f>IFERROR(VLOOKUP($A3,기업영업팀회신!$A:$D,3,FALSE),0)</f>
        <v>834867543</v>
      </c>
      <c r="N3" s="86">
        <f>IFERROR(VLOOKUP($A3,기업영업팀회신!$A:$D,4,FALSE),0)</f>
        <v>7203453</v>
      </c>
      <c r="O3" s="86">
        <f>IFERROR(VLOOKUP($A3,'법인영업혁신단 IU'!$A:$F,6,FALSE),0)</f>
        <v>0</v>
      </c>
      <c r="P3" s="86">
        <f>IFERROR(VLOOKUP($A3,'법인영업혁신단 IU'!$A:$G,7,FALSE),0)</f>
        <v>0</v>
      </c>
    </row>
    <row r="4" spans="1:16" x14ac:dyDescent="0.25">
      <c r="A4" s="23" t="s">
        <v>6</v>
      </c>
      <c r="B4" s="86">
        <f t="shared" si="0"/>
        <v>787632358</v>
      </c>
      <c r="C4" s="86">
        <f>L4+법인영업혁신단!S4</f>
        <v>639017724</v>
      </c>
      <c r="D4" s="86">
        <f>M4+법인영업혁신단!T4</f>
        <v>143409634</v>
      </c>
      <c r="E4" s="86">
        <f>N4+법인영업혁신단!U4</f>
        <v>5205000</v>
      </c>
      <c r="F4" s="86">
        <f>O4+법인영업혁신단!V4</f>
        <v>0</v>
      </c>
      <c r="G4" s="86">
        <f>P4+법인영업혁신단!W4</f>
        <v>0</v>
      </c>
      <c r="H4" s="2" t="b">
        <f t="shared" si="1"/>
        <v>1</v>
      </c>
      <c r="K4" s="86">
        <f>IFERROR(VLOOKUP($A4,법인영업혁신단!$A$1:$D$257,2,FALSE),0)</f>
        <v>787632358</v>
      </c>
      <c r="L4" s="86">
        <f>IFERROR(VLOOKUP($A4,'법인영업혁신단 IU'!$A:$E,5,FALSE),0)</f>
        <v>639017724</v>
      </c>
      <c r="M4" s="86">
        <f>IFERROR(VLOOKUP($A4,기업영업팀회신!$A:$D,3,FALSE),0)</f>
        <v>143409634</v>
      </c>
      <c r="N4" s="86">
        <f>IFERROR(VLOOKUP($A4,기업영업팀회신!$A:$D,4,FALSE),0)</f>
        <v>5205000</v>
      </c>
      <c r="O4" s="86">
        <f>IFERROR(VLOOKUP($A4,'법인영업혁신단 IU'!$A:$F,6,FALSE),0)</f>
        <v>0</v>
      </c>
      <c r="P4" s="86">
        <f>IFERROR(VLOOKUP($A4,'법인영업혁신단 IU'!$A:$G,7,FALSE),0)</f>
        <v>0</v>
      </c>
    </row>
    <row r="5" spans="1:16" x14ac:dyDescent="0.25">
      <c r="A5" s="23" t="s">
        <v>7</v>
      </c>
      <c r="B5" s="86">
        <f t="shared" si="0"/>
        <v>0</v>
      </c>
      <c r="C5" s="86">
        <f>L5+법인영업혁신단!S5</f>
        <v>0</v>
      </c>
      <c r="D5" s="86">
        <f>M5+법인영업혁신단!T5</f>
        <v>0</v>
      </c>
      <c r="E5" s="86">
        <f>N5+법인영업혁신단!U5</f>
        <v>0</v>
      </c>
      <c r="F5" s="86">
        <f>O5+법인영업혁신단!V5</f>
        <v>0</v>
      </c>
      <c r="G5" s="86">
        <f>P5+법인영업혁신단!W5</f>
        <v>0</v>
      </c>
      <c r="H5" s="2" t="b">
        <f t="shared" si="1"/>
        <v>1</v>
      </c>
      <c r="K5" s="86">
        <f>IFERROR(VLOOKUP($A5,법인영업혁신단!$A$1:$D$257,2,FALSE),0)</f>
        <v>0</v>
      </c>
      <c r="L5" s="86">
        <f>IFERROR(VLOOKUP($A5,'법인영업혁신단 IU'!$A:$E,5,FALSE),0)</f>
        <v>0</v>
      </c>
      <c r="M5" s="86">
        <f>IFERROR(VLOOKUP($A5,기업영업팀회신!$A:$D,3,FALSE),0)</f>
        <v>0</v>
      </c>
      <c r="N5" s="86">
        <f>IFERROR(VLOOKUP($A5,기업영업팀회신!$A:$D,4,FALSE),0)</f>
        <v>0</v>
      </c>
      <c r="O5" s="86">
        <f>IFERROR(VLOOKUP($A5,'법인영업혁신단 IU'!$A:$F,6,FALSE),0)</f>
        <v>0</v>
      </c>
      <c r="P5" s="86">
        <f>IFERROR(VLOOKUP($A5,'법인영업혁신단 IU'!$A:$G,7,FALSE),0)</f>
        <v>0</v>
      </c>
    </row>
    <row r="6" spans="1:16" x14ac:dyDescent="0.25">
      <c r="A6" s="23" t="s">
        <v>196</v>
      </c>
      <c r="B6" s="86">
        <f t="shared" si="0"/>
        <v>0</v>
      </c>
      <c r="C6" s="86">
        <f>L6+법인영업혁신단!S6</f>
        <v>0</v>
      </c>
      <c r="D6" s="86">
        <f>M6+법인영업혁신단!T6</f>
        <v>0</v>
      </c>
      <c r="E6" s="86">
        <f>N6+법인영업혁신단!U6</f>
        <v>0</v>
      </c>
      <c r="F6" s="86">
        <f>O6+법인영업혁신단!V6</f>
        <v>0</v>
      </c>
      <c r="G6" s="86">
        <f>P6+법인영업혁신단!W6</f>
        <v>0</v>
      </c>
      <c r="H6" s="2" t="b">
        <f t="shared" si="1"/>
        <v>1</v>
      </c>
      <c r="K6" s="86">
        <f>IFERROR(VLOOKUP($A6,법인영업혁신단!$A$1:$D$257,2,FALSE),0)</f>
        <v>0</v>
      </c>
      <c r="L6" s="86">
        <f>IFERROR(VLOOKUP($A6,'법인영업혁신단 IU'!$A:$E,5,FALSE),0)</f>
        <v>0</v>
      </c>
      <c r="M6" s="86">
        <f>IFERROR(VLOOKUP($A6,기업영업팀회신!$A:$D,3,FALSE),0)</f>
        <v>0</v>
      </c>
      <c r="N6" s="86">
        <f>IFERROR(VLOOKUP($A6,기업영업팀회신!$A:$D,4,FALSE),0)</f>
        <v>0</v>
      </c>
      <c r="O6" s="86">
        <f>IFERROR(VLOOKUP($A6,'법인영업혁신단 IU'!$A:$F,6,FALSE),0)</f>
        <v>0</v>
      </c>
      <c r="P6" s="86">
        <f>IFERROR(VLOOKUP($A6,'법인영업혁신단 IU'!$A:$G,7,FALSE),0)</f>
        <v>0</v>
      </c>
    </row>
    <row r="7" spans="1:16" x14ac:dyDescent="0.25">
      <c r="A7" s="23" t="s">
        <v>8</v>
      </c>
      <c r="B7" s="86">
        <f t="shared" si="0"/>
        <v>2397535438</v>
      </c>
      <c r="C7" s="86">
        <f>L7+법인영업혁신단!S7</f>
        <v>1717329529</v>
      </c>
      <c r="D7" s="86">
        <f>M7+법인영업혁신단!T7</f>
        <v>679437909</v>
      </c>
      <c r="E7" s="86">
        <f>N7+법인영업혁신단!U7</f>
        <v>768000</v>
      </c>
      <c r="F7" s="86">
        <f>O7+법인영업혁신단!V7</f>
        <v>0</v>
      </c>
      <c r="G7" s="86">
        <f>P7+법인영업혁신단!W7</f>
        <v>0</v>
      </c>
      <c r="H7" s="2" t="b">
        <f t="shared" si="1"/>
        <v>1</v>
      </c>
      <c r="K7" s="86">
        <f>IFERROR(VLOOKUP($A7,법인영업혁신단!$A$1:$D$257,2,FALSE),0)</f>
        <v>2397535438</v>
      </c>
      <c r="L7" s="86">
        <f>IFERROR(VLOOKUP($A7,'법인영업혁신단 IU'!$A:$E,5,FALSE),0)</f>
        <v>1717329529</v>
      </c>
      <c r="M7" s="86">
        <f>IFERROR(VLOOKUP($A7,기업영업팀회신!$A:$D,3,FALSE),0)</f>
        <v>679437909</v>
      </c>
      <c r="N7" s="86">
        <f>IFERROR(VLOOKUP($A7,기업영업팀회신!$A:$D,4,FALSE),0)</f>
        <v>768000</v>
      </c>
      <c r="O7" s="86">
        <f>IFERROR(VLOOKUP($A7,'법인영업혁신단 IU'!$A:$F,6,FALSE),0)</f>
        <v>0</v>
      </c>
      <c r="P7" s="86">
        <f>IFERROR(VLOOKUP($A7,'법인영업혁신단 IU'!$A:$G,7,FALSE),0)</f>
        <v>0</v>
      </c>
    </row>
    <row r="8" spans="1:16" x14ac:dyDescent="0.25">
      <c r="A8" s="23" t="s">
        <v>9</v>
      </c>
      <c r="B8" s="86">
        <f t="shared" si="0"/>
        <v>434364</v>
      </c>
      <c r="C8" s="86">
        <f>L8+법인영업혁신단!S8</f>
        <v>414364</v>
      </c>
      <c r="D8" s="86">
        <f>M8+법인영업혁신단!T8</f>
        <v>20000</v>
      </c>
      <c r="E8" s="86">
        <f>N8+법인영업혁신단!U8</f>
        <v>0</v>
      </c>
      <c r="F8" s="86">
        <f>O8+법인영업혁신단!V8</f>
        <v>0</v>
      </c>
      <c r="G8" s="86">
        <f>P8+법인영업혁신단!W8</f>
        <v>0</v>
      </c>
      <c r="H8" s="2" t="b">
        <f t="shared" si="1"/>
        <v>1</v>
      </c>
      <c r="K8" s="86">
        <f>IFERROR(VLOOKUP($A8,법인영업혁신단!$A$1:$D$257,2,FALSE),0)</f>
        <v>434364</v>
      </c>
      <c r="L8" s="86">
        <f>IFERROR(VLOOKUP($A8,'법인영업혁신단 IU'!$A:$E,5,FALSE),0)</f>
        <v>414364</v>
      </c>
      <c r="M8" s="86">
        <f>IFERROR(VLOOKUP($A8,기업영업팀회신!$A:$D,3,FALSE),0)</f>
        <v>20000</v>
      </c>
      <c r="N8" s="86">
        <f>IFERROR(VLOOKUP($A8,기업영업팀회신!$A:$D,4,FALSE),0)</f>
        <v>0</v>
      </c>
      <c r="O8" s="86">
        <f>IFERROR(VLOOKUP($A8,'법인영업혁신단 IU'!$A:$F,6,FALSE),0)</f>
        <v>0</v>
      </c>
      <c r="P8" s="86">
        <f>IFERROR(VLOOKUP($A8,'법인영업혁신단 IU'!$A:$G,7,FALSE),0)</f>
        <v>0</v>
      </c>
    </row>
    <row r="9" spans="1:16" x14ac:dyDescent="0.25">
      <c r="A9" s="23" t="s">
        <v>137</v>
      </c>
      <c r="B9" s="86">
        <f t="shared" si="0"/>
        <v>2217726</v>
      </c>
      <c r="C9" s="86">
        <f>L9+법인영업혁신단!S9</f>
        <v>987273</v>
      </c>
      <c r="D9" s="86">
        <f>M9+법인영업혁신단!T9</f>
        <v>0</v>
      </c>
      <c r="E9" s="86">
        <f>N9+법인영업혁신단!U9</f>
        <v>1230453</v>
      </c>
      <c r="F9" s="86">
        <f>O9+법인영업혁신단!V9</f>
        <v>0</v>
      </c>
      <c r="G9" s="86">
        <f>P9+법인영업혁신단!W9</f>
        <v>0</v>
      </c>
      <c r="H9" s="2" t="b">
        <f t="shared" si="1"/>
        <v>1</v>
      </c>
      <c r="K9" s="86">
        <f>IFERROR(VLOOKUP($A9,법인영업혁신단!$A$1:$D$257,2,FALSE),0)</f>
        <v>2217726</v>
      </c>
      <c r="L9" s="86">
        <f>IFERROR(VLOOKUP($A9,'법인영업혁신단 IU'!$A:$E,5,FALSE),0)</f>
        <v>987273</v>
      </c>
      <c r="M9" s="86">
        <f>IFERROR(VLOOKUP($A9,기업영업팀회신!$A:$D,3,FALSE),0)</f>
        <v>0</v>
      </c>
      <c r="N9" s="86">
        <f>IFERROR(VLOOKUP($A9,기업영업팀회신!$A:$D,4,FALSE),0)</f>
        <v>1230453</v>
      </c>
      <c r="O9" s="86">
        <f>IFERROR(VLOOKUP($A9,'법인영업혁신단 IU'!$A:$F,6,FALSE),0)</f>
        <v>0</v>
      </c>
      <c r="P9" s="86">
        <f>IFERROR(VLOOKUP($A9,'법인영업혁신단 IU'!$A:$G,7,FALSE),0)</f>
        <v>0</v>
      </c>
    </row>
    <row r="10" spans="1:16" x14ac:dyDescent="0.25">
      <c r="A10" s="23" t="s">
        <v>10</v>
      </c>
      <c r="B10" s="86">
        <f t="shared" si="0"/>
        <v>0</v>
      </c>
      <c r="C10" s="86">
        <f>L10+법인영업혁신단!S10</f>
        <v>0</v>
      </c>
      <c r="D10" s="86">
        <f>M10+법인영업혁신단!T10</f>
        <v>0</v>
      </c>
      <c r="E10" s="86">
        <f>N10+법인영업혁신단!U10</f>
        <v>0</v>
      </c>
      <c r="F10" s="86">
        <f>O10+법인영업혁신단!V10</f>
        <v>0</v>
      </c>
      <c r="G10" s="86">
        <f>P10+법인영업혁신단!W10</f>
        <v>0</v>
      </c>
      <c r="H10" s="2" t="b">
        <f t="shared" si="1"/>
        <v>1</v>
      </c>
      <c r="K10" s="86">
        <f>IFERROR(VLOOKUP($A10,법인영업혁신단!$A$1:$D$257,2,FALSE),0)</f>
        <v>0</v>
      </c>
      <c r="L10" s="86">
        <f>IFERROR(VLOOKUP($A10,'법인영업혁신단 IU'!$A:$E,5,FALSE),0)</f>
        <v>0</v>
      </c>
      <c r="M10" s="86">
        <f>IFERROR(VLOOKUP($A10,기업영업팀회신!$A:$D,3,FALSE),0)</f>
        <v>0</v>
      </c>
      <c r="N10" s="86">
        <f>IFERROR(VLOOKUP($A10,기업영업팀회신!$A:$D,4,FALSE),0)</f>
        <v>0</v>
      </c>
      <c r="O10" s="86">
        <f>IFERROR(VLOOKUP($A10,'법인영업혁신단 IU'!$A:$F,6,FALSE),0)</f>
        <v>0</v>
      </c>
      <c r="P10" s="86">
        <f>IFERROR(VLOOKUP($A10,'법인영업혁신단 IU'!$A:$G,7,FALSE),0)</f>
        <v>0</v>
      </c>
    </row>
    <row r="11" spans="1:16" x14ac:dyDescent="0.25">
      <c r="A11" s="23" t="s">
        <v>197</v>
      </c>
      <c r="B11" s="86">
        <f t="shared" si="0"/>
        <v>0</v>
      </c>
      <c r="C11" s="86">
        <f>L11+법인영업혁신단!S11</f>
        <v>0</v>
      </c>
      <c r="D11" s="86">
        <f>M11+법인영업혁신단!T11</f>
        <v>0</v>
      </c>
      <c r="E11" s="86">
        <f>N11+법인영업혁신단!U11</f>
        <v>0</v>
      </c>
      <c r="F11" s="86">
        <f>O11+법인영업혁신단!V11</f>
        <v>0</v>
      </c>
      <c r="G11" s="86">
        <f>P11+법인영업혁신단!W11</f>
        <v>0</v>
      </c>
      <c r="H11" s="2" t="b">
        <f t="shared" si="1"/>
        <v>1</v>
      </c>
      <c r="K11" s="86">
        <f>IFERROR(VLOOKUP($A11,법인영업혁신단!$A$1:$D$257,2,FALSE),0)</f>
        <v>0</v>
      </c>
      <c r="L11" s="86">
        <f>IFERROR(VLOOKUP($A11,'법인영업혁신단 IU'!$A:$E,5,FALSE),0)</f>
        <v>0</v>
      </c>
      <c r="M11" s="86">
        <f>IFERROR(VLOOKUP($A11,기업영업팀회신!$A:$D,3,FALSE),0)</f>
        <v>0</v>
      </c>
      <c r="N11" s="86">
        <f>IFERROR(VLOOKUP($A11,기업영업팀회신!$A:$D,4,FALSE),0)</f>
        <v>0</v>
      </c>
      <c r="O11" s="86">
        <f>IFERROR(VLOOKUP($A11,'법인영업혁신단 IU'!$A:$F,6,FALSE),0)</f>
        <v>0</v>
      </c>
      <c r="P11" s="86">
        <f>IFERROR(VLOOKUP($A11,'법인영업혁신단 IU'!$A:$G,7,FALSE),0)</f>
        <v>0</v>
      </c>
    </row>
    <row r="12" spans="1:16" x14ac:dyDescent="0.25">
      <c r="A12" s="24" t="s">
        <v>11</v>
      </c>
      <c r="B12" s="86">
        <f t="shared" si="0"/>
        <v>3449277051</v>
      </c>
      <c r="C12" s="86">
        <f>L12+법인영업혁신단!S12</f>
        <v>2401653333</v>
      </c>
      <c r="D12" s="86">
        <f>M12+법인영업혁신단!T12</f>
        <v>601791131</v>
      </c>
      <c r="E12" s="86">
        <f>N12+법인영업혁신단!U12</f>
        <v>292787665</v>
      </c>
      <c r="F12" s="86">
        <f>O12+법인영업혁신단!V12</f>
        <v>153044922</v>
      </c>
      <c r="G12" s="86">
        <f>P12+법인영업혁신단!W12</f>
        <v>0</v>
      </c>
      <c r="H12" s="2" t="b">
        <f t="shared" si="1"/>
        <v>1</v>
      </c>
      <c r="K12" s="86">
        <f>IFERROR(VLOOKUP($A12,법인영업혁신단!$A$1:$D$257,2,FALSE),0)</f>
        <v>3449277051</v>
      </c>
      <c r="L12" s="86">
        <f>IFERROR(VLOOKUP($A12,'법인영업혁신단 IU'!$A:$E,5,FALSE),0)</f>
        <v>2401653333</v>
      </c>
      <c r="M12" s="86">
        <f>IFERROR(VLOOKUP($A12,기업영업팀회신!$A:$D,3,FALSE),0)</f>
        <v>601791131</v>
      </c>
      <c r="N12" s="86">
        <f>IFERROR(VLOOKUP($A12,기업영업팀회신!$A:$D,4,FALSE),0)</f>
        <v>292787665</v>
      </c>
      <c r="O12" s="86">
        <f>IFERROR(VLOOKUP($A12,'법인영업혁신단 IU'!$A:$F,6,FALSE),0)</f>
        <v>153044922</v>
      </c>
      <c r="P12" s="86">
        <f>IFERROR(VLOOKUP($A12,'법인영업혁신단 IU'!$A:$G,7,FALSE),0)</f>
        <v>0</v>
      </c>
    </row>
    <row r="13" spans="1:16" x14ac:dyDescent="0.25">
      <c r="A13" s="25" t="s">
        <v>12</v>
      </c>
      <c r="B13" s="86">
        <f t="shared" si="0"/>
        <v>2835997322</v>
      </c>
      <c r="C13" s="86">
        <f>L13+법인영업혁신단!S13</f>
        <v>2142994914</v>
      </c>
      <c r="D13" s="86">
        <f>M13+법인영업혁신단!T13</f>
        <v>531114212</v>
      </c>
      <c r="E13" s="86">
        <f>N13+법인영업혁신단!U13</f>
        <v>160986374</v>
      </c>
      <c r="F13" s="86">
        <f>O13+법인영업혁신단!V13</f>
        <v>901822</v>
      </c>
      <c r="G13" s="86">
        <f>P13+법인영업혁신단!W13</f>
        <v>0</v>
      </c>
      <c r="H13" s="2" t="b">
        <f t="shared" si="1"/>
        <v>1</v>
      </c>
      <c r="K13" s="86">
        <f>IFERROR(VLOOKUP($A13,법인영업혁신단!$A$1:$D$257,2,FALSE),0)</f>
        <v>2835997322</v>
      </c>
      <c r="L13" s="86">
        <f>IFERROR(VLOOKUP($A13,'법인영업혁신단 IU'!$A:$E,5,FALSE),0)</f>
        <v>2142994914</v>
      </c>
      <c r="M13" s="86">
        <f>IFERROR(VLOOKUP($A13,기업영업팀회신!$A:$D,3,FALSE),0)</f>
        <v>531114212</v>
      </c>
      <c r="N13" s="86">
        <f>IFERROR(VLOOKUP($A13,기업영업팀회신!$A:$D,4,FALSE),0)</f>
        <v>160986374</v>
      </c>
      <c r="O13" s="86">
        <f>IFERROR(VLOOKUP($A13,'법인영업혁신단 IU'!$A:$F,6,FALSE),0)</f>
        <v>901822</v>
      </c>
      <c r="P13" s="86">
        <f>IFERROR(VLOOKUP($A13,'법인영업혁신단 IU'!$A:$G,7,FALSE),0)</f>
        <v>0</v>
      </c>
    </row>
    <row r="14" spans="1:16" x14ac:dyDescent="0.25">
      <c r="A14" s="23" t="s">
        <v>13</v>
      </c>
      <c r="B14" s="86">
        <f t="shared" si="0"/>
        <v>247509</v>
      </c>
      <c r="C14" s="86">
        <f>L14+법인영업혁신단!S14</f>
        <v>0</v>
      </c>
      <c r="D14" s="86">
        <f>M14+법인영업혁신단!T14</f>
        <v>0</v>
      </c>
      <c r="E14" s="86">
        <f>N14+법인영업혁신단!U14</f>
        <v>50909</v>
      </c>
      <c r="F14" s="86">
        <f>O14+법인영업혁신단!V14</f>
        <v>196600</v>
      </c>
      <c r="G14" s="86">
        <f>P14+법인영업혁신단!W14</f>
        <v>0</v>
      </c>
      <c r="H14" s="2" t="b">
        <f t="shared" si="1"/>
        <v>1</v>
      </c>
      <c r="K14" s="86">
        <f>IFERROR(VLOOKUP($A14,법인영업혁신단!$A$1:$D$257,2,FALSE),0)</f>
        <v>247509</v>
      </c>
      <c r="L14" s="86">
        <f>IFERROR(VLOOKUP($A14,'법인영업혁신단 IU'!$A:$E,5,FALSE),0)</f>
        <v>0</v>
      </c>
      <c r="M14" s="86">
        <f>IFERROR(VLOOKUP($A14,기업영업팀회신!$A:$D,3,FALSE),0)</f>
        <v>0</v>
      </c>
      <c r="N14" s="86">
        <f>IFERROR(VLOOKUP($A14,기업영업팀회신!$A:$D,4,FALSE),0)</f>
        <v>50909</v>
      </c>
      <c r="O14" s="86">
        <f>IFERROR(VLOOKUP($A14,'법인영업혁신단 IU'!$A:$F,6,FALSE),0)</f>
        <v>196600</v>
      </c>
      <c r="P14" s="86">
        <f>IFERROR(VLOOKUP($A14,'법인영업혁신단 IU'!$A:$G,7,FALSE),0)</f>
        <v>0</v>
      </c>
    </row>
    <row r="15" spans="1:16" x14ac:dyDescent="0.25">
      <c r="A15" s="23" t="s">
        <v>14</v>
      </c>
      <c r="B15" s="86">
        <f t="shared" si="0"/>
        <v>422386516</v>
      </c>
      <c r="C15" s="86">
        <f>L15+법인영업혁신단!S15</f>
        <v>212792079</v>
      </c>
      <c r="D15" s="86">
        <f>M15+법인영업혁신단!T15</f>
        <v>78442555</v>
      </c>
      <c r="E15" s="86">
        <f>N15+법인영업혁신단!U15</f>
        <v>131151882</v>
      </c>
      <c r="F15" s="86">
        <f>O15+법인영업혁신단!V15</f>
        <v>0</v>
      </c>
      <c r="G15" s="86">
        <f>P15+법인영업혁신단!W15</f>
        <v>0</v>
      </c>
      <c r="H15" s="2" t="b">
        <f t="shared" si="1"/>
        <v>1</v>
      </c>
      <c r="K15" s="86">
        <f>IFERROR(VLOOKUP($A15,법인영업혁신단!$A$1:$D$257,2,FALSE),0)</f>
        <v>422386516</v>
      </c>
      <c r="L15" s="86">
        <f>IFERROR(VLOOKUP($A15,'법인영업혁신단 IU'!$A:$E,5,FALSE),0)</f>
        <v>212792079</v>
      </c>
      <c r="M15" s="86">
        <f>IFERROR(VLOOKUP($A15,기업영업팀회신!$A:$D,3,FALSE),0)</f>
        <v>78442555</v>
      </c>
      <c r="N15" s="86">
        <f>IFERROR(VLOOKUP($A15,기업영업팀회신!$A:$D,4,FALSE),0)</f>
        <v>131151882</v>
      </c>
      <c r="O15" s="86">
        <f>IFERROR(VLOOKUP($A15,'법인영업혁신단 IU'!$A:$F,6,FALSE),0)</f>
        <v>0</v>
      </c>
      <c r="P15" s="86">
        <f>IFERROR(VLOOKUP($A15,'법인영업혁신단 IU'!$A:$G,7,FALSE),0)</f>
        <v>0</v>
      </c>
    </row>
    <row r="16" spans="1:16" x14ac:dyDescent="0.25">
      <c r="A16" s="23" t="s">
        <v>15</v>
      </c>
      <c r="B16" s="86">
        <f t="shared" si="0"/>
        <v>781409</v>
      </c>
      <c r="C16" s="86">
        <f>L16+법인영업혁신단!S16</f>
        <v>145818</v>
      </c>
      <c r="D16" s="86">
        <f>M16+법인영업혁신단!T16</f>
        <v>37091</v>
      </c>
      <c r="E16" s="86">
        <f>N16+법인영업혁신단!U16</f>
        <v>598500</v>
      </c>
      <c r="F16" s="86">
        <f>O16+법인영업혁신단!V16</f>
        <v>0</v>
      </c>
      <c r="G16" s="86">
        <f>P16+법인영업혁신단!W16</f>
        <v>0</v>
      </c>
      <c r="H16" s="2" t="b">
        <f t="shared" si="1"/>
        <v>1</v>
      </c>
      <c r="K16" s="86">
        <f>IFERROR(VLOOKUP($A16,법인영업혁신단!$A$1:$D$257,2,FALSE),0)</f>
        <v>781409</v>
      </c>
      <c r="L16" s="86">
        <f>IFERROR(VLOOKUP($A16,'법인영업혁신단 IU'!$A:$E,5,FALSE),0)</f>
        <v>145818</v>
      </c>
      <c r="M16" s="86">
        <f>IFERROR(VLOOKUP($A16,기업영업팀회신!$A:$D,3,FALSE),0)</f>
        <v>37091</v>
      </c>
      <c r="N16" s="86">
        <f>IFERROR(VLOOKUP($A16,기업영업팀회신!$A:$D,4,FALSE),0)</f>
        <v>598500</v>
      </c>
      <c r="O16" s="86">
        <f>IFERROR(VLOOKUP($A16,'법인영업혁신단 IU'!$A:$F,6,FALSE),0)</f>
        <v>0</v>
      </c>
      <c r="P16" s="86">
        <f>IFERROR(VLOOKUP($A16,'법인영업혁신단 IU'!$A:$G,7,FALSE),0)</f>
        <v>0</v>
      </c>
    </row>
    <row r="17" spans="1:16" x14ac:dyDescent="0.25">
      <c r="A17" s="26" t="s">
        <v>16</v>
      </c>
      <c r="B17" s="86">
        <f t="shared" si="0"/>
        <v>160684302</v>
      </c>
      <c r="C17" s="86">
        <f>L17+법인영업혁신단!S17</f>
        <v>7565075</v>
      </c>
      <c r="D17" s="86">
        <f>M17+법인영업혁신단!T17</f>
        <v>1172727</v>
      </c>
      <c r="E17" s="86">
        <f>N17+법인영업혁신단!U17</f>
        <v>0</v>
      </c>
      <c r="F17" s="86">
        <f>O17+법인영업혁신단!V17</f>
        <v>151946500</v>
      </c>
      <c r="G17" s="86">
        <f>P17+법인영업혁신단!W17</f>
        <v>0</v>
      </c>
      <c r="H17" s="2" t="b">
        <f t="shared" si="1"/>
        <v>1</v>
      </c>
      <c r="K17" s="86">
        <f>IFERROR(VLOOKUP($A17,법인영업혁신단!$A$1:$D$257,2,FALSE),0)</f>
        <v>160684302</v>
      </c>
      <c r="L17" s="86">
        <f>IFERROR(VLOOKUP($A17,'법인영업혁신단 IU'!$A:$E,5,FALSE),0)</f>
        <v>7565075</v>
      </c>
      <c r="M17" s="86">
        <f>IFERROR(VLOOKUP($A17,기업영업팀회신!$A:$D,3,FALSE),0)</f>
        <v>1172727</v>
      </c>
      <c r="N17" s="86">
        <f>IFERROR(VLOOKUP($A17,기업영업팀회신!$A:$D,4,FALSE),0)</f>
        <v>0</v>
      </c>
      <c r="O17" s="86">
        <f>IFERROR(VLOOKUP($A17,'법인영업혁신단 IU'!$A:$F,6,FALSE),0)</f>
        <v>151946500</v>
      </c>
      <c r="P17" s="86">
        <f>IFERROR(VLOOKUP($A17,'법인영업혁신단 IU'!$A:$G,7,FALSE),0)</f>
        <v>0</v>
      </c>
    </row>
    <row r="18" spans="1:16" x14ac:dyDescent="0.25">
      <c r="A18" s="23" t="s">
        <v>138</v>
      </c>
      <c r="B18" s="86">
        <f t="shared" si="0"/>
        <v>0</v>
      </c>
      <c r="C18" s="86">
        <f>L18+법인영업혁신단!S18</f>
        <v>0</v>
      </c>
      <c r="D18" s="86">
        <f>M18+법인영업혁신단!T18</f>
        <v>0</v>
      </c>
      <c r="E18" s="86">
        <f>N18+법인영업혁신단!U18</f>
        <v>0</v>
      </c>
      <c r="F18" s="86">
        <f>O18+법인영업혁신단!V18</f>
        <v>0</v>
      </c>
      <c r="G18" s="86">
        <f>P18+법인영업혁신단!W18</f>
        <v>0</v>
      </c>
      <c r="H18" s="2" t="b">
        <f t="shared" si="1"/>
        <v>1</v>
      </c>
      <c r="K18" s="86">
        <f>IFERROR(VLOOKUP($A18,법인영업혁신단!$A$1:$D$257,2,FALSE),0)</f>
        <v>0</v>
      </c>
      <c r="L18" s="86">
        <f>IFERROR(VLOOKUP($A18,'법인영업혁신단 IU'!$A:$E,5,FALSE),0)</f>
        <v>0</v>
      </c>
      <c r="M18" s="86">
        <f>IFERROR(VLOOKUP($A18,기업영업팀회신!$A:$D,3,FALSE),0)</f>
        <v>0</v>
      </c>
      <c r="N18" s="86">
        <f>IFERROR(VLOOKUP($A18,기업영업팀회신!$A:$D,4,FALSE),0)</f>
        <v>0</v>
      </c>
      <c r="O18" s="86">
        <f>IFERROR(VLOOKUP($A18,'법인영업혁신단 IU'!$A:$F,6,FALSE),0)</f>
        <v>0</v>
      </c>
      <c r="P18" s="86">
        <f>IFERROR(VLOOKUP($A18,'법인영업혁신단 IU'!$A:$G,7,FALSE),0)</f>
        <v>0</v>
      </c>
    </row>
    <row r="19" spans="1:16" x14ac:dyDescent="0.25">
      <c r="A19" s="23" t="s">
        <v>139</v>
      </c>
      <c r="B19" s="86">
        <f t="shared" si="0"/>
        <v>0</v>
      </c>
      <c r="C19" s="86">
        <f>L19+법인영업혁신단!S19</f>
        <v>0</v>
      </c>
      <c r="D19" s="86">
        <f>M19+법인영업혁신단!T19</f>
        <v>0</v>
      </c>
      <c r="E19" s="86">
        <f>N19+법인영업혁신단!U19</f>
        <v>0</v>
      </c>
      <c r="F19" s="86">
        <f>O19+법인영업혁신단!V19</f>
        <v>0</v>
      </c>
      <c r="G19" s="86">
        <f>P19+법인영업혁신단!W19</f>
        <v>0</v>
      </c>
      <c r="H19" s="2" t="b">
        <f t="shared" si="1"/>
        <v>1</v>
      </c>
      <c r="K19" s="86">
        <f>IFERROR(VLOOKUP($A19,법인영업혁신단!$A$1:$D$257,2,FALSE),0)</f>
        <v>0</v>
      </c>
      <c r="L19" s="86">
        <f>IFERROR(VLOOKUP($A19,'법인영업혁신단 IU'!$A:$E,5,FALSE),0)</f>
        <v>0</v>
      </c>
      <c r="M19" s="86">
        <f>IFERROR(VLOOKUP($A19,기업영업팀회신!$A:$D,3,FALSE),0)</f>
        <v>0</v>
      </c>
      <c r="N19" s="86">
        <f>IFERROR(VLOOKUP($A19,기업영업팀회신!$A:$D,4,FALSE),0)</f>
        <v>0</v>
      </c>
      <c r="O19" s="86">
        <f>IFERROR(VLOOKUP($A19,'법인영업혁신단 IU'!$A:$F,6,FALSE),0)</f>
        <v>0</v>
      </c>
      <c r="P19" s="86">
        <f>IFERROR(VLOOKUP($A19,'법인영업혁신단 IU'!$A:$G,7,FALSE),0)</f>
        <v>0</v>
      </c>
    </row>
    <row r="20" spans="1:16" x14ac:dyDescent="0.25">
      <c r="A20" s="25" t="s">
        <v>17</v>
      </c>
      <c r="B20" s="86">
        <f t="shared" si="0"/>
        <v>-17603340</v>
      </c>
      <c r="C20" s="86">
        <f>L20+법인영업혁신단!S20</f>
        <v>-8627886</v>
      </c>
      <c r="D20" s="86">
        <f>M20+법인영업혁신단!T20</f>
        <v>-8975454</v>
      </c>
      <c r="E20" s="86">
        <f>N20+법인영업혁신단!U20</f>
        <v>0</v>
      </c>
      <c r="F20" s="86">
        <f>O20+법인영업혁신단!V20</f>
        <v>0</v>
      </c>
      <c r="G20" s="86">
        <f>P20+법인영업혁신단!W20</f>
        <v>0</v>
      </c>
      <c r="H20" s="2" t="b">
        <f t="shared" si="1"/>
        <v>1</v>
      </c>
      <c r="K20" s="86">
        <f>IFERROR(VLOOKUP($A20,법인영업혁신단!$A$1:$D$257,2,FALSE),0)</f>
        <v>-17603340</v>
      </c>
      <c r="L20" s="86">
        <f>IFERROR(VLOOKUP($A20,'법인영업혁신단 IU'!$A:$E,5,FALSE),0)</f>
        <v>-8627886</v>
      </c>
      <c r="M20" s="86">
        <f>IFERROR(VLOOKUP($A20,기업영업팀회신!$A:$D,3,FALSE),0)</f>
        <v>-8975454</v>
      </c>
      <c r="N20" s="86">
        <f>IFERROR(VLOOKUP($A20,기업영업팀회신!$A:$D,4,FALSE),0)</f>
        <v>0</v>
      </c>
      <c r="O20" s="86">
        <f>IFERROR(VLOOKUP($A20,'법인영업혁신단 IU'!$A:$F,6,FALSE),0)</f>
        <v>0</v>
      </c>
      <c r="P20" s="86">
        <f>IFERROR(VLOOKUP($A20,'법인영업혁신단 IU'!$A:$G,7,FALSE),0)</f>
        <v>0</v>
      </c>
    </row>
    <row r="21" spans="1:16" x14ac:dyDescent="0.25">
      <c r="A21" s="23" t="s">
        <v>140</v>
      </c>
      <c r="B21" s="86">
        <f t="shared" si="0"/>
        <v>46783333</v>
      </c>
      <c r="C21" s="86">
        <f>L21+법인영업혁신단!S21</f>
        <v>46783333</v>
      </c>
      <c r="D21" s="86">
        <f>M21+법인영업혁신단!T21</f>
        <v>0</v>
      </c>
      <c r="E21" s="86">
        <f>N21+법인영업혁신단!U21</f>
        <v>0</v>
      </c>
      <c r="F21" s="86">
        <f>O21+법인영업혁신단!V21</f>
        <v>0</v>
      </c>
      <c r="G21" s="86">
        <f>P21+법인영업혁신단!W21</f>
        <v>0</v>
      </c>
      <c r="H21" s="2" t="b">
        <f t="shared" si="1"/>
        <v>1</v>
      </c>
      <c r="K21" s="86">
        <f>IFERROR(VLOOKUP($A21,법인영업혁신단!$A$1:$D$257,2,FALSE),0)</f>
        <v>46783333</v>
      </c>
      <c r="L21" s="86">
        <f>IFERROR(VLOOKUP($A21,'법인영업혁신단 IU'!$A:$E,5,FALSE),0)</f>
        <v>46783333</v>
      </c>
      <c r="M21" s="86">
        <f>IFERROR(VLOOKUP($A21,기업영업팀회신!$A:$D,3,FALSE),0)</f>
        <v>0</v>
      </c>
      <c r="N21" s="86">
        <f>IFERROR(VLOOKUP($A21,기업영업팀회신!$A:$D,4,FALSE),0)</f>
        <v>0</v>
      </c>
      <c r="O21" s="86">
        <f>IFERROR(VLOOKUP($A21,'법인영업혁신단 IU'!$A:$F,6,FALSE),0)</f>
        <v>0</v>
      </c>
      <c r="P21" s="86">
        <f>IFERROR(VLOOKUP($A21,'법인영업혁신단 IU'!$A:$G,7,FALSE),0)</f>
        <v>0</v>
      </c>
    </row>
    <row r="22" spans="1:16" x14ac:dyDescent="0.25">
      <c r="A22" s="23" t="s">
        <v>315</v>
      </c>
      <c r="B22" s="86">
        <f t="shared" si="0"/>
        <v>0</v>
      </c>
      <c r="C22" s="86">
        <f>L22+법인영업혁신단!S22</f>
        <v>0</v>
      </c>
      <c r="D22" s="86">
        <f>M22+법인영업혁신단!T22</f>
        <v>0</v>
      </c>
      <c r="E22" s="86">
        <f>N22+법인영업혁신단!U22</f>
        <v>0</v>
      </c>
      <c r="F22" s="86">
        <f>O22+법인영업혁신단!V22</f>
        <v>0</v>
      </c>
      <c r="G22" s="86">
        <f>P22+법인영업혁신단!W22</f>
        <v>0</v>
      </c>
      <c r="H22" s="2" t="b">
        <f t="shared" si="1"/>
        <v>1</v>
      </c>
      <c r="K22" s="86">
        <f>IFERROR(VLOOKUP($A22,법인영업혁신단!$A$1:$D$257,2,FALSE),0)</f>
        <v>0</v>
      </c>
      <c r="L22" s="86">
        <f>IFERROR(VLOOKUP($A22,'법인영업혁신단 IU'!$A:$E,5,FALSE),0)</f>
        <v>0</v>
      </c>
      <c r="M22" s="86">
        <f>IFERROR(VLOOKUP($A22,기업영업팀회신!$A:$D,3,FALSE),0)</f>
        <v>0</v>
      </c>
      <c r="N22" s="86">
        <f>IFERROR(VLOOKUP($A22,기업영업팀회신!$A:$D,4,FALSE),0)</f>
        <v>0</v>
      </c>
      <c r="O22" s="86">
        <f>IFERROR(VLOOKUP($A22,'법인영업혁신단 IU'!$A:$F,6,FALSE),0)</f>
        <v>0</v>
      </c>
      <c r="P22" s="86">
        <f>IFERROR(VLOOKUP($A22,'법인영업혁신단 IU'!$A:$G,7,FALSE),0)</f>
        <v>0</v>
      </c>
    </row>
    <row r="23" spans="1:16" x14ac:dyDescent="0.25">
      <c r="A23" s="33" t="s">
        <v>18</v>
      </c>
      <c r="B23" s="86">
        <f t="shared" si="0"/>
        <v>4776633083</v>
      </c>
      <c r="C23" s="86">
        <f>L23+법인영업혁신단!S23</f>
        <v>3615404607</v>
      </c>
      <c r="D23" s="86">
        <f>M23+법인영업혁신단!T23</f>
        <v>1231136249</v>
      </c>
      <c r="E23" s="86">
        <f>N23+법인영업혁신단!U23</f>
        <v>-70809595</v>
      </c>
      <c r="F23" s="86">
        <f>O23+법인영업혁신단!V23</f>
        <v>901822</v>
      </c>
      <c r="G23" s="86">
        <f>P23+법인영업혁신단!W23</f>
        <v>0</v>
      </c>
      <c r="H23" s="2" t="b">
        <f t="shared" si="1"/>
        <v>1</v>
      </c>
      <c r="K23" s="86">
        <f>IFERROR(VLOOKUP($A23,법인영업혁신단!$A$1:$D$257,2,FALSE),0)</f>
        <v>4776633083</v>
      </c>
      <c r="L23" s="86">
        <f>IFERROR(VLOOKUP($A23,'법인영업혁신단 IU'!$A:$E,5,FALSE),0)</f>
        <v>3615404607</v>
      </c>
      <c r="M23" s="86">
        <f>IFERROR(VLOOKUP($A23,기업영업팀회신!$A:$D,3,FALSE),0)</f>
        <v>1231136249</v>
      </c>
      <c r="N23" s="86">
        <f>IFERROR(VLOOKUP($A23,기업영업팀회신!$A:$D,4,FALSE),0)</f>
        <v>-70809595</v>
      </c>
      <c r="O23" s="86">
        <f>IFERROR(VLOOKUP($A23,'법인영업혁신단 IU'!$A:$F,6,FALSE),0)</f>
        <v>901822</v>
      </c>
      <c r="P23" s="86">
        <f>IFERROR(VLOOKUP($A23,'법인영업혁신단 IU'!$A:$G,7,FALSE),0)</f>
        <v>0</v>
      </c>
    </row>
    <row r="24" spans="1:16" x14ac:dyDescent="0.25">
      <c r="A24" s="22" t="s">
        <v>19</v>
      </c>
      <c r="B24" s="86">
        <f t="shared" si="0"/>
        <v>4776633083</v>
      </c>
      <c r="C24" s="86">
        <f>L24+법인영업혁신단!S24</f>
        <v>3615404607</v>
      </c>
      <c r="D24" s="86">
        <f>M24+법인영업혁신단!T24</f>
        <v>1231136249</v>
      </c>
      <c r="E24" s="86">
        <f>N24+법인영업혁신단!U24</f>
        <v>-70809595</v>
      </c>
      <c r="F24" s="86">
        <f>O24+법인영업혁신단!V24</f>
        <v>901822</v>
      </c>
      <c r="G24" s="86">
        <f>P24+법인영업혁신단!W24</f>
        <v>0</v>
      </c>
      <c r="H24" s="2" t="b">
        <f t="shared" si="1"/>
        <v>1</v>
      </c>
      <c r="K24" s="86">
        <f>IFERROR(VLOOKUP($A24,법인영업혁신단!$A$1:$D$257,2,FALSE),0)</f>
        <v>4776633083</v>
      </c>
      <c r="L24" s="86">
        <f>IFERROR(VLOOKUP($A24,'법인영업혁신단 IU'!$A:$E,5,FALSE),0)</f>
        <v>3615404607</v>
      </c>
      <c r="M24" s="86">
        <f>IFERROR(VLOOKUP($A24,기업영업팀회신!$A:$D,3,FALSE),0)</f>
        <v>1231136249</v>
      </c>
      <c r="N24" s="86">
        <f>IFERROR(VLOOKUP($A24,기업영업팀회신!$A:$D,4,FALSE),0)</f>
        <v>-70809595</v>
      </c>
      <c r="O24" s="86">
        <f>IFERROR(VLOOKUP($A24,'법인영업혁신단 IU'!$A:$F,6,FALSE),0)</f>
        <v>901822</v>
      </c>
      <c r="P24" s="86">
        <f>IFERROR(VLOOKUP($A24,'법인영업혁신단 IU'!$A:$G,7,FALSE),0)</f>
        <v>0</v>
      </c>
    </row>
    <row r="25" spans="1:16" x14ac:dyDescent="0.25">
      <c r="A25" s="33" t="s">
        <v>20</v>
      </c>
      <c r="B25" s="86">
        <f t="shared" si="0"/>
        <v>1872463854</v>
      </c>
      <c r="C25" s="86">
        <f>L25+법인영업혁신단!S25</f>
        <v>1143997616</v>
      </c>
      <c r="D25" s="86">
        <f>M25+법인영업혁신단!T25</f>
        <v>205522425</v>
      </c>
      <c r="E25" s="86">
        <f>N25+법인영업혁신단!U25</f>
        <v>370800713</v>
      </c>
      <c r="F25" s="86">
        <f>O25+법인영업혁신단!V25</f>
        <v>152143100</v>
      </c>
      <c r="G25" s="86">
        <f>P25+법인영업혁신단!W25</f>
        <v>0</v>
      </c>
      <c r="H25" s="2" t="b">
        <f t="shared" si="1"/>
        <v>1</v>
      </c>
      <c r="K25" s="86">
        <f>IFERROR(VLOOKUP($A25,법인영업혁신단!$A$1:$D$257,2,FALSE),0)</f>
        <v>1872463854</v>
      </c>
      <c r="L25" s="86">
        <f>IFERROR(VLOOKUP($A25,'법인영업혁신단 IU'!$A:$E,5,FALSE),0)</f>
        <v>1143997616</v>
      </c>
      <c r="M25" s="86">
        <f>IFERROR(VLOOKUP($A25,기업영업팀회신!$A:$D,3,FALSE),0)</f>
        <v>205522425</v>
      </c>
      <c r="N25" s="86">
        <f>IFERROR(VLOOKUP($A25,기업영업팀회신!$A:$D,4,FALSE),0)</f>
        <v>370800713</v>
      </c>
      <c r="O25" s="86">
        <f>IFERROR(VLOOKUP($A25,'법인영업혁신단 IU'!$A:$F,6,FALSE),0)</f>
        <v>152143100</v>
      </c>
      <c r="P25" s="86">
        <f>IFERROR(VLOOKUP($A25,'법인영업혁신단 IU'!$A:$G,7,FALSE),0)</f>
        <v>0</v>
      </c>
    </row>
    <row r="26" spans="1:16" x14ac:dyDescent="0.25">
      <c r="A26" s="33" t="s">
        <v>21</v>
      </c>
      <c r="B26" s="86">
        <f t="shared" si="0"/>
        <v>1723447970</v>
      </c>
      <c r="C26" s="86">
        <f>L26+법인영업혁신단!S26</f>
        <v>1101732807.0153272</v>
      </c>
      <c r="D26" s="86">
        <f>M26+법인영업혁신단!T26</f>
        <v>108107990.61838035</v>
      </c>
      <c r="E26" s="86">
        <f>N26+법인영업혁신단!U26</f>
        <v>329010597.70940691</v>
      </c>
      <c r="F26" s="86">
        <f>O26+법인영업혁신단!V26</f>
        <v>118262828.00293399</v>
      </c>
      <c r="G26" s="86">
        <f>P26+법인영업혁신단!W26</f>
        <v>66333746.65395169</v>
      </c>
      <c r="H26" s="2" t="b">
        <f t="shared" si="1"/>
        <v>1</v>
      </c>
      <c r="K26" s="86">
        <f>IFERROR(VLOOKUP($A26,법인영업혁신단!$A$1:$D$257,2,FALSE),0)</f>
        <v>1723447970</v>
      </c>
      <c r="L26" s="86">
        <f>IFERROR(VLOOKUP($A26,'법인영업혁신단 IU'!$A:$E,5,FALSE),0)</f>
        <v>1083876332.4000001</v>
      </c>
      <c r="M26" s="86">
        <f>IFERROR(VLOOKUP($A26,기업영업팀회신!$A:$D,3,FALSE),0)</f>
        <v>104569619.5</v>
      </c>
      <c r="N26" s="86">
        <f>IFERROR(VLOOKUP($A26,기업영업팀회신!$A:$D,4,FALSE),0)</f>
        <v>325463558.5</v>
      </c>
      <c r="O26" s="86">
        <f>IFERROR(VLOOKUP($A26,'법인영업혁신단 IU'!$A:$F,6,FALSE),0)</f>
        <v>114263488.59999999</v>
      </c>
      <c r="P26" s="86">
        <f>IFERROR(VLOOKUP($A26,'법인영업혁신단 IU'!$A:$G,7,FALSE),0)</f>
        <v>64092220</v>
      </c>
    </row>
    <row r="27" spans="1:16" x14ac:dyDescent="0.25">
      <c r="A27" s="24" t="s">
        <v>22</v>
      </c>
      <c r="B27" s="86">
        <f t="shared" si="0"/>
        <v>11519480</v>
      </c>
      <c r="C27" s="86">
        <f>L27+법인영업혁신단!S27</f>
        <v>6596509.1470527211</v>
      </c>
      <c r="D27" s="86">
        <f>M27+법인영업혁신단!T27</f>
        <v>1307139.1722545598</v>
      </c>
      <c r="E27" s="86">
        <f>N27+법인영업혁신단!U27</f>
        <v>1310341.324021701</v>
      </c>
      <c r="F27" s="86">
        <f>O27+법인영업혁신단!V27</f>
        <v>1477429.3090853377</v>
      </c>
      <c r="G27" s="86">
        <f>P27+법인영업혁신단!W27</f>
        <v>828061.04758568096</v>
      </c>
      <c r="H27" s="2" t="b">
        <f t="shared" si="1"/>
        <v>1</v>
      </c>
      <c r="K27" s="86">
        <f>IFERROR(VLOOKUP($A27,법인영업혁신단!$A$1:$D$257,2,FALSE),0)</f>
        <v>11519480</v>
      </c>
      <c r="L27" s="86">
        <f>IFERROR(VLOOKUP($A27,'법인영업혁신단 IU'!$A:$E,5,FALSE),0)</f>
        <v>0</v>
      </c>
      <c r="M27" s="86">
        <f>IFERROR(VLOOKUP($A27,기업영업팀회신!$A:$D,3,FALSE),0)</f>
        <v>0</v>
      </c>
      <c r="N27" s="86">
        <f>IFERROR(VLOOKUP($A27,기업영업팀회신!$A:$D,4,FALSE),0)</f>
        <v>0</v>
      </c>
      <c r="O27" s="86">
        <f>IFERROR(VLOOKUP($A27,'법인영업혁신단 IU'!$A:$F,6,FALSE),0)</f>
        <v>0</v>
      </c>
      <c r="P27" s="86">
        <f>IFERROR(VLOOKUP($A27,'법인영업혁신단 IU'!$A:$G,7,FALSE),0)</f>
        <v>0</v>
      </c>
    </row>
    <row r="28" spans="1:16" x14ac:dyDescent="0.25">
      <c r="A28" s="24" t="s">
        <v>23</v>
      </c>
      <c r="B28" s="86">
        <f t="shared" si="0"/>
        <v>407824520</v>
      </c>
      <c r="C28" s="86">
        <f>L28+법인영업혁신단!S28</f>
        <v>233536424.9577572</v>
      </c>
      <c r="D28" s="86">
        <f>M28+법인영업혁신단!T28</f>
        <v>46276690.050064169</v>
      </c>
      <c r="E28" s="86">
        <f>N28+법인영업혁신단!U28</f>
        <v>46390055.931805484</v>
      </c>
      <c r="F28" s="86">
        <f>O28+법인영업혁신단!V28</f>
        <v>52305477.227414742</v>
      </c>
      <c r="G28" s="86">
        <f>P28+법인영업혁신단!W28</f>
        <v>29315871.832958385</v>
      </c>
      <c r="H28" s="2" t="b">
        <f t="shared" si="1"/>
        <v>1</v>
      </c>
      <c r="K28" s="86">
        <f>IFERROR(VLOOKUP($A28,법인영업혁신단!$A$1:$D$257,2,FALSE),0)</f>
        <v>407824520</v>
      </c>
      <c r="L28" s="86">
        <f>IFERROR(VLOOKUP($A28,'법인영업혁신단 IU'!$A:$E,5,FALSE),0)</f>
        <v>228745053</v>
      </c>
      <c r="M28" s="86">
        <f>IFERROR(VLOOKUP($A28,기업영업팀회신!$A:$D,3,FALSE),0)</f>
        <v>45327250</v>
      </c>
      <c r="N28" s="86">
        <f>IFERROR(VLOOKUP($A28,기업영업팀회신!$A:$D,4,FALSE),0)</f>
        <v>45438290</v>
      </c>
      <c r="O28" s="86">
        <f>IFERROR(VLOOKUP($A28,'법인영업혁신단 IU'!$A:$F,6,FALSE),0)</f>
        <v>51232347</v>
      </c>
      <c r="P28" s="86">
        <f>IFERROR(VLOOKUP($A28,'법인영업혁신단 IU'!$A:$G,7,FALSE),0)</f>
        <v>28714410</v>
      </c>
    </row>
    <row r="29" spans="1:16" x14ac:dyDescent="0.25">
      <c r="A29" s="23" t="s">
        <v>24</v>
      </c>
      <c r="B29" s="86">
        <f t="shared" si="0"/>
        <v>57792190</v>
      </c>
      <c r="C29" s="86">
        <f>L29+법인영업혁신단!S29</f>
        <v>11522271.503194496</v>
      </c>
      <c r="D29" s="86">
        <f>M29+법인영업혁신단!T29</f>
        <v>5484903.4502050094</v>
      </c>
      <c r="E29" s="86">
        <f>N29+법인영업혁신단!U29</f>
        <v>5485554.7589146877</v>
      </c>
      <c r="F29" s="86">
        <f>O29+법인영업혁신단!V29</f>
        <v>15311944.98755727</v>
      </c>
      <c r="G29" s="86">
        <f>P29+법인영업혁신단!W29</f>
        <v>19987515.300128538</v>
      </c>
      <c r="H29" s="2" t="b">
        <f t="shared" si="1"/>
        <v>1</v>
      </c>
      <c r="K29" s="86">
        <f>IFERROR(VLOOKUP($A29,법인영업혁신단!$A$1:$D$257,2,FALSE),0)</f>
        <v>57792190</v>
      </c>
      <c r="L29" s="86">
        <f>IFERROR(VLOOKUP($A29,'법인영업혁신단 IU'!$A:$E,5,FALSE),0)</f>
        <v>10180560</v>
      </c>
      <c r="M29" s="86">
        <f>IFERROR(VLOOKUP($A29,기업영업팀회신!$A:$D,3,FALSE),0)</f>
        <v>5219035</v>
      </c>
      <c r="N29" s="86">
        <f>IFERROR(VLOOKUP($A29,기업영업팀회신!$A:$D,4,FALSE),0)</f>
        <v>5219035</v>
      </c>
      <c r="O29" s="86">
        <f>IFERROR(VLOOKUP($A29,'법인영업혁신단 IU'!$A:$F,6,FALSE),0)</f>
        <v>15011440</v>
      </c>
      <c r="P29" s="86">
        <f>IFERROR(VLOOKUP($A29,'법인영업혁신단 IU'!$A:$G,7,FALSE),0)</f>
        <v>19819090</v>
      </c>
    </row>
    <row r="30" spans="1:16" x14ac:dyDescent="0.25">
      <c r="A30" s="23" t="s">
        <v>25</v>
      </c>
      <c r="B30" s="86">
        <f t="shared" si="0"/>
        <v>10619780</v>
      </c>
      <c r="C30" s="86">
        <f>L30+법인영업혁신단!S30</f>
        <v>2137630.6177687305</v>
      </c>
      <c r="D30" s="86">
        <f>M30+법인영업혁신단!T30</f>
        <v>1019381.6207149525</v>
      </c>
      <c r="E30" s="86">
        <f>N30+법인영업혁신단!U30</f>
        <v>1019496.5420120572</v>
      </c>
      <c r="F30" s="86">
        <f>O30+법인영업혁신단!V30</f>
        <v>2829213.1247384483</v>
      </c>
      <c r="G30" s="86">
        <f>P30+법인영업혁신단!W30</f>
        <v>3614058.0947658117</v>
      </c>
      <c r="H30" s="2" t="b">
        <f t="shared" si="1"/>
        <v>1</v>
      </c>
      <c r="K30" s="86">
        <f>IFERROR(VLOOKUP($A30,법인영업혁신단!$A$1:$D$257,2,FALSE),0)</f>
        <v>10619780</v>
      </c>
      <c r="L30" s="86">
        <f>IFERROR(VLOOKUP($A30,'법인영업혁신단 IU'!$A:$E,5,FALSE),0)</f>
        <v>1900890</v>
      </c>
      <c r="M30" s="86">
        <f>IFERROR(VLOOKUP($A30,기업영업팀회신!$A:$D,3,FALSE),0)</f>
        <v>972470</v>
      </c>
      <c r="N30" s="86">
        <f>IFERROR(VLOOKUP($A30,기업영업팀회신!$A:$D,4,FALSE),0)</f>
        <v>972470</v>
      </c>
      <c r="O30" s="86">
        <f>IFERROR(VLOOKUP($A30,'법인영업혁신단 IU'!$A:$F,6,FALSE),0)</f>
        <v>2776190</v>
      </c>
      <c r="P30" s="86">
        <f>IFERROR(VLOOKUP($A30,'법인영업혁신단 IU'!$A:$G,7,FALSE),0)</f>
        <v>3584340</v>
      </c>
    </row>
    <row r="31" spans="1:16" x14ac:dyDescent="0.25">
      <c r="A31" s="23" t="s">
        <v>26</v>
      </c>
      <c r="B31" s="86">
        <f t="shared" si="0"/>
        <v>2400000</v>
      </c>
      <c r="C31" s="86">
        <f>L31+법인영업혁신단!S31</f>
        <v>700000</v>
      </c>
      <c r="D31" s="86">
        <f>M31+법인영업혁신단!T31</f>
        <v>350000</v>
      </c>
      <c r="E31" s="86">
        <f>N31+법인영업혁신단!U31</f>
        <v>350000</v>
      </c>
      <c r="F31" s="86">
        <f>O31+법인영업혁신단!V31</f>
        <v>700000</v>
      </c>
      <c r="G31" s="86">
        <f>P31+법인영업혁신단!W31</f>
        <v>300000</v>
      </c>
      <c r="H31" s="2" t="b">
        <f t="shared" si="1"/>
        <v>1</v>
      </c>
      <c r="K31" s="86">
        <f>IFERROR(VLOOKUP($A31,법인영업혁신단!$A$1:$D$257,2,FALSE),0)</f>
        <v>2400000</v>
      </c>
      <c r="L31" s="86">
        <f>IFERROR(VLOOKUP($A31,'법인영업혁신단 IU'!$A:$E,5,FALSE),0)</f>
        <v>700000</v>
      </c>
      <c r="M31" s="86">
        <f>IFERROR(VLOOKUP($A31,기업영업팀회신!$A:$D,3,FALSE),0)</f>
        <v>350000</v>
      </c>
      <c r="N31" s="86">
        <f>IFERROR(VLOOKUP($A31,기업영업팀회신!$A:$D,4,FALSE),0)</f>
        <v>350000</v>
      </c>
      <c r="O31" s="86">
        <f>IFERROR(VLOOKUP($A31,'법인영업혁신단 IU'!$A:$F,6,FALSE),0)</f>
        <v>700000</v>
      </c>
      <c r="P31" s="86">
        <f>IFERROR(VLOOKUP($A31,'법인영업혁신단 IU'!$A:$G,7,FALSE),0)</f>
        <v>300000</v>
      </c>
    </row>
    <row r="32" spans="1:16" x14ac:dyDescent="0.25">
      <c r="A32" s="23" t="s">
        <v>198</v>
      </c>
      <c r="B32" s="86">
        <f t="shared" si="0"/>
        <v>4854500</v>
      </c>
      <c r="C32" s="86">
        <f>L32+법인영업혁신단!S32</f>
        <v>2779878.4020083747</v>
      </c>
      <c r="D32" s="86">
        <f>M32+법인영업혁신단!T32</f>
        <v>550850.13487672713</v>
      </c>
      <c r="E32" s="86">
        <f>N32+법인영업혁신단!U32</f>
        <v>552199.57476060966</v>
      </c>
      <c r="F32" s="86">
        <f>O32+법인영업혁신단!V32</f>
        <v>622613.2239436825</v>
      </c>
      <c r="G32" s="86">
        <f>P32+법인영업혁신단!W32</f>
        <v>348958.66441060603</v>
      </c>
      <c r="H32" s="2" t="b">
        <f t="shared" si="1"/>
        <v>1</v>
      </c>
      <c r="K32" s="86">
        <f>IFERROR(VLOOKUP($A32,법인영업혁신단!$A$1:$D$257,2,FALSE),0)</f>
        <v>4854500</v>
      </c>
      <c r="L32" s="86">
        <f>IFERROR(VLOOKUP($A32,'법인영업혁신단 IU'!$A:$E,5,FALSE),0)</f>
        <v>0</v>
      </c>
      <c r="M32" s="86">
        <f>IFERROR(VLOOKUP($A32,기업영업팀회신!$A:$D,3,FALSE),0)</f>
        <v>0</v>
      </c>
      <c r="N32" s="86">
        <f>IFERROR(VLOOKUP($A32,기업영업팀회신!$A:$D,4,FALSE),0)</f>
        <v>0</v>
      </c>
      <c r="O32" s="86">
        <f>IFERROR(VLOOKUP($A32,'법인영업혁신단 IU'!$A:$F,6,FALSE),0)</f>
        <v>0</v>
      </c>
      <c r="P32" s="86">
        <f>IFERROR(VLOOKUP($A32,'법인영업혁신단 IU'!$A:$G,7,FALSE),0)</f>
        <v>0</v>
      </c>
    </row>
    <row r="33" spans="1:16" x14ac:dyDescent="0.25">
      <c r="A33" s="23" t="s">
        <v>27</v>
      </c>
      <c r="B33" s="86">
        <f t="shared" si="0"/>
        <v>0</v>
      </c>
      <c r="C33" s="86">
        <f>L33+법인영업혁신단!S33</f>
        <v>0</v>
      </c>
      <c r="D33" s="86">
        <f>M33+법인영업혁신단!T33</f>
        <v>0</v>
      </c>
      <c r="E33" s="86">
        <f>N33+법인영업혁신단!U33</f>
        <v>0</v>
      </c>
      <c r="F33" s="86">
        <f>O33+법인영업혁신단!V33</f>
        <v>0</v>
      </c>
      <c r="G33" s="86">
        <f>P33+법인영업혁신단!W33</f>
        <v>0</v>
      </c>
      <c r="H33" s="2" t="b">
        <f t="shared" si="1"/>
        <v>1</v>
      </c>
      <c r="K33" s="86">
        <f>IFERROR(VLOOKUP($A33,법인영업혁신단!$A$1:$D$257,2,FALSE),0)</f>
        <v>0</v>
      </c>
      <c r="L33" s="86">
        <f>IFERROR(VLOOKUP($A33,'법인영업혁신단 IU'!$A:$E,5,FALSE),0)</f>
        <v>0</v>
      </c>
      <c r="M33" s="86">
        <f>IFERROR(VLOOKUP($A33,기업영업팀회신!$A:$D,3,FALSE),0)</f>
        <v>0</v>
      </c>
      <c r="N33" s="86">
        <f>IFERROR(VLOOKUP($A33,기업영업팀회신!$A:$D,4,FALSE),0)</f>
        <v>0</v>
      </c>
      <c r="O33" s="86">
        <f>IFERROR(VLOOKUP($A33,'법인영업혁신단 IU'!$A:$F,6,FALSE),0)</f>
        <v>0</v>
      </c>
      <c r="P33" s="86">
        <f>IFERROR(VLOOKUP($A33,'법인영업혁신단 IU'!$A:$G,7,FALSE),0)</f>
        <v>0</v>
      </c>
    </row>
    <row r="34" spans="1:16" x14ac:dyDescent="0.25">
      <c r="A34" s="23" t="s">
        <v>28</v>
      </c>
      <c r="B34" s="86">
        <f t="shared" si="0"/>
        <v>1132850</v>
      </c>
      <c r="C34" s="86">
        <f>L34+법인영업혁신단!S34</f>
        <v>798471.15474195185</v>
      </c>
      <c r="D34" s="86">
        <f>M34+법인영업혁신단!T34</f>
        <v>114958.90921834334</v>
      </c>
      <c r="E34" s="86">
        <f>N34+법인영업혁신단!U34</f>
        <v>115103.79644798124</v>
      </c>
      <c r="F34" s="86">
        <f>O34+법인영업혁신단!V34</f>
        <v>66848.998781321701</v>
      </c>
      <c r="G34" s="86">
        <f>P34+법인영업혁신단!W34</f>
        <v>37467.140810401914</v>
      </c>
      <c r="H34" s="2" t="b">
        <f t="shared" si="1"/>
        <v>1</v>
      </c>
      <c r="K34" s="86">
        <f>IFERROR(VLOOKUP($A34,법인영업혁신단!$A$1:$D$257,2,FALSE),0)</f>
        <v>1132850</v>
      </c>
      <c r="L34" s="86">
        <f>IFERROR(VLOOKUP($A34,'법인영업혁신단 IU'!$A:$E,5,FALSE),0)</f>
        <v>500000</v>
      </c>
      <c r="M34" s="86">
        <f>IFERROR(VLOOKUP($A34,기업영업팀회신!$A:$D,3,FALSE),0)</f>
        <v>55815</v>
      </c>
      <c r="N34" s="86">
        <f>IFERROR(VLOOKUP($A34,기업영업팀회신!$A:$D,4,FALSE),0)</f>
        <v>55815</v>
      </c>
      <c r="O34" s="86">
        <f>IFERROR(VLOOKUP($A34,'법인영업혁신단 IU'!$A:$F,6,FALSE),0)</f>
        <v>0</v>
      </c>
      <c r="P34" s="86">
        <f>IFERROR(VLOOKUP($A34,'법인영업혁신단 IU'!$A:$G,7,FALSE),0)</f>
        <v>0</v>
      </c>
    </row>
    <row r="35" spans="1:16" x14ac:dyDescent="0.25">
      <c r="A35" s="23" t="s">
        <v>141</v>
      </c>
      <c r="B35" s="86">
        <f t="shared" si="0"/>
        <v>8829830</v>
      </c>
      <c r="C35" s="86">
        <f>L35+법인영업혁신단!S35</f>
        <v>8829830</v>
      </c>
      <c r="D35" s="86">
        <f>M35+법인영업혁신단!T35</f>
        <v>0</v>
      </c>
      <c r="E35" s="86">
        <f>N35+법인영업혁신단!U35</f>
        <v>0</v>
      </c>
      <c r="F35" s="86">
        <f>O35+법인영업혁신단!V35</f>
        <v>0</v>
      </c>
      <c r="G35" s="86">
        <f>P35+법인영업혁신단!W35</f>
        <v>0</v>
      </c>
      <c r="H35" s="2" t="b">
        <f t="shared" si="1"/>
        <v>1</v>
      </c>
      <c r="K35" s="86">
        <f>IFERROR(VLOOKUP($A35,법인영업혁신단!$A$1:$D$257,2,FALSE),0)</f>
        <v>8829830</v>
      </c>
      <c r="L35" s="86">
        <f>IFERROR(VLOOKUP($A35,'법인영업혁신단 IU'!$A:$E,5,FALSE),0)</f>
        <v>8829830</v>
      </c>
      <c r="M35" s="86">
        <f>IFERROR(VLOOKUP($A35,기업영업팀회신!$A:$D,3,FALSE),0)</f>
        <v>0</v>
      </c>
      <c r="N35" s="86">
        <f>IFERROR(VLOOKUP($A35,기업영업팀회신!$A:$D,4,FALSE),0)</f>
        <v>0</v>
      </c>
      <c r="O35" s="86">
        <f>IFERROR(VLOOKUP($A35,'법인영업혁신단 IU'!$A:$F,6,FALSE),0)</f>
        <v>0</v>
      </c>
      <c r="P35" s="86">
        <f>IFERROR(VLOOKUP($A35,'법인영업혁신단 IU'!$A:$G,7,FALSE),0)</f>
        <v>0</v>
      </c>
    </row>
    <row r="36" spans="1:16" x14ac:dyDescent="0.25">
      <c r="A36" s="23" t="s">
        <v>142</v>
      </c>
      <c r="B36" s="86">
        <f t="shared" si="0"/>
        <v>1513110</v>
      </c>
      <c r="C36" s="86">
        <f>L36+법인영업혁신단!S36</f>
        <v>1513110</v>
      </c>
      <c r="D36" s="86">
        <f>M36+법인영업혁신단!T36</f>
        <v>0</v>
      </c>
      <c r="E36" s="86">
        <f>N36+법인영업혁신단!U36</f>
        <v>0</v>
      </c>
      <c r="F36" s="86">
        <f>O36+법인영업혁신단!V36</f>
        <v>0</v>
      </c>
      <c r="G36" s="86">
        <f>P36+법인영업혁신단!W36</f>
        <v>0</v>
      </c>
      <c r="H36" s="2" t="b">
        <f t="shared" si="1"/>
        <v>1</v>
      </c>
      <c r="K36" s="86">
        <f>IFERROR(VLOOKUP($A36,법인영업혁신단!$A$1:$D$257,2,FALSE),0)</f>
        <v>1513110</v>
      </c>
      <c r="L36" s="86">
        <f>IFERROR(VLOOKUP($A36,'법인영업혁신단 IU'!$A:$E,5,FALSE),0)</f>
        <v>1513110</v>
      </c>
      <c r="M36" s="86">
        <f>IFERROR(VLOOKUP($A36,기업영업팀회신!$A:$D,3,FALSE),0)</f>
        <v>0</v>
      </c>
      <c r="N36" s="86">
        <f>IFERROR(VLOOKUP($A36,기업영업팀회신!$A:$D,4,FALSE),0)</f>
        <v>0</v>
      </c>
      <c r="O36" s="86">
        <f>IFERROR(VLOOKUP($A36,'법인영업혁신단 IU'!$A:$F,6,FALSE),0)</f>
        <v>0</v>
      </c>
      <c r="P36" s="86">
        <f>IFERROR(VLOOKUP($A36,'법인영업혁신단 IU'!$A:$G,7,FALSE),0)</f>
        <v>0</v>
      </c>
    </row>
    <row r="37" spans="1:16" x14ac:dyDescent="0.25">
      <c r="A37" s="23" t="s">
        <v>143</v>
      </c>
      <c r="B37" s="86">
        <f t="shared" si="0"/>
        <v>0</v>
      </c>
      <c r="C37" s="86">
        <f>L37+법인영업혁신단!S37</f>
        <v>0</v>
      </c>
      <c r="D37" s="86">
        <f>M37+법인영업혁신단!T37</f>
        <v>0</v>
      </c>
      <c r="E37" s="86">
        <f>N37+법인영업혁신단!U37</f>
        <v>0</v>
      </c>
      <c r="F37" s="86">
        <f>O37+법인영업혁신단!V37</f>
        <v>0</v>
      </c>
      <c r="G37" s="86">
        <f>P37+법인영업혁신단!W37</f>
        <v>0</v>
      </c>
      <c r="H37" s="2" t="b">
        <f t="shared" si="1"/>
        <v>1</v>
      </c>
      <c r="K37" s="86">
        <f>IFERROR(VLOOKUP($A37,법인영업혁신단!$A$1:$D$257,2,FALSE),0)</f>
        <v>0</v>
      </c>
      <c r="L37" s="86">
        <f>IFERROR(VLOOKUP($A37,'법인영업혁신단 IU'!$A:$E,5,FALSE),0)</f>
        <v>0</v>
      </c>
      <c r="M37" s="86">
        <f>IFERROR(VLOOKUP($A37,기업영업팀회신!$A:$D,3,FALSE),0)</f>
        <v>0</v>
      </c>
      <c r="N37" s="86">
        <f>IFERROR(VLOOKUP($A37,기업영업팀회신!$A:$D,4,FALSE),0)</f>
        <v>0</v>
      </c>
      <c r="O37" s="86">
        <f>IFERROR(VLOOKUP($A37,'법인영업혁신단 IU'!$A:$F,6,FALSE),0)</f>
        <v>0</v>
      </c>
      <c r="P37" s="86">
        <f>IFERROR(VLOOKUP($A37,'법인영업혁신단 IU'!$A:$G,7,FALSE),0)</f>
        <v>0</v>
      </c>
    </row>
    <row r="38" spans="1:16" x14ac:dyDescent="0.25">
      <c r="A38" s="23" t="s">
        <v>144</v>
      </c>
      <c r="B38" s="86">
        <f t="shared" si="0"/>
        <v>0</v>
      </c>
      <c r="C38" s="86">
        <f>L38+법인영업혁신단!S38</f>
        <v>0</v>
      </c>
      <c r="D38" s="86">
        <f>M38+법인영업혁신단!T38</f>
        <v>0</v>
      </c>
      <c r="E38" s="86">
        <f>N38+법인영업혁신단!U38</f>
        <v>0</v>
      </c>
      <c r="F38" s="86">
        <f>O38+법인영업혁신단!V38</f>
        <v>0</v>
      </c>
      <c r="G38" s="86">
        <f>P38+법인영업혁신단!W38</f>
        <v>0</v>
      </c>
      <c r="H38" s="2" t="b">
        <f t="shared" si="1"/>
        <v>1</v>
      </c>
      <c r="K38" s="86">
        <f>IFERROR(VLOOKUP($A38,법인영업혁신단!$A$1:$D$257,2,FALSE),0)</f>
        <v>0</v>
      </c>
      <c r="L38" s="86">
        <f>IFERROR(VLOOKUP($A38,'법인영업혁신단 IU'!$A:$E,5,FALSE),0)</f>
        <v>0</v>
      </c>
      <c r="M38" s="86">
        <f>IFERROR(VLOOKUP($A38,기업영업팀회신!$A:$D,3,FALSE),0)</f>
        <v>0</v>
      </c>
      <c r="N38" s="86">
        <f>IFERROR(VLOOKUP($A38,기업영업팀회신!$A:$D,4,FALSE),0)</f>
        <v>0</v>
      </c>
      <c r="O38" s="86">
        <f>IFERROR(VLOOKUP($A38,'법인영업혁신단 IU'!$A:$F,6,FALSE),0)</f>
        <v>0</v>
      </c>
      <c r="P38" s="86">
        <f>IFERROR(VLOOKUP($A38,'법인영업혁신단 IU'!$A:$G,7,FALSE),0)</f>
        <v>0</v>
      </c>
    </row>
    <row r="39" spans="1:16" x14ac:dyDescent="0.25">
      <c r="A39" s="23" t="s">
        <v>199</v>
      </c>
      <c r="B39" s="86">
        <f t="shared" si="0"/>
        <v>0</v>
      </c>
      <c r="C39" s="86">
        <f>L39+법인영업혁신단!S39</f>
        <v>0</v>
      </c>
      <c r="D39" s="86">
        <f>M39+법인영업혁신단!T39</f>
        <v>0</v>
      </c>
      <c r="E39" s="86">
        <f>N39+법인영업혁신단!U39</f>
        <v>0</v>
      </c>
      <c r="F39" s="86">
        <f>O39+법인영업혁신단!V39</f>
        <v>0</v>
      </c>
      <c r="G39" s="86">
        <f>P39+법인영업혁신단!W39</f>
        <v>0</v>
      </c>
      <c r="H39" s="2" t="b">
        <f t="shared" si="1"/>
        <v>1</v>
      </c>
      <c r="K39" s="86">
        <f>IFERROR(VLOOKUP($A39,법인영업혁신단!$A$1:$D$257,2,FALSE),0)</f>
        <v>0</v>
      </c>
      <c r="L39" s="86">
        <f>IFERROR(VLOOKUP($A39,'법인영업혁신단 IU'!$A:$E,5,FALSE),0)</f>
        <v>0</v>
      </c>
      <c r="M39" s="86">
        <f>IFERROR(VLOOKUP($A39,기업영업팀회신!$A:$D,3,FALSE),0)</f>
        <v>0</v>
      </c>
      <c r="N39" s="86">
        <f>IFERROR(VLOOKUP($A39,기업영업팀회신!$A:$D,4,FALSE),0)</f>
        <v>0</v>
      </c>
      <c r="O39" s="86">
        <f>IFERROR(VLOOKUP($A39,'법인영업혁신단 IU'!$A:$F,6,FALSE),0)</f>
        <v>0</v>
      </c>
      <c r="P39" s="86">
        <f>IFERROR(VLOOKUP($A39,'법인영업혁신단 IU'!$A:$G,7,FALSE),0)</f>
        <v>0</v>
      </c>
    </row>
    <row r="40" spans="1:16" x14ac:dyDescent="0.25">
      <c r="A40" s="23" t="s">
        <v>200</v>
      </c>
      <c r="B40" s="86">
        <f t="shared" si="0"/>
        <v>0</v>
      </c>
      <c r="C40" s="86">
        <f>L40+법인영업혁신단!S40</f>
        <v>0</v>
      </c>
      <c r="D40" s="86">
        <f>M40+법인영업혁신단!T40</f>
        <v>0</v>
      </c>
      <c r="E40" s="86">
        <f>N40+법인영업혁신단!U40</f>
        <v>0</v>
      </c>
      <c r="F40" s="86">
        <f>O40+법인영업혁신단!V40</f>
        <v>0</v>
      </c>
      <c r="G40" s="86">
        <f>P40+법인영업혁신단!W40</f>
        <v>0</v>
      </c>
      <c r="H40" s="2" t="b">
        <f t="shared" si="1"/>
        <v>1</v>
      </c>
      <c r="K40" s="86">
        <f>IFERROR(VLOOKUP($A40,법인영업혁신단!$A$1:$D$257,2,FALSE),0)</f>
        <v>0</v>
      </c>
      <c r="L40" s="86">
        <f>IFERROR(VLOOKUP($A40,'법인영업혁신단 IU'!$A:$E,5,FALSE),0)</f>
        <v>0</v>
      </c>
      <c r="M40" s="86">
        <f>IFERROR(VLOOKUP($A40,기업영업팀회신!$A:$D,3,FALSE),0)</f>
        <v>0</v>
      </c>
      <c r="N40" s="86">
        <f>IFERROR(VLOOKUP($A40,기업영업팀회신!$A:$D,4,FALSE),0)</f>
        <v>0</v>
      </c>
      <c r="O40" s="86">
        <f>IFERROR(VLOOKUP($A40,'법인영업혁신단 IU'!$A:$F,6,FALSE),0)</f>
        <v>0</v>
      </c>
      <c r="P40" s="86">
        <f>IFERROR(VLOOKUP($A40,'법인영업혁신단 IU'!$A:$G,7,FALSE),0)</f>
        <v>0</v>
      </c>
    </row>
    <row r="41" spans="1:16" x14ac:dyDescent="0.25">
      <c r="A41" s="23" t="s">
        <v>29</v>
      </c>
      <c r="B41" s="86">
        <f t="shared" si="0"/>
        <v>2405000</v>
      </c>
      <c r="C41" s="86">
        <f>L41+법인영업혁신단!S41</f>
        <v>444570.28004366427</v>
      </c>
      <c r="D41" s="86">
        <f>M41+법인영업혁신단!T41</f>
        <v>181665.93504913602</v>
      </c>
      <c r="E41" s="86">
        <f>N41+법인영업혁신단!U41</f>
        <v>181731.25967015003</v>
      </c>
      <c r="F41" s="86">
        <f>O41+법인영업혁신단!V41</f>
        <v>650139.89239401906</v>
      </c>
      <c r="G41" s="86">
        <f>P41+법인영업혁신단!W41</f>
        <v>946892.63284303073</v>
      </c>
      <c r="H41" s="2" t="b">
        <f t="shared" si="1"/>
        <v>1</v>
      </c>
      <c r="K41" s="86">
        <f>IFERROR(VLOOKUP($A41,법인영업혁신단!$A$1:$D$257,2,FALSE),0)</f>
        <v>2405000</v>
      </c>
      <c r="L41" s="86">
        <f>IFERROR(VLOOKUP($A41,'법인영업혁신단 IU'!$A:$E,5,FALSE),0)</f>
        <v>310000</v>
      </c>
      <c r="M41" s="86">
        <f>IFERROR(VLOOKUP($A41,기업영업팀회신!$A:$D,3,FALSE),0)</f>
        <v>155000</v>
      </c>
      <c r="N41" s="86">
        <f>IFERROR(VLOOKUP($A41,기업영업팀회신!$A:$D,4,FALSE),0)</f>
        <v>155000</v>
      </c>
      <c r="O41" s="86">
        <f>IFERROR(VLOOKUP($A41,'법인영업혁신단 IU'!$A:$F,6,FALSE),0)</f>
        <v>620000</v>
      </c>
      <c r="P41" s="86">
        <f>IFERROR(VLOOKUP($A41,'법인영업혁신단 IU'!$A:$G,7,FALSE),0)</f>
        <v>930000</v>
      </c>
    </row>
    <row r="42" spans="1:16" x14ac:dyDescent="0.25">
      <c r="A42" s="23" t="s">
        <v>201</v>
      </c>
      <c r="B42" s="86">
        <f t="shared" si="0"/>
        <v>0</v>
      </c>
      <c r="C42" s="86">
        <f>L42+법인영업혁신단!S42</f>
        <v>0</v>
      </c>
      <c r="D42" s="86">
        <f>M42+법인영업혁신단!T42</f>
        <v>0</v>
      </c>
      <c r="E42" s="86">
        <f>N42+법인영업혁신단!U42</f>
        <v>0</v>
      </c>
      <c r="F42" s="86">
        <f>O42+법인영업혁신단!V42</f>
        <v>0</v>
      </c>
      <c r="G42" s="86">
        <f>P42+법인영업혁신단!W42</f>
        <v>0</v>
      </c>
      <c r="H42" s="2" t="b">
        <f t="shared" si="1"/>
        <v>1</v>
      </c>
      <c r="K42" s="86">
        <f>IFERROR(VLOOKUP($A42,법인영업혁신단!$A$1:$D$257,2,FALSE),0)</f>
        <v>0</v>
      </c>
      <c r="L42" s="86">
        <f>IFERROR(VLOOKUP($A42,'법인영업혁신단 IU'!$A:$E,5,FALSE),0)</f>
        <v>0</v>
      </c>
      <c r="M42" s="86">
        <f>IFERROR(VLOOKUP($A42,기업영업팀회신!$A:$D,3,FALSE),0)</f>
        <v>0</v>
      </c>
      <c r="N42" s="86">
        <f>IFERROR(VLOOKUP($A42,기업영업팀회신!$A:$D,4,FALSE),0)</f>
        <v>0</v>
      </c>
      <c r="O42" s="86">
        <f>IFERROR(VLOOKUP($A42,'법인영업혁신단 IU'!$A:$F,6,FALSE),0)</f>
        <v>0</v>
      </c>
      <c r="P42" s="86">
        <f>IFERROR(VLOOKUP($A42,'법인영업혁신단 IU'!$A:$G,7,FALSE),0)</f>
        <v>0</v>
      </c>
    </row>
    <row r="43" spans="1:16" x14ac:dyDescent="0.25">
      <c r="A43" s="23" t="s">
        <v>145</v>
      </c>
      <c r="B43" s="86">
        <f t="shared" si="0"/>
        <v>620000</v>
      </c>
      <c r="C43" s="86">
        <f>L43+법인영업혁신단!S43</f>
        <v>620000</v>
      </c>
      <c r="D43" s="86">
        <f>M43+법인영업혁신단!T43</f>
        <v>0</v>
      </c>
      <c r="E43" s="86">
        <f>N43+법인영업혁신단!U43</f>
        <v>0</v>
      </c>
      <c r="F43" s="86">
        <f>O43+법인영업혁신단!V43</f>
        <v>0</v>
      </c>
      <c r="G43" s="86">
        <f>P43+법인영업혁신단!W43</f>
        <v>0</v>
      </c>
      <c r="H43" s="2" t="b">
        <f t="shared" si="1"/>
        <v>1</v>
      </c>
      <c r="K43" s="86">
        <f>IFERROR(VLOOKUP($A43,법인영업혁신단!$A$1:$D$257,2,FALSE),0)</f>
        <v>620000</v>
      </c>
      <c r="L43" s="86">
        <f>IFERROR(VLOOKUP($A43,'법인영업혁신단 IU'!$A:$E,5,FALSE),0)</f>
        <v>620000</v>
      </c>
      <c r="M43" s="86">
        <f>IFERROR(VLOOKUP($A43,기업영업팀회신!$A:$D,3,FALSE),0)</f>
        <v>0</v>
      </c>
      <c r="N43" s="86">
        <f>IFERROR(VLOOKUP($A43,기업영업팀회신!$A:$D,4,FALSE),0)</f>
        <v>0</v>
      </c>
      <c r="O43" s="86">
        <f>IFERROR(VLOOKUP($A43,'법인영업혁신단 IU'!$A:$F,6,FALSE),0)</f>
        <v>0</v>
      </c>
      <c r="P43" s="86">
        <f>IFERROR(VLOOKUP($A43,'법인영업혁신단 IU'!$A:$G,7,FALSE),0)</f>
        <v>0</v>
      </c>
    </row>
    <row r="44" spans="1:16" x14ac:dyDescent="0.25">
      <c r="A44" s="23" t="s">
        <v>202</v>
      </c>
      <c r="B44" s="86">
        <f t="shared" si="0"/>
        <v>0</v>
      </c>
      <c r="C44" s="86">
        <f>L44+법인영업혁신단!S44</f>
        <v>0</v>
      </c>
      <c r="D44" s="86">
        <f>M44+법인영업혁신단!T44</f>
        <v>0</v>
      </c>
      <c r="E44" s="86">
        <f>N44+법인영업혁신단!U44</f>
        <v>0</v>
      </c>
      <c r="F44" s="86">
        <f>O44+법인영업혁신단!V44</f>
        <v>0</v>
      </c>
      <c r="G44" s="86">
        <f>P44+법인영업혁신단!W44</f>
        <v>0</v>
      </c>
      <c r="H44" s="2" t="b">
        <f t="shared" si="1"/>
        <v>1</v>
      </c>
      <c r="K44" s="86">
        <f>IFERROR(VLOOKUP($A44,법인영업혁신단!$A$1:$D$257,2,FALSE),0)</f>
        <v>0</v>
      </c>
      <c r="L44" s="86">
        <f>IFERROR(VLOOKUP($A44,'법인영업혁신단 IU'!$A:$E,5,FALSE),0)</f>
        <v>0</v>
      </c>
      <c r="M44" s="86">
        <f>IFERROR(VLOOKUP($A44,기업영업팀회신!$A:$D,3,FALSE),0)</f>
        <v>0</v>
      </c>
      <c r="N44" s="86">
        <f>IFERROR(VLOOKUP($A44,기업영업팀회신!$A:$D,4,FALSE),0)</f>
        <v>0</v>
      </c>
      <c r="O44" s="86">
        <f>IFERROR(VLOOKUP($A44,'법인영업혁신단 IU'!$A:$F,6,FALSE),0)</f>
        <v>0</v>
      </c>
      <c r="P44" s="86">
        <f>IFERROR(VLOOKUP($A44,'법인영업혁신단 IU'!$A:$G,7,FALSE),0)</f>
        <v>0</v>
      </c>
    </row>
    <row r="45" spans="1:16" x14ac:dyDescent="0.25">
      <c r="A45" s="23" t="s">
        <v>203</v>
      </c>
      <c r="B45" s="86">
        <f t="shared" si="0"/>
        <v>0</v>
      </c>
      <c r="C45" s="86">
        <f>L45+법인영업혁신단!S45</f>
        <v>0</v>
      </c>
      <c r="D45" s="86">
        <f>M45+법인영업혁신단!T45</f>
        <v>0</v>
      </c>
      <c r="E45" s="86">
        <f>N45+법인영업혁신단!U45</f>
        <v>0</v>
      </c>
      <c r="F45" s="86">
        <f>O45+법인영업혁신단!V45</f>
        <v>0</v>
      </c>
      <c r="G45" s="86">
        <f>P45+법인영업혁신단!W45</f>
        <v>0</v>
      </c>
      <c r="H45" s="2" t="b">
        <f t="shared" si="1"/>
        <v>1</v>
      </c>
      <c r="K45" s="86">
        <f>IFERROR(VLOOKUP($A45,법인영업혁신단!$A$1:$D$257,2,FALSE),0)</f>
        <v>0</v>
      </c>
      <c r="L45" s="86">
        <f>IFERROR(VLOOKUP($A45,'법인영업혁신단 IU'!$A:$E,5,FALSE),0)</f>
        <v>0</v>
      </c>
      <c r="M45" s="86">
        <f>IFERROR(VLOOKUP($A45,기업영업팀회신!$A:$D,3,FALSE),0)</f>
        <v>0</v>
      </c>
      <c r="N45" s="86">
        <f>IFERROR(VLOOKUP($A45,기업영업팀회신!$A:$D,4,FALSE),0)</f>
        <v>0</v>
      </c>
      <c r="O45" s="86">
        <f>IFERROR(VLOOKUP($A45,'법인영업혁신단 IU'!$A:$F,6,FALSE),0)</f>
        <v>0</v>
      </c>
      <c r="P45" s="86">
        <f>IFERROR(VLOOKUP($A45,'법인영업혁신단 IU'!$A:$G,7,FALSE),0)</f>
        <v>0</v>
      </c>
    </row>
    <row r="46" spans="1:16" x14ac:dyDescent="0.25">
      <c r="A46" s="23" t="s">
        <v>30</v>
      </c>
      <c r="B46" s="86">
        <f t="shared" si="0"/>
        <v>253154130</v>
      </c>
      <c r="C46" s="86">
        <f>L46+법인영업혁신단!S46</f>
        <v>161704269</v>
      </c>
      <c r="D46" s="86">
        <f>M46+법인영업혁신단!T46</f>
        <v>31061465</v>
      </c>
      <c r="E46" s="86">
        <f>N46+법인영업혁신단!U46</f>
        <v>31484415</v>
      </c>
      <c r="F46" s="86">
        <f>O46+법인영업혁신단!V46</f>
        <v>25668231</v>
      </c>
      <c r="G46" s="86">
        <f>P46+법인영업혁신단!W46</f>
        <v>3235750</v>
      </c>
      <c r="H46" s="2" t="b">
        <f t="shared" si="1"/>
        <v>1</v>
      </c>
      <c r="K46" s="86">
        <f>IFERROR(VLOOKUP($A46,법인영업혁신단!$A$1:$D$257,2,FALSE),0)</f>
        <v>253154130</v>
      </c>
      <c r="L46" s="86">
        <f>IFERROR(VLOOKUP($A46,'법인영업혁신단 IU'!$A:$E,5,FALSE),0)</f>
        <v>161704269</v>
      </c>
      <c r="M46" s="86">
        <f>IFERROR(VLOOKUP($A46,기업영업팀회신!$A:$D,3,FALSE),0)</f>
        <v>31061465</v>
      </c>
      <c r="N46" s="86">
        <f>IFERROR(VLOOKUP($A46,기업영업팀회신!$A:$D,4,FALSE),0)</f>
        <v>31484415</v>
      </c>
      <c r="O46" s="86">
        <f>IFERROR(VLOOKUP($A46,'법인영업혁신단 IU'!$A:$F,6,FALSE),0)</f>
        <v>25668231</v>
      </c>
      <c r="P46" s="86">
        <f>IFERROR(VLOOKUP($A46,'법인영업혁신단 IU'!$A:$G,7,FALSE),0)</f>
        <v>3235750</v>
      </c>
    </row>
    <row r="47" spans="1:16" x14ac:dyDescent="0.25">
      <c r="A47" s="23" t="s">
        <v>31</v>
      </c>
      <c r="B47" s="86">
        <f t="shared" si="0"/>
        <v>42214480</v>
      </c>
      <c r="C47" s="86">
        <f>L47+법인영업혁신단!S47</f>
        <v>27741614</v>
      </c>
      <c r="D47" s="86">
        <f>M47+법인영업혁신단!T47</f>
        <v>5015880</v>
      </c>
      <c r="E47" s="86">
        <f>N47+법인영업혁신단!U47</f>
        <v>4703970</v>
      </c>
      <c r="F47" s="86">
        <f>O47+법인영업혁신단!V47</f>
        <v>4217626</v>
      </c>
      <c r="G47" s="86">
        <f>P47+법인영업혁신단!W47</f>
        <v>535390</v>
      </c>
      <c r="H47" s="2" t="b">
        <f t="shared" si="1"/>
        <v>1</v>
      </c>
      <c r="K47" s="86">
        <f>IFERROR(VLOOKUP($A47,법인영업혁신단!$A$1:$D$257,2,FALSE),0)</f>
        <v>42214480</v>
      </c>
      <c r="L47" s="86">
        <f>IFERROR(VLOOKUP($A47,'법인영업혁신단 IU'!$A:$E,5,FALSE),0)</f>
        <v>27741614</v>
      </c>
      <c r="M47" s="86">
        <f>IFERROR(VLOOKUP($A47,기업영업팀회신!$A:$D,3,FALSE),0)</f>
        <v>5015880</v>
      </c>
      <c r="N47" s="86">
        <f>IFERROR(VLOOKUP($A47,기업영업팀회신!$A:$D,4,FALSE),0)</f>
        <v>4703970</v>
      </c>
      <c r="O47" s="86">
        <f>IFERROR(VLOOKUP($A47,'법인영업혁신단 IU'!$A:$F,6,FALSE),0)</f>
        <v>4217626</v>
      </c>
      <c r="P47" s="86">
        <f>IFERROR(VLOOKUP($A47,'법인영업혁신단 IU'!$A:$G,7,FALSE),0)</f>
        <v>535390</v>
      </c>
    </row>
    <row r="48" spans="1:16" x14ac:dyDescent="0.25">
      <c r="A48" s="23" t="s">
        <v>32</v>
      </c>
      <c r="B48" s="86">
        <f t="shared" si="0"/>
        <v>4300030</v>
      </c>
      <c r="C48" s="86">
        <f>L48+법인영업혁신단!S48</f>
        <v>3310020</v>
      </c>
      <c r="D48" s="86">
        <f>M48+법인영업혁신단!T48</f>
        <v>372585</v>
      </c>
      <c r="E48" s="86">
        <f>N48+법인영업혁신단!U48</f>
        <v>372585</v>
      </c>
      <c r="F48" s="86">
        <f>O48+법인영업혁신단!V48</f>
        <v>90000</v>
      </c>
      <c r="G48" s="86">
        <f>P48+법인영업혁신단!W48</f>
        <v>154840</v>
      </c>
      <c r="H48" s="2" t="b">
        <f t="shared" si="1"/>
        <v>1</v>
      </c>
      <c r="K48" s="86">
        <f>IFERROR(VLOOKUP($A48,법인영업혁신단!$A$1:$D$257,2,FALSE),0)</f>
        <v>4300030</v>
      </c>
      <c r="L48" s="86">
        <f>IFERROR(VLOOKUP($A48,'법인영업혁신단 IU'!$A:$E,5,FALSE),0)</f>
        <v>3310020</v>
      </c>
      <c r="M48" s="86">
        <f>IFERROR(VLOOKUP($A48,기업영업팀회신!$A:$D,3,FALSE),0)</f>
        <v>372585</v>
      </c>
      <c r="N48" s="86">
        <f>IFERROR(VLOOKUP($A48,기업영업팀회신!$A:$D,4,FALSE),0)</f>
        <v>372585</v>
      </c>
      <c r="O48" s="86">
        <f>IFERROR(VLOOKUP($A48,'법인영업혁신단 IU'!$A:$F,6,FALSE),0)</f>
        <v>90000</v>
      </c>
      <c r="P48" s="86">
        <f>IFERROR(VLOOKUP($A48,'법인영업혁신단 IU'!$A:$G,7,FALSE),0)</f>
        <v>154840</v>
      </c>
    </row>
    <row r="49" spans="1:16" x14ac:dyDescent="0.25">
      <c r="A49" s="23" t="s">
        <v>33</v>
      </c>
      <c r="B49" s="86">
        <f t="shared" si="0"/>
        <v>16485000</v>
      </c>
      <c r="C49" s="86">
        <f>L49+법인영업혁신단!S49</f>
        <v>10516000</v>
      </c>
      <c r="D49" s="86">
        <f>M49+법인영업혁신단!T49</f>
        <v>2125000</v>
      </c>
      <c r="E49" s="86">
        <f>N49+법인영업혁신단!U49</f>
        <v>2125000</v>
      </c>
      <c r="F49" s="86">
        <f>O49+법인영업혁신단!V49</f>
        <v>1564000.0000000002</v>
      </c>
      <c r="G49" s="86">
        <f>P49+법인영업혁신단!W49</f>
        <v>155000</v>
      </c>
      <c r="H49" s="2" t="b">
        <f t="shared" si="1"/>
        <v>1</v>
      </c>
      <c r="K49" s="86">
        <f>IFERROR(VLOOKUP($A49,법인영업혁신단!$A$1:$D$257,2,FALSE),0)</f>
        <v>16485000</v>
      </c>
      <c r="L49" s="86">
        <f>IFERROR(VLOOKUP($A49,'법인영업혁신단 IU'!$A:$E,5,FALSE),0)</f>
        <v>10516000</v>
      </c>
      <c r="M49" s="86">
        <f>IFERROR(VLOOKUP($A49,기업영업팀회신!$A:$D,3,FALSE),0)</f>
        <v>2125000</v>
      </c>
      <c r="N49" s="86">
        <f>IFERROR(VLOOKUP($A49,기업영업팀회신!$A:$D,4,FALSE),0)</f>
        <v>2125000</v>
      </c>
      <c r="O49" s="86">
        <f>IFERROR(VLOOKUP($A49,'법인영업혁신단 IU'!$A:$F,6,FALSE),0)</f>
        <v>1564000.0000000002</v>
      </c>
      <c r="P49" s="86">
        <f>IFERROR(VLOOKUP($A49,'법인영업혁신단 IU'!$A:$G,7,FALSE),0)</f>
        <v>155000</v>
      </c>
    </row>
    <row r="50" spans="1:16" x14ac:dyDescent="0.25">
      <c r="A50" s="23" t="s">
        <v>146</v>
      </c>
      <c r="B50" s="86">
        <f t="shared" si="0"/>
        <v>0</v>
      </c>
      <c r="C50" s="86">
        <f>L50+법인영업혁신단!S50</f>
        <v>0</v>
      </c>
      <c r="D50" s="86">
        <f>M50+법인영업혁신단!T50</f>
        <v>0</v>
      </c>
      <c r="E50" s="86">
        <f>N50+법인영업혁신단!U50</f>
        <v>0</v>
      </c>
      <c r="F50" s="86">
        <f>O50+법인영업혁신단!V50</f>
        <v>0</v>
      </c>
      <c r="G50" s="86">
        <f>P50+법인영업혁신단!W50</f>
        <v>0</v>
      </c>
      <c r="H50" s="2" t="b">
        <f t="shared" si="1"/>
        <v>1</v>
      </c>
      <c r="K50" s="86">
        <f>IFERROR(VLOOKUP($A50,법인영업혁신단!$A$1:$D$257,2,FALSE),0)</f>
        <v>0</v>
      </c>
      <c r="L50" s="86">
        <f>IFERROR(VLOOKUP($A50,'법인영업혁신단 IU'!$A:$E,5,FALSE),0)</f>
        <v>0</v>
      </c>
      <c r="M50" s="86">
        <f>IFERROR(VLOOKUP($A50,기업영업팀회신!$A:$D,3,FALSE),0)</f>
        <v>0</v>
      </c>
      <c r="N50" s="86">
        <f>IFERROR(VLOOKUP($A50,기업영업팀회신!$A:$D,4,FALSE),0)</f>
        <v>0</v>
      </c>
      <c r="O50" s="86">
        <f>IFERROR(VLOOKUP($A50,'법인영업혁신단 IU'!$A:$F,6,FALSE),0)</f>
        <v>0</v>
      </c>
      <c r="P50" s="86">
        <f>IFERROR(VLOOKUP($A50,'법인영업혁신단 IU'!$A:$G,7,FALSE),0)</f>
        <v>0</v>
      </c>
    </row>
    <row r="51" spans="1:16" x14ac:dyDescent="0.25">
      <c r="A51" s="25" t="s">
        <v>204</v>
      </c>
      <c r="B51" s="86">
        <f t="shared" si="0"/>
        <v>0</v>
      </c>
      <c r="C51" s="86">
        <f>L51+법인영업혁신단!S51</f>
        <v>0</v>
      </c>
      <c r="D51" s="86">
        <f>M51+법인영업혁신단!T51</f>
        <v>0</v>
      </c>
      <c r="E51" s="86">
        <f>N51+법인영업혁신단!U51</f>
        <v>0</v>
      </c>
      <c r="F51" s="86">
        <f>O51+법인영업혁신단!V51</f>
        <v>0</v>
      </c>
      <c r="G51" s="86">
        <f>P51+법인영업혁신단!W51</f>
        <v>0</v>
      </c>
      <c r="H51" s="2" t="b">
        <f t="shared" si="1"/>
        <v>1</v>
      </c>
      <c r="K51" s="86">
        <f>IFERROR(VLOOKUP($A51,법인영업혁신단!$A$1:$D$257,2,FALSE),0)</f>
        <v>0</v>
      </c>
      <c r="L51" s="86">
        <f>IFERROR(VLOOKUP($A51,'법인영업혁신단 IU'!$A:$E,5,FALSE),0)</f>
        <v>0</v>
      </c>
      <c r="M51" s="86">
        <f>IFERROR(VLOOKUP($A51,기업영업팀회신!$A:$D,3,FALSE),0)</f>
        <v>0</v>
      </c>
      <c r="N51" s="86">
        <f>IFERROR(VLOOKUP($A51,기업영업팀회신!$A:$D,4,FALSE),0)</f>
        <v>0</v>
      </c>
      <c r="O51" s="86">
        <f>IFERROR(VLOOKUP($A51,'법인영업혁신단 IU'!$A:$F,6,FALSE),0)</f>
        <v>0</v>
      </c>
      <c r="P51" s="86">
        <f>IFERROR(VLOOKUP($A51,'법인영업혁신단 IU'!$A:$G,7,FALSE),0)</f>
        <v>0</v>
      </c>
    </row>
    <row r="52" spans="1:16" x14ac:dyDescent="0.25">
      <c r="A52" s="23" t="s">
        <v>34</v>
      </c>
      <c r="B52" s="86">
        <f t="shared" si="0"/>
        <v>918760</v>
      </c>
      <c r="C52" s="86">
        <f>L52+법인영업혁신단!S52</f>
        <v>918760</v>
      </c>
      <c r="D52" s="86">
        <f>M52+법인영업혁신단!T52</f>
        <v>0</v>
      </c>
      <c r="E52" s="86">
        <f>N52+법인영업혁신단!U52</f>
        <v>0</v>
      </c>
      <c r="F52" s="86">
        <f>O52+법인영업혁신단!V52</f>
        <v>0</v>
      </c>
      <c r="G52" s="86">
        <f>P52+법인영업혁신단!W52</f>
        <v>0</v>
      </c>
      <c r="H52" s="2" t="b">
        <f t="shared" si="1"/>
        <v>1</v>
      </c>
      <c r="K52" s="86">
        <f>IFERROR(VLOOKUP($A52,법인영업혁신단!$A$1:$D$257,2,FALSE),0)</f>
        <v>918760</v>
      </c>
      <c r="L52" s="86">
        <f>IFERROR(VLOOKUP($A52,'법인영업혁신단 IU'!$A:$E,5,FALSE),0)</f>
        <v>918760</v>
      </c>
      <c r="M52" s="86">
        <f>IFERROR(VLOOKUP($A52,기업영업팀회신!$A:$D,3,FALSE),0)</f>
        <v>0</v>
      </c>
      <c r="N52" s="86">
        <f>IFERROR(VLOOKUP($A52,기업영업팀회신!$A:$D,4,FALSE),0)</f>
        <v>0</v>
      </c>
      <c r="O52" s="86">
        <f>IFERROR(VLOOKUP($A52,'법인영업혁신단 IU'!$A:$F,6,FALSE),0)</f>
        <v>0</v>
      </c>
      <c r="P52" s="86">
        <f>IFERROR(VLOOKUP($A52,'법인영업혁신단 IU'!$A:$G,7,FALSE),0)</f>
        <v>0</v>
      </c>
    </row>
    <row r="53" spans="1:16" x14ac:dyDescent="0.25">
      <c r="A53" s="23" t="s">
        <v>147</v>
      </c>
      <c r="B53" s="86">
        <f t="shared" si="0"/>
        <v>0</v>
      </c>
      <c r="C53" s="86">
        <f>L53+법인영업혁신단!S53</f>
        <v>0</v>
      </c>
      <c r="D53" s="86">
        <f>M53+법인영업혁신단!T53</f>
        <v>0</v>
      </c>
      <c r="E53" s="86">
        <f>N53+법인영업혁신단!U53</f>
        <v>0</v>
      </c>
      <c r="F53" s="86">
        <f>O53+법인영업혁신단!V53</f>
        <v>0</v>
      </c>
      <c r="G53" s="86">
        <f>P53+법인영업혁신단!W53</f>
        <v>0</v>
      </c>
      <c r="H53" s="2" t="b">
        <f t="shared" si="1"/>
        <v>1</v>
      </c>
      <c r="K53" s="86">
        <f>IFERROR(VLOOKUP($A53,법인영업혁신단!$A$1:$D$257,2,FALSE),0)</f>
        <v>0</v>
      </c>
      <c r="L53" s="86">
        <f>IFERROR(VLOOKUP($A53,'법인영업혁신단 IU'!$A:$E,5,FALSE),0)</f>
        <v>0</v>
      </c>
      <c r="M53" s="86">
        <f>IFERROR(VLOOKUP($A53,기업영업팀회신!$A:$D,3,FALSE),0)</f>
        <v>0</v>
      </c>
      <c r="N53" s="86">
        <f>IFERROR(VLOOKUP($A53,기업영업팀회신!$A:$D,4,FALSE),0)</f>
        <v>0</v>
      </c>
      <c r="O53" s="86">
        <f>IFERROR(VLOOKUP($A53,'법인영업혁신단 IU'!$A:$F,6,FALSE),0)</f>
        <v>0</v>
      </c>
      <c r="P53" s="86">
        <f>IFERROR(VLOOKUP($A53,'법인영업혁신단 IU'!$A:$G,7,FALSE),0)</f>
        <v>0</v>
      </c>
    </row>
    <row r="54" spans="1:16" x14ac:dyDescent="0.25">
      <c r="A54" s="23" t="s">
        <v>148</v>
      </c>
      <c r="B54" s="86">
        <f t="shared" si="0"/>
        <v>0</v>
      </c>
      <c r="C54" s="86">
        <f>L54+법인영업혁신단!S54</f>
        <v>0</v>
      </c>
      <c r="D54" s="86">
        <f>M54+법인영업혁신단!T54</f>
        <v>0</v>
      </c>
      <c r="E54" s="86">
        <f>N54+법인영업혁신단!U54</f>
        <v>0</v>
      </c>
      <c r="F54" s="86">
        <f>O54+법인영업혁신단!V54</f>
        <v>0</v>
      </c>
      <c r="G54" s="86">
        <f>P54+법인영업혁신단!W54</f>
        <v>0</v>
      </c>
      <c r="H54" s="2" t="b">
        <f t="shared" si="1"/>
        <v>1</v>
      </c>
      <c r="K54" s="86">
        <f>IFERROR(VLOOKUP($A54,법인영업혁신단!$A$1:$D$257,2,FALSE),0)</f>
        <v>0</v>
      </c>
      <c r="L54" s="86">
        <f>IFERROR(VLOOKUP($A54,'법인영업혁신단 IU'!$A:$E,5,FALSE),0)</f>
        <v>0</v>
      </c>
      <c r="M54" s="86">
        <f>IFERROR(VLOOKUP($A54,기업영업팀회신!$A:$D,3,FALSE),0)</f>
        <v>0</v>
      </c>
      <c r="N54" s="86">
        <f>IFERROR(VLOOKUP($A54,기업영업팀회신!$A:$D,4,FALSE),0)</f>
        <v>0</v>
      </c>
      <c r="O54" s="86">
        <f>IFERROR(VLOOKUP($A54,'법인영업혁신단 IU'!$A:$F,6,FALSE),0)</f>
        <v>0</v>
      </c>
      <c r="P54" s="86">
        <f>IFERROR(VLOOKUP($A54,'법인영업혁신단 IU'!$A:$G,7,FALSE),0)</f>
        <v>0</v>
      </c>
    </row>
    <row r="55" spans="1:16" x14ac:dyDescent="0.25">
      <c r="A55" s="23" t="s">
        <v>205</v>
      </c>
      <c r="B55" s="86">
        <f t="shared" si="0"/>
        <v>0</v>
      </c>
      <c r="C55" s="86">
        <f>L55+법인영업혁신단!S55</f>
        <v>0</v>
      </c>
      <c r="D55" s="86">
        <f>M55+법인영업혁신단!T55</f>
        <v>0</v>
      </c>
      <c r="E55" s="86">
        <f>N55+법인영업혁신단!U55</f>
        <v>0</v>
      </c>
      <c r="F55" s="86">
        <f>O55+법인영업혁신단!V55</f>
        <v>0</v>
      </c>
      <c r="G55" s="86">
        <f>P55+법인영업혁신단!W55</f>
        <v>0</v>
      </c>
      <c r="H55" s="2" t="b">
        <f t="shared" si="1"/>
        <v>1</v>
      </c>
      <c r="K55" s="86">
        <f>IFERROR(VLOOKUP($A55,법인영업혁신단!$A$1:$D$257,2,FALSE),0)</f>
        <v>0</v>
      </c>
      <c r="L55" s="86">
        <f>IFERROR(VLOOKUP($A55,'법인영업혁신단 IU'!$A:$E,5,FALSE),0)</f>
        <v>0</v>
      </c>
      <c r="M55" s="86">
        <f>IFERROR(VLOOKUP($A55,기업영업팀회신!$A:$D,3,FALSE),0)</f>
        <v>0</v>
      </c>
      <c r="N55" s="86">
        <f>IFERROR(VLOOKUP($A55,기업영업팀회신!$A:$D,4,FALSE),0)</f>
        <v>0</v>
      </c>
      <c r="O55" s="86">
        <f>IFERROR(VLOOKUP($A55,'법인영업혁신단 IU'!$A:$F,6,FALSE),0)</f>
        <v>0</v>
      </c>
      <c r="P55" s="86">
        <f>IFERROR(VLOOKUP($A55,'법인영업혁신단 IU'!$A:$G,7,FALSE),0)</f>
        <v>0</v>
      </c>
    </row>
    <row r="56" spans="1:16" x14ac:dyDescent="0.25">
      <c r="A56" s="23" t="s">
        <v>35</v>
      </c>
      <c r="B56" s="86">
        <f t="shared" si="0"/>
        <v>84860</v>
      </c>
      <c r="C56" s="86">
        <f>L56+법인영업혁신단!S56</f>
        <v>0</v>
      </c>
      <c r="D56" s="86">
        <f>M56+법인영업혁신단!T56</f>
        <v>0</v>
      </c>
      <c r="E56" s="86">
        <f>N56+법인영업혁신단!U56</f>
        <v>0</v>
      </c>
      <c r="F56" s="86">
        <f>O56+법인영업혁신단!V56</f>
        <v>84860</v>
      </c>
      <c r="G56" s="86">
        <f>P56+법인영업혁신단!W56</f>
        <v>0</v>
      </c>
      <c r="H56" s="2" t="b">
        <f t="shared" si="1"/>
        <v>1</v>
      </c>
      <c r="K56" s="86">
        <f>IFERROR(VLOOKUP($A56,법인영업혁신단!$A$1:$D$257,2,FALSE),0)</f>
        <v>84860</v>
      </c>
      <c r="L56" s="86">
        <f>IFERROR(VLOOKUP($A56,'법인영업혁신단 IU'!$A:$E,5,FALSE),0)</f>
        <v>0</v>
      </c>
      <c r="M56" s="86">
        <f>IFERROR(VLOOKUP($A56,기업영업팀회신!$A:$D,3,FALSE),0)</f>
        <v>0</v>
      </c>
      <c r="N56" s="86">
        <f>IFERROR(VLOOKUP($A56,기업영업팀회신!$A:$D,4,FALSE),0)</f>
        <v>0</v>
      </c>
      <c r="O56" s="86">
        <f>IFERROR(VLOOKUP($A56,'법인영업혁신단 IU'!$A:$F,6,FALSE),0)</f>
        <v>84860</v>
      </c>
      <c r="P56" s="86">
        <f>IFERROR(VLOOKUP($A56,'법인영업혁신단 IU'!$A:$G,7,FALSE),0)</f>
        <v>0</v>
      </c>
    </row>
    <row r="57" spans="1:16" x14ac:dyDescent="0.25">
      <c r="A57" s="23" t="s">
        <v>128</v>
      </c>
      <c r="B57" s="86">
        <f t="shared" si="0"/>
        <v>0</v>
      </c>
      <c r="C57" s="86">
        <f>L57+법인영업혁신단!S57</f>
        <v>0</v>
      </c>
      <c r="D57" s="86">
        <f>M57+법인영업혁신단!T57</f>
        <v>0</v>
      </c>
      <c r="E57" s="86">
        <f>N57+법인영업혁신단!U57</f>
        <v>0</v>
      </c>
      <c r="F57" s="86">
        <f>O57+법인영업혁신단!V57</f>
        <v>0</v>
      </c>
      <c r="G57" s="86">
        <f>P57+법인영업혁신단!W57</f>
        <v>0</v>
      </c>
      <c r="H57" s="2" t="b">
        <f t="shared" si="1"/>
        <v>1</v>
      </c>
      <c r="K57" s="86">
        <f>IFERROR(VLOOKUP($A57,법인영업혁신단!$A$1:$D$257,2,FALSE),0)</f>
        <v>0</v>
      </c>
      <c r="L57" s="86">
        <f>IFERROR(VLOOKUP($A57,'법인영업혁신단 IU'!$A:$E,5,FALSE),0)</f>
        <v>0</v>
      </c>
      <c r="M57" s="86">
        <f>IFERROR(VLOOKUP($A57,기업영업팀회신!$A:$D,3,FALSE),0)</f>
        <v>0</v>
      </c>
      <c r="N57" s="86">
        <f>IFERROR(VLOOKUP($A57,기업영업팀회신!$A:$D,4,FALSE),0)</f>
        <v>0</v>
      </c>
      <c r="O57" s="86">
        <f>IFERROR(VLOOKUP($A57,'법인영업혁신단 IU'!$A:$F,6,FALSE),0)</f>
        <v>0</v>
      </c>
      <c r="P57" s="86">
        <f>IFERROR(VLOOKUP($A57,'법인영업혁신단 IU'!$A:$G,7,FALSE),0)</f>
        <v>0</v>
      </c>
    </row>
    <row r="58" spans="1:16" x14ac:dyDescent="0.25">
      <c r="A58" s="23" t="s">
        <v>36</v>
      </c>
      <c r="B58" s="86">
        <f t="shared" si="0"/>
        <v>500000</v>
      </c>
      <c r="C58" s="86">
        <f>L58+법인영업혁신단!S58</f>
        <v>0</v>
      </c>
      <c r="D58" s="86">
        <f>M58+법인영업혁신단!T58</f>
        <v>0</v>
      </c>
      <c r="E58" s="86">
        <f>N58+법인영업혁신단!U58</f>
        <v>0</v>
      </c>
      <c r="F58" s="86">
        <f>O58+법인영업혁신단!V58</f>
        <v>500000</v>
      </c>
      <c r="G58" s="86">
        <f>P58+법인영업혁신단!W58</f>
        <v>0</v>
      </c>
      <c r="H58" s="2" t="b">
        <f t="shared" si="1"/>
        <v>1</v>
      </c>
      <c r="K58" s="86">
        <f>IFERROR(VLOOKUP($A58,법인영업혁신단!$A$1:$D$257,2,FALSE),0)</f>
        <v>500000</v>
      </c>
      <c r="L58" s="86">
        <f>IFERROR(VLOOKUP($A58,'법인영업혁신단 IU'!$A:$E,5,FALSE),0)</f>
        <v>0</v>
      </c>
      <c r="M58" s="86">
        <f>IFERROR(VLOOKUP($A58,기업영업팀회신!$A:$D,3,FALSE),0)</f>
        <v>0</v>
      </c>
      <c r="N58" s="86">
        <f>IFERROR(VLOOKUP($A58,기업영업팀회신!$A:$D,4,FALSE),0)</f>
        <v>0</v>
      </c>
      <c r="O58" s="86">
        <f>IFERROR(VLOOKUP($A58,'법인영업혁신단 IU'!$A:$F,6,FALSE),0)</f>
        <v>500000</v>
      </c>
      <c r="P58" s="86">
        <f>IFERROR(VLOOKUP($A58,'법인영업혁신단 IU'!$A:$G,7,FALSE),0)</f>
        <v>0</v>
      </c>
    </row>
    <row r="59" spans="1:16" x14ac:dyDescent="0.25">
      <c r="A59" s="23" t="s">
        <v>149</v>
      </c>
      <c r="B59" s="86">
        <f t="shared" si="0"/>
        <v>0</v>
      </c>
      <c r="C59" s="86">
        <f>L59+법인영업혁신단!S59</f>
        <v>0</v>
      </c>
      <c r="D59" s="86">
        <f>M59+법인영업혁신단!T59</f>
        <v>0</v>
      </c>
      <c r="E59" s="86">
        <f>N59+법인영업혁신단!U59</f>
        <v>0</v>
      </c>
      <c r="F59" s="86">
        <f>O59+법인영업혁신단!V59</f>
        <v>0</v>
      </c>
      <c r="G59" s="86">
        <f>P59+법인영업혁신단!W59</f>
        <v>0</v>
      </c>
      <c r="H59" s="2" t="b">
        <f t="shared" si="1"/>
        <v>1</v>
      </c>
      <c r="K59" s="86">
        <f>IFERROR(VLOOKUP($A59,법인영업혁신단!$A$1:$D$257,2,FALSE),0)</f>
        <v>0</v>
      </c>
      <c r="L59" s="86">
        <f>IFERROR(VLOOKUP($A59,'법인영업혁신단 IU'!$A:$E,5,FALSE),0)</f>
        <v>0</v>
      </c>
      <c r="M59" s="86">
        <f>IFERROR(VLOOKUP($A59,기업영업팀회신!$A:$D,3,FALSE),0)</f>
        <v>0</v>
      </c>
      <c r="N59" s="86">
        <f>IFERROR(VLOOKUP($A59,기업영업팀회신!$A:$D,4,FALSE),0)</f>
        <v>0</v>
      </c>
      <c r="O59" s="86">
        <f>IFERROR(VLOOKUP($A59,'법인영업혁신단 IU'!$A:$F,6,FALSE),0)</f>
        <v>0</v>
      </c>
      <c r="P59" s="86">
        <f>IFERROR(VLOOKUP($A59,'법인영업혁신단 IU'!$A:$G,7,FALSE),0)</f>
        <v>0</v>
      </c>
    </row>
    <row r="60" spans="1:16" x14ac:dyDescent="0.25">
      <c r="A60" s="23" t="s">
        <v>384</v>
      </c>
      <c r="B60" s="86">
        <f t="shared" si="0"/>
        <v>0</v>
      </c>
      <c r="C60" s="86">
        <f>L60+법인영업혁신단!S60</f>
        <v>0</v>
      </c>
      <c r="D60" s="86">
        <f>M60+법인영업혁신단!T60</f>
        <v>0</v>
      </c>
      <c r="E60" s="86">
        <f>N60+법인영업혁신단!U60</f>
        <v>0</v>
      </c>
      <c r="F60" s="86">
        <f>O60+법인영업혁신단!V60</f>
        <v>0</v>
      </c>
      <c r="G60" s="86">
        <f>P60+법인영업혁신단!W60</f>
        <v>0</v>
      </c>
      <c r="H60" s="2" t="b">
        <f t="shared" si="1"/>
        <v>1</v>
      </c>
      <c r="K60" s="86">
        <f>IFERROR(VLOOKUP($A60,법인영업혁신단!$A$1:$D$257,2,FALSE),0)</f>
        <v>0</v>
      </c>
      <c r="L60" s="86">
        <f>IFERROR(VLOOKUP($A60,'법인영업혁신단 IU'!$A:$E,5,FALSE),0)</f>
        <v>0</v>
      </c>
      <c r="M60" s="86">
        <f>IFERROR(VLOOKUP($A60,기업영업팀회신!$A:$D,3,FALSE),0)</f>
        <v>0</v>
      </c>
      <c r="N60" s="86">
        <f>IFERROR(VLOOKUP($A60,기업영업팀회신!$A:$D,4,FALSE),0)</f>
        <v>0</v>
      </c>
      <c r="O60" s="86">
        <f>IFERROR(VLOOKUP($A60,'법인영업혁신단 IU'!$A:$F,6,FALSE),0)</f>
        <v>0</v>
      </c>
      <c r="P60" s="86">
        <f>IFERROR(VLOOKUP($A60,'법인영업혁신단 IU'!$A:$G,7,FALSE),0)</f>
        <v>0</v>
      </c>
    </row>
    <row r="61" spans="1:16" x14ac:dyDescent="0.25">
      <c r="A61" s="24" t="s">
        <v>37</v>
      </c>
      <c r="B61" s="86">
        <f t="shared" si="0"/>
        <v>161536720</v>
      </c>
      <c r="C61" s="86">
        <f>L61+법인영업혁신단!S61</f>
        <v>78576747.791080147</v>
      </c>
      <c r="D61" s="86">
        <f>M61+법인영업혁신단!T61</f>
        <v>18919522.70475997</v>
      </c>
      <c r="E61" s="86">
        <f>N61+법인영업혁신단!U61</f>
        <v>16021108.122192895</v>
      </c>
      <c r="F61" s="86">
        <f>O61+법인영업혁신단!V61</f>
        <v>24603880.058208391</v>
      </c>
      <c r="G61" s="86">
        <f>P61+법인영업혁신단!W61</f>
        <v>23415461.323758595</v>
      </c>
      <c r="H61" s="2" t="b">
        <f t="shared" si="1"/>
        <v>1</v>
      </c>
      <c r="K61" s="86">
        <f>IFERROR(VLOOKUP($A61,법인영업혁신단!$A$1:$D$257,2,FALSE),0)</f>
        <v>161536720</v>
      </c>
      <c r="L61" s="86">
        <f>IFERROR(VLOOKUP($A61,'법인영업혁신단 IU'!$A:$E,5,FALSE),0)</f>
        <v>75310750</v>
      </c>
      <c r="M61" s="86">
        <f>IFERROR(VLOOKUP($A61,기업영업팀회신!$A:$D,3,FALSE),0)</f>
        <v>18272345</v>
      </c>
      <c r="N61" s="86">
        <f>IFERROR(VLOOKUP($A61,기업영업팀회신!$A:$D,4,FALSE),0)</f>
        <v>15372345</v>
      </c>
      <c r="O61" s="86">
        <f>IFERROR(VLOOKUP($A61,'법인영업혁신단 IU'!$A:$F,6,FALSE),0)</f>
        <v>23872390</v>
      </c>
      <c r="P61" s="86">
        <f>IFERROR(VLOOKUP($A61,'법인영업혁신단 IU'!$A:$G,7,FALSE),0)</f>
        <v>23005480</v>
      </c>
    </row>
    <row r="62" spans="1:16" x14ac:dyDescent="0.25">
      <c r="A62" s="23" t="s">
        <v>38</v>
      </c>
      <c r="B62" s="86">
        <f t="shared" si="0"/>
        <v>61716710</v>
      </c>
      <c r="C62" s="86">
        <f>L62+법인영업혁신단!S62</f>
        <v>14236417.791080149</v>
      </c>
      <c r="D62" s="86">
        <f>M62+법인영업혁신단!T62</f>
        <v>5730932.7047599703</v>
      </c>
      <c r="E62" s="86">
        <f>N62+법인영업혁신단!U62</f>
        <v>5732518.122192895</v>
      </c>
      <c r="F62" s="86">
        <f>O62+법인영업혁신단!V62</f>
        <v>16401380.058208391</v>
      </c>
      <c r="G62" s="86">
        <f>P62+법인영업혁신단!W62</f>
        <v>19615461.323758595</v>
      </c>
      <c r="H62" s="2" t="b">
        <f t="shared" si="1"/>
        <v>1</v>
      </c>
      <c r="K62" s="86">
        <f>IFERROR(VLOOKUP($A62,법인영업혁신단!$A$1:$D$257,2,FALSE),0)</f>
        <v>61716710</v>
      </c>
      <c r="L62" s="86">
        <f>IFERROR(VLOOKUP($A62,'법인영업혁신단 IU'!$A:$E,5,FALSE),0)</f>
        <v>10970420</v>
      </c>
      <c r="M62" s="86">
        <f>IFERROR(VLOOKUP($A62,기업영업팀회신!$A:$D,3,FALSE),0)</f>
        <v>5083755</v>
      </c>
      <c r="N62" s="86">
        <f>IFERROR(VLOOKUP($A62,기업영업팀회신!$A:$D,4,FALSE),0)</f>
        <v>5083755</v>
      </c>
      <c r="O62" s="86">
        <f>IFERROR(VLOOKUP($A62,'법인영업혁신단 IU'!$A:$F,6,FALSE),0)</f>
        <v>15669890</v>
      </c>
      <c r="P62" s="86">
        <f>IFERROR(VLOOKUP($A62,'법인영업혁신단 IU'!$A:$G,7,FALSE),0)</f>
        <v>19205480</v>
      </c>
    </row>
    <row r="63" spans="1:16" x14ac:dyDescent="0.25">
      <c r="A63" s="23" t="s">
        <v>206</v>
      </c>
      <c r="B63" s="86">
        <f t="shared" si="0"/>
        <v>0</v>
      </c>
      <c r="C63" s="86">
        <f>L63+법인영업혁신단!S63</f>
        <v>0</v>
      </c>
      <c r="D63" s="86">
        <f>M63+법인영업혁신단!T63</f>
        <v>0</v>
      </c>
      <c r="E63" s="86">
        <f>N63+법인영업혁신단!U63</f>
        <v>0</v>
      </c>
      <c r="F63" s="86">
        <f>O63+법인영업혁신단!V63</f>
        <v>0</v>
      </c>
      <c r="G63" s="86">
        <f>P63+법인영업혁신단!W63</f>
        <v>0</v>
      </c>
      <c r="H63" s="2" t="b">
        <f t="shared" si="1"/>
        <v>1</v>
      </c>
      <c r="K63" s="86">
        <f>IFERROR(VLOOKUP($A63,법인영업혁신단!$A$1:$D$257,2,FALSE),0)</f>
        <v>0</v>
      </c>
      <c r="L63" s="86">
        <f>IFERROR(VLOOKUP($A63,'법인영업혁신단 IU'!$A:$E,5,FALSE),0)</f>
        <v>0</v>
      </c>
      <c r="M63" s="86">
        <f>IFERROR(VLOOKUP($A63,기업영업팀회신!$A:$D,3,FALSE),0)</f>
        <v>0</v>
      </c>
      <c r="N63" s="86">
        <f>IFERROR(VLOOKUP($A63,기업영업팀회신!$A:$D,4,FALSE),0)</f>
        <v>0</v>
      </c>
      <c r="O63" s="86">
        <f>IFERROR(VLOOKUP($A63,'법인영업혁신단 IU'!$A:$F,6,FALSE),0)</f>
        <v>0</v>
      </c>
      <c r="P63" s="86">
        <f>IFERROR(VLOOKUP($A63,'법인영업혁신단 IU'!$A:$G,7,FALSE),0)</f>
        <v>0</v>
      </c>
    </row>
    <row r="64" spans="1:16" x14ac:dyDescent="0.25">
      <c r="A64" s="23" t="s">
        <v>207</v>
      </c>
      <c r="B64" s="86">
        <f t="shared" si="0"/>
        <v>0</v>
      </c>
      <c r="C64" s="86">
        <f>L64+법인영업혁신단!S64</f>
        <v>0</v>
      </c>
      <c r="D64" s="86">
        <f>M64+법인영업혁신단!T64</f>
        <v>0</v>
      </c>
      <c r="E64" s="86">
        <f>N64+법인영업혁신단!U64</f>
        <v>0</v>
      </c>
      <c r="F64" s="86">
        <f>O64+법인영업혁신단!V64</f>
        <v>0</v>
      </c>
      <c r="G64" s="86">
        <f>P64+법인영업혁신단!W64</f>
        <v>0</v>
      </c>
      <c r="H64" s="2" t="b">
        <f t="shared" si="1"/>
        <v>1</v>
      </c>
      <c r="K64" s="86">
        <f>IFERROR(VLOOKUP($A64,법인영업혁신단!$A$1:$D$257,2,FALSE),0)</f>
        <v>0</v>
      </c>
      <c r="L64" s="86">
        <f>IFERROR(VLOOKUP($A64,'법인영업혁신단 IU'!$A:$E,5,FALSE),0)</f>
        <v>0</v>
      </c>
      <c r="M64" s="86">
        <f>IFERROR(VLOOKUP($A64,기업영업팀회신!$A:$D,3,FALSE),0)</f>
        <v>0</v>
      </c>
      <c r="N64" s="86">
        <f>IFERROR(VLOOKUP($A64,기업영업팀회신!$A:$D,4,FALSE),0)</f>
        <v>0</v>
      </c>
      <c r="O64" s="86">
        <f>IFERROR(VLOOKUP($A64,'법인영업혁신단 IU'!$A:$F,6,FALSE),0)</f>
        <v>0</v>
      </c>
      <c r="P64" s="86">
        <f>IFERROR(VLOOKUP($A64,'법인영업혁신단 IU'!$A:$G,7,FALSE),0)</f>
        <v>0</v>
      </c>
    </row>
    <row r="65" spans="1:19" x14ac:dyDescent="0.25">
      <c r="A65" s="23" t="s">
        <v>150</v>
      </c>
      <c r="B65" s="86">
        <f t="shared" si="0"/>
        <v>870000</v>
      </c>
      <c r="C65" s="86">
        <f>L65+법인영업혁신단!S65</f>
        <v>870000</v>
      </c>
      <c r="D65" s="86">
        <f>M65+법인영업혁신단!T65</f>
        <v>0</v>
      </c>
      <c r="E65" s="86">
        <f>N65+법인영업혁신단!U65</f>
        <v>0</v>
      </c>
      <c r="F65" s="86">
        <f>O65+법인영업혁신단!V65</f>
        <v>0</v>
      </c>
      <c r="G65" s="86">
        <f>P65+법인영업혁신단!W65</f>
        <v>0</v>
      </c>
      <c r="H65" s="2" t="b">
        <f t="shared" si="1"/>
        <v>1</v>
      </c>
      <c r="K65" s="86">
        <f>IFERROR(VLOOKUP($A65,법인영업혁신단!$A$1:$D$257,2,FALSE),0)</f>
        <v>870000</v>
      </c>
      <c r="L65" s="86">
        <f>IFERROR(VLOOKUP($A65,'법인영업혁신단 IU'!$A:$E,5,FALSE),0)</f>
        <v>870000</v>
      </c>
      <c r="M65" s="86">
        <f>IFERROR(VLOOKUP($A65,기업영업팀회신!$A:$D,3,FALSE),0)</f>
        <v>0</v>
      </c>
      <c r="N65" s="86">
        <f>IFERROR(VLOOKUP($A65,기업영업팀회신!$A:$D,4,FALSE),0)</f>
        <v>0</v>
      </c>
      <c r="O65" s="86">
        <f>IFERROR(VLOOKUP($A65,'법인영업혁신단 IU'!$A:$F,6,FALSE),0)</f>
        <v>0</v>
      </c>
      <c r="P65" s="86">
        <f>IFERROR(VLOOKUP($A65,'법인영업혁신단 IU'!$A:$G,7,FALSE),0)</f>
        <v>0</v>
      </c>
    </row>
    <row r="66" spans="1:19" x14ac:dyDescent="0.25">
      <c r="A66" s="23" t="s">
        <v>39</v>
      </c>
      <c r="B66" s="86">
        <f t="shared" si="0"/>
        <v>98950010</v>
      </c>
      <c r="C66" s="86">
        <f>L66+법인영업혁신단!S66</f>
        <v>63470330</v>
      </c>
      <c r="D66" s="86">
        <f>M66+법인영업혁신단!T66</f>
        <v>13188590</v>
      </c>
      <c r="E66" s="86">
        <f>N66+법인영업혁신단!U66</f>
        <v>10288590</v>
      </c>
      <c r="F66" s="86">
        <f>O66+법인영업혁신단!V66</f>
        <v>8202500.0000000009</v>
      </c>
      <c r="G66" s="86">
        <f>P66+법인영업혁신단!W66</f>
        <v>3800000</v>
      </c>
      <c r="H66" s="2" t="b">
        <f t="shared" si="1"/>
        <v>1</v>
      </c>
      <c r="K66" s="86">
        <f>IFERROR(VLOOKUP($A66,법인영업혁신단!$A$1:$D$257,2,FALSE),0)</f>
        <v>98950010</v>
      </c>
      <c r="L66" s="86">
        <f>IFERROR(VLOOKUP($A66,'법인영업혁신단 IU'!$A:$E,5,FALSE),0)</f>
        <v>63470330</v>
      </c>
      <c r="M66" s="86">
        <f>IFERROR(VLOOKUP($A66,기업영업팀회신!$A:$D,3,FALSE),0)</f>
        <v>13188590</v>
      </c>
      <c r="N66" s="86">
        <f>IFERROR(VLOOKUP($A66,기업영업팀회신!$A:$D,4,FALSE),0)</f>
        <v>10288590</v>
      </c>
      <c r="O66" s="86">
        <f>IFERROR(VLOOKUP($A66,'법인영업혁신단 IU'!$A:$F,6,FALSE),0)</f>
        <v>8202500.0000000009</v>
      </c>
      <c r="P66" s="86">
        <f>IFERROR(VLOOKUP($A66,'법인영업혁신단 IU'!$A:$G,7,FALSE),0)</f>
        <v>3800000</v>
      </c>
    </row>
    <row r="67" spans="1:19" x14ac:dyDescent="0.25">
      <c r="A67" s="23" t="s">
        <v>151</v>
      </c>
      <c r="B67" s="86">
        <f t="shared" ref="B67:B130" si="2">C67+D67+E67+F67+G67</f>
        <v>0</v>
      </c>
      <c r="C67" s="86">
        <f>L67+법인영업혁신단!S67</f>
        <v>0</v>
      </c>
      <c r="D67" s="86">
        <f>M67+법인영업혁신단!T67</f>
        <v>0</v>
      </c>
      <c r="E67" s="86">
        <f>N67+법인영업혁신단!U67</f>
        <v>0</v>
      </c>
      <c r="F67" s="86">
        <f>O67+법인영업혁신단!V67</f>
        <v>0</v>
      </c>
      <c r="G67" s="86">
        <f>P67+법인영업혁신단!W67</f>
        <v>0</v>
      </c>
      <c r="H67" s="2" t="b">
        <f t="shared" ref="H67:H130" si="3">B67=SUM(C67:G67)</f>
        <v>1</v>
      </c>
      <c r="K67" s="86">
        <f>IFERROR(VLOOKUP($A67,법인영업혁신단!$A$1:$D$257,2,FALSE),0)</f>
        <v>0</v>
      </c>
      <c r="L67" s="86">
        <f>IFERROR(VLOOKUP($A67,'법인영업혁신단 IU'!$A:$E,5,FALSE),0)</f>
        <v>0</v>
      </c>
      <c r="M67" s="86">
        <f>IFERROR(VLOOKUP($A67,기업영업팀회신!$A:$D,3,FALSE),0)</f>
        <v>0</v>
      </c>
      <c r="N67" s="86">
        <f>IFERROR(VLOOKUP($A67,기업영업팀회신!$A:$D,4,FALSE),0)</f>
        <v>0</v>
      </c>
      <c r="O67" s="86">
        <f>IFERROR(VLOOKUP($A67,'법인영업혁신단 IU'!$A:$F,6,FALSE),0)</f>
        <v>0</v>
      </c>
      <c r="P67" s="86">
        <f>IFERROR(VLOOKUP($A67,'법인영업혁신단 IU'!$A:$G,7,FALSE),0)</f>
        <v>0</v>
      </c>
    </row>
    <row r="68" spans="1:19" x14ac:dyDescent="0.25">
      <c r="A68" s="24" t="s">
        <v>152</v>
      </c>
      <c r="B68" s="86">
        <f t="shared" si="2"/>
        <v>6336880</v>
      </c>
      <c r="C68" s="86">
        <f>L68+법인영업혁신단!S68</f>
        <v>2169000</v>
      </c>
      <c r="D68" s="86">
        <f>M68+법인영업혁신단!T68</f>
        <v>2604300</v>
      </c>
      <c r="E68" s="86">
        <f>N68+법인영업혁신단!U68</f>
        <v>1563580</v>
      </c>
      <c r="F68" s="86">
        <f>O68+법인영업혁신단!V68</f>
        <v>0</v>
      </c>
      <c r="G68" s="86">
        <f>P68+법인영업혁신단!W68</f>
        <v>0</v>
      </c>
      <c r="H68" s="2" t="b">
        <f t="shared" si="3"/>
        <v>1</v>
      </c>
      <c r="K68" s="86">
        <f>IFERROR(VLOOKUP($A68,법인영업혁신단!$A$1:$D$257,2,FALSE),0)</f>
        <v>6336880</v>
      </c>
      <c r="L68" s="86">
        <f>IFERROR(VLOOKUP($A68,'법인영업혁신단 IU'!$A:$E,5,FALSE),0)</f>
        <v>2169000</v>
      </c>
      <c r="M68" s="86">
        <f>IFERROR(VLOOKUP($A68,기업영업팀회신!$A:$D,3,FALSE),0)</f>
        <v>2604300</v>
      </c>
      <c r="N68" s="86">
        <f>IFERROR(VLOOKUP($A68,기업영업팀회신!$A:$D,4,FALSE),0)</f>
        <v>1563580</v>
      </c>
      <c r="O68" s="86">
        <f>IFERROR(VLOOKUP($A68,'법인영업혁신단 IU'!$A:$F,6,FALSE),0)</f>
        <v>0</v>
      </c>
      <c r="P68" s="86">
        <f>IFERROR(VLOOKUP($A68,'법인영업혁신단 IU'!$A:$G,7,FALSE),0)</f>
        <v>0</v>
      </c>
    </row>
    <row r="69" spans="1:19" x14ac:dyDescent="0.25">
      <c r="A69" s="24" t="s">
        <v>40</v>
      </c>
      <c r="B69" s="86">
        <f t="shared" si="2"/>
        <v>39260311.000000007</v>
      </c>
      <c r="C69" s="86">
        <f>L69+법인영업혁신단!S69</f>
        <v>22121150.701129142</v>
      </c>
      <c r="D69" s="86">
        <f>M69+법인영업혁신단!T69</f>
        <v>4737026.5913486136</v>
      </c>
      <c r="E69" s="86">
        <f>N69+법인영업혁신단!U69</f>
        <v>4737357.2580588888</v>
      </c>
      <c r="F69" s="86">
        <f>O69+법인영업혁신단!V69</f>
        <v>4769408.3720839312</v>
      </c>
      <c r="G69" s="86">
        <f>P69+법인영업혁신단!W69</f>
        <v>2895368.0773794251</v>
      </c>
      <c r="H69" s="2" t="b">
        <f t="shared" si="3"/>
        <v>1</v>
      </c>
      <c r="K69" s="86">
        <f>IFERROR(VLOOKUP($A69,법인영업혁신단!$A$1:$D$257,2,FALSE),0)</f>
        <v>39260311</v>
      </c>
      <c r="L69" s="86">
        <f>IFERROR(VLOOKUP($A69,'법인영업혁신단 IU'!$A:$E,5,FALSE),0)</f>
        <v>22235138.600000001</v>
      </c>
      <c r="M69" s="86">
        <f>IFERROR(VLOOKUP($A69,기업영업팀회신!$A:$D,3,FALSE),0)</f>
        <v>4759614</v>
      </c>
      <c r="N69" s="86">
        <f>IFERROR(VLOOKUP($A69,기업영업팀회신!$A:$D,4,FALSE),0)</f>
        <v>4760000</v>
      </c>
      <c r="O69" s="86">
        <f>IFERROR(VLOOKUP($A69,'법인영업혁신단 IU'!$A:$F,6,FALSE),0)</f>
        <v>4794938.4000000004</v>
      </c>
      <c r="P69" s="86">
        <f>IFERROR(VLOOKUP($A69,'법인영업혁신단 IU'!$A:$G,7,FALSE),0)</f>
        <v>2909677</v>
      </c>
    </row>
    <row r="70" spans="1:19" x14ac:dyDescent="0.25">
      <c r="A70" s="23" t="s">
        <v>41</v>
      </c>
      <c r="B70" s="86">
        <f t="shared" si="2"/>
        <v>39260311.000000007</v>
      </c>
      <c r="C70" s="86">
        <f>L70+법인영업혁신단!S70</f>
        <v>22121150.701129142</v>
      </c>
      <c r="D70" s="86">
        <f>M70+법인영업혁신단!T70</f>
        <v>4737026.5913486136</v>
      </c>
      <c r="E70" s="86">
        <f>N70+법인영업혁신단!U70</f>
        <v>4737357.2580588888</v>
      </c>
      <c r="F70" s="86">
        <f>O70+법인영업혁신단!V70</f>
        <v>4769408.3720839312</v>
      </c>
      <c r="G70" s="86">
        <f>P70+법인영업혁신단!W70</f>
        <v>2895368.0773794251</v>
      </c>
      <c r="H70" s="2" t="b">
        <f t="shared" si="3"/>
        <v>1</v>
      </c>
      <c r="K70" s="86">
        <f>IFERROR(VLOOKUP($A70,법인영업혁신단!$A$1:$D$257,2,FALSE),0)</f>
        <v>39260311</v>
      </c>
      <c r="L70" s="86">
        <f>IFERROR(VLOOKUP($A70,'법인영업혁신단 IU'!$A:$E,5,FALSE),0)</f>
        <v>22235138.600000001</v>
      </c>
      <c r="M70" s="86">
        <f>IFERROR(VLOOKUP($A70,기업영업팀회신!$A:$D,3,FALSE),0)</f>
        <v>4759614</v>
      </c>
      <c r="N70" s="86">
        <f>IFERROR(VLOOKUP($A70,기업영업팀회신!$A:$D,4,FALSE),0)</f>
        <v>4760000</v>
      </c>
      <c r="O70" s="86">
        <f>IFERROR(VLOOKUP($A70,'법인영업혁신단 IU'!$A:$F,6,FALSE),0)</f>
        <v>4794938.4000000004</v>
      </c>
      <c r="P70" s="86">
        <f>IFERROR(VLOOKUP($A70,'법인영업혁신단 IU'!$A:$G,7,FALSE),0)</f>
        <v>2909677</v>
      </c>
    </row>
    <row r="71" spans="1:19" x14ac:dyDescent="0.25">
      <c r="A71" s="24" t="s">
        <v>208</v>
      </c>
      <c r="B71" s="86">
        <f t="shared" si="2"/>
        <v>0</v>
      </c>
      <c r="C71" s="86">
        <f>L71+법인영업혁신단!S71</f>
        <v>0</v>
      </c>
      <c r="D71" s="86">
        <f>M71+법인영업혁신단!T71</f>
        <v>0</v>
      </c>
      <c r="E71" s="86">
        <f>N71+법인영업혁신단!U71</f>
        <v>0</v>
      </c>
      <c r="F71" s="86">
        <f>O71+법인영업혁신단!V71</f>
        <v>0</v>
      </c>
      <c r="G71" s="86">
        <f>P71+법인영업혁신단!W71</f>
        <v>0</v>
      </c>
      <c r="H71" s="2" t="b">
        <f t="shared" si="3"/>
        <v>1</v>
      </c>
      <c r="K71" s="86">
        <f>IFERROR(VLOOKUP($A71,법인영업혁신단!$A$1:$D$257,2,FALSE),0)</f>
        <v>0</v>
      </c>
      <c r="L71" s="86">
        <f>IFERROR(VLOOKUP($A71,'법인영업혁신단 IU'!$A:$E,5,FALSE),0)</f>
        <v>0</v>
      </c>
      <c r="M71" s="86">
        <f>IFERROR(VLOOKUP($A71,기업영업팀회신!$A:$D,3,FALSE),0)</f>
        <v>0</v>
      </c>
      <c r="N71" s="86">
        <f>IFERROR(VLOOKUP($A71,기업영업팀회신!$A:$D,4,FALSE),0)</f>
        <v>0</v>
      </c>
      <c r="O71" s="86">
        <f>IFERROR(VLOOKUP($A71,'법인영업혁신단 IU'!$A:$F,6,FALSE),0)</f>
        <v>0</v>
      </c>
      <c r="P71" s="86">
        <f>IFERROR(VLOOKUP($A71,'법인영업혁신단 IU'!$A:$G,7,FALSE),0)</f>
        <v>0</v>
      </c>
    </row>
    <row r="72" spans="1:19" x14ac:dyDescent="0.25">
      <c r="A72" s="24" t="s">
        <v>42</v>
      </c>
      <c r="B72" s="86">
        <f t="shared" si="2"/>
        <v>78850890</v>
      </c>
      <c r="C72" s="86">
        <f>L72+법인영업혁신단!S72</f>
        <v>39989272.561972119</v>
      </c>
      <c r="D72" s="86">
        <f>M72+법인영업혁신단!T72</f>
        <v>9849339.8655586131</v>
      </c>
      <c r="E72" s="86">
        <f>N72+법인영업혁신단!U72</f>
        <v>12899086.450733351</v>
      </c>
      <c r="F72" s="86">
        <f>O72+법인영업혁신단!V72</f>
        <v>11646360.483251227</v>
      </c>
      <c r="G72" s="86">
        <f>P72+법인영업혁신단!W72</f>
        <v>4466830.6384846848</v>
      </c>
      <c r="H72" s="2" t="b">
        <f t="shared" si="3"/>
        <v>1</v>
      </c>
      <c r="K72" s="86">
        <f>IFERROR(VLOOKUP($A72,법인영업혁신단!$A$1:$D$257,2,FALSE),0)</f>
        <v>78850890</v>
      </c>
      <c r="L72" s="86">
        <f>IFERROR(VLOOKUP($A72,'법인영업혁신단 IU'!$A:$E,5,FALSE),0)</f>
        <v>38152585.799999997</v>
      </c>
      <c r="M72" s="86">
        <f>IFERROR(VLOOKUP($A72,기업영업팀회신!$A:$D,3,FALSE),0)</f>
        <v>9485389</v>
      </c>
      <c r="N72" s="86">
        <f>IFERROR(VLOOKUP($A72,기업영업팀회신!$A:$D,4,FALSE),0)</f>
        <v>12534244</v>
      </c>
      <c r="O72" s="86">
        <f>IFERROR(VLOOKUP($A72,'법인영업혁신단 IU'!$A:$F,6,FALSE),0)</f>
        <v>11234995.199999999</v>
      </c>
      <c r="P72" s="86">
        <f>IFERROR(VLOOKUP($A72,'법인영업혁신단 IU'!$A:$G,7,FALSE),0)</f>
        <v>4236271</v>
      </c>
    </row>
    <row r="73" spans="1:19" x14ac:dyDescent="0.25">
      <c r="A73" s="23" t="s">
        <v>43</v>
      </c>
      <c r="B73" s="86">
        <f t="shared" si="2"/>
        <v>0</v>
      </c>
      <c r="C73" s="86">
        <f>L73+법인영업혁신단!S73</f>
        <v>0</v>
      </c>
      <c r="D73" s="86">
        <f>M73+법인영업혁신단!T73</f>
        <v>0</v>
      </c>
      <c r="E73" s="86">
        <f>N73+법인영업혁신단!U73</f>
        <v>0</v>
      </c>
      <c r="F73" s="86">
        <f>O73+법인영업혁신단!V73</f>
        <v>0</v>
      </c>
      <c r="G73" s="86">
        <f>P73+법인영업혁신단!W73</f>
        <v>0</v>
      </c>
      <c r="H73" s="2" t="b">
        <f t="shared" si="3"/>
        <v>1</v>
      </c>
      <c r="K73" s="86">
        <f>IFERROR(VLOOKUP($A73,법인영업혁신단!$A$1:$D$257,2,FALSE),0)</f>
        <v>0</v>
      </c>
      <c r="L73" s="86">
        <f>IFERROR(VLOOKUP($A73,'법인영업혁신단 IU'!$A:$E,5,FALSE),0)</f>
        <v>0</v>
      </c>
      <c r="M73" s="86">
        <f>IFERROR(VLOOKUP($A73,기업영업팀회신!$A:$D,3,FALSE),0)</f>
        <v>0</v>
      </c>
      <c r="N73" s="86">
        <f>IFERROR(VLOOKUP($A73,기업영업팀회신!$A:$D,4,FALSE),0)</f>
        <v>0</v>
      </c>
      <c r="O73" s="86">
        <f>IFERROR(VLOOKUP($A73,'법인영업혁신단 IU'!$A:$F,6,FALSE),0)</f>
        <v>0</v>
      </c>
      <c r="P73" s="86">
        <f>IFERROR(VLOOKUP($A73,'법인영업혁신단 IU'!$A:$G,7,FALSE),0)</f>
        <v>0</v>
      </c>
    </row>
    <row r="74" spans="1:19" x14ac:dyDescent="0.25">
      <c r="A74" s="23" t="s">
        <v>44</v>
      </c>
      <c r="B74" s="86">
        <f t="shared" si="2"/>
        <v>4086148</v>
      </c>
      <c r="C74" s="86">
        <f>L74+법인영업혁신단!S74</f>
        <v>2220995.3128374433</v>
      </c>
      <c r="D74" s="86">
        <f>M74+법인영업혁신단!T74</f>
        <v>486770.86660102761</v>
      </c>
      <c r="E74" s="86">
        <f>N74+법인영업혁신단!U74</f>
        <v>491971.77238766541</v>
      </c>
      <c r="F74" s="86">
        <f>O74+법인영업혁신단!V74</f>
        <v>533063.65175014059</v>
      </c>
      <c r="G74" s="86">
        <f>P74+법인영업혁신단!W74</f>
        <v>353346.39642372332</v>
      </c>
      <c r="H74" s="2" t="b">
        <f t="shared" si="3"/>
        <v>1</v>
      </c>
      <c r="K74" s="86">
        <f>IFERROR(VLOOKUP($A74,법인영업혁신단!$A$1:$D$257,2,FALSE),0)</f>
        <v>4086148</v>
      </c>
      <c r="L74" s="86">
        <f>IFERROR(VLOOKUP($A74,'법인영업혁신단 IU'!$A:$E,5,FALSE),0)</f>
        <v>2118188.2000000002</v>
      </c>
      <c r="M74" s="86">
        <f>IFERROR(VLOOKUP($A74,기업영업팀회신!$A:$D,3,FALSE),0)</f>
        <v>466399</v>
      </c>
      <c r="N74" s="86">
        <f>IFERROR(VLOOKUP($A74,기업영업팀회신!$A:$D,4,FALSE),0)</f>
        <v>471550</v>
      </c>
      <c r="O74" s="86">
        <f>IFERROR(VLOOKUP($A74,'법인영업혁신단 IU'!$A:$F,6,FALSE),0)</f>
        <v>510037.80000000005</v>
      </c>
      <c r="P74" s="86">
        <f>IFERROR(VLOOKUP($A74,'법인영업혁신단 IU'!$A:$G,7,FALSE),0)</f>
        <v>340441</v>
      </c>
    </row>
    <row r="75" spans="1:19" x14ac:dyDescent="0.25">
      <c r="A75" s="23" t="s">
        <v>45</v>
      </c>
      <c r="B75" s="86">
        <f t="shared" si="2"/>
        <v>18303140</v>
      </c>
      <c r="C75" s="86">
        <f>L75+법인영업혁신단!S75</f>
        <v>10312871.055369992</v>
      </c>
      <c r="D75" s="86">
        <f>M75+법인영업혁신단!T75</f>
        <v>2208399.7924571922</v>
      </c>
      <c r="E75" s="86">
        <f>N75+법인영업혁신단!U75</f>
        <v>2208553.9961813195</v>
      </c>
      <c r="F75" s="86">
        <f>O75+법인영업혁신단!V75</f>
        <v>2223495.9488758938</v>
      </c>
      <c r="G75" s="86">
        <f>P75+법인영업혁신단!W75</f>
        <v>1349819.2071156031</v>
      </c>
      <c r="H75" s="2" t="b">
        <f t="shared" si="3"/>
        <v>1</v>
      </c>
      <c r="K75" s="86">
        <f>IFERROR(VLOOKUP($A75,법인영업혁신단!$A$1:$D$257,2,FALSE),0)</f>
        <v>18303140</v>
      </c>
      <c r="L75" s="86">
        <f>IFERROR(VLOOKUP($A75,'법인영업혁신단 IU'!$A:$E,5,FALSE),0)</f>
        <v>10366012</v>
      </c>
      <c r="M75" s="86">
        <f>IFERROR(VLOOKUP($A75,기업영업팀회신!$A:$D,3,FALSE),0)</f>
        <v>2218930</v>
      </c>
      <c r="N75" s="86">
        <f>IFERROR(VLOOKUP($A75,기업영업팀회신!$A:$D,4,FALSE),0)</f>
        <v>2219110</v>
      </c>
      <c r="O75" s="86">
        <f>IFERROR(VLOOKUP($A75,'법인영업혁신단 IU'!$A:$F,6,FALSE),0)</f>
        <v>2235398</v>
      </c>
      <c r="P75" s="86">
        <f>IFERROR(VLOOKUP($A75,'법인영업혁신단 IU'!$A:$G,7,FALSE),0)</f>
        <v>1356490</v>
      </c>
      <c r="R75" s="9"/>
      <c r="S75" s="9"/>
    </row>
    <row r="76" spans="1:19" x14ac:dyDescent="0.25">
      <c r="A76" s="23" t="s">
        <v>46</v>
      </c>
      <c r="B76" s="86">
        <f t="shared" si="2"/>
        <v>20394550</v>
      </c>
      <c r="C76" s="86">
        <f>L76+법인영업혁신단!S76</f>
        <v>11905554.530352389</v>
      </c>
      <c r="D76" s="86">
        <f>M76+법인영업혁신단!T76</f>
        <v>2215638.2424162431</v>
      </c>
      <c r="E76" s="86">
        <f>N76+법인영업혁신단!U76</f>
        <v>2239642.349950627</v>
      </c>
      <c r="F76" s="86">
        <f>O76+법인영업혁신단!V76</f>
        <v>2555125.0733687589</v>
      </c>
      <c r="G76" s="86">
        <f>P76+법인영업혁신단!W76</f>
        <v>1478589.8039119821</v>
      </c>
      <c r="H76" s="2" t="b">
        <f t="shared" si="3"/>
        <v>1</v>
      </c>
      <c r="K76" s="86">
        <f>IFERROR(VLOOKUP($A76,법인영업혁신단!$A$1:$D$257,2,FALSE),0)</f>
        <v>20394550</v>
      </c>
      <c r="L76" s="86">
        <f>IFERROR(VLOOKUP($A76,'법인영업혁신단 IU'!$A:$E,5,FALSE),0)</f>
        <v>11732291</v>
      </c>
      <c r="M76" s="86">
        <f>IFERROR(VLOOKUP($A76,기업영업팀회신!$A:$D,3,FALSE),0)</f>
        <v>2181305</v>
      </c>
      <c r="N76" s="86">
        <f>IFERROR(VLOOKUP($A76,기업영업팀회신!$A:$D,4,FALSE),0)</f>
        <v>2205225</v>
      </c>
      <c r="O76" s="86">
        <f>IFERROR(VLOOKUP($A76,'법인영업혁신단 IU'!$A:$F,6,FALSE),0)</f>
        <v>2516319</v>
      </c>
      <c r="P76" s="86">
        <f>IFERROR(VLOOKUP($A76,'법인영업혁신단 IU'!$A:$G,7,FALSE),0)</f>
        <v>1456840</v>
      </c>
    </row>
    <row r="77" spans="1:19" x14ac:dyDescent="0.25">
      <c r="A77" s="23" t="s">
        <v>47</v>
      </c>
      <c r="B77" s="86">
        <f t="shared" si="2"/>
        <v>7615596.0000000009</v>
      </c>
      <c r="C77" s="86">
        <f>L77+법인영업혁신단!S77</f>
        <v>4139401.4911210649</v>
      </c>
      <c r="D77" s="86">
        <f>M77+법인영업혁신단!T77</f>
        <v>907223.09304360033</v>
      </c>
      <c r="E77" s="86">
        <f>N77+법인영업혁신단!U77</f>
        <v>916916.10501877114</v>
      </c>
      <c r="F77" s="86">
        <f>O77+법인영업혁신단!V77</f>
        <v>993502.86133921682</v>
      </c>
      <c r="G77" s="86">
        <f>P77+법인영업혁신단!W77</f>
        <v>658552.4494773472</v>
      </c>
      <c r="H77" s="2" t="b">
        <f t="shared" si="3"/>
        <v>1</v>
      </c>
      <c r="K77" s="86">
        <f>IFERROR(VLOOKUP($A77,법인영업혁신단!$A$1:$D$257,2,FALSE),0)</f>
        <v>7615596</v>
      </c>
      <c r="L77" s="86">
        <f>IFERROR(VLOOKUP($A77,'법인영업혁신단 IU'!$A:$E,5,FALSE),0)</f>
        <v>3947794.6</v>
      </c>
      <c r="M77" s="86">
        <f>IFERROR(VLOOKUP($A77,기업영업팀회신!$A:$D,3,FALSE),0)</f>
        <v>869255</v>
      </c>
      <c r="N77" s="86">
        <f>IFERROR(VLOOKUP($A77,기업영업팀회신!$A:$D,4,FALSE),0)</f>
        <v>878855</v>
      </c>
      <c r="O77" s="86">
        <f>IFERROR(VLOOKUP($A77,'법인영업혁신단 IU'!$A:$F,6,FALSE),0)</f>
        <v>950588.4</v>
      </c>
      <c r="P77" s="86">
        <f>IFERROR(VLOOKUP($A77,'법인영업혁신단 IU'!$A:$G,7,FALSE),0)</f>
        <v>634500</v>
      </c>
    </row>
    <row r="78" spans="1:19" x14ac:dyDescent="0.25">
      <c r="A78" s="23" t="s">
        <v>153</v>
      </c>
      <c r="B78" s="86">
        <f t="shared" si="2"/>
        <v>0</v>
      </c>
      <c r="C78" s="86">
        <f>L78+법인영업혁신단!S78</f>
        <v>0</v>
      </c>
      <c r="D78" s="86">
        <f>M78+법인영업혁신단!T78</f>
        <v>0</v>
      </c>
      <c r="E78" s="86">
        <f>N78+법인영업혁신단!U78</f>
        <v>0</v>
      </c>
      <c r="F78" s="86">
        <f>O78+법인영업혁신단!V78</f>
        <v>0</v>
      </c>
      <c r="G78" s="86">
        <f>P78+법인영업혁신단!W78</f>
        <v>0</v>
      </c>
      <c r="H78" s="2" t="b">
        <f t="shared" si="3"/>
        <v>1</v>
      </c>
      <c r="K78" s="86">
        <f>IFERROR(VLOOKUP($A78,법인영업혁신단!$A$1:$D$257,2,FALSE),0)</f>
        <v>0</v>
      </c>
      <c r="L78" s="86">
        <f>IFERROR(VLOOKUP($A78,'법인영업혁신단 IU'!$A:$E,5,FALSE),0)</f>
        <v>0</v>
      </c>
      <c r="M78" s="86">
        <f>IFERROR(VLOOKUP($A78,기업영업팀회신!$A:$D,3,FALSE),0)</f>
        <v>0</v>
      </c>
      <c r="N78" s="86">
        <f>IFERROR(VLOOKUP($A78,기업영업팀회신!$A:$D,4,FALSE),0)</f>
        <v>0</v>
      </c>
      <c r="O78" s="86">
        <f>IFERROR(VLOOKUP($A78,'법인영업혁신단 IU'!$A:$F,6,FALSE),0)</f>
        <v>0</v>
      </c>
      <c r="P78" s="86">
        <f>IFERROR(VLOOKUP($A78,'법인영업혁신단 IU'!$A:$G,7,FALSE),0)</f>
        <v>0</v>
      </c>
    </row>
    <row r="79" spans="1:19" x14ac:dyDescent="0.25">
      <c r="A79" s="25" t="s">
        <v>48</v>
      </c>
      <c r="B79" s="86">
        <f t="shared" si="2"/>
        <v>12215964</v>
      </c>
      <c r="C79" s="86">
        <f>L79+법인영업혁신단!S79</f>
        <v>4766707.0825959267</v>
      </c>
      <c r="D79" s="86">
        <f>M79+법인영업혁신단!T79</f>
        <v>3775598.5747289415</v>
      </c>
      <c r="E79" s="86">
        <f>N79+법인영업혁신단!U79</f>
        <v>3179626.5094644022</v>
      </c>
      <c r="F79" s="86">
        <f>O79+법인영업혁신단!V79</f>
        <v>29498.618087763309</v>
      </c>
      <c r="G79" s="86">
        <f>P79+법인영업혁신단!W79</f>
        <v>464533.21512296621</v>
      </c>
      <c r="H79" s="2" t="b">
        <f t="shared" si="3"/>
        <v>1</v>
      </c>
      <c r="K79" s="86">
        <f>IFERROR(VLOOKUP($A79,법인영업혁신단!$A$1:$D$257,2,FALSE),0)</f>
        <v>12215964</v>
      </c>
      <c r="L79" s="86">
        <f>IFERROR(VLOOKUP($A79,'법인영업혁신단 IU'!$A:$E,5,FALSE),0)</f>
        <v>4635000</v>
      </c>
      <c r="M79" s="86">
        <f>IFERROR(VLOOKUP($A79,기업영업팀회신!$A:$D,3,FALSE),0)</f>
        <v>3749500</v>
      </c>
      <c r="N79" s="86">
        <f>IFERROR(VLOOKUP($A79,기업영업팀회신!$A:$D,4,FALSE),0)</f>
        <v>3153464</v>
      </c>
      <c r="O79" s="86">
        <f>IFERROR(VLOOKUP($A79,'법인영업혁신단 IU'!$A:$F,6,FALSE),0)</f>
        <v>0</v>
      </c>
      <c r="P79" s="86">
        <f>IFERROR(VLOOKUP($A79,'법인영업혁신단 IU'!$A:$G,7,FALSE),0)</f>
        <v>448000</v>
      </c>
    </row>
    <row r="80" spans="1:19" x14ac:dyDescent="0.25">
      <c r="A80" s="23" t="s">
        <v>49</v>
      </c>
      <c r="B80" s="86">
        <f t="shared" si="2"/>
        <v>0</v>
      </c>
      <c r="C80" s="86">
        <f>L80+법인영업혁신단!S80</f>
        <v>0</v>
      </c>
      <c r="D80" s="86">
        <f>M80+법인영업혁신단!T80</f>
        <v>0</v>
      </c>
      <c r="E80" s="86">
        <f>N80+법인영업혁신단!U80</f>
        <v>0</v>
      </c>
      <c r="F80" s="86">
        <f>O80+법인영업혁신단!V80</f>
        <v>0</v>
      </c>
      <c r="G80" s="86">
        <f>P80+법인영업혁신단!W80</f>
        <v>0</v>
      </c>
      <c r="H80" s="2" t="b">
        <f t="shared" si="3"/>
        <v>1</v>
      </c>
      <c r="K80" s="86">
        <f>IFERROR(VLOOKUP($A80,법인영업혁신단!$A$1:$D$257,2,FALSE),0)</f>
        <v>0</v>
      </c>
      <c r="L80" s="86">
        <f>IFERROR(VLOOKUP($A80,'법인영업혁신단 IU'!$A:$E,5,FALSE),0)</f>
        <v>0</v>
      </c>
      <c r="M80" s="86">
        <f>IFERROR(VLOOKUP($A80,기업영업팀회신!$A:$D,3,FALSE),0)</f>
        <v>0</v>
      </c>
      <c r="N80" s="86">
        <f>IFERROR(VLOOKUP($A80,기업영업팀회신!$A:$D,4,FALSE),0)</f>
        <v>0</v>
      </c>
      <c r="O80" s="86">
        <f>IFERROR(VLOOKUP($A80,'법인영업혁신단 IU'!$A:$F,6,FALSE),0)</f>
        <v>0</v>
      </c>
      <c r="P80" s="86">
        <f>IFERROR(VLOOKUP($A80,'법인영업혁신단 IU'!$A:$G,7,FALSE),0)</f>
        <v>0</v>
      </c>
    </row>
    <row r="81" spans="1:16" x14ac:dyDescent="0.25">
      <c r="A81" s="23" t="s">
        <v>50</v>
      </c>
      <c r="B81" s="86">
        <f t="shared" si="2"/>
        <v>2253500</v>
      </c>
      <c r="C81" s="86">
        <f>L81+법인영업혁신단!S81</f>
        <v>1290443.0896953079</v>
      </c>
      <c r="D81" s="86">
        <f>M81+법인영업혁신단!T81</f>
        <v>255709.29631160875</v>
      </c>
      <c r="E81" s="86">
        <f>N81+법인영업혁신단!U81</f>
        <v>256335.71773056622</v>
      </c>
      <c r="F81" s="86">
        <f>O81+법인영업혁신단!V81</f>
        <v>289022.32982945489</v>
      </c>
      <c r="G81" s="86">
        <f>P81+법인영업혁신단!W81</f>
        <v>161989.56643306225</v>
      </c>
      <c r="H81" s="2" t="b">
        <f t="shared" si="3"/>
        <v>1</v>
      </c>
      <c r="K81" s="86">
        <f>IFERROR(VLOOKUP($A81,법인영업혁신단!$A$1:$D$257,2,FALSE),0)</f>
        <v>2253500</v>
      </c>
      <c r="L81" s="86">
        <f>IFERROR(VLOOKUP($A81,'법인영업혁신단 IU'!$A:$E,5,FALSE),0)</f>
        <v>0</v>
      </c>
      <c r="M81" s="86">
        <f>IFERROR(VLOOKUP($A81,기업영업팀회신!$A:$D,3,FALSE),0)</f>
        <v>0</v>
      </c>
      <c r="N81" s="86">
        <f>IFERROR(VLOOKUP($A81,기업영업팀회신!$A:$D,4,FALSE),0)</f>
        <v>0</v>
      </c>
      <c r="O81" s="86">
        <f>IFERROR(VLOOKUP($A81,'법인영업혁신단 IU'!$A:$F,6,FALSE),0)</f>
        <v>0</v>
      </c>
      <c r="P81" s="86">
        <f>IFERROR(VLOOKUP($A81,'법인영업혁신단 IU'!$A:$G,7,FALSE),0)</f>
        <v>0</v>
      </c>
    </row>
    <row r="82" spans="1:16" x14ac:dyDescent="0.25">
      <c r="A82" s="23" t="s">
        <v>51</v>
      </c>
      <c r="B82" s="86">
        <f t="shared" si="2"/>
        <v>0</v>
      </c>
      <c r="C82" s="86">
        <f>L82+법인영업혁신단!S82</f>
        <v>0</v>
      </c>
      <c r="D82" s="86">
        <f>M82+법인영업혁신단!T82</f>
        <v>0</v>
      </c>
      <c r="E82" s="86">
        <f>N82+법인영업혁신단!U82</f>
        <v>0</v>
      </c>
      <c r="F82" s="86">
        <f>O82+법인영업혁신단!V82</f>
        <v>0</v>
      </c>
      <c r="G82" s="86">
        <f>P82+법인영업혁신단!W82</f>
        <v>0</v>
      </c>
      <c r="H82" s="2" t="b">
        <f t="shared" si="3"/>
        <v>1</v>
      </c>
      <c r="K82" s="86">
        <f>IFERROR(VLOOKUP($A82,법인영업혁신단!$A$1:$D$257,2,FALSE),0)</f>
        <v>0</v>
      </c>
      <c r="L82" s="86">
        <f>IFERROR(VLOOKUP($A82,'법인영업혁신단 IU'!$A:$E,5,FALSE),0)</f>
        <v>0</v>
      </c>
      <c r="M82" s="86">
        <f>IFERROR(VLOOKUP($A82,기업영업팀회신!$A:$D,3,FALSE),0)</f>
        <v>0</v>
      </c>
      <c r="N82" s="86">
        <f>IFERROR(VLOOKUP($A82,기업영업팀회신!$A:$D,4,FALSE),0)</f>
        <v>0</v>
      </c>
      <c r="O82" s="86">
        <f>IFERROR(VLOOKUP($A82,'법인영업혁신단 IU'!$A:$F,6,FALSE),0)</f>
        <v>0</v>
      </c>
      <c r="P82" s="86">
        <f>IFERROR(VLOOKUP($A82,'법인영업혁신단 IU'!$A:$G,7,FALSE),0)</f>
        <v>0</v>
      </c>
    </row>
    <row r="83" spans="1:16" x14ac:dyDescent="0.25">
      <c r="A83" s="23" t="s">
        <v>301</v>
      </c>
      <c r="B83" s="86">
        <f t="shared" si="2"/>
        <v>0</v>
      </c>
      <c r="C83" s="86">
        <f>L83+법인영업혁신단!S83</f>
        <v>0</v>
      </c>
      <c r="D83" s="86">
        <f>M83+법인영업혁신단!T83</f>
        <v>0</v>
      </c>
      <c r="E83" s="86">
        <f>N83+법인영업혁신단!U83</f>
        <v>0</v>
      </c>
      <c r="F83" s="86">
        <f>O83+법인영업혁신단!V83</f>
        <v>0</v>
      </c>
      <c r="G83" s="86">
        <f>P83+법인영업혁신단!W83</f>
        <v>0</v>
      </c>
      <c r="H83" s="2" t="b">
        <f t="shared" si="3"/>
        <v>1</v>
      </c>
      <c r="K83" s="86">
        <f>IFERROR(VLOOKUP($A83,법인영업혁신단!$A$1:$D$257,2,FALSE),0)</f>
        <v>0</v>
      </c>
      <c r="L83" s="86">
        <f>IFERROR(VLOOKUP($A83,'법인영업혁신단 IU'!$A:$E,5,FALSE),0)</f>
        <v>0</v>
      </c>
      <c r="M83" s="86">
        <f>IFERROR(VLOOKUP($A83,기업영업팀회신!$A:$D,3,FALSE),0)</f>
        <v>0</v>
      </c>
      <c r="N83" s="86">
        <f>IFERROR(VLOOKUP($A83,기업영업팀회신!$A:$D,4,FALSE),0)</f>
        <v>0</v>
      </c>
      <c r="O83" s="86">
        <f>IFERROR(VLOOKUP($A83,'법인영업혁신단 IU'!$A:$F,6,FALSE),0)</f>
        <v>0</v>
      </c>
      <c r="P83" s="86">
        <f>IFERROR(VLOOKUP($A83,'법인영업혁신단 IU'!$A:$G,7,FALSE),0)</f>
        <v>0</v>
      </c>
    </row>
    <row r="84" spans="1:16" x14ac:dyDescent="0.25">
      <c r="A84" s="23" t="s">
        <v>52</v>
      </c>
      <c r="B84" s="86">
        <f t="shared" si="2"/>
        <v>0</v>
      </c>
      <c r="C84" s="86">
        <f>L84+법인영업혁신단!S84</f>
        <v>0</v>
      </c>
      <c r="D84" s="86">
        <f>M84+법인영업혁신단!T84</f>
        <v>0</v>
      </c>
      <c r="E84" s="86">
        <f>N84+법인영업혁신단!U84</f>
        <v>0</v>
      </c>
      <c r="F84" s="86">
        <f>O84+법인영업혁신단!V84</f>
        <v>0</v>
      </c>
      <c r="G84" s="86">
        <f>P84+법인영업혁신단!W84</f>
        <v>0</v>
      </c>
      <c r="H84" s="2" t="b">
        <f t="shared" si="3"/>
        <v>1</v>
      </c>
      <c r="K84" s="86">
        <f>IFERROR(VLOOKUP($A84,법인영업혁신단!$A$1:$D$257,2,FALSE),0)</f>
        <v>0</v>
      </c>
      <c r="L84" s="86">
        <f>IFERROR(VLOOKUP($A84,'법인영업혁신단 IU'!$A:$E,5,FALSE),0)</f>
        <v>0</v>
      </c>
      <c r="M84" s="86">
        <f>IFERROR(VLOOKUP($A84,기업영업팀회신!$A:$D,3,FALSE),0)</f>
        <v>0</v>
      </c>
      <c r="N84" s="86">
        <f>IFERROR(VLOOKUP($A84,기업영업팀회신!$A:$D,4,FALSE),0)</f>
        <v>0</v>
      </c>
      <c r="O84" s="86">
        <f>IFERROR(VLOOKUP($A84,'법인영업혁신단 IU'!$A:$F,6,FALSE),0)</f>
        <v>0</v>
      </c>
      <c r="P84" s="86">
        <f>IFERROR(VLOOKUP($A84,'법인영업혁신단 IU'!$A:$G,7,FALSE),0)</f>
        <v>0</v>
      </c>
    </row>
    <row r="85" spans="1:16" x14ac:dyDescent="0.25">
      <c r="A85" s="23" t="s">
        <v>53</v>
      </c>
      <c r="B85" s="86">
        <f t="shared" si="2"/>
        <v>0</v>
      </c>
      <c r="C85" s="86">
        <f>L85+법인영업혁신단!S85</f>
        <v>0</v>
      </c>
      <c r="D85" s="86">
        <f>M85+법인영업혁신단!T85</f>
        <v>0</v>
      </c>
      <c r="E85" s="86">
        <f>N85+법인영업혁신단!U85</f>
        <v>0</v>
      </c>
      <c r="F85" s="86">
        <f>O85+법인영업혁신단!V85</f>
        <v>0</v>
      </c>
      <c r="G85" s="86">
        <f>P85+법인영업혁신단!W85</f>
        <v>0</v>
      </c>
      <c r="H85" s="2" t="b">
        <f t="shared" si="3"/>
        <v>1</v>
      </c>
      <c r="K85" s="86">
        <f>IFERROR(VLOOKUP($A85,법인영업혁신단!$A$1:$D$257,2,FALSE),0)</f>
        <v>0</v>
      </c>
      <c r="L85" s="86">
        <f>IFERROR(VLOOKUP($A85,'법인영업혁신단 IU'!$A:$E,5,FALSE),0)</f>
        <v>0</v>
      </c>
      <c r="M85" s="86">
        <f>IFERROR(VLOOKUP($A85,기업영업팀회신!$A:$D,3,FALSE),0)</f>
        <v>0</v>
      </c>
      <c r="N85" s="86">
        <f>IFERROR(VLOOKUP($A85,기업영업팀회신!$A:$D,4,FALSE),0)</f>
        <v>0</v>
      </c>
      <c r="O85" s="86">
        <f>IFERROR(VLOOKUP($A85,'법인영업혁신단 IU'!$A:$F,6,FALSE),0)</f>
        <v>0</v>
      </c>
      <c r="P85" s="86">
        <f>IFERROR(VLOOKUP($A85,'법인영업혁신단 IU'!$A:$G,7,FALSE),0)</f>
        <v>0</v>
      </c>
    </row>
    <row r="86" spans="1:16" x14ac:dyDescent="0.25">
      <c r="A86" s="23" t="s">
        <v>209</v>
      </c>
      <c r="B86" s="86">
        <f t="shared" si="2"/>
        <v>0</v>
      </c>
      <c r="C86" s="86">
        <f>L86+법인영업혁신단!S86</f>
        <v>0</v>
      </c>
      <c r="D86" s="86">
        <f>M86+법인영업혁신단!T86</f>
        <v>0</v>
      </c>
      <c r="E86" s="86">
        <f>N86+법인영업혁신단!U86</f>
        <v>0</v>
      </c>
      <c r="F86" s="86">
        <f>O86+법인영업혁신단!V86</f>
        <v>0</v>
      </c>
      <c r="G86" s="86">
        <f>P86+법인영업혁신단!W86</f>
        <v>0</v>
      </c>
      <c r="H86" s="2" t="b">
        <f t="shared" si="3"/>
        <v>1</v>
      </c>
      <c r="K86" s="86">
        <f>IFERROR(VLOOKUP($A86,법인영업혁신단!$A$1:$D$257,2,FALSE),0)</f>
        <v>0</v>
      </c>
      <c r="L86" s="86">
        <f>IFERROR(VLOOKUP($A86,'법인영업혁신단 IU'!$A:$E,5,FALSE),0)</f>
        <v>0</v>
      </c>
      <c r="M86" s="86">
        <f>IFERROR(VLOOKUP($A86,기업영업팀회신!$A:$D,3,FALSE),0)</f>
        <v>0</v>
      </c>
      <c r="N86" s="86">
        <f>IFERROR(VLOOKUP($A86,기업영업팀회신!$A:$D,4,FALSE),0)</f>
        <v>0</v>
      </c>
      <c r="O86" s="86">
        <f>IFERROR(VLOOKUP($A86,'법인영업혁신단 IU'!$A:$F,6,FALSE),0)</f>
        <v>0</v>
      </c>
      <c r="P86" s="86">
        <f>IFERROR(VLOOKUP($A86,'법인영업혁신단 IU'!$A:$G,7,FALSE),0)</f>
        <v>0</v>
      </c>
    </row>
    <row r="87" spans="1:16" x14ac:dyDescent="0.25">
      <c r="A87" s="23" t="s">
        <v>54</v>
      </c>
      <c r="B87" s="86">
        <f t="shared" si="2"/>
        <v>0</v>
      </c>
      <c r="C87" s="86">
        <f>L87+법인영업혁신단!S87</f>
        <v>0</v>
      </c>
      <c r="D87" s="86">
        <f>M87+법인영업혁신단!T87</f>
        <v>0</v>
      </c>
      <c r="E87" s="86">
        <f>N87+법인영업혁신단!U87</f>
        <v>0</v>
      </c>
      <c r="F87" s="86">
        <f>O87+법인영업혁신단!V87</f>
        <v>0</v>
      </c>
      <c r="G87" s="86">
        <f>P87+법인영업혁신단!W87</f>
        <v>0</v>
      </c>
      <c r="H87" s="2" t="b">
        <f t="shared" si="3"/>
        <v>1</v>
      </c>
      <c r="K87" s="86">
        <f>IFERROR(VLOOKUP($A87,법인영업혁신단!$A$1:$D$257,2,FALSE),0)</f>
        <v>0</v>
      </c>
      <c r="L87" s="86">
        <f>IFERROR(VLOOKUP($A87,'법인영업혁신단 IU'!$A:$E,5,FALSE),0)</f>
        <v>0</v>
      </c>
      <c r="M87" s="86">
        <f>IFERROR(VLOOKUP($A87,기업영업팀회신!$A:$D,3,FALSE),0)</f>
        <v>0</v>
      </c>
      <c r="N87" s="86">
        <f>IFERROR(VLOOKUP($A87,기업영업팀회신!$A:$D,4,FALSE),0)</f>
        <v>0</v>
      </c>
      <c r="O87" s="86">
        <f>IFERROR(VLOOKUP($A87,'법인영업혁신단 IU'!$A:$F,6,FALSE),0)</f>
        <v>0</v>
      </c>
      <c r="P87" s="86">
        <f>IFERROR(VLOOKUP($A87,'법인영업혁신단 IU'!$A:$G,7,FALSE),0)</f>
        <v>0</v>
      </c>
    </row>
    <row r="88" spans="1:16" x14ac:dyDescent="0.25">
      <c r="A88" s="23" t="s">
        <v>210</v>
      </c>
      <c r="B88" s="86">
        <f t="shared" si="2"/>
        <v>0</v>
      </c>
      <c r="C88" s="86">
        <f>L88+법인영업혁신단!S88</f>
        <v>0</v>
      </c>
      <c r="D88" s="86">
        <f>M88+법인영업혁신단!T88</f>
        <v>0</v>
      </c>
      <c r="E88" s="86">
        <f>N88+법인영업혁신단!U88</f>
        <v>0</v>
      </c>
      <c r="F88" s="86">
        <f>O88+법인영업혁신단!V88</f>
        <v>0</v>
      </c>
      <c r="G88" s="86">
        <f>P88+법인영업혁신단!W88</f>
        <v>0</v>
      </c>
      <c r="H88" s="2" t="b">
        <f t="shared" si="3"/>
        <v>1</v>
      </c>
      <c r="K88" s="86">
        <f>IFERROR(VLOOKUP($A88,법인영업혁신단!$A$1:$D$257,2,FALSE),0)</f>
        <v>0</v>
      </c>
      <c r="L88" s="86">
        <f>IFERROR(VLOOKUP($A88,'법인영업혁신단 IU'!$A:$E,5,FALSE),0)</f>
        <v>0</v>
      </c>
      <c r="M88" s="86">
        <f>IFERROR(VLOOKUP($A88,기업영업팀회신!$A:$D,3,FALSE),0)</f>
        <v>0</v>
      </c>
      <c r="N88" s="86">
        <f>IFERROR(VLOOKUP($A88,기업영업팀회신!$A:$D,4,FALSE),0)</f>
        <v>0</v>
      </c>
      <c r="O88" s="86">
        <f>IFERROR(VLOOKUP($A88,'법인영업혁신단 IU'!$A:$F,6,FALSE),0)</f>
        <v>0</v>
      </c>
      <c r="P88" s="86">
        <f>IFERROR(VLOOKUP($A88,'법인영업혁신단 IU'!$A:$G,7,FALSE),0)</f>
        <v>0</v>
      </c>
    </row>
    <row r="89" spans="1:16" x14ac:dyDescent="0.25">
      <c r="A89" s="23" t="s">
        <v>55</v>
      </c>
      <c r="B89" s="86">
        <f t="shared" si="2"/>
        <v>0</v>
      </c>
      <c r="C89" s="86">
        <f>L89+법인영업혁신단!S89</f>
        <v>0</v>
      </c>
      <c r="D89" s="86">
        <f>M89+법인영업혁신단!T89</f>
        <v>0</v>
      </c>
      <c r="E89" s="86">
        <f>N89+법인영업혁신단!U89</f>
        <v>0</v>
      </c>
      <c r="F89" s="86">
        <f>O89+법인영업혁신단!V89</f>
        <v>0</v>
      </c>
      <c r="G89" s="86">
        <f>P89+법인영업혁신단!W89</f>
        <v>0</v>
      </c>
      <c r="H89" s="2" t="b">
        <f t="shared" si="3"/>
        <v>1</v>
      </c>
      <c r="K89" s="86">
        <f>IFERROR(VLOOKUP($A89,법인영업혁신단!$A$1:$D$257,2,FALSE),0)</f>
        <v>0</v>
      </c>
      <c r="L89" s="86">
        <f>IFERROR(VLOOKUP($A89,'법인영업혁신단 IU'!$A:$E,5,FALSE),0)</f>
        <v>0</v>
      </c>
      <c r="M89" s="86">
        <f>IFERROR(VLOOKUP($A89,기업영업팀회신!$A:$D,3,FALSE),0)</f>
        <v>0</v>
      </c>
      <c r="N89" s="86">
        <f>IFERROR(VLOOKUP($A89,기업영업팀회신!$A:$D,4,FALSE),0)</f>
        <v>0</v>
      </c>
      <c r="O89" s="86">
        <f>IFERROR(VLOOKUP($A89,'법인영업혁신단 IU'!$A:$F,6,FALSE),0)</f>
        <v>0</v>
      </c>
      <c r="P89" s="86">
        <f>IFERROR(VLOOKUP($A89,'법인영업혁신단 IU'!$A:$G,7,FALSE),0)</f>
        <v>0</v>
      </c>
    </row>
    <row r="90" spans="1:16" x14ac:dyDescent="0.25">
      <c r="A90" s="27" t="s">
        <v>255</v>
      </c>
      <c r="B90" s="86">
        <f t="shared" si="2"/>
        <v>0</v>
      </c>
      <c r="C90" s="86">
        <f>L90+법인영업혁신단!S90</f>
        <v>0</v>
      </c>
      <c r="D90" s="86">
        <f>M90+법인영업혁신단!T90</f>
        <v>0</v>
      </c>
      <c r="E90" s="86">
        <f>N90+법인영업혁신단!U90</f>
        <v>0</v>
      </c>
      <c r="F90" s="86">
        <f>O90+법인영업혁신단!V90</f>
        <v>0</v>
      </c>
      <c r="G90" s="86">
        <f>P90+법인영업혁신단!W90</f>
        <v>0</v>
      </c>
      <c r="H90" s="2" t="b">
        <f t="shared" si="3"/>
        <v>1</v>
      </c>
      <c r="K90" s="86">
        <f>IFERROR(VLOOKUP($A90,법인영업혁신단!$A$1:$D$257,2,FALSE),0)</f>
        <v>0</v>
      </c>
      <c r="L90" s="86">
        <f>IFERROR(VLOOKUP($A90,'법인영업혁신단 IU'!$A:$E,5,FALSE),0)</f>
        <v>0</v>
      </c>
      <c r="M90" s="86">
        <f>IFERROR(VLOOKUP($A90,기업영업팀회신!$A:$D,3,FALSE),0)</f>
        <v>0</v>
      </c>
      <c r="N90" s="86">
        <f>IFERROR(VLOOKUP($A90,기업영업팀회신!$A:$D,4,FALSE),0)</f>
        <v>0</v>
      </c>
      <c r="O90" s="86">
        <f>IFERROR(VLOOKUP($A90,'법인영업혁신단 IU'!$A:$F,6,FALSE),0)</f>
        <v>0</v>
      </c>
      <c r="P90" s="86">
        <f>IFERROR(VLOOKUP($A90,'법인영업혁신단 IU'!$A:$G,7,FALSE),0)</f>
        <v>0</v>
      </c>
    </row>
    <row r="91" spans="1:16" x14ac:dyDescent="0.25">
      <c r="A91" s="23" t="s">
        <v>211</v>
      </c>
      <c r="B91" s="86">
        <f t="shared" si="2"/>
        <v>0</v>
      </c>
      <c r="C91" s="86">
        <f>L91+법인영업혁신단!S91</f>
        <v>0</v>
      </c>
      <c r="D91" s="86">
        <f>M91+법인영업혁신단!T91</f>
        <v>0</v>
      </c>
      <c r="E91" s="86">
        <f>N91+법인영업혁신단!U91</f>
        <v>0</v>
      </c>
      <c r="F91" s="86">
        <f>O91+법인영업혁신단!V91</f>
        <v>0</v>
      </c>
      <c r="G91" s="86">
        <f>P91+법인영업혁신단!W91</f>
        <v>0</v>
      </c>
      <c r="H91" s="2" t="b">
        <f t="shared" si="3"/>
        <v>1</v>
      </c>
      <c r="K91" s="86">
        <f>IFERROR(VLOOKUP($A91,법인영업혁신단!$A$1:$D$257,2,FALSE),0)</f>
        <v>0</v>
      </c>
      <c r="L91" s="86">
        <f>IFERROR(VLOOKUP($A91,'법인영업혁신단 IU'!$A:$E,5,FALSE),0)</f>
        <v>0</v>
      </c>
      <c r="M91" s="86">
        <f>IFERROR(VLOOKUP($A91,기업영업팀회신!$A:$D,3,FALSE),0)</f>
        <v>0</v>
      </c>
      <c r="N91" s="86">
        <f>IFERROR(VLOOKUP($A91,기업영업팀회신!$A:$D,4,FALSE),0)</f>
        <v>0</v>
      </c>
      <c r="O91" s="86">
        <f>IFERROR(VLOOKUP($A91,'법인영업혁신단 IU'!$A:$F,6,FALSE),0)</f>
        <v>0</v>
      </c>
      <c r="P91" s="86">
        <f>IFERROR(VLOOKUP($A91,'법인영업혁신단 IU'!$A:$G,7,FALSE),0)</f>
        <v>0</v>
      </c>
    </row>
    <row r="92" spans="1:16" x14ac:dyDescent="0.25">
      <c r="A92" s="27" t="s">
        <v>212</v>
      </c>
      <c r="B92" s="86">
        <f t="shared" si="2"/>
        <v>0</v>
      </c>
      <c r="C92" s="86">
        <f>L92+법인영업혁신단!S92</f>
        <v>0</v>
      </c>
      <c r="D92" s="86">
        <f>M92+법인영업혁신단!T92</f>
        <v>0</v>
      </c>
      <c r="E92" s="86">
        <f>N92+법인영업혁신단!U92</f>
        <v>0</v>
      </c>
      <c r="F92" s="86">
        <f>O92+법인영업혁신단!V92</f>
        <v>0</v>
      </c>
      <c r="G92" s="86">
        <f>P92+법인영업혁신단!W92</f>
        <v>0</v>
      </c>
      <c r="H92" s="2" t="b">
        <f t="shared" si="3"/>
        <v>1</v>
      </c>
      <c r="K92" s="86">
        <f>IFERROR(VLOOKUP($A92,법인영업혁신단!$A$1:$D$257,2,FALSE),0)</f>
        <v>0</v>
      </c>
      <c r="L92" s="86">
        <f>IFERROR(VLOOKUP($A92,'법인영업혁신단 IU'!$A:$E,5,FALSE),0)</f>
        <v>0</v>
      </c>
      <c r="M92" s="86">
        <f>IFERROR(VLOOKUP($A92,기업영업팀회신!$A:$D,3,FALSE),0)</f>
        <v>0</v>
      </c>
      <c r="N92" s="86">
        <f>IFERROR(VLOOKUP($A92,기업영업팀회신!$A:$D,4,FALSE),0)</f>
        <v>0</v>
      </c>
      <c r="O92" s="86">
        <f>IFERROR(VLOOKUP($A92,'법인영업혁신단 IU'!$A:$F,6,FALSE),0)</f>
        <v>0</v>
      </c>
      <c r="P92" s="86">
        <f>IFERROR(VLOOKUP($A92,'법인영업혁신단 IU'!$A:$G,7,FALSE),0)</f>
        <v>0</v>
      </c>
    </row>
    <row r="93" spans="1:16" x14ac:dyDescent="0.25">
      <c r="A93" s="23" t="s">
        <v>213</v>
      </c>
      <c r="B93" s="86">
        <f t="shared" si="2"/>
        <v>0</v>
      </c>
      <c r="C93" s="86">
        <f>L93+법인영업혁신단!S93</f>
        <v>0</v>
      </c>
      <c r="D93" s="86">
        <f>M93+법인영업혁신단!T93</f>
        <v>0</v>
      </c>
      <c r="E93" s="86">
        <f>N93+법인영업혁신단!U93</f>
        <v>0</v>
      </c>
      <c r="F93" s="86">
        <f>O93+법인영업혁신단!V93</f>
        <v>0</v>
      </c>
      <c r="G93" s="86">
        <f>P93+법인영업혁신단!W93</f>
        <v>0</v>
      </c>
      <c r="H93" s="2" t="b">
        <f t="shared" si="3"/>
        <v>1</v>
      </c>
      <c r="K93" s="86">
        <f>IFERROR(VLOOKUP($A93,법인영업혁신단!$A$1:$D$257,2,FALSE),0)</f>
        <v>0</v>
      </c>
      <c r="L93" s="86">
        <f>IFERROR(VLOOKUP($A93,'법인영업혁신단 IU'!$A:$E,5,FALSE),0)</f>
        <v>0</v>
      </c>
      <c r="M93" s="86">
        <f>IFERROR(VLOOKUP($A93,기업영업팀회신!$A:$D,3,FALSE),0)</f>
        <v>0</v>
      </c>
      <c r="N93" s="86">
        <f>IFERROR(VLOOKUP($A93,기업영업팀회신!$A:$D,4,FALSE),0)</f>
        <v>0</v>
      </c>
      <c r="O93" s="86">
        <f>IFERROR(VLOOKUP($A93,'법인영업혁신단 IU'!$A:$F,6,FALSE),0)</f>
        <v>0</v>
      </c>
      <c r="P93" s="86">
        <f>IFERROR(VLOOKUP($A93,'법인영업혁신단 IU'!$A:$G,7,FALSE),0)</f>
        <v>0</v>
      </c>
    </row>
    <row r="94" spans="1:16" x14ac:dyDescent="0.25">
      <c r="A94" s="27" t="s">
        <v>256</v>
      </c>
      <c r="B94" s="86">
        <f t="shared" si="2"/>
        <v>0</v>
      </c>
      <c r="C94" s="86">
        <f>L94+법인영업혁신단!S94</f>
        <v>0</v>
      </c>
      <c r="D94" s="86">
        <f>M94+법인영업혁신단!T94</f>
        <v>0</v>
      </c>
      <c r="E94" s="86">
        <f>N94+법인영업혁신단!U94</f>
        <v>0</v>
      </c>
      <c r="F94" s="86">
        <f>O94+법인영업혁신단!V94</f>
        <v>0</v>
      </c>
      <c r="G94" s="86">
        <f>P94+법인영업혁신단!W94</f>
        <v>0</v>
      </c>
      <c r="H94" s="2" t="b">
        <f t="shared" si="3"/>
        <v>1</v>
      </c>
      <c r="K94" s="86">
        <f>IFERROR(VLOOKUP($A94,법인영업혁신단!$A$1:$D$257,2,FALSE),0)</f>
        <v>0</v>
      </c>
      <c r="L94" s="86">
        <f>IFERROR(VLOOKUP($A94,'법인영업혁신단 IU'!$A:$E,5,FALSE),0)</f>
        <v>0</v>
      </c>
      <c r="M94" s="86">
        <f>IFERROR(VLOOKUP($A94,기업영업팀회신!$A:$D,3,FALSE),0)</f>
        <v>0</v>
      </c>
      <c r="N94" s="86">
        <f>IFERROR(VLOOKUP($A94,기업영업팀회신!$A:$D,4,FALSE),0)</f>
        <v>0</v>
      </c>
      <c r="O94" s="86">
        <f>IFERROR(VLOOKUP($A94,'법인영업혁신단 IU'!$A:$F,6,FALSE),0)</f>
        <v>0</v>
      </c>
      <c r="P94" s="86">
        <f>IFERROR(VLOOKUP($A94,'법인영업혁신단 IU'!$A:$G,7,FALSE),0)</f>
        <v>0</v>
      </c>
    </row>
    <row r="95" spans="1:16" x14ac:dyDescent="0.25">
      <c r="A95" s="23" t="s">
        <v>154</v>
      </c>
      <c r="B95" s="86">
        <f t="shared" si="2"/>
        <v>0</v>
      </c>
      <c r="C95" s="86">
        <f>L95+법인영업혁신단!S95</f>
        <v>0</v>
      </c>
      <c r="D95" s="86">
        <f>M95+법인영업혁신단!T95</f>
        <v>0</v>
      </c>
      <c r="E95" s="86">
        <f>N95+법인영업혁신단!U95</f>
        <v>0</v>
      </c>
      <c r="F95" s="86">
        <f>O95+법인영업혁신단!V95</f>
        <v>0</v>
      </c>
      <c r="G95" s="86">
        <f>P95+법인영업혁신단!W95</f>
        <v>0</v>
      </c>
      <c r="H95" s="2" t="b">
        <f t="shared" si="3"/>
        <v>1</v>
      </c>
      <c r="K95" s="86">
        <f>IFERROR(VLOOKUP($A95,법인영업혁신단!$A$1:$D$257,2,FALSE),0)</f>
        <v>0</v>
      </c>
      <c r="L95" s="86">
        <f>IFERROR(VLOOKUP($A95,'법인영업혁신단 IU'!$A:$E,5,FALSE),0)</f>
        <v>0</v>
      </c>
      <c r="M95" s="86">
        <f>IFERROR(VLOOKUP($A95,기업영업팀회신!$A:$D,3,FALSE),0)</f>
        <v>0</v>
      </c>
      <c r="N95" s="86">
        <f>IFERROR(VLOOKUP($A95,기업영업팀회신!$A:$D,4,FALSE),0)</f>
        <v>0</v>
      </c>
      <c r="O95" s="86">
        <f>IFERROR(VLOOKUP($A95,'법인영업혁신단 IU'!$A:$F,6,FALSE),0)</f>
        <v>0</v>
      </c>
      <c r="P95" s="86">
        <f>IFERROR(VLOOKUP($A95,'법인영업혁신단 IU'!$A:$G,7,FALSE),0)</f>
        <v>0</v>
      </c>
    </row>
    <row r="96" spans="1:16" x14ac:dyDescent="0.25">
      <c r="A96" s="23" t="s">
        <v>56</v>
      </c>
      <c r="B96" s="86">
        <f t="shared" si="2"/>
        <v>0</v>
      </c>
      <c r="C96" s="86">
        <f>L96+법인영업혁신단!S96</f>
        <v>0</v>
      </c>
      <c r="D96" s="86">
        <f>M96+법인영업혁신단!T96</f>
        <v>0</v>
      </c>
      <c r="E96" s="86">
        <f>N96+법인영업혁신단!U96</f>
        <v>0</v>
      </c>
      <c r="F96" s="86">
        <f>O96+법인영업혁신단!V96</f>
        <v>0</v>
      </c>
      <c r="G96" s="86">
        <f>P96+법인영업혁신단!W96</f>
        <v>0</v>
      </c>
      <c r="H96" s="2" t="b">
        <f t="shared" si="3"/>
        <v>1</v>
      </c>
      <c r="K96" s="86">
        <f>IFERROR(VLOOKUP($A96,법인영업혁신단!$A$1:$D$257,2,FALSE),0)</f>
        <v>0</v>
      </c>
      <c r="L96" s="86">
        <f>IFERROR(VLOOKUP($A96,'법인영업혁신단 IU'!$A:$E,5,FALSE),0)</f>
        <v>0</v>
      </c>
      <c r="M96" s="86">
        <f>IFERROR(VLOOKUP($A96,기업영업팀회신!$A:$D,3,FALSE),0)</f>
        <v>0</v>
      </c>
      <c r="N96" s="86">
        <f>IFERROR(VLOOKUP($A96,기업영업팀회신!$A:$D,4,FALSE),0)</f>
        <v>0</v>
      </c>
      <c r="O96" s="86">
        <f>IFERROR(VLOOKUP($A96,'법인영업혁신단 IU'!$A:$F,6,FALSE),0)</f>
        <v>0</v>
      </c>
      <c r="P96" s="86">
        <f>IFERROR(VLOOKUP($A96,'법인영업혁신단 IU'!$A:$G,7,FALSE),0)</f>
        <v>0</v>
      </c>
    </row>
    <row r="97" spans="1:16" x14ac:dyDescent="0.25">
      <c r="A97" s="27" t="s">
        <v>214</v>
      </c>
      <c r="B97" s="86">
        <f t="shared" si="2"/>
        <v>0</v>
      </c>
      <c r="C97" s="86">
        <f>L97+법인영업혁신단!S97</f>
        <v>0</v>
      </c>
      <c r="D97" s="86">
        <f>M97+법인영업혁신단!T97</f>
        <v>0</v>
      </c>
      <c r="E97" s="86">
        <f>N97+법인영업혁신단!U97</f>
        <v>0</v>
      </c>
      <c r="F97" s="86">
        <f>O97+법인영업혁신단!V97</f>
        <v>0</v>
      </c>
      <c r="G97" s="86">
        <f>P97+법인영업혁신단!W97</f>
        <v>0</v>
      </c>
      <c r="H97" s="2" t="b">
        <f t="shared" si="3"/>
        <v>1</v>
      </c>
      <c r="K97" s="86">
        <f>IFERROR(VLOOKUP($A97,법인영업혁신단!$A$1:$D$257,2,FALSE),0)</f>
        <v>0</v>
      </c>
      <c r="L97" s="86">
        <f>IFERROR(VLOOKUP($A97,'법인영업혁신단 IU'!$A:$E,5,FALSE),0)</f>
        <v>0</v>
      </c>
      <c r="M97" s="86">
        <f>IFERROR(VLOOKUP($A97,기업영업팀회신!$A:$D,3,FALSE),0)</f>
        <v>0</v>
      </c>
      <c r="N97" s="86">
        <f>IFERROR(VLOOKUP($A97,기업영업팀회신!$A:$D,4,FALSE),0)</f>
        <v>0</v>
      </c>
      <c r="O97" s="86">
        <f>IFERROR(VLOOKUP($A97,'법인영업혁신단 IU'!$A:$F,6,FALSE),0)</f>
        <v>0</v>
      </c>
      <c r="P97" s="86">
        <f>IFERROR(VLOOKUP($A97,'법인영업혁신단 IU'!$A:$G,7,FALSE),0)</f>
        <v>0</v>
      </c>
    </row>
    <row r="98" spans="1:16" x14ac:dyDescent="0.25">
      <c r="A98" s="23" t="s">
        <v>129</v>
      </c>
      <c r="B98" s="86">
        <f t="shared" si="2"/>
        <v>0</v>
      </c>
      <c r="C98" s="86">
        <f>L98+법인영업혁신단!S98</f>
        <v>0</v>
      </c>
      <c r="D98" s="86">
        <f>M98+법인영업혁신단!T98</f>
        <v>0</v>
      </c>
      <c r="E98" s="86">
        <f>N98+법인영업혁신단!U98</f>
        <v>0</v>
      </c>
      <c r="F98" s="86">
        <f>O98+법인영업혁신단!V98</f>
        <v>0</v>
      </c>
      <c r="G98" s="86">
        <f>P98+법인영업혁신단!W98</f>
        <v>0</v>
      </c>
      <c r="H98" s="2" t="b">
        <f t="shared" si="3"/>
        <v>1</v>
      </c>
      <c r="K98" s="86">
        <f>IFERROR(VLOOKUP($A98,법인영업혁신단!$A$1:$D$257,2,FALSE),0)</f>
        <v>0</v>
      </c>
      <c r="L98" s="86">
        <f>IFERROR(VLOOKUP($A98,'법인영업혁신단 IU'!$A:$E,5,FALSE),0)</f>
        <v>0</v>
      </c>
      <c r="M98" s="86">
        <f>IFERROR(VLOOKUP($A98,기업영업팀회신!$A:$D,3,FALSE),0)</f>
        <v>0</v>
      </c>
      <c r="N98" s="86">
        <f>IFERROR(VLOOKUP($A98,기업영업팀회신!$A:$D,4,FALSE),0)</f>
        <v>0</v>
      </c>
      <c r="O98" s="86">
        <f>IFERROR(VLOOKUP($A98,'법인영업혁신단 IU'!$A:$F,6,FALSE),0)</f>
        <v>0</v>
      </c>
      <c r="P98" s="86">
        <f>IFERROR(VLOOKUP($A98,'법인영업혁신단 IU'!$A:$G,7,FALSE),0)</f>
        <v>0</v>
      </c>
    </row>
    <row r="99" spans="1:16" x14ac:dyDescent="0.25">
      <c r="A99" s="23" t="s">
        <v>215</v>
      </c>
      <c r="B99" s="86">
        <f t="shared" si="2"/>
        <v>0</v>
      </c>
      <c r="C99" s="86">
        <f>L99+법인영업혁신단!S99</f>
        <v>0</v>
      </c>
      <c r="D99" s="86">
        <f>M99+법인영업혁신단!T99</f>
        <v>0</v>
      </c>
      <c r="E99" s="86">
        <f>N99+법인영업혁신단!U99</f>
        <v>0</v>
      </c>
      <c r="F99" s="86">
        <f>O99+법인영업혁신단!V99</f>
        <v>0</v>
      </c>
      <c r="G99" s="86">
        <f>P99+법인영업혁신단!W99</f>
        <v>0</v>
      </c>
      <c r="H99" s="2" t="b">
        <f t="shared" si="3"/>
        <v>1</v>
      </c>
      <c r="K99" s="86">
        <f>IFERROR(VLOOKUP($A99,법인영업혁신단!$A$1:$D$257,2,FALSE),0)</f>
        <v>0</v>
      </c>
      <c r="L99" s="86">
        <f>IFERROR(VLOOKUP($A99,'법인영업혁신단 IU'!$A:$E,5,FALSE),0)</f>
        <v>0</v>
      </c>
      <c r="M99" s="86">
        <f>IFERROR(VLOOKUP($A99,기업영업팀회신!$A:$D,3,FALSE),0)</f>
        <v>0</v>
      </c>
      <c r="N99" s="86">
        <f>IFERROR(VLOOKUP($A99,기업영업팀회신!$A:$D,4,FALSE),0)</f>
        <v>0</v>
      </c>
      <c r="O99" s="86">
        <f>IFERROR(VLOOKUP($A99,'법인영업혁신단 IU'!$A:$F,6,FALSE),0)</f>
        <v>0</v>
      </c>
      <c r="P99" s="86">
        <f>IFERROR(VLOOKUP($A99,'법인영업혁신단 IU'!$A:$G,7,FALSE),0)</f>
        <v>0</v>
      </c>
    </row>
    <row r="100" spans="1:16" x14ac:dyDescent="0.25">
      <c r="A100" s="23" t="s">
        <v>336</v>
      </c>
      <c r="B100" s="86">
        <f t="shared" si="2"/>
        <v>0</v>
      </c>
      <c r="C100" s="86">
        <f>L100+법인영업혁신단!S100</f>
        <v>0</v>
      </c>
      <c r="D100" s="86">
        <f>M100+법인영업혁신단!T100</f>
        <v>0</v>
      </c>
      <c r="E100" s="86">
        <f>N100+법인영업혁신단!U100</f>
        <v>0</v>
      </c>
      <c r="F100" s="86">
        <f>O100+법인영업혁신단!V100</f>
        <v>0</v>
      </c>
      <c r="G100" s="86">
        <f>P100+법인영업혁신단!W100</f>
        <v>0</v>
      </c>
      <c r="H100" s="2" t="b">
        <f t="shared" si="3"/>
        <v>1</v>
      </c>
      <c r="K100" s="86">
        <f>IFERROR(VLOOKUP($A100,법인영업혁신단!$A$1:$D$257,2,FALSE),0)</f>
        <v>0</v>
      </c>
      <c r="L100" s="86">
        <f>IFERROR(VLOOKUP($A100,'법인영업혁신단 IU'!$A:$E,5,FALSE),0)</f>
        <v>0</v>
      </c>
      <c r="M100" s="86">
        <f>IFERROR(VLOOKUP($A100,기업영업팀회신!$A:$D,3,FALSE),0)</f>
        <v>0</v>
      </c>
      <c r="N100" s="86">
        <f>IFERROR(VLOOKUP($A100,기업영업팀회신!$A:$D,4,FALSE),0)</f>
        <v>0</v>
      </c>
      <c r="O100" s="86">
        <f>IFERROR(VLOOKUP($A100,'법인영업혁신단 IU'!$A:$F,6,FALSE),0)</f>
        <v>0</v>
      </c>
      <c r="P100" s="86">
        <f>IFERROR(VLOOKUP($A100,'법인영업혁신단 IU'!$A:$G,7,FALSE),0)</f>
        <v>0</v>
      </c>
    </row>
    <row r="101" spans="1:16" x14ac:dyDescent="0.25">
      <c r="A101" s="23" t="s">
        <v>216</v>
      </c>
      <c r="B101" s="86">
        <f t="shared" si="2"/>
        <v>0</v>
      </c>
      <c r="C101" s="86">
        <f>L101+법인영업혁신단!S101</f>
        <v>0</v>
      </c>
      <c r="D101" s="86">
        <f>M101+법인영업혁신단!T101</f>
        <v>0</v>
      </c>
      <c r="E101" s="86">
        <f>N101+법인영업혁신단!U101</f>
        <v>0</v>
      </c>
      <c r="F101" s="86">
        <f>O101+법인영업혁신단!V101</f>
        <v>0</v>
      </c>
      <c r="G101" s="86">
        <f>P101+법인영업혁신단!W101</f>
        <v>0</v>
      </c>
      <c r="H101" s="2" t="b">
        <f t="shared" si="3"/>
        <v>1</v>
      </c>
      <c r="K101" s="86">
        <f>IFERROR(VLOOKUP($A101,법인영업혁신단!$A$1:$D$257,2,FALSE),0)</f>
        <v>0</v>
      </c>
      <c r="L101" s="86">
        <f>IFERROR(VLOOKUP($A101,'법인영업혁신단 IU'!$A:$E,5,FALSE),0)</f>
        <v>0</v>
      </c>
      <c r="M101" s="86">
        <f>IFERROR(VLOOKUP($A101,기업영업팀회신!$A:$D,3,FALSE),0)</f>
        <v>0</v>
      </c>
      <c r="N101" s="86">
        <f>IFERROR(VLOOKUP($A101,기업영업팀회신!$A:$D,4,FALSE),0)</f>
        <v>0</v>
      </c>
      <c r="O101" s="86">
        <f>IFERROR(VLOOKUP($A101,'법인영업혁신단 IU'!$A:$F,6,FALSE),0)</f>
        <v>0</v>
      </c>
      <c r="P101" s="86">
        <f>IFERROR(VLOOKUP($A101,'법인영업혁신단 IU'!$A:$G,7,FALSE),0)</f>
        <v>0</v>
      </c>
    </row>
    <row r="102" spans="1:16" x14ac:dyDescent="0.25">
      <c r="A102" s="23" t="s">
        <v>130</v>
      </c>
      <c r="B102" s="86">
        <f t="shared" si="2"/>
        <v>0</v>
      </c>
      <c r="C102" s="86">
        <f>L102+법인영업혁신단!S102</f>
        <v>0</v>
      </c>
      <c r="D102" s="86">
        <f>M102+법인영업혁신단!T102</f>
        <v>0</v>
      </c>
      <c r="E102" s="86">
        <f>N102+법인영업혁신단!U102</f>
        <v>0</v>
      </c>
      <c r="F102" s="86">
        <f>O102+법인영업혁신단!V102</f>
        <v>0</v>
      </c>
      <c r="G102" s="86">
        <f>P102+법인영업혁신단!W102</f>
        <v>0</v>
      </c>
      <c r="H102" s="2" t="b">
        <f t="shared" si="3"/>
        <v>1</v>
      </c>
      <c r="K102" s="86">
        <f>IFERROR(VLOOKUP($A102,법인영업혁신단!$A$1:$D$257,2,FALSE),0)</f>
        <v>0</v>
      </c>
      <c r="L102" s="86">
        <f>IFERROR(VLOOKUP($A102,'법인영업혁신단 IU'!$A:$E,5,FALSE),0)</f>
        <v>0</v>
      </c>
      <c r="M102" s="86">
        <f>IFERROR(VLOOKUP($A102,기업영업팀회신!$A:$D,3,FALSE),0)</f>
        <v>0</v>
      </c>
      <c r="N102" s="86">
        <f>IFERROR(VLOOKUP($A102,기업영업팀회신!$A:$D,4,FALSE),0)</f>
        <v>0</v>
      </c>
      <c r="O102" s="86">
        <f>IFERROR(VLOOKUP($A102,'법인영업혁신단 IU'!$A:$F,6,FALSE),0)</f>
        <v>0</v>
      </c>
      <c r="P102" s="86">
        <f>IFERROR(VLOOKUP($A102,'법인영업혁신단 IU'!$A:$G,7,FALSE),0)</f>
        <v>0</v>
      </c>
    </row>
    <row r="103" spans="1:16" x14ac:dyDescent="0.25">
      <c r="A103" s="23" t="s">
        <v>57</v>
      </c>
      <c r="B103" s="86">
        <f t="shared" si="2"/>
        <v>0</v>
      </c>
      <c r="C103" s="86">
        <f>L103+법인영업혁신단!S103</f>
        <v>0</v>
      </c>
      <c r="D103" s="86">
        <f>M103+법인영업혁신단!T103</f>
        <v>0</v>
      </c>
      <c r="E103" s="86">
        <f>N103+법인영업혁신단!U103</f>
        <v>0</v>
      </c>
      <c r="F103" s="86">
        <f>O103+법인영업혁신단!V103</f>
        <v>0</v>
      </c>
      <c r="G103" s="86">
        <f>P103+법인영업혁신단!W103</f>
        <v>0</v>
      </c>
      <c r="H103" s="2" t="b">
        <f t="shared" si="3"/>
        <v>1</v>
      </c>
      <c r="K103" s="86">
        <f>IFERROR(VLOOKUP($A103,법인영업혁신단!$A$1:$D$257,2,FALSE),0)</f>
        <v>0</v>
      </c>
      <c r="L103" s="86">
        <f>IFERROR(VLOOKUP($A103,'법인영업혁신단 IU'!$A:$E,5,FALSE),0)</f>
        <v>0</v>
      </c>
      <c r="M103" s="86">
        <f>IFERROR(VLOOKUP($A103,기업영업팀회신!$A:$D,3,FALSE),0)</f>
        <v>0</v>
      </c>
      <c r="N103" s="86">
        <f>IFERROR(VLOOKUP($A103,기업영업팀회신!$A:$D,4,FALSE),0)</f>
        <v>0</v>
      </c>
      <c r="O103" s="86">
        <f>IFERROR(VLOOKUP($A103,'법인영업혁신단 IU'!$A:$F,6,FALSE),0)</f>
        <v>0</v>
      </c>
      <c r="P103" s="86">
        <f>IFERROR(VLOOKUP($A103,'법인영업혁신단 IU'!$A:$G,7,FALSE),0)</f>
        <v>0</v>
      </c>
    </row>
    <row r="104" spans="1:16" x14ac:dyDescent="0.25">
      <c r="A104" s="23" t="s">
        <v>58</v>
      </c>
      <c r="B104" s="86">
        <f t="shared" si="2"/>
        <v>0</v>
      </c>
      <c r="C104" s="86">
        <f>L104+법인영업혁신단!S104</f>
        <v>0</v>
      </c>
      <c r="D104" s="86">
        <f>M104+법인영업혁신단!T104</f>
        <v>0</v>
      </c>
      <c r="E104" s="86">
        <f>N104+법인영업혁신단!U104</f>
        <v>0</v>
      </c>
      <c r="F104" s="86">
        <f>O104+법인영업혁신단!V104</f>
        <v>0</v>
      </c>
      <c r="G104" s="86">
        <f>P104+법인영업혁신단!W104</f>
        <v>0</v>
      </c>
      <c r="H104" s="2" t="b">
        <f t="shared" si="3"/>
        <v>1</v>
      </c>
      <c r="K104" s="86">
        <f>IFERROR(VLOOKUP($A104,법인영업혁신단!$A$1:$D$257,2,FALSE),0)</f>
        <v>0</v>
      </c>
      <c r="L104" s="86">
        <f>IFERROR(VLOOKUP($A104,'법인영업혁신단 IU'!$A:$E,5,FALSE),0)</f>
        <v>0</v>
      </c>
      <c r="M104" s="86">
        <f>IFERROR(VLOOKUP($A104,기업영업팀회신!$A:$D,3,FALSE),0)</f>
        <v>0</v>
      </c>
      <c r="N104" s="86">
        <f>IFERROR(VLOOKUP($A104,기업영업팀회신!$A:$D,4,FALSE),0)</f>
        <v>0</v>
      </c>
      <c r="O104" s="86">
        <f>IFERROR(VLOOKUP($A104,'법인영업혁신단 IU'!$A:$F,6,FALSE),0)</f>
        <v>0</v>
      </c>
      <c r="P104" s="86">
        <f>IFERROR(VLOOKUP($A104,'법인영업혁신단 IU'!$A:$G,7,FALSE),0)</f>
        <v>0</v>
      </c>
    </row>
    <row r="105" spans="1:16" x14ac:dyDescent="0.25">
      <c r="A105" s="23" t="s">
        <v>59</v>
      </c>
      <c r="B105" s="86">
        <f t="shared" si="2"/>
        <v>0</v>
      </c>
      <c r="C105" s="86">
        <f>L105+법인영업혁신단!S105</f>
        <v>0</v>
      </c>
      <c r="D105" s="86">
        <f>M105+법인영업혁신단!T105</f>
        <v>0</v>
      </c>
      <c r="E105" s="86">
        <f>N105+법인영업혁신단!U105</f>
        <v>0</v>
      </c>
      <c r="F105" s="86">
        <f>O105+법인영업혁신단!V105</f>
        <v>0</v>
      </c>
      <c r="G105" s="86">
        <f>P105+법인영업혁신단!W105</f>
        <v>0</v>
      </c>
      <c r="H105" s="2" t="b">
        <f t="shared" si="3"/>
        <v>1</v>
      </c>
      <c r="K105" s="86">
        <f>IFERROR(VLOOKUP($A105,법인영업혁신단!$A$1:$D$257,2,FALSE),0)</f>
        <v>0</v>
      </c>
      <c r="L105" s="86">
        <f>IFERROR(VLOOKUP($A105,'법인영업혁신단 IU'!$A:$E,5,FALSE),0)</f>
        <v>0</v>
      </c>
      <c r="M105" s="86">
        <f>IFERROR(VLOOKUP($A105,기업영업팀회신!$A:$D,3,FALSE),0)</f>
        <v>0</v>
      </c>
      <c r="N105" s="86">
        <f>IFERROR(VLOOKUP($A105,기업영업팀회신!$A:$D,4,FALSE),0)</f>
        <v>0</v>
      </c>
      <c r="O105" s="86">
        <f>IFERROR(VLOOKUP($A105,'법인영업혁신단 IU'!$A:$F,6,FALSE),0)</f>
        <v>0</v>
      </c>
      <c r="P105" s="86">
        <f>IFERROR(VLOOKUP($A105,'법인영업혁신단 IU'!$A:$G,7,FALSE),0)</f>
        <v>0</v>
      </c>
    </row>
    <row r="106" spans="1:16" x14ac:dyDescent="0.25">
      <c r="A106" s="28" t="s">
        <v>217</v>
      </c>
      <c r="B106" s="86">
        <f t="shared" si="2"/>
        <v>0</v>
      </c>
      <c r="C106" s="86">
        <f>L106+법인영업혁신단!S106</f>
        <v>0</v>
      </c>
      <c r="D106" s="86">
        <f>M106+법인영업혁신단!T106</f>
        <v>0</v>
      </c>
      <c r="E106" s="86">
        <f>N106+법인영업혁신단!U106</f>
        <v>0</v>
      </c>
      <c r="F106" s="86">
        <f>O106+법인영업혁신단!V106</f>
        <v>0</v>
      </c>
      <c r="G106" s="86">
        <f>P106+법인영업혁신단!W106</f>
        <v>0</v>
      </c>
      <c r="H106" s="2" t="b">
        <f t="shared" si="3"/>
        <v>1</v>
      </c>
      <c r="K106" s="86">
        <f>IFERROR(VLOOKUP($A106,법인영업혁신단!$A$1:$D$257,2,FALSE),0)</f>
        <v>0</v>
      </c>
      <c r="L106" s="86">
        <f>IFERROR(VLOOKUP($A106,'법인영업혁신단 IU'!$A:$E,5,FALSE),0)</f>
        <v>0</v>
      </c>
      <c r="M106" s="86">
        <f>IFERROR(VLOOKUP($A106,기업영업팀회신!$A:$D,3,FALSE),0)</f>
        <v>0</v>
      </c>
      <c r="N106" s="86">
        <f>IFERROR(VLOOKUP($A106,기업영업팀회신!$A:$D,4,FALSE),0)</f>
        <v>0</v>
      </c>
      <c r="O106" s="86">
        <f>IFERROR(VLOOKUP($A106,'법인영업혁신단 IU'!$A:$F,6,FALSE),0)</f>
        <v>0</v>
      </c>
      <c r="P106" s="86">
        <f>IFERROR(VLOOKUP($A106,'법인영업혁신단 IU'!$A:$G,7,FALSE),0)</f>
        <v>0</v>
      </c>
    </row>
    <row r="107" spans="1:16" x14ac:dyDescent="0.25">
      <c r="A107" s="26" t="s">
        <v>60</v>
      </c>
      <c r="B107" s="86">
        <f t="shared" si="2"/>
        <v>13981992</v>
      </c>
      <c r="C107" s="86">
        <f>L107+법인영업혁신단!S107</f>
        <v>5353300</v>
      </c>
      <c r="D107" s="86">
        <f>M107+법인영업혁신단!T107</f>
        <v>0</v>
      </c>
      <c r="E107" s="86">
        <f>N107+법인영업혁신단!U107</f>
        <v>3606040</v>
      </c>
      <c r="F107" s="86">
        <f>O107+법인영업혁신단!V107</f>
        <v>5022652</v>
      </c>
      <c r="G107" s="86">
        <f>P107+법인영업혁신단!W107</f>
        <v>0</v>
      </c>
      <c r="H107" s="2" t="b">
        <f t="shared" si="3"/>
        <v>1</v>
      </c>
      <c r="K107" s="86">
        <f>IFERROR(VLOOKUP($A107,법인영업혁신단!$A$1:$D$257,2,FALSE),0)</f>
        <v>13981992</v>
      </c>
      <c r="L107" s="86">
        <f>IFERROR(VLOOKUP($A107,'법인영업혁신단 IU'!$A:$E,5,FALSE),0)</f>
        <v>5353300</v>
      </c>
      <c r="M107" s="86">
        <f>IFERROR(VLOOKUP($A107,기업영업팀회신!$A:$D,3,FALSE),0)</f>
        <v>0</v>
      </c>
      <c r="N107" s="86">
        <f>IFERROR(VLOOKUP($A107,기업영업팀회신!$A:$D,4,FALSE),0)</f>
        <v>3606040</v>
      </c>
      <c r="O107" s="86">
        <f>IFERROR(VLOOKUP($A107,'법인영업혁신단 IU'!$A:$F,6,FALSE),0)</f>
        <v>5022652</v>
      </c>
      <c r="P107" s="86">
        <f>IFERROR(VLOOKUP($A107,'법인영업혁신단 IU'!$A:$G,7,FALSE),0)</f>
        <v>0</v>
      </c>
    </row>
    <row r="108" spans="1:16" x14ac:dyDescent="0.25">
      <c r="A108" s="28" t="s">
        <v>257</v>
      </c>
      <c r="B108" s="86">
        <f t="shared" si="2"/>
        <v>0</v>
      </c>
      <c r="C108" s="86">
        <f>L108+법인영업혁신단!S108</f>
        <v>0</v>
      </c>
      <c r="D108" s="86">
        <f>M108+법인영업혁신단!T108</f>
        <v>0</v>
      </c>
      <c r="E108" s="86">
        <f>N108+법인영업혁신단!U108</f>
        <v>0</v>
      </c>
      <c r="F108" s="86">
        <f>O108+법인영업혁신단!V108</f>
        <v>0</v>
      </c>
      <c r="G108" s="86">
        <f>P108+법인영업혁신단!W108</f>
        <v>0</v>
      </c>
      <c r="H108" s="2" t="b">
        <f t="shared" si="3"/>
        <v>1</v>
      </c>
      <c r="K108" s="86">
        <f>IFERROR(VLOOKUP($A108,법인영업혁신단!$A$1:$D$257,2,FALSE),0)</f>
        <v>0</v>
      </c>
      <c r="L108" s="86">
        <f>IFERROR(VLOOKUP($A108,'법인영업혁신단 IU'!$A:$E,5,FALSE),0)</f>
        <v>0</v>
      </c>
      <c r="M108" s="86">
        <f>IFERROR(VLOOKUP($A108,기업영업팀회신!$A:$D,3,FALSE),0)</f>
        <v>0</v>
      </c>
      <c r="N108" s="86">
        <f>IFERROR(VLOOKUP($A108,기업영업팀회신!$A:$D,4,FALSE),0)</f>
        <v>0</v>
      </c>
      <c r="O108" s="86">
        <f>IFERROR(VLOOKUP($A108,'법인영업혁신단 IU'!$A:$F,6,FALSE),0)</f>
        <v>0</v>
      </c>
      <c r="P108" s="86">
        <f>IFERROR(VLOOKUP($A108,'법인영업혁신단 IU'!$A:$G,7,FALSE),0)</f>
        <v>0</v>
      </c>
    </row>
    <row r="109" spans="1:16" x14ac:dyDescent="0.25">
      <c r="A109" s="28" t="s">
        <v>330</v>
      </c>
      <c r="B109" s="86">
        <f t="shared" si="2"/>
        <v>0</v>
      </c>
      <c r="C109" s="86">
        <f>L109+법인영업혁신단!S109</f>
        <v>0</v>
      </c>
      <c r="D109" s="86">
        <f>M109+법인영업혁신단!T109</f>
        <v>0</v>
      </c>
      <c r="E109" s="86">
        <f>N109+법인영업혁신단!U109</f>
        <v>0</v>
      </c>
      <c r="F109" s="86">
        <f>O109+법인영업혁신단!V109</f>
        <v>0</v>
      </c>
      <c r="G109" s="86">
        <f>P109+법인영업혁신단!W109</f>
        <v>0</v>
      </c>
      <c r="H109" s="2" t="b">
        <f t="shared" si="3"/>
        <v>1</v>
      </c>
      <c r="K109" s="86">
        <f>IFERROR(VLOOKUP($A109,법인영업혁신단!$A$1:$D$257,2,FALSE),0)</f>
        <v>0</v>
      </c>
      <c r="L109" s="86">
        <f>IFERROR(VLOOKUP($A109,'법인영업혁신단 IU'!$A:$E,5,FALSE),0)</f>
        <v>0</v>
      </c>
      <c r="M109" s="86">
        <f>IFERROR(VLOOKUP($A109,기업영업팀회신!$A:$D,3,FALSE),0)</f>
        <v>0</v>
      </c>
      <c r="N109" s="86">
        <f>IFERROR(VLOOKUP($A109,기업영업팀회신!$A:$D,4,FALSE),0)</f>
        <v>0</v>
      </c>
      <c r="O109" s="86">
        <f>IFERROR(VLOOKUP($A109,'법인영업혁신단 IU'!$A:$F,6,FALSE),0)</f>
        <v>0</v>
      </c>
      <c r="P109" s="86">
        <f>IFERROR(VLOOKUP($A109,'법인영업혁신단 IU'!$A:$G,7,FALSE),0)</f>
        <v>0</v>
      </c>
    </row>
    <row r="110" spans="1:16" x14ac:dyDescent="0.25">
      <c r="A110" s="28" t="s">
        <v>332</v>
      </c>
      <c r="B110" s="86">
        <f t="shared" si="2"/>
        <v>0</v>
      </c>
      <c r="C110" s="86">
        <f>L110+법인영업혁신단!S110</f>
        <v>0</v>
      </c>
      <c r="D110" s="86">
        <f>M110+법인영업혁신단!T110</f>
        <v>0</v>
      </c>
      <c r="E110" s="86">
        <f>N110+법인영업혁신단!U110</f>
        <v>0</v>
      </c>
      <c r="F110" s="86">
        <f>O110+법인영업혁신단!V110</f>
        <v>0</v>
      </c>
      <c r="G110" s="86">
        <f>P110+법인영업혁신단!W110</f>
        <v>0</v>
      </c>
      <c r="H110" s="2" t="b">
        <f t="shared" si="3"/>
        <v>1</v>
      </c>
      <c r="K110" s="86">
        <f>IFERROR(VLOOKUP($A110,법인영업혁신단!$A$1:$D$257,2,FALSE),0)</f>
        <v>0</v>
      </c>
      <c r="L110" s="86">
        <f>IFERROR(VLOOKUP($A110,'법인영업혁신단 IU'!$A:$E,5,FALSE),0)</f>
        <v>0</v>
      </c>
      <c r="M110" s="86">
        <f>IFERROR(VLOOKUP($A110,기업영업팀회신!$A:$D,3,FALSE),0)</f>
        <v>0</v>
      </c>
      <c r="N110" s="86">
        <f>IFERROR(VLOOKUP($A110,기업영업팀회신!$A:$D,4,FALSE),0)</f>
        <v>0</v>
      </c>
      <c r="O110" s="86">
        <f>IFERROR(VLOOKUP($A110,'법인영업혁신단 IU'!$A:$F,6,FALSE),0)</f>
        <v>0</v>
      </c>
      <c r="P110" s="86">
        <f>IFERROR(VLOOKUP($A110,'법인영업혁신단 IU'!$A:$G,7,FALSE),0)</f>
        <v>0</v>
      </c>
    </row>
    <row r="111" spans="1:16" x14ac:dyDescent="0.25">
      <c r="A111" s="28" t="s">
        <v>331</v>
      </c>
      <c r="B111" s="86">
        <f t="shared" si="2"/>
        <v>0</v>
      </c>
      <c r="C111" s="86">
        <f>L111+법인영업혁신단!S111</f>
        <v>0</v>
      </c>
      <c r="D111" s="86">
        <f>M111+법인영업혁신단!T111</f>
        <v>0</v>
      </c>
      <c r="E111" s="86">
        <f>N111+법인영업혁신단!U111</f>
        <v>0</v>
      </c>
      <c r="F111" s="86">
        <f>O111+법인영업혁신단!V111</f>
        <v>0</v>
      </c>
      <c r="G111" s="86">
        <f>P111+법인영업혁신단!W111</f>
        <v>0</v>
      </c>
      <c r="H111" s="2" t="b">
        <f t="shared" si="3"/>
        <v>1</v>
      </c>
      <c r="K111" s="86">
        <f>IFERROR(VLOOKUP($A111,법인영업혁신단!$A$1:$D$257,2,FALSE),0)</f>
        <v>0</v>
      </c>
      <c r="L111" s="86">
        <f>IFERROR(VLOOKUP($A111,'법인영업혁신단 IU'!$A:$E,5,FALSE),0)</f>
        <v>0</v>
      </c>
      <c r="M111" s="86">
        <f>IFERROR(VLOOKUP($A111,기업영업팀회신!$A:$D,3,FALSE),0)</f>
        <v>0</v>
      </c>
      <c r="N111" s="86">
        <f>IFERROR(VLOOKUP($A111,기업영업팀회신!$A:$D,4,FALSE),0)</f>
        <v>0</v>
      </c>
      <c r="O111" s="86">
        <f>IFERROR(VLOOKUP($A111,'법인영업혁신단 IU'!$A:$F,6,FALSE),0)</f>
        <v>0</v>
      </c>
      <c r="P111" s="86">
        <f>IFERROR(VLOOKUP($A111,'법인영업혁신단 IU'!$A:$G,7,FALSE),0)</f>
        <v>0</v>
      </c>
    </row>
    <row r="112" spans="1:16" x14ac:dyDescent="0.25">
      <c r="A112" s="24" t="s">
        <v>61</v>
      </c>
      <c r="B112" s="86">
        <f t="shared" si="2"/>
        <v>3292050</v>
      </c>
      <c r="C112" s="86">
        <f>L112+법인영업혁신단!S112</f>
        <v>1272050</v>
      </c>
      <c r="D112" s="86">
        <f>M112+법인영업혁신단!T112</f>
        <v>518500</v>
      </c>
      <c r="E112" s="86">
        <f>N112+법인영업혁신단!U112</f>
        <v>231500</v>
      </c>
      <c r="F112" s="86">
        <f>O112+법인영업혁신단!V112</f>
        <v>1070000</v>
      </c>
      <c r="G112" s="86">
        <f>P112+법인영업혁신단!W112</f>
        <v>200000</v>
      </c>
      <c r="H112" s="2" t="b">
        <f t="shared" si="3"/>
        <v>1</v>
      </c>
      <c r="K112" s="86">
        <f>IFERROR(VLOOKUP($A112,법인영업혁신단!$A$1:$D$257,2,FALSE),0)</f>
        <v>3292050</v>
      </c>
      <c r="L112" s="86">
        <f>IFERROR(VLOOKUP($A112,'법인영업혁신단 IU'!$A:$E,5,FALSE),0)</f>
        <v>1272050</v>
      </c>
      <c r="M112" s="86">
        <f>IFERROR(VLOOKUP($A112,기업영업팀회신!$A:$D,3,FALSE),0)</f>
        <v>518500</v>
      </c>
      <c r="N112" s="86">
        <f>IFERROR(VLOOKUP($A112,기업영업팀회신!$A:$D,4,FALSE),0)</f>
        <v>231500</v>
      </c>
      <c r="O112" s="86">
        <f>IFERROR(VLOOKUP($A112,'법인영업혁신단 IU'!$A:$F,6,FALSE),0)</f>
        <v>1070000</v>
      </c>
      <c r="P112" s="86">
        <f>IFERROR(VLOOKUP($A112,'법인영업혁신단 IU'!$A:$G,7,FALSE),0)</f>
        <v>200000</v>
      </c>
    </row>
    <row r="113" spans="1:16" x14ac:dyDescent="0.25">
      <c r="A113" s="23" t="s">
        <v>62</v>
      </c>
      <c r="B113" s="86">
        <f t="shared" si="2"/>
        <v>1168600</v>
      </c>
      <c r="C113" s="86">
        <f>L113+법인영업혁신단!S113</f>
        <v>646600</v>
      </c>
      <c r="D113" s="86">
        <f>M113+법인영업혁신단!T113</f>
        <v>287000</v>
      </c>
      <c r="E113" s="86">
        <f>N113+법인영업혁신단!U113</f>
        <v>0</v>
      </c>
      <c r="F113" s="86">
        <f>O113+법인영업혁신단!V113</f>
        <v>235000</v>
      </c>
      <c r="G113" s="86">
        <f>P113+법인영업혁신단!W113</f>
        <v>0</v>
      </c>
      <c r="H113" s="2" t="b">
        <f t="shared" si="3"/>
        <v>1</v>
      </c>
      <c r="K113" s="86">
        <f>IFERROR(VLOOKUP($A113,법인영업혁신단!$A$1:$D$257,2,FALSE),0)</f>
        <v>1168600</v>
      </c>
      <c r="L113" s="86">
        <f>IFERROR(VLOOKUP($A113,'법인영업혁신단 IU'!$A:$E,5,FALSE),0)</f>
        <v>646600</v>
      </c>
      <c r="M113" s="86">
        <f>IFERROR(VLOOKUP($A113,기업영업팀회신!$A:$D,3,FALSE),0)</f>
        <v>287000</v>
      </c>
      <c r="N113" s="86">
        <f>IFERROR(VLOOKUP($A113,기업영업팀회신!$A:$D,4,FALSE),0)</f>
        <v>0</v>
      </c>
      <c r="O113" s="86">
        <f>IFERROR(VLOOKUP($A113,'법인영업혁신단 IU'!$A:$F,6,FALSE),0)</f>
        <v>235000</v>
      </c>
      <c r="P113" s="86">
        <f>IFERROR(VLOOKUP($A113,'법인영업혁신단 IU'!$A:$G,7,FALSE),0)</f>
        <v>0</v>
      </c>
    </row>
    <row r="114" spans="1:16" x14ac:dyDescent="0.25">
      <c r="A114" s="23" t="s">
        <v>382</v>
      </c>
      <c r="B114" s="86">
        <f t="shared" si="2"/>
        <v>0</v>
      </c>
      <c r="C114" s="86">
        <f>L114+법인영업혁신단!S114</f>
        <v>0</v>
      </c>
      <c r="D114" s="86"/>
      <c r="E114" s="86"/>
      <c r="F114" s="86">
        <f>O114+법인영업혁신단!V114</f>
        <v>0</v>
      </c>
      <c r="G114" s="86">
        <f>P114+법인영업혁신단!W114</f>
        <v>0</v>
      </c>
      <c r="H114" s="2" t="b">
        <f t="shared" si="3"/>
        <v>1</v>
      </c>
      <c r="K114" s="86">
        <f>IFERROR(VLOOKUP($A114,법인영업혁신단!$A$1:$D$257,2,FALSE),0)</f>
        <v>0</v>
      </c>
      <c r="L114" s="86">
        <f>IFERROR(VLOOKUP($A114,'법인영업혁신단 IU'!$A:$E,5,FALSE),0)</f>
        <v>0</v>
      </c>
      <c r="M114" s="86">
        <f>IFERROR(VLOOKUP($A114,기업영업팀회신!$A:$D,3,FALSE),0)</f>
        <v>0</v>
      </c>
      <c r="N114" s="86">
        <f>IFERROR(VLOOKUP($A114,기업영업팀회신!$A:$D,4,FALSE),0)</f>
        <v>0</v>
      </c>
      <c r="O114" s="86">
        <f>IFERROR(VLOOKUP($A114,'법인영업혁신단 IU'!$A:$F,6,FALSE),0)</f>
        <v>0</v>
      </c>
      <c r="P114" s="86">
        <f>IFERROR(VLOOKUP($A114,'법인영업혁신단 IU'!$A:$G,7,FALSE),0)</f>
        <v>0</v>
      </c>
    </row>
    <row r="115" spans="1:16" x14ac:dyDescent="0.25">
      <c r="A115" s="23" t="s">
        <v>218</v>
      </c>
      <c r="B115" s="86">
        <f t="shared" si="2"/>
        <v>0</v>
      </c>
      <c r="C115" s="86">
        <f>L115+법인영업혁신단!S115</f>
        <v>0</v>
      </c>
      <c r="D115" s="86">
        <f>M115+법인영업혁신단!T115</f>
        <v>0</v>
      </c>
      <c r="E115" s="86">
        <f>N115+법인영업혁신단!U115</f>
        <v>0</v>
      </c>
      <c r="F115" s="86">
        <f>O115+법인영업혁신단!V115</f>
        <v>0</v>
      </c>
      <c r="G115" s="86">
        <f>P115+법인영업혁신단!W115</f>
        <v>0</v>
      </c>
      <c r="H115" s="2" t="b">
        <f t="shared" si="3"/>
        <v>1</v>
      </c>
      <c r="K115" s="86">
        <f>IFERROR(VLOOKUP($A115,법인영업혁신단!$A$1:$D$257,2,FALSE),0)</f>
        <v>0</v>
      </c>
      <c r="L115" s="86">
        <f>IFERROR(VLOOKUP($A115,'법인영업혁신단 IU'!$A:$E,5,FALSE),0)</f>
        <v>0</v>
      </c>
      <c r="M115" s="86">
        <f>IFERROR(VLOOKUP($A115,기업영업팀회신!$A:$D,3,FALSE),0)</f>
        <v>0</v>
      </c>
      <c r="N115" s="86">
        <f>IFERROR(VLOOKUP($A115,기업영업팀회신!$A:$D,4,FALSE),0)</f>
        <v>0</v>
      </c>
      <c r="O115" s="86">
        <f>IFERROR(VLOOKUP($A115,'법인영업혁신단 IU'!$A:$F,6,FALSE),0)</f>
        <v>0</v>
      </c>
      <c r="P115" s="86">
        <f>IFERROR(VLOOKUP($A115,'법인영업혁신단 IU'!$A:$G,7,FALSE),0)</f>
        <v>0</v>
      </c>
    </row>
    <row r="116" spans="1:16" x14ac:dyDescent="0.25">
      <c r="A116" s="177" t="s">
        <v>412</v>
      </c>
      <c r="B116" s="86">
        <f t="shared" si="2"/>
        <v>637000</v>
      </c>
      <c r="C116" s="86">
        <f>L116+법인영업혁신단!S116</f>
        <v>339000</v>
      </c>
      <c r="D116" s="86">
        <f>M116+법인영업혁신단!T116</f>
        <v>81500</v>
      </c>
      <c r="E116" s="86">
        <f>N116+법인영업혁신단!U116</f>
        <v>81500</v>
      </c>
      <c r="F116" s="86">
        <f>O116+법인영업혁신단!V116</f>
        <v>135000</v>
      </c>
      <c r="G116" s="86">
        <f>P116+법인영업혁신단!W116</f>
        <v>0</v>
      </c>
      <c r="H116" s="2" t="b">
        <f t="shared" si="3"/>
        <v>1</v>
      </c>
      <c r="K116" s="86">
        <f>IFERROR(VLOOKUP($A116,법인영업혁신단!$A$1:$D$257,2,FALSE),0)</f>
        <v>637000</v>
      </c>
      <c r="L116" s="86">
        <f>IFERROR(VLOOKUP($A116,'법인영업혁신단 IU'!$A:$E,5,FALSE),0)</f>
        <v>339000</v>
      </c>
      <c r="M116" s="86">
        <f>IFERROR(VLOOKUP($A116,기업영업팀회신!$A:$D,3,FALSE),0)</f>
        <v>81500</v>
      </c>
      <c r="N116" s="86">
        <f>IFERROR(VLOOKUP($A116,기업영업팀회신!$A:$D,4,FALSE),0)</f>
        <v>81500</v>
      </c>
      <c r="O116" s="86">
        <f>IFERROR(VLOOKUP($A116,'법인영업혁신단 IU'!$A:$F,6,FALSE),0)</f>
        <v>135000</v>
      </c>
      <c r="P116" s="86">
        <f>IFERROR(VLOOKUP($A116,'법인영업혁신단 IU'!$A:$G,7,FALSE),0)</f>
        <v>0</v>
      </c>
    </row>
    <row r="117" spans="1:16" x14ac:dyDescent="0.25">
      <c r="A117" s="228" t="s">
        <v>443</v>
      </c>
      <c r="B117" s="86">
        <f t="shared" si="2"/>
        <v>1486450</v>
      </c>
      <c r="C117" s="184">
        <f>L117+법인영업혁신단!S119</f>
        <v>286450</v>
      </c>
      <c r="D117" s="184">
        <f>M117+법인영업혁신단!T119</f>
        <v>150000</v>
      </c>
      <c r="E117" s="184">
        <f>N117+법인영업혁신단!U119</f>
        <v>150000</v>
      </c>
      <c r="F117" s="86">
        <f>O117+법인영업혁신단!V117</f>
        <v>700000</v>
      </c>
      <c r="G117" s="86">
        <f>P117+법인영업혁신단!W117</f>
        <v>200000</v>
      </c>
      <c r="H117" s="2" t="b">
        <f t="shared" si="3"/>
        <v>1</v>
      </c>
      <c r="K117" s="86">
        <f>IFERROR(VLOOKUP($A117,법인영업혁신단!$A$1:$D$257,2,FALSE),0)</f>
        <v>1486450</v>
      </c>
      <c r="L117" s="86">
        <f>IFERROR(VLOOKUP($A117,'법인영업혁신단 IU'!$A:$E,5,FALSE),0)</f>
        <v>286450</v>
      </c>
      <c r="M117" s="86">
        <f>IFERROR(VLOOKUP($A117,기업영업팀회신!$A:$D,3,FALSE),0)</f>
        <v>150000</v>
      </c>
      <c r="N117" s="86">
        <f>IFERROR(VLOOKUP($A117,기업영업팀회신!$A:$D,4,FALSE),0)</f>
        <v>150000</v>
      </c>
      <c r="O117" s="86">
        <f>IFERROR(VLOOKUP($A117,'법인영업혁신단 IU'!$A:$F,6,FALSE),0)</f>
        <v>700000</v>
      </c>
      <c r="P117" s="86">
        <f>IFERROR(VLOOKUP($A117,'법인영업혁신단 IU'!$A:$G,7,FALSE),0)</f>
        <v>200000</v>
      </c>
    </row>
    <row r="118" spans="1:16" x14ac:dyDescent="0.25">
      <c r="A118" s="22" t="s">
        <v>155</v>
      </c>
      <c r="B118" s="86">
        <f t="shared" si="2"/>
        <v>500000</v>
      </c>
      <c r="C118" s="86">
        <f>L118+법인영업혁신단!S118</f>
        <v>500000</v>
      </c>
      <c r="D118" s="86">
        <f>M118+법인영업혁신단!T118</f>
        <v>0</v>
      </c>
      <c r="E118" s="86">
        <f>N118+법인영업혁신단!U118</f>
        <v>0</v>
      </c>
      <c r="F118" s="86">
        <f>O118+법인영업혁신단!V118</f>
        <v>0</v>
      </c>
      <c r="G118" s="86">
        <f>P118+법인영업혁신단!W118</f>
        <v>0</v>
      </c>
      <c r="H118" s="2" t="b">
        <f t="shared" si="3"/>
        <v>1</v>
      </c>
      <c r="K118" s="86">
        <f>IFERROR(VLOOKUP($A118,법인영업혁신단!$A$1:$D$257,2,FALSE),0)</f>
        <v>500000</v>
      </c>
      <c r="L118" s="86">
        <f>IFERROR(VLOOKUP($A118,'법인영업혁신단 IU'!$A:$E,5,FALSE),0)</f>
        <v>500000</v>
      </c>
      <c r="M118" s="86">
        <f>IFERROR(VLOOKUP($A118,기업영업팀회신!$A:$D,3,FALSE),0)</f>
        <v>0</v>
      </c>
      <c r="N118" s="86">
        <f>IFERROR(VLOOKUP($A118,기업영업팀회신!$A:$D,4,FALSE),0)</f>
        <v>0</v>
      </c>
      <c r="O118" s="86">
        <f>IFERROR(VLOOKUP($A118,'법인영업혁신단 IU'!$A:$F,6,FALSE),0)</f>
        <v>0</v>
      </c>
      <c r="P118" s="86">
        <f>IFERROR(VLOOKUP($A118,'법인영업혁신단 IU'!$A:$G,7,FALSE),0)</f>
        <v>0</v>
      </c>
    </row>
    <row r="119" spans="1:16" x14ac:dyDescent="0.25">
      <c r="A119" s="23" t="s">
        <v>156</v>
      </c>
      <c r="B119" s="86">
        <f t="shared" si="2"/>
        <v>0</v>
      </c>
      <c r="C119" s="86">
        <f>L119+법인영업혁신단!S119</f>
        <v>0</v>
      </c>
      <c r="D119" s="86">
        <f>M119+법인영업혁신단!T119</f>
        <v>0</v>
      </c>
      <c r="E119" s="86">
        <f>N119+법인영업혁신단!U119</f>
        <v>0</v>
      </c>
      <c r="F119" s="86">
        <f>O119+법인영업혁신단!V119</f>
        <v>0</v>
      </c>
      <c r="G119" s="86">
        <f>P119+법인영업혁신단!W119</f>
        <v>0</v>
      </c>
      <c r="H119" s="2" t="b">
        <f t="shared" si="3"/>
        <v>1</v>
      </c>
      <c r="K119" s="86">
        <f>IFERROR(VLOOKUP($A119,법인영업혁신단!$A$1:$D$257,2,FALSE),0)</f>
        <v>0</v>
      </c>
      <c r="L119" s="86">
        <f>IFERROR(VLOOKUP($A119,'법인영업혁신단 IU'!$A:$E,5,FALSE),0)</f>
        <v>0</v>
      </c>
      <c r="M119" s="86">
        <f>IFERROR(VLOOKUP($A119,기업영업팀회신!$A:$D,3,FALSE),0)</f>
        <v>0</v>
      </c>
      <c r="N119" s="86">
        <f>IFERROR(VLOOKUP($A119,기업영업팀회신!$A:$D,4,FALSE),0)</f>
        <v>0</v>
      </c>
      <c r="O119" s="86">
        <f>IFERROR(VLOOKUP($A119,'법인영업혁신단 IU'!$A:$F,6,FALSE),0)</f>
        <v>0</v>
      </c>
      <c r="P119" s="86">
        <f>IFERROR(VLOOKUP($A119,'법인영업혁신단 IU'!$A:$G,7,FALSE),0)</f>
        <v>0</v>
      </c>
    </row>
    <row r="120" spans="1:16" x14ac:dyDescent="0.25">
      <c r="A120" s="23" t="s">
        <v>219</v>
      </c>
      <c r="B120" s="86">
        <f t="shared" si="2"/>
        <v>0</v>
      </c>
      <c r="C120" s="86">
        <f>L120+법인영업혁신단!S120</f>
        <v>0</v>
      </c>
      <c r="D120" s="86">
        <f>M120+법인영업혁신단!T120</f>
        <v>0</v>
      </c>
      <c r="E120" s="86">
        <f>N120+법인영업혁신단!U120</f>
        <v>0</v>
      </c>
      <c r="F120" s="86">
        <f>O120+법인영업혁신단!V120</f>
        <v>0</v>
      </c>
      <c r="G120" s="86">
        <f>P120+법인영업혁신단!W120</f>
        <v>0</v>
      </c>
      <c r="H120" s="2" t="b">
        <f t="shared" si="3"/>
        <v>1</v>
      </c>
      <c r="K120" s="86">
        <f>IFERROR(VLOOKUP($A120,법인영업혁신단!$A$1:$D$257,2,FALSE),0)</f>
        <v>0</v>
      </c>
      <c r="L120" s="86">
        <f>IFERROR(VLOOKUP($A120,'법인영업혁신단 IU'!$A:$E,5,FALSE),0)</f>
        <v>0</v>
      </c>
      <c r="M120" s="86">
        <f>IFERROR(VLOOKUP($A120,기업영업팀회신!$A:$D,3,FALSE),0)</f>
        <v>0</v>
      </c>
      <c r="N120" s="86">
        <f>IFERROR(VLOOKUP($A120,기업영업팀회신!$A:$D,4,FALSE),0)</f>
        <v>0</v>
      </c>
      <c r="O120" s="86">
        <f>IFERROR(VLOOKUP($A120,'법인영업혁신단 IU'!$A:$F,6,FALSE),0)</f>
        <v>0</v>
      </c>
      <c r="P120" s="86">
        <f>IFERROR(VLOOKUP($A120,'법인영업혁신단 IU'!$A:$G,7,FALSE),0)</f>
        <v>0</v>
      </c>
    </row>
    <row r="121" spans="1:16" x14ac:dyDescent="0.25">
      <c r="A121" s="23" t="s">
        <v>157</v>
      </c>
      <c r="B121" s="86">
        <f t="shared" si="2"/>
        <v>500000</v>
      </c>
      <c r="C121" s="86">
        <f>L121+법인영업혁신단!S121</f>
        <v>500000</v>
      </c>
      <c r="D121" s="86">
        <f>M121+법인영업혁신단!T121</f>
        <v>0</v>
      </c>
      <c r="E121" s="86">
        <f>N121+법인영업혁신단!U121</f>
        <v>0</v>
      </c>
      <c r="F121" s="86">
        <f>O121+법인영업혁신단!V121</f>
        <v>0</v>
      </c>
      <c r="G121" s="86">
        <f>P121+법인영업혁신단!W121</f>
        <v>0</v>
      </c>
      <c r="H121" s="2" t="b">
        <f t="shared" si="3"/>
        <v>1</v>
      </c>
      <c r="K121" s="86">
        <f>IFERROR(VLOOKUP($A121,법인영업혁신단!$A$1:$D$257,2,FALSE),0)</f>
        <v>500000</v>
      </c>
      <c r="L121" s="86">
        <f>IFERROR(VLOOKUP($A121,'법인영업혁신단 IU'!$A:$E,5,FALSE),0)</f>
        <v>500000</v>
      </c>
      <c r="M121" s="86">
        <f>IFERROR(VLOOKUP($A121,기업영업팀회신!$A:$D,3,FALSE),0)</f>
        <v>0</v>
      </c>
      <c r="N121" s="86">
        <f>IFERROR(VLOOKUP($A121,기업영업팀회신!$A:$D,4,FALSE),0)</f>
        <v>0</v>
      </c>
      <c r="O121" s="86">
        <f>IFERROR(VLOOKUP($A121,'법인영업혁신단 IU'!$A:$F,6,FALSE),0)</f>
        <v>0</v>
      </c>
      <c r="P121" s="86">
        <f>IFERROR(VLOOKUP($A121,'법인영업혁신단 IU'!$A:$G,7,FALSE),0)</f>
        <v>0</v>
      </c>
    </row>
    <row r="122" spans="1:16" x14ac:dyDescent="0.25">
      <c r="A122" s="24" t="s">
        <v>63</v>
      </c>
      <c r="B122" s="86">
        <f t="shared" si="2"/>
        <v>14210137</v>
      </c>
      <c r="C122" s="86">
        <f>L122+법인영업혁신단!S122</f>
        <v>1599404</v>
      </c>
      <c r="D122" s="86">
        <f>M122+법인영업혁신단!T122</f>
        <v>485069.5</v>
      </c>
      <c r="E122" s="86">
        <f>N122+법인영업혁신단!U122</f>
        <v>12117243.5</v>
      </c>
      <c r="F122" s="86">
        <f>O122+법인영업혁신단!V122</f>
        <v>3920</v>
      </c>
      <c r="G122" s="86">
        <f>P122+법인영업혁신단!W122</f>
        <v>4500</v>
      </c>
      <c r="H122" s="2" t="b">
        <f t="shared" si="3"/>
        <v>1</v>
      </c>
      <c r="K122" s="86">
        <f>IFERROR(VLOOKUP($A122,법인영업혁신단!$A$1:$D$257,2,FALSE),0)</f>
        <v>14210137</v>
      </c>
      <c r="L122" s="86">
        <f>IFERROR(VLOOKUP($A122,'법인영업혁신단 IU'!$A:$E,5,FALSE),0)</f>
        <v>1599404</v>
      </c>
      <c r="M122" s="86">
        <f>IFERROR(VLOOKUP($A122,기업영업팀회신!$A:$D,3,FALSE),0)</f>
        <v>485069.5</v>
      </c>
      <c r="N122" s="86">
        <f>IFERROR(VLOOKUP($A122,기업영업팀회신!$A:$D,4,FALSE),0)</f>
        <v>12117243.5</v>
      </c>
      <c r="O122" s="86">
        <f>IFERROR(VLOOKUP($A122,'법인영업혁신단 IU'!$A:$F,6,FALSE),0)</f>
        <v>3920</v>
      </c>
      <c r="P122" s="86">
        <f>IFERROR(VLOOKUP($A122,'법인영업혁신단 IU'!$A:$G,7,FALSE),0)</f>
        <v>4500</v>
      </c>
    </row>
    <row r="123" spans="1:16" x14ac:dyDescent="0.25">
      <c r="A123" s="23" t="s">
        <v>64</v>
      </c>
      <c r="B123" s="86">
        <f t="shared" si="2"/>
        <v>0</v>
      </c>
      <c r="C123" s="86">
        <f>L123+법인영업혁신단!S123</f>
        <v>0</v>
      </c>
      <c r="D123" s="86">
        <f>M123+법인영업혁신단!T123</f>
        <v>0</v>
      </c>
      <c r="E123" s="86">
        <f>N123+법인영업혁신단!U123</f>
        <v>0</v>
      </c>
      <c r="F123" s="86">
        <f>O123+법인영업혁신단!V123</f>
        <v>0</v>
      </c>
      <c r="G123" s="86">
        <f>P123+법인영업혁신단!W123</f>
        <v>0</v>
      </c>
      <c r="H123" s="2" t="b">
        <f t="shared" si="3"/>
        <v>1</v>
      </c>
      <c r="K123" s="86">
        <f>IFERROR(VLOOKUP($A123,법인영업혁신단!$A$1:$D$257,2,FALSE),0)</f>
        <v>0</v>
      </c>
      <c r="L123" s="86">
        <f>IFERROR(VLOOKUP($A123,'법인영업혁신단 IU'!$A:$E,5,FALSE),0)</f>
        <v>0</v>
      </c>
      <c r="M123" s="86">
        <f>IFERROR(VLOOKUP($A123,기업영업팀회신!$A:$D,3,FALSE),0)</f>
        <v>0</v>
      </c>
      <c r="N123" s="86">
        <f>IFERROR(VLOOKUP($A123,기업영업팀회신!$A:$D,4,FALSE),0)</f>
        <v>0</v>
      </c>
      <c r="O123" s="86">
        <f>IFERROR(VLOOKUP($A123,'법인영업혁신단 IU'!$A:$F,6,FALSE),0)</f>
        <v>0</v>
      </c>
      <c r="P123" s="86">
        <f>IFERROR(VLOOKUP($A123,'법인영업혁신단 IU'!$A:$G,7,FALSE),0)</f>
        <v>0</v>
      </c>
    </row>
    <row r="124" spans="1:16" x14ac:dyDescent="0.25">
      <c r="A124" s="23" t="s">
        <v>65</v>
      </c>
      <c r="B124" s="86">
        <f t="shared" si="2"/>
        <v>11651351</v>
      </c>
      <c r="C124" s="86">
        <f>L124+법인영업혁신단!S124</f>
        <v>173297</v>
      </c>
      <c r="D124" s="86">
        <f>M124+법인영업혁신단!T124</f>
        <v>0</v>
      </c>
      <c r="E124" s="86">
        <f>N124+법인영업혁신단!U124</f>
        <v>11478054</v>
      </c>
      <c r="F124" s="86">
        <f>O124+법인영업혁신단!V124</f>
        <v>0</v>
      </c>
      <c r="G124" s="86">
        <f>P124+법인영업혁신단!W124</f>
        <v>0</v>
      </c>
      <c r="H124" s="2" t="b">
        <f t="shared" si="3"/>
        <v>1</v>
      </c>
      <c r="K124" s="86">
        <f>IFERROR(VLOOKUP($A124,법인영업혁신단!$A$1:$D$257,2,FALSE),0)</f>
        <v>11651351</v>
      </c>
      <c r="L124" s="86">
        <f>IFERROR(VLOOKUP($A124,'법인영업혁신단 IU'!$A:$E,5,FALSE),0)</f>
        <v>173297</v>
      </c>
      <c r="M124" s="86">
        <f>IFERROR(VLOOKUP($A124,기업영업팀회신!$A:$D,3,FALSE),0)</f>
        <v>0</v>
      </c>
      <c r="N124" s="86">
        <f>IFERROR(VLOOKUP($A124,기업영업팀회신!$A:$D,4,FALSE),0)</f>
        <v>11478054</v>
      </c>
      <c r="O124" s="86">
        <f>IFERROR(VLOOKUP($A124,'법인영업혁신단 IU'!$A:$F,6,FALSE),0)</f>
        <v>0</v>
      </c>
      <c r="P124" s="86">
        <f>IFERROR(VLOOKUP($A124,'법인영업혁신단 IU'!$A:$G,7,FALSE),0)</f>
        <v>0</v>
      </c>
    </row>
    <row r="125" spans="1:16" x14ac:dyDescent="0.25">
      <c r="A125" s="23" t="s">
        <v>66</v>
      </c>
      <c r="B125" s="86">
        <f t="shared" si="2"/>
        <v>2200106</v>
      </c>
      <c r="C125" s="86">
        <f>L125+법인영업혁신단!S125</f>
        <v>1246727</v>
      </c>
      <c r="D125" s="86">
        <f>M125+법인영업혁신단!T125</f>
        <v>476689.5</v>
      </c>
      <c r="E125" s="86">
        <f>N125+법인영업혁신단!U125</f>
        <v>476689.5</v>
      </c>
      <c r="F125" s="86">
        <f>O125+법인영업혁신단!V125</f>
        <v>0</v>
      </c>
      <c r="G125" s="86">
        <f>P125+법인영업혁신단!W125</f>
        <v>0</v>
      </c>
      <c r="H125" s="2" t="b">
        <f t="shared" si="3"/>
        <v>1</v>
      </c>
      <c r="K125" s="86">
        <f>IFERROR(VLOOKUP($A125,법인영업혁신단!$A$1:$D$257,2,FALSE),0)</f>
        <v>2200106</v>
      </c>
      <c r="L125" s="86">
        <f>IFERROR(VLOOKUP($A125,'법인영업혁신단 IU'!$A:$E,5,FALSE),0)</f>
        <v>1246727</v>
      </c>
      <c r="M125" s="86">
        <f>IFERROR(VLOOKUP($A125,기업영업팀회신!$A:$D,3,FALSE),0)</f>
        <v>476689.5</v>
      </c>
      <c r="N125" s="86">
        <f>IFERROR(VLOOKUP($A125,기업영업팀회신!$A:$D,4,FALSE),0)</f>
        <v>476689.5</v>
      </c>
      <c r="O125" s="86">
        <f>IFERROR(VLOOKUP($A125,'법인영업혁신단 IU'!$A:$F,6,FALSE),0)</f>
        <v>0</v>
      </c>
      <c r="P125" s="86">
        <f>IFERROR(VLOOKUP($A125,'법인영업혁신단 IU'!$A:$G,7,FALSE),0)</f>
        <v>0</v>
      </c>
    </row>
    <row r="126" spans="1:16" x14ac:dyDescent="0.25">
      <c r="A126" s="23" t="s">
        <v>67</v>
      </c>
      <c r="B126" s="86">
        <f t="shared" si="2"/>
        <v>358680</v>
      </c>
      <c r="C126" s="86">
        <f>L126+법인영업혁신단!S126</f>
        <v>179380</v>
      </c>
      <c r="D126" s="86">
        <f>M126+법인영업혁신단!T126</f>
        <v>8380</v>
      </c>
      <c r="E126" s="86">
        <f>N126+법인영업혁신단!U126</f>
        <v>162500</v>
      </c>
      <c r="F126" s="86">
        <f>O126+법인영업혁신단!V126</f>
        <v>3920</v>
      </c>
      <c r="G126" s="86">
        <f>P126+법인영업혁신단!W126</f>
        <v>4500</v>
      </c>
      <c r="H126" s="2" t="b">
        <f t="shared" si="3"/>
        <v>1</v>
      </c>
      <c r="K126" s="86">
        <f>IFERROR(VLOOKUP($A126,법인영업혁신단!$A$1:$D$257,2,FALSE),0)</f>
        <v>358680</v>
      </c>
      <c r="L126" s="86">
        <f>IFERROR(VLOOKUP($A126,'법인영업혁신단 IU'!$A:$E,5,FALSE),0)</f>
        <v>179380</v>
      </c>
      <c r="M126" s="86">
        <f>IFERROR(VLOOKUP($A126,기업영업팀회신!$A:$D,3,FALSE),0)</f>
        <v>8380</v>
      </c>
      <c r="N126" s="86">
        <f>IFERROR(VLOOKUP($A126,기업영업팀회신!$A:$D,4,FALSE),0)</f>
        <v>162500</v>
      </c>
      <c r="O126" s="86">
        <f>IFERROR(VLOOKUP($A126,'법인영업혁신단 IU'!$A:$F,6,FALSE),0)</f>
        <v>3920</v>
      </c>
      <c r="P126" s="86">
        <f>IFERROR(VLOOKUP($A126,'법인영업혁신단 IU'!$A:$G,7,FALSE),0)</f>
        <v>4500</v>
      </c>
    </row>
    <row r="127" spans="1:16" x14ac:dyDescent="0.25">
      <c r="A127" s="25" t="s">
        <v>220</v>
      </c>
      <c r="B127" s="86">
        <f t="shared" si="2"/>
        <v>0</v>
      </c>
      <c r="C127" s="86">
        <f>L127+법인영업혁신단!S127</f>
        <v>0</v>
      </c>
      <c r="D127" s="86">
        <f>M127+법인영업혁신단!T127</f>
        <v>0</v>
      </c>
      <c r="E127" s="86">
        <f>N127+법인영업혁신단!U127</f>
        <v>0</v>
      </c>
      <c r="F127" s="86">
        <f>O127+법인영업혁신단!V127</f>
        <v>0</v>
      </c>
      <c r="G127" s="86">
        <f>P127+법인영업혁신단!W127</f>
        <v>0</v>
      </c>
      <c r="H127" s="2" t="b">
        <f t="shared" si="3"/>
        <v>1</v>
      </c>
      <c r="K127" s="86">
        <f>IFERROR(VLOOKUP($A127,법인영업혁신단!$A$1:$D$257,2,FALSE),0)</f>
        <v>0</v>
      </c>
      <c r="L127" s="86">
        <f>IFERROR(VLOOKUP($A127,'법인영업혁신단 IU'!$A:$E,5,FALSE),0)</f>
        <v>0</v>
      </c>
      <c r="M127" s="86">
        <f>IFERROR(VLOOKUP($A127,기업영업팀회신!$A:$D,3,FALSE),0)</f>
        <v>0</v>
      </c>
      <c r="N127" s="86">
        <f>IFERROR(VLOOKUP($A127,기업영업팀회신!$A:$D,4,FALSE),0)</f>
        <v>0</v>
      </c>
      <c r="O127" s="86">
        <f>IFERROR(VLOOKUP($A127,'법인영업혁신단 IU'!$A:$F,6,FALSE),0)</f>
        <v>0</v>
      </c>
      <c r="P127" s="86">
        <f>IFERROR(VLOOKUP($A127,'법인영업혁신단 IU'!$A:$G,7,FALSE),0)</f>
        <v>0</v>
      </c>
    </row>
    <row r="128" spans="1:16" x14ac:dyDescent="0.25">
      <c r="A128" s="28" t="s">
        <v>221</v>
      </c>
      <c r="B128" s="86">
        <f t="shared" si="2"/>
        <v>0</v>
      </c>
      <c r="C128" s="86">
        <f>L128+법인영업혁신단!S128</f>
        <v>0</v>
      </c>
      <c r="D128" s="86">
        <f>M128+법인영업혁신단!T128</f>
        <v>0</v>
      </c>
      <c r="E128" s="86">
        <f>N128+법인영업혁신단!U128</f>
        <v>0</v>
      </c>
      <c r="F128" s="86">
        <f>O128+법인영업혁신단!V128</f>
        <v>0</v>
      </c>
      <c r="G128" s="86">
        <f>P128+법인영업혁신단!W128</f>
        <v>0</v>
      </c>
      <c r="H128" s="2" t="b">
        <f t="shared" si="3"/>
        <v>1</v>
      </c>
      <c r="K128" s="86">
        <f>IFERROR(VLOOKUP($A128,법인영업혁신단!$A$1:$D$257,2,FALSE),0)</f>
        <v>0</v>
      </c>
      <c r="L128" s="86">
        <f>IFERROR(VLOOKUP($A128,'법인영업혁신단 IU'!$A:$E,5,FALSE),0)</f>
        <v>0</v>
      </c>
      <c r="M128" s="86">
        <f>IFERROR(VLOOKUP($A128,기업영업팀회신!$A:$D,3,FALSE),0)</f>
        <v>0</v>
      </c>
      <c r="N128" s="86">
        <f>IFERROR(VLOOKUP($A128,기업영업팀회신!$A:$D,4,FALSE),0)</f>
        <v>0</v>
      </c>
      <c r="O128" s="86">
        <f>IFERROR(VLOOKUP($A128,'법인영업혁신단 IU'!$A:$F,6,FALSE),0)</f>
        <v>0</v>
      </c>
      <c r="P128" s="86">
        <f>IFERROR(VLOOKUP($A128,'법인영업혁신단 IU'!$A:$G,7,FALSE),0)</f>
        <v>0</v>
      </c>
    </row>
    <row r="129" spans="1:16" x14ac:dyDescent="0.25">
      <c r="A129" s="24" t="s">
        <v>68</v>
      </c>
      <c r="B129" s="86">
        <f t="shared" si="2"/>
        <v>0</v>
      </c>
      <c r="C129" s="86">
        <f>L129+법인영업혁신단!S129</f>
        <v>0</v>
      </c>
      <c r="D129" s="86">
        <f>M129+법인영업혁신단!T129</f>
        <v>0</v>
      </c>
      <c r="E129" s="86">
        <f>N129+법인영업혁신단!U129</f>
        <v>0</v>
      </c>
      <c r="F129" s="86">
        <f>O129+법인영업혁신단!V129</f>
        <v>0</v>
      </c>
      <c r="G129" s="86">
        <f>P129+법인영업혁신단!W129</f>
        <v>0</v>
      </c>
      <c r="H129" s="2" t="b">
        <f t="shared" si="3"/>
        <v>1</v>
      </c>
      <c r="K129" s="86">
        <f>IFERROR(VLOOKUP($A129,법인영업혁신단!$A$1:$D$257,2,FALSE),0)</f>
        <v>0</v>
      </c>
      <c r="L129" s="86">
        <f>IFERROR(VLOOKUP($A129,'법인영업혁신단 IU'!$A:$E,5,FALSE),0)</f>
        <v>0</v>
      </c>
      <c r="M129" s="86">
        <f>IFERROR(VLOOKUP($A129,기업영업팀회신!$A:$D,3,FALSE),0)</f>
        <v>0</v>
      </c>
      <c r="N129" s="86">
        <f>IFERROR(VLOOKUP($A129,기업영업팀회신!$A:$D,4,FALSE),0)</f>
        <v>0</v>
      </c>
      <c r="O129" s="86">
        <f>IFERROR(VLOOKUP($A129,'법인영업혁신단 IU'!$A:$F,6,FALSE),0)</f>
        <v>0</v>
      </c>
      <c r="P129" s="86">
        <f>IFERROR(VLOOKUP($A129,'법인영업혁신단 IU'!$A:$G,7,FALSE),0)</f>
        <v>0</v>
      </c>
    </row>
    <row r="130" spans="1:16" x14ac:dyDescent="0.25">
      <c r="A130" s="23" t="s">
        <v>69</v>
      </c>
      <c r="B130" s="86">
        <f t="shared" si="2"/>
        <v>0</v>
      </c>
      <c r="C130" s="86">
        <f>L130+법인영업혁신단!S130</f>
        <v>0</v>
      </c>
      <c r="D130" s="86">
        <f>M130+법인영업혁신단!T130</f>
        <v>0</v>
      </c>
      <c r="E130" s="86">
        <f>N130+법인영업혁신단!U130</f>
        <v>0</v>
      </c>
      <c r="F130" s="86">
        <f>O130+법인영업혁신단!V130</f>
        <v>0</v>
      </c>
      <c r="G130" s="86">
        <f>P130+법인영업혁신단!W130</f>
        <v>0</v>
      </c>
      <c r="H130" s="2" t="b">
        <f t="shared" si="3"/>
        <v>1</v>
      </c>
      <c r="K130" s="86">
        <f>IFERROR(VLOOKUP($A130,법인영업혁신단!$A$1:$D$257,2,FALSE),0)</f>
        <v>0</v>
      </c>
      <c r="L130" s="86">
        <f>IFERROR(VLOOKUP($A130,'법인영업혁신단 IU'!$A:$E,5,FALSE),0)</f>
        <v>0</v>
      </c>
      <c r="M130" s="86">
        <f>IFERROR(VLOOKUP($A130,기업영업팀회신!$A:$D,3,FALSE),0)</f>
        <v>0</v>
      </c>
      <c r="N130" s="86">
        <f>IFERROR(VLOOKUP($A130,기업영업팀회신!$A:$D,4,FALSE),0)</f>
        <v>0</v>
      </c>
      <c r="O130" s="86">
        <f>IFERROR(VLOOKUP($A130,'법인영업혁신단 IU'!$A:$F,6,FALSE),0)</f>
        <v>0</v>
      </c>
      <c r="P130" s="86">
        <f>IFERROR(VLOOKUP($A130,'법인영업혁신단 IU'!$A:$G,7,FALSE),0)</f>
        <v>0</v>
      </c>
    </row>
    <row r="131" spans="1:16" x14ac:dyDescent="0.25">
      <c r="A131" s="23" t="s">
        <v>345</v>
      </c>
      <c r="B131" s="86">
        <f t="shared" ref="B131:B194" si="4">C131+D131+E131+F131+G131</f>
        <v>0</v>
      </c>
      <c r="C131" s="86">
        <f>L131+법인영업혁신단!S131</f>
        <v>0</v>
      </c>
      <c r="D131" s="86">
        <f>M131+법인영업혁신단!T131</f>
        <v>0</v>
      </c>
      <c r="E131" s="86">
        <f>N131+법인영업혁신단!U131</f>
        <v>0</v>
      </c>
      <c r="F131" s="86">
        <f>O131+법인영업혁신단!V131</f>
        <v>0</v>
      </c>
      <c r="G131" s="86">
        <f>P131+법인영업혁신단!W131</f>
        <v>0</v>
      </c>
      <c r="H131" s="2" t="b">
        <f t="shared" ref="H131:H194" si="5">B131=SUM(C131:G131)</f>
        <v>1</v>
      </c>
      <c r="K131" s="86">
        <f>IFERROR(VLOOKUP($A131,법인영업혁신단!$A$1:$D$257,2,FALSE),0)</f>
        <v>0</v>
      </c>
      <c r="L131" s="86">
        <f>IFERROR(VLOOKUP($A131,'법인영업혁신단 IU'!$A:$E,5,FALSE),0)</f>
        <v>0</v>
      </c>
      <c r="M131" s="86">
        <f>IFERROR(VLOOKUP($A131,기업영업팀회신!$A:$D,3,FALSE),0)</f>
        <v>0</v>
      </c>
      <c r="N131" s="86">
        <f>IFERROR(VLOOKUP($A131,기업영업팀회신!$A:$D,4,FALSE),0)</f>
        <v>0</v>
      </c>
      <c r="O131" s="86">
        <f>IFERROR(VLOOKUP($A131,'법인영업혁신단 IU'!$A:$F,6,FALSE),0)</f>
        <v>0</v>
      </c>
      <c r="P131" s="86">
        <f>IFERROR(VLOOKUP($A131,'법인영업혁신단 IU'!$A:$G,7,FALSE),0)</f>
        <v>0</v>
      </c>
    </row>
    <row r="132" spans="1:16" x14ac:dyDescent="0.25">
      <c r="A132" s="24" t="s">
        <v>158</v>
      </c>
      <c r="B132" s="86">
        <f t="shared" si="4"/>
        <v>0</v>
      </c>
      <c r="C132" s="86">
        <f>L132+법인영업혁신단!S132</f>
        <v>0</v>
      </c>
      <c r="D132" s="86">
        <f>M132+법인영업혁신단!T132</f>
        <v>0</v>
      </c>
      <c r="E132" s="86">
        <f>N132+법인영업혁신단!U132</f>
        <v>0</v>
      </c>
      <c r="F132" s="86">
        <f>O132+법인영업혁신단!V132</f>
        <v>0</v>
      </c>
      <c r="G132" s="86">
        <f>P132+법인영업혁신단!W132</f>
        <v>0</v>
      </c>
      <c r="H132" s="2" t="b">
        <f t="shared" si="5"/>
        <v>1</v>
      </c>
      <c r="K132" s="86">
        <f>IFERROR(VLOOKUP($A132,법인영업혁신단!$A$1:$D$257,2,FALSE),0)</f>
        <v>0</v>
      </c>
      <c r="L132" s="86">
        <f>IFERROR(VLOOKUP($A132,'법인영업혁신단 IU'!$A:$E,5,FALSE),0)</f>
        <v>0</v>
      </c>
      <c r="M132" s="86">
        <f>IFERROR(VLOOKUP($A132,기업영업팀회신!$A:$D,3,FALSE),0)</f>
        <v>0</v>
      </c>
      <c r="N132" s="86">
        <f>IFERROR(VLOOKUP($A132,기업영업팀회신!$A:$D,4,FALSE),0)</f>
        <v>0</v>
      </c>
      <c r="O132" s="86">
        <f>IFERROR(VLOOKUP($A132,'법인영업혁신단 IU'!$A:$F,6,FALSE),0)</f>
        <v>0</v>
      </c>
      <c r="P132" s="86">
        <f>IFERROR(VLOOKUP($A132,'법인영업혁신단 IU'!$A:$G,7,FALSE),0)</f>
        <v>0</v>
      </c>
    </row>
    <row r="133" spans="1:16" x14ac:dyDescent="0.25">
      <c r="A133" s="23" t="s">
        <v>159</v>
      </c>
      <c r="B133" s="86">
        <f t="shared" si="4"/>
        <v>0</v>
      </c>
      <c r="C133" s="86">
        <f>L133+법인영업혁신단!S133</f>
        <v>0</v>
      </c>
      <c r="D133" s="86">
        <f>M133+법인영업혁신단!T133</f>
        <v>0</v>
      </c>
      <c r="E133" s="86">
        <f>N133+법인영업혁신단!U133</f>
        <v>0</v>
      </c>
      <c r="F133" s="86">
        <f>O133+법인영업혁신단!V133</f>
        <v>0</v>
      </c>
      <c r="G133" s="86">
        <f>P133+법인영업혁신단!W133</f>
        <v>0</v>
      </c>
      <c r="H133" s="2" t="b">
        <f t="shared" si="5"/>
        <v>1</v>
      </c>
      <c r="K133" s="86">
        <f>IFERROR(VLOOKUP($A133,법인영업혁신단!$A$1:$D$257,2,FALSE),0)</f>
        <v>0</v>
      </c>
      <c r="L133" s="86">
        <f>IFERROR(VLOOKUP($A133,'법인영업혁신단 IU'!$A:$E,5,FALSE),0)</f>
        <v>0</v>
      </c>
      <c r="M133" s="86">
        <f>IFERROR(VLOOKUP($A133,기업영업팀회신!$A:$D,3,FALSE),0)</f>
        <v>0</v>
      </c>
      <c r="N133" s="86">
        <f>IFERROR(VLOOKUP($A133,기업영업팀회신!$A:$D,4,FALSE),0)</f>
        <v>0</v>
      </c>
      <c r="O133" s="86">
        <f>IFERROR(VLOOKUP($A133,'법인영업혁신단 IU'!$A:$F,6,FALSE),0)</f>
        <v>0</v>
      </c>
      <c r="P133" s="86">
        <f>IFERROR(VLOOKUP($A133,'법인영업혁신단 IU'!$A:$G,7,FALSE),0)</f>
        <v>0</v>
      </c>
    </row>
    <row r="134" spans="1:16" x14ac:dyDescent="0.25">
      <c r="A134" s="23" t="s">
        <v>222</v>
      </c>
      <c r="B134" s="86">
        <f t="shared" si="4"/>
        <v>0</v>
      </c>
      <c r="C134" s="86">
        <f>L134+법인영업혁신단!S134</f>
        <v>0</v>
      </c>
      <c r="D134" s="86">
        <f>M134+법인영업혁신단!T134</f>
        <v>0</v>
      </c>
      <c r="E134" s="86">
        <f>N134+법인영업혁신단!U134</f>
        <v>0</v>
      </c>
      <c r="F134" s="86">
        <f>O134+법인영업혁신단!V134</f>
        <v>0</v>
      </c>
      <c r="G134" s="86">
        <f>P134+법인영업혁신단!W134</f>
        <v>0</v>
      </c>
      <c r="H134" s="2" t="b">
        <f t="shared" si="5"/>
        <v>1</v>
      </c>
      <c r="K134" s="86">
        <f>IFERROR(VLOOKUP($A134,법인영업혁신단!$A$1:$D$257,2,FALSE),0)</f>
        <v>0</v>
      </c>
      <c r="L134" s="86">
        <f>IFERROR(VLOOKUP($A134,'법인영업혁신단 IU'!$A:$E,5,FALSE),0)</f>
        <v>0</v>
      </c>
      <c r="M134" s="86">
        <f>IFERROR(VLOOKUP($A134,기업영업팀회신!$A:$D,3,FALSE),0)</f>
        <v>0</v>
      </c>
      <c r="N134" s="86">
        <f>IFERROR(VLOOKUP($A134,기업영업팀회신!$A:$D,4,FALSE),0)</f>
        <v>0</v>
      </c>
      <c r="O134" s="86">
        <f>IFERROR(VLOOKUP($A134,'법인영업혁신단 IU'!$A:$F,6,FALSE),0)</f>
        <v>0</v>
      </c>
      <c r="P134" s="86">
        <f>IFERROR(VLOOKUP($A134,'법인영업혁신단 IU'!$A:$G,7,FALSE),0)</f>
        <v>0</v>
      </c>
    </row>
    <row r="135" spans="1:16" x14ac:dyDescent="0.25">
      <c r="A135" s="23" t="s">
        <v>223</v>
      </c>
      <c r="B135" s="86">
        <f t="shared" si="4"/>
        <v>0</v>
      </c>
      <c r="C135" s="86">
        <f>L135+법인영업혁신단!S135</f>
        <v>0</v>
      </c>
      <c r="D135" s="86">
        <f>M135+법인영업혁신단!T135</f>
        <v>0</v>
      </c>
      <c r="E135" s="86">
        <f>N135+법인영업혁신단!U135</f>
        <v>0</v>
      </c>
      <c r="F135" s="86">
        <f>O135+법인영업혁신단!V135</f>
        <v>0</v>
      </c>
      <c r="G135" s="86">
        <f>P135+법인영업혁신단!W135</f>
        <v>0</v>
      </c>
      <c r="H135" s="2" t="b">
        <f t="shared" si="5"/>
        <v>1</v>
      </c>
      <c r="K135" s="86">
        <f>IFERROR(VLOOKUP($A135,법인영업혁신단!$A$1:$D$257,2,FALSE),0)</f>
        <v>0</v>
      </c>
      <c r="L135" s="86">
        <f>IFERROR(VLOOKUP($A135,'법인영업혁신단 IU'!$A:$E,5,FALSE),0)</f>
        <v>0</v>
      </c>
      <c r="M135" s="86">
        <f>IFERROR(VLOOKUP($A135,기업영업팀회신!$A:$D,3,FALSE),0)</f>
        <v>0</v>
      </c>
      <c r="N135" s="86">
        <f>IFERROR(VLOOKUP($A135,기업영업팀회신!$A:$D,4,FALSE),0)</f>
        <v>0</v>
      </c>
      <c r="O135" s="86">
        <f>IFERROR(VLOOKUP($A135,'법인영업혁신단 IU'!$A:$F,6,FALSE),0)</f>
        <v>0</v>
      </c>
      <c r="P135" s="86">
        <f>IFERROR(VLOOKUP($A135,'법인영업혁신단 IU'!$A:$G,7,FALSE),0)</f>
        <v>0</v>
      </c>
    </row>
    <row r="136" spans="1:16" x14ac:dyDescent="0.25">
      <c r="A136" s="23" t="s">
        <v>160</v>
      </c>
      <c r="B136" s="86">
        <f t="shared" si="4"/>
        <v>0</v>
      </c>
      <c r="C136" s="86">
        <f>L136+법인영업혁신단!S136</f>
        <v>0</v>
      </c>
      <c r="D136" s="86">
        <f>M136+법인영업혁신단!T136</f>
        <v>0</v>
      </c>
      <c r="E136" s="86">
        <f>N136+법인영업혁신단!U136</f>
        <v>0</v>
      </c>
      <c r="F136" s="86">
        <f>O136+법인영업혁신단!V136</f>
        <v>0</v>
      </c>
      <c r="G136" s="86">
        <f>P136+법인영업혁신단!W136</f>
        <v>0</v>
      </c>
      <c r="H136" s="2" t="b">
        <f t="shared" si="5"/>
        <v>1</v>
      </c>
      <c r="K136" s="86">
        <f>IFERROR(VLOOKUP($A136,법인영업혁신단!$A$1:$D$257,2,FALSE),0)</f>
        <v>0</v>
      </c>
      <c r="L136" s="86">
        <f>IFERROR(VLOOKUP($A136,'법인영업혁신단 IU'!$A:$E,5,FALSE),0)</f>
        <v>0</v>
      </c>
      <c r="M136" s="86">
        <f>IFERROR(VLOOKUP($A136,기업영업팀회신!$A:$D,3,FALSE),0)</f>
        <v>0</v>
      </c>
      <c r="N136" s="86">
        <f>IFERROR(VLOOKUP($A136,기업영업팀회신!$A:$D,4,FALSE),0)</f>
        <v>0</v>
      </c>
      <c r="O136" s="86">
        <f>IFERROR(VLOOKUP($A136,'법인영업혁신단 IU'!$A:$F,6,FALSE),0)</f>
        <v>0</v>
      </c>
      <c r="P136" s="86">
        <f>IFERROR(VLOOKUP($A136,'법인영업혁신단 IU'!$A:$G,7,FALSE),0)</f>
        <v>0</v>
      </c>
    </row>
    <row r="137" spans="1:16" x14ac:dyDescent="0.25">
      <c r="A137" s="24" t="s">
        <v>70</v>
      </c>
      <c r="B137" s="86">
        <f t="shared" si="4"/>
        <v>0</v>
      </c>
      <c r="C137" s="86">
        <f>L137+법인영업혁신단!S137</f>
        <v>0</v>
      </c>
      <c r="D137" s="86">
        <f>M137+법인영업혁신단!T137</f>
        <v>0</v>
      </c>
      <c r="E137" s="86">
        <f>N137+법인영업혁신단!U137</f>
        <v>0</v>
      </c>
      <c r="F137" s="86">
        <f>O137+법인영업혁신단!V137</f>
        <v>0</v>
      </c>
      <c r="G137" s="86">
        <f>P137+법인영업혁신단!W137</f>
        <v>0</v>
      </c>
      <c r="H137" s="2" t="b">
        <f t="shared" si="5"/>
        <v>1</v>
      </c>
      <c r="K137" s="86">
        <f>IFERROR(VLOOKUP($A137,법인영업혁신단!$A$1:$D$257,2,FALSE),0)</f>
        <v>0</v>
      </c>
      <c r="L137" s="86">
        <f>IFERROR(VLOOKUP($A137,'법인영업혁신단 IU'!$A:$E,5,FALSE),0)</f>
        <v>0</v>
      </c>
      <c r="M137" s="86">
        <f>IFERROR(VLOOKUP($A137,기업영업팀회신!$A:$D,3,FALSE),0)</f>
        <v>0</v>
      </c>
      <c r="N137" s="86">
        <f>IFERROR(VLOOKUP($A137,기업영업팀회신!$A:$D,4,FALSE),0)</f>
        <v>0</v>
      </c>
      <c r="O137" s="86">
        <f>IFERROR(VLOOKUP($A137,'법인영업혁신단 IU'!$A:$F,6,FALSE),0)</f>
        <v>0</v>
      </c>
      <c r="P137" s="86">
        <f>IFERROR(VLOOKUP($A137,'법인영업혁신단 IU'!$A:$G,7,FALSE),0)</f>
        <v>0</v>
      </c>
    </row>
    <row r="138" spans="1:16" x14ac:dyDescent="0.25">
      <c r="A138" s="24" t="s">
        <v>71</v>
      </c>
      <c r="B138" s="86">
        <f t="shared" si="4"/>
        <v>45332523.999999993</v>
      </c>
      <c r="C138" s="86">
        <f>L138+법인영업혁신단!S138</f>
        <v>24373309.674233932</v>
      </c>
      <c r="D138" s="86">
        <f>M138+법인영업혁신단!T138</f>
        <v>5077481.2259600433</v>
      </c>
      <c r="E138" s="86">
        <f>N138+법인영업혁신단!U138</f>
        <v>5077767.542384062</v>
      </c>
      <c r="F138" s="86">
        <f>O138+법인영업혁신단!V138</f>
        <v>10729925.50708868</v>
      </c>
      <c r="G138" s="86">
        <f>P138+법인영업혁신단!W138</f>
        <v>74040.050333283391</v>
      </c>
      <c r="H138" s="2" t="b">
        <f t="shared" si="5"/>
        <v>1</v>
      </c>
      <c r="K138" s="86">
        <f>IFERROR(VLOOKUP($A138,법인영업혁신단!$A$1:$D$257,2,FALSE),0)</f>
        <v>45332524</v>
      </c>
      <c r="L138" s="86">
        <f>IFERROR(VLOOKUP($A138,'법인영업혁신단 IU'!$A:$E,5,FALSE),0)</f>
        <v>23783491</v>
      </c>
      <c r="M138" s="86">
        <f>IFERROR(VLOOKUP($A138,기업영업팀회신!$A:$D,3,FALSE),0)</f>
        <v>4960605</v>
      </c>
      <c r="N138" s="86">
        <f>IFERROR(VLOOKUP($A138,기업영업팀회신!$A:$D,4,FALSE),0)</f>
        <v>4960605</v>
      </c>
      <c r="O138" s="86">
        <f>IFERROR(VLOOKUP($A138,'법인영업혁신단 IU'!$A:$F,6,FALSE),0)</f>
        <v>10597823</v>
      </c>
      <c r="P138" s="86">
        <f>IFERROR(VLOOKUP($A138,'법인영업혁신단 IU'!$A:$G,7,FALSE),0)</f>
        <v>0</v>
      </c>
    </row>
    <row r="139" spans="1:16" x14ac:dyDescent="0.25">
      <c r="A139" s="23" t="s">
        <v>72</v>
      </c>
      <c r="B139" s="86">
        <f t="shared" si="4"/>
        <v>2646999.9999999995</v>
      </c>
      <c r="C139" s="86">
        <f>L139+법인영업혁신단!S139</f>
        <v>1667818.6742339325</v>
      </c>
      <c r="D139" s="86">
        <f>M139+법인영업혁신단!T139</f>
        <v>116876.22596004306</v>
      </c>
      <c r="E139" s="86">
        <f>N139+법인영업혁신단!U139</f>
        <v>117162.54238406177</v>
      </c>
      <c r="F139" s="86">
        <f>O139+법인영업혁신단!V139</f>
        <v>671102.50708867912</v>
      </c>
      <c r="G139" s="86">
        <f>P139+법인영업혁신단!W139</f>
        <v>74040.050333283391</v>
      </c>
      <c r="H139" s="2" t="b">
        <f t="shared" si="5"/>
        <v>1</v>
      </c>
      <c r="K139" s="86">
        <f>IFERROR(VLOOKUP($A139,법인영업혁신단!$A$1:$D$257,2,FALSE),0)</f>
        <v>2647000</v>
      </c>
      <c r="L139" s="86">
        <f>IFERROR(VLOOKUP($A139,'법인영업혁신단 IU'!$A:$E,5,FALSE),0)</f>
        <v>1078000</v>
      </c>
      <c r="M139" s="86">
        <f>IFERROR(VLOOKUP($A139,기업영업팀회신!$A:$D,3,FALSE),0)</f>
        <v>0</v>
      </c>
      <c r="N139" s="86">
        <f>IFERROR(VLOOKUP($A139,기업영업팀회신!$A:$D,4,FALSE),0)</f>
        <v>0</v>
      </c>
      <c r="O139" s="86">
        <f>IFERROR(VLOOKUP($A139,'법인영업혁신단 IU'!$A:$F,6,FALSE),0)</f>
        <v>539000</v>
      </c>
      <c r="P139" s="86">
        <f>IFERROR(VLOOKUP($A139,'법인영업혁신단 IU'!$A:$G,7,FALSE),0)</f>
        <v>0</v>
      </c>
    </row>
    <row r="140" spans="1:16" x14ac:dyDescent="0.25">
      <c r="A140" s="23" t="s">
        <v>224</v>
      </c>
      <c r="B140" s="86">
        <f t="shared" si="4"/>
        <v>0</v>
      </c>
      <c r="C140" s="86">
        <f>L140+법인영업혁신단!S140</f>
        <v>0</v>
      </c>
      <c r="D140" s="86">
        <f>M140+법인영업혁신단!T140</f>
        <v>0</v>
      </c>
      <c r="E140" s="86">
        <f>N140+법인영업혁신단!U140</f>
        <v>0</v>
      </c>
      <c r="F140" s="86">
        <f>O140+법인영업혁신단!V140</f>
        <v>0</v>
      </c>
      <c r="G140" s="86">
        <f>P140+법인영업혁신단!W140</f>
        <v>0</v>
      </c>
      <c r="H140" s="2" t="b">
        <f t="shared" si="5"/>
        <v>1</v>
      </c>
      <c r="K140" s="86">
        <f>IFERROR(VLOOKUP($A140,법인영업혁신단!$A$1:$D$257,2,FALSE),0)</f>
        <v>0</v>
      </c>
      <c r="L140" s="86">
        <f>IFERROR(VLOOKUP($A140,'법인영업혁신단 IU'!$A:$E,5,FALSE),0)</f>
        <v>0</v>
      </c>
      <c r="M140" s="86">
        <f>IFERROR(VLOOKUP($A140,기업영업팀회신!$A:$D,3,FALSE),0)</f>
        <v>0</v>
      </c>
      <c r="N140" s="86">
        <f>IFERROR(VLOOKUP($A140,기업영업팀회신!$A:$D,4,FALSE),0)</f>
        <v>0</v>
      </c>
      <c r="O140" s="86">
        <f>IFERROR(VLOOKUP($A140,'법인영업혁신단 IU'!$A:$F,6,FALSE),0)</f>
        <v>0</v>
      </c>
      <c r="P140" s="86">
        <f>IFERROR(VLOOKUP($A140,'법인영업혁신단 IU'!$A:$G,7,FALSE),0)</f>
        <v>0</v>
      </c>
    </row>
    <row r="141" spans="1:16" x14ac:dyDescent="0.25">
      <c r="A141" s="23" t="s">
        <v>73</v>
      </c>
      <c r="B141" s="86">
        <f t="shared" si="4"/>
        <v>30984812</v>
      </c>
      <c r="C141" s="86">
        <f>L141+법인영업혁신단!S141</f>
        <v>17182330</v>
      </c>
      <c r="D141" s="86">
        <f>M141+법인영업혁신단!T141</f>
        <v>3224252</v>
      </c>
      <c r="E141" s="86">
        <f>N141+법인영업혁신단!U141</f>
        <v>3224252</v>
      </c>
      <c r="F141" s="86">
        <f>O141+법인영업혁신단!V141</f>
        <v>7353978</v>
      </c>
      <c r="G141" s="86">
        <f>P141+법인영업혁신단!W141</f>
        <v>0</v>
      </c>
      <c r="H141" s="2" t="b">
        <f t="shared" si="5"/>
        <v>1</v>
      </c>
      <c r="K141" s="86">
        <f>IFERROR(VLOOKUP($A141,법인영업혁신단!$A$1:$D$257,2,FALSE),0)</f>
        <v>30984812</v>
      </c>
      <c r="L141" s="86">
        <f>IFERROR(VLOOKUP($A141,'법인영업혁신단 IU'!$A:$E,5,FALSE),0)</f>
        <v>17182330</v>
      </c>
      <c r="M141" s="86">
        <f>IFERROR(VLOOKUP($A141,기업영업팀회신!$A:$D,3,FALSE),0)</f>
        <v>3224252</v>
      </c>
      <c r="N141" s="86">
        <f>IFERROR(VLOOKUP($A141,기업영업팀회신!$A:$D,4,FALSE),0)</f>
        <v>3224252</v>
      </c>
      <c r="O141" s="86">
        <f>IFERROR(VLOOKUP($A141,'법인영업혁신단 IU'!$A:$F,6,FALSE),0)</f>
        <v>7353978</v>
      </c>
      <c r="P141" s="86">
        <f>IFERROR(VLOOKUP($A141,'법인영업혁신단 IU'!$A:$G,7,FALSE),0)</f>
        <v>0</v>
      </c>
    </row>
    <row r="142" spans="1:16" x14ac:dyDescent="0.25">
      <c r="A142" s="23" t="s">
        <v>74</v>
      </c>
      <c r="B142" s="86">
        <f t="shared" si="4"/>
        <v>11490712</v>
      </c>
      <c r="C142" s="86">
        <f>L142+법인영업혁신단!S142</f>
        <v>5313161</v>
      </c>
      <c r="D142" s="86">
        <f>M142+법인영업혁신단!T142</f>
        <v>1736353</v>
      </c>
      <c r="E142" s="86">
        <f>N142+법인영업혁신단!U142</f>
        <v>1736353</v>
      </c>
      <c r="F142" s="86">
        <f>O142+법인영업혁신단!V142</f>
        <v>2704845</v>
      </c>
      <c r="G142" s="86">
        <f>P142+법인영업혁신단!W142</f>
        <v>0</v>
      </c>
      <c r="H142" s="2" t="b">
        <f t="shared" si="5"/>
        <v>1</v>
      </c>
      <c r="K142" s="86">
        <f>IFERROR(VLOOKUP($A142,법인영업혁신단!$A$1:$D$257,2,FALSE),0)</f>
        <v>11490712</v>
      </c>
      <c r="L142" s="86">
        <f>IFERROR(VLOOKUP($A142,'법인영업혁신단 IU'!$A:$E,5,FALSE),0)</f>
        <v>5313161</v>
      </c>
      <c r="M142" s="86">
        <f>IFERROR(VLOOKUP($A142,기업영업팀회신!$A:$D,3,FALSE),0)</f>
        <v>1736353</v>
      </c>
      <c r="N142" s="86">
        <f>IFERROR(VLOOKUP($A142,기업영업팀회신!$A:$D,4,FALSE),0)</f>
        <v>1736353</v>
      </c>
      <c r="O142" s="86">
        <f>IFERROR(VLOOKUP($A142,'법인영업혁신단 IU'!$A:$F,6,FALSE),0)</f>
        <v>2704845</v>
      </c>
      <c r="P142" s="86">
        <f>IFERROR(VLOOKUP($A142,'법인영업혁신단 IU'!$A:$G,7,FALSE),0)</f>
        <v>0</v>
      </c>
    </row>
    <row r="143" spans="1:16" x14ac:dyDescent="0.25">
      <c r="A143" s="23" t="s">
        <v>161</v>
      </c>
      <c r="B143" s="86">
        <f t="shared" si="4"/>
        <v>210000</v>
      </c>
      <c r="C143" s="86">
        <f>L143+법인영업혁신단!S143</f>
        <v>210000</v>
      </c>
      <c r="D143" s="86">
        <f>M143+법인영업혁신단!T143</f>
        <v>0</v>
      </c>
      <c r="E143" s="86">
        <f>N143+법인영업혁신단!U143</f>
        <v>0</v>
      </c>
      <c r="F143" s="86">
        <f>O143+법인영업혁신단!V143</f>
        <v>0</v>
      </c>
      <c r="G143" s="86">
        <f>P143+법인영업혁신단!W143</f>
        <v>0</v>
      </c>
      <c r="H143" s="2" t="b">
        <f t="shared" si="5"/>
        <v>1</v>
      </c>
      <c r="K143" s="86">
        <f>IFERROR(VLOOKUP($A143,법인영업혁신단!$A$1:$D$257,2,FALSE),0)</f>
        <v>210000</v>
      </c>
      <c r="L143" s="86">
        <f>IFERROR(VLOOKUP($A143,'법인영업혁신단 IU'!$A:$E,5,FALSE),0)</f>
        <v>210000</v>
      </c>
      <c r="M143" s="86">
        <f>IFERROR(VLOOKUP($A143,기업영업팀회신!$A:$D,3,FALSE),0)</f>
        <v>0</v>
      </c>
      <c r="N143" s="86">
        <f>IFERROR(VLOOKUP($A143,기업영업팀회신!$A:$D,4,FALSE),0)</f>
        <v>0</v>
      </c>
      <c r="O143" s="86">
        <f>IFERROR(VLOOKUP($A143,'법인영업혁신단 IU'!$A:$F,6,FALSE),0)</f>
        <v>0</v>
      </c>
      <c r="P143" s="86">
        <f>IFERROR(VLOOKUP($A143,'법인영업혁신단 IU'!$A:$G,7,FALSE),0)</f>
        <v>0</v>
      </c>
    </row>
    <row r="144" spans="1:16" x14ac:dyDescent="0.25">
      <c r="A144" s="23" t="s">
        <v>225</v>
      </c>
      <c r="B144" s="86">
        <f t="shared" si="4"/>
        <v>0</v>
      </c>
      <c r="C144" s="86">
        <f>L144+법인영업혁신단!S144</f>
        <v>0</v>
      </c>
      <c r="D144" s="86">
        <f>M144+법인영업혁신단!T144</f>
        <v>0</v>
      </c>
      <c r="E144" s="86">
        <f>N144+법인영업혁신단!U144</f>
        <v>0</v>
      </c>
      <c r="F144" s="86">
        <f>O144+법인영업혁신단!V144</f>
        <v>0</v>
      </c>
      <c r="G144" s="86">
        <f>P144+법인영업혁신단!W144</f>
        <v>0</v>
      </c>
      <c r="H144" s="2" t="b">
        <f t="shared" si="5"/>
        <v>1</v>
      </c>
      <c r="K144" s="86">
        <f>IFERROR(VLOOKUP($A144,법인영업혁신단!$A$1:$D$257,2,FALSE),0)</f>
        <v>0</v>
      </c>
      <c r="L144" s="86">
        <f>IFERROR(VLOOKUP($A144,'법인영업혁신단 IU'!$A:$E,5,FALSE),0)</f>
        <v>0</v>
      </c>
      <c r="M144" s="86">
        <f>IFERROR(VLOOKUP($A144,기업영업팀회신!$A:$D,3,FALSE),0)</f>
        <v>0</v>
      </c>
      <c r="N144" s="86">
        <f>IFERROR(VLOOKUP($A144,기업영업팀회신!$A:$D,4,FALSE),0)</f>
        <v>0</v>
      </c>
      <c r="O144" s="86">
        <f>IFERROR(VLOOKUP($A144,'법인영업혁신단 IU'!$A:$F,6,FALSE),0)</f>
        <v>0</v>
      </c>
      <c r="P144" s="86">
        <f>IFERROR(VLOOKUP($A144,'법인영업혁신단 IU'!$A:$G,7,FALSE),0)</f>
        <v>0</v>
      </c>
    </row>
    <row r="145" spans="1:16" x14ac:dyDescent="0.25">
      <c r="A145" s="23" t="s">
        <v>346</v>
      </c>
      <c r="B145" s="86">
        <f t="shared" si="4"/>
        <v>0</v>
      </c>
      <c r="C145" s="86">
        <f>L145+법인영업혁신단!S145</f>
        <v>0</v>
      </c>
      <c r="D145" s="86">
        <f>M145+법인영업혁신단!T145</f>
        <v>0</v>
      </c>
      <c r="E145" s="86">
        <f>N145+법인영업혁신단!U145</f>
        <v>0</v>
      </c>
      <c r="F145" s="86">
        <f>O145+법인영업혁신단!V145</f>
        <v>0</v>
      </c>
      <c r="G145" s="86">
        <f>P145+법인영업혁신단!W145</f>
        <v>0</v>
      </c>
      <c r="H145" s="2" t="b">
        <f t="shared" si="5"/>
        <v>1</v>
      </c>
      <c r="K145" s="86">
        <f>IFERROR(VLOOKUP($A145,법인영업혁신단!$A$1:$D$257,2,FALSE),0)</f>
        <v>0</v>
      </c>
      <c r="L145" s="86">
        <f>IFERROR(VLOOKUP($A145,'법인영업혁신단 IU'!$A:$E,5,FALSE),0)</f>
        <v>0</v>
      </c>
      <c r="M145" s="86">
        <f>IFERROR(VLOOKUP($A145,기업영업팀회신!$A:$D,3,FALSE),0)</f>
        <v>0</v>
      </c>
      <c r="N145" s="86">
        <f>IFERROR(VLOOKUP($A145,기업영업팀회신!$A:$D,4,FALSE),0)</f>
        <v>0</v>
      </c>
      <c r="O145" s="86">
        <f>IFERROR(VLOOKUP($A145,'법인영업혁신단 IU'!$A:$F,6,FALSE),0)</f>
        <v>0</v>
      </c>
      <c r="P145" s="86">
        <f>IFERROR(VLOOKUP($A145,'법인영업혁신단 IU'!$A:$G,7,FALSE),0)</f>
        <v>0</v>
      </c>
    </row>
    <row r="146" spans="1:16" x14ac:dyDescent="0.25">
      <c r="A146" s="23" t="s">
        <v>347</v>
      </c>
      <c r="B146" s="86">
        <f t="shared" si="4"/>
        <v>0</v>
      </c>
      <c r="C146" s="86">
        <f>L146+법인영업혁신단!S146</f>
        <v>0</v>
      </c>
      <c r="D146" s="86">
        <f>M146+법인영업혁신단!T146</f>
        <v>0</v>
      </c>
      <c r="E146" s="86">
        <f>N146+법인영업혁신단!U146</f>
        <v>0</v>
      </c>
      <c r="F146" s="86">
        <f>O146+법인영업혁신단!V146</f>
        <v>0</v>
      </c>
      <c r="G146" s="86">
        <f>P146+법인영업혁신단!W146</f>
        <v>0</v>
      </c>
      <c r="H146" s="2" t="b">
        <f t="shared" si="5"/>
        <v>1</v>
      </c>
      <c r="K146" s="86">
        <f>IFERROR(VLOOKUP($A146,법인영업혁신단!$A$1:$D$257,2,FALSE),0)</f>
        <v>0</v>
      </c>
      <c r="L146" s="86">
        <f>IFERROR(VLOOKUP($A146,'법인영업혁신단 IU'!$A:$E,5,FALSE),0)</f>
        <v>0</v>
      </c>
      <c r="M146" s="86">
        <f>IFERROR(VLOOKUP($A146,기업영업팀회신!$A:$D,3,FALSE),0)</f>
        <v>0</v>
      </c>
      <c r="N146" s="86">
        <f>IFERROR(VLOOKUP($A146,기업영업팀회신!$A:$D,4,FALSE),0)</f>
        <v>0</v>
      </c>
      <c r="O146" s="86">
        <f>IFERROR(VLOOKUP($A146,'법인영업혁신단 IU'!$A:$F,6,FALSE),0)</f>
        <v>0</v>
      </c>
      <c r="P146" s="86">
        <f>IFERROR(VLOOKUP($A146,'법인영업혁신단 IU'!$A:$G,7,FALSE),0)</f>
        <v>0</v>
      </c>
    </row>
    <row r="147" spans="1:16" x14ac:dyDescent="0.25">
      <c r="A147" s="24" t="s">
        <v>75</v>
      </c>
      <c r="B147" s="86">
        <f t="shared" si="4"/>
        <v>832310</v>
      </c>
      <c r="C147" s="86">
        <f>L147+법인영업혁신단!S147</f>
        <v>832310</v>
      </c>
      <c r="D147" s="86">
        <f>M147+법인영업혁신단!T147</f>
        <v>0</v>
      </c>
      <c r="E147" s="86">
        <f>N147+법인영업혁신단!U147</f>
        <v>0</v>
      </c>
      <c r="F147" s="86">
        <f>O147+법인영업혁신단!V147</f>
        <v>0</v>
      </c>
      <c r="G147" s="86">
        <f>P147+법인영업혁신단!W147</f>
        <v>0</v>
      </c>
      <c r="H147" s="2" t="b">
        <f t="shared" si="5"/>
        <v>1</v>
      </c>
      <c r="K147" s="86">
        <f>IFERROR(VLOOKUP($A147,법인영업혁신단!$A$1:$D$257,2,FALSE),0)</f>
        <v>832310</v>
      </c>
      <c r="L147" s="86">
        <f>IFERROR(VLOOKUP($A147,'법인영업혁신단 IU'!$A:$E,5,FALSE),0)</f>
        <v>832310</v>
      </c>
      <c r="M147" s="86">
        <f>IFERROR(VLOOKUP($A147,기업영업팀회신!$A:$D,3,FALSE),0)</f>
        <v>0</v>
      </c>
      <c r="N147" s="86">
        <f>IFERROR(VLOOKUP($A147,기업영업팀회신!$A:$D,4,FALSE),0)</f>
        <v>0</v>
      </c>
      <c r="O147" s="86">
        <f>IFERROR(VLOOKUP($A147,'법인영업혁신단 IU'!$A:$F,6,FALSE),0)</f>
        <v>0</v>
      </c>
      <c r="P147" s="86">
        <f>IFERROR(VLOOKUP($A147,'법인영업혁신단 IU'!$A:$G,7,FALSE),0)</f>
        <v>0</v>
      </c>
    </row>
    <row r="148" spans="1:16" x14ac:dyDescent="0.25">
      <c r="A148" s="23" t="s">
        <v>162</v>
      </c>
      <c r="B148" s="86">
        <f t="shared" si="4"/>
        <v>832310</v>
      </c>
      <c r="C148" s="86">
        <f>L148+법인영업혁신단!S148</f>
        <v>832310</v>
      </c>
      <c r="D148" s="86">
        <f>M148+법인영업혁신단!T148</f>
        <v>0</v>
      </c>
      <c r="E148" s="86">
        <f>N148+법인영업혁신단!U148</f>
        <v>0</v>
      </c>
      <c r="F148" s="86">
        <f>O148+법인영업혁신단!V148</f>
        <v>0</v>
      </c>
      <c r="G148" s="86">
        <f>P148+법인영업혁신단!W148</f>
        <v>0</v>
      </c>
      <c r="H148" s="2" t="b">
        <f t="shared" si="5"/>
        <v>1</v>
      </c>
      <c r="K148" s="86">
        <f>IFERROR(VLOOKUP($A148,법인영업혁신단!$A$1:$D$257,2,FALSE),0)</f>
        <v>832310</v>
      </c>
      <c r="L148" s="86">
        <f>IFERROR(VLOOKUP($A148,'법인영업혁신단 IU'!$A:$E,5,FALSE),0)</f>
        <v>832310</v>
      </c>
      <c r="M148" s="86">
        <f>IFERROR(VLOOKUP($A148,기업영업팀회신!$A:$D,3,FALSE),0)</f>
        <v>0</v>
      </c>
      <c r="N148" s="86">
        <f>IFERROR(VLOOKUP($A148,기업영업팀회신!$A:$D,4,FALSE),0)</f>
        <v>0</v>
      </c>
      <c r="O148" s="86">
        <f>IFERROR(VLOOKUP($A148,'법인영업혁신단 IU'!$A:$F,6,FALSE),0)</f>
        <v>0</v>
      </c>
      <c r="P148" s="86">
        <f>IFERROR(VLOOKUP($A148,'법인영업혁신단 IU'!$A:$G,7,FALSE),0)</f>
        <v>0</v>
      </c>
    </row>
    <row r="149" spans="1:16" x14ac:dyDescent="0.25">
      <c r="A149" s="23" t="s">
        <v>76</v>
      </c>
      <c r="B149" s="86">
        <f t="shared" si="4"/>
        <v>0</v>
      </c>
      <c r="C149" s="86">
        <f>L149+법인영업혁신단!S149</f>
        <v>0</v>
      </c>
      <c r="D149" s="86">
        <f>M149+법인영업혁신단!T149</f>
        <v>0</v>
      </c>
      <c r="E149" s="86">
        <f>N149+법인영업혁신단!U149</f>
        <v>0</v>
      </c>
      <c r="F149" s="86">
        <f>O149+법인영업혁신단!V149</f>
        <v>0</v>
      </c>
      <c r="G149" s="86">
        <f>P149+법인영업혁신단!W149</f>
        <v>0</v>
      </c>
      <c r="H149" s="2" t="b">
        <f t="shared" si="5"/>
        <v>1</v>
      </c>
      <c r="K149" s="86">
        <f>IFERROR(VLOOKUP($A149,법인영업혁신단!$A$1:$D$257,2,FALSE),0)</f>
        <v>0</v>
      </c>
      <c r="L149" s="86">
        <f>IFERROR(VLOOKUP($A149,'법인영업혁신단 IU'!$A:$E,5,FALSE),0)</f>
        <v>0</v>
      </c>
      <c r="M149" s="86">
        <f>IFERROR(VLOOKUP($A149,기업영업팀회신!$A:$D,3,FALSE),0)</f>
        <v>0</v>
      </c>
      <c r="N149" s="86">
        <f>IFERROR(VLOOKUP($A149,기업영업팀회신!$A:$D,4,FALSE),0)</f>
        <v>0</v>
      </c>
      <c r="O149" s="86">
        <f>IFERROR(VLOOKUP($A149,'법인영업혁신단 IU'!$A:$F,6,FALSE),0)</f>
        <v>0</v>
      </c>
      <c r="P149" s="86">
        <f>IFERROR(VLOOKUP($A149,'법인영업혁신단 IU'!$A:$G,7,FALSE),0)</f>
        <v>0</v>
      </c>
    </row>
    <row r="150" spans="1:16" x14ac:dyDescent="0.25">
      <c r="A150" s="23" t="s">
        <v>163</v>
      </c>
      <c r="B150" s="86">
        <f t="shared" si="4"/>
        <v>0</v>
      </c>
      <c r="C150" s="86">
        <f>L150+법인영업혁신단!S150</f>
        <v>0</v>
      </c>
      <c r="D150" s="86">
        <f>M150+법인영업혁신단!T150</f>
        <v>0</v>
      </c>
      <c r="E150" s="86">
        <f>N150+법인영업혁신단!U150</f>
        <v>0</v>
      </c>
      <c r="F150" s="86">
        <f>O150+법인영업혁신단!V150</f>
        <v>0</v>
      </c>
      <c r="G150" s="86">
        <f>P150+법인영업혁신단!W150</f>
        <v>0</v>
      </c>
      <c r="H150" s="2" t="b">
        <f t="shared" si="5"/>
        <v>1</v>
      </c>
      <c r="K150" s="86">
        <f>IFERROR(VLOOKUP($A150,법인영업혁신단!$A$1:$D$257,2,FALSE),0)</f>
        <v>0</v>
      </c>
      <c r="L150" s="86">
        <f>IFERROR(VLOOKUP($A150,'법인영업혁신단 IU'!$A:$E,5,FALSE),0)</f>
        <v>0</v>
      </c>
      <c r="M150" s="86">
        <f>IFERROR(VLOOKUP($A150,기업영업팀회신!$A:$D,3,FALSE),0)</f>
        <v>0</v>
      </c>
      <c r="N150" s="86">
        <f>IFERROR(VLOOKUP($A150,기업영업팀회신!$A:$D,4,FALSE),0)</f>
        <v>0</v>
      </c>
      <c r="O150" s="86">
        <f>IFERROR(VLOOKUP($A150,'법인영업혁신단 IU'!$A:$F,6,FALSE),0)</f>
        <v>0</v>
      </c>
      <c r="P150" s="86">
        <f>IFERROR(VLOOKUP($A150,'법인영업혁신단 IU'!$A:$G,7,FALSE),0)</f>
        <v>0</v>
      </c>
    </row>
    <row r="151" spans="1:16" x14ac:dyDescent="0.25">
      <c r="A151" s="23" t="s">
        <v>164</v>
      </c>
      <c r="B151" s="86">
        <f t="shared" si="4"/>
        <v>0</v>
      </c>
      <c r="C151" s="86">
        <f>L151+법인영업혁신단!S151</f>
        <v>0</v>
      </c>
      <c r="D151" s="86">
        <f>M151+법인영업혁신단!T151</f>
        <v>0</v>
      </c>
      <c r="E151" s="86">
        <f>N151+법인영업혁신단!U151</f>
        <v>0</v>
      </c>
      <c r="F151" s="86">
        <f>O151+법인영업혁신단!V151</f>
        <v>0</v>
      </c>
      <c r="G151" s="86">
        <f>P151+법인영업혁신단!W151</f>
        <v>0</v>
      </c>
      <c r="H151" s="2" t="b">
        <f t="shared" si="5"/>
        <v>1</v>
      </c>
      <c r="K151" s="86">
        <f>IFERROR(VLOOKUP($A151,법인영업혁신단!$A$1:$D$257,2,FALSE),0)</f>
        <v>0</v>
      </c>
      <c r="L151" s="86">
        <f>IFERROR(VLOOKUP($A151,'법인영업혁신단 IU'!$A:$E,5,FALSE),0)</f>
        <v>0</v>
      </c>
      <c r="M151" s="86">
        <f>IFERROR(VLOOKUP($A151,기업영업팀회신!$A:$D,3,FALSE),0)</f>
        <v>0</v>
      </c>
      <c r="N151" s="86">
        <f>IFERROR(VLOOKUP($A151,기업영업팀회신!$A:$D,4,FALSE),0)</f>
        <v>0</v>
      </c>
      <c r="O151" s="86">
        <f>IFERROR(VLOOKUP($A151,'법인영업혁신단 IU'!$A:$F,6,FALSE),0)</f>
        <v>0</v>
      </c>
      <c r="P151" s="86">
        <f>IFERROR(VLOOKUP($A151,'법인영업혁신단 IU'!$A:$G,7,FALSE),0)</f>
        <v>0</v>
      </c>
    </row>
    <row r="152" spans="1:16" x14ac:dyDescent="0.25">
      <c r="A152" s="24" t="s">
        <v>77</v>
      </c>
      <c r="B152" s="86">
        <f t="shared" si="4"/>
        <v>8088956.0000000009</v>
      </c>
      <c r="C152" s="86">
        <f>L152+법인영업혁신단!S152</f>
        <v>5866498.2599529335</v>
      </c>
      <c r="D152" s="86">
        <f>M152+법인영업혁신단!T152</f>
        <v>705022.08767006034</v>
      </c>
      <c r="E152" s="86">
        <f>N152+법인영업혁신단!U152</f>
        <v>1036451.6719952705</v>
      </c>
      <c r="F152" s="86">
        <f>O152+법인영업혁신단!V152</f>
        <v>205560.78843596193</v>
      </c>
      <c r="G152" s="86">
        <f>P152+법인영업혁신단!W152</f>
        <v>275423.19194577343</v>
      </c>
      <c r="H152" s="2" t="b">
        <f t="shared" si="5"/>
        <v>1</v>
      </c>
      <c r="K152" s="86">
        <f>IFERROR(VLOOKUP($A152,법인영업혁신단!$A$1:$D$257,2,FALSE),0)</f>
        <v>8088956</v>
      </c>
      <c r="L152" s="86">
        <f>IFERROR(VLOOKUP($A152,'법인영업혁신단 IU'!$A:$E,5,FALSE),0)</f>
        <v>5560411</v>
      </c>
      <c r="M152" s="86">
        <f>IFERROR(VLOOKUP($A152,기업영업팀회신!$A:$D,3,FALSE),0)</f>
        <v>644369</v>
      </c>
      <c r="N152" s="86">
        <f>IFERROR(VLOOKUP($A152,기업영업팀회신!$A:$D,4,FALSE),0)</f>
        <v>975650</v>
      </c>
      <c r="O152" s="86">
        <f>IFERROR(VLOOKUP($A152,'법인영업혁신단 IU'!$A:$F,6,FALSE),0)</f>
        <v>137006</v>
      </c>
      <c r="P152" s="86">
        <f>IFERROR(VLOOKUP($A152,'법인영업혁신단 IU'!$A:$G,7,FALSE),0)</f>
        <v>237000</v>
      </c>
    </row>
    <row r="153" spans="1:16" x14ac:dyDescent="0.25">
      <c r="A153" s="23" t="s">
        <v>78</v>
      </c>
      <c r="B153" s="86">
        <f t="shared" si="4"/>
        <v>1435989.9999999998</v>
      </c>
      <c r="C153" s="86">
        <f>L153+법인영업혁신단!S153</f>
        <v>871022.58005031082</v>
      </c>
      <c r="D153" s="86">
        <f>M153+법인영업혁신단!T153</f>
        <v>84672.038566820716</v>
      </c>
      <c r="E153" s="86">
        <f>N153+법인영업혁신단!U153</f>
        <v>285161.65586463735</v>
      </c>
      <c r="F153" s="86">
        <f>O153+법인영업혁신단!V153</f>
        <v>107888.88282551317</v>
      </c>
      <c r="G153" s="86">
        <f>P153+법인영업혁신단!W153</f>
        <v>87244.842692718012</v>
      </c>
      <c r="H153" s="2" t="b">
        <f t="shared" si="5"/>
        <v>1</v>
      </c>
      <c r="K153" s="86">
        <f>IFERROR(VLOOKUP($A153,법인영업혁신단!$A$1:$D$257,2,FALSE),0)</f>
        <v>1435990</v>
      </c>
      <c r="L153" s="86">
        <f>IFERROR(VLOOKUP($A153,'법인영업혁신단 IU'!$A:$E,5,FALSE),0)</f>
        <v>789410</v>
      </c>
      <c r="M153" s="86">
        <f>IFERROR(VLOOKUP($A153,기업영업팀회신!$A:$D,3,FALSE),0)</f>
        <v>68500</v>
      </c>
      <c r="N153" s="86">
        <f>IFERROR(VLOOKUP($A153,기업영업팀회신!$A:$D,4,FALSE),0)</f>
        <v>268950</v>
      </c>
      <c r="O153" s="86">
        <f>IFERROR(VLOOKUP($A153,'법인영업혁신단 IU'!$A:$F,6,FALSE),0)</f>
        <v>89610</v>
      </c>
      <c r="P153" s="86">
        <f>IFERROR(VLOOKUP($A153,'법인영업혁신단 IU'!$A:$G,7,FALSE),0)</f>
        <v>77000</v>
      </c>
    </row>
    <row r="154" spans="1:16" x14ac:dyDescent="0.25">
      <c r="A154" s="23" t="s">
        <v>79</v>
      </c>
      <c r="B154" s="86">
        <f t="shared" si="4"/>
        <v>1838938.9999999998</v>
      </c>
      <c r="C154" s="86">
        <f>L154+법인영업혁신단!S154</f>
        <v>723544.67990262294</v>
      </c>
      <c r="D154" s="86">
        <f>M154+법인영업혁신단!T154</f>
        <v>620350.04910323967</v>
      </c>
      <c r="E154" s="86">
        <f>N154+법인영업혁신단!U154</f>
        <v>256590.01613063322</v>
      </c>
      <c r="F154" s="86">
        <f>O154+법인영업혁신단!V154</f>
        <v>50275.905610448768</v>
      </c>
      <c r="G154" s="86">
        <f>P154+법인영업혁신단!W154</f>
        <v>188178.34925305544</v>
      </c>
      <c r="H154" s="2" t="b">
        <f t="shared" si="5"/>
        <v>1</v>
      </c>
      <c r="K154" s="86">
        <f>IFERROR(VLOOKUP($A154,법인영업혁신단!$A$1:$D$257,2,FALSE),0)</f>
        <v>1838939</v>
      </c>
      <c r="L154" s="86">
        <f>IFERROR(VLOOKUP($A154,'법인영업혁신단 IU'!$A:$E,5,FALSE),0)</f>
        <v>499070</v>
      </c>
      <c r="M154" s="86">
        <f>IFERROR(VLOOKUP($A154,기업영업팀회신!$A:$D,3,FALSE),0)</f>
        <v>575869</v>
      </c>
      <c r="N154" s="86">
        <f>IFERROR(VLOOKUP($A154,기업영업팀회신!$A:$D,4,FALSE),0)</f>
        <v>212000</v>
      </c>
      <c r="O154" s="86">
        <f>IFERROR(VLOOKUP($A154,'법인영업혁신단 IU'!$A:$F,6,FALSE),0)</f>
        <v>0</v>
      </c>
      <c r="P154" s="86">
        <f>IFERROR(VLOOKUP($A154,'법인영업혁신단 IU'!$A:$G,7,FALSE),0)</f>
        <v>160000</v>
      </c>
    </row>
    <row r="155" spans="1:16" x14ac:dyDescent="0.25">
      <c r="A155" s="23" t="s">
        <v>80</v>
      </c>
      <c r="B155" s="86">
        <f t="shared" si="4"/>
        <v>4295636</v>
      </c>
      <c r="C155" s="86">
        <f>L155+법인영업혁신단!S155</f>
        <v>3800936</v>
      </c>
      <c r="D155" s="86">
        <f>M155+법인영업혁신단!T155</f>
        <v>0</v>
      </c>
      <c r="E155" s="86">
        <f>N155+법인영업혁신단!U155</f>
        <v>494700</v>
      </c>
      <c r="F155" s="86">
        <f>O155+법인영업혁신단!V155</f>
        <v>0</v>
      </c>
      <c r="G155" s="86">
        <f>P155+법인영업혁신단!W155</f>
        <v>0</v>
      </c>
      <c r="H155" s="2" t="b">
        <f t="shared" si="5"/>
        <v>1</v>
      </c>
      <c r="K155" s="86">
        <f>IFERROR(VLOOKUP($A155,법인영업혁신단!$A$1:$D$257,2,FALSE),0)</f>
        <v>4295636</v>
      </c>
      <c r="L155" s="86">
        <f>IFERROR(VLOOKUP($A155,'법인영업혁신단 IU'!$A:$E,5,FALSE),0)</f>
        <v>3800936</v>
      </c>
      <c r="M155" s="86">
        <f>IFERROR(VLOOKUP($A155,기업영업팀회신!$A:$D,3,FALSE),0)</f>
        <v>0</v>
      </c>
      <c r="N155" s="86">
        <f>IFERROR(VLOOKUP($A155,기업영업팀회신!$A:$D,4,FALSE),0)</f>
        <v>494700</v>
      </c>
      <c r="O155" s="86">
        <f>IFERROR(VLOOKUP($A155,'법인영업혁신단 IU'!$A:$F,6,FALSE),0)</f>
        <v>0</v>
      </c>
      <c r="P155" s="86">
        <f>IFERROR(VLOOKUP($A155,'법인영업혁신단 IU'!$A:$G,7,FALSE),0)</f>
        <v>0</v>
      </c>
    </row>
    <row r="156" spans="1:16" x14ac:dyDescent="0.25">
      <c r="A156" s="23" t="s">
        <v>81</v>
      </c>
      <c r="B156" s="86">
        <f t="shared" si="4"/>
        <v>518391</v>
      </c>
      <c r="C156" s="86">
        <f>L156+법인영업혁신단!S156</f>
        <v>470995</v>
      </c>
      <c r="D156" s="86">
        <f>M156+법인영업혁신단!T156</f>
        <v>0</v>
      </c>
      <c r="E156" s="86">
        <f>N156+법인영업혁신단!U156</f>
        <v>0</v>
      </c>
      <c r="F156" s="86">
        <f>O156+법인영업혁신단!V156</f>
        <v>47396</v>
      </c>
      <c r="G156" s="86">
        <f>P156+법인영업혁신단!W156</f>
        <v>0</v>
      </c>
      <c r="H156" s="2" t="b">
        <f t="shared" si="5"/>
        <v>1</v>
      </c>
      <c r="K156" s="86">
        <f>IFERROR(VLOOKUP($A156,법인영업혁신단!$A$1:$D$257,2,FALSE),0)</f>
        <v>518391</v>
      </c>
      <c r="L156" s="86">
        <f>IFERROR(VLOOKUP($A156,'법인영업혁신단 IU'!$A:$E,5,FALSE),0)</f>
        <v>470995</v>
      </c>
      <c r="M156" s="86">
        <f>IFERROR(VLOOKUP($A156,기업영업팀회신!$A:$D,3,FALSE),0)</f>
        <v>0</v>
      </c>
      <c r="N156" s="86">
        <f>IFERROR(VLOOKUP($A156,기업영업팀회신!$A:$D,4,FALSE),0)</f>
        <v>0</v>
      </c>
      <c r="O156" s="86">
        <f>IFERROR(VLOOKUP($A156,'법인영업혁신단 IU'!$A:$F,6,FALSE),0)</f>
        <v>47396</v>
      </c>
      <c r="P156" s="86">
        <f>IFERROR(VLOOKUP($A156,'법인영업혁신단 IU'!$A:$G,7,FALSE),0)</f>
        <v>0</v>
      </c>
    </row>
    <row r="157" spans="1:16" x14ac:dyDescent="0.25">
      <c r="A157" s="23" t="s">
        <v>226</v>
      </c>
      <c r="B157" s="86">
        <f t="shared" si="4"/>
        <v>0</v>
      </c>
      <c r="C157" s="86">
        <f>L157+법인영업혁신단!S157</f>
        <v>0</v>
      </c>
      <c r="D157" s="86">
        <f>M157+법인영업혁신단!T157</f>
        <v>0</v>
      </c>
      <c r="E157" s="86">
        <f>N157+법인영업혁신단!U157</f>
        <v>0</v>
      </c>
      <c r="F157" s="86">
        <f>O157+법인영업혁신단!V157</f>
        <v>0</v>
      </c>
      <c r="G157" s="86">
        <f>P157+법인영업혁신단!W157</f>
        <v>0</v>
      </c>
      <c r="H157" s="2" t="b">
        <f t="shared" si="5"/>
        <v>1</v>
      </c>
      <c r="K157" s="86">
        <f>IFERROR(VLOOKUP($A157,법인영업혁신단!$A$1:$D$257,2,FALSE),0)</f>
        <v>0</v>
      </c>
      <c r="L157" s="86">
        <f>IFERROR(VLOOKUP($A157,'법인영업혁신단 IU'!$A:$E,5,FALSE),0)</f>
        <v>0</v>
      </c>
      <c r="M157" s="86">
        <f>IFERROR(VLOOKUP($A157,기업영업팀회신!$A:$D,3,FALSE),0)</f>
        <v>0</v>
      </c>
      <c r="N157" s="86">
        <f>IFERROR(VLOOKUP($A157,기업영업팀회신!$A:$D,4,FALSE),0)</f>
        <v>0</v>
      </c>
      <c r="O157" s="86">
        <f>IFERROR(VLOOKUP($A157,'법인영업혁신단 IU'!$A:$F,6,FALSE),0)</f>
        <v>0</v>
      </c>
      <c r="P157" s="86">
        <f>IFERROR(VLOOKUP($A157,'법인영업혁신단 IU'!$A:$G,7,FALSE),0)</f>
        <v>0</v>
      </c>
    </row>
    <row r="158" spans="1:16" x14ac:dyDescent="0.25">
      <c r="A158" s="25" t="s">
        <v>227</v>
      </c>
      <c r="B158" s="86">
        <f t="shared" si="4"/>
        <v>0</v>
      </c>
      <c r="C158" s="86">
        <f>L158+법인영업혁신단!S158</f>
        <v>0</v>
      </c>
      <c r="D158" s="86">
        <f>M158+법인영업혁신단!T158</f>
        <v>0</v>
      </c>
      <c r="E158" s="86">
        <f>N158+법인영업혁신단!U158</f>
        <v>0</v>
      </c>
      <c r="F158" s="86">
        <f>O158+법인영업혁신단!V158</f>
        <v>0</v>
      </c>
      <c r="G158" s="86">
        <f>P158+법인영업혁신단!W158</f>
        <v>0</v>
      </c>
      <c r="H158" s="2" t="b">
        <f t="shared" si="5"/>
        <v>1</v>
      </c>
      <c r="K158" s="86">
        <f>IFERROR(VLOOKUP($A158,법인영업혁신단!$A$1:$D$257,2,FALSE),0)</f>
        <v>0</v>
      </c>
      <c r="L158" s="86">
        <f>IFERROR(VLOOKUP($A158,'법인영업혁신단 IU'!$A:$E,5,FALSE),0)</f>
        <v>0</v>
      </c>
      <c r="M158" s="86">
        <f>IFERROR(VLOOKUP($A158,기업영업팀회신!$A:$D,3,FALSE),0)</f>
        <v>0</v>
      </c>
      <c r="N158" s="86">
        <f>IFERROR(VLOOKUP($A158,기업영업팀회신!$A:$D,4,FALSE),0)</f>
        <v>0</v>
      </c>
      <c r="O158" s="86">
        <f>IFERROR(VLOOKUP($A158,'법인영업혁신단 IU'!$A:$F,6,FALSE),0)</f>
        <v>0</v>
      </c>
      <c r="P158" s="86">
        <f>IFERROR(VLOOKUP($A158,'법인영업혁신단 IU'!$A:$G,7,FALSE),0)</f>
        <v>0</v>
      </c>
    </row>
    <row r="159" spans="1:16" x14ac:dyDescent="0.25">
      <c r="A159" s="26" t="s">
        <v>228</v>
      </c>
      <c r="B159" s="86">
        <f t="shared" si="4"/>
        <v>0</v>
      </c>
      <c r="C159" s="86">
        <f>L159+법인영업혁신단!S159</f>
        <v>0</v>
      </c>
      <c r="D159" s="86">
        <f>M159+법인영업혁신단!T159</f>
        <v>0</v>
      </c>
      <c r="E159" s="86">
        <f>N159+법인영업혁신단!U159</f>
        <v>0</v>
      </c>
      <c r="F159" s="86">
        <f>O159+법인영업혁신단!V159</f>
        <v>0</v>
      </c>
      <c r="G159" s="86">
        <f>P159+법인영업혁신단!W159</f>
        <v>0</v>
      </c>
      <c r="H159" s="2" t="b">
        <f t="shared" si="5"/>
        <v>1</v>
      </c>
      <c r="K159" s="86">
        <f>IFERROR(VLOOKUP($A159,법인영업혁신단!$A$1:$D$257,2,FALSE),0)</f>
        <v>0</v>
      </c>
      <c r="L159" s="86">
        <f>IFERROR(VLOOKUP($A159,'법인영업혁신단 IU'!$A:$E,5,FALSE),0)</f>
        <v>0</v>
      </c>
      <c r="M159" s="86">
        <f>IFERROR(VLOOKUP($A159,기업영업팀회신!$A:$D,3,FALSE),0)</f>
        <v>0</v>
      </c>
      <c r="N159" s="86">
        <f>IFERROR(VLOOKUP($A159,기업영업팀회신!$A:$D,4,FALSE),0)</f>
        <v>0</v>
      </c>
      <c r="O159" s="86">
        <f>IFERROR(VLOOKUP($A159,'법인영업혁신단 IU'!$A:$F,6,FALSE),0)</f>
        <v>0</v>
      </c>
      <c r="P159" s="86">
        <f>IFERROR(VLOOKUP($A159,'법인영업혁신단 IU'!$A:$G,7,FALSE),0)</f>
        <v>0</v>
      </c>
    </row>
    <row r="160" spans="1:16" x14ac:dyDescent="0.25">
      <c r="A160" s="24" t="s">
        <v>82</v>
      </c>
      <c r="B160" s="86">
        <f t="shared" si="4"/>
        <v>14669939</v>
      </c>
      <c r="C160" s="86">
        <f>L160+법인영업혁신단!S160</f>
        <v>11290608</v>
      </c>
      <c r="D160" s="86">
        <f>M160+법인영업혁신단!T160</f>
        <v>1601317.5</v>
      </c>
      <c r="E160" s="86">
        <f>N160+법인영업혁신단!U160</f>
        <v>1601317.5</v>
      </c>
      <c r="F160" s="86">
        <f>O160+법인영업혁신단!V160</f>
        <v>176696</v>
      </c>
      <c r="G160" s="86">
        <f>P160+법인영업혁신단!W160</f>
        <v>0</v>
      </c>
      <c r="H160" s="2" t="b">
        <f t="shared" si="5"/>
        <v>1</v>
      </c>
      <c r="K160" s="86">
        <f>IFERROR(VLOOKUP($A160,법인영업혁신단!$A$1:$D$257,2,FALSE),0)</f>
        <v>14669939</v>
      </c>
      <c r="L160" s="86">
        <f>IFERROR(VLOOKUP($A160,'법인영업혁신단 IU'!$A:$E,5,FALSE),0)</f>
        <v>11290608</v>
      </c>
      <c r="M160" s="86">
        <f>IFERROR(VLOOKUP($A160,기업영업팀회신!$A:$D,3,FALSE),0)</f>
        <v>1601317.5</v>
      </c>
      <c r="N160" s="86">
        <f>IFERROR(VLOOKUP($A160,기업영업팀회신!$A:$D,4,FALSE),0)</f>
        <v>1601317.5</v>
      </c>
      <c r="O160" s="86">
        <f>IFERROR(VLOOKUP($A160,'법인영업혁신단 IU'!$A:$F,6,FALSE),0)</f>
        <v>176696</v>
      </c>
      <c r="P160" s="86">
        <f>IFERROR(VLOOKUP($A160,'법인영업혁신단 IU'!$A:$G,7,FALSE),0)</f>
        <v>0</v>
      </c>
    </row>
    <row r="161" spans="1:16" x14ac:dyDescent="0.25">
      <c r="A161" s="26" t="s">
        <v>229</v>
      </c>
      <c r="B161" s="86">
        <f t="shared" si="4"/>
        <v>0</v>
      </c>
      <c r="C161" s="86">
        <f>L161+법인영업혁신단!S161</f>
        <v>0</v>
      </c>
      <c r="D161" s="86">
        <f>M161+법인영업혁신단!T161</f>
        <v>0</v>
      </c>
      <c r="E161" s="86">
        <f>N161+법인영업혁신단!U161</f>
        <v>0</v>
      </c>
      <c r="F161" s="86">
        <f>O161+법인영업혁신단!V161</f>
        <v>0</v>
      </c>
      <c r="G161" s="86">
        <f>P161+법인영업혁신단!W161</f>
        <v>0</v>
      </c>
      <c r="H161" s="2" t="b">
        <f t="shared" si="5"/>
        <v>1</v>
      </c>
      <c r="K161" s="86">
        <f>IFERROR(VLOOKUP($A161,법인영업혁신단!$A$1:$D$257,2,FALSE),0)</f>
        <v>0</v>
      </c>
      <c r="L161" s="86">
        <f>IFERROR(VLOOKUP($A161,'법인영업혁신단 IU'!$A:$E,5,FALSE),0)</f>
        <v>0</v>
      </c>
      <c r="M161" s="86">
        <f>IFERROR(VLOOKUP($A161,기업영업팀회신!$A:$D,3,FALSE),0)</f>
        <v>0</v>
      </c>
      <c r="N161" s="86">
        <f>IFERROR(VLOOKUP($A161,기업영업팀회신!$A:$D,4,FALSE),0)</f>
        <v>0</v>
      </c>
      <c r="O161" s="86">
        <f>IFERROR(VLOOKUP($A161,'법인영업혁신단 IU'!$A:$F,6,FALSE),0)</f>
        <v>0</v>
      </c>
      <c r="P161" s="86">
        <f>IFERROR(VLOOKUP($A161,'법인영업혁신단 IU'!$A:$G,7,FALSE),0)</f>
        <v>0</v>
      </c>
    </row>
    <row r="162" spans="1:16" x14ac:dyDescent="0.25">
      <c r="A162" s="23" t="s">
        <v>83</v>
      </c>
      <c r="B162" s="86">
        <f t="shared" si="4"/>
        <v>14669939</v>
      </c>
      <c r="C162" s="86">
        <f>L162+법인영업혁신단!S162</f>
        <v>11290608</v>
      </c>
      <c r="D162" s="86">
        <f>M162+법인영업혁신단!T162</f>
        <v>1601317.5</v>
      </c>
      <c r="E162" s="86">
        <f>N162+법인영업혁신단!U162</f>
        <v>1601317.5</v>
      </c>
      <c r="F162" s="86">
        <f>O162+법인영업혁신단!V162</f>
        <v>176696</v>
      </c>
      <c r="G162" s="86">
        <f>P162+법인영업혁신단!W162</f>
        <v>0</v>
      </c>
      <c r="H162" s="2" t="b">
        <f t="shared" si="5"/>
        <v>1</v>
      </c>
      <c r="K162" s="86">
        <f>IFERROR(VLOOKUP($A162,법인영업혁신단!$A$1:$D$257,2,FALSE),0)</f>
        <v>14669939</v>
      </c>
      <c r="L162" s="86">
        <f>IFERROR(VLOOKUP($A162,'법인영업혁신단 IU'!$A:$E,5,FALSE),0)</f>
        <v>11290608</v>
      </c>
      <c r="M162" s="86">
        <f>IFERROR(VLOOKUP($A162,기업영업팀회신!$A:$D,3,FALSE),0)</f>
        <v>1601317.5</v>
      </c>
      <c r="N162" s="86">
        <f>IFERROR(VLOOKUP($A162,기업영업팀회신!$A:$D,4,FALSE),0)</f>
        <v>1601317.5</v>
      </c>
      <c r="O162" s="86">
        <f>IFERROR(VLOOKUP($A162,'법인영업혁신단 IU'!$A:$F,6,FALSE),0)</f>
        <v>176696</v>
      </c>
      <c r="P162" s="86">
        <f>IFERROR(VLOOKUP($A162,'법인영업혁신단 IU'!$A:$G,7,FALSE),0)</f>
        <v>0</v>
      </c>
    </row>
    <row r="163" spans="1:16" x14ac:dyDescent="0.25">
      <c r="A163" s="23" t="s">
        <v>230</v>
      </c>
      <c r="B163" s="86">
        <f t="shared" si="4"/>
        <v>0</v>
      </c>
      <c r="C163" s="86">
        <f>L163+법인영업혁신단!S163</f>
        <v>0</v>
      </c>
      <c r="D163" s="86">
        <f>M163+법인영업혁신단!T163</f>
        <v>0</v>
      </c>
      <c r="E163" s="86">
        <f>N163+법인영업혁신단!U163</f>
        <v>0</v>
      </c>
      <c r="F163" s="86">
        <f>O163+법인영업혁신단!V163</f>
        <v>0</v>
      </c>
      <c r="G163" s="86">
        <f>P163+법인영업혁신단!W163</f>
        <v>0</v>
      </c>
      <c r="H163" s="2" t="b">
        <f t="shared" si="5"/>
        <v>1</v>
      </c>
      <c r="K163" s="86">
        <f>IFERROR(VLOOKUP($A163,법인영업혁신단!$A$1:$D$257,2,FALSE),0)</f>
        <v>0</v>
      </c>
      <c r="L163" s="86">
        <f>IFERROR(VLOOKUP($A163,'법인영업혁신단 IU'!$A:$E,5,FALSE),0)</f>
        <v>0</v>
      </c>
      <c r="M163" s="86">
        <f>IFERROR(VLOOKUP($A163,기업영업팀회신!$A:$D,3,FALSE),0)</f>
        <v>0</v>
      </c>
      <c r="N163" s="86">
        <f>IFERROR(VLOOKUP($A163,기업영업팀회신!$A:$D,4,FALSE),0)</f>
        <v>0</v>
      </c>
      <c r="O163" s="86">
        <f>IFERROR(VLOOKUP($A163,'법인영업혁신단 IU'!$A:$F,6,FALSE),0)</f>
        <v>0</v>
      </c>
      <c r="P163" s="86">
        <f>IFERROR(VLOOKUP($A163,'법인영업혁신단 IU'!$A:$G,7,FALSE),0)</f>
        <v>0</v>
      </c>
    </row>
    <row r="164" spans="1:16" x14ac:dyDescent="0.25">
      <c r="A164" s="25" t="s">
        <v>231</v>
      </c>
      <c r="B164" s="86">
        <f t="shared" si="4"/>
        <v>0</v>
      </c>
      <c r="C164" s="86">
        <f>L164+법인영업혁신단!S164</f>
        <v>0</v>
      </c>
      <c r="D164" s="86">
        <f>M164+법인영업혁신단!T164</f>
        <v>0</v>
      </c>
      <c r="E164" s="86">
        <f>N164+법인영업혁신단!U164</f>
        <v>0</v>
      </c>
      <c r="F164" s="86">
        <f>O164+법인영업혁신단!V164</f>
        <v>0</v>
      </c>
      <c r="G164" s="86">
        <f>P164+법인영업혁신단!W164</f>
        <v>0</v>
      </c>
      <c r="H164" s="2" t="b">
        <f t="shared" si="5"/>
        <v>1</v>
      </c>
      <c r="K164" s="86">
        <f>IFERROR(VLOOKUP($A164,법인영업혁신단!$A$1:$D$257,2,FALSE),0)</f>
        <v>0</v>
      </c>
      <c r="L164" s="86">
        <f>IFERROR(VLOOKUP($A164,'법인영업혁신단 IU'!$A:$E,5,FALSE),0)</f>
        <v>0</v>
      </c>
      <c r="M164" s="86">
        <f>IFERROR(VLOOKUP($A164,기업영업팀회신!$A:$D,3,FALSE),0)</f>
        <v>0</v>
      </c>
      <c r="N164" s="86">
        <f>IFERROR(VLOOKUP($A164,기업영업팀회신!$A:$D,4,FALSE),0)</f>
        <v>0</v>
      </c>
      <c r="O164" s="86">
        <f>IFERROR(VLOOKUP($A164,'법인영업혁신단 IU'!$A:$F,6,FALSE),0)</f>
        <v>0</v>
      </c>
      <c r="P164" s="86">
        <f>IFERROR(VLOOKUP($A164,'법인영업혁신단 IU'!$A:$G,7,FALSE),0)</f>
        <v>0</v>
      </c>
    </row>
    <row r="165" spans="1:16" x14ac:dyDescent="0.25">
      <c r="A165" s="28" t="s">
        <v>232</v>
      </c>
      <c r="B165" s="86">
        <f t="shared" si="4"/>
        <v>0</v>
      </c>
      <c r="C165" s="86">
        <f>L165+법인영업혁신단!S165</f>
        <v>0</v>
      </c>
      <c r="D165" s="86">
        <f>M165+법인영업혁신단!T165</f>
        <v>0</v>
      </c>
      <c r="E165" s="86">
        <f>N165+법인영업혁신단!U165</f>
        <v>0</v>
      </c>
      <c r="F165" s="86">
        <f>O165+법인영업혁신단!V165</f>
        <v>0</v>
      </c>
      <c r="G165" s="86">
        <f>P165+법인영업혁신단!W165</f>
        <v>0</v>
      </c>
      <c r="H165" s="2" t="b">
        <f t="shared" si="5"/>
        <v>1</v>
      </c>
      <c r="K165" s="86">
        <f>IFERROR(VLOOKUP($A165,법인영업혁신단!$A$1:$D$257,2,FALSE),0)</f>
        <v>0</v>
      </c>
      <c r="L165" s="86">
        <f>IFERROR(VLOOKUP($A165,'법인영업혁신단 IU'!$A:$E,5,FALSE),0)</f>
        <v>0</v>
      </c>
      <c r="M165" s="86">
        <f>IFERROR(VLOOKUP($A165,기업영업팀회신!$A:$D,3,FALSE),0)</f>
        <v>0</v>
      </c>
      <c r="N165" s="86">
        <f>IFERROR(VLOOKUP($A165,기업영업팀회신!$A:$D,4,FALSE),0)</f>
        <v>0</v>
      </c>
      <c r="O165" s="86">
        <f>IFERROR(VLOOKUP($A165,'법인영업혁신단 IU'!$A:$F,6,FALSE),0)</f>
        <v>0</v>
      </c>
      <c r="P165" s="86">
        <f>IFERROR(VLOOKUP($A165,'법인영업혁신단 IU'!$A:$G,7,FALSE),0)</f>
        <v>0</v>
      </c>
    </row>
    <row r="166" spans="1:16" x14ac:dyDescent="0.25">
      <c r="A166" s="26" t="s">
        <v>233</v>
      </c>
      <c r="B166" s="86">
        <f t="shared" si="4"/>
        <v>0</v>
      </c>
      <c r="C166" s="86">
        <f>L166+법인영업혁신단!S166</f>
        <v>0</v>
      </c>
      <c r="D166" s="86">
        <f>M166+법인영업혁신단!T166</f>
        <v>0</v>
      </c>
      <c r="E166" s="86">
        <f>N166+법인영업혁신단!U166</f>
        <v>0</v>
      </c>
      <c r="F166" s="86">
        <f>O166+법인영업혁신단!V166</f>
        <v>0</v>
      </c>
      <c r="G166" s="86">
        <f>P166+법인영업혁신단!W166</f>
        <v>0</v>
      </c>
      <c r="H166" s="2" t="b">
        <f t="shared" si="5"/>
        <v>1</v>
      </c>
      <c r="K166" s="86">
        <f>IFERROR(VLOOKUP($A166,법인영업혁신단!$A$1:$D$257,2,FALSE),0)</f>
        <v>0</v>
      </c>
      <c r="L166" s="86">
        <f>IFERROR(VLOOKUP($A166,'법인영업혁신단 IU'!$A:$E,5,FALSE),0)</f>
        <v>0</v>
      </c>
      <c r="M166" s="86">
        <f>IFERROR(VLOOKUP($A166,기업영업팀회신!$A:$D,3,FALSE),0)</f>
        <v>0</v>
      </c>
      <c r="N166" s="86">
        <f>IFERROR(VLOOKUP($A166,기업영업팀회신!$A:$D,4,FALSE),0)</f>
        <v>0</v>
      </c>
      <c r="O166" s="86">
        <f>IFERROR(VLOOKUP($A166,'법인영업혁신단 IU'!$A:$F,6,FALSE),0)</f>
        <v>0</v>
      </c>
      <c r="P166" s="86">
        <f>IFERROR(VLOOKUP($A166,'법인영업혁신단 IU'!$A:$G,7,FALSE),0)</f>
        <v>0</v>
      </c>
    </row>
    <row r="167" spans="1:16" x14ac:dyDescent="0.25">
      <c r="A167" s="24" t="s">
        <v>84</v>
      </c>
      <c r="B167" s="86">
        <f t="shared" si="4"/>
        <v>2600000</v>
      </c>
      <c r="C167" s="86">
        <f>L167+법인영업혁신단!S167</f>
        <v>0</v>
      </c>
      <c r="D167" s="86">
        <f>M167+법인영업혁신단!T167</f>
        <v>0</v>
      </c>
      <c r="E167" s="86">
        <f>N167+법인영업혁신단!U167</f>
        <v>0</v>
      </c>
      <c r="F167" s="86">
        <f>O167+법인영업혁신단!V167</f>
        <v>0</v>
      </c>
      <c r="G167" s="86">
        <f>P167+법인영업혁신단!W167</f>
        <v>2600000</v>
      </c>
      <c r="H167" s="2" t="b">
        <f t="shared" si="5"/>
        <v>1</v>
      </c>
      <c r="K167" s="86">
        <f>IFERROR(VLOOKUP($A167,법인영업혁신단!$A$1:$D$257,2,FALSE),0)</f>
        <v>2600000</v>
      </c>
      <c r="L167" s="86">
        <f>IFERROR(VLOOKUP($A167,'법인영업혁신단 IU'!$A:$E,5,FALSE),0)</f>
        <v>0</v>
      </c>
      <c r="M167" s="86">
        <f>IFERROR(VLOOKUP($A167,기업영업팀회신!$A:$D,3,FALSE),0)</f>
        <v>0</v>
      </c>
      <c r="N167" s="86">
        <f>IFERROR(VLOOKUP($A167,기업영업팀회신!$A:$D,4,FALSE),0)</f>
        <v>0</v>
      </c>
      <c r="O167" s="86">
        <f>IFERROR(VLOOKUP($A167,'법인영업혁신단 IU'!$A:$F,6,FALSE),0)</f>
        <v>0</v>
      </c>
      <c r="P167" s="86">
        <f>IFERROR(VLOOKUP($A167,'법인영업혁신단 IU'!$A:$G,7,FALSE),0)</f>
        <v>2600000</v>
      </c>
    </row>
    <row r="168" spans="1:16" x14ac:dyDescent="0.25">
      <c r="A168" s="23" t="s">
        <v>85</v>
      </c>
      <c r="B168" s="86">
        <f t="shared" si="4"/>
        <v>0</v>
      </c>
      <c r="C168" s="86">
        <f>L168+법인영업혁신단!S168</f>
        <v>0</v>
      </c>
      <c r="D168" s="86">
        <f>M168+법인영업혁신단!T168</f>
        <v>0</v>
      </c>
      <c r="E168" s="86">
        <f>N168+법인영업혁신단!U168</f>
        <v>0</v>
      </c>
      <c r="F168" s="86">
        <f>O168+법인영업혁신단!V168</f>
        <v>0</v>
      </c>
      <c r="G168" s="86">
        <f>P168+법인영업혁신단!W168</f>
        <v>0</v>
      </c>
      <c r="H168" s="2" t="b">
        <f t="shared" si="5"/>
        <v>1</v>
      </c>
      <c r="K168" s="86">
        <f>IFERROR(VLOOKUP($A168,법인영업혁신단!$A$1:$D$257,2,FALSE),0)</f>
        <v>0</v>
      </c>
      <c r="L168" s="86">
        <f>IFERROR(VLOOKUP($A168,'법인영업혁신단 IU'!$A:$E,5,FALSE),0)</f>
        <v>0</v>
      </c>
      <c r="M168" s="86">
        <f>IFERROR(VLOOKUP($A168,기업영업팀회신!$A:$D,3,FALSE),0)</f>
        <v>0</v>
      </c>
      <c r="N168" s="86">
        <f>IFERROR(VLOOKUP($A168,기업영업팀회신!$A:$D,4,FALSE),0)</f>
        <v>0</v>
      </c>
      <c r="O168" s="86">
        <f>IFERROR(VLOOKUP($A168,'법인영업혁신단 IU'!$A:$F,6,FALSE),0)</f>
        <v>0</v>
      </c>
      <c r="P168" s="86">
        <f>IFERROR(VLOOKUP($A168,'법인영업혁신단 IU'!$A:$G,7,FALSE),0)</f>
        <v>0</v>
      </c>
    </row>
    <row r="169" spans="1:16" x14ac:dyDescent="0.25">
      <c r="A169" s="23" t="s">
        <v>234</v>
      </c>
      <c r="B169" s="86">
        <f t="shared" si="4"/>
        <v>2600000</v>
      </c>
      <c r="C169" s="86">
        <f>L169+법인영업혁신단!S169</f>
        <v>0</v>
      </c>
      <c r="D169" s="86">
        <f>M169+법인영업혁신단!T169</f>
        <v>0</v>
      </c>
      <c r="E169" s="86">
        <f>N169+법인영업혁신단!U169</f>
        <v>0</v>
      </c>
      <c r="F169" s="86">
        <f>O169+법인영업혁신단!V169</f>
        <v>0</v>
      </c>
      <c r="G169" s="86">
        <f>P169+법인영업혁신단!W169</f>
        <v>2600000</v>
      </c>
      <c r="H169" s="2" t="b">
        <f t="shared" si="5"/>
        <v>1</v>
      </c>
      <c r="K169" s="86">
        <f>IFERROR(VLOOKUP($A169,법인영업혁신단!$A$1:$D$257,2,FALSE),0)</f>
        <v>2600000</v>
      </c>
      <c r="L169" s="86">
        <f>IFERROR(VLOOKUP($A169,'법인영업혁신단 IU'!$A:$E,5,FALSE),0)</f>
        <v>0</v>
      </c>
      <c r="M169" s="86">
        <f>IFERROR(VLOOKUP($A169,기업영업팀회신!$A:$D,3,FALSE),0)</f>
        <v>0</v>
      </c>
      <c r="N169" s="86">
        <f>IFERROR(VLOOKUP($A169,기업영업팀회신!$A:$D,4,FALSE),0)</f>
        <v>0</v>
      </c>
      <c r="O169" s="86">
        <f>IFERROR(VLOOKUP($A169,'법인영업혁신단 IU'!$A:$F,6,FALSE),0)</f>
        <v>0</v>
      </c>
      <c r="P169" s="86">
        <f>IFERROR(VLOOKUP($A169,'법인영업혁신단 IU'!$A:$G,7,FALSE),0)</f>
        <v>2600000</v>
      </c>
    </row>
    <row r="170" spans="1:16" x14ac:dyDescent="0.25">
      <c r="A170" s="23" t="s">
        <v>86</v>
      </c>
      <c r="B170" s="86">
        <f t="shared" si="4"/>
        <v>0</v>
      </c>
      <c r="C170" s="86">
        <f>L170+법인영업혁신단!S170</f>
        <v>0</v>
      </c>
      <c r="D170" s="86">
        <f>M170+법인영업혁신단!T170</f>
        <v>0</v>
      </c>
      <c r="E170" s="86">
        <f>N170+법인영업혁신단!U170</f>
        <v>0</v>
      </c>
      <c r="F170" s="86">
        <f>O170+법인영업혁신단!V170</f>
        <v>0</v>
      </c>
      <c r="G170" s="86">
        <f>P170+법인영업혁신단!W170</f>
        <v>0</v>
      </c>
      <c r="H170" s="2" t="b">
        <f t="shared" si="5"/>
        <v>1</v>
      </c>
      <c r="K170" s="86">
        <f>IFERROR(VLOOKUP($A170,법인영업혁신단!$A$1:$D$257,2,FALSE),0)</f>
        <v>0</v>
      </c>
      <c r="L170" s="86">
        <f>IFERROR(VLOOKUP($A170,'법인영업혁신단 IU'!$A:$E,5,FALSE),0)</f>
        <v>0</v>
      </c>
      <c r="M170" s="86">
        <f>IFERROR(VLOOKUP($A170,기업영업팀회신!$A:$D,3,FALSE),0)</f>
        <v>0</v>
      </c>
      <c r="N170" s="86">
        <f>IFERROR(VLOOKUP($A170,기업영업팀회신!$A:$D,4,FALSE),0)</f>
        <v>0</v>
      </c>
      <c r="O170" s="86">
        <f>IFERROR(VLOOKUP($A170,'법인영업혁신단 IU'!$A:$F,6,FALSE),0)</f>
        <v>0</v>
      </c>
      <c r="P170" s="86">
        <f>IFERROR(VLOOKUP($A170,'법인영업혁신단 IU'!$A:$G,7,FALSE),0)</f>
        <v>0</v>
      </c>
    </row>
    <row r="171" spans="1:16" x14ac:dyDescent="0.25">
      <c r="A171" s="25" t="s">
        <v>235</v>
      </c>
      <c r="B171" s="86">
        <f t="shared" si="4"/>
        <v>0</v>
      </c>
      <c r="C171" s="86">
        <f>L171+법인영업혁신단!S171</f>
        <v>0</v>
      </c>
      <c r="D171" s="86">
        <f>M171+법인영업혁신단!T171</f>
        <v>0</v>
      </c>
      <c r="E171" s="86">
        <f>N171+법인영업혁신단!U171</f>
        <v>0</v>
      </c>
      <c r="F171" s="86">
        <f>O171+법인영업혁신단!V171</f>
        <v>0</v>
      </c>
      <c r="G171" s="86">
        <f>P171+법인영업혁신단!W171</f>
        <v>0</v>
      </c>
      <c r="H171" s="2" t="b">
        <f t="shared" si="5"/>
        <v>1</v>
      </c>
      <c r="K171" s="86">
        <f>IFERROR(VLOOKUP($A171,법인영업혁신단!$A$1:$D$257,2,FALSE),0)</f>
        <v>0</v>
      </c>
      <c r="L171" s="86">
        <f>IFERROR(VLOOKUP($A171,'법인영업혁신단 IU'!$A:$E,5,FALSE),0)</f>
        <v>0</v>
      </c>
      <c r="M171" s="86">
        <f>IFERROR(VLOOKUP($A171,기업영업팀회신!$A:$D,3,FALSE),0)</f>
        <v>0</v>
      </c>
      <c r="N171" s="86">
        <f>IFERROR(VLOOKUP($A171,기업영업팀회신!$A:$D,4,FALSE),0)</f>
        <v>0</v>
      </c>
      <c r="O171" s="86">
        <f>IFERROR(VLOOKUP($A171,'법인영업혁신단 IU'!$A:$F,6,FALSE),0)</f>
        <v>0</v>
      </c>
      <c r="P171" s="86">
        <f>IFERROR(VLOOKUP($A171,'법인영업혁신단 IU'!$A:$G,7,FALSE),0)</f>
        <v>0</v>
      </c>
    </row>
    <row r="172" spans="1:16" x14ac:dyDescent="0.25">
      <c r="A172" s="28" t="s">
        <v>333</v>
      </c>
      <c r="B172" s="86">
        <f t="shared" si="4"/>
        <v>0</v>
      </c>
      <c r="C172" s="86">
        <f>L172+법인영업혁신단!S172</f>
        <v>0</v>
      </c>
      <c r="D172" s="86">
        <f>M172+법인영업혁신단!T172</f>
        <v>0</v>
      </c>
      <c r="E172" s="86">
        <f>N172+법인영업혁신단!U172</f>
        <v>0</v>
      </c>
      <c r="F172" s="86">
        <f>O172+법인영업혁신단!V172</f>
        <v>0</v>
      </c>
      <c r="G172" s="86">
        <f>P172+법인영업혁신단!W172</f>
        <v>0</v>
      </c>
      <c r="H172" s="2" t="b">
        <f t="shared" si="5"/>
        <v>1</v>
      </c>
      <c r="K172" s="86">
        <f>IFERROR(VLOOKUP($A172,법인영업혁신단!$A$1:$D$257,2,FALSE),0)</f>
        <v>0</v>
      </c>
      <c r="L172" s="86">
        <f>IFERROR(VLOOKUP($A172,'법인영업혁신단 IU'!$A:$E,5,FALSE),0)</f>
        <v>0</v>
      </c>
      <c r="M172" s="86">
        <f>IFERROR(VLOOKUP($A172,기업영업팀회신!$A:$D,3,FALSE),0)</f>
        <v>0</v>
      </c>
      <c r="N172" s="86">
        <f>IFERROR(VLOOKUP($A172,기업영업팀회신!$A:$D,4,FALSE),0)</f>
        <v>0</v>
      </c>
      <c r="O172" s="86">
        <f>IFERROR(VLOOKUP($A172,'법인영업혁신단 IU'!$A:$F,6,FALSE),0)</f>
        <v>0</v>
      </c>
      <c r="P172" s="86">
        <f>IFERROR(VLOOKUP($A172,'법인영업혁신단 IU'!$A:$G,7,FALSE),0)</f>
        <v>0</v>
      </c>
    </row>
    <row r="173" spans="1:16" x14ac:dyDescent="0.25">
      <c r="A173" s="23" t="s">
        <v>236</v>
      </c>
      <c r="B173" s="86">
        <f t="shared" si="4"/>
        <v>0</v>
      </c>
      <c r="C173" s="86">
        <f>L173+법인영업혁신단!S173</f>
        <v>0</v>
      </c>
      <c r="D173" s="86">
        <f>M173+법인영업혁신단!T173</f>
        <v>0</v>
      </c>
      <c r="E173" s="86">
        <f>N173+법인영업혁신단!U173</f>
        <v>0</v>
      </c>
      <c r="F173" s="86">
        <f>O173+법인영업혁신단!V173</f>
        <v>0</v>
      </c>
      <c r="G173" s="86">
        <f>P173+법인영업혁신단!W173</f>
        <v>0</v>
      </c>
      <c r="H173" s="2" t="b">
        <f t="shared" si="5"/>
        <v>1</v>
      </c>
      <c r="K173" s="86">
        <f>IFERROR(VLOOKUP($A173,법인영업혁신단!$A$1:$D$257,2,FALSE),0)</f>
        <v>0</v>
      </c>
      <c r="L173" s="86">
        <f>IFERROR(VLOOKUP($A173,'법인영업혁신단 IU'!$A:$E,5,FALSE),0)</f>
        <v>0</v>
      </c>
      <c r="M173" s="86">
        <f>IFERROR(VLOOKUP($A173,기업영업팀회신!$A:$D,3,FALSE),0)</f>
        <v>0</v>
      </c>
      <c r="N173" s="86">
        <f>IFERROR(VLOOKUP($A173,기업영업팀회신!$A:$D,4,FALSE),0)</f>
        <v>0</v>
      </c>
      <c r="O173" s="86">
        <f>IFERROR(VLOOKUP($A173,'법인영업혁신단 IU'!$A:$F,6,FALSE),0)</f>
        <v>0</v>
      </c>
      <c r="P173" s="86">
        <f>IFERROR(VLOOKUP($A173,'법인영업혁신단 IU'!$A:$G,7,FALSE),0)</f>
        <v>0</v>
      </c>
    </row>
    <row r="174" spans="1:16" x14ac:dyDescent="0.25">
      <c r="A174" s="24" t="s">
        <v>165</v>
      </c>
      <c r="B174" s="86">
        <f t="shared" si="4"/>
        <v>0</v>
      </c>
      <c r="C174" s="86">
        <f>L174+법인영업혁신단!S174</f>
        <v>0</v>
      </c>
      <c r="D174" s="86">
        <f>M174+법인영업혁신단!T174</f>
        <v>0</v>
      </c>
      <c r="E174" s="86">
        <f>N174+법인영업혁신단!U174</f>
        <v>0</v>
      </c>
      <c r="F174" s="86">
        <f>O174+법인영업혁신단!V174</f>
        <v>0</v>
      </c>
      <c r="G174" s="86">
        <f>P174+법인영업혁신단!W174</f>
        <v>0</v>
      </c>
      <c r="H174" s="2" t="b">
        <f t="shared" si="5"/>
        <v>1</v>
      </c>
      <c r="K174" s="86">
        <f>IFERROR(VLOOKUP($A174,법인영업혁신단!$A$1:$D$257,2,FALSE),0)</f>
        <v>0</v>
      </c>
      <c r="L174" s="86">
        <f>IFERROR(VLOOKUP($A174,'법인영업혁신단 IU'!$A:$E,5,FALSE),0)</f>
        <v>0</v>
      </c>
      <c r="M174" s="86">
        <f>IFERROR(VLOOKUP($A174,기업영업팀회신!$A:$D,3,FALSE),0)</f>
        <v>0</v>
      </c>
      <c r="N174" s="86">
        <f>IFERROR(VLOOKUP($A174,기업영업팀회신!$A:$D,4,FALSE),0)</f>
        <v>0</v>
      </c>
      <c r="O174" s="86">
        <f>IFERROR(VLOOKUP($A174,'법인영업혁신단 IU'!$A:$F,6,FALSE),0)</f>
        <v>0</v>
      </c>
      <c r="P174" s="86">
        <f>IFERROR(VLOOKUP($A174,'법인영업혁신단 IU'!$A:$G,7,FALSE),0)</f>
        <v>0</v>
      </c>
    </row>
    <row r="175" spans="1:16" x14ac:dyDescent="0.25">
      <c r="A175" s="23" t="s">
        <v>166</v>
      </c>
      <c r="B175" s="86">
        <f t="shared" si="4"/>
        <v>0</v>
      </c>
      <c r="C175" s="86">
        <f>L175+법인영업혁신단!S175</f>
        <v>0</v>
      </c>
      <c r="D175" s="86">
        <f>M175+법인영업혁신단!T175</f>
        <v>0</v>
      </c>
      <c r="E175" s="86">
        <f>N175+법인영업혁신단!U175</f>
        <v>0</v>
      </c>
      <c r="F175" s="86">
        <f>O175+법인영업혁신단!V175</f>
        <v>0</v>
      </c>
      <c r="G175" s="86">
        <f>P175+법인영업혁신단!W175</f>
        <v>0</v>
      </c>
      <c r="H175" s="2" t="b">
        <f t="shared" si="5"/>
        <v>1</v>
      </c>
      <c r="K175" s="86">
        <f>IFERROR(VLOOKUP($A175,법인영업혁신단!$A$1:$D$257,2,FALSE),0)</f>
        <v>0</v>
      </c>
      <c r="L175" s="86">
        <f>IFERROR(VLOOKUP($A175,'법인영업혁신단 IU'!$A:$E,5,FALSE),0)</f>
        <v>0</v>
      </c>
      <c r="M175" s="86">
        <f>IFERROR(VLOOKUP($A175,기업영업팀회신!$A:$D,3,FALSE),0)</f>
        <v>0</v>
      </c>
      <c r="N175" s="86">
        <f>IFERROR(VLOOKUP($A175,기업영업팀회신!$A:$D,4,FALSE),0)</f>
        <v>0</v>
      </c>
      <c r="O175" s="86">
        <f>IFERROR(VLOOKUP($A175,'법인영업혁신단 IU'!$A:$F,6,FALSE),0)</f>
        <v>0</v>
      </c>
      <c r="P175" s="86">
        <f>IFERROR(VLOOKUP($A175,'법인영업혁신단 IU'!$A:$G,7,FALSE),0)</f>
        <v>0</v>
      </c>
    </row>
    <row r="176" spans="1:16" x14ac:dyDescent="0.25">
      <c r="A176" s="23" t="s">
        <v>167</v>
      </c>
      <c r="B176" s="86">
        <f t="shared" si="4"/>
        <v>0</v>
      </c>
      <c r="C176" s="86">
        <f>L176+법인영업혁신단!S176</f>
        <v>0</v>
      </c>
      <c r="D176" s="86">
        <f>M176+법인영업혁신단!T176</f>
        <v>0</v>
      </c>
      <c r="E176" s="86">
        <f>N176+법인영업혁신단!U176</f>
        <v>0</v>
      </c>
      <c r="F176" s="86">
        <f>O176+법인영업혁신단!V176</f>
        <v>0</v>
      </c>
      <c r="G176" s="86">
        <f>P176+법인영업혁신단!W176</f>
        <v>0</v>
      </c>
      <c r="H176" s="2" t="b">
        <f t="shared" si="5"/>
        <v>1</v>
      </c>
      <c r="K176" s="86">
        <f>IFERROR(VLOOKUP($A176,법인영업혁신단!$A$1:$D$257,2,FALSE),0)</f>
        <v>0</v>
      </c>
      <c r="L176" s="86">
        <f>IFERROR(VLOOKUP($A176,'법인영업혁신단 IU'!$A:$E,5,FALSE),0)</f>
        <v>0</v>
      </c>
      <c r="M176" s="86">
        <f>IFERROR(VLOOKUP($A176,기업영업팀회신!$A:$D,3,FALSE),0)</f>
        <v>0</v>
      </c>
      <c r="N176" s="86">
        <f>IFERROR(VLOOKUP($A176,기업영업팀회신!$A:$D,4,FALSE),0)</f>
        <v>0</v>
      </c>
      <c r="O176" s="86">
        <f>IFERROR(VLOOKUP($A176,'법인영업혁신단 IU'!$A:$F,6,FALSE),0)</f>
        <v>0</v>
      </c>
      <c r="P176" s="86">
        <f>IFERROR(VLOOKUP($A176,'법인영업혁신단 IU'!$A:$G,7,FALSE),0)</f>
        <v>0</v>
      </c>
    </row>
    <row r="177" spans="1:16" x14ac:dyDescent="0.25">
      <c r="A177" s="24" t="s">
        <v>87</v>
      </c>
      <c r="B177" s="86">
        <f t="shared" si="4"/>
        <v>23262915</v>
      </c>
      <c r="C177" s="86">
        <f>L177+법인영업혁신단!S177</f>
        <v>12434302.922148807</v>
      </c>
      <c r="D177" s="86">
        <f>M177+법인영업혁신단!T177</f>
        <v>2370991.4207643196</v>
      </c>
      <c r="E177" s="86">
        <f>N177+법인영업혁신단!U177</f>
        <v>2346877.9082152825</v>
      </c>
      <c r="F177" s="86">
        <f>O177+법인영업혁신단!V177</f>
        <v>3922203.2573657264</v>
      </c>
      <c r="G177" s="86">
        <f>P177+법인영업혁신단!W177</f>
        <v>2188539.4915058641</v>
      </c>
      <c r="H177" s="2" t="b">
        <f t="shared" si="5"/>
        <v>1</v>
      </c>
      <c r="K177" s="86">
        <f>IFERROR(VLOOKUP($A177,법인영업혁신단!$A$1:$D$257,2,FALSE),0)</f>
        <v>23262915</v>
      </c>
      <c r="L177" s="86">
        <f>IFERROR(VLOOKUP($A177,'법인영업혁신단 IU'!$A:$E,5,FALSE),0)</f>
        <v>11850312</v>
      </c>
      <c r="M177" s="86">
        <f>IFERROR(VLOOKUP($A177,기업영업팀회신!$A:$D,3,FALSE),0)</f>
        <v>2255270</v>
      </c>
      <c r="N177" s="86">
        <f>IFERROR(VLOOKUP($A177,기업영업팀회신!$A:$D,4,FALSE),0)</f>
        <v>2230873</v>
      </c>
      <c r="O177" s="86">
        <f>IFERROR(VLOOKUP($A177,'법인영업혁신단 IU'!$A:$F,6,FALSE),0)</f>
        <v>3791406</v>
      </c>
      <c r="P177" s="86">
        <f>IFERROR(VLOOKUP($A177,'법인영업혁신단 IU'!$A:$G,7,FALSE),0)</f>
        <v>2115231</v>
      </c>
    </row>
    <row r="178" spans="1:16" x14ac:dyDescent="0.25">
      <c r="A178" s="23" t="s">
        <v>88</v>
      </c>
      <c r="B178" s="86">
        <f t="shared" si="4"/>
        <v>3596582</v>
      </c>
      <c r="C178" s="86">
        <f>L178+법인영업혁신단!S178</f>
        <v>2762767</v>
      </c>
      <c r="D178" s="86">
        <f>M178+법인영업혁신단!T178</f>
        <v>503047</v>
      </c>
      <c r="E178" s="86">
        <f>N178+법인영업혁신단!U178</f>
        <v>240768</v>
      </c>
      <c r="F178" s="86">
        <f>O178+법인영업혁신단!V178</f>
        <v>90000</v>
      </c>
      <c r="G178" s="86">
        <f>P178+법인영업혁신단!W178</f>
        <v>0</v>
      </c>
      <c r="H178" s="2" t="b">
        <f t="shared" si="5"/>
        <v>1</v>
      </c>
      <c r="K178" s="86">
        <f>IFERROR(VLOOKUP($A178,법인영업혁신단!$A$1:$D$257,2,FALSE),0)</f>
        <v>3596582</v>
      </c>
      <c r="L178" s="86">
        <f>IFERROR(VLOOKUP($A178,'법인영업혁신단 IU'!$A:$E,5,FALSE),0)</f>
        <v>2762767</v>
      </c>
      <c r="M178" s="86">
        <f>IFERROR(VLOOKUP($A178,기업영업팀회신!$A:$D,3,FALSE),0)</f>
        <v>503047</v>
      </c>
      <c r="N178" s="86">
        <f>IFERROR(VLOOKUP($A178,기업영업팀회신!$A:$D,4,FALSE),0)</f>
        <v>240768</v>
      </c>
      <c r="O178" s="86">
        <f>IFERROR(VLOOKUP($A178,'법인영업혁신단 IU'!$A:$F,6,FALSE),0)</f>
        <v>90000</v>
      </c>
      <c r="P178" s="86">
        <f>IFERROR(VLOOKUP($A178,'법인영업혁신단 IU'!$A:$G,7,FALSE),0)</f>
        <v>0</v>
      </c>
    </row>
    <row r="179" spans="1:16" x14ac:dyDescent="0.25">
      <c r="A179" s="23" t="s">
        <v>168</v>
      </c>
      <c r="B179" s="86">
        <f t="shared" si="4"/>
        <v>0</v>
      </c>
      <c r="C179" s="86">
        <f>L179+법인영업혁신단!S179</f>
        <v>0</v>
      </c>
      <c r="D179" s="86">
        <f>M179+법인영업혁신단!T179</f>
        <v>0</v>
      </c>
      <c r="E179" s="86">
        <f>N179+법인영업혁신단!U179</f>
        <v>0</v>
      </c>
      <c r="F179" s="86">
        <f>O179+법인영업혁신단!V179</f>
        <v>0</v>
      </c>
      <c r="G179" s="86">
        <f>P179+법인영업혁신단!W179</f>
        <v>0</v>
      </c>
      <c r="H179" s="2" t="b">
        <f t="shared" si="5"/>
        <v>1</v>
      </c>
      <c r="K179" s="86">
        <f>IFERROR(VLOOKUP($A179,법인영업혁신단!$A$1:$D$257,2,FALSE),0)</f>
        <v>0</v>
      </c>
      <c r="L179" s="86">
        <f>IFERROR(VLOOKUP($A179,'법인영업혁신단 IU'!$A:$E,5,FALSE),0)</f>
        <v>0</v>
      </c>
      <c r="M179" s="86">
        <f>IFERROR(VLOOKUP($A179,기업영업팀회신!$A:$D,3,FALSE),0)</f>
        <v>0</v>
      </c>
      <c r="N179" s="86">
        <f>IFERROR(VLOOKUP($A179,기업영업팀회신!$A:$D,4,FALSE),0)</f>
        <v>0</v>
      </c>
      <c r="O179" s="86">
        <f>IFERROR(VLOOKUP($A179,'법인영업혁신단 IU'!$A:$F,6,FALSE),0)</f>
        <v>0</v>
      </c>
      <c r="P179" s="86">
        <f>IFERROR(VLOOKUP($A179,'법인영업혁신단 IU'!$A:$G,7,FALSE),0)</f>
        <v>0</v>
      </c>
    </row>
    <row r="180" spans="1:16" x14ac:dyDescent="0.25">
      <c r="A180" s="23" t="s">
        <v>89</v>
      </c>
      <c r="B180" s="86">
        <f t="shared" si="4"/>
        <v>1998901</v>
      </c>
      <c r="C180" s="86">
        <f>L180+법인영업혁신단!S180</f>
        <v>885450.92214880767</v>
      </c>
      <c r="D180" s="86">
        <f>M180+법인영업혁신단!T180</f>
        <v>220493.92076431939</v>
      </c>
      <c r="E180" s="86">
        <f>N180+법인영업혁신단!U180</f>
        <v>220777.40821528254</v>
      </c>
      <c r="F180" s="86">
        <f>O180+법인영업혁신단!V180</f>
        <v>480868.25736572628</v>
      </c>
      <c r="G180" s="86">
        <f>P180+법인영업혁신단!W180</f>
        <v>191310.49150586413</v>
      </c>
      <c r="H180" s="2" t="b">
        <f t="shared" si="5"/>
        <v>1</v>
      </c>
      <c r="K180" s="86">
        <f>IFERROR(VLOOKUP($A180,법인영업혁신단!$A$1:$D$257,2,FALSE),0)</f>
        <v>1998901</v>
      </c>
      <c r="L180" s="86">
        <f>IFERROR(VLOOKUP($A180,'법인영업혁신단 IU'!$A:$E,5,FALSE),0)</f>
        <v>301460</v>
      </c>
      <c r="M180" s="86">
        <f>IFERROR(VLOOKUP($A180,기업영업팀회신!$A:$D,3,FALSE),0)</f>
        <v>104772.5</v>
      </c>
      <c r="N180" s="86">
        <f>IFERROR(VLOOKUP($A180,기업영업팀회신!$A:$D,4,FALSE),0)</f>
        <v>104772.5</v>
      </c>
      <c r="O180" s="86">
        <f>IFERROR(VLOOKUP($A180,'법인영업혁신단 IU'!$A:$F,6,FALSE),0)</f>
        <v>350071</v>
      </c>
      <c r="P180" s="86">
        <f>IFERROR(VLOOKUP($A180,'법인영업혁신단 IU'!$A:$G,7,FALSE),0)</f>
        <v>118002</v>
      </c>
    </row>
    <row r="181" spans="1:16" x14ac:dyDescent="0.25">
      <c r="A181" s="23" t="s">
        <v>90</v>
      </c>
      <c r="B181" s="86">
        <f t="shared" si="4"/>
        <v>0</v>
      </c>
      <c r="C181" s="86">
        <f>L181+법인영업혁신단!S181</f>
        <v>0</v>
      </c>
      <c r="D181" s="86">
        <f>M181+법인영업혁신단!T181</f>
        <v>0</v>
      </c>
      <c r="E181" s="86">
        <f>N181+법인영업혁신단!U181</f>
        <v>0</v>
      </c>
      <c r="F181" s="86">
        <f>O181+법인영업혁신단!V181</f>
        <v>0</v>
      </c>
      <c r="G181" s="86">
        <f>P181+법인영업혁신단!W181</f>
        <v>0</v>
      </c>
      <c r="H181" s="2" t="b">
        <f t="shared" si="5"/>
        <v>1</v>
      </c>
      <c r="K181" s="86">
        <f>IFERROR(VLOOKUP($A181,법인영업혁신단!$A$1:$D$257,2,FALSE),0)</f>
        <v>0</v>
      </c>
      <c r="L181" s="86">
        <f>IFERROR(VLOOKUP($A181,'법인영업혁신단 IU'!$A:$E,5,FALSE),0)</f>
        <v>0</v>
      </c>
      <c r="M181" s="86">
        <f>IFERROR(VLOOKUP($A181,기업영업팀회신!$A:$D,3,FALSE),0)</f>
        <v>0</v>
      </c>
      <c r="N181" s="86">
        <f>IFERROR(VLOOKUP($A181,기업영업팀회신!$A:$D,4,FALSE),0)</f>
        <v>0</v>
      </c>
      <c r="O181" s="86">
        <f>IFERROR(VLOOKUP($A181,'법인영업혁신단 IU'!$A:$F,6,FALSE),0)</f>
        <v>0</v>
      </c>
      <c r="P181" s="86">
        <f>IFERROR(VLOOKUP($A181,'법인영업혁신단 IU'!$A:$G,7,FALSE),0)</f>
        <v>0</v>
      </c>
    </row>
    <row r="182" spans="1:16" x14ac:dyDescent="0.25">
      <c r="A182" s="23" t="s">
        <v>169</v>
      </c>
      <c r="B182" s="86">
        <f t="shared" si="4"/>
        <v>0</v>
      </c>
      <c r="C182" s="86">
        <f>L182+법인영업혁신단!S182</f>
        <v>0</v>
      </c>
      <c r="D182" s="86">
        <f>M182+법인영업혁신단!T182</f>
        <v>0</v>
      </c>
      <c r="E182" s="86">
        <f>N182+법인영업혁신단!U182</f>
        <v>0</v>
      </c>
      <c r="F182" s="86">
        <f>O182+법인영업혁신단!V182</f>
        <v>0</v>
      </c>
      <c r="G182" s="86">
        <f>P182+법인영업혁신단!W182</f>
        <v>0</v>
      </c>
      <c r="H182" s="2" t="b">
        <f t="shared" si="5"/>
        <v>1</v>
      </c>
      <c r="K182" s="86">
        <f>IFERROR(VLOOKUP($A182,법인영업혁신단!$A$1:$D$257,2,FALSE),0)</f>
        <v>0</v>
      </c>
      <c r="L182" s="86">
        <f>IFERROR(VLOOKUP($A182,'법인영업혁신단 IU'!$A:$E,5,FALSE),0)</f>
        <v>0</v>
      </c>
      <c r="M182" s="86">
        <f>IFERROR(VLOOKUP($A182,기업영업팀회신!$A:$D,3,FALSE),0)</f>
        <v>0</v>
      </c>
      <c r="N182" s="86">
        <f>IFERROR(VLOOKUP($A182,기업영업팀회신!$A:$D,4,FALSE),0)</f>
        <v>0</v>
      </c>
      <c r="O182" s="86">
        <f>IFERROR(VLOOKUP($A182,'법인영업혁신단 IU'!$A:$F,6,FALSE),0)</f>
        <v>0</v>
      </c>
      <c r="P182" s="86">
        <f>IFERROR(VLOOKUP($A182,'법인영업혁신단 IU'!$A:$G,7,FALSE),0)</f>
        <v>0</v>
      </c>
    </row>
    <row r="183" spans="1:16" x14ac:dyDescent="0.25">
      <c r="A183" s="23" t="s">
        <v>91</v>
      </c>
      <c r="B183" s="86">
        <f t="shared" si="4"/>
        <v>894002</v>
      </c>
      <c r="C183" s="86">
        <f>L183+법인영업혁신단!S183</f>
        <v>894002</v>
      </c>
      <c r="D183" s="86">
        <f>M183+법인영업혁신단!T183</f>
        <v>0</v>
      </c>
      <c r="E183" s="86">
        <f>N183+법인영업혁신단!U183</f>
        <v>0</v>
      </c>
      <c r="F183" s="86">
        <f>O183+법인영업혁신단!V183</f>
        <v>0</v>
      </c>
      <c r="G183" s="86">
        <f>P183+법인영업혁신단!W183</f>
        <v>0</v>
      </c>
      <c r="H183" s="2" t="b">
        <f t="shared" si="5"/>
        <v>1</v>
      </c>
      <c r="K183" s="86">
        <f>IFERROR(VLOOKUP($A183,법인영업혁신단!$A$1:$D$257,2,FALSE),0)</f>
        <v>894002</v>
      </c>
      <c r="L183" s="86">
        <f>IFERROR(VLOOKUP($A183,'법인영업혁신단 IU'!$A:$E,5,FALSE),0)</f>
        <v>894002</v>
      </c>
      <c r="M183" s="86">
        <f>IFERROR(VLOOKUP($A183,기업영업팀회신!$A:$D,3,FALSE),0)</f>
        <v>0</v>
      </c>
      <c r="N183" s="86">
        <f>IFERROR(VLOOKUP($A183,기업영업팀회신!$A:$D,4,FALSE),0)</f>
        <v>0</v>
      </c>
      <c r="O183" s="86">
        <f>IFERROR(VLOOKUP($A183,'법인영업혁신단 IU'!$A:$F,6,FALSE),0)</f>
        <v>0</v>
      </c>
      <c r="P183" s="86">
        <f>IFERROR(VLOOKUP($A183,'법인영업혁신단 IU'!$A:$G,7,FALSE),0)</f>
        <v>0</v>
      </c>
    </row>
    <row r="184" spans="1:16" x14ac:dyDescent="0.25">
      <c r="A184" s="23" t="s">
        <v>92</v>
      </c>
      <c r="B184" s="86">
        <f t="shared" si="4"/>
        <v>8517980</v>
      </c>
      <c r="C184" s="86">
        <f>L184+법인영업혁신단!S184</f>
        <v>2349231</v>
      </c>
      <c r="D184" s="86">
        <f>M184+법인영업혁신단!T184</f>
        <v>469183</v>
      </c>
      <c r="E184" s="86">
        <f>N184+법인영업혁신단!U184</f>
        <v>469183</v>
      </c>
      <c r="F184" s="86">
        <f>O184+법인영업혁신단!V184</f>
        <v>3233154</v>
      </c>
      <c r="G184" s="86">
        <f>P184+법인영업혁신단!W184</f>
        <v>1997229</v>
      </c>
      <c r="H184" s="2" t="b">
        <f t="shared" si="5"/>
        <v>1</v>
      </c>
      <c r="K184" s="86">
        <f>IFERROR(VLOOKUP($A184,법인영업혁신단!$A$1:$D$257,2,FALSE),0)</f>
        <v>8517980</v>
      </c>
      <c r="L184" s="86">
        <f>IFERROR(VLOOKUP($A184,'법인영업혁신단 IU'!$A:$E,5,FALSE),0)</f>
        <v>2349231</v>
      </c>
      <c r="M184" s="86">
        <f>IFERROR(VLOOKUP($A184,기업영업팀회신!$A:$D,3,FALSE),0)</f>
        <v>469183</v>
      </c>
      <c r="N184" s="86">
        <f>IFERROR(VLOOKUP($A184,기업영업팀회신!$A:$D,4,FALSE),0)</f>
        <v>469183</v>
      </c>
      <c r="O184" s="86">
        <f>IFERROR(VLOOKUP($A184,'법인영업혁신단 IU'!$A:$F,6,FALSE),0)</f>
        <v>3233154</v>
      </c>
      <c r="P184" s="86">
        <f>IFERROR(VLOOKUP($A184,'법인영업혁신단 IU'!$A:$G,7,FALSE),0)</f>
        <v>1997229</v>
      </c>
    </row>
    <row r="185" spans="1:16" x14ac:dyDescent="0.25">
      <c r="A185" s="25" t="s">
        <v>93</v>
      </c>
      <c r="B185" s="86">
        <f t="shared" si="4"/>
        <v>8137269</v>
      </c>
      <c r="C185" s="86">
        <f>L185+법인영업혁신단!S185</f>
        <v>5542852</v>
      </c>
      <c r="D185" s="86">
        <f>M185+법인영업혁신단!T185</f>
        <v>1178267.5</v>
      </c>
      <c r="E185" s="86">
        <f>N185+법인영업혁신단!U185</f>
        <v>1416149.5</v>
      </c>
      <c r="F185" s="86">
        <f>O185+법인영업혁신단!V185</f>
        <v>0</v>
      </c>
      <c r="G185" s="86">
        <f>P185+법인영업혁신단!W185</f>
        <v>0</v>
      </c>
      <c r="H185" s="2" t="b">
        <f t="shared" si="5"/>
        <v>1</v>
      </c>
      <c r="K185" s="86">
        <f>IFERROR(VLOOKUP($A185,법인영업혁신단!$A$1:$D$257,2,FALSE),0)</f>
        <v>8137269</v>
      </c>
      <c r="L185" s="86">
        <f>IFERROR(VLOOKUP($A185,'법인영업혁신단 IU'!$A:$E,5,FALSE),0)</f>
        <v>5542852</v>
      </c>
      <c r="M185" s="86">
        <f>IFERROR(VLOOKUP($A185,기업영업팀회신!$A:$D,3,FALSE),0)</f>
        <v>1178267.5</v>
      </c>
      <c r="N185" s="86">
        <f>IFERROR(VLOOKUP($A185,기업영업팀회신!$A:$D,4,FALSE),0)</f>
        <v>1416149.5</v>
      </c>
      <c r="O185" s="86">
        <f>IFERROR(VLOOKUP($A185,'법인영업혁신단 IU'!$A:$F,6,FALSE),0)</f>
        <v>0</v>
      </c>
      <c r="P185" s="86">
        <f>IFERROR(VLOOKUP($A185,'법인영업혁신단 IU'!$A:$G,7,FALSE),0)</f>
        <v>0</v>
      </c>
    </row>
    <row r="186" spans="1:16" x14ac:dyDescent="0.25">
      <c r="A186" s="28" t="s">
        <v>237</v>
      </c>
      <c r="B186" s="86">
        <f t="shared" si="4"/>
        <v>0</v>
      </c>
      <c r="C186" s="86">
        <f>L186+법인영업혁신단!S186</f>
        <v>0</v>
      </c>
      <c r="D186" s="86">
        <f>M186+법인영업혁신단!T186</f>
        <v>0</v>
      </c>
      <c r="E186" s="86">
        <f>N186+법인영업혁신단!U186</f>
        <v>0</v>
      </c>
      <c r="F186" s="86">
        <f>O186+법인영업혁신단!V186</f>
        <v>0</v>
      </c>
      <c r="G186" s="86">
        <f>P186+법인영업혁신단!W186</f>
        <v>0</v>
      </c>
      <c r="H186" s="2" t="b">
        <f t="shared" si="5"/>
        <v>1</v>
      </c>
      <c r="K186" s="86">
        <f>IFERROR(VLOOKUP($A186,법인영업혁신단!$A$1:$D$257,2,FALSE),0)</f>
        <v>0</v>
      </c>
      <c r="L186" s="86">
        <f>IFERROR(VLOOKUP($A186,'법인영업혁신단 IU'!$A:$E,5,FALSE),0)</f>
        <v>0</v>
      </c>
      <c r="M186" s="86">
        <f>IFERROR(VLOOKUP($A186,기업영업팀회신!$A:$D,3,FALSE),0)</f>
        <v>0</v>
      </c>
      <c r="N186" s="86">
        <f>IFERROR(VLOOKUP($A186,기업영업팀회신!$A:$D,4,FALSE),0)</f>
        <v>0</v>
      </c>
      <c r="O186" s="86">
        <f>IFERROR(VLOOKUP($A186,'법인영업혁신단 IU'!$A:$F,6,FALSE),0)</f>
        <v>0</v>
      </c>
      <c r="P186" s="86">
        <f>IFERROR(VLOOKUP($A186,'법인영업혁신단 IU'!$A:$G,7,FALSE),0)</f>
        <v>0</v>
      </c>
    </row>
    <row r="187" spans="1:16" x14ac:dyDescent="0.25">
      <c r="A187" s="23" t="s">
        <v>94</v>
      </c>
      <c r="B187" s="86">
        <f t="shared" si="4"/>
        <v>118181</v>
      </c>
      <c r="C187" s="86">
        <f>L187+법인영업혁신단!S187</f>
        <v>0</v>
      </c>
      <c r="D187" s="86">
        <f>M187+법인영업혁신단!T187</f>
        <v>0</v>
      </c>
      <c r="E187" s="86">
        <f>N187+법인영업혁신단!U187</f>
        <v>0</v>
      </c>
      <c r="F187" s="86">
        <f>O187+법인영업혁신단!V187</f>
        <v>118181</v>
      </c>
      <c r="G187" s="86">
        <f>P187+법인영업혁신단!W187</f>
        <v>0</v>
      </c>
      <c r="H187" s="2" t="b">
        <f t="shared" si="5"/>
        <v>1</v>
      </c>
      <c r="K187" s="86">
        <f>IFERROR(VLOOKUP($A187,법인영업혁신단!$A$1:$D$257,2,FALSE),0)</f>
        <v>118181</v>
      </c>
      <c r="L187" s="86">
        <f>IFERROR(VLOOKUP($A187,'법인영업혁신단 IU'!$A:$E,5,FALSE),0)</f>
        <v>0</v>
      </c>
      <c r="M187" s="86">
        <f>IFERROR(VLOOKUP($A187,기업영업팀회신!$A:$D,3,FALSE),0)</f>
        <v>0</v>
      </c>
      <c r="N187" s="86">
        <f>IFERROR(VLOOKUP($A187,기업영업팀회신!$A:$D,4,FALSE),0)</f>
        <v>0</v>
      </c>
      <c r="O187" s="86">
        <f>IFERROR(VLOOKUP($A187,'법인영업혁신단 IU'!$A:$F,6,FALSE),0)</f>
        <v>118181</v>
      </c>
      <c r="P187" s="86">
        <f>IFERROR(VLOOKUP($A187,'법인영업혁신단 IU'!$A:$G,7,FALSE),0)</f>
        <v>0</v>
      </c>
    </row>
    <row r="188" spans="1:16" x14ac:dyDescent="0.25">
      <c r="A188" s="26" t="s">
        <v>170</v>
      </c>
      <c r="B188" s="86">
        <f t="shared" si="4"/>
        <v>0</v>
      </c>
      <c r="C188" s="86">
        <f>L188+법인영업혁신단!S188</f>
        <v>0</v>
      </c>
      <c r="D188" s="86">
        <f>M188+법인영업혁신단!T188</f>
        <v>0</v>
      </c>
      <c r="E188" s="86">
        <f>N188+법인영업혁신단!U188</f>
        <v>0</v>
      </c>
      <c r="F188" s="86">
        <f>O188+법인영업혁신단!V188</f>
        <v>0</v>
      </c>
      <c r="G188" s="86">
        <f>P188+법인영업혁신단!W188</f>
        <v>0</v>
      </c>
      <c r="H188" s="2" t="b">
        <f t="shared" si="5"/>
        <v>1</v>
      </c>
      <c r="K188" s="86">
        <f>IFERROR(VLOOKUP($A188,법인영업혁신단!$A$1:$D$257,2,FALSE),0)</f>
        <v>0</v>
      </c>
      <c r="L188" s="86">
        <f>IFERROR(VLOOKUP($A188,'법인영업혁신단 IU'!$A:$E,5,FALSE),0)</f>
        <v>0</v>
      </c>
      <c r="M188" s="86">
        <f>IFERROR(VLOOKUP($A188,기업영업팀회신!$A:$D,3,FALSE),0)</f>
        <v>0</v>
      </c>
      <c r="N188" s="86">
        <f>IFERROR(VLOOKUP($A188,기업영업팀회신!$A:$D,4,FALSE),0)</f>
        <v>0</v>
      </c>
      <c r="O188" s="86">
        <f>IFERROR(VLOOKUP($A188,'법인영업혁신단 IU'!$A:$F,6,FALSE),0)</f>
        <v>0</v>
      </c>
      <c r="P188" s="86">
        <f>IFERROR(VLOOKUP($A188,'법인영업혁신단 IU'!$A:$G,7,FALSE),0)</f>
        <v>0</v>
      </c>
    </row>
    <row r="189" spans="1:16" x14ac:dyDescent="0.25">
      <c r="A189" s="24" t="s">
        <v>95</v>
      </c>
      <c r="B189" s="86">
        <f t="shared" si="4"/>
        <v>1768429</v>
      </c>
      <c r="C189" s="86">
        <f>L189+법인영업혁신단!S189</f>
        <v>1006774</v>
      </c>
      <c r="D189" s="86">
        <f>M189+법인영업혁신단!T189</f>
        <v>210563</v>
      </c>
      <c r="E189" s="86">
        <f>N189+법인영업혁신단!U189</f>
        <v>205926</v>
      </c>
      <c r="F189" s="86">
        <f>O189+법인영업혁신단!V189</f>
        <v>345166</v>
      </c>
      <c r="G189" s="86">
        <f>P189+법인영업혁신단!W189</f>
        <v>0</v>
      </c>
      <c r="H189" s="2" t="b">
        <f t="shared" si="5"/>
        <v>1</v>
      </c>
      <c r="K189" s="86">
        <f>IFERROR(VLOOKUP($A189,법인영업혁신단!$A$1:$D$257,2,FALSE),0)</f>
        <v>1768429</v>
      </c>
      <c r="L189" s="86">
        <f>IFERROR(VLOOKUP($A189,'법인영업혁신단 IU'!$A:$E,5,FALSE),0)</f>
        <v>1006774</v>
      </c>
      <c r="M189" s="86">
        <f>IFERROR(VLOOKUP($A189,기업영업팀회신!$A:$D,3,FALSE),0)</f>
        <v>210563</v>
      </c>
      <c r="N189" s="86">
        <f>IFERROR(VLOOKUP($A189,기업영업팀회신!$A:$D,4,FALSE),0)</f>
        <v>205926</v>
      </c>
      <c r="O189" s="86">
        <f>IFERROR(VLOOKUP($A189,'법인영업혁신단 IU'!$A:$F,6,FALSE),0)</f>
        <v>345166</v>
      </c>
      <c r="P189" s="86">
        <f>IFERROR(VLOOKUP($A189,'법인영업혁신단 IU'!$A:$G,7,FALSE),0)</f>
        <v>0</v>
      </c>
    </row>
    <row r="190" spans="1:16" x14ac:dyDescent="0.25">
      <c r="A190" s="23" t="s">
        <v>96</v>
      </c>
      <c r="B190" s="86">
        <f t="shared" si="4"/>
        <v>823440</v>
      </c>
      <c r="C190" s="86">
        <f>L190+법인영업혁신단!S190</f>
        <v>730370</v>
      </c>
      <c r="D190" s="86">
        <f>M190+법인영업혁신단!T190</f>
        <v>36285</v>
      </c>
      <c r="E190" s="86">
        <f>N190+법인영업혁신단!U190</f>
        <v>36285</v>
      </c>
      <c r="F190" s="86">
        <f>O190+법인영업혁신단!V190</f>
        <v>20500</v>
      </c>
      <c r="G190" s="86">
        <f>P190+법인영업혁신단!W190</f>
        <v>0</v>
      </c>
      <c r="H190" s="2" t="b">
        <f t="shared" si="5"/>
        <v>1</v>
      </c>
      <c r="K190" s="86">
        <f>IFERROR(VLOOKUP($A190,법인영업혁신단!$A$1:$D$257,2,FALSE),0)</f>
        <v>823440</v>
      </c>
      <c r="L190" s="86">
        <f>IFERROR(VLOOKUP($A190,'법인영업혁신단 IU'!$A:$E,5,FALSE),0)</f>
        <v>730370</v>
      </c>
      <c r="M190" s="86">
        <f>IFERROR(VLOOKUP($A190,기업영업팀회신!$A:$D,3,FALSE),0)</f>
        <v>36285</v>
      </c>
      <c r="N190" s="86">
        <f>IFERROR(VLOOKUP($A190,기업영업팀회신!$A:$D,4,FALSE),0)</f>
        <v>36285</v>
      </c>
      <c r="O190" s="86">
        <f>IFERROR(VLOOKUP($A190,'법인영업혁신단 IU'!$A:$F,6,FALSE),0)</f>
        <v>20500</v>
      </c>
      <c r="P190" s="86">
        <f>IFERROR(VLOOKUP($A190,'법인영업혁신단 IU'!$A:$G,7,FALSE),0)</f>
        <v>0</v>
      </c>
    </row>
    <row r="191" spans="1:16" x14ac:dyDescent="0.25">
      <c r="A191" s="23" t="s">
        <v>97</v>
      </c>
      <c r="B191" s="86">
        <f t="shared" si="4"/>
        <v>295035</v>
      </c>
      <c r="C191" s="86">
        <f>L191+법인영업혁신단!S191</f>
        <v>196414</v>
      </c>
      <c r="D191" s="86">
        <f>M191+법인영업혁신단!T191</f>
        <v>46732</v>
      </c>
      <c r="E191" s="86">
        <f>N191+법인영업혁신단!U191</f>
        <v>46732</v>
      </c>
      <c r="F191" s="86">
        <f>O191+법인영업혁신단!V191</f>
        <v>5157</v>
      </c>
      <c r="G191" s="86">
        <f>P191+법인영업혁신단!W191</f>
        <v>0</v>
      </c>
      <c r="H191" s="2" t="b">
        <f t="shared" si="5"/>
        <v>1</v>
      </c>
      <c r="K191" s="86">
        <f>IFERROR(VLOOKUP($A191,법인영업혁신단!$A$1:$D$257,2,FALSE),0)</f>
        <v>295035</v>
      </c>
      <c r="L191" s="86">
        <f>IFERROR(VLOOKUP($A191,'법인영업혁신단 IU'!$A:$E,5,FALSE),0)</f>
        <v>196414</v>
      </c>
      <c r="M191" s="86">
        <f>IFERROR(VLOOKUP($A191,기업영업팀회신!$A:$D,3,FALSE),0)</f>
        <v>46732</v>
      </c>
      <c r="N191" s="86">
        <f>IFERROR(VLOOKUP($A191,기업영업팀회신!$A:$D,4,FALSE),0)</f>
        <v>46732</v>
      </c>
      <c r="O191" s="86">
        <f>IFERROR(VLOOKUP($A191,'법인영업혁신단 IU'!$A:$F,6,FALSE),0)</f>
        <v>5157</v>
      </c>
      <c r="P191" s="86">
        <f>IFERROR(VLOOKUP($A191,'법인영업혁신단 IU'!$A:$G,7,FALSE),0)</f>
        <v>0</v>
      </c>
    </row>
    <row r="192" spans="1:16" x14ac:dyDescent="0.25">
      <c r="A192" s="23" t="s">
        <v>98</v>
      </c>
      <c r="B192" s="86">
        <f t="shared" si="4"/>
        <v>649954</v>
      </c>
      <c r="C192" s="86">
        <f>L192+법인영업혁신단!S192</f>
        <v>79990</v>
      </c>
      <c r="D192" s="86">
        <f>M192+법인영업혁신단!T192</f>
        <v>127546</v>
      </c>
      <c r="E192" s="86">
        <f>N192+법인영업혁신단!U192</f>
        <v>122909</v>
      </c>
      <c r="F192" s="86">
        <f>O192+법인영업혁신단!V192</f>
        <v>319509</v>
      </c>
      <c r="G192" s="86">
        <f>P192+법인영업혁신단!W192</f>
        <v>0</v>
      </c>
      <c r="H192" s="2" t="b">
        <f t="shared" si="5"/>
        <v>1</v>
      </c>
      <c r="K192" s="86">
        <f>IFERROR(VLOOKUP($A192,법인영업혁신단!$A$1:$D$257,2,FALSE),0)</f>
        <v>649954</v>
      </c>
      <c r="L192" s="86">
        <f>IFERROR(VLOOKUP($A192,'법인영업혁신단 IU'!$A:$E,5,FALSE),0)</f>
        <v>79990</v>
      </c>
      <c r="M192" s="86">
        <f>IFERROR(VLOOKUP($A192,기업영업팀회신!$A:$D,3,FALSE),0)</f>
        <v>127546</v>
      </c>
      <c r="N192" s="86">
        <f>IFERROR(VLOOKUP($A192,기업영업팀회신!$A:$D,4,FALSE),0)</f>
        <v>122909</v>
      </c>
      <c r="O192" s="86">
        <f>IFERROR(VLOOKUP($A192,'법인영업혁신단 IU'!$A:$F,6,FALSE),0)</f>
        <v>319509</v>
      </c>
      <c r="P192" s="86">
        <f>IFERROR(VLOOKUP($A192,'법인영업혁신단 IU'!$A:$G,7,FALSE),0)</f>
        <v>0</v>
      </c>
    </row>
    <row r="193" spans="1:16" x14ac:dyDescent="0.25">
      <c r="A193" s="23" t="s">
        <v>238</v>
      </c>
      <c r="B193" s="86">
        <f t="shared" si="4"/>
        <v>0</v>
      </c>
      <c r="C193" s="86">
        <f>L193+법인영업혁신단!S193</f>
        <v>0</v>
      </c>
      <c r="D193" s="86">
        <f>M193+법인영업혁신단!T193</f>
        <v>0</v>
      </c>
      <c r="E193" s="86">
        <f>N193+법인영업혁신단!U193</f>
        <v>0</v>
      </c>
      <c r="F193" s="86">
        <f>O193+법인영업혁신단!V193</f>
        <v>0</v>
      </c>
      <c r="G193" s="86">
        <f>P193+법인영업혁신단!W193</f>
        <v>0</v>
      </c>
      <c r="H193" s="2" t="b">
        <f t="shared" si="5"/>
        <v>1</v>
      </c>
      <c r="K193" s="86">
        <f>IFERROR(VLOOKUP($A193,법인영업혁신단!$A$1:$D$257,2,FALSE),0)</f>
        <v>0</v>
      </c>
      <c r="L193" s="86">
        <f>IFERROR(VLOOKUP($A193,'법인영업혁신단 IU'!$A:$E,5,FALSE),0)</f>
        <v>0</v>
      </c>
      <c r="M193" s="86">
        <f>IFERROR(VLOOKUP($A193,기업영업팀회신!$A:$D,3,FALSE),0)</f>
        <v>0</v>
      </c>
      <c r="N193" s="86">
        <f>IFERROR(VLOOKUP($A193,기업영업팀회신!$A:$D,4,FALSE),0)</f>
        <v>0</v>
      </c>
      <c r="O193" s="86">
        <f>IFERROR(VLOOKUP($A193,'법인영업혁신단 IU'!$A:$F,6,FALSE),0)</f>
        <v>0</v>
      </c>
      <c r="P193" s="86">
        <f>IFERROR(VLOOKUP($A193,'법인영업혁신단 IU'!$A:$G,7,FALSE),0)</f>
        <v>0</v>
      </c>
    </row>
    <row r="194" spans="1:16" x14ac:dyDescent="0.25">
      <c r="A194" s="25" t="s">
        <v>239</v>
      </c>
      <c r="B194" s="86">
        <f t="shared" si="4"/>
        <v>0</v>
      </c>
      <c r="C194" s="86">
        <f>L194+법인영업혁신단!S194</f>
        <v>0</v>
      </c>
      <c r="D194" s="86">
        <f>M194+법인영업혁신단!T194</f>
        <v>0</v>
      </c>
      <c r="E194" s="86">
        <f>N194+법인영업혁신단!U194</f>
        <v>0</v>
      </c>
      <c r="F194" s="86">
        <f>O194+법인영업혁신단!V194</f>
        <v>0</v>
      </c>
      <c r="G194" s="86">
        <f>P194+법인영업혁신단!W194</f>
        <v>0</v>
      </c>
      <c r="H194" s="2" t="b">
        <f t="shared" si="5"/>
        <v>1</v>
      </c>
      <c r="K194" s="86">
        <f>IFERROR(VLOOKUP($A194,법인영업혁신단!$A$1:$D$257,2,FALSE),0)</f>
        <v>0</v>
      </c>
      <c r="L194" s="86">
        <f>IFERROR(VLOOKUP($A194,'법인영업혁신단 IU'!$A:$E,5,FALSE),0)</f>
        <v>0</v>
      </c>
      <c r="M194" s="86">
        <f>IFERROR(VLOOKUP($A194,기업영업팀회신!$A:$D,3,FALSE),0)</f>
        <v>0</v>
      </c>
      <c r="N194" s="86">
        <f>IFERROR(VLOOKUP($A194,기업영업팀회신!$A:$D,4,FALSE),0)</f>
        <v>0</v>
      </c>
      <c r="O194" s="86">
        <f>IFERROR(VLOOKUP($A194,'법인영업혁신단 IU'!$A:$F,6,FALSE),0)</f>
        <v>0</v>
      </c>
      <c r="P194" s="86">
        <f>IFERROR(VLOOKUP($A194,'법인영업혁신단 IU'!$A:$G,7,FALSE),0)</f>
        <v>0</v>
      </c>
    </row>
    <row r="195" spans="1:16" x14ac:dyDescent="0.25">
      <c r="A195" s="24" t="s">
        <v>99</v>
      </c>
      <c r="B195" s="86">
        <f t="shared" ref="B195:B255" si="6">C195+D195+E195+F195+G195</f>
        <v>12885906</v>
      </c>
      <c r="C195" s="86">
        <f>L195+법인영업혁신단!S195</f>
        <v>6054041</v>
      </c>
      <c r="D195" s="86">
        <f>M195+법인영업혁신단!T195</f>
        <v>804842.5</v>
      </c>
      <c r="E195" s="86">
        <f>N195+법인영업혁신단!U195</f>
        <v>804842.5</v>
      </c>
      <c r="F195" s="86">
        <f>O195+법인영업혁신단!V195</f>
        <v>5152529</v>
      </c>
      <c r="G195" s="86">
        <f>P195+법인영업혁신단!W195</f>
        <v>69651</v>
      </c>
      <c r="H195" s="2" t="b">
        <f t="shared" ref="H195:H255" si="7">B195=SUM(C195:G195)</f>
        <v>1</v>
      </c>
      <c r="K195" s="86">
        <f>IFERROR(VLOOKUP($A195,법인영업혁신단!$A$1:$D$257,2,FALSE),0)</f>
        <v>12885906</v>
      </c>
      <c r="L195" s="86">
        <f>IFERROR(VLOOKUP($A195,'법인영업혁신단 IU'!$A:$E,5,FALSE),0)</f>
        <v>6054041</v>
      </c>
      <c r="M195" s="86">
        <f>IFERROR(VLOOKUP($A195,기업영업팀회신!$A:$D,3,FALSE),0)</f>
        <v>804842.5</v>
      </c>
      <c r="N195" s="86">
        <f>IFERROR(VLOOKUP($A195,기업영업팀회신!$A:$D,4,FALSE),0)</f>
        <v>804842.5</v>
      </c>
      <c r="O195" s="86">
        <f>IFERROR(VLOOKUP($A195,'법인영업혁신단 IU'!$A:$F,6,FALSE),0)</f>
        <v>5152529</v>
      </c>
      <c r="P195" s="86">
        <f>IFERROR(VLOOKUP($A195,'법인영업혁신단 IU'!$A:$G,7,FALSE),0)</f>
        <v>69651</v>
      </c>
    </row>
    <row r="196" spans="1:16" x14ac:dyDescent="0.25">
      <c r="A196" s="23" t="s">
        <v>171</v>
      </c>
      <c r="B196" s="86">
        <f t="shared" si="6"/>
        <v>0</v>
      </c>
      <c r="C196" s="86">
        <f>L196+법인영업혁신단!S196</f>
        <v>0</v>
      </c>
      <c r="D196" s="86">
        <f>M196+법인영업혁신단!T196</f>
        <v>0</v>
      </c>
      <c r="E196" s="86">
        <f>N196+법인영업혁신단!U196</f>
        <v>0</v>
      </c>
      <c r="F196" s="86">
        <f>O196+법인영업혁신단!V196</f>
        <v>0</v>
      </c>
      <c r="G196" s="86">
        <f>P196+법인영업혁신단!W196</f>
        <v>0</v>
      </c>
      <c r="H196" s="2" t="b">
        <f t="shared" si="7"/>
        <v>1</v>
      </c>
      <c r="K196" s="86">
        <f>IFERROR(VLOOKUP($A196,법인영업혁신단!$A$1:$D$257,2,FALSE),0)</f>
        <v>0</v>
      </c>
      <c r="L196" s="86">
        <f>IFERROR(VLOOKUP($A196,'법인영업혁신단 IU'!$A:$E,5,FALSE),0)</f>
        <v>0</v>
      </c>
      <c r="M196" s="86">
        <f>IFERROR(VLOOKUP($A196,기업영업팀회신!$A:$D,3,FALSE),0)</f>
        <v>0</v>
      </c>
      <c r="N196" s="86">
        <f>IFERROR(VLOOKUP($A196,기업영업팀회신!$A:$D,4,FALSE),0)</f>
        <v>0</v>
      </c>
      <c r="O196" s="86">
        <f>IFERROR(VLOOKUP($A196,'법인영업혁신단 IU'!$A:$F,6,FALSE),0)</f>
        <v>0</v>
      </c>
      <c r="P196" s="86">
        <f>IFERROR(VLOOKUP($A196,'법인영업혁신단 IU'!$A:$G,7,FALSE),0)</f>
        <v>0</v>
      </c>
    </row>
    <row r="197" spans="1:16" x14ac:dyDescent="0.25">
      <c r="A197" s="23" t="s">
        <v>172</v>
      </c>
      <c r="B197" s="86">
        <f t="shared" si="6"/>
        <v>8167651</v>
      </c>
      <c r="C197" s="86">
        <f>L197+법인영업혁신단!S197</f>
        <v>2758824</v>
      </c>
      <c r="D197" s="86">
        <f>M197+법인영업혁신단!T197</f>
        <v>93323.5</v>
      </c>
      <c r="E197" s="86">
        <f>N197+법인영업혁신단!U197</f>
        <v>93323.5</v>
      </c>
      <c r="F197" s="86">
        <f>O197+법인영업혁신단!V197</f>
        <v>5152529</v>
      </c>
      <c r="G197" s="86">
        <f>P197+법인영업혁신단!W197</f>
        <v>69651</v>
      </c>
      <c r="H197" s="2" t="b">
        <f t="shared" si="7"/>
        <v>1</v>
      </c>
      <c r="K197" s="86">
        <f>IFERROR(VLOOKUP($A197,법인영업혁신단!$A$1:$D$257,2,FALSE),0)</f>
        <v>8167651</v>
      </c>
      <c r="L197" s="86">
        <f>IFERROR(VLOOKUP($A197,'법인영업혁신단 IU'!$A:$E,5,FALSE),0)</f>
        <v>2758824</v>
      </c>
      <c r="M197" s="86">
        <f>IFERROR(VLOOKUP($A197,기업영업팀회신!$A:$D,3,FALSE),0)</f>
        <v>93323.5</v>
      </c>
      <c r="N197" s="86">
        <f>IFERROR(VLOOKUP($A197,기업영업팀회신!$A:$D,4,FALSE),0)</f>
        <v>93323.5</v>
      </c>
      <c r="O197" s="86">
        <f>IFERROR(VLOOKUP($A197,'법인영업혁신단 IU'!$A:$F,6,FALSE),0)</f>
        <v>5152529</v>
      </c>
      <c r="P197" s="86">
        <f>IFERROR(VLOOKUP($A197,'법인영업혁신단 IU'!$A:$G,7,FALSE),0)</f>
        <v>69651</v>
      </c>
    </row>
    <row r="198" spans="1:16" x14ac:dyDescent="0.25">
      <c r="A198" s="23" t="s">
        <v>136</v>
      </c>
      <c r="B198" s="86">
        <f t="shared" si="6"/>
        <v>0</v>
      </c>
      <c r="C198" s="86">
        <f>L198+법인영업혁신단!S198</f>
        <v>0</v>
      </c>
      <c r="D198" s="86">
        <f>M198+법인영업혁신단!T198</f>
        <v>0</v>
      </c>
      <c r="E198" s="86">
        <f>N198+법인영업혁신단!U198</f>
        <v>0</v>
      </c>
      <c r="F198" s="86">
        <f>O198+법인영업혁신단!V198</f>
        <v>0</v>
      </c>
      <c r="G198" s="86">
        <f>P198+법인영업혁신단!W198</f>
        <v>0</v>
      </c>
      <c r="H198" s="2" t="b">
        <f t="shared" si="7"/>
        <v>1</v>
      </c>
      <c r="K198" s="86">
        <f>IFERROR(VLOOKUP($A198,법인영업혁신단!$A$1:$D$257,2,FALSE),0)</f>
        <v>0</v>
      </c>
      <c r="L198" s="86">
        <f>IFERROR(VLOOKUP($A198,'법인영업혁신단 IU'!$A:$E,5,FALSE),0)</f>
        <v>0</v>
      </c>
      <c r="M198" s="86">
        <f>IFERROR(VLOOKUP($A198,기업영업팀회신!$A:$D,3,FALSE),0)</f>
        <v>0</v>
      </c>
      <c r="N198" s="86">
        <f>IFERROR(VLOOKUP($A198,기업영업팀회신!$A:$D,4,FALSE),0)</f>
        <v>0</v>
      </c>
      <c r="O198" s="86">
        <f>IFERROR(VLOOKUP($A198,'법인영업혁신단 IU'!$A:$F,6,FALSE),0)</f>
        <v>0</v>
      </c>
      <c r="P198" s="86">
        <f>IFERROR(VLOOKUP($A198,'법인영업혁신단 IU'!$A:$G,7,FALSE),0)</f>
        <v>0</v>
      </c>
    </row>
    <row r="199" spans="1:16" x14ac:dyDescent="0.25">
      <c r="A199" s="23" t="s">
        <v>173</v>
      </c>
      <c r="B199" s="86">
        <f t="shared" si="6"/>
        <v>0</v>
      </c>
      <c r="C199" s="86">
        <f>L199+법인영업혁신단!S199</f>
        <v>0</v>
      </c>
      <c r="D199" s="86">
        <f>M199+법인영업혁신단!T199</f>
        <v>0</v>
      </c>
      <c r="E199" s="86">
        <f>N199+법인영업혁신단!U199</f>
        <v>0</v>
      </c>
      <c r="F199" s="86">
        <f>O199+법인영업혁신단!V199</f>
        <v>0</v>
      </c>
      <c r="G199" s="86">
        <f>P199+법인영업혁신단!W199</f>
        <v>0</v>
      </c>
      <c r="H199" s="2" t="b">
        <f t="shared" si="7"/>
        <v>1</v>
      </c>
      <c r="K199" s="86">
        <f>IFERROR(VLOOKUP($A199,법인영업혁신단!$A$1:$D$257,2,FALSE),0)</f>
        <v>0</v>
      </c>
      <c r="L199" s="86">
        <f>IFERROR(VLOOKUP($A199,'법인영업혁신단 IU'!$A:$E,5,FALSE),0)</f>
        <v>0</v>
      </c>
      <c r="M199" s="86">
        <f>IFERROR(VLOOKUP($A199,기업영업팀회신!$A:$D,3,FALSE),0)</f>
        <v>0</v>
      </c>
      <c r="N199" s="86">
        <f>IFERROR(VLOOKUP($A199,기업영업팀회신!$A:$D,4,FALSE),0)</f>
        <v>0</v>
      </c>
      <c r="O199" s="86">
        <f>IFERROR(VLOOKUP($A199,'법인영업혁신단 IU'!$A:$F,6,FALSE),0)</f>
        <v>0</v>
      </c>
      <c r="P199" s="86">
        <f>IFERROR(VLOOKUP($A199,'법인영업혁신단 IU'!$A:$G,7,FALSE),0)</f>
        <v>0</v>
      </c>
    </row>
    <row r="200" spans="1:16" x14ac:dyDescent="0.25">
      <c r="A200" s="23" t="s">
        <v>100</v>
      </c>
      <c r="B200" s="86">
        <f t="shared" si="6"/>
        <v>263000</v>
      </c>
      <c r="C200" s="86">
        <f>L200+법인영업혁신단!S200</f>
        <v>263000</v>
      </c>
      <c r="D200" s="86">
        <f>M200+법인영업혁신단!T200</f>
        <v>0</v>
      </c>
      <c r="E200" s="86">
        <f>N200+법인영업혁신단!U200</f>
        <v>0</v>
      </c>
      <c r="F200" s="86">
        <f>O200+법인영업혁신단!V200</f>
        <v>0</v>
      </c>
      <c r="G200" s="86">
        <f>P200+법인영업혁신단!W200</f>
        <v>0</v>
      </c>
      <c r="H200" s="2" t="b">
        <f t="shared" si="7"/>
        <v>1</v>
      </c>
      <c r="K200" s="86">
        <f>IFERROR(VLOOKUP($A200,법인영업혁신단!$A$1:$D$257,2,FALSE),0)</f>
        <v>263000</v>
      </c>
      <c r="L200" s="86">
        <f>IFERROR(VLOOKUP($A200,'법인영업혁신단 IU'!$A:$E,5,FALSE),0)</f>
        <v>263000</v>
      </c>
      <c r="M200" s="86">
        <f>IFERROR(VLOOKUP($A200,기업영업팀회신!$A:$D,3,FALSE),0)</f>
        <v>0</v>
      </c>
      <c r="N200" s="86">
        <f>IFERROR(VLOOKUP($A200,기업영업팀회신!$A:$D,4,FALSE),0)</f>
        <v>0</v>
      </c>
      <c r="O200" s="86">
        <f>IFERROR(VLOOKUP($A200,'법인영업혁신단 IU'!$A:$F,6,FALSE),0)</f>
        <v>0</v>
      </c>
      <c r="P200" s="86">
        <f>IFERROR(VLOOKUP($A200,'법인영업혁신단 IU'!$A:$G,7,FALSE),0)</f>
        <v>0</v>
      </c>
    </row>
    <row r="201" spans="1:16" x14ac:dyDescent="0.25">
      <c r="A201" s="23" t="s">
        <v>101</v>
      </c>
      <c r="B201" s="86">
        <f t="shared" si="6"/>
        <v>0</v>
      </c>
      <c r="C201" s="86">
        <f>L201+법인영업혁신단!S201</f>
        <v>0</v>
      </c>
      <c r="D201" s="86">
        <f>M201+법인영업혁신단!T201</f>
        <v>0</v>
      </c>
      <c r="E201" s="86">
        <f>N201+법인영업혁신단!U201</f>
        <v>0</v>
      </c>
      <c r="F201" s="86">
        <f>O201+법인영업혁신단!V201</f>
        <v>0</v>
      </c>
      <c r="G201" s="86">
        <f>P201+법인영업혁신단!W201</f>
        <v>0</v>
      </c>
      <c r="H201" s="2" t="b">
        <f t="shared" si="7"/>
        <v>1</v>
      </c>
      <c r="K201" s="86">
        <f>IFERROR(VLOOKUP($A201,법인영업혁신단!$A$1:$D$257,2,FALSE),0)</f>
        <v>0</v>
      </c>
      <c r="L201" s="86">
        <f>IFERROR(VLOOKUP($A201,'법인영업혁신단 IU'!$A:$E,5,FALSE),0)</f>
        <v>0</v>
      </c>
      <c r="M201" s="86">
        <f>IFERROR(VLOOKUP($A201,기업영업팀회신!$A:$D,3,FALSE),0)</f>
        <v>0</v>
      </c>
      <c r="N201" s="86">
        <f>IFERROR(VLOOKUP($A201,기업영업팀회신!$A:$D,4,FALSE),0)</f>
        <v>0</v>
      </c>
      <c r="O201" s="86">
        <f>IFERROR(VLOOKUP($A201,'법인영업혁신단 IU'!$A:$F,6,FALSE),0)</f>
        <v>0</v>
      </c>
      <c r="P201" s="86">
        <f>IFERROR(VLOOKUP($A201,'법인영업혁신단 IU'!$A:$G,7,FALSE),0)</f>
        <v>0</v>
      </c>
    </row>
    <row r="202" spans="1:16" x14ac:dyDescent="0.25">
      <c r="A202" s="23" t="s">
        <v>102</v>
      </c>
      <c r="B202" s="86">
        <f t="shared" si="6"/>
        <v>0</v>
      </c>
      <c r="C202" s="86">
        <f>L202+법인영업혁신단!S202</f>
        <v>0</v>
      </c>
      <c r="D202" s="86">
        <f>M202+법인영업혁신단!T202</f>
        <v>0</v>
      </c>
      <c r="E202" s="86">
        <f>N202+법인영업혁신단!U202</f>
        <v>0</v>
      </c>
      <c r="F202" s="86">
        <f>O202+법인영업혁신단!V202</f>
        <v>0</v>
      </c>
      <c r="G202" s="86">
        <f>P202+법인영업혁신단!W202</f>
        <v>0</v>
      </c>
      <c r="H202" s="2" t="b">
        <f t="shared" si="7"/>
        <v>1</v>
      </c>
      <c r="K202" s="86">
        <f>IFERROR(VLOOKUP($A202,법인영업혁신단!$A$1:$D$257,2,FALSE),0)</f>
        <v>0</v>
      </c>
      <c r="L202" s="86">
        <f>IFERROR(VLOOKUP($A202,'법인영업혁신단 IU'!$A:$E,5,FALSE),0)</f>
        <v>0</v>
      </c>
      <c r="M202" s="86">
        <f>IFERROR(VLOOKUP($A202,기업영업팀회신!$A:$D,3,FALSE),0)</f>
        <v>0</v>
      </c>
      <c r="N202" s="86">
        <f>IFERROR(VLOOKUP($A202,기업영업팀회신!$A:$D,4,FALSE),0)</f>
        <v>0</v>
      </c>
      <c r="O202" s="86">
        <f>IFERROR(VLOOKUP($A202,'법인영업혁신단 IU'!$A:$F,6,FALSE),0)</f>
        <v>0</v>
      </c>
      <c r="P202" s="86">
        <f>IFERROR(VLOOKUP($A202,'법인영업혁신단 IU'!$A:$G,7,FALSE),0)</f>
        <v>0</v>
      </c>
    </row>
    <row r="203" spans="1:16" x14ac:dyDescent="0.25">
      <c r="A203" s="23" t="s">
        <v>103</v>
      </c>
      <c r="B203" s="86">
        <f t="shared" si="6"/>
        <v>589700</v>
      </c>
      <c r="C203" s="86">
        <f>L203+법인영업혁신단!S203</f>
        <v>589700</v>
      </c>
      <c r="D203" s="86">
        <f>M203+법인영업혁신단!T203</f>
        <v>0</v>
      </c>
      <c r="E203" s="86">
        <f>N203+법인영업혁신단!U203</f>
        <v>0</v>
      </c>
      <c r="F203" s="86">
        <f>O203+법인영업혁신단!V203</f>
        <v>0</v>
      </c>
      <c r="G203" s="86">
        <f>P203+법인영업혁신단!W203</f>
        <v>0</v>
      </c>
      <c r="H203" s="2" t="b">
        <f t="shared" si="7"/>
        <v>1</v>
      </c>
      <c r="K203" s="86">
        <f>IFERROR(VLOOKUP($A203,법인영업혁신단!$A$1:$D$257,2,FALSE),0)</f>
        <v>589700</v>
      </c>
      <c r="L203" s="86">
        <f>IFERROR(VLOOKUP($A203,'법인영업혁신단 IU'!$A:$E,5,FALSE),0)</f>
        <v>589700</v>
      </c>
      <c r="M203" s="86">
        <f>IFERROR(VLOOKUP($A203,기업영업팀회신!$A:$D,3,FALSE),0)</f>
        <v>0</v>
      </c>
      <c r="N203" s="86">
        <f>IFERROR(VLOOKUP($A203,기업영업팀회신!$A:$D,4,FALSE),0)</f>
        <v>0</v>
      </c>
      <c r="O203" s="86">
        <f>IFERROR(VLOOKUP($A203,'법인영업혁신단 IU'!$A:$F,6,FALSE),0)</f>
        <v>0</v>
      </c>
      <c r="P203" s="86">
        <f>IFERROR(VLOOKUP($A203,'법인영업혁신단 IU'!$A:$G,7,FALSE),0)</f>
        <v>0</v>
      </c>
    </row>
    <row r="204" spans="1:16" x14ac:dyDescent="0.25">
      <c r="A204" s="23" t="s">
        <v>174</v>
      </c>
      <c r="B204" s="86">
        <f t="shared" si="6"/>
        <v>0</v>
      </c>
      <c r="C204" s="86">
        <f>L204+법인영업혁신단!S204</f>
        <v>0</v>
      </c>
      <c r="D204" s="86">
        <f>M204+법인영업혁신단!T204</f>
        <v>0</v>
      </c>
      <c r="E204" s="86">
        <f>N204+법인영업혁신단!U204</f>
        <v>0</v>
      </c>
      <c r="F204" s="86">
        <f>O204+법인영업혁신단!V204</f>
        <v>0</v>
      </c>
      <c r="G204" s="86">
        <f>P204+법인영업혁신단!W204</f>
        <v>0</v>
      </c>
      <c r="H204" s="2" t="b">
        <f t="shared" si="7"/>
        <v>1</v>
      </c>
      <c r="K204" s="86">
        <f>IFERROR(VLOOKUP($A204,법인영업혁신단!$A$1:$D$257,2,FALSE),0)</f>
        <v>0</v>
      </c>
      <c r="L204" s="86">
        <f>IFERROR(VLOOKUP($A204,'법인영업혁신단 IU'!$A:$E,5,FALSE),0)</f>
        <v>0</v>
      </c>
      <c r="M204" s="86">
        <f>IFERROR(VLOOKUP($A204,기업영업팀회신!$A:$D,3,FALSE),0)</f>
        <v>0</v>
      </c>
      <c r="N204" s="86">
        <f>IFERROR(VLOOKUP($A204,기업영업팀회신!$A:$D,4,FALSE),0)</f>
        <v>0</v>
      </c>
      <c r="O204" s="86">
        <f>IFERROR(VLOOKUP($A204,'법인영업혁신단 IU'!$A:$F,6,FALSE),0)</f>
        <v>0</v>
      </c>
      <c r="P204" s="86">
        <f>IFERROR(VLOOKUP($A204,'법인영업혁신단 IU'!$A:$G,7,FALSE),0)</f>
        <v>0</v>
      </c>
    </row>
    <row r="205" spans="1:16" x14ac:dyDescent="0.25">
      <c r="A205" s="23" t="s">
        <v>104</v>
      </c>
      <c r="B205" s="86">
        <f t="shared" si="6"/>
        <v>3289191</v>
      </c>
      <c r="C205" s="86">
        <f>L205+법인영업혁신단!S205</f>
        <v>1866153</v>
      </c>
      <c r="D205" s="86">
        <f>M205+법인영업혁신단!T205</f>
        <v>711519</v>
      </c>
      <c r="E205" s="86">
        <f>N205+법인영업혁신단!U205</f>
        <v>711519</v>
      </c>
      <c r="F205" s="86">
        <f>O205+법인영업혁신단!V205</f>
        <v>0</v>
      </c>
      <c r="G205" s="86">
        <f>P205+법인영업혁신단!W205</f>
        <v>0</v>
      </c>
      <c r="H205" s="2" t="b">
        <f t="shared" si="7"/>
        <v>1</v>
      </c>
      <c r="K205" s="86">
        <f>IFERROR(VLOOKUP($A205,법인영업혁신단!$A$1:$D$257,2,FALSE),0)</f>
        <v>3289191</v>
      </c>
      <c r="L205" s="86">
        <f>IFERROR(VLOOKUP($A205,'법인영업혁신단 IU'!$A:$E,5,FALSE),0)</f>
        <v>1866153</v>
      </c>
      <c r="M205" s="86">
        <f>IFERROR(VLOOKUP($A205,기업영업팀회신!$A:$D,3,FALSE),0)</f>
        <v>711519</v>
      </c>
      <c r="N205" s="86">
        <f>IFERROR(VLOOKUP($A205,기업영업팀회신!$A:$D,4,FALSE),0)</f>
        <v>711519</v>
      </c>
      <c r="O205" s="86">
        <f>IFERROR(VLOOKUP($A205,'법인영업혁신단 IU'!$A:$F,6,FALSE),0)</f>
        <v>0</v>
      </c>
      <c r="P205" s="86">
        <f>IFERROR(VLOOKUP($A205,'법인영업혁신단 IU'!$A:$G,7,FALSE),0)</f>
        <v>0</v>
      </c>
    </row>
    <row r="206" spans="1:16" x14ac:dyDescent="0.25">
      <c r="A206" s="25" t="s">
        <v>240</v>
      </c>
      <c r="B206" s="86">
        <f t="shared" si="6"/>
        <v>0</v>
      </c>
      <c r="C206" s="86">
        <f>L206+법인영업혁신단!S206</f>
        <v>0</v>
      </c>
      <c r="D206" s="86">
        <f>M206+법인영업혁신단!T206</f>
        <v>0</v>
      </c>
      <c r="E206" s="86">
        <f>N206+법인영업혁신단!U206</f>
        <v>0</v>
      </c>
      <c r="F206" s="86">
        <f>O206+법인영업혁신단!V206</f>
        <v>0</v>
      </c>
      <c r="G206" s="86">
        <f>P206+법인영업혁신단!W206</f>
        <v>0</v>
      </c>
      <c r="H206" s="2" t="b">
        <f t="shared" si="7"/>
        <v>1</v>
      </c>
      <c r="K206" s="86">
        <f>IFERROR(VLOOKUP($A206,법인영업혁신단!$A$1:$D$257,2,FALSE),0)</f>
        <v>0</v>
      </c>
      <c r="L206" s="86">
        <f>IFERROR(VLOOKUP($A206,'법인영업혁신단 IU'!$A:$E,5,FALSE),0)</f>
        <v>0</v>
      </c>
      <c r="M206" s="86">
        <f>IFERROR(VLOOKUP($A206,기업영업팀회신!$A:$D,3,FALSE),0)</f>
        <v>0</v>
      </c>
      <c r="N206" s="86">
        <f>IFERROR(VLOOKUP($A206,기업영업팀회신!$A:$D,4,FALSE),0)</f>
        <v>0</v>
      </c>
      <c r="O206" s="86">
        <f>IFERROR(VLOOKUP($A206,'법인영업혁신단 IU'!$A:$F,6,FALSE),0)</f>
        <v>0</v>
      </c>
      <c r="P206" s="86">
        <f>IFERROR(VLOOKUP($A206,'법인영업혁신단 IU'!$A:$G,7,FALSE),0)</f>
        <v>0</v>
      </c>
    </row>
    <row r="207" spans="1:16" x14ac:dyDescent="0.25">
      <c r="A207" s="23" t="s">
        <v>241</v>
      </c>
      <c r="B207" s="86">
        <f t="shared" si="6"/>
        <v>0</v>
      </c>
      <c r="C207" s="86">
        <f>L207+법인영업혁신단!S207</f>
        <v>0</v>
      </c>
      <c r="D207" s="86">
        <f>M207+법인영업혁신단!T207</f>
        <v>0</v>
      </c>
      <c r="E207" s="86">
        <f>N207+법인영업혁신단!U207</f>
        <v>0</v>
      </c>
      <c r="F207" s="86">
        <f>O207+법인영업혁신단!V207</f>
        <v>0</v>
      </c>
      <c r="G207" s="86">
        <f>P207+법인영업혁신단!W207</f>
        <v>0</v>
      </c>
      <c r="H207" s="2" t="b">
        <f t="shared" si="7"/>
        <v>1</v>
      </c>
      <c r="K207" s="86">
        <f>IFERROR(VLOOKUP($A207,법인영업혁신단!$A$1:$D$257,2,FALSE),0)</f>
        <v>0</v>
      </c>
      <c r="L207" s="86">
        <f>IFERROR(VLOOKUP($A207,'법인영업혁신단 IU'!$A:$E,5,FALSE),0)</f>
        <v>0</v>
      </c>
      <c r="M207" s="86">
        <f>IFERROR(VLOOKUP($A207,기업영업팀회신!$A:$D,3,FALSE),0)</f>
        <v>0</v>
      </c>
      <c r="N207" s="86">
        <f>IFERROR(VLOOKUP($A207,기업영업팀회신!$A:$D,4,FALSE),0)</f>
        <v>0</v>
      </c>
      <c r="O207" s="86">
        <f>IFERROR(VLOOKUP($A207,'법인영업혁신단 IU'!$A:$F,6,FALSE),0)</f>
        <v>0</v>
      </c>
      <c r="P207" s="86">
        <f>IFERROR(VLOOKUP($A207,'법인영업혁신단 IU'!$A:$G,7,FALSE),0)</f>
        <v>0</v>
      </c>
    </row>
    <row r="208" spans="1:16" x14ac:dyDescent="0.25">
      <c r="A208" s="25" t="s">
        <v>242</v>
      </c>
      <c r="B208" s="86">
        <f t="shared" si="6"/>
        <v>0</v>
      </c>
      <c r="C208" s="86">
        <f>L208+법인영업혁신단!S208</f>
        <v>0</v>
      </c>
      <c r="D208" s="86">
        <f>M208+법인영업혁신단!T208</f>
        <v>0</v>
      </c>
      <c r="E208" s="86">
        <f>N208+법인영업혁신단!U208</f>
        <v>0</v>
      </c>
      <c r="F208" s="86">
        <f>O208+법인영업혁신단!V208</f>
        <v>0</v>
      </c>
      <c r="G208" s="86">
        <f>P208+법인영업혁신단!W208</f>
        <v>0</v>
      </c>
      <c r="H208" s="2" t="b">
        <f t="shared" si="7"/>
        <v>1</v>
      </c>
      <c r="K208" s="86">
        <f>IFERROR(VLOOKUP($A208,법인영업혁신단!$A$1:$D$257,2,FALSE),0)</f>
        <v>0</v>
      </c>
      <c r="L208" s="86">
        <f>IFERROR(VLOOKUP($A208,'법인영업혁신단 IU'!$A:$E,5,FALSE),0)</f>
        <v>0</v>
      </c>
      <c r="M208" s="86">
        <f>IFERROR(VLOOKUP($A208,기업영업팀회신!$A:$D,3,FALSE),0)</f>
        <v>0</v>
      </c>
      <c r="N208" s="86">
        <f>IFERROR(VLOOKUP($A208,기업영업팀회신!$A:$D,4,FALSE),0)</f>
        <v>0</v>
      </c>
      <c r="O208" s="86">
        <f>IFERROR(VLOOKUP($A208,'법인영업혁신단 IU'!$A:$F,6,FALSE),0)</f>
        <v>0</v>
      </c>
      <c r="P208" s="86">
        <f>IFERROR(VLOOKUP($A208,'법인영업혁신단 IU'!$A:$G,7,FALSE),0)</f>
        <v>0</v>
      </c>
    </row>
    <row r="209" spans="1:16" x14ac:dyDescent="0.25">
      <c r="A209" s="23" t="s">
        <v>243</v>
      </c>
      <c r="B209" s="86">
        <f t="shared" si="6"/>
        <v>0</v>
      </c>
      <c r="C209" s="86">
        <f>L209+법인영업혁신단!S209</f>
        <v>0</v>
      </c>
      <c r="D209" s="86">
        <f>M209+법인영업혁신단!T209</f>
        <v>0</v>
      </c>
      <c r="E209" s="86">
        <f>N209+법인영업혁신단!U209</f>
        <v>0</v>
      </c>
      <c r="F209" s="86">
        <f>O209+법인영업혁신단!V209</f>
        <v>0</v>
      </c>
      <c r="G209" s="86">
        <f>P209+법인영업혁신단!W209</f>
        <v>0</v>
      </c>
      <c r="H209" s="2" t="b">
        <f t="shared" si="7"/>
        <v>1</v>
      </c>
      <c r="K209" s="86">
        <f>IFERROR(VLOOKUP($A209,법인영업혁신단!$A$1:$D$257,2,FALSE),0)</f>
        <v>0</v>
      </c>
      <c r="L209" s="86">
        <f>IFERROR(VLOOKUP($A209,'법인영업혁신단 IU'!$A:$E,5,FALSE),0)</f>
        <v>0</v>
      </c>
      <c r="M209" s="86">
        <f>IFERROR(VLOOKUP($A209,기업영업팀회신!$A:$D,3,FALSE),0)</f>
        <v>0</v>
      </c>
      <c r="N209" s="86">
        <f>IFERROR(VLOOKUP($A209,기업영업팀회신!$A:$D,4,FALSE),0)</f>
        <v>0</v>
      </c>
      <c r="O209" s="86">
        <f>IFERROR(VLOOKUP($A209,'법인영업혁신단 IU'!$A:$F,6,FALSE),0)</f>
        <v>0</v>
      </c>
      <c r="P209" s="86">
        <f>IFERROR(VLOOKUP($A209,'법인영업혁신단 IU'!$A:$G,7,FALSE),0)</f>
        <v>0</v>
      </c>
    </row>
    <row r="210" spans="1:16" x14ac:dyDescent="0.25">
      <c r="A210" s="23" t="s">
        <v>334</v>
      </c>
      <c r="B210" s="86">
        <f t="shared" si="6"/>
        <v>576364</v>
      </c>
      <c r="C210" s="86">
        <f>L210+법인영업혁신단!S210</f>
        <v>576364</v>
      </c>
      <c r="D210" s="86">
        <f>M210+법인영업혁신단!T210</f>
        <v>0</v>
      </c>
      <c r="E210" s="86">
        <f>N210+법인영업혁신단!U210</f>
        <v>0</v>
      </c>
      <c r="F210" s="86">
        <f>O210+법인영업혁신단!V210</f>
        <v>0</v>
      </c>
      <c r="G210" s="86">
        <f>P210+법인영업혁신단!W210</f>
        <v>0</v>
      </c>
      <c r="H210" s="2" t="b">
        <f t="shared" si="7"/>
        <v>1</v>
      </c>
      <c r="K210" s="86">
        <f>IFERROR(VLOOKUP($A210,법인영업혁신단!$A$1:$D$257,2,FALSE),0)</f>
        <v>576364</v>
      </c>
      <c r="L210" s="86">
        <f>IFERROR(VLOOKUP($A210,'법인영업혁신단 IU'!$A:$E,5,FALSE),0)</f>
        <v>576364</v>
      </c>
      <c r="M210" s="86">
        <f>IFERROR(VLOOKUP($A210,기업영업팀회신!$A:$D,3,FALSE),0)</f>
        <v>0</v>
      </c>
      <c r="N210" s="86">
        <f>IFERROR(VLOOKUP($A210,기업영업팀회신!$A:$D,4,FALSE),0)</f>
        <v>0</v>
      </c>
      <c r="O210" s="86">
        <f>IFERROR(VLOOKUP($A210,'법인영업혁신단 IU'!$A:$F,6,FALSE),0)</f>
        <v>0</v>
      </c>
      <c r="P210" s="86">
        <f>IFERROR(VLOOKUP($A210,'법인영업혁신단 IU'!$A:$G,7,FALSE),0)</f>
        <v>0</v>
      </c>
    </row>
    <row r="211" spans="1:16" x14ac:dyDescent="0.25">
      <c r="A211" s="24" t="s">
        <v>175</v>
      </c>
      <c r="B211" s="86">
        <f t="shared" si="6"/>
        <v>0</v>
      </c>
      <c r="C211" s="86">
        <f>L211+법인영업혁신단!S211</f>
        <v>0</v>
      </c>
      <c r="D211" s="86">
        <f>M211+법인영업혁신단!T211</f>
        <v>0</v>
      </c>
      <c r="E211" s="86">
        <f>N211+법인영업혁신단!U211</f>
        <v>0</v>
      </c>
      <c r="F211" s="86">
        <f>O211+법인영업혁신단!V211</f>
        <v>0</v>
      </c>
      <c r="G211" s="86">
        <f>P211+법인영업혁신단!W211</f>
        <v>0</v>
      </c>
      <c r="H211" s="2" t="b">
        <f t="shared" si="7"/>
        <v>1</v>
      </c>
      <c r="K211" s="86">
        <f>IFERROR(VLOOKUP($A211,법인영업혁신단!$A$1:$D$257,2,FALSE),0)</f>
        <v>0</v>
      </c>
      <c r="L211" s="86">
        <f>IFERROR(VLOOKUP($A211,'법인영업혁신단 IU'!$A:$E,5,FALSE),0)</f>
        <v>0</v>
      </c>
      <c r="M211" s="86">
        <f>IFERROR(VLOOKUP($A211,기업영업팀회신!$A:$D,3,FALSE),0)</f>
        <v>0</v>
      </c>
      <c r="N211" s="86">
        <f>IFERROR(VLOOKUP($A211,기업영업팀회신!$A:$D,4,FALSE),0)</f>
        <v>0</v>
      </c>
      <c r="O211" s="86">
        <f>IFERROR(VLOOKUP($A211,'법인영업혁신단 IU'!$A:$F,6,FALSE),0)</f>
        <v>0</v>
      </c>
      <c r="P211" s="86">
        <f>IFERROR(VLOOKUP($A211,'법인영업혁신단 IU'!$A:$G,7,FALSE),0)</f>
        <v>0</v>
      </c>
    </row>
    <row r="212" spans="1:16" x14ac:dyDescent="0.25">
      <c r="A212" s="23" t="s">
        <v>176</v>
      </c>
      <c r="B212" s="86">
        <f t="shared" si="6"/>
        <v>0</v>
      </c>
      <c r="C212" s="86">
        <f>L212+법인영업혁신단!S212</f>
        <v>0</v>
      </c>
      <c r="D212" s="86">
        <f>M212+법인영업혁신단!T212</f>
        <v>0</v>
      </c>
      <c r="E212" s="86">
        <f>N212+법인영업혁신단!U212</f>
        <v>0</v>
      </c>
      <c r="F212" s="86">
        <f>O212+법인영업혁신단!V212</f>
        <v>0</v>
      </c>
      <c r="G212" s="86">
        <f>P212+법인영업혁신단!W212</f>
        <v>0</v>
      </c>
      <c r="H212" s="2" t="b">
        <f t="shared" si="7"/>
        <v>1</v>
      </c>
      <c r="K212" s="86">
        <f>IFERROR(VLOOKUP($A212,법인영업혁신단!$A$1:$D$257,2,FALSE),0)</f>
        <v>0</v>
      </c>
      <c r="L212" s="86">
        <f>IFERROR(VLOOKUP($A212,'법인영업혁신단 IU'!$A:$E,5,FALSE),0)</f>
        <v>0</v>
      </c>
      <c r="M212" s="86">
        <f>IFERROR(VLOOKUP($A212,기업영업팀회신!$A:$D,3,FALSE),0)</f>
        <v>0</v>
      </c>
      <c r="N212" s="86">
        <f>IFERROR(VLOOKUP($A212,기업영업팀회신!$A:$D,4,FALSE),0)</f>
        <v>0</v>
      </c>
      <c r="O212" s="86">
        <f>IFERROR(VLOOKUP($A212,'법인영업혁신단 IU'!$A:$F,6,FALSE),0)</f>
        <v>0</v>
      </c>
      <c r="P212" s="86">
        <f>IFERROR(VLOOKUP($A212,'법인영업혁신단 IU'!$A:$G,7,FALSE),0)</f>
        <v>0</v>
      </c>
    </row>
    <row r="213" spans="1:16" x14ac:dyDescent="0.25">
      <c r="A213" s="24" t="s">
        <v>105</v>
      </c>
      <c r="B213" s="86">
        <f t="shared" si="6"/>
        <v>73710956</v>
      </c>
      <c r="C213" s="86">
        <f>L213+법인영업혁신단!S213</f>
        <v>65382820</v>
      </c>
      <c r="D213" s="86">
        <f>M213+법인영업혁신단!T213</f>
        <v>306639</v>
      </c>
      <c r="E213" s="86">
        <f>N213+법인영업혁신단!U213</f>
        <v>7044498</v>
      </c>
      <c r="F213" s="86">
        <f>O213+법인영업혁신단!V213</f>
        <v>976999</v>
      </c>
      <c r="G213" s="86">
        <f>P213+법인영업혁신단!W213</f>
        <v>0</v>
      </c>
      <c r="H213" s="2" t="b">
        <f t="shared" si="7"/>
        <v>1</v>
      </c>
      <c r="K213" s="86">
        <f>IFERROR(VLOOKUP($A213,법인영업혁신단!$A$1:$D$257,2,FALSE),0)</f>
        <v>73710956</v>
      </c>
      <c r="L213" s="86">
        <f>IFERROR(VLOOKUP($A213,'법인영업혁신단 IU'!$A:$E,5,FALSE),0)</f>
        <v>65382820</v>
      </c>
      <c r="M213" s="86">
        <f>IFERROR(VLOOKUP($A213,기업영업팀회신!$A:$D,3,FALSE),0)</f>
        <v>306639</v>
      </c>
      <c r="N213" s="86">
        <f>IFERROR(VLOOKUP($A213,기업영업팀회신!$A:$D,4,FALSE),0)</f>
        <v>7044498</v>
      </c>
      <c r="O213" s="86">
        <f>IFERROR(VLOOKUP($A213,'법인영업혁신단 IU'!$A:$F,6,FALSE),0)</f>
        <v>976999</v>
      </c>
      <c r="P213" s="86">
        <f>IFERROR(VLOOKUP($A213,'법인영업혁신단 IU'!$A:$G,7,FALSE),0)</f>
        <v>0</v>
      </c>
    </row>
    <row r="214" spans="1:16" x14ac:dyDescent="0.25">
      <c r="A214" s="25" t="s">
        <v>186</v>
      </c>
      <c r="B214" s="86">
        <f t="shared" si="6"/>
        <v>68943120</v>
      </c>
      <c r="C214" s="86">
        <f>L214+법인영업혁신단!S214</f>
        <v>65382820</v>
      </c>
      <c r="D214" s="86">
        <f>M214+법인영업혁신단!T214</f>
        <v>-793460</v>
      </c>
      <c r="E214" s="86">
        <f>N214+법인영업혁신단!U214</f>
        <v>4353760</v>
      </c>
      <c r="F214" s="86">
        <f>O214+법인영업혁신단!V214</f>
        <v>0</v>
      </c>
      <c r="G214" s="86">
        <f>P214+법인영업혁신단!W214</f>
        <v>0</v>
      </c>
      <c r="H214" s="2" t="b">
        <f t="shared" si="7"/>
        <v>1</v>
      </c>
      <c r="K214" s="86">
        <f>IFERROR(VLOOKUP($A214,법인영업혁신단!$A$1:$D$257,2,FALSE),0)</f>
        <v>68943120</v>
      </c>
      <c r="L214" s="86">
        <f>IFERROR(VLOOKUP($A214,'법인영업혁신단 IU'!$A:$E,5,FALSE),0)</f>
        <v>65382820</v>
      </c>
      <c r="M214" s="86">
        <f>IFERROR(VLOOKUP($A214,기업영업팀회신!$A:$D,3,FALSE),0)</f>
        <v>-793460</v>
      </c>
      <c r="N214" s="86">
        <f>IFERROR(VLOOKUP($A214,기업영업팀회신!$A:$D,4,FALSE),0)</f>
        <v>4353760</v>
      </c>
      <c r="O214" s="86">
        <f>IFERROR(VLOOKUP($A214,'법인영업혁신단 IU'!$A:$F,6,FALSE),0)</f>
        <v>0</v>
      </c>
      <c r="P214" s="86">
        <f>IFERROR(VLOOKUP($A214,'법인영업혁신단 IU'!$A:$G,7,FALSE),0)</f>
        <v>0</v>
      </c>
    </row>
    <row r="215" spans="1:16" x14ac:dyDescent="0.25">
      <c r="A215" s="25" t="s">
        <v>244</v>
      </c>
      <c r="B215" s="86">
        <f t="shared" si="6"/>
        <v>0</v>
      </c>
      <c r="C215" s="86">
        <f>L215+법인영업혁신단!S215</f>
        <v>0</v>
      </c>
      <c r="D215" s="86">
        <f>M215+법인영업혁신단!T215</f>
        <v>0</v>
      </c>
      <c r="E215" s="86">
        <f>N215+법인영업혁신단!U215</f>
        <v>0</v>
      </c>
      <c r="F215" s="86">
        <f>O215+법인영업혁신단!V215</f>
        <v>0</v>
      </c>
      <c r="G215" s="86">
        <f>P215+법인영업혁신단!W215</f>
        <v>0</v>
      </c>
      <c r="H215" s="2" t="b">
        <f t="shared" si="7"/>
        <v>1</v>
      </c>
      <c r="K215" s="86">
        <f>IFERROR(VLOOKUP($A215,법인영업혁신단!$A$1:$D$257,2,FALSE),0)</f>
        <v>0</v>
      </c>
      <c r="L215" s="86">
        <f>IFERROR(VLOOKUP($A215,'법인영업혁신단 IU'!$A:$E,5,FALSE),0)</f>
        <v>0</v>
      </c>
      <c r="M215" s="86">
        <f>IFERROR(VLOOKUP($A215,기업영업팀회신!$A:$D,3,FALSE),0)</f>
        <v>0</v>
      </c>
      <c r="N215" s="86">
        <f>IFERROR(VLOOKUP($A215,기업영업팀회신!$A:$D,4,FALSE),0)</f>
        <v>0</v>
      </c>
      <c r="O215" s="86">
        <f>IFERROR(VLOOKUP($A215,'법인영업혁신단 IU'!$A:$F,6,FALSE),0)</f>
        <v>0</v>
      </c>
      <c r="P215" s="86">
        <f>IFERROR(VLOOKUP($A215,'법인영업혁신단 IU'!$A:$G,7,FALSE),0)</f>
        <v>0</v>
      </c>
    </row>
    <row r="216" spans="1:16" x14ac:dyDescent="0.25">
      <c r="A216" s="23" t="s">
        <v>106</v>
      </c>
      <c r="B216" s="86">
        <f t="shared" si="6"/>
        <v>0</v>
      </c>
      <c r="C216" s="86">
        <f>L216+법인영업혁신단!S216</f>
        <v>0</v>
      </c>
      <c r="D216" s="86">
        <f>M216+법인영업혁신단!T216</f>
        <v>0</v>
      </c>
      <c r="E216" s="86">
        <f>N216+법인영업혁신단!U216</f>
        <v>0</v>
      </c>
      <c r="F216" s="86">
        <f>O216+법인영업혁신단!V216</f>
        <v>0</v>
      </c>
      <c r="G216" s="86">
        <f>P216+법인영업혁신단!W216</f>
        <v>0</v>
      </c>
      <c r="H216" s="2" t="b">
        <f t="shared" si="7"/>
        <v>1</v>
      </c>
      <c r="K216" s="86">
        <f>IFERROR(VLOOKUP($A216,법인영업혁신단!$A$1:$D$257,2,FALSE),0)</f>
        <v>0</v>
      </c>
      <c r="L216" s="86">
        <f>IFERROR(VLOOKUP($A216,'법인영업혁신단 IU'!$A:$E,5,FALSE),0)</f>
        <v>0</v>
      </c>
      <c r="M216" s="86">
        <f>IFERROR(VLOOKUP($A216,기업영업팀회신!$A:$D,3,FALSE),0)</f>
        <v>0</v>
      </c>
      <c r="N216" s="86">
        <f>IFERROR(VLOOKUP($A216,기업영업팀회신!$A:$D,4,FALSE),0)</f>
        <v>0</v>
      </c>
      <c r="O216" s="86">
        <f>IFERROR(VLOOKUP($A216,'법인영업혁신단 IU'!$A:$F,6,FALSE),0)</f>
        <v>0</v>
      </c>
      <c r="P216" s="86">
        <f>IFERROR(VLOOKUP($A216,'법인영업혁신단 IU'!$A:$G,7,FALSE),0)</f>
        <v>0</v>
      </c>
    </row>
    <row r="217" spans="1:16" x14ac:dyDescent="0.25">
      <c r="A217" s="25" t="s">
        <v>107</v>
      </c>
      <c r="B217" s="86">
        <f t="shared" si="6"/>
        <v>1590639</v>
      </c>
      <c r="C217" s="86">
        <f>L217+법인영업혁신단!S217</f>
        <v>0</v>
      </c>
      <c r="D217" s="86">
        <f>M217+법인영업혁신단!T217</f>
        <v>0</v>
      </c>
      <c r="E217" s="86">
        <f>N217+법인영업혁신단!U217</f>
        <v>1590639</v>
      </c>
      <c r="F217" s="86">
        <f>O217+법인영업혁신단!V217</f>
        <v>0</v>
      </c>
      <c r="G217" s="86">
        <f>P217+법인영업혁신단!W217</f>
        <v>0</v>
      </c>
      <c r="H217" s="2" t="b">
        <f t="shared" si="7"/>
        <v>1</v>
      </c>
      <c r="K217" s="86">
        <f>IFERROR(VLOOKUP($A217,법인영업혁신단!$A$1:$D$257,2,FALSE),0)</f>
        <v>1590639</v>
      </c>
      <c r="L217" s="86">
        <f>IFERROR(VLOOKUP($A217,'법인영업혁신단 IU'!$A:$E,5,FALSE),0)</f>
        <v>0</v>
      </c>
      <c r="M217" s="86">
        <f>IFERROR(VLOOKUP($A217,기업영업팀회신!$A:$D,3,FALSE),0)</f>
        <v>0</v>
      </c>
      <c r="N217" s="86">
        <f>IFERROR(VLOOKUP($A217,기업영업팀회신!$A:$D,4,FALSE),0)</f>
        <v>1590639</v>
      </c>
      <c r="O217" s="86">
        <f>IFERROR(VLOOKUP($A217,'법인영업혁신단 IU'!$A:$F,6,FALSE),0)</f>
        <v>0</v>
      </c>
      <c r="P217" s="86">
        <f>IFERROR(VLOOKUP($A217,'법인영업혁신단 IU'!$A:$G,7,FALSE),0)</f>
        <v>0</v>
      </c>
    </row>
    <row r="218" spans="1:16" x14ac:dyDescent="0.25">
      <c r="A218" s="26" t="s">
        <v>108</v>
      </c>
      <c r="B218" s="86">
        <f t="shared" si="6"/>
        <v>0</v>
      </c>
      <c r="C218" s="86">
        <f>L218+법인영업혁신단!S218</f>
        <v>0</v>
      </c>
      <c r="D218" s="86">
        <f>M218+법인영업혁신단!T218</f>
        <v>0</v>
      </c>
      <c r="E218" s="86">
        <f>N218+법인영업혁신단!U218</f>
        <v>0</v>
      </c>
      <c r="F218" s="86">
        <f>O218+법인영업혁신단!V218</f>
        <v>0</v>
      </c>
      <c r="G218" s="86">
        <f>P218+법인영업혁신단!W218</f>
        <v>0</v>
      </c>
      <c r="H218" s="2" t="b">
        <f t="shared" si="7"/>
        <v>1</v>
      </c>
      <c r="K218" s="86">
        <f>IFERROR(VLOOKUP($A218,법인영업혁신단!$A$1:$D$257,2,FALSE),0)</f>
        <v>0</v>
      </c>
      <c r="L218" s="86">
        <f>IFERROR(VLOOKUP($A218,'법인영업혁신단 IU'!$A:$E,5,FALSE),0)</f>
        <v>0</v>
      </c>
      <c r="M218" s="86">
        <f>IFERROR(VLOOKUP($A218,기업영업팀회신!$A:$D,3,FALSE),0)</f>
        <v>0</v>
      </c>
      <c r="N218" s="86">
        <f>IFERROR(VLOOKUP($A218,기업영업팀회신!$A:$D,4,FALSE),0)</f>
        <v>0</v>
      </c>
      <c r="O218" s="86">
        <f>IFERROR(VLOOKUP($A218,'법인영업혁신단 IU'!$A:$F,6,FALSE),0)</f>
        <v>0</v>
      </c>
      <c r="P218" s="86">
        <f>IFERROR(VLOOKUP($A218,'법인영업혁신단 IU'!$A:$G,7,FALSE),0)</f>
        <v>0</v>
      </c>
    </row>
    <row r="219" spans="1:16" x14ac:dyDescent="0.25">
      <c r="A219" s="23" t="s">
        <v>131</v>
      </c>
      <c r="B219" s="86">
        <f t="shared" si="6"/>
        <v>976999</v>
      </c>
      <c r="C219" s="86">
        <f>L219+법인영업혁신단!S219</f>
        <v>0</v>
      </c>
      <c r="D219" s="86">
        <f>M219+법인영업혁신단!T219</f>
        <v>0</v>
      </c>
      <c r="E219" s="86">
        <f>N219+법인영업혁신단!U219</f>
        <v>0</v>
      </c>
      <c r="F219" s="86">
        <f>O219+법인영업혁신단!V219</f>
        <v>976999</v>
      </c>
      <c r="G219" s="86">
        <f>P219+법인영업혁신단!W219</f>
        <v>0</v>
      </c>
      <c r="H219" s="2" t="b">
        <f t="shared" si="7"/>
        <v>1</v>
      </c>
      <c r="K219" s="86">
        <f>IFERROR(VLOOKUP($A219,법인영업혁신단!$A$1:$D$257,2,FALSE),0)</f>
        <v>976999</v>
      </c>
      <c r="L219" s="86">
        <f>IFERROR(VLOOKUP($A219,'법인영업혁신단 IU'!$A:$E,5,FALSE),0)</f>
        <v>0</v>
      </c>
      <c r="M219" s="86">
        <f>IFERROR(VLOOKUP($A219,기업영업팀회신!$A:$D,3,FALSE),0)</f>
        <v>0</v>
      </c>
      <c r="N219" s="86">
        <f>IFERROR(VLOOKUP($A219,기업영업팀회신!$A:$D,4,FALSE),0)</f>
        <v>0</v>
      </c>
      <c r="O219" s="86">
        <f>IFERROR(VLOOKUP($A219,'법인영업혁신단 IU'!$A:$F,6,FALSE),0)</f>
        <v>976999</v>
      </c>
      <c r="P219" s="86">
        <f>IFERROR(VLOOKUP($A219,'법인영업혁신단 IU'!$A:$G,7,FALSE),0)</f>
        <v>0</v>
      </c>
    </row>
    <row r="220" spans="1:16" x14ac:dyDescent="0.25">
      <c r="A220" s="25" t="s">
        <v>109</v>
      </c>
      <c r="B220" s="86">
        <f t="shared" si="6"/>
        <v>2200198</v>
      </c>
      <c r="C220" s="86">
        <f>L220+법인영업혁신단!S220</f>
        <v>0</v>
      </c>
      <c r="D220" s="86">
        <f>M220+법인영업혁신단!T220</f>
        <v>1100099</v>
      </c>
      <c r="E220" s="86">
        <f>N220+법인영업혁신단!U220</f>
        <v>1100099</v>
      </c>
      <c r="F220" s="86">
        <f>O220+법인영업혁신단!V220</f>
        <v>0</v>
      </c>
      <c r="G220" s="86">
        <f>P220+법인영업혁신단!W220</f>
        <v>0</v>
      </c>
      <c r="H220" s="2" t="b">
        <f t="shared" si="7"/>
        <v>1</v>
      </c>
      <c r="K220" s="86">
        <f>IFERROR(VLOOKUP($A220,법인영업혁신단!$A$1:$D$257,2,FALSE),0)</f>
        <v>2200198</v>
      </c>
      <c r="L220" s="86">
        <f>IFERROR(VLOOKUP($A220,'법인영업혁신단 IU'!$A:$E,5,FALSE),0)</f>
        <v>0</v>
      </c>
      <c r="M220" s="86">
        <f>IFERROR(VLOOKUP($A220,기업영업팀회신!$A:$D,3,FALSE),0)</f>
        <v>1100099</v>
      </c>
      <c r="N220" s="86">
        <f>IFERROR(VLOOKUP($A220,기업영업팀회신!$A:$D,4,FALSE),0)</f>
        <v>1100099</v>
      </c>
      <c r="O220" s="86">
        <f>IFERROR(VLOOKUP($A220,'법인영업혁신단 IU'!$A:$F,6,FALSE),0)</f>
        <v>0</v>
      </c>
      <c r="P220" s="86">
        <f>IFERROR(VLOOKUP($A220,'법인영업혁신단 IU'!$A:$G,7,FALSE),0)</f>
        <v>0</v>
      </c>
    </row>
    <row r="221" spans="1:16" x14ac:dyDescent="0.25">
      <c r="A221" s="28" t="s">
        <v>245</v>
      </c>
      <c r="B221" s="86">
        <f t="shared" si="6"/>
        <v>0</v>
      </c>
      <c r="C221" s="86">
        <f>L221+법인영업혁신단!S221</f>
        <v>0</v>
      </c>
      <c r="D221" s="86">
        <f>M221+법인영업혁신단!T221</f>
        <v>0</v>
      </c>
      <c r="E221" s="86">
        <f>N221+법인영업혁신단!U221</f>
        <v>0</v>
      </c>
      <c r="F221" s="86">
        <f>O221+법인영업혁신단!V221</f>
        <v>0</v>
      </c>
      <c r="G221" s="86">
        <f>P221+법인영업혁신단!W221</f>
        <v>0</v>
      </c>
      <c r="H221" s="2" t="b">
        <f t="shared" si="7"/>
        <v>1</v>
      </c>
      <c r="K221" s="86">
        <f>IFERROR(VLOOKUP($A221,법인영업혁신단!$A$1:$D$257,2,FALSE),0)</f>
        <v>0</v>
      </c>
      <c r="L221" s="86">
        <f>IFERROR(VLOOKUP($A221,'법인영업혁신단 IU'!$A:$E,5,FALSE),0)</f>
        <v>0</v>
      </c>
      <c r="M221" s="86">
        <f>IFERROR(VLOOKUP($A221,기업영업팀회신!$A:$D,3,FALSE),0)</f>
        <v>0</v>
      </c>
      <c r="N221" s="86">
        <f>IFERROR(VLOOKUP($A221,기업영업팀회신!$A:$D,4,FALSE),0)</f>
        <v>0</v>
      </c>
      <c r="O221" s="86">
        <f>IFERROR(VLOOKUP($A221,'법인영업혁신단 IU'!$A:$F,6,FALSE),0)</f>
        <v>0</v>
      </c>
      <c r="P221" s="86">
        <f>IFERROR(VLOOKUP($A221,'법인영업혁신단 IU'!$A:$G,7,FALSE),0)</f>
        <v>0</v>
      </c>
    </row>
    <row r="222" spans="1:16" x14ac:dyDescent="0.25">
      <c r="A222" s="26" t="s">
        <v>110</v>
      </c>
      <c r="B222" s="86">
        <f t="shared" si="6"/>
        <v>0</v>
      </c>
      <c r="C222" s="86">
        <f>L222+법인영업혁신단!S222</f>
        <v>0</v>
      </c>
      <c r="D222" s="86">
        <f>M222+법인영업혁신단!T222</f>
        <v>0</v>
      </c>
      <c r="E222" s="86">
        <f>N222+법인영업혁신단!U222</f>
        <v>0</v>
      </c>
      <c r="F222" s="86">
        <f>O222+법인영업혁신단!V222</f>
        <v>0</v>
      </c>
      <c r="G222" s="86">
        <f>P222+법인영업혁신단!W222</f>
        <v>0</v>
      </c>
      <c r="H222" s="2" t="b">
        <f t="shared" si="7"/>
        <v>1</v>
      </c>
      <c r="K222" s="86">
        <f>IFERROR(VLOOKUP($A222,법인영업혁신단!$A$1:$D$257,2,FALSE),0)</f>
        <v>0</v>
      </c>
      <c r="L222" s="86">
        <f>IFERROR(VLOOKUP($A222,'법인영업혁신단 IU'!$A:$E,5,FALSE),0)</f>
        <v>0</v>
      </c>
      <c r="M222" s="86">
        <f>IFERROR(VLOOKUP($A222,기업영업팀회신!$A:$D,3,FALSE),0)</f>
        <v>0</v>
      </c>
      <c r="N222" s="86">
        <f>IFERROR(VLOOKUP($A222,기업영업팀회신!$A:$D,4,FALSE),0)</f>
        <v>0</v>
      </c>
      <c r="O222" s="86">
        <f>IFERROR(VLOOKUP($A222,'법인영업혁신단 IU'!$A:$F,6,FALSE),0)</f>
        <v>0</v>
      </c>
      <c r="P222" s="86">
        <f>IFERROR(VLOOKUP($A222,'법인영업혁신단 IU'!$A:$G,7,FALSE),0)</f>
        <v>0</v>
      </c>
    </row>
    <row r="223" spans="1:16" x14ac:dyDescent="0.25">
      <c r="A223" s="25" t="s">
        <v>339</v>
      </c>
      <c r="B223" s="86">
        <f t="shared" si="6"/>
        <v>0</v>
      </c>
      <c r="C223" s="86">
        <f>L223+법인영업혁신단!S223</f>
        <v>0</v>
      </c>
      <c r="D223" s="86">
        <f>M223+법인영업혁신단!T223</f>
        <v>0</v>
      </c>
      <c r="E223" s="86">
        <f>N223+법인영업혁신단!U223</f>
        <v>0</v>
      </c>
      <c r="F223" s="86">
        <f>O223+법인영업혁신단!V223</f>
        <v>0</v>
      </c>
      <c r="G223" s="86">
        <f>P223+법인영업혁신단!W223</f>
        <v>0</v>
      </c>
      <c r="H223" s="2" t="b">
        <f t="shared" si="7"/>
        <v>1</v>
      </c>
      <c r="K223" s="86">
        <f>IFERROR(VLOOKUP($A223,법인영업혁신단!$A$1:$D$257,2,FALSE),0)</f>
        <v>0</v>
      </c>
      <c r="L223" s="86">
        <f>IFERROR(VLOOKUP($A223,'법인영업혁신단 IU'!$A:$E,5,FALSE),0)</f>
        <v>0</v>
      </c>
      <c r="M223" s="86">
        <f>IFERROR(VLOOKUP($A223,기업영업팀회신!$A:$D,3,FALSE),0)</f>
        <v>0</v>
      </c>
      <c r="N223" s="86">
        <f>IFERROR(VLOOKUP($A223,기업영업팀회신!$A:$D,4,FALSE),0)</f>
        <v>0</v>
      </c>
      <c r="O223" s="86">
        <f>IFERROR(VLOOKUP($A223,'법인영업혁신단 IU'!$A:$F,6,FALSE),0)</f>
        <v>0</v>
      </c>
      <c r="P223" s="86">
        <f>IFERROR(VLOOKUP($A223,'법인영업혁신단 IU'!$A:$G,7,FALSE),0)</f>
        <v>0</v>
      </c>
    </row>
    <row r="224" spans="1:16" x14ac:dyDescent="0.25">
      <c r="A224" s="24" t="s">
        <v>246</v>
      </c>
      <c r="B224" s="86">
        <f t="shared" si="6"/>
        <v>0</v>
      </c>
      <c r="C224" s="86">
        <f>L224+법인영업혁신단!S224</f>
        <v>0</v>
      </c>
      <c r="D224" s="86">
        <f>M224+법인영업혁신단!T224</f>
        <v>0</v>
      </c>
      <c r="E224" s="86">
        <f>N224+법인영업혁신단!U224</f>
        <v>0</v>
      </c>
      <c r="F224" s="86">
        <f>O224+법인영업혁신단!V224</f>
        <v>0</v>
      </c>
      <c r="G224" s="86">
        <f>P224+법인영업혁신단!W224</f>
        <v>0</v>
      </c>
      <c r="H224" s="2" t="b">
        <f t="shared" si="7"/>
        <v>1</v>
      </c>
      <c r="K224" s="86">
        <f>IFERROR(VLOOKUP($A224,법인영업혁신단!$A$1:$D$257,2,FALSE),0)</f>
        <v>0</v>
      </c>
      <c r="L224" s="86">
        <f>IFERROR(VLOOKUP($A224,'법인영업혁신단 IU'!$A:$E,5,FALSE),0)</f>
        <v>0</v>
      </c>
      <c r="M224" s="86">
        <f>IFERROR(VLOOKUP($A224,기업영업팀회신!$A:$D,3,FALSE),0)</f>
        <v>0</v>
      </c>
      <c r="N224" s="86">
        <f>IFERROR(VLOOKUP($A224,기업영업팀회신!$A:$D,4,FALSE),0)</f>
        <v>0</v>
      </c>
      <c r="O224" s="86">
        <f>IFERROR(VLOOKUP($A224,'법인영업혁신단 IU'!$A:$F,6,FALSE),0)</f>
        <v>0</v>
      </c>
      <c r="P224" s="86">
        <f>IFERROR(VLOOKUP($A224,'법인영업혁신단 IU'!$A:$G,7,FALSE),0)</f>
        <v>0</v>
      </c>
    </row>
    <row r="225" spans="1:16" x14ac:dyDescent="0.25">
      <c r="A225" s="24" t="s">
        <v>111</v>
      </c>
      <c r="B225" s="86">
        <f t="shared" si="6"/>
        <v>816965047</v>
      </c>
      <c r="C225" s="86">
        <f>L225+법인영업혁신단!S225</f>
        <v>588131584</v>
      </c>
      <c r="D225" s="86">
        <f>M225+법인영업혁신단!T225</f>
        <v>12333546</v>
      </c>
      <c r="E225" s="86">
        <f>N225+법인영업혁신단!U225</f>
        <v>215622644</v>
      </c>
      <c r="F225" s="86">
        <f>O225+법인영업혁신단!V225</f>
        <v>877273</v>
      </c>
      <c r="G225" s="86">
        <f>P225+법인영업혁신단!W225</f>
        <v>0</v>
      </c>
      <c r="H225" s="2" t="b">
        <f t="shared" si="7"/>
        <v>1</v>
      </c>
      <c r="K225" s="86">
        <f>IFERROR(VLOOKUP($A225,법인영업혁신단!$A$1:$D$257,2,FALSE),0)</f>
        <v>816965047</v>
      </c>
      <c r="L225" s="86">
        <f>IFERROR(VLOOKUP($A225,'법인영업혁신단 IU'!$A:$E,5,FALSE),0)</f>
        <v>588131584</v>
      </c>
      <c r="M225" s="86">
        <f>IFERROR(VLOOKUP($A225,기업영업팀회신!$A:$D,3,FALSE),0)</f>
        <v>12333546</v>
      </c>
      <c r="N225" s="86">
        <f>IFERROR(VLOOKUP($A225,기업영업팀회신!$A:$D,4,FALSE),0)</f>
        <v>215622644</v>
      </c>
      <c r="O225" s="86">
        <f>IFERROR(VLOOKUP($A225,'법인영업혁신단 IU'!$A:$F,6,FALSE),0)</f>
        <v>877273</v>
      </c>
      <c r="P225" s="86">
        <f>IFERROR(VLOOKUP($A225,'법인영업혁신단 IU'!$A:$G,7,FALSE),0)</f>
        <v>0</v>
      </c>
    </row>
    <row r="226" spans="1:16" x14ac:dyDescent="0.25">
      <c r="A226" s="25" t="s">
        <v>177</v>
      </c>
      <c r="B226" s="86">
        <f t="shared" si="6"/>
        <v>0</v>
      </c>
      <c r="C226" s="86">
        <f>L226+법인영업혁신단!S226</f>
        <v>0</v>
      </c>
      <c r="D226" s="86">
        <f>M226+법인영업혁신단!T226</f>
        <v>0</v>
      </c>
      <c r="E226" s="86">
        <f>N226+법인영업혁신단!U226</f>
        <v>0</v>
      </c>
      <c r="F226" s="86">
        <f>O226+법인영업혁신단!V226</f>
        <v>0</v>
      </c>
      <c r="G226" s="86">
        <f>P226+법인영업혁신단!W226</f>
        <v>0</v>
      </c>
      <c r="H226" s="2" t="b">
        <f t="shared" si="7"/>
        <v>1</v>
      </c>
      <c r="K226" s="86">
        <f>IFERROR(VLOOKUP($A226,법인영업혁신단!$A$1:$D$257,2,FALSE),0)</f>
        <v>0</v>
      </c>
      <c r="L226" s="86">
        <f>IFERROR(VLOOKUP($A226,'법인영업혁신단 IU'!$A:$E,5,FALSE),0)</f>
        <v>0</v>
      </c>
      <c r="M226" s="86">
        <f>IFERROR(VLOOKUP($A226,기업영업팀회신!$A:$D,3,FALSE),0)</f>
        <v>0</v>
      </c>
      <c r="N226" s="86">
        <f>IFERROR(VLOOKUP($A226,기업영업팀회신!$A:$D,4,FALSE),0)</f>
        <v>0</v>
      </c>
      <c r="O226" s="86">
        <f>IFERROR(VLOOKUP($A226,'법인영업혁신단 IU'!$A:$F,6,FALSE),0)</f>
        <v>0</v>
      </c>
      <c r="P226" s="86">
        <f>IFERROR(VLOOKUP($A226,'법인영업혁신단 IU'!$A:$G,7,FALSE),0)</f>
        <v>0</v>
      </c>
    </row>
    <row r="227" spans="1:16" x14ac:dyDescent="0.25">
      <c r="A227" s="25" t="s">
        <v>247</v>
      </c>
      <c r="B227" s="86">
        <f t="shared" si="6"/>
        <v>0</v>
      </c>
      <c r="C227" s="86">
        <f>L227+법인영업혁신단!S227</f>
        <v>0</v>
      </c>
      <c r="D227" s="86">
        <f>M227+법인영업혁신단!T227</f>
        <v>0</v>
      </c>
      <c r="E227" s="86">
        <f>N227+법인영업혁신단!U227</f>
        <v>0</v>
      </c>
      <c r="F227" s="86">
        <f>O227+법인영업혁신단!V227</f>
        <v>0</v>
      </c>
      <c r="G227" s="86">
        <f>P227+법인영업혁신단!W227</f>
        <v>0</v>
      </c>
      <c r="H227" s="2" t="b">
        <f t="shared" si="7"/>
        <v>1</v>
      </c>
      <c r="K227" s="86">
        <f>IFERROR(VLOOKUP($A227,법인영업혁신단!$A$1:$D$257,2,FALSE),0)</f>
        <v>0</v>
      </c>
      <c r="L227" s="86">
        <f>IFERROR(VLOOKUP($A227,'법인영업혁신단 IU'!$A:$E,5,FALSE),0)</f>
        <v>0</v>
      </c>
      <c r="M227" s="86">
        <f>IFERROR(VLOOKUP($A227,기업영업팀회신!$A:$D,3,FALSE),0)</f>
        <v>0</v>
      </c>
      <c r="N227" s="86">
        <f>IFERROR(VLOOKUP($A227,기업영업팀회신!$A:$D,4,FALSE),0)</f>
        <v>0</v>
      </c>
      <c r="O227" s="86">
        <f>IFERROR(VLOOKUP($A227,'법인영업혁신단 IU'!$A:$F,6,FALSE),0)</f>
        <v>0</v>
      </c>
      <c r="P227" s="86">
        <f>IFERROR(VLOOKUP($A227,'법인영업혁신단 IU'!$A:$G,7,FALSE),0)</f>
        <v>0</v>
      </c>
    </row>
    <row r="228" spans="1:16" x14ac:dyDescent="0.25">
      <c r="A228" s="25" t="s">
        <v>258</v>
      </c>
      <c r="B228" s="86">
        <f t="shared" si="6"/>
        <v>816087774</v>
      </c>
      <c r="C228" s="86">
        <f>L228+법인영업혁신단!S228</f>
        <v>588131584</v>
      </c>
      <c r="D228" s="86">
        <f>M228+법인영업혁신단!T228</f>
        <v>12333546</v>
      </c>
      <c r="E228" s="86">
        <f>N228+법인영업혁신단!U228</f>
        <v>215622644</v>
      </c>
      <c r="F228" s="86">
        <f>O228+법인영업혁신단!V228</f>
        <v>0</v>
      </c>
      <c r="G228" s="86">
        <f>P228+법인영업혁신단!W228</f>
        <v>0</v>
      </c>
      <c r="H228" s="2" t="b">
        <f t="shared" si="7"/>
        <v>1</v>
      </c>
      <c r="K228" s="86">
        <f>IFERROR(VLOOKUP($A228,법인영업혁신단!$A$1:$D$257,2,FALSE),0)</f>
        <v>816087774</v>
      </c>
      <c r="L228" s="86">
        <f>IFERROR(VLOOKUP($A228,'법인영업혁신단 IU'!$A:$E,5,FALSE),0)</f>
        <v>588131584</v>
      </c>
      <c r="M228" s="86">
        <f>IFERROR(VLOOKUP($A228,기업영업팀회신!$A:$D,3,FALSE),0)</f>
        <v>12333546</v>
      </c>
      <c r="N228" s="86">
        <f>IFERROR(VLOOKUP($A228,기업영업팀회신!$A:$D,4,FALSE),0)</f>
        <v>215622644</v>
      </c>
      <c r="O228" s="86">
        <f>IFERROR(VLOOKUP($A228,'법인영업혁신단 IU'!$A:$F,6,FALSE),0)</f>
        <v>0</v>
      </c>
      <c r="P228" s="86">
        <f>IFERROR(VLOOKUP($A228,'법인영업혁신단 IU'!$A:$G,7,FALSE),0)</f>
        <v>0</v>
      </c>
    </row>
    <row r="229" spans="1:16" x14ac:dyDescent="0.25">
      <c r="A229" s="28" t="s">
        <v>248</v>
      </c>
      <c r="B229" s="86">
        <f t="shared" si="6"/>
        <v>0</v>
      </c>
      <c r="C229" s="86">
        <f>L229+법인영업혁신단!S229</f>
        <v>0</v>
      </c>
      <c r="D229" s="86">
        <f>M229+법인영업혁신단!T229</f>
        <v>0</v>
      </c>
      <c r="E229" s="86">
        <f>N229+법인영업혁신단!U229</f>
        <v>0</v>
      </c>
      <c r="F229" s="86">
        <f>O229+법인영업혁신단!V229</f>
        <v>0</v>
      </c>
      <c r="G229" s="86">
        <f>P229+법인영업혁신단!W229</f>
        <v>0</v>
      </c>
      <c r="H229" s="2" t="b">
        <f t="shared" si="7"/>
        <v>1</v>
      </c>
      <c r="K229" s="86">
        <f>IFERROR(VLOOKUP($A229,법인영업혁신단!$A$1:$D$257,2,FALSE),0)</f>
        <v>0</v>
      </c>
      <c r="L229" s="86">
        <f>IFERROR(VLOOKUP($A229,'법인영업혁신단 IU'!$A:$E,5,FALSE),0)</f>
        <v>0</v>
      </c>
      <c r="M229" s="86">
        <f>IFERROR(VLOOKUP($A229,기업영업팀회신!$A:$D,3,FALSE),0)</f>
        <v>0</v>
      </c>
      <c r="N229" s="86">
        <f>IFERROR(VLOOKUP($A229,기업영업팀회신!$A:$D,4,FALSE),0)</f>
        <v>0</v>
      </c>
      <c r="O229" s="86">
        <f>IFERROR(VLOOKUP($A229,'법인영업혁신단 IU'!$A:$F,6,FALSE),0)</f>
        <v>0</v>
      </c>
      <c r="P229" s="86">
        <f>IFERROR(VLOOKUP($A229,'법인영업혁신단 IU'!$A:$G,7,FALSE),0)</f>
        <v>0</v>
      </c>
    </row>
    <row r="230" spans="1:16" x14ac:dyDescent="0.25">
      <c r="A230" s="25" t="s">
        <v>112</v>
      </c>
      <c r="B230" s="86">
        <f t="shared" si="6"/>
        <v>0</v>
      </c>
      <c r="C230" s="86">
        <f>L230+법인영업혁신단!S230</f>
        <v>0</v>
      </c>
      <c r="D230" s="86">
        <f>M230+법인영업혁신단!T230</f>
        <v>0</v>
      </c>
      <c r="E230" s="86">
        <f>N230+법인영업혁신단!U230</f>
        <v>0</v>
      </c>
      <c r="F230" s="86">
        <f>O230+법인영업혁신단!V230</f>
        <v>0</v>
      </c>
      <c r="G230" s="86">
        <f>P230+법인영업혁신단!W230</f>
        <v>0</v>
      </c>
      <c r="H230" s="2" t="b">
        <f t="shared" si="7"/>
        <v>1</v>
      </c>
      <c r="K230" s="86">
        <f>IFERROR(VLOOKUP($A230,법인영업혁신단!$A$1:$D$257,2,FALSE),0)</f>
        <v>0</v>
      </c>
      <c r="L230" s="86">
        <f>IFERROR(VLOOKUP($A230,'법인영업혁신단 IU'!$A:$E,5,FALSE),0)</f>
        <v>0</v>
      </c>
      <c r="M230" s="86">
        <f>IFERROR(VLOOKUP($A230,기업영업팀회신!$A:$D,3,FALSE),0)</f>
        <v>0</v>
      </c>
      <c r="N230" s="86">
        <f>IFERROR(VLOOKUP($A230,기업영업팀회신!$A:$D,4,FALSE),0)</f>
        <v>0</v>
      </c>
      <c r="O230" s="86">
        <f>IFERROR(VLOOKUP($A230,'법인영업혁신단 IU'!$A:$F,6,FALSE),0)</f>
        <v>0</v>
      </c>
      <c r="P230" s="86">
        <f>IFERROR(VLOOKUP($A230,'법인영업혁신단 IU'!$A:$G,7,FALSE),0)</f>
        <v>0</v>
      </c>
    </row>
    <row r="231" spans="1:16" x14ac:dyDescent="0.25">
      <c r="A231" s="25" t="s">
        <v>249</v>
      </c>
      <c r="B231" s="86">
        <f t="shared" si="6"/>
        <v>0</v>
      </c>
      <c r="C231" s="86">
        <f>L231+법인영업혁신단!S231</f>
        <v>0</v>
      </c>
      <c r="D231" s="86">
        <f>M231+법인영업혁신단!T231</f>
        <v>0</v>
      </c>
      <c r="E231" s="86">
        <f>N231+법인영업혁신단!U231</f>
        <v>0</v>
      </c>
      <c r="F231" s="86">
        <f>O231+법인영업혁신단!V231</f>
        <v>0</v>
      </c>
      <c r="G231" s="86">
        <f>P231+법인영업혁신단!W231</f>
        <v>0</v>
      </c>
      <c r="H231" s="2" t="b">
        <f t="shared" si="7"/>
        <v>1</v>
      </c>
      <c r="K231" s="86">
        <f>IFERROR(VLOOKUP($A231,법인영업혁신단!$A$1:$D$257,2,FALSE),0)</f>
        <v>0</v>
      </c>
      <c r="L231" s="86">
        <f>IFERROR(VLOOKUP($A231,'법인영업혁신단 IU'!$A:$E,5,FALSE),0)</f>
        <v>0</v>
      </c>
      <c r="M231" s="86">
        <f>IFERROR(VLOOKUP($A231,기업영업팀회신!$A:$D,3,FALSE),0)</f>
        <v>0</v>
      </c>
      <c r="N231" s="86">
        <f>IFERROR(VLOOKUP($A231,기업영업팀회신!$A:$D,4,FALSE),0)</f>
        <v>0</v>
      </c>
      <c r="O231" s="86">
        <f>IFERROR(VLOOKUP($A231,'법인영업혁신단 IU'!$A:$F,6,FALSE),0)</f>
        <v>0</v>
      </c>
      <c r="P231" s="86">
        <f>IFERROR(VLOOKUP($A231,'법인영업혁신단 IU'!$A:$G,7,FALSE),0)</f>
        <v>0</v>
      </c>
    </row>
    <row r="232" spans="1:16" x14ac:dyDescent="0.25">
      <c r="A232" s="25" t="s">
        <v>250</v>
      </c>
      <c r="B232" s="86">
        <f t="shared" si="6"/>
        <v>0</v>
      </c>
      <c r="C232" s="86">
        <f>L232+법인영업혁신단!S232</f>
        <v>0</v>
      </c>
      <c r="D232" s="86">
        <f>M232+법인영업혁신단!T232</f>
        <v>0</v>
      </c>
      <c r="E232" s="86">
        <f>N232+법인영업혁신단!U232</f>
        <v>0</v>
      </c>
      <c r="F232" s="86">
        <f>O232+법인영업혁신단!V232</f>
        <v>0</v>
      </c>
      <c r="G232" s="86">
        <f>P232+법인영업혁신단!W232</f>
        <v>0</v>
      </c>
      <c r="H232" s="2" t="b">
        <f t="shared" si="7"/>
        <v>1</v>
      </c>
      <c r="K232" s="86">
        <f>IFERROR(VLOOKUP($A232,법인영업혁신단!$A$1:$D$257,2,FALSE),0)</f>
        <v>0</v>
      </c>
      <c r="L232" s="86">
        <f>IFERROR(VLOOKUP($A232,'법인영업혁신단 IU'!$A:$E,5,FALSE),0)</f>
        <v>0</v>
      </c>
      <c r="M232" s="86">
        <f>IFERROR(VLOOKUP($A232,기업영업팀회신!$A:$D,3,FALSE),0)</f>
        <v>0</v>
      </c>
      <c r="N232" s="86">
        <f>IFERROR(VLOOKUP($A232,기업영업팀회신!$A:$D,4,FALSE),0)</f>
        <v>0</v>
      </c>
      <c r="O232" s="86">
        <f>IFERROR(VLOOKUP($A232,'법인영업혁신단 IU'!$A:$F,6,FALSE),0)</f>
        <v>0</v>
      </c>
      <c r="P232" s="86">
        <f>IFERROR(VLOOKUP($A232,'법인영업혁신단 IU'!$A:$G,7,FALSE),0)</f>
        <v>0</v>
      </c>
    </row>
    <row r="233" spans="1:16" x14ac:dyDescent="0.25">
      <c r="A233" s="26" t="s">
        <v>113</v>
      </c>
      <c r="B233" s="86">
        <f t="shared" si="6"/>
        <v>877273</v>
      </c>
      <c r="C233" s="86">
        <f>L233+법인영업혁신단!S233</f>
        <v>0</v>
      </c>
      <c r="D233" s="86">
        <f>M233+법인영업혁신단!T233</f>
        <v>0</v>
      </c>
      <c r="E233" s="86">
        <f>N233+법인영업혁신단!U233</f>
        <v>0</v>
      </c>
      <c r="F233" s="86">
        <f>O233+법인영업혁신단!V233</f>
        <v>877273</v>
      </c>
      <c r="G233" s="86">
        <f>P233+법인영업혁신단!W233</f>
        <v>0</v>
      </c>
      <c r="H233" s="2" t="b">
        <f t="shared" si="7"/>
        <v>1</v>
      </c>
      <c r="K233" s="86">
        <f>IFERROR(VLOOKUP($A233,법인영업혁신단!$A$1:$D$257,2,FALSE),0)</f>
        <v>877273</v>
      </c>
      <c r="L233" s="86">
        <f>IFERROR(VLOOKUP($A233,'법인영업혁신단 IU'!$A:$E,5,FALSE),0)</f>
        <v>0</v>
      </c>
      <c r="M233" s="86">
        <f>IFERROR(VLOOKUP($A233,기업영업팀회신!$A:$D,3,FALSE),0)</f>
        <v>0</v>
      </c>
      <c r="N233" s="86">
        <f>IFERROR(VLOOKUP($A233,기업영업팀회신!$A:$D,4,FALSE),0)</f>
        <v>0</v>
      </c>
      <c r="O233" s="86">
        <f>IFERROR(VLOOKUP($A233,'법인영업혁신단 IU'!$A:$F,6,FALSE),0)</f>
        <v>877273</v>
      </c>
      <c r="P233" s="86">
        <f>IFERROR(VLOOKUP($A233,'법인영업혁신단 IU'!$A:$G,7,FALSE),0)</f>
        <v>0</v>
      </c>
    </row>
    <row r="234" spans="1:16" x14ac:dyDescent="0.25">
      <c r="A234" s="24" t="s">
        <v>114</v>
      </c>
      <c r="B234" s="86">
        <f t="shared" si="6"/>
        <v>0</v>
      </c>
      <c r="C234" s="86">
        <f>L234+법인영업혁신단!S234</f>
        <v>0</v>
      </c>
      <c r="D234" s="86">
        <f>M234+법인영업혁신단!T234</f>
        <v>0</v>
      </c>
      <c r="E234" s="86">
        <f>N234+법인영업혁신단!U234</f>
        <v>0</v>
      </c>
      <c r="F234" s="86">
        <f>O234+법인영업혁신단!V234</f>
        <v>0</v>
      </c>
      <c r="G234" s="86">
        <f>P234+법인영업혁신단!W234</f>
        <v>0</v>
      </c>
      <c r="H234" s="2" t="b">
        <f t="shared" si="7"/>
        <v>1</v>
      </c>
      <c r="K234" s="86">
        <f>IFERROR(VLOOKUP($A234,법인영업혁신단!$A$1:$D$257,2,FALSE),0)</f>
        <v>0</v>
      </c>
      <c r="L234" s="86">
        <f>IFERROR(VLOOKUP($A234,'법인영업혁신단 IU'!$A:$E,5,FALSE),0)</f>
        <v>0</v>
      </c>
      <c r="M234" s="86">
        <f>IFERROR(VLOOKUP($A234,기업영업팀회신!$A:$D,3,FALSE),0)</f>
        <v>0</v>
      </c>
      <c r="N234" s="86">
        <f>IFERROR(VLOOKUP($A234,기업영업팀회신!$A:$D,4,FALSE),0)</f>
        <v>0</v>
      </c>
      <c r="O234" s="86">
        <f>IFERROR(VLOOKUP($A234,'법인영업혁신단 IU'!$A:$F,6,FALSE),0)</f>
        <v>0</v>
      </c>
      <c r="P234" s="86">
        <f>IFERROR(VLOOKUP($A234,'법인영업혁신단 IU'!$A:$G,7,FALSE),0)</f>
        <v>0</v>
      </c>
    </row>
    <row r="235" spans="1:16" x14ac:dyDescent="0.25">
      <c r="A235" s="33" t="s">
        <v>259</v>
      </c>
      <c r="B235" s="86">
        <f t="shared" si="6"/>
        <v>149015883.99999982</v>
      </c>
      <c r="C235" s="86">
        <f t="shared" ref="C235:G235" si="8">C25-C26</f>
        <v>42264808.984672785</v>
      </c>
      <c r="D235" s="86">
        <f t="shared" si="8"/>
        <v>97414434.381619647</v>
      </c>
      <c r="E235" s="86">
        <f t="shared" si="8"/>
        <v>41790115.290593088</v>
      </c>
      <c r="F235" s="86">
        <f t="shared" si="8"/>
        <v>33880271.997066006</v>
      </c>
      <c r="G235" s="86">
        <f t="shared" si="8"/>
        <v>-66333746.65395169</v>
      </c>
      <c r="H235" s="2" t="b">
        <f t="shared" si="7"/>
        <v>1</v>
      </c>
      <c r="K235" s="86">
        <f>IFERROR(VLOOKUP($A235,법인영업혁신단!$A$1:$D$257,2,FALSE),0)</f>
        <v>149015884</v>
      </c>
      <c r="L235" s="86">
        <f>IFERROR(VLOOKUP($A235,'법인영업혁신단 IU'!$A:$E,5,FALSE),0)</f>
        <v>60121283.600000001</v>
      </c>
      <c r="M235" s="86">
        <f>IFERROR(VLOOKUP($A235,기업영업팀회신!$A:$D,3,FALSE),0)</f>
        <v>100952805.5</v>
      </c>
      <c r="N235" s="86">
        <f>IFERROR(VLOOKUP($A235,기업영업팀회신!$A:$D,4,FALSE),0)</f>
        <v>45337154.5</v>
      </c>
      <c r="O235" s="86">
        <f>IFERROR(VLOOKUP($A235,'법인영업혁신단 IU'!$A:$F,6,FALSE),0)</f>
        <v>37879611.400000006</v>
      </c>
      <c r="P235" s="86">
        <f>IFERROR(VLOOKUP($A235,'법인영업혁신단 IU'!$A:$G,7,FALSE),0)</f>
        <v>-64092220</v>
      </c>
    </row>
    <row r="236" spans="1:16" x14ac:dyDescent="0.25">
      <c r="A236" s="24" t="s">
        <v>115</v>
      </c>
      <c r="B236" s="86">
        <f t="shared" si="6"/>
        <v>0</v>
      </c>
      <c r="C236" s="86">
        <f>L236+법인영업혁신단!S236</f>
        <v>0</v>
      </c>
      <c r="D236" s="86">
        <f>M236+법인영업혁신단!T236</f>
        <v>0</v>
      </c>
      <c r="E236" s="86">
        <f>N236+법인영업혁신단!U236</f>
        <v>0</v>
      </c>
      <c r="F236" s="86">
        <f>O236+법인영업혁신단!V236</f>
        <v>0</v>
      </c>
      <c r="G236" s="86">
        <f>P236+법인영업혁신단!W236</f>
        <v>0</v>
      </c>
      <c r="H236" s="2" t="b">
        <f t="shared" si="7"/>
        <v>1</v>
      </c>
      <c r="K236" s="86">
        <f>IFERROR(VLOOKUP($A236,법인영업혁신단!$A$1:$D$257,2,FALSE),0)</f>
        <v>0</v>
      </c>
      <c r="L236" s="86">
        <f>IFERROR(VLOOKUP($A236,'법인영업혁신단 IU'!$A:$E,5,FALSE),0)</f>
        <v>0</v>
      </c>
      <c r="M236" s="86">
        <f>IFERROR(VLOOKUP($A236,기업영업팀회신!$A:$D,3,FALSE),0)</f>
        <v>0</v>
      </c>
      <c r="N236" s="86">
        <f>IFERROR(VLOOKUP($A236,기업영업팀회신!$A:$D,4,FALSE),0)</f>
        <v>0</v>
      </c>
      <c r="O236" s="86">
        <f>IFERROR(VLOOKUP($A236,'법인영업혁신단 IU'!$A:$F,6,FALSE),0)</f>
        <v>0</v>
      </c>
      <c r="P236" s="86">
        <f>IFERROR(VLOOKUP($A236,'법인영업혁신단 IU'!$A:$G,7,FALSE),0)</f>
        <v>0</v>
      </c>
    </row>
    <row r="237" spans="1:16" x14ac:dyDescent="0.25">
      <c r="A237" s="23" t="s">
        <v>179</v>
      </c>
      <c r="B237" s="86">
        <f t="shared" si="6"/>
        <v>0</v>
      </c>
      <c r="C237" s="86">
        <f>L237+법인영업혁신단!S237</f>
        <v>0</v>
      </c>
      <c r="D237" s="86">
        <f>M237+법인영업혁신단!T237</f>
        <v>0</v>
      </c>
      <c r="E237" s="86">
        <f>N237+법인영업혁신단!U237</f>
        <v>0</v>
      </c>
      <c r="F237" s="86">
        <f>O237+법인영업혁신단!V237</f>
        <v>0</v>
      </c>
      <c r="G237" s="86">
        <f>P237+법인영업혁신단!W237</f>
        <v>0</v>
      </c>
      <c r="H237" s="2" t="b">
        <f t="shared" si="7"/>
        <v>1</v>
      </c>
      <c r="K237" s="86">
        <f>IFERROR(VLOOKUP($A237,법인영업혁신단!$A$1:$D$257,2,FALSE),0)</f>
        <v>0</v>
      </c>
      <c r="L237" s="86">
        <f>IFERROR(VLOOKUP($A237,'법인영업혁신단 IU'!$A:$E,5,FALSE),0)</f>
        <v>0</v>
      </c>
      <c r="M237" s="86">
        <f>IFERROR(VLOOKUP($A237,기업영업팀회신!$A:$D,3,FALSE),0)</f>
        <v>0</v>
      </c>
      <c r="N237" s="86">
        <f>IFERROR(VLOOKUP($A237,기업영업팀회신!$A:$D,4,FALSE),0)</f>
        <v>0</v>
      </c>
      <c r="O237" s="86">
        <f>IFERROR(VLOOKUP($A237,'법인영업혁신단 IU'!$A:$F,6,FALSE),0)</f>
        <v>0</v>
      </c>
      <c r="P237" s="86">
        <f>IFERROR(VLOOKUP($A237,'법인영업혁신단 IU'!$A:$G,7,FALSE),0)</f>
        <v>0</v>
      </c>
    </row>
    <row r="238" spans="1:16" x14ac:dyDescent="0.25">
      <c r="A238" s="23" t="s">
        <v>180</v>
      </c>
      <c r="B238" s="86">
        <f t="shared" si="6"/>
        <v>0</v>
      </c>
      <c r="C238" s="86">
        <f>L238+법인영업혁신단!S238</f>
        <v>0</v>
      </c>
      <c r="D238" s="86">
        <f>M238+법인영업혁신단!T238</f>
        <v>0</v>
      </c>
      <c r="E238" s="86">
        <f>N238+법인영업혁신단!U238</f>
        <v>0</v>
      </c>
      <c r="F238" s="86">
        <f>O238+법인영업혁신단!V238</f>
        <v>0</v>
      </c>
      <c r="G238" s="86">
        <f>P238+법인영업혁신단!W238</f>
        <v>0</v>
      </c>
      <c r="H238" s="2" t="b">
        <f t="shared" si="7"/>
        <v>1</v>
      </c>
      <c r="K238" s="86">
        <f>IFERROR(VLOOKUP($A238,법인영업혁신단!$A$1:$D$257,2,FALSE),0)</f>
        <v>0</v>
      </c>
      <c r="L238" s="86">
        <f>IFERROR(VLOOKUP($A238,'법인영업혁신단 IU'!$A:$E,5,FALSE),0)</f>
        <v>0</v>
      </c>
      <c r="M238" s="86">
        <f>IFERROR(VLOOKUP($A238,기업영업팀회신!$A:$D,3,FALSE),0)</f>
        <v>0</v>
      </c>
      <c r="N238" s="86">
        <f>IFERROR(VLOOKUP($A238,기업영업팀회신!$A:$D,4,FALSE),0)</f>
        <v>0</v>
      </c>
      <c r="O238" s="86">
        <f>IFERROR(VLOOKUP($A238,'법인영업혁신단 IU'!$A:$F,6,FALSE),0)</f>
        <v>0</v>
      </c>
      <c r="P238" s="86">
        <f>IFERROR(VLOOKUP($A238,'법인영업혁신단 IU'!$A:$G,7,FALSE),0)</f>
        <v>0</v>
      </c>
    </row>
    <row r="239" spans="1:16" x14ac:dyDescent="0.25">
      <c r="A239" s="23" t="s">
        <v>335</v>
      </c>
      <c r="B239" s="86">
        <f t="shared" si="6"/>
        <v>0</v>
      </c>
      <c r="C239" s="86">
        <f>L239+법인영업혁신단!S239</f>
        <v>0</v>
      </c>
      <c r="D239" s="86">
        <f>M239+법인영업혁신단!T239</f>
        <v>0</v>
      </c>
      <c r="E239" s="86">
        <f>N239+법인영업혁신단!U239</f>
        <v>0</v>
      </c>
      <c r="F239" s="86">
        <f>O239+법인영업혁신단!V239</f>
        <v>0</v>
      </c>
      <c r="G239" s="86">
        <f>P239+법인영업혁신단!W239</f>
        <v>0</v>
      </c>
      <c r="H239" s="2" t="b">
        <f t="shared" si="7"/>
        <v>1</v>
      </c>
      <c r="K239" s="86">
        <f>IFERROR(VLOOKUP($A239,법인영업혁신단!$A$1:$D$257,2,FALSE),0)</f>
        <v>0</v>
      </c>
      <c r="L239" s="86">
        <f>IFERROR(VLOOKUP($A239,'법인영업혁신단 IU'!$A:$E,5,FALSE),0)</f>
        <v>0</v>
      </c>
      <c r="M239" s="86">
        <f>IFERROR(VLOOKUP($A239,기업영업팀회신!$A:$D,3,FALSE),0)</f>
        <v>0</v>
      </c>
      <c r="N239" s="86">
        <f>IFERROR(VLOOKUP($A239,기업영업팀회신!$A:$D,4,FALSE),0)</f>
        <v>0</v>
      </c>
      <c r="O239" s="86">
        <f>IFERROR(VLOOKUP($A239,'법인영업혁신단 IU'!$A:$F,6,FALSE),0)</f>
        <v>0</v>
      </c>
      <c r="P239" s="86">
        <f>IFERROR(VLOOKUP($A239,'법인영업혁신단 IU'!$A:$G,7,FALSE),0)</f>
        <v>0</v>
      </c>
    </row>
    <row r="240" spans="1:16" x14ac:dyDescent="0.25">
      <c r="A240" s="23" t="s">
        <v>251</v>
      </c>
      <c r="B240" s="86">
        <f t="shared" si="6"/>
        <v>0</v>
      </c>
      <c r="C240" s="86">
        <f>L240+법인영업혁신단!S240</f>
        <v>0</v>
      </c>
      <c r="D240" s="86">
        <f>M240+법인영업혁신단!T240</f>
        <v>0</v>
      </c>
      <c r="E240" s="86">
        <f>N240+법인영업혁신단!U240</f>
        <v>0</v>
      </c>
      <c r="F240" s="86">
        <f>O240+법인영업혁신단!V240</f>
        <v>0</v>
      </c>
      <c r="G240" s="86">
        <f>P240+법인영업혁신단!W240</f>
        <v>0</v>
      </c>
      <c r="H240" s="2" t="b">
        <f t="shared" si="7"/>
        <v>1</v>
      </c>
      <c r="K240" s="86">
        <f>IFERROR(VLOOKUP($A240,법인영업혁신단!$A$1:$D$257,2,FALSE),0)</f>
        <v>0</v>
      </c>
      <c r="L240" s="86">
        <f>IFERROR(VLOOKUP($A240,'법인영업혁신단 IU'!$A:$E,5,FALSE),0)</f>
        <v>0</v>
      </c>
      <c r="M240" s="86">
        <f>IFERROR(VLOOKUP($A240,기업영업팀회신!$A:$D,3,FALSE),0)</f>
        <v>0</v>
      </c>
      <c r="N240" s="86">
        <f>IFERROR(VLOOKUP($A240,기업영업팀회신!$A:$D,4,FALSE),0)</f>
        <v>0</v>
      </c>
      <c r="O240" s="86">
        <f>IFERROR(VLOOKUP($A240,'법인영업혁신단 IU'!$A:$F,6,FALSE),0)</f>
        <v>0</v>
      </c>
      <c r="P240" s="86">
        <f>IFERROR(VLOOKUP($A240,'법인영업혁신단 IU'!$A:$G,7,FALSE),0)</f>
        <v>0</v>
      </c>
    </row>
    <row r="241" spans="1:16" x14ac:dyDescent="0.25">
      <c r="A241" s="112" t="s">
        <v>283</v>
      </c>
      <c r="B241" s="86">
        <f t="shared" si="6"/>
        <v>0</v>
      </c>
      <c r="C241" s="86">
        <f>L241+법인영업혁신단!S241</f>
        <v>0</v>
      </c>
      <c r="D241" s="86">
        <f>M241+법인영업혁신단!T241</f>
        <v>0</v>
      </c>
      <c r="E241" s="86">
        <f>N241+법인영업혁신단!U241</f>
        <v>0</v>
      </c>
      <c r="F241" s="86">
        <f>O241+법인영업혁신단!V241</f>
        <v>0</v>
      </c>
      <c r="G241" s="86">
        <f>P241+법인영업혁신단!W241</f>
        <v>0</v>
      </c>
      <c r="H241" s="2" t="b">
        <f t="shared" si="7"/>
        <v>1</v>
      </c>
      <c r="K241" s="86">
        <f>IFERROR(VLOOKUP($A241,법인영업혁신단!$A$1:$D$257,2,FALSE),0)</f>
        <v>0</v>
      </c>
      <c r="L241" s="86">
        <f>IFERROR(VLOOKUP($A241,'법인영업혁신단 IU'!$A:$E,5,FALSE),0)</f>
        <v>0</v>
      </c>
      <c r="M241" s="86">
        <f>IFERROR(VLOOKUP($A241,기업영업팀회신!$A:$D,3,FALSE),0)</f>
        <v>0</v>
      </c>
      <c r="N241" s="86">
        <f>IFERROR(VLOOKUP($A241,기업영업팀회신!$A:$D,4,FALSE),0)</f>
        <v>0</v>
      </c>
      <c r="O241" s="86">
        <f>IFERROR(VLOOKUP($A241,'법인영업혁신단 IU'!$A:$F,6,FALSE),0)</f>
        <v>0</v>
      </c>
      <c r="P241" s="86">
        <f>IFERROR(VLOOKUP($A241,'법인영업혁신단 IU'!$A:$G,7,FALSE),0)</f>
        <v>0</v>
      </c>
    </row>
    <row r="242" spans="1:16" x14ac:dyDescent="0.25">
      <c r="A242" s="56" t="s">
        <v>302</v>
      </c>
      <c r="B242" s="86">
        <f t="shared" si="6"/>
        <v>0</v>
      </c>
      <c r="C242" s="86">
        <f>L242+법인영업혁신단!S242</f>
        <v>0</v>
      </c>
      <c r="D242" s="86">
        <f>M242+법인영업혁신단!T243</f>
        <v>0</v>
      </c>
      <c r="E242" s="86">
        <f>N242+법인영업혁신단!U243</f>
        <v>0</v>
      </c>
      <c r="F242" s="86">
        <f>O242+법인영업혁신단!V242</f>
        <v>0</v>
      </c>
      <c r="G242" s="86">
        <f>P242+법인영업혁신단!W242</f>
        <v>0</v>
      </c>
      <c r="H242" s="2" t="b">
        <f t="shared" si="7"/>
        <v>1</v>
      </c>
      <c r="K242" s="86">
        <f>IFERROR(VLOOKUP($A242,법인영업혁신단!$A$1:$D$257,2,FALSE),0)</f>
        <v>0</v>
      </c>
      <c r="L242" s="86">
        <f>IFERROR(VLOOKUP($A242,'법인영업혁신단 IU'!$A:$E,5,FALSE),0)</f>
        <v>0</v>
      </c>
      <c r="M242" s="86">
        <f>IFERROR(VLOOKUP($A242,기업영업팀회신!$A:$D,3,FALSE),0)</f>
        <v>0</v>
      </c>
      <c r="N242" s="86">
        <f>IFERROR(VLOOKUP($A242,기업영업팀회신!$A:$D,4,FALSE),0)</f>
        <v>0</v>
      </c>
      <c r="O242" s="86">
        <f>IFERROR(VLOOKUP($A242,'법인영업혁신단 IU'!$A:$F,6,FALSE),0)</f>
        <v>0</v>
      </c>
      <c r="P242" s="86">
        <f>IFERROR(VLOOKUP($A242,'법인영업혁신단 IU'!$A:$G,7,FALSE),0)</f>
        <v>0</v>
      </c>
    </row>
    <row r="243" spans="1:16" x14ac:dyDescent="0.25">
      <c r="A243" s="23" t="s">
        <v>181</v>
      </c>
      <c r="B243" s="86">
        <f t="shared" si="6"/>
        <v>0</v>
      </c>
      <c r="C243" s="86">
        <f>L243+법인영업혁신단!S243</f>
        <v>0</v>
      </c>
      <c r="D243" s="86">
        <f>M243+법인영업혁신단!T244</f>
        <v>0</v>
      </c>
      <c r="E243" s="86">
        <f>N243+법인영업혁신단!U244</f>
        <v>0</v>
      </c>
      <c r="F243" s="86">
        <f>O243+법인영업혁신단!V243</f>
        <v>0</v>
      </c>
      <c r="G243" s="86">
        <f>P243+법인영업혁신단!W243</f>
        <v>0</v>
      </c>
      <c r="H243" s="2" t="b">
        <f t="shared" si="7"/>
        <v>1</v>
      </c>
      <c r="K243" s="86">
        <f>IFERROR(VLOOKUP($A243,법인영업혁신단!$A$1:$D$257,2,FALSE),0)</f>
        <v>0</v>
      </c>
      <c r="L243" s="86">
        <f>IFERROR(VLOOKUP($A243,'법인영업혁신단 IU'!$A:$E,5,FALSE),0)</f>
        <v>0</v>
      </c>
      <c r="M243" s="86">
        <f>IFERROR(VLOOKUP($A243,기업영업팀회신!$A:$D,3,FALSE),0)</f>
        <v>0</v>
      </c>
      <c r="N243" s="86">
        <f>IFERROR(VLOOKUP($A243,기업영업팀회신!$A:$D,4,FALSE),0)</f>
        <v>0</v>
      </c>
      <c r="O243" s="86">
        <f>IFERROR(VLOOKUP($A243,'법인영업혁신단 IU'!$A:$F,6,FALSE),0)</f>
        <v>0</v>
      </c>
      <c r="P243" s="86">
        <f>IFERROR(VLOOKUP($A243,'법인영업혁신단 IU'!$A:$G,7,FALSE),0)</f>
        <v>0</v>
      </c>
    </row>
    <row r="244" spans="1:16" x14ac:dyDescent="0.25">
      <c r="A244" s="23" t="s">
        <v>252</v>
      </c>
      <c r="B244" s="86">
        <f t="shared" si="6"/>
        <v>0</v>
      </c>
      <c r="C244" s="86">
        <f>L244+법인영업혁신단!S244</f>
        <v>0</v>
      </c>
      <c r="D244" s="86">
        <f>M244+법인영업혁신단!T245</f>
        <v>0</v>
      </c>
      <c r="E244" s="86">
        <f>N244+법인영업혁신단!U245</f>
        <v>0</v>
      </c>
      <c r="F244" s="86">
        <f>O244+법인영업혁신단!V244</f>
        <v>0</v>
      </c>
      <c r="G244" s="86">
        <f>P244+법인영업혁신단!W244</f>
        <v>0</v>
      </c>
      <c r="H244" s="2" t="b">
        <f t="shared" si="7"/>
        <v>1</v>
      </c>
      <c r="K244" s="86">
        <f>IFERROR(VLOOKUP($A244,법인영업혁신단!$A$1:$D$257,2,FALSE),0)</f>
        <v>0</v>
      </c>
      <c r="L244" s="86">
        <f>IFERROR(VLOOKUP($A244,'법인영업혁신단 IU'!$A:$E,5,FALSE),0)</f>
        <v>0</v>
      </c>
      <c r="M244" s="86">
        <f>IFERROR(VLOOKUP($A244,기업영업팀회신!$A:$D,3,FALSE),0)</f>
        <v>0</v>
      </c>
      <c r="N244" s="86">
        <f>IFERROR(VLOOKUP($A244,기업영업팀회신!$A:$D,4,FALSE),0)</f>
        <v>0</v>
      </c>
      <c r="O244" s="86">
        <f>IFERROR(VLOOKUP($A244,'법인영업혁신단 IU'!$A:$F,6,FALSE),0)</f>
        <v>0</v>
      </c>
      <c r="P244" s="86">
        <f>IFERROR(VLOOKUP($A244,'법인영업혁신단 IU'!$A:$G,7,FALSE),0)</f>
        <v>0</v>
      </c>
    </row>
    <row r="245" spans="1:16" x14ac:dyDescent="0.25">
      <c r="A245" s="24" t="s">
        <v>116</v>
      </c>
      <c r="B245" s="86">
        <f t="shared" si="6"/>
        <v>0</v>
      </c>
      <c r="C245" s="86">
        <f>L245+법인영업혁신단!S245</f>
        <v>0</v>
      </c>
      <c r="D245" s="86">
        <f>M245+법인영업혁신단!T246</f>
        <v>0</v>
      </c>
      <c r="E245" s="86">
        <f>N245+법인영업혁신단!U246</f>
        <v>0</v>
      </c>
      <c r="F245" s="86">
        <f>O245+법인영업혁신단!V245</f>
        <v>0</v>
      </c>
      <c r="G245" s="86">
        <f>P245+법인영업혁신단!W245</f>
        <v>0</v>
      </c>
      <c r="H245" s="2" t="b">
        <f t="shared" si="7"/>
        <v>1</v>
      </c>
      <c r="K245" s="86">
        <f>IFERROR(VLOOKUP($A245,법인영업혁신단!$A$1:$D$257,2,FALSE),0)</f>
        <v>0</v>
      </c>
      <c r="L245" s="86">
        <f>IFERROR(VLOOKUP($A245,'법인영업혁신단 IU'!$A:$E,5,FALSE),0)</f>
        <v>0</v>
      </c>
      <c r="M245" s="86">
        <f>IFERROR(VLOOKUP($A245,기업영업팀회신!$A:$D,3,FALSE),0)</f>
        <v>0</v>
      </c>
      <c r="N245" s="86">
        <f>IFERROR(VLOOKUP($A245,기업영업팀회신!$A:$D,4,FALSE),0)</f>
        <v>0</v>
      </c>
      <c r="O245" s="86">
        <f>IFERROR(VLOOKUP($A245,'법인영업혁신단 IU'!$A:$F,6,FALSE),0)</f>
        <v>0</v>
      </c>
      <c r="P245" s="86">
        <f>IFERROR(VLOOKUP($A245,'법인영업혁신단 IU'!$A:$G,7,FALSE),0)</f>
        <v>0</v>
      </c>
    </row>
    <row r="246" spans="1:16" x14ac:dyDescent="0.25">
      <c r="A246" s="23" t="s">
        <v>182</v>
      </c>
      <c r="B246" s="86">
        <f t="shared" si="6"/>
        <v>0</v>
      </c>
      <c r="C246" s="86">
        <f>L246+법인영업혁신단!S246</f>
        <v>0</v>
      </c>
      <c r="D246" s="86">
        <f>M246+법인영업혁신단!T247</f>
        <v>0</v>
      </c>
      <c r="E246" s="86">
        <f>N246+법인영업혁신단!U247</f>
        <v>0</v>
      </c>
      <c r="F246" s="86">
        <f>O246+법인영업혁신단!V246</f>
        <v>0</v>
      </c>
      <c r="G246" s="86">
        <f>P246+법인영업혁신단!W246</f>
        <v>0</v>
      </c>
      <c r="H246" s="2" t="b">
        <f t="shared" si="7"/>
        <v>1</v>
      </c>
      <c r="K246" s="86">
        <f>IFERROR(VLOOKUP($A246,법인영업혁신단!$A$1:$D$257,2,FALSE),0)</f>
        <v>0</v>
      </c>
      <c r="L246" s="86">
        <f>IFERROR(VLOOKUP($A246,'법인영업혁신단 IU'!$A:$E,5,FALSE),0)</f>
        <v>0</v>
      </c>
      <c r="M246" s="86">
        <f>IFERROR(VLOOKUP($A246,기업영업팀회신!$A:$D,3,FALSE),0)</f>
        <v>0</v>
      </c>
      <c r="N246" s="86">
        <f>IFERROR(VLOOKUP($A246,기업영업팀회신!$A:$D,4,FALSE),0)</f>
        <v>0</v>
      </c>
      <c r="O246" s="86">
        <f>IFERROR(VLOOKUP($A246,'법인영업혁신단 IU'!$A:$F,6,FALSE),0)</f>
        <v>0</v>
      </c>
      <c r="P246" s="86">
        <f>IFERROR(VLOOKUP($A246,'법인영업혁신단 IU'!$A:$G,7,FALSE),0)</f>
        <v>0</v>
      </c>
    </row>
    <row r="247" spans="1:16" x14ac:dyDescent="0.25">
      <c r="A247" s="23" t="s">
        <v>328</v>
      </c>
      <c r="B247" s="86">
        <f t="shared" si="6"/>
        <v>0</v>
      </c>
      <c r="C247" s="86">
        <f>L247+법인영업혁신단!S247</f>
        <v>0</v>
      </c>
      <c r="D247" s="86">
        <f>M247+법인영업혁신단!T248</f>
        <v>0</v>
      </c>
      <c r="E247" s="86">
        <f>N247+법인영업혁신단!U248</f>
        <v>0</v>
      </c>
      <c r="F247" s="86">
        <f>O247+법인영업혁신단!V247</f>
        <v>0</v>
      </c>
      <c r="G247" s="86">
        <f>P247+법인영업혁신단!W247</f>
        <v>0</v>
      </c>
      <c r="H247" s="2" t="b">
        <f t="shared" si="7"/>
        <v>1</v>
      </c>
      <c r="K247" s="86">
        <f>IFERROR(VLOOKUP($A247,법인영업혁신단!$A$1:$D$257,2,FALSE),0)</f>
        <v>0</v>
      </c>
      <c r="L247" s="86">
        <f>IFERROR(VLOOKUP($A247,'법인영업혁신단 IU'!$A:$E,5,FALSE),0)</f>
        <v>0</v>
      </c>
      <c r="M247" s="86">
        <f>IFERROR(VLOOKUP($A247,기업영업팀회신!$A:$D,3,FALSE),0)</f>
        <v>0</v>
      </c>
      <c r="N247" s="86">
        <f>IFERROR(VLOOKUP($A247,기업영업팀회신!$A:$D,4,FALSE),0)</f>
        <v>0</v>
      </c>
      <c r="O247" s="86">
        <f>IFERROR(VLOOKUP($A247,'법인영업혁신단 IU'!$A:$F,6,FALSE),0)</f>
        <v>0</v>
      </c>
      <c r="P247" s="86">
        <f>IFERROR(VLOOKUP($A247,'법인영업혁신단 IU'!$A:$G,7,FALSE),0)</f>
        <v>0</v>
      </c>
    </row>
    <row r="248" spans="1:16" x14ac:dyDescent="0.25">
      <c r="A248" s="23" t="s">
        <v>329</v>
      </c>
      <c r="B248" s="86">
        <f t="shared" si="6"/>
        <v>0</v>
      </c>
      <c r="C248" s="86">
        <f>L248+법인영업혁신단!S248</f>
        <v>0</v>
      </c>
      <c r="D248" s="86">
        <f>M248+법인영업혁신단!T249</f>
        <v>0</v>
      </c>
      <c r="E248" s="86">
        <f>N248+법인영업혁신단!U249</f>
        <v>0</v>
      </c>
      <c r="F248" s="86">
        <f>O248+법인영업혁신단!V248</f>
        <v>0</v>
      </c>
      <c r="G248" s="86">
        <f>P248+법인영업혁신단!W248</f>
        <v>0</v>
      </c>
      <c r="H248" s="2" t="b">
        <f t="shared" si="7"/>
        <v>1</v>
      </c>
      <c r="K248" s="86">
        <f>IFERROR(VLOOKUP($A248,법인영업혁신단!$A$1:$D$257,2,FALSE),0)</f>
        <v>0</v>
      </c>
      <c r="L248" s="86">
        <f>IFERROR(VLOOKUP($A248,'법인영업혁신단 IU'!$A:$E,5,FALSE),0)</f>
        <v>0</v>
      </c>
      <c r="M248" s="86">
        <f>IFERROR(VLOOKUP($A248,기업영업팀회신!$A:$D,3,FALSE),0)</f>
        <v>0</v>
      </c>
      <c r="N248" s="86">
        <f>IFERROR(VLOOKUP($A248,기업영업팀회신!$A:$D,4,FALSE),0)</f>
        <v>0</v>
      </c>
      <c r="O248" s="86">
        <f>IFERROR(VLOOKUP($A248,'법인영업혁신단 IU'!$A:$F,6,FALSE),0)</f>
        <v>0</v>
      </c>
      <c r="P248" s="86">
        <f>IFERROR(VLOOKUP($A248,'법인영업혁신단 IU'!$A:$G,7,FALSE),0)</f>
        <v>0</v>
      </c>
    </row>
    <row r="249" spans="1:16" x14ac:dyDescent="0.25">
      <c r="A249" s="23" t="s">
        <v>253</v>
      </c>
      <c r="B249" s="86">
        <f t="shared" si="6"/>
        <v>0</v>
      </c>
      <c r="C249" s="86">
        <f>L249+법인영업혁신단!S249</f>
        <v>0</v>
      </c>
      <c r="D249" s="86">
        <f>M249+법인영업혁신단!T250</f>
        <v>0</v>
      </c>
      <c r="E249" s="86">
        <f>N249+법인영업혁신단!U250</f>
        <v>0</v>
      </c>
      <c r="F249" s="86">
        <f>O249+법인영업혁신단!V249</f>
        <v>0</v>
      </c>
      <c r="G249" s="86">
        <f>P249+법인영업혁신단!W249</f>
        <v>0</v>
      </c>
      <c r="H249" s="2" t="b">
        <f t="shared" si="7"/>
        <v>1</v>
      </c>
      <c r="K249" s="86">
        <f>IFERROR(VLOOKUP($A249,법인영업혁신단!$A$1:$D$257,2,FALSE),0)</f>
        <v>0</v>
      </c>
      <c r="L249" s="86">
        <f>IFERROR(VLOOKUP($A249,'법인영업혁신단 IU'!$A:$E,5,FALSE),0)</f>
        <v>0</v>
      </c>
      <c r="M249" s="86">
        <f>IFERROR(VLOOKUP($A249,기업영업팀회신!$A:$D,3,FALSE),0)</f>
        <v>0</v>
      </c>
      <c r="N249" s="86">
        <f>IFERROR(VLOOKUP($A249,기업영업팀회신!$A:$D,4,FALSE),0)</f>
        <v>0</v>
      </c>
      <c r="O249" s="86">
        <f>IFERROR(VLOOKUP($A249,'법인영업혁신단 IU'!$A:$F,6,FALSE),0)</f>
        <v>0</v>
      </c>
      <c r="P249" s="86">
        <f>IFERROR(VLOOKUP($A249,'법인영업혁신단 IU'!$A:$G,7,FALSE),0)</f>
        <v>0</v>
      </c>
    </row>
    <row r="250" spans="1:16" x14ac:dyDescent="0.25">
      <c r="A250" s="23" t="s">
        <v>254</v>
      </c>
      <c r="B250" s="86">
        <f t="shared" si="6"/>
        <v>0</v>
      </c>
      <c r="C250" s="86">
        <f>L250+법인영업혁신단!S250</f>
        <v>0</v>
      </c>
      <c r="D250" s="86">
        <f>M250+법인영업혁신단!T251</f>
        <v>0</v>
      </c>
      <c r="E250" s="86">
        <f>N250+법인영업혁신단!U251</f>
        <v>0</v>
      </c>
      <c r="F250" s="86">
        <f>O250+법인영업혁신단!V250</f>
        <v>0</v>
      </c>
      <c r="G250" s="86">
        <f>P250+법인영업혁신단!W250</f>
        <v>0</v>
      </c>
      <c r="H250" s="2" t="b">
        <f t="shared" si="7"/>
        <v>1</v>
      </c>
      <c r="K250" s="86">
        <f>IFERROR(VLOOKUP($A250,법인영업혁신단!$A$1:$D$257,2,FALSE),0)</f>
        <v>0</v>
      </c>
      <c r="L250" s="86">
        <f>IFERROR(VLOOKUP($A250,'법인영업혁신단 IU'!$A:$E,5,FALSE),0)</f>
        <v>0</v>
      </c>
      <c r="M250" s="86">
        <f>IFERROR(VLOOKUP($A250,기업영업팀회신!$A:$D,3,FALSE),0)</f>
        <v>0</v>
      </c>
      <c r="N250" s="86">
        <f>IFERROR(VLOOKUP($A250,기업영업팀회신!$A:$D,4,FALSE),0)</f>
        <v>0</v>
      </c>
      <c r="O250" s="86">
        <f>IFERROR(VLOOKUP($A250,'법인영업혁신단 IU'!$A:$F,6,FALSE),0)</f>
        <v>0</v>
      </c>
      <c r="P250" s="86">
        <f>IFERROR(VLOOKUP($A250,'법인영업혁신단 IU'!$A:$G,7,FALSE),0)</f>
        <v>0</v>
      </c>
    </row>
    <row r="251" spans="1:16" x14ac:dyDescent="0.25">
      <c r="A251" s="23" t="s">
        <v>183</v>
      </c>
      <c r="B251" s="86">
        <f t="shared" si="6"/>
        <v>0</v>
      </c>
      <c r="C251" s="86">
        <f>L251+법인영업혁신단!S251</f>
        <v>0</v>
      </c>
      <c r="D251" s="86">
        <f>M251+법인영업혁신단!T252</f>
        <v>0</v>
      </c>
      <c r="E251" s="86">
        <f>N251+법인영업혁신단!U252</f>
        <v>0</v>
      </c>
      <c r="F251" s="86">
        <f>O251+법인영업혁신단!V251</f>
        <v>0</v>
      </c>
      <c r="G251" s="86">
        <f>P251+법인영업혁신단!W251</f>
        <v>0</v>
      </c>
      <c r="H251" s="2" t="b">
        <f t="shared" si="7"/>
        <v>1</v>
      </c>
      <c r="K251" s="86">
        <f>IFERROR(VLOOKUP($A251,법인영업혁신단!$A$1:$D$257,2,FALSE),0)</f>
        <v>0</v>
      </c>
      <c r="L251" s="86">
        <f>IFERROR(VLOOKUP($A251,'법인영업혁신단 IU'!$A:$E,5,FALSE),0)</f>
        <v>0</v>
      </c>
      <c r="M251" s="86">
        <f>IFERROR(VLOOKUP($A251,기업영업팀회신!$A:$D,3,FALSE),0)</f>
        <v>0</v>
      </c>
      <c r="N251" s="86">
        <f>IFERROR(VLOOKUP($A251,기업영업팀회신!$A:$D,4,FALSE),0)</f>
        <v>0</v>
      </c>
      <c r="O251" s="86">
        <f>IFERROR(VLOOKUP($A251,'법인영업혁신단 IU'!$A:$F,6,FALSE),0)</f>
        <v>0</v>
      </c>
      <c r="P251" s="86">
        <f>IFERROR(VLOOKUP($A251,'법인영업혁신단 IU'!$A:$G,7,FALSE),0)</f>
        <v>0</v>
      </c>
    </row>
    <row r="252" spans="1:16" x14ac:dyDescent="0.25">
      <c r="A252" s="23" t="s">
        <v>184</v>
      </c>
      <c r="B252" s="86">
        <f t="shared" si="6"/>
        <v>0</v>
      </c>
      <c r="C252" s="86">
        <f>L252+법인영업혁신단!S252</f>
        <v>0</v>
      </c>
      <c r="D252" s="86">
        <f>M252+법인영업혁신단!T253</f>
        <v>0</v>
      </c>
      <c r="E252" s="86">
        <f>N252+법인영업혁신단!U253</f>
        <v>0</v>
      </c>
      <c r="F252" s="86">
        <f>O252+법인영업혁신단!V252</f>
        <v>0</v>
      </c>
      <c r="G252" s="86">
        <f>P252+법인영업혁신단!W252</f>
        <v>0</v>
      </c>
      <c r="H252" s="2" t="b">
        <f t="shared" si="7"/>
        <v>1</v>
      </c>
      <c r="K252" s="86">
        <f>IFERROR(VLOOKUP($A252,법인영업혁신단!$A$1:$D$257,2,FALSE),0)</f>
        <v>0</v>
      </c>
      <c r="L252" s="86">
        <f>IFERROR(VLOOKUP($A252,'법인영업혁신단 IU'!$A:$E,5,FALSE),0)</f>
        <v>0</v>
      </c>
      <c r="M252" s="86">
        <f>IFERROR(VLOOKUP($A252,기업영업팀회신!$A:$D,3,FALSE),0)</f>
        <v>0</v>
      </c>
      <c r="N252" s="86">
        <f>IFERROR(VLOOKUP($A252,기업영업팀회신!$A:$D,4,FALSE),0)</f>
        <v>0</v>
      </c>
      <c r="O252" s="86">
        <f>IFERROR(VLOOKUP($A252,'법인영업혁신단 IU'!$A:$F,6,FALSE),0)</f>
        <v>0</v>
      </c>
      <c r="P252" s="86">
        <f>IFERROR(VLOOKUP($A252,'법인영업혁신단 IU'!$A:$G,7,FALSE),0)</f>
        <v>0</v>
      </c>
    </row>
    <row r="253" spans="1:16" x14ac:dyDescent="0.25">
      <c r="A253" s="23" t="s">
        <v>185</v>
      </c>
      <c r="B253" s="86">
        <f t="shared" si="6"/>
        <v>0</v>
      </c>
      <c r="C253" s="86">
        <f>L253+법인영업혁신단!S253</f>
        <v>0</v>
      </c>
      <c r="D253" s="86">
        <f>M253+법인영업혁신단!T255</f>
        <v>0</v>
      </c>
      <c r="E253" s="86">
        <f>N253+법인영업혁신단!U255</f>
        <v>0</v>
      </c>
      <c r="F253" s="86">
        <f>O253+법인영업혁신단!V253</f>
        <v>0</v>
      </c>
      <c r="G253" s="86">
        <f>P253+법인영업혁신단!W253</f>
        <v>0</v>
      </c>
      <c r="H253" s="2" t="b">
        <f t="shared" si="7"/>
        <v>1</v>
      </c>
      <c r="K253" s="86">
        <f>IFERROR(VLOOKUP($A253,법인영업혁신단!$A$1:$D$257,2,FALSE),0)</f>
        <v>0</v>
      </c>
      <c r="L253" s="86">
        <f>IFERROR(VLOOKUP($A253,'법인영업혁신단 IU'!$A:$E,5,FALSE),0)</f>
        <v>0</v>
      </c>
      <c r="M253" s="86">
        <f>IFERROR(VLOOKUP($A253,기업영업팀회신!$A:$D,3,FALSE),0)</f>
        <v>0</v>
      </c>
      <c r="N253" s="86">
        <f>IFERROR(VLOOKUP($A253,기업영업팀회신!$A:$D,4,FALSE),0)</f>
        <v>0</v>
      </c>
      <c r="O253" s="86">
        <f>IFERROR(VLOOKUP($A253,'법인영업혁신단 IU'!$A:$F,6,FALSE),0)</f>
        <v>0</v>
      </c>
      <c r="P253" s="86">
        <f>IFERROR(VLOOKUP($A253,'법인영업혁신단 IU'!$A:$G,7,FALSE),0)</f>
        <v>0</v>
      </c>
    </row>
    <row r="254" spans="1:16" x14ac:dyDescent="0.25">
      <c r="A254" s="119" t="s">
        <v>117</v>
      </c>
      <c r="B254" s="86">
        <f t="shared" si="6"/>
        <v>0</v>
      </c>
      <c r="C254" s="86">
        <f>L254+법인영업혁신단!S254</f>
        <v>0</v>
      </c>
      <c r="D254" s="86">
        <f>M254+법인영업혁신단!T256</f>
        <v>0</v>
      </c>
      <c r="E254" s="86">
        <f>N254+법인영업혁신단!U256</f>
        <v>0</v>
      </c>
      <c r="F254" s="86">
        <f>O254+법인영업혁신단!V254</f>
        <v>0</v>
      </c>
      <c r="G254" s="86">
        <f>P254+법인영업혁신단!W254</f>
        <v>0</v>
      </c>
      <c r="H254" s="2" t="b">
        <f t="shared" si="7"/>
        <v>1</v>
      </c>
      <c r="K254" s="86">
        <f>IFERROR(VLOOKUP($A254,법인영업혁신단!$A$1:$D$257,2,FALSE),0)</f>
        <v>0</v>
      </c>
      <c r="L254" s="86">
        <f>IFERROR(VLOOKUP($A254,'법인영업혁신단 IU'!$A:$E,5,FALSE),0)</f>
        <v>0</v>
      </c>
      <c r="M254" s="86">
        <f>IFERROR(VLOOKUP($A254,기업영업팀회신!$A:$D,3,FALSE),0)</f>
        <v>0</v>
      </c>
      <c r="N254" s="86">
        <f>IFERROR(VLOOKUP($A254,기업영업팀회신!$A:$D,4,FALSE),0)</f>
        <v>0</v>
      </c>
      <c r="O254" s="86">
        <f>IFERROR(VLOOKUP($A254,'법인영업혁신단 IU'!$A:$F,6,FALSE),0)</f>
        <v>0</v>
      </c>
      <c r="P254" s="86">
        <f>IFERROR(VLOOKUP($A254,'법인영업혁신단 IU'!$A:$G,7,FALSE),0)</f>
        <v>0</v>
      </c>
    </row>
    <row r="255" spans="1:16" x14ac:dyDescent="0.25">
      <c r="A255" s="33" t="s">
        <v>260</v>
      </c>
      <c r="B255" s="86">
        <f t="shared" si="6"/>
        <v>151257410.65395153</v>
      </c>
      <c r="C255" s="86">
        <f t="shared" ref="C255:E255" si="9">C235</f>
        <v>42264808.984672785</v>
      </c>
      <c r="D255" s="86">
        <f t="shared" si="9"/>
        <v>97414434.381619647</v>
      </c>
      <c r="E255" s="86">
        <f t="shared" si="9"/>
        <v>41790115.290593088</v>
      </c>
      <c r="F255" s="86">
        <f>F235</f>
        <v>33880271.997066006</v>
      </c>
      <c r="G255" s="86">
        <f>P255+법인영업혁신단!W255</f>
        <v>-64092220</v>
      </c>
      <c r="H255" s="2" t="b">
        <f t="shared" si="7"/>
        <v>1</v>
      </c>
      <c r="K255" s="86">
        <f>IFERROR(VLOOKUP($A255,법인영업혁신단!$A$1:$D$257,2,FALSE),0)</f>
        <v>149015884</v>
      </c>
      <c r="L255" s="86">
        <f>IFERROR(VLOOKUP($A255,'법인영업혁신단 IU'!$A:$E,5,FALSE),0)</f>
        <v>60121283.600000001</v>
      </c>
      <c r="M255" s="86">
        <f>IFERROR(VLOOKUP($A255,기업영업팀회신!$A:$D,3,FALSE),0)</f>
        <v>100952805.5</v>
      </c>
      <c r="N255" s="86">
        <f>IFERROR(VLOOKUP($A255,기업영업팀회신!$A:$D,4,FALSE),0)</f>
        <v>45337154.5</v>
      </c>
      <c r="O255" s="86">
        <f>IFERROR(VLOOKUP($A255,'법인영업혁신단 IU'!$A:$F,6,FALSE),0)</f>
        <v>37879611.400000006</v>
      </c>
      <c r="P255" s="86">
        <f>IFERROR(VLOOKUP($A255,'법인영업혁신단 IU'!$A:$G,7,FALSE),0)</f>
        <v>-64092220</v>
      </c>
    </row>
    <row r="257" spans="1:16" x14ac:dyDescent="0.45">
      <c r="A257" s="45" t="s">
        <v>263</v>
      </c>
      <c r="K257" s="2">
        <f>SUM(L257:P257)</f>
        <v>399457350</v>
      </c>
      <c r="L257" s="2">
        <f>L28</f>
        <v>228745053</v>
      </c>
      <c r="M257" s="2">
        <f>M28</f>
        <v>45327250</v>
      </c>
      <c r="N257" s="2">
        <f t="shared" ref="N257:P257" si="10">N28</f>
        <v>45438290</v>
      </c>
      <c r="O257" s="2">
        <f t="shared" si="10"/>
        <v>51232347</v>
      </c>
      <c r="P257" s="2">
        <f t="shared" si="10"/>
        <v>28714410</v>
      </c>
    </row>
    <row r="258" spans="1:16" x14ac:dyDescent="0.45">
      <c r="A258" s="45" t="s">
        <v>264</v>
      </c>
      <c r="L258" s="200">
        <f>L257/K257</f>
        <v>0.57263948954750743</v>
      </c>
      <c r="M258" s="200">
        <f>M257/K257</f>
        <v>0.11347206403887675</v>
      </c>
      <c r="N258" s="200">
        <f>N257/K257</f>
        <v>0.11375004114957454</v>
      </c>
      <c r="O258" s="200">
        <f>O257/K257</f>
        <v>0.12825486125114482</v>
      </c>
      <c r="P258" s="200">
        <f>P257/K257</f>
        <v>7.1883544012896497E-2</v>
      </c>
    </row>
    <row r="259" spans="1:16" x14ac:dyDescent="0.45">
      <c r="L259" s="201"/>
      <c r="M259" s="201"/>
      <c r="N259" s="201"/>
      <c r="O259" s="201"/>
      <c r="P259" s="201"/>
    </row>
    <row r="260" spans="1:16" x14ac:dyDescent="0.45">
      <c r="L260" s="201"/>
    </row>
    <row r="262" spans="1:16" s="40" customFormat="1" ht="15" customHeight="1" x14ac:dyDescent="0.45">
      <c r="A262" s="104" t="s">
        <v>269</v>
      </c>
      <c r="B262" s="52">
        <f t="shared" ref="B262:G262" si="11">B26-B27-SUM(B29:B60)-SUM(B62:B67)-B68-B70-B71-SUM(B73:B108)-SUM(B113:B117)-SUM(B119:B121)-SUM(B123:B128)-B130-SUM(B133:B136)-B137-SUM(B139:B144)-SUM(B148:B151)-SUM(B153:B159)-SUM(B161:B166)-SUM(B168:B173)-SUM(B175:B176)-SUM(B178:B188)-SUM(B190:B194)-SUM(B196:B210)-B212-SUM(B214:B222)-B224-SUM(B226:B233)-B234</f>
        <v>0</v>
      </c>
      <c r="C262" s="52">
        <f t="shared" si="11"/>
        <v>1.1920928955078125E-7</v>
      </c>
      <c r="D262" s="52">
        <f t="shared" si="11"/>
        <v>3.7252902984619141E-9</v>
      </c>
      <c r="E262" s="52">
        <f t="shared" si="11"/>
        <v>-2.9802322387695313E-8</v>
      </c>
      <c r="F262" s="52">
        <f t="shared" si="11"/>
        <v>-7.4505805969238281E-9</v>
      </c>
      <c r="G262" s="52">
        <f t="shared" si="11"/>
        <v>-9.3132257461547852E-10</v>
      </c>
      <c r="H262" s="52"/>
      <c r="I262" s="52"/>
      <c r="J262" s="52"/>
      <c r="K262" s="52">
        <f>K26-K27-SUM(K29:K60)-SUM(K62:K67)-K68-K70-K71-SUM(K73:K107)-SUM(K113:K117)-SUM(K119:K121)-SUM(K123:K128)-K130-SUM(K133:K136)-K137-SUM(K139:K144)-SUM(K148:K151)-SUM(K153:K159)-SUM(K161:K166)-SUM(K168:K173)-SUM(K175:K176)-SUM(K178:K188)-SUM(K190:K194)-SUM(K196:K210)-K212-SUM(K214:K222)-K224-SUM(K226:K233)-K234</f>
        <v>0</v>
      </c>
      <c r="L262" s="52">
        <f>L26-L27-SUM(L29:L60)-SUM(L62:L67)-L68-L70-L71-SUM(L73:L107)-SUM(L113:L117)-SUM(L119:L121)-SUM(L123:L128)-L130-SUM(L133:L136)-L137-SUM(L139:L144)-SUM(L148:L151)-SUM(L153:L159)-SUM(L161:L166)-SUM(L168:L173)-SUM(L175:L176)-SUM(L178:L188)-SUM(L190:L194)-SUM(L196:L210)-L212-SUM(L214:L222)-L224-SUM(L226:L233)-L234</f>
        <v>1.1920928955078125E-7</v>
      </c>
      <c r="M262" s="52">
        <f t="shared" ref="M262:P262" si="12">M26-M27-SUM(M29:M60)-SUM(M62:M67)-M68-M70-M71-SUM(M73:M107)-SUM(M113:M117)-SUM(M119:M121)-SUM(M123:M128)-M130-SUM(M133:M136)-M137-SUM(M139:M144)-SUM(M148:M151)-SUM(M153:M159)-SUM(M161:M166)-SUM(M168:M173)-SUM(M175:M176)-SUM(M178:M188)-SUM(M190:M194)-SUM(M196:M209)-M212-SUM(M214:M222)-M224-SUM(M226:M233)-M234</f>
        <v>0</v>
      </c>
      <c r="N262" s="52">
        <f t="shared" si="12"/>
        <v>0</v>
      </c>
      <c r="O262" s="52">
        <f t="shared" si="12"/>
        <v>-3.7252902984619141E-9</v>
      </c>
      <c r="P262" s="52">
        <f t="shared" si="12"/>
        <v>0</v>
      </c>
    </row>
    <row r="268" spans="1:16" x14ac:dyDescent="0.45">
      <c r="K268" s="168"/>
    </row>
  </sheetData>
  <autoFilter ref="A1:H255" xr:uid="{00000000-0001-0000-0500-000000000000}"/>
  <phoneticPr fontId="4" type="noConversion"/>
  <pageMargins left="0.7" right="0.7" top="0.75" bottom="0.75" header="0.3" footer="0.3"/>
  <pageSetup paperSize="9" orientation="portrait" r:id="rId1"/>
  <ignoredErrors>
    <ignoredError sqref="C117:F117" formula="1"/>
  </ignoredErrors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039BA0-F3D1-460B-BFD7-A615F9D21D5C}">
  <dimension ref="A1:S263"/>
  <sheetViews>
    <sheetView zoomScale="85" zoomScaleNormal="85" workbookViewId="0">
      <pane xSplit="1" ySplit="2" topLeftCell="B3" activePane="bottomRight" state="frozen"/>
      <selection pane="topRight" activeCell="B1" sqref="B1"/>
      <selection pane="bottomLeft" activeCell="A3" sqref="A3"/>
      <selection pane="bottomRight" sqref="A1:A2"/>
    </sheetView>
  </sheetViews>
  <sheetFormatPr defaultRowHeight="12.5" x14ac:dyDescent="0.25"/>
  <cols>
    <col min="1" max="1" width="30.453125" customWidth="1"/>
    <col min="2" max="2" width="17" bestFit="1" customWidth="1"/>
    <col min="3" max="3" width="16.6328125" customWidth="1"/>
    <col min="4" max="4" width="16.6328125" style="491" customWidth="1"/>
    <col min="5" max="5" width="18.7265625" style="293" customWidth="1"/>
    <col min="6" max="16" width="16.6328125" style="293" customWidth="1"/>
    <col min="17" max="17" width="16.36328125" style="293" customWidth="1"/>
    <col min="18" max="18" width="5.54296875" style="293" customWidth="1"/>
    <col min="19" max="19" width="18.54296875" style="293" hidden="1" customWidth="1"/>
    <col min="20" max="16384" width="8.7265625" style="293"/>
  </cols>
  <sheetData>
    <row r="1" spans="1:19" s="292" customFormat="1" ht="16.5" thickTop="1" x14ac:dyDescent="0.25">
      <c r="A1" s="519" t="s">
        <v>0</v>
      </c>
      <c r="B1" s="519" t="s">
        <v>1</v>
      </c>
      <c r="C1" s="519" t="s">
        <v>502</v>
      </c>
      <c r="D1" s="519" t="s">
        <v>518</v>
      </c>
      <c r="E1" s="521" t="s">
        <v>577</v>
      </c>
      <c r="F1" s="522"/>
      <c r="G1" s="523"/>
      <c r="H1" s="516" t="s">
        <v>578</v>
      </c>
      <c r="I1" s="517"/>
      <c r="J1" s="516" t="s">
        <v>579</v>
      </c>
      <c r="K1" s="517"/>
      <c r="L1" s="516" t="s">
        <v>580</v>
      </c>
      <c r="M1" s="518"/>
      <c r="N1" s="517"/>
      <c r="O1" s="516" t="s">
        <v>581</v>
      </c>
      <c r="P1" s="518"/>
      <c r="Q1" s="517"/>
      <c r="S1" s="514" t="s">
        <v>648</v>
      </c>
    </row>
    <row r="2" spans="1:19" customFormat="1" ht="16.5" thickBot="1" x14ac:dyDescent="0.3">
      <c r="A2" s="520"/>
      <c r="B2" s="520"/>
      <c r="C2" s="520"/>
      <c r="D2" s="520"/>
      <c r="E2" s="294" t="s">
        <v>520</v>
      </c>
      <c r="F2" s="294" t="s">
        <v>522</v>
      </c>
      <c r="G2" s="295" t="s">
        <v>576</v>
      </c>
      <c r="H2" s="294" t="s">
        <v>526</v>
      </c>
      <c r="I2" s="294" t="s">
        <v>524</v>
      </c>
      <c r="J2" s="294" t="s">
        <v>528</v>
      </c>
      <c r="K2" s="294" t="s">
        <v>530</v>
      </c>
      <c r="L2" s="294" t="s">
        <v>531</v>
      </c>
      <c r="M2" s="294" t="s">
        <v>533</v>
      </c>
      <c r="N2" s="294" t="s">
        <v>535</v>
      </c>
      <c r="O2" s="294" t="s">
        <v>537</v>
      </c>
      <c r="P2" s="294" t="s">
        <v>539</v>
      </c>
      <c r="Q2" s="294" t="s">
        <v>541</v>
      </c>
      <c r="S2" s="515"/>
    </row>
    <row r="3" spans="1:19" customFormat="1" ht="16.5" thickTop="1" x14ac:dyDescent="0.25">
      <c r="A3" s="53" t="s">
        <v>4</v>
      </c>
      <c r="B3" s="255">
        <f t="shared" ref="B3:B66" si="0">SUM(C3:Q3)</f>
        <v>1118044701</v>
      </c>
      <c r="C3" s="387">
        <f>IFERROR(VLOOKUP($A3,법인영업혁신단!$A:$N,14,FALSE),0)</f>
        <v>0</v>
      </c>
      <c r="D3" s="255">
        <f>IFERROR(VLOOKUP($A3,'법인영업혁신단 IU'!$A:$F,6,FALSE),0)</f>
        <v>153044922</v>
      </c>
      <c r="E3" s="255">
        <f>IFERROR(VLOOKUP($A3,강북소상공인영업팀IU!$A:$F,4,FALSE),0)</f>
        <v>42479005</v>
      </c>
      <c r="F3" s="255">
        <f>IFERROR(VLOOKUP($A3,강북소상공인영업팀IU!$A:$F,5,FALSE),0)</f>
        <v>93529715</v>
      </c>
      <c r="G3" s="255">
        <f>IFERROR(VLOOKUP($A3,강북소상공인영업팀IU!$A:$F,6,FALSE),0)</f>
        <v>57340936</v>
      </c>
      <c r="H3" s="255">
        <f>IFERROR(VLOOKUP($A3,강남소상공인영업팀IU!$A:$E,4,FALSE),0)</f>
        <v>52658314</v>
      </c>
      <c r="I3" s="255">
        <f>IFERROR(VLOOKUP($A3,강남소상공인영업팀IU!$A:$E,5,FALSE),0)</f>
        <v>49310936</v>
      </c>
      <c r="J3" s="255">
        <f>IFERROR(VLOOKUP($A3,강서소상공인영업팀IU!$A:$E,4,FALSE),0)</f>
        <v>79685236</v>
      </c>
      <c r="K3" s="255">
        <f>IFERROR(VLOOKUP($A3,강서소상공인영업팀IU!$A:$E,5,FALSE),0)</f>
        <v>57820236</v>
      </c>
      <c r="L3" s="255">
        <f>IFERROR(VLOOKUP($A3,동부소상공인영업팀IU!$A:$F,4,FALSE),0)</f>
        <v>29597912</v>
      </c>
      <c r="M3" s="255">
        <f>IFERROR(VLOOKUP($A3,동부소상공인영업팀IU!$A:$F,5,FALSE),0)</f>
        <v>32945912</v>
      </c>
      <c r="N3" s="255">
        <f>IFERROR(VLOOKUP($A3,동부소상공인영업팀IU!$A:$F,6,FALSE),0)</f>
        <v>92623352</v>
      </c>
      <c r="O3" s="255">
        <f>IFERROR(VLOOKUP($A3,서부소상공인영업팀IU!$A:$F,5,FALSE),0)</f>
        <v>45929260</v>
      </c>
      <c r="P3" s="255">
        <f>IFERROR(VLOOKUP($A3,서부소상공인영업팀IU!$A:$F,6,FALSE),0)</f>
        <v>163532763</v>
      </c>
      <c r="Q3" s="255">
        <f>IFERROR(VLOOKUP($A3,서부소상공인영업팀IU!$A:$F,4,FALSE),0)</f>
        <v>167546202</v>
      </c>
      <c r="S3" s="483">
        <f>IFERROR(VLOOKUP(A3,강북소상공인영업팀IU!$A:$F,3,FALSE),0)+IFERROR(VLOOKUP(A3,강남소상공인영업팀IU!$A:$E,3,FALSE),0)+IFERROR(VLOOKUP(A3,강서소상공인영업팀IU!$A:$E,3,FALSE),0)+IFERROR(VLOOKUP(A3,동부소상공인영업팀IU!$A:$F,3,FALSE),0)+IFERROR(VLOOKUP(A3,서부소상공인영업팀IU!$A:$F,3,FALSE),0)</f>
        <v>91706796</v>
      </c>
    </row>
    <row r="4" spans="1:19" customFormat="1" ht="16" x14ac:dyDescent="0.25">
      <c r="A4" s="55" t="s">
        <v>5</v>
      </c>
      <c r="B4" s="255">
        <f t="shared" si="0"/>
        <v>83412091</v>
      </c>
      <c r="C4" s="255">
        <f>IFERROR(VLOOKUP($A4,법인영업혁신단!$A:$N,14,FALSE),0)</f>
        <v>0</v>
      </c>
      <c r="D4" s="255">
        <f>IFERROR(VLOOKUP($A4,'법인영업혁신단 IU'!$A:$F,6,FALSE),0)</f>
        <v>0</v>
      </c>
      <c r="E4" s="255">
        <f>IFERROR(VLOOKUP($A4,강북소상공인영업팀IU!$A:$F,4,FALSE),0)</f>
        <v>2777091</v>
      </c>
      <c r="F4" s="255">
        <f>IFERROR(VLOOKUP($A4,강북소상공인영업팀IU!$A:$F,5,FALSE),0)</f>
        <v>12292273</v>
      </c>
      <c r="G4" s="255">
        <f>IFERROR(VLOOKUP($A4,강북소상공인영업팀IU!$A:$F,6,FALSE),0)</f>
        <v>6534000</v>
      </c>
      <c r="H4" s="255">
        <f>IFERROR(VLOOKUP($A4,강남소상공인영업팀IU!$A:$E,4,FALSE),0)</f>
        <v>3366636</v>
      </c>
      <c r="I4" s="255">
        <f>IFERROR(VLOOKUP($A4,강남소상공인영업팀IU!$A:$E,5,FALSE),0)</f>
        <v>399182</v>
      </c>
      <c r="J4" s="255">
        <f>IFERROR(VLOOKUP($A4,강서소상공인영업팀IU!$A:$E,4,FALSE),0)</f>
        <v>7710909</v>
      </c>
      <c r="K4" s="255">
        <f>IFERROR(VLOOKUP($A4,강서소상공인영업팀IU!$A:$E,5,FALSE),0)</f>
        <v>10336545</v>
      </c>
      <c r="L4" s="255">
        <f>IFERROR(VLOOKUP($A4,동부소상공인영업팀IU!$A:$F,4,FALSE),0)</f>
        <v>4632182</v>
      </c>
      <c r="M4" s="255">
        <f>IFERROR(VLOOKUP($A4,동부소상공인영업팀IU!$A:$F,5,FALSE),0)</f>
        <v>3155636</v>
      </c>
      <c r="N4" s="255">
        <f>IFERROR(VLOOKUP($A4,동부소상공인영업팀IU!$A:$F,6,FALSE),0)</f>
        <v>7432545</v>
      </c>
      <c r="O4" s="255">
        <f>IFERROR(VLOOKUP($A4,서부소상공인영업팀IU!$A:$F,5,FALSE),0)</f>
        <v>14555455</v>
      </c>
      <c r="P4" s="255">
        <f>IFERROR(VLOOKUP($A4,서부소상공인영업팀IU!$A:$F,6,FALSE),0)</f>
        <v>6150182</v>
      </c>
      <c r="Q4" s="255">
        <f>IFERROR(VLOOKUP($A4,서부소상공인영업팀IU!$A:$F,4,FALSE),0)</f>
        <v>4069455</v>
      </c>
      <c r="S4" s="255">
        <f>IFERROR(VLOOKUP(A4,강북소상공인영업팀IU!$A:$F,3,FALSE),0)+IFERROR(VLOOKUP(A4,강남소상공인영업팀IU!$A:$E,3,FALSE),0)+IFERROR(VLOOKUP(A4,강서소상공인영업팀IU!$A:$E,3,FALSE),0)+IFERROR(VLOOKUP(A4,동부소상공인영업팀IU!$A:$F,3,FALSE),0)+IFERROR(VLOOKUP(A4,서부소상공인영업팀IU!$A:$F,3,FALSE),0)</f>
        <v>0</v>
      </c>
    </row>
    <row r="5" spans="1:19" customFormat="1" ht="16" x14ac:dyDescent="0.25">
      <c r="A5" s="56" t="s">
        <v>6</v>
      </c>
      <c r="B5" s="255">
        <f t="shared" si="0"/>
        <v>0</v>
      </c>
      <c r="C5" s="255">
        <f>IFERROR(VLOOKUP($A5,법인영업혁신단!$A:$N,14,FALSE),0)</f>
        <v>0</v>
      </c>
      <c r="D5" s="255">
        <f>IFERROR(VLOOKUP($A5,'법인영업혁신단 IU'!$A:$F,6,FALSE),0)</f>
        <v>0</v>
      </c>
      <c r="E5" s="255">
        <f>IFERROR(VLOOKUP($A5,강북소상공인영업팀IU!$A:$F,4,FALSE),0)</f>
        <v>0</v>
      </c>
      <c r="F5" s="255">
        <f>IFERROR(VLOOKUP($A5,강북소상공인영업팀IU!$A:$F,5,FALSE),0)</f>
        <v>0</v>
      </c>
      <c r="G5" s="255">
        <f>IFERROR(VLOOKUP($A5,강북소상공인영업팀IU!$A:$F,6,FALSE),0)</f>
        <v>0</v>
      </c>
      <c r="H5" s="255">
        <f>IFERROR(VLOOKUP($A5,강남소상공인영업팀IU!$A:$E,4,FALSE),0)</f>
        <v>0</v>
      </c>
      <c r="I5" s="255">
        <f>IFERROR(VLOOKUP($A5,강남소상공인영업팀IU!$A:$E,5,FALSE),0)</f>
        <v>0</v>
      </c>
      <c r="J5" s="255">
        <f>IFERROR(VLOOKUP($A5,강서소상공인영업팀IU!$A:$E,4,FALSE),0)</f>
        <v>0</v>
      </c>
      <c r="K5" s="255">
        <f>IFERROR(VLOOKUP($A5,강서소상공인영업팀IU!$A:$E,5,FALSE),0)</f>
        <v>0</v>
      </c>
      <c r="L5" s="255">
        <f>IFERROR(VLOOKUP($A5,동부소상공인영업팀IU!$A:$F,4,FALSE),0)</f>
        <v>0</v>
      </c>
      <c r="M5" s="255">
        <f>IFERROR(VLOOKUP($A5,동부소상공인영업팀IU!$A:$F,5,FALSE),0)</f>
        <v>0</v>
      </c>
      <c r="N5" s="255">
        <f>IFERROR(VLOOKUP($A5,동부소상공인영업팀IU!$A:$F,6,FALSE),0)</f>
        <v>0</v>
      </c>
      <c r="O5" s="255">
        <f>IFERROR(VLOOKUP($A5,서부소상공인영업팀IU!$A:$F,5,FALSE),0)</f>
        <v>0</v>
      </c>
      <c r="P5" s="255">
        <f>IFERROR(VLOOKUP($A5,서부소상공인영업팀IU!$A:$F,6,FALSE),0)</f>
        <v>0</v>
      </c>
      <c r="Q5" s="255">
        <f>IFERROR(VLOOKUP($A5,서부소상공인영업팀IU!$A:$F,4,FALSE),0)</f>
        <v>0</v>
      </c>
      <c r="S5" s="255">
        <f>IFERROR(VLOOKUP(A5,강북소상공인영업팀IU!$A:$F,3,FALSE),0)+IFERROR(VLOOKUP(A5,강남소상공인영업팀IU!$A:$E,3,FALSE),0)+IFERROR(VLOOKUP(A5,강서소상공인영업팀IU!$A:$E,3,FALSE),0)+IFERROR(VLOOKUP(A5,동부소상공인영업팀IU!$A:$F,3,FALSE),0)+IFERROR(VLOOKUP(A5,서부소상공인영업팀IU!$A:$F,3,FALSE),0)</f>
        <v>0</v>
      </c>
    </row>
    <row r="6" spans="1:19" customFormat="1" ht="16" x14ac:dyDescent="0.25">
      <c r="A6" s="56" t="s">
        <v>7</v>
      </c>
      <c r="B6" s="255">
        <f t="shared" si="0"/>
        <v>0</v>
      </c>
      <c r="C6" s="255">
        <f>IFERROR(VLOOKUP($A6,법인영업혁신단!$A:$N,14,FALSE),0)</f>
        <v>0</v>
      </c>
      <c r="D6" s="255">
        <f>IFERROR(VLOOKUP($A6,'법인영업혁신단 IU'!$A:$F,6,FALSE),0)</f>
        <v>0</v>
      </c>
      <c r="E6" s="255">
        <f>IFERROR(VLOOKUP($A6,강북소상공인영업팀IU!$A:$F,4,FALSE),0)</f>
        <v>0</v>
      </c>
      <c r="F6" s="255">
        <f>IFERROR(VLOOKUP($A6,강북소상공인영업팀IU!$A:$F,5,FALSE),0)</f>
        <v>0</v>
      </c>
      <c r="G6" s="255">
        <f>IFERROR(VLOOKUP($A6,강북소상공인영업팀IU!$A:$F,6,FALSE),0)</f>
        <v>0</v>
      </c>
      <c r="H6" s="255">
        <f>IFERROR(VLOOKUP($A6,강남소상공인영업팀IU!$A:$E,4,FALSE),0)</f>
        <v>0</v>
      </c>
      <c r="I6" s="255">
        <f>IFERROR(VLOOKUP($A6,강남소상공인영업팀IU!$A:$E,5,FALSE),0)</f>
        <v>0</v>
      </c>
      <c r="J6" s="255">
        <f>IFERROR(VLOOKUP($A6,강서소상공인영업팀IU!$A:$E,4,FALSE),0)</f>
        <v>0</v>
      </c>
      <c r="K6" s="255">
        <f>IFERROR(VLOOKUP($A6,강서소상공인영업팀IU!$A:$E,5,FALSE),0)</f>
        <v>0</v>
      </c>
      <c r="L6" s="255">
        <f>IFERROR(VLOOKUP($A6,동부소상공인영업팀IU!$A:$F,4,FALSE),0)</f>
        <v>0</v>
      </c>
      <c r="M6" s="255">
        <f>IFERROR(VLOOKUP($A6,동부소상공인영업팀IU!$A:$F,5,FALSE),0)</f>
        <v>0</v>
      </c>
      <c r="N6" s="255">
        <f>IFERROR(VLOOKUP($A6,동부소상공인영업팀IU!$A:$F,6,FALSE),0)</f>
        <v>0</v>
      </c>
      <c r="O6" s="255">
        <f>IFERROR(VLOOKUP($A6,서부소상공인영업팀IU!$A:$F,5,FALSE),0)</f>
        <v>0</v>
      </c>
      <c r="P6" s="255">
        <f>IFERROR(VLOOKUP($A6,서부소상공인영업팀IU!$A:$F,6,FALSE),0)</f>
        <v>0</v>
      </c>
      <c r="Q6" s="255">
        <f>IFERROR(VLOOKUP($A6,서부소상공인영업팀IU!$A:$F,4,FALSE),0)</f>
        <v>0</v>
      </c>
      <c r="S6" s="255">
        <f>IFERROR(VLOOKUP(A6,강북소상공인영업팀IU!$A:$F,3,FALSE),0)+IFERROR(VLOOKUP(A6,강남소상공인영업팀IU!$A:$E,3,FALSE),0)+IFERROR(VLOOKUP(A6,강서소상공인영업팀IU!$A:$E,3,FALSE),0)+IFERROR(VLOOKUP(A6,동부소상공인영업팀IU!$A:$F,3,FALSE),0)+IFERROR(VLOOKUP(A6,서부소상공인영업팀IU!$A:$F,3,FALSE),0)</f>
        <v>0</v>
      </c>
    </row>
    <row r="7" spans="1:19" customFormat="1" ht="16" x14ac:dyDescent="0.25">
      <c r="A7" s="56" t="s">
        <v>196</v>
      </c>
      <c r="B7" s="255">
        <f t="shared" si="0"/>
        <v>0</v>
      </c>
      <c r="C7" s="255">
        <f>IFERROR(VLOOKUP($A7,법인영업혁신단!$A:$N,14,FALSE),0)</f>
        <v>0</v>
      </c>
      <c r="D7" s="255">
        <f>IFERROR(VLOOKUP($A7,'법인영업혁신단 IU'!$A:$F,6,FALSE),0)</f>
        <v>0</v>
      </c>
      <c r="E7" s="255">
        <f>IFERROR(VLOOKUP($A7,강북소상공인영업팀IU!$A:$F,4,FALSE),0)</f>
        <v>0</v>
      </c>
      <c r="F7" s="255">
        <f>IFERROR(VLOOKUP($A7,강북소상공인영업팀IU!$A:$F,5,FALSE),0)</f>
        <v>0</v>
      </c>
      <c r="G7" s="255">
        <f>IFERROR(VLOOKUP($A7,강북소상공인영업팀IU!$A:$F,6,FALSE),0)</f>
        <v>0</v>
      </c>
      <c r="H7" s="255">
        <f>IFERROR(VLOOKUP($A7,강남소상공인영업팀IU!$A:$E,4,FALSE),0)</f>
        <v>0</v>
      </c>
      <c r="I7" s="255">
        <f>IFERROR(VLOOKUP($A7,강남소상공인영업팀IU!$A:$E,5,FALSE),0)</f>
        <v>0</v>
      </c>
      <c r="J7" s="255">
        <f>IFERROR(VLOOKUP($A7,강서소상공인영업팀IU!$A:$E,4,FALSE),0)</f>
        <v>0</v>
      </c>
      <c r="K7" s="255">
        <f>IFERROR(VLOOKUP($A7,강서소상공인영업팀IU!$A:$E,5,FALSE),0)</f>
        <v>0</v>
      </c>
      <c r="L7" s="255">
        <f>IFERROR(VLOOKUP($A7,동부소상공인영업팀IU!$A:$F,4,FALSE),0)</f>
        <v>0</v>
      </c>
      <c r="M7" s="255">
        <f>IFERROR(VLOOKUP($A7,동부소상공인영업팀IU!$A:$F,5,FALSE),0)</f>
        <v>0</v>
      </c>
      <c r="N7" s="255">
        <f>IFERROR(VLOOKUP($A7,동부소상공인영업팀IU!$A:$F,6,FALSE),0)</f>
        <v>0</v>
      </c>
      <c r="O7" s="255">
        <f>IFERROR(VLOOKUP($A7,서부소상공인영업팀IU!$A:$F,5,FALSE),0)</f>
        <v>0</v>
      </c>
      <c r="P7" s="255">
        <f>IFERROR(VLOOKUP($A7,서부소상공인영업팀IU!$A:$F,6,FALSE),0)</f>
        <v>0</v>
      </c>
      <c r="Q7" s="255">
        <f>IFERROR(VLOOKUP($A7,서부소상공인영업팀IU!$A:$F,4,FALSE),0)</f>
        <v>0</v>
      </c>
      <c r="S7" s="255">
        <f>IFERROR(VLOOKUP(A7,강북소상공인영업팀IU!$A:$F,3,FALSE),0)+IFERROR(VLOOKUP(A7,강남소상공인영업팀IU!$A:$E,3,FALSE),0)+IFERROR(VLOOKUP(A7,강서소상공인영업팀IU!$A:$E,3,FALSE),0)+IFERROR(VLOOKUP(A7,동부소상공인영업팀IU!$A:$F,3,FALSE),0)+IFERROR(VLOOKUP(A7,서부소상공인영업팀IU!$A:$F,3,FALSE),0)</f>
        <v>0</v>
      </c>
    </row>
    <row r="8" spans="1:19" customFormat="1" ht="16" x14ac:dyDescent="0.25">
      <c r="A8" s="56" t="s">
        <v>8</v>
      </c>
      <c r="B8" s="255">
        <f t="shared" si="0"/>
        <v>83412091</v>
      </c>
      <c r="C8" s="255">
        <f>IFERROR(VLOOKUP($A8,법인영업혁신단!$A:$N,14,FALSE),0)</f>
        <v>0</v>
      </c>
      <c r="D8" s="255">
        <f>IFERROR(VLOOKUP($A8,'법인영업혁신단 IU'!$A:$F,6,FALSE),0)</f>
        <v>0</v>
      </c>
      <c r="E8" s="255">
        <f>IFERROR(VLOOKUP($A8,강북소상공인영업팀IU!$A:$F,4,FALSE),0)</f>
        <v>2777091</v>
      </c>
      <c r="F8" s="255">
        <f>IFERROR(VLOOKUP($A8,강북소상공인영업팀IU!$A:$F,5,FALSE),0)</f>
        <v>12292273</v>
      </c>
      <c r="G8" s="255">
        <f>IFERROR(VLOOKUP($A8,강북소상공인영업팀IU!$A:$F,6,FALSE),0)</f>
        <v>6534000</v>
      </c>
      <c r="H8" s="255">
        <f>IFERROR(VLOOKUP($A8,강남소상공인영업팀IU!$A:$E,4,FALSE),0)</f>
        <v>3366636</v>
      </c>
      <c r="I8" s="255">
        <f>IFERROR(VLOOKUP($A8,강남소상공인영업팀IU!$A:$E,5,FALSE),0)</f>
        <v>399182</v>
      </c>
      <c r="J8" s="255">
        <f>IFERROR(VLOOKUP($A8,강서소상공인영업팀IU!$A:$E,4,FALSE),0)</f>
        <v>7710909</v>
      </c>
      <c r="K8" s="255">
        <f>IFERROR(VLOOKUP($A8,강서소상공인영업팀IU!$A:$E,5,FALSE),0)</f>
        <v>10336545</v>
      </c>
      <c r="L8" s="255">
        <f>IFERROR(VLOOKUP($A8,동부소상공인영업팀IU!$A:$F,4,FALSE),0)</f>
        <v>4632182</v>
      </c>
      <c r="M8" s="255">
        <f>IFERROR(VLOOKUP($A8,동부소상공인영업팀IU!$A:$F,5,FALSE),0)</f>
        <v>3155636</v>
      </c>
      <c r="N8" s="255">
        <f>IFERROR(VLOOKUP($A8,동부소상공인영업팀IU!$A:$F,6,FALSE),0)</f>
        <v>7432545</v>
      </c>
      <c r="O8" s="255">
        <f>IFERROR(VLOOKUP($A8,서부소상공인영업팀IU!$A:$F,5,FALSE),0)</f>
        <v>14555455</v>
      </c>
      <c r="P8" s="255">
        <f>IFERROR(VLOOKUP($A8,서부소상공인영업팀IU!$A:$F,6,FALSE),0)</f>
        <v>6150182</v>
      </c>
      <c r="Q8" s="255">
        <f>IFERROR(VLOOKUP($A8,서부소상공인영업팀IU!$A:$F,4,FALSE),0)</f>
        <v>4069455</v>
      </c>
      <c r="S8" s="255">
        <f>IFERROR(VLOOKUP(A8,강북소상공인영업팀IU!$A:$F,3,FALSE),0)+IFERROR(VLOOKUP(A8,강남소상공인영업팀IU!$A:$E,3,FALSE),0)+IFERROR(VLOOKUP(A8,강서소상공인영업팀IU!$A:$E,3,FALSE),0)+IFERROR(VLOOKUP(A8,동부소상공인영업팀IU!$A:$F,3,FALSE),0)+IFERROR(VLOOKUP(A8,서부소상공인영업팀IU!$A:$F,3,FALSE),0)</f>
        <v>0</v>
      </c>
    </row>
    <row r="9" spans="1:19" customFormat="1" ht="16" x14ac:dyDescent="0.25">
      <c r="A9" s="56" t="s">
        <v>9</v>
      </c>
      <c r="B9" s="255">
        <f t="shared" si="0"/>
        <v>0</v>
      </c>
      <c r="C9" s="255">
        <f>IFERROR(VLOOKUP($A9,법인영업혁신단!$A:$N,14,FALSE),0)</f>
        <v>0</v>
      </c>
      <c r="D9" s="255">
        <f>IFERROR(VLOOKUP($A9,'법인영업혁신단 IU'!$A:$F,6,FALSE),0)</f>
        <v>0</v>
      </c>
      <c r="E9" s="255">
        <f>IFERROR(VLOOKUP($A9,강북소상공인영업팀IU!$A:$F,4,FALSE),0)</f>
        <v>0</v>
      </c>
      <c r="F9" s="255">
        <f>IFERROR(VLOOKUP($A9,강북소상공인영업팀IU!$A:$F,5,FALSE),0)</f>
        <v>0</v>
      </c>
      <c r="G9" s="255">
        <f>IFERROR(VLOOKUP($A9,강북소상공인영업팀IU!$A:$F,6,FALSE),0)</f>
        <v>0</v>
      </c>
      <c r="H9" s="255">
        <f>IFERROR(VLOOKUP($A9,강남소상공인영업팀IU!$A:$E,4,FALSE),0)</f>
        <v>0</v>
      </c>
      <c r="I9" s="255">
        <f>IFERROR(VLOOKUP($A9,강남소상공인영업팀IU!$A:$E,5,FALSE),0)</f>
        <v>0</v>
      </c>
      <c r="J9" s="255">
        <f>IFERROR(VLOOKUP($A9,강서소상공인영업팀IU!$A:$E,4,FALSE),0)</f>
        <v>0</v>
      </c>
      <c r="K9" s="255">
        <f>IFERROR(VLOOKUP($A9,강서소상공인영업팀IU!$A:$E,5,FALSE),0)</f>
        <v>0</v>
      </c>
      <c r="L9" s="255">
        <f>IFERROR(VLOOKUP($A9,동부소상공인영업팀IU!$A:$F,4,FALSE),0)</f>
        <v>0</v>
      </c>
      <c r="M9" s="255">
        <f>IFERROR(VLOOKUP($A9,동부소상공인영업팀IU!$A:$F,5,FALSE),0)</f>
        <v>0</v>
      </c>
      <c r="N9" s="255">
        <f>IFERROR(VLOOKUP($A9,동부소상공인영업팀IU!$A:$F,6,FALSE),0)</f>
        <v>0</v>
      </c>
      <c r="O9" s="255">
        <f>IFERROR(VLOOKUP($A9,서부소상공인영업팀IU!$A:$F,5,FALSE),0)</f>
        <v>0</v>
      </c>
      <c r="P9" s="255">
        <f>IFERROR(VLOOKUP($A9,서부소상공인영업팀IU!$A:$F,6,FALSE),0)</f>
        <v>0</v>
      </c>
      <c r="Q9" s="255">
        <f>IFERROR(VLOOKUP($A9,서부소상공인영업팀IU!$A:$F,4,FALSE),0)</f>
        <v>0</v>
      </c>
      <c r="S9" s="255">
        <f>IFERROR(VLOOKUP(A9,강북소상공인영업팀IU!$A:$F,3,FALSE),0)+IFERROR(VLOOKUP(A9,강남소상공인영업팀IU!$A:$E,3,FALSE),0)+IFERROR(VLOOKUP(A9,강서소상공인영업팀IU!$A:$E,3,FALSE),0)+IFERROR(VLOOKUP(A9,동부소상공인영업팀IU!$A:$F,3,FALSE),0)+IFERROR(VLOOKUP(A9,서부소상공인영업팀IU!$A:$F,3,FALSE),0)</f>
        <v>0</v>
      </c>
    </row>
    <row r="10" spans="1:19" customFormat="1" ht="16" x14ac:dyDescent="0.25">
      <c r="A10" s="56" t="s">
        <v>137</v>
      </c>
      <c r="B10" s="255">
        <f t="shared" si="0"/>
        <v>0</v>
      </c>
      <c r="C10" s="255">
        <f>IFERROR(VLOOKUP($A10,법인영업혁신단!$A:$N,14,FALSE),0)</f>
        <v>0</v>
      </c>
      <c r="D10" s="255">
        <f>IFERROR(VLOOKUP($A10,'법인영업혁신단 IU'!$A:$F,6,FALSE),0)</f>
        <v>0</v>
      </c>
      <c r="E10" s="255">
        <f>IFERROR(VLOOKUP($A10,강북소상공인영업팀IU!$A:$F,4,FALSE),0)</f>
        <v>0</v>
      </c>
      <c r="F10" s="255">
        <f>IFERROR(VLOOKUP($A10,강북소상공인영업팀IU!$A:$F,5,FALSE),0)</f>
        <v>0</v>
      </c>
      <c r="G10" s="255">
        <f>IFERROR(VLOOKUP($A10,강북소상공인영업팀IU!$A:$F,6,FALSE),0)</f>
        <v>0</v>
      </c>
      <c r="H10" s="255">
        <f>IFERROR(VLOOKUP($A10,강남소상공인영업팀IU!$A:$E,4,FALSE),0)</f>
        <v>0</v>
      </c>
      <c r="I10" s="255">
        <f>IFERROR(VLOOKUP($A10,강남소상공인영업팀IU!$A:$E,5,FALSE),0)</f>
        <v>0</v>
      </c>
      <c r="J10" s="255">
        <f>IFERROR(VLOOKUP($A10,강서소상공인영업팀IU!$A:$E,4,FALSE),0)</f>
        <v>0</v>
      </c>
      <c r="K10" s="255">
        <f>IFERROR(VLOOKUP($A10,강서소상공인영업팀IU!$A:$E,5,FALSE),0)</f>
        <v>0</v>
      </c>
      <c r="L10" s="255">
        <f>IFERROR(VLOOKUP($A10,동부소상공인영업팀IU!$A:$F,4,FALSE),0)</f>
        <v>0</v>
      </c>
      <c r="M10" s="255">
        <f>IFERROR(VLOOKUP($A10,동부소상공인영업팀IU!$A:$F,5,FALSE),0)</f>
        <v>0</v>
      </c>
      <c r="N10" s="255">
        <f>IFERROR(VLOOKUP($A10,동부소상공인영업팀IU!$A:$F,6,FALSE),0)</f>
        <v>0</v>
      </c>
      <c r="O10" s="255">
        <f>IFERROR(VLOOKUP($A10,서부소상공인영업팀IU!$A:$F,5,FALSE),0)</f>
        <v>0</v>
      </c>
      <c r="P10" s="255">
        <f>IFERROR(VLOOKUP($A10,서부소상공인영업팀IU!$A:$F,6,FALSE),0)</f>
        <v>0</v>
      </c>
      <c r="Q10" s="255">
        <f>IFERROR(VLOOKUP($A10,서부소상공인영업팀IU!$A:$F,4,FALSE),0)</f>
        <v>0</v>
      </c>
      <c r="S10" s="255">
        <f>IFERROR(VLOOKUP(A10,강북소상공인영업팀IU!$A:$F,3,FALSE),0)+IFERROR(VLOOKUP(A10,강남소상공인영업팀IU!$A:$E,3,FALSE),0)+IFERROR(VLOOKUP(A10,강서소상공인영업팀IU!$A:$E,3,FALSE),0)+IFERROR(VLOOKUP(A10,동부소상공인영업팀IU!$A:$F,3,FALSE),0)+IFERROR(VLOOKUP(A10,서부소상공인영업팀IU!$A:$F,3,FALSE),0)</f>
        <v>0</v>
      </c>
    </row>
    <row r="11" spans="1:19" customFormat="1" ht="16" x14ac:dyDescent="0.25">
      <c r="A11" s="56" t="s">
        <v>10</v>
      </c>
      <c r="B11" s="255">
        <f t="shared" si="0"/>
        <v>0</v>
      </c>
      <c r="C11" s="255">
        <f>IFERROR(VLOOKUP($A11,법인영업혁신단!$A:$N,14,FALSE),0)</f>
        <v>0</v>
      </c>
      <c r="D11" s="255">
        <f>IFERROR(VLOOKUP($A11,'법인영업혁신단 IU'!$A:$F,6,FALSE),0)</f>
        <v>0</v>
      </c>
      <c r="E11" s="255">
        <f>IFERROR(VLOOKUP($A11,강북소상공인영업팀IU!$A:$F,4,FALSE),0)</f>
        <v>0</v>
      </c>
      <c r="F11" s="255">
        <f>IFERROR(VLOOKUP($A11,강북소상공인영업팀IU!$A:$F,5,FALSE),0)</f>
        <v>0</v>
      </c>
      <c r="G11" s="255">
        <f>IFERROR(VLOOKUP($A11,강북소상공인영업팀IU!$A:$F,6,FALSE),0)</f>
        <v>0</v>
      </c>
      <c r="H11" s="255">
        <f>IFERROR(VLOOKUP($A11,강남소상공인영업팀IU!$A:$E,4,FALSE),0)</f>
        <v>0</v>
      </c>
      <c r="I11" s="255">
        <f>IFERROR(VLOOKUP($A11,강남소상공인영업팀IU!$A:$E,5,FALSE),0)</f>
        <v>0</v>
      </c>
      <c r="J11" s="255">
        <f>IFERROR(VLOOKUP($A11,강서소상공인영업팀IU!$A:$E,4,FALSE),0)</f>
        <v>0</v>
      </c>
      <c r="K11" s="255">
        <f>IFERROR(VLOOKUP($A11,강서소상공인영업팀IU!$A:$E,5,FALSE),0)</f>
        <v>0</v>
      </c>
      <c r="L11" s="255">
        <f>IFERROR(VLOOKUP($A11,동부소상공인영업팀IU!$A:$F,4,FALSE),0)</f>
        <v>0</v>
      </c>
      <c r="M11" s="255">
        <f>IFERROR(VLOOKUP($A11,동부소상공인영업팀IU!$A:$F,5,FALSE),0)</f>
        <v>0</v>
      </c>
      <c r="N11" s="255">
        <f>IFERROR(VLOOKUP($A11,동부소상공인영업팀IU!$A:$F,6,FALSE),0)</f>
        <v>0</v>
      </c>
      <c r="O11" s="255">
        <f>IFERROR(VLOOKUP($A11,서부소상공인영업팀IU!$A:$F,5,FALSE),0)</f>
        <v>0</v>
      </c>
      <c r="P11" s="255">
        <f>IFERROR(VLOOKUP($A11,서부소상공인영업팀IU!$A:$F,6,FALSE),0)</f>
        <v>0</v>
      </c>
      <c r="Q11" s="255">
        <f>IFERROR(VLOOKUP($A11,서부소상공인영업팀IU!$A:$F,4,FALSE),0)</f>
        <v>0</v>
      </c>
      <c r="S11" s="255">
        <f>IFERROR(VLOOKUP(A11,강북소상공인영업팀IU!$A:$F,3,FALSE),0)+IFERROR(VLOOKUP(A11,강남소상공인영업팀IU!$A:$E,3,FALSE),0)+IFERROR(VLOOKUP(A11,강서소상공인영업팀IU!$A:$E,3,FALSE),0)+IFERROR(VLOOKUP(A11,동부소상공인영업팀IU!$A:$F,3,FALSE),0)+IFERROR(VLOOKUP(A11,서부소상공인영업팀IU!$A:$F,3,FALSE),0)</f>
        <v>0</v>
      </c>
    </row>
    <row r="12" spans="1:19" customFormat="1" ht="16" x14ac:dyDescent="0.25">
      <c r="A12" s="56" t="s">
        <v>197</v>
      </c>
      <c r="B12" s="255">
        <f t="shared" si="0"/>
        <v>0</v>
      </c>
      <c r="C12" s="255">
        <f>IFERROR(VLOOKUP($A12,법인영업혁신단!$A:$N,14,FALSE),0)</f>
        <v>0</v>
      </c>
      <c r="D12" s="255">
        <f>IFERROR(VLOOKUP($A12,'법인영업혁신단 IU'!$A:$F,6,FALSE),0)</f>
        <v>0</v>
      </c>
      <c r="E12" s="255">
        <f>IFERROR(VLOOKUP($A12,강북소상공인영업팀IU!$A:$F,4,FALSE),0)</f>
        <v>0</v>
      </c>
      <c r="F12" s="255">
        <f>IFERROR(VLOOKUP($A12,강북소상공인영업팀IU!$A:$F,5,FALSE),0)</f>
        <v>0</v>
      </c>
      <c r="G12" s="255">
        <f>IFERROR(VLOOKUP($A12,강북소상공인영업팀IU!$A:$F,6,FALSE),0)</f>
        <v>0</v>
      </c>
      <c r="H12" s="255">
        <f>IFERROR(VLOOKUP($A12,강남소상공인영업팀IU!$A:$E,4,FALSE),0)</f>
        <v>0</v>
      </c>
      <c r="I12" s="255">
        <f>IFERROR(VLOOKUP($A12,강남소상공인영업팀IU!$A:$E,5,FALSE),0)</f>
        <v>0</v>
      </c>
      <c r="J12" s="255">
        <f>IFERROR(VLOOKUP($A12,강서소상공인영업팀IU!$A:$E,4,FALSE),0)</f>
        <v>0</v>
      </c>
      <c r="K12" s="255">
        <f>IFERROR(VLOOKUP($A12,강서소상공인영업팀IU!$A:$E,5,FALSE),0)</f>
        <v>0</v>
      </c>
      <c r="L12" s="255">
        <f>IFERROR(VLOOKUP($A12,동부소상공인영업팀IU!$A:$F,4,FALSE),0)</f>
        <v>0</v>
      </c>
      <c r="M12" s="255">
        <f>IFERROR(VLOOKUP($A12,동부소상공인영업팀IU!$A:$F,5,FALSE),0)</f>
        <v>0</v>
      </c>
      <c r="N12" s="255">
        <f>IFERROR(VLOOKUP($A12,동부소상공인영업팀IU!$A:$F,6,FALSE),0)</f>
        <v>0</v>
      </c>
      <c r="O12" s="255">
        <f>IFERROR(VLOOKUP($A12,서부소상공인영업팀IU!$A:$F,5,FALSE),0)</f>
        <v>0</v>
      </c>
      <c r="P12" s="255">
        <f>IFERROR(VLOOKUP($A12,서부소상공인영업팀IU!$A:$F,6,FALSE),0)</f>
        <v>0</v>
      </c>
      <c r="Q12" s="255">
        <f>IFERROR(VLOOKUP($A12,서부소상공인영업팀IU!$A:$F,4,FALSE),0)</f>
        <v>0</v>
      </c>
      <c r="S12" s="255">
        <f>IFERROR(VLOOKUP(A12,강북소상공인영업팀IU!$A:$F,3,FALSE),0)+IFERROR(VLOOKUP(A12,강남소상공인영업팀IU!$A:$E,3,FALSE),0)+IFERROR(VLOOKUP(A12,강서소상공인영업팀IU!$A:$E,3,FALSE),0)+IFERROR(VLOOKUP(A12,동부소상공인영업팀IU!$A:$F,3,FALSE),0)+IFERROR(VLOOKUP(A12,서부소상공인영업팀IU!$A:$F,3,FALSE),0)</f>
        <v>0</v>
      </c>
    </row>
    <row r="13" spans="1:19" customFormat="1" ht="16" x14ac:dyDescent="0.25">
      <c r="A13" s="42" t="s">
        <v>11</v>
      </c>
      <c r="B13" s="255">
        <f t="shared" si="0"/>
        <v>1034632610</v>
      </c>
      <c r="C13" s="255">
        <f>IFERROR(VLOOKUP($A13,법인영업혁신단!$A:$N,14,FALSE),0)</f>
        <v>0</v>
      </c>
      <c r="D13" s="255">
        <f>IFERROR(VLOOKUP($A13,'법인영업혁신단 IU'!$A:$F,6,FALSE),0)</f>
        <v>153044922</v>
      </c>
      <c r="E13" s="255">
        <f>IFERROR(VLOOKUP($A13,강북소상공인영업팀IU!$A:$F,4,FALSE),0)</f>
        <v>39701914</v>
      </c>
      <c r="F13" s="255">
        <f>IFERROR(VLOOKUP($A13,강북소상공인영업팀IU!$A:$F,5,FALSE),0)</f>
        <v>81237442</v>
      </c>
      <c r="G13" s="255">
        <f>IFERROR(VLOOKUP($A13,강북소상공인영업팀IU!$A:$F,6,FALSE),0)</f>
        <v>50806936</v>
      </c>
      <c r="H13" s="255">
        <f>IFERROR(VLOOKUP($A13,강남소상공인영업팀IU!$A:$E,4,FALSE),0)</f>
        <v>49291678</v>
      </c>
      <c r="I13" s="255">
        <f>IFERROR(VLOOKUP($A13,강남소상공인영업팀IU!$A:$E,5,FALSE),0)</f>
        <v>48911754</v>
      </c>
      <c r="J13" s="255">
        <f>IFERROR(VLOOKUP($A13,강서소상공인영업팀IU!$A:$E,4,FALSE),0)</f>
        <v>71974327</v>
      </c>
      <c r="K13" s="255">
        <f>IFERROR(VLOOKUP($A13,강서소상공인영업팀IU!$A:$E,5,FALSE),0)</f>
        <v>47483691</v>
      </c>
      <c r="L13" s="255">
        <f>IFERROR(VLOOKUP($A13,동부소상공인영업팀IU!$A:$F,4,FALSE),0)</f>
        <v>24965730</v>
      </c>
      <c r="M13" s="255">
        <f>IFERROR(VLOOKUP($A13,동부소상공인영업팀IU!$A:$F,5,FALSE),0)</f>
        <v>29790276</v>
      </c>
      <c r="N13" s="255">
        <f>IFERROR(VLOOKUP($A13,동부소상공인영업팀IU!$A:$F,6,FALSE),0)</f>
        <v>85190807</v>
      </c>
      <c r="O13" s="255">
        <f>IFERROR(VLOOKUP($A13,서부소상공인영업팀IU!$A:$F,5,FALSE),0)</f>
        <v>31373805</v>
      </c>
      <c r="P13" s="255">
        <f>IFERROR(VLOOKUP($A13,서부소상공인영업팀IU!$A:$F,6,FALSE),0)</f>
        <v>157382581</v>
      </c>
      <c r="Q13" s="255">
        <f>IFERROR(VLOOKUP($A13,서부소상공인영업팀IU!$A:$F,4,FALSE),0)</f>
        <v>163476747</v>
      </c>
      <c r="S13" s="255">
        <f>IFERROR(VLOOKUP(A13,강북소상공인영업팀IU!$A:$F,3,FALSE),0)+IFERROR(VLOOKUP(A13,강남소상공인영업팀IU!$A:$E,3,FALSE),0)+IFERROR(VLOOKUP(A13,강서소상공인영업팀IU!$A:$E,3,FALSE),0)+IFERROR(VLOOKUP(A13,동부소상공인영업팀IU!$A:$F,3,FALSE),0)+IFERROR(VLOOKUP(A13,서부소상공인영업팀IU!$A:$F,3,FALSE),0)</f>
        <v>91706796</v>
      </c>
    </row>
    <row r="14" spans="1:19" customFormat="1" ht="16" x14ac:dyDescent="0.25">
      <c r="A14" s="57" t="s">
        <v>12</v>
      </c>
      <c r="B14" s="255">
        <f t="shared" si="0"/>
        <v>79282697</v>
      </c>
      <c r="C14" s="255">
        <f>IFERROR(VLOOKUP($A14,법인영업혁신단!$A:$N,14,FALSE),0)</f>
        <v>0</v>
      </c>
      <c r="D14" s="255">
        <f>IFERROR(VLOOKUP($A14,'법인영업혁신단 IU'!$A:$F,6,FALSE),0)</f>
        <v>901822</v>
      </c>
      <c r="E14" s="255">
        <f>IFERROR(VLOOKUP($A14,강북소상공인영업팀IU!$A:$F,4,FALSE),0)</f>
        <v>3329090</v>
      </c>
      <c r="F14" s="255">
        <f>IFERROR(VLOOKUP($A14,강북소상공인영업팀IU!$A:$F,5,FALSE),0)</f>
        <v>9572557</v>
      </c>
      <c r="G14" s="255">
        <f>IFERROR(VLOOKUP($A14,강북소상공인영업팀IU!$A:$F,6,FALSE),0)</f>
        <v>8545630</v>
      </c>
      <c r="H14" s="255">
        <f>IFERROR(VLOOKUP($A14,강남소상공인영업팀IU!$A:$E,4,FALSE),0)</f>
        <v>3195710</v>
      </c>
      <c r="I14" s="255">
        <f>IFERROR(VLOOKUP($A14,강남소상공인영업팀IU!$A:$E,5,FALSE),0)</f>
        <v>1389447</v>
      </c>
      <c r="J14" s="255">
        <f>IFERROR(VLOOKUP($A14,강서소상공인영업팀IU!$A:$E,4,FALSE),0)</f>
        <v>4174597</v>
      </c>
      <c r="K14" s="255">
        <f>IFERROR(VLOOKUP($A14,강서소상공인영업팀IU!$A:$E,5,FALSE),0)</f>
        <v>6553240</v>
      </c>
      <c r="L14" s="255">
        <f>IFERROR(VLOOKUP($A14,동부소상공인영업팀IU!$A:$F,4,FALSE),0)</f>
        <v>3566105</v>
      </c>
      <c r="M14" s="255">
        <f>IFERROR(VLOOKUP($A14,동부소상공인영업팀IU!$A:$F,5,FALSE),0)</f>
        <v>2205522</v>
      </c>
      <c r="N14" s="255">
        <f>IFERROR(VLOOKUP($A14,동부소상공인영업팀IU!$A:$F,6,FALSE),0)</f>
        <v>7508846</v>
      </c>
      <c r="O14" s="255">
        <f>IFERROR(VLOOKUP($A14,서부소상공인영업팀IU!$A:$F,5,FALSE),0)</f>
        <v>11193507</v>
      </c>
      <c r="P14" s="255">
        <f>IFERROR(VLOOKUP($A14,서부소상공인영업팀IU!$A:$F,6,FALSE),0)</f>
        <v>11351951</v>
      </c>
      <c r="Q14" s="255">
        <f>IFERROR(VLOOKUP($A14,서부소상공인영업팀IU!$A:$F,4,FALSE),0)</f>
        <v>5794673</v>
      </c>
      <c r="S14" s="255">
        <f>IFERROR(VLOOKUP(A14,강북소상공인영업팀IU!$A:$F,3,FALSE),0)+IFERROR(VLOOKUP(A14,강남소상공인영업팀IU!$A:$E,3,FALSE),0)+IFERROR(VLOOKUP(A14,강서소상공인영업팀IU!$A:$E,3,FALSE),0)+IFERROR(VLOOKUP(A14,동부소상공인영업팀IU!$A:$F,3,FALSE),0)+IFERROR(VLOOKUP(A14,서부소상공인영업팀IU!$A:$F,3,FALSE),0)</f>
        <v>0</v>
      </c>
    </row>
    <row r="15" spans="1:19" customFormat="1" ht="16" x14ac:dyDescent="0.25">
      <c r="A15" s="56" t="s">
        <v>13</v>
      </c>
      <c r="B15" s="255">
        <f t="shared" si="0"/>
        <v>196600</v>
      </c>
      <c r="C15" s="255">
        <f>IFERROR(VLOOKUP($A15,법인영업혁신단!$A:$N,14,FALSE),0)</f>
        <v>0</v>
      </c>
      <c r="D15" s="255">
        <f>IFERROR(VLOOKUP($A15,'법인영업혁신단 IU'!$A:$F,6,FALSE),0)</f>
        <v>196600</v>
      </c>
      <c r="E15" s="255">
        <f>IFERROR(VLOOKUP($A15,강북소상공인영업팀IU!$A:$F,4,FALSE),0)</f>
        <v>0</v>
      </c>
      <c r="F15" s="255">
        <f>IFERROR(VLOOKUP($A15,강북소상공인영업팀IU!$A:$F,5,FALSE),0)</f>
        <v>0</v>
      </c>
      <c r="G15" s="255">
        <f>IFERROR(VLOOKUP($A15,강북소상공인영업팀IU!$A:$F,6,FALSE),0)</f>
        <v>0</v>
      </c>
      <c r="H15" s="255">
        <f>IFERROR(VLOOKUP($A15,강남소상공인영업팀IU!$A:$E,4,FALSE),0)</f>
        <v>0</v>
      </c>
      <c r="I15" s="255">
        <f>IFERROR(VLOOKUP($A15,강남소상공인영업팀IU!$A:$E,5,FALSE),0)</f>
        <v>0</v>
      </c>
      <c r="J15" s="255">
        <f>IFERROR(VLOOKUP($A15,강서소상공인영업팀IU!$A:$E,4,FALSE),0)</f>
        <v>0</v>
      </c>
      <c r="K15" s="255">
        <f>IFERROR(VLOOKUP($A15,강서소상공인영업팀IU!$A:$E,5,FALSE),0)</f>
        <v>0</v>
      </c>
      <c r="L15" s="255">
        <f>IFERROR(VLOOKUP($A15,동부소상공인영업팀IU!$A:$F,4,FALSE),0)</f>
        <v>0</v>
      </c>
      <c r="M15" s="255">
        <f>IFERROR(VLOOKUP($A15,동부소상공인영업팀IU!$A:$F,5,FALSE),0)</f>
        <v>0</v>
      </c>
      <c r="N15" s="255">
        <f>IFERROR(VLOOKUP($A15,동부소상공인영업팀IU!$A:$F,6,FALSE),0)</f>
        <v>0</v>
      </c>
      <c r="O15" s="255">
        <f>IFERROR(VLOOKUP($A15,서부소상공인영업팀IU!$A:$F,5,FALSE),0)</f>
        <v>0</v>
      </c>
      <c r="P15" s="255">
        <f>IFERROR(VLOOKUP($A15,서부소상공인영업팀IU!$A:$F,6,FALSE),0)</f>
        <v>0</v>
      </c>
      <c r="Q15" s="255">
        <f>IFERROR(VLOOKUP($A15,서부소상공인영업팀IU!$A:$F,4,FALSE),0)</f>
        <v>0</v>
      </c>
      <c r="S15" s="255">
        <f>IFERROR(VLOOKUP(A15,강북소상공인영업팀IU!$A:$F,3,FALSE),0)+IFERROR(VLOOKUP(A15,강남소상공인영업팀IU!$A:$E,3,FALSE),0)+IFERROR(VLOOKUP(A15,강서소상공인영업팀IU!$A:$E,3,FALSE),0)+IFERROR(VLOOKUP(A15,동부소상공인영업팀IU!$A:$F,3,FALSE),0)+IFERROR(VLOOKUP(A15,서부소상공인영업팀IU!$A:$F,3,FALSE),0)</f>
        <v>76726660</v>
      </c>
    </row>
    <row r="16" spans="1:19" customFormat="1" ht="16" x14ac:dyDescent="0.25">
      <c r="A16" s="56" t="s">
        <v>14</v>
      </c>
      <c r="B16" s="255">
        <f t="shared" si="0"/>
        <v>113039742</v>
      </c>
      <c r="C16" s="255">
        <f>IFERROR(VLOOKUP($A16,법인영업혁신단!$A:$N,14,FALSE),0)</f>
        <v>0</v>
      </c>
      <c r="D16" s="255">
        <f>IFERROR(VLOOKUP($A16,'법인영업혁신단 IU'!$A:$F,6,FALSE),0)</f>
        <v>0</v>
      </c>
      <c r="E16" s="255">
        <f>IFERROR(VLOOKUP($A16,강북소상공인영업팀IU!$A:$F,4,FALSE),0)</f>
        <v>8360962</v>
      </c>
      <c r="F16" s="255">
        <f>IFERROR(VLOOKUP($A16,강북소상공인영업팀IU!$A:$F,5,FALSE),0)</f>
        <v>6924691</v>
      </c>
      <c r="G16" s="255">
        <f>IFERROR(VLOOKUP($A16,강북소상공인영업팀IU!$A:$F,6,FALSE),0)</f>
        <v>7314626</v>
      </c>
      <c r="H16" s="255">
        <f>IFERROR(VLOOKUP($A16,강남소상공인영업팀IU!$A:$E,4,FALSE),0)</f>
        <v>8270401</v>
      </c>
      <c r="I16" s="255">
        <f>IFERROR(VLOOKUP($A16,강남소상공인영업팀IU!$A:$E,5,FALSE),0)</f>
        <v>8418865</v>
      </c>
      <c r="J16" s="255">
        <f>IFERROR(VLOOKUP($A16,강서소상공인영업팀IU!$A:$E,4,FALSE),0)</f>
        <v>11797027</v>
      </c>
      <c r="K16" s="255">
        <f>IFERROR(VLOOKUP($A16,강서소상공인영업팀IU!$A:$E,5,FALSE),0)</f>
        <v>6059090</v>
      </c>
      <c r="L16" s="255">
        <f>IFERROR(VLOOKUP($A16,동부소상공인영업팀IU!$A:$F,4,FALSE),0)</f>
        <v>9743345</v>
      </c>
      <c r="M16" s="255">
        <f>IFERROR(VLOOKUP($A16,동부소상공인영업팀IU!$A:$F,5,FALSE),0)</f>
        <v>5354871</v>
      </c>
      <c r="N16" s="255">
        <f>IFERROR(VLOOKUP($A16,동부소상공인영업팀IU!$A:$F,6,FALSE),0)</f>
        <v>12463047</v>
      </c>
      <c r="O16" s="255">
        <f>IFERROR(VLOOKUP($A16,서부소상공인영업팀IU!$A:$F,5,FALSE),0)</f>
        <v>7313027</v>
      </c>
      <c r="P16" s="255">
        <f>IFERROR(VLOOKUP($A16,서부소상공인영업팀IU!$A:$F,6,FALSE),0)</f>
        <v>8926528</v>
      </c>
      <c r="Q16" s="255">
        <f>IFERROR(VLOOKUP($A16,서부소상공인영업팀IU!$A:$F,4,FALSE),0)</f>
        <v>12093262</v>
      </c>
      <c r="S16" s="255">
        <f>IFERROR(VLOOKUP(A16,강북소상공인영업팀IU!$A:$F,3,FALSE),0)+IFERROR(VLOOKUP(A16,강남소상공인영업팀IU!$A:$E,3,FALSE),0)+IFERROR(VLOOKUP(A16,강서소상공인영업팀IU!$A:$E,3,FALSE),0)+IFERROR(VLOOKUP(A16,동부소상공인영업팀IU!$A:$F,3,FALSE),0)+IFERROR(VLOOKUP(A16,서부소상공인영업팀IU!$A:$F,3,FALSE),0)</f>
        <v>0</v>
      </c>
    </row>
    <row r="17" spans="1:19" customFormat="1" ht="16" x14ac:dyDescent="0.25">
      <c r="A17" s="56" t="s">
        <v>15</v>
      </c>
      <c r="B17" s="255">
        <f t="shared" si="0"/>
        <v>0</v>
      </c>
      <c r="C17" s="255">
        <f>IFERROR(VLOOKUP($A17,법인영업혁신단!$A:$N,14,FALSE),0)</f>
        <v>0</v>
      </c>
      <c r="D17" s="255">
        <f>IFERROR(VLOOKUP($A17,'법인영업혁신단 IU'!$A:$F,6,FALSE),0)</f>
        <v>0</v>
      </c>
      <c r="E17" s="255">
        <f>IFERROR(VLOOKUP($A17,강북소상공인영업팀IU!$A:$F,4,FALSE),0)</f>
        <v>0</v>
      </c>
      <c r="F17" s="255">
        <f>IFERROR(VLOOKUP($A17,강북소상공인영업팀IU!$A:$F,5,FALSE),0)</f>
        <v>0</v>
      </c>
      <c r="G17" s="255">
        <f>IFERROR(VLOOKUP($A17,강북소상공인영업팀IU!$A:$F,6,FALSE),0)</f>
        <v>0</v>
      </c>
      <c r="H17" s="255">
        <f>IFERROR(VLOOKUP($A17,강남소상공인영업팀IU!$A:$E,4,FALSE),0)</f>
        <v>0</v>
      </c>
      <c r="I17" s="255">
        <f>IFERROR(VLOOKUP($A17,강남소상공인영업팀IU!$A:$E,5,FALSE),0)</f>
        <v>0</v>
      </c>
      <c r="J17" s="255">
        <f>IFERROR(VLOOKUP($A17,강서소상공인영업팀IU!$A:$E,4,FALSE),0)</f>
        <v>0</v>
      </c>
      <c r="K17" s="255">
        <f>IFERROR(VLOOKUP($A17,강서소상공인영업팀IU!$A:$E,5,FALSE),0)</f>
        <v>0</v>
      </c>
      <c r="L17" s="255">
        <f>IFERROR(VLOOKUP($A17,동부소상공인영업팀IU!$A:$F,4,FALSE),0)</f>
        <v>0</v>
      </c>
      <c r="M17" s="255">
        <f>IFERROR(VLOOKUP($A17,동부소상공인영업팀IU!$A:$F,5,FALSE),0)</f>
        <v>0</v>
      </c>
      <c r="N17" s="255">
        <f>IFERROR(VLOOKUP($A17,동부소상공인영업팀IU!$A:$F,6,FALSE),0)</f>
        <v>0</v>
      </c>
      <c r="O17" s="255">
        <f>IFERROR(VLOOKUP($A17,서부소상공인영업팀IU!$A:$F,5,FALSE),0)</f>
        <v>0</v>
      </c>
      <c r="P17" s="255">
        <f>IFERROR(VLOOKUP($A17,서부소상공인영업팀IU!$A:$F,6,FALSE),0)</f>
        <v>0</v>
      </c>
      <c r="Q17" s="255">
        <f>IFERROR(VLOOKUP($A17,서부소상공인영업팀IU!$A:$F,4,FALSE),0)</f>
        <v>0</v>
      </c>
      <c r="S17" s="255">
        <f>IFERROR(VLOOKUP(A17,강북소상공인영업팀IU!$A:$F,3,FALSE),0)+IFERROR(VLOOKUP(A17,강남소상공인영업팀IU!$A:$E,3,FALSE),0)+IFERROR(VLOOKUP(A17,강서소상공인영업팀IU!$A:$E,3,FALSE),0)+IFERROR(VLOOKUP(A17,동부소상공인영업팀IU!$A:$F,3,FALSE),0)+IFERROR(VLOOKUP(A17,서부소상공인영업팀IU!$A:$F,3,FALSE),0)</f>
        <v>0</v>
      </c>
    </row>
    <row r="18" spans="1:19" customFormat="1" ht="16" x14ac:dyDescent="0.25">
      <c r="A18" s="58" t="s">
        <v>16</v>
      </c>
      <c r="B18" s="255">
        <f t="shared" si="0"/>
        <v>842113571</v>
      </c>
      <c r="C18" s="255">
        <f>IFERROR(VLOOKUP($A18,법인영업혁신단!$A:$N,14,FALSE),0)</f>
        <v>0</v>
      </c>
      <c r="D18" s="255">
        <f>IFERROR(VLOOKUP($A18,'법인영업혁신단 IU'!$A:$F,6,FALSE),0)</f>
        <v>151946500</v>
      </c>
      <c r="E18" s="255">
        <f>IFERROR(VLOOKUP($A18,강북소상공인영업팀IU!$A:$F,4,FALSE),0)</f>
        <v>28011862</v>
      </c>
      <c r="F18" s="255">
        <f>IFERROR(VLOOKUP($A18,강북소상공인영업팀IU!$A:$F,5,FALSE),0)</f>
        <v>64740194</v>
      </c>
      <c r="G18" s="255">
        <f>IFERROR(VLOOKUP($A18,강북소상공인영업팀IU!$A:$F,6,FALSE),0)</f>
        <v>34946680</v>
      </c>
      <c r="H18" s="255">
        <f>IFERROR(VLOOKUP($A18,강남소상공인영업팀IU!$A:$E,4,FALSE),0)</f>
        <v>37825567</v>
      </c>
      <c r="I18" s="255">
        <f>IFERROR(VLOOKUP($A18,강남소상공인영업팀IU!$A:$E,5,FALSE),0)</f>
        <v>39103442</v>
      </c>
      <c r="J18" s="255">
        <f>IFERROR(VLOOKUP($A18,강서소상공인영업팀IU!$A:$E,4,FALSE),0)</f>
        <v>56002703</v>
      </c>
      <c r="K18" s="255">
        <f>IFERROR(VLOOKUP($A18,강서소상공인영업팀IU!$A:$E,5,FALSE),0)</f>
        <v>34871361</v>
      </c>
      <c r="L18" s="255">
        <f>IFERROR(VLOOKUP($A18,동부소상공인영업팀IU!$A:$F,4,FALSE),0)</f>
        <v>11656280</v>
      </c>
      <c r="M18" s="255">
        <f>IFERROR(VLOOKUP($A18,동부소상공인영업팀IU!$A:$F,5,FALSE),0)</f>
        <v>22229883</v>
      </c>
      <c r="N18" s="255">
        <f>IFERROR(VLOOKUP($A18,동부소상공인영업팀IU!$A:$F,6,FALSE),0)</f>
        <v>65218914</v>
      </c>
      <c r="O18" s="255">
        <f>IFERROR(VLOOKUP($A18,서부소상공인영업팀IU!$A:$F,5,FALSE),0)</f>
        <v>12867271</v>
      </c>
      <c r="P18" s="255">
        <f>IFERROR(VLOOKUP($A18,서부소상공인영업팀IU!$A:$F,6,FALSE),0)</f>
        <v>137104102</v>
      </c>
      <c r="Q18" s="255">
        <f>IFERROR(VLOOKUP($A18,서부소상공인영업팀IU!$A:$F,4,FALSE),0)</f>
        <v>145588812</v>
      </c>
      <c r="S18" s="255">
        <f>IFERROR(VLOOKUP(A18,강북소상공인영업팀IU!$A:$F,3,FALSE),0)+IFERROR(VLOOKUP(A18,강남소상공인영업팀IU!$A:$E,3,FALSE),0)+IFERROR(VLOOKUP(A18,강서소상공인영업팀IU!$A:$E,3,FALSE),0)+IFERROR(VLOOKUP(A18,동부소상공인영업팀IU!$A:$F,3,FALSE),0)+IFERROR(VLOOKUP(A18,서부소상공인영업팀IU!$A:$F,3,FALSE),0)</f>
        <v>14980136</v>
      </c>
    </row>
    <row r="19" spans="1:19" customFormat="1" ht="16" x14ac:dyDescent="0.25">
      <c r="A19" s="56" t="s">
        <v>138</v>
      </c>
      <c r="B19" s="255">
        <f t="shared" si="0"/>
        <v>0</v>
      </c>
      <c r="C19" s="255">
        <f>IFERROR(VLOOKUP($A19,법인영업혁신단!$A:$N,14,FALSE),0)</f>
        <v>0</v>
      </c>
      <c r="D19" s="255">
        <f>IFERROR(VLOOKUP($A19,'법인영업혁신단 IU'!$A:$F,6,FALSE),0)</f>
        <v>0</v>
      </c>
      <c r="E19" s="255">
        <f>IFERROR(VLOOKUP($A19,강북소상공인영업팀IU!$A:$F,4,FALSE),0)</f>
        <v>0</v>
      </c>
      <c r="F19" s="255">
        <f>IFERROR(VLOOKUP($A19,강북소상공인영업팀IU!$A:$F,5,FALSE),0)</f>
        <v>0</v>
      </c>
      <c r="G19" s="255">
        <f>IFERROR(VLOOKUP($A19,강북소상공인영업팀IU!$A:$F,6,FALSE),0)</f>
        <v>0</v>
      </c>
      <c r="H19" s="255">
        <f>IFERROR(VLOOKUP($A19,강남소상공인영업팀IU!$A:$E,4,FALSE),0)</f>
        <v>0</v>
      </c>
      <c r="I19" s="255">
        <f>IFERROR(VLOOKUP($A19,강남소상공인영업팀IU!$A:$E,5,FALSE),0)</f>
        <v>0</v>
      </c>
      <c r="J19" s="255">
        <f>IFERROR(VLOOKUP($A19,강서소상공인영업팀IU!$A:$E,4,FALSE),0)</f>
        <v>0</v>
      </c>
      <c r="K19" s="255">
        <f>IFERROR(VLOOKUP($A19,강서소상공인영업팀IU!$A:$E,5,FALSE),0)</f>
        <v>0</v>
      </c>
      <c r="L19" s="255">
        <f>IFERROR(VLOOKUP($A19,동부소상공인영업팀IU!$A:$F,4,FALSE),0)</f>
        <v>0</v>
      </c>
      <c r="M19" s="255">
        <f>IFERROR(VLOOKUP($A19,동부소상공인영업팀IU!$A:$F,5,FALSE),0)</f>
        <v>0</v>
      </c>
      <c r="N19" s="255">
        <f>IFERROR(VLOOKUP($A19,동부소상공인영업팀IU!$A:$F,6,FALSE),0)</f>
        <v>0</v>
      </c>
      <c r="O19" s="255">
        <f>IFERROR(VLOOKUP($A19,서부소상공인영업팀IU!$A:$F,5,FALSE),0)</f>
        <v>0</v>
      </c>
      <c r="P19" s="255">
        <f>IFERROR(VLOOKUP($A19,서부소상공인영업팀IU!$A:$F,6,FALSE),0)</f>
        <v>0</v>
      </c>
      <c r="Q19" s="255">
        <f>IFERROR(VLOOKUP($A19,서부소상공인영업팀IU!$A:$F,4,FALSE),0)</f>
        <v>0</v>
      </c>
      <c r="S19" s="255">
        <f>IFERROR(VLOOKUP(A19,강북소상공인영업팀IU!$A:$F,3,FALSE),0)+IFERROR(VLOOKUP(A19,강남소상공인영업팀IU!$A:$E,3,FALSE),0)+IFERROR(VLOOKUP(A19,강서소상공인영업팀IU!$A:$E,3,FALSE),0)+IFERROR(VLOOKUP(A19,동부소상공인영업팀IU!$A:$F,3,FALSE),0)+IFERROR(VLOOKUP(A19,서부소상공인영업팀IU!$A:$F,3,FALSE),0)</f>
        <v>0</v>
      </c>
    </row>
    <row r="20" spans="1:19" customFormat="1" ht="16" x14ac:dyDescent="0.25">
      <c r="A20" s="56" t="s">
        <v>139</v>
      </c>
      <c r="B20" s="255">
        <f t="shared" si="0"/>
        <v>0</v>
      </c>
      <c r="C20" s="255">
        <f>IFERROR(VLOOKUP($A20,법인영업혁신단!$A:$N,14,FALSE),0)</f>
        <v>0</v>
      </c>
      <c r="D20" s="255">
        <f>IFERROR(VLOOKUP($A20,'법인영업혁신단 IU'!$A:$F,6,FALSE),0)</f>
        <v>0</v>
      </c>
      <c r="E20" s="255">
        <f>IFERROR(VLOOKUP($A20,강북소상공인영업팀IU!$A:$F,4,FALSE),0)</f>
        <v>0</v>
      </c>
      <c r="F20" s="255">
        <f>IFERROR(VLOOKUP($A20,강북소상공인영업팀IU!$A:$F,5,FALSE),0)</f>
        <v>0</v>
      </c>
      <c r="G20" s="255">
        <f>IFERROR(VLOOKUP($A20,강북소상공인영업팀IU!$A:$F,6,FALSE),0)</f>
        <v>0</v>
      </c>
      <c r="H20" s="255">
        <f>IFERROR(VLOOKUP($A20,강남소상공인영업팀IU!$A:$E,4,FALSE),0)</f>
        <v>0</v>
      </c>
      <c r="I20" s="255">
        <f>IFERROR(VLOOKUP($A20,강남소상공인영업팀IU!$A:$E,5,FALSE),0)</f>
        <v>0</v>
      </c>
      <c r="J20" s="255">
        <f>IFERROR(VLOOKUP($A20,강서소상공인영업팀IU!$A:$E,4,FALSE),0)</f>
        <v>0</v>
      </c>
      <c r="K20" s="255">
        <f>IFERROR(VLOOKUP($A20,강서소상공인영업팀IU!$A:$E,5,FALSE),0)</f>
        <v>0</v>
      </c>
      <c r="L20" s="255">
        <f>IFERROR(VLOOKUP($A20,동부소상공인영업팀IU!$A:$F,4,FALSE),0)</f>
        <v>0</v>
      </c>
      <c r="M20" s="255">
        <f>IFERROR(VLOOKUP($A20,동부소상공인영업팀IU!$A:$F,5,FALSE),0)</f>
        <v>0</v>
      </c>
      <c r="N20" s="255">
        <f>IFERROR(VLOOKUP($A20,동부소상공인영업팀IU!$A:$F,6,FALSE),0)</f>
        <v>0</v>
      </c>
      <c r="O20" s="255">
        <f>IFERROR(VLOOKUP($A20,서부소상공인영업팀IU!$A:$F,5,FALSE),0)</f>
        <v>0</v>
      </c>
      <c r="P20" s="255">
        <f>IFERROR(VLOOKUP($A20,서부소상공인영업팀IU!$A:$F,6,FALSE),0)</f>
        <v>0</v>
      </c>
      <c r="Q20" s="255">
        <f>IFERROR(VLOOKUP($A20,서부소상공인영업팀IU!$A:$F,4,FALSE),0)</f>
        <v>0</v>
      </c>
      <c r="S20" s="255">
        <f>IFERROR(VLOOKUP(A20,강북소상공인영업팀IU!$A:$F,3,FALSE),0)+IFERROR(VLOOKUP(A20,강남소상공인영업팀IU!$A:$E,3,FALSE),0)+IFERROR(VLOOKUP(A20,강서소상공인영업팀IU!$A:$E,3,FALSE),0)+IFERROR(VLOOKUP(A20,동부소상공인영업팀IU!$A:$F,3,FALSE),0)+IFERROR(VLOOKUP(A20,서부소상공인영업팀IU!$A:$F,3,FALSE),0)</f>
        <v>0</v>
      </c>
    </row>
    <row r="21" spans="1:19" customFormat="1" ht="16" x14ac:dyDescent="0.25">
      <c r="A21" s="57" t="s">
        <v>17</v>
      </c>
      <c r="B21" s="255">
        <f t="shared" si="0"/>
        <v>0</v>
      </c>
      <c r="C21" s="255">
        <f>IFERROR(VLOOKUP($A21,법인영업혁신단!$A:$N,14,FALSE),0)</f>
        <v>0</v>
      </c>
      <c r="D21" s="255">
        <f>IFERROR(VLOOKUP($A21,'법인영업혁신단 IU'!$A:$F,6,FALSE),0)</f>
        <v>0</v>
      </c>
      <c r="E21" s="255">
        <f>IFERROR(VLOOKUP($A21,강북소상공인영업팀IU!$A:$F,4,FALSE),0)</f>
        <v>0</v>
      </c>
      <c r="F21" s="255">
        <f>IFERROR(VLOOKUP($A21,강북소상공인영업팀IU!$A:$F,5,FALSE),0)</f>
        <v>0</v>
      </c>
      <c r="G21" s="255">
        <f>IFERROR(VLOOKUP($A21,강북소상공인영업팀IU!$A:$F,6,FALSE),0)</f>
        <v>0</v>
      </c>
      <c r="H21" s="255">
        <f>IFERROR(VLOOKUP($A21,강남소상공인영업팀IU!$A:$E,4,FALSE),0)</f>
        <v>0</v>
      </c>
      <c r="I21" s="255">
        <f>IFERROR(VLOOKUP($A21,강남소상공인영업팀IU!$A:$E,5,FALSE),0)</f>
        <v>0</v>
      </c>
      <c r="J21" s="255">
        <f>IFERROR(VLOOKUP($A21,강서소상공인영업팀IU!$A:$E,4,FALSE),0)</f>
        <v>0</v>
      </c>
      <c r="K21" s="255">
        <f>IFERROR(VLOOKUP($A21,강서소상공인영업팀IU!$A:$E,5,FALSE),0)</f>
        <v>0</v>
      </c>
      <c r="L21" s="255">
        <f>IFERROR(VLOOKUP($A21,동부소상공인영업팀IU!$A:$F,4,FALSE),0)</f>
        <v>0</v>
      </c>
      <c r="M21" s="255">
        <f>IFERROR(VLOOKUP($A21,동부소상공인영업팀IU!$A:$F,5,FALSE),0)</f>
        <v>0</v>
      </c>
      <c r="N21" s="255">
        <f>IFERROR(VLOOKUP($A21,동부소상공인영업팀IU!$A:$F,6,FALSE),0)</f>
        <v>0</v>
      </c>
      <c r="O21" s="255">
        <f>IFERROR(VLOOKUP($A21,서부소상공인영업팀IU!$A:$F,5,FALSE),0)</f>
        <v>0</v>
      </c>
      <c r="P21" s="255">
        <f>IFERROR(VLOOKUP($A21,서부소상공인영업팀IU!$A:$F,6,FALSE),0)</f>
        <v>0</v>
      </c>
      <c r="Q21" s="255">
        <f>IFERROR(VLOOKUP($A21,서부소상공인영업팀IU!$A:$F,4,FALSE),0)</f>
        <v>0</v>
      </c>
      <c r="S21" s="255">
        <f>IFERROR(VLOOKUP(A21,강북소상공인영업팀IU!$A:$F,3,FALSE),0)+IFERROR(VLOOKUP(A21,강남소상공인영업팀IU!$A:$E,3,FALSE),0)+IFERROR(VLOOKUP(A21,강서소상공인영업팀IU!$A:$E,3,FALSE),0)+IFERROR(VLOOKUP(A21,동부소상공인영업팀IU!$A:$F,3,FALSE),0)+IFERROR(VLOOKUP(A21,서부소상공인영업팀IU!$A:$F,3,FALSE),0)</f>
        <v>0</v>
      </c>
    </row>
    <row r="22" spans="1:19" customFormat="1" ht="16" x14ac:dyDescent="0.25">
      <c r="A22" s="56" t="s">
        <v>140</v>
      </c>
      <c r="B22" s="255">
        <f t="shared" si="0"/>
        <v>0</v>
      </c>
      <c r="C22" s="255">
        <f>IFERROR(VLOOKUP($A22,법인영업혁신단!$A:$N,14,FALSE),0)</f>
        <v>0</v>
      </c>
      <c r="D22" s="255">
        <f>IFERROR(VLOOKUP($A22,'법인영업혁신단 IU'!$A:$F,6,FALSE),0)</f>
        <v>0</v>
      </c>
      <c r="E22" s="255">
        <f>IFERROR(VLOOKUP($A22,강북소상공인영업팀IU!$A:$F,4,FALSE),0)</f>
        <v>0</v>
      </c>
      <c r="F22" s="255">
        <f>IFERROR(VLOOKUP($A22,강북소상공인영업팀IU!$A:$F,5,FALSE),0)</f>
        <v>0</v>
      </c>
      <c r="G22" s="255">
        <f>IFERROR(VLOOKUP($A22,강북소상공인영업팀IU!$A:$F,6,FALSE),0)</f>
        <v>0</v>
      </c>
      <c r="H22" s="255">
        <f>IFERROR(VLOOKUP($A22,강남소상공인영업팀IU!$A:$E,4,FALSE),0)</f>
        <v>0</v>
      </c>
      <c r="I22" s="255">
        <f>IFERROR(VLOOKUP($A22,강남소상공인영업팀IU!$A:$E,5,FALSE),0)</f>
        <v>0</v>
      </c>
      <c r="J22" s="255">
        <f>IFERROR(VLOOKUP($A22,강서소상공인영업팀IU!$A:$E,4,FALSE),0)</f>
        <v>0</v>
      </c>
      <c r="K22" s="255">
        <f>IFERROR(VLOOKUP($A22,강서소상공인영업팀IU!$A:$E,5,FALSE),0)</f>
        <v>0</v>
      </c>
      <c r="L22" s="255">
        <f>IFERROR(VLOOKUP($A22,동부소상공인영업팀IU!$A:$F,4,FALSE),0)</f>
        <v>0</v>
      </c>
      <c r="M22" s="255">
        <f>IFERROR(VLOOKUP($A22,동부소상공인영업팀IU!$A:$F,5,FALSE),0)</f>
        <v>0</v>
      </c>
      <c r="N22" s="255">
        <f>IFERROR(VLOOKUP($A22,동부소상공인영업팀IU!$A:$F,6,FALSE),0)</f>
        <v>0</v>
      </c>
      <c r="O22" s="255">
        <f>IFERROR(VLOOKUP($A22,서부소상공인영업팀IU!$A:$F,5,FALSE),0)</f>
        <v>0</v>
      </c>
      <c r="P22" s="255">
        <f>IFERROR(VLOOKUP($A22,서부소상공인영업팀IU!$A:$F,6,FALSE),0)</f>
        <v>0</v>
      </c>
      <c r="Q22" s="255">
        <f>IFERROR(VLOOKUP($A22,서부소상공인영업팀IU!$A:$F,4,FALSE),0)</f>
        <v>0</v>
      </c>
      <c r="S22" s="255">
        <f>IFERROR(VLOOKUP(A22,강북소상공인영업팀IU!$A:$F,3,FALSE),0)+IFERROR(VLOOKUP(A22,강남소상공인영업팀IU!$A:$E,3,FALSE),0)+IFERROR(VLOOKUP(A22,강서소상공인영업팀IU!$A:$E,3,FALSE),0)+IFERROR(VLOOKUP(A22,동부소상공인영업팀IU!$A:$F,3,FALSE),0)+IFERROR(VLOOKUP(A22,서부소상공인영업팀IU!$A:$F,3,FALSE),0)</f>
        <v>0</v>
      </c>
    </row>
    <row r="23" spans="1:19" customFormat="1" ht="16" x14ac:dyDescent="0.25">
      <c r="A23" s="23" t="s">
        <v>315</v>
      </c>
      <c r="B23" s="255">
        <f t="shared" si="0"/>
        <v>0</v>
      </c>
      <c r="C23" s="255">
        <f>IFERROR(VLOOKUP($A23,법인영업혁신단!$A:$N,14,FALSE),0)</f>
        <v>0</v>
      </c>
      <c r="D23" s="255">
        <f>IFERROR(VLOOKUP($A23,'법인영업혁신단 IU'!$A:$F,6,FALSE),0)</f>
        <v>0</v>
      </c>
      <c r="E23" s="255">
        <f>IFERROR(VLOOKUP($A23,강북소상공인영업팀IU!$A:$F,4,FALSE),0)</f>
        <v>0</v>
      </c>
      <c r="F23" s="255">
        <f>IFERROR(VLOOKUP($A23,강북소상공인영업팀IU!$A:$F,5,FALSE),0)</f>
        <v>0</v>
      </c>
      <c r="G23" s="255">
        <f>IFERROR(VLOOKUP($A23,강북소상공인영업팀IU!$A:$F,6,FALSE),0)</f>
        <v>0</v>
      </c>
      <c r="H23" s="255">
        <f>IFERROR(VLOOKUP($A23,강남소상공인영업팀IU!$A:$E,4,FALSE),0)</f>
        <v>0</v>
      </c>
      <c r="I23" s="255">
        <f>IFERROR(VLOOKUP($A23,강남소상공인영업팀IU!$A:$E,5,FALSE),0)</f>
        <v>0</v>
      </c>
      <c r="J23" s="255">
        <f>IFERROR(VLOOKUP($A23,강서소상공인영업팀IU!$A:$E,4,FALSE),0)</f>
        <v>0</v>
      </c>
      <c r="K23" s="255">
        <f>IFERROR(VLOOKUP($A23,강서소상공인영업팀IU!$A:$E,5,FALSE),0)</f>
        <v>0</v>
      </c>
      <c r="L23" s="255">
        <f>IFERROR(VLOOKUP($A23,동부소상공인영업팀IU!$A:$F,4,FALSE),0)</f>
        <v>0</v>
      </c>
      <c r="M23" s="255">
        <f>IFERROR(VLOOKUP($A23,동부소상공인영업팀IU!$A:$F,5,FALSE),0)</f>
        <v>0</v>
      </c>
      <c r="N23" s="255">
        <f>IFERROR(VLOOKUP($A23,동부소상공인영업팀IU!$A:$F,6,FALSE),0)</f>
        <v>0</v>
      </c>
      <c r="O23" s="255">
        <f>IFERROR(VLOOKUP($A23,서부소상공인영업팀IU!$A:$F,5,FALSE),0)</f>
        <v>0</v>
      </c>
      <c r="P23" s="255">
        <f>IFERROR(VLOOKUP($A23,서부소상공인영업팀IU!$A:$F,6,FALSE),0)</f>
        <v>0</v>
      </c>
      <c r="Q23" s="255">
        <f>IFERROR(VLOOKUP($A23,서부소상공인영업팀IU!$A:$F,4,FALSE),0)</f>
        <v>0</v>
      </c>
      <c r="S23" s="255">
        <f>IFERROR(VLOOKUP(A23,강북소상공인영업팀IU!$A:$F,3,FALSE),0)+IFERROR(VLOOKUP(A23,강남소상공인영업팀IU!$A:$E,3,FALSE),0)+IFERROR(VLOOKUP(A23,강서소상공인영업팀IU!$A:$E,3,FALSE),0)+IFERROR(VLOOKUP(A23,동부소상공인영업팀IU!$A:$F,3,FALSE),0)+IFERROR(VLOOKUP(A23,서부소상공인영업팀IU!$A:$F,3,FALSE),0)</f>
        <v>0</v>
      </c>
    </row>
    <row r="24" spans="1:19" customFormat="1" ht="16" x14ac:dyDescent="0.25">
      <c r="A24" s="202" t="s">
        <v>435</v>
      </c>
      <c r="B24" s="255">
        <f t="shared" si="0"/>
        <v>0</v>
      </c>
      <c r="C24" s="255">
        <f>IFERROR(VLOOKUP($A24,법인영업혁신단!$A:$N,14,FALSE),0)</f>
        <v>0</v>
      </c>
      <c r="D24" s="255">
        <f>IFERROR(VLOOKUP($A24,'법인영업혁신단 IU'!$A:$F,6,FALSE),0)</f>
        <v>0</v>
      </c>
      <c r="E24" s="255">
        <f>IFERROR(VLOOKUP($A24,강북소상공인영업팀IU!$A:$F,4,FALSE),0)</f>
        <v>0</v>
      </c>
      <c r="F24" s="255">
        <f>IFERROR(VLOOKUP($A24,강북소상공인영업팀IU!$A:$F,5,FALSE),0)</f>
        <v>0</v>
      </c>
      <c r="G24" s="255">
        <f>IFERROR(VLOOKUP($A24,강북소상공인영업팀IU!$A:$F,6,FALSE),0)</f>
        <v>0</v>
      </c>
      <c r="H24" s="255">
        <f>IFERROR(VLOOKUP($A24,강남소상공인영업팀IU!$A:$E,4,FALSE),0)</f>
        <v>0</v>
      </c>
      <c r="I24" s="255">
        <f>IFERROR(VLOOKUP($A24,강남소상공인영업팀IU!$A:$E,5,FALSE),0)</f>
        <v>0</v>
      </c>
      <c r="J24" s="255">
        <f>IFERROR(VLOOKUP($A24,강서소상공인영업팀IU!$A:$E,4,FALSE),0)</f>
        <v>0</v>
      </c>
      <c r="K24" s="255">
        <f>IFERROR(VLOOKUP($A24,강서소상공인영업팀IU!$A:$E,5,FALSE),0)</f>
        <v>0</v>
      </c>
      <c r="L24" s="255">
        <f>IFERROR(VLOOKUP($A24,동부소상공인영업팀IU!$A:$F,4,FALSE),0)</f>
        <v>0</v>
      </c>
      <c r="M24" s="255">
        <f>IFERROR(VLOOKUP($A24,동부소상공인영업팀IU!$A:$F,5,FALSE),0)</f>
        <v>0</v>
      </c>
      <c r="N24" s="255">
        <f>IFERROR(VLOOKUP($A24,동부소상공인영업팀IU!$A:$F,6,FALSE),0)</f>
        <v>0</v>
      </c>
      <c r="O24" s="255">
        <f>IFERROR(VLOOKUP($A24,서부소상공인영업팀IU!$A:$F,5,FALSE),0)</f>
        <v>0</v>
      </c>
      <c r="P24" s="255">
        <f>IFERROR(VLOOKUP($A24,서부소상공인영업팀IU!$A:$F,6,FALSE),0)</f>
        <v>0</v>
      </c>
      <c r="Q24" s="255">
        <f>IFERROR(VLOOKUP($A24,서부소상공인영업팀IU!$A:$F,4,FALSE),0)</f>
        <v>0</v>
      </c>
      <c r="S24" s="255">
        <f>IFERROR(VLOOKUP(A24,강북소상공인영업팀IU!$A:$F,3,FALSE),0)+IFERROR(VLOOKUP(A24,강남소상공인영업팀IU!$A:$E,3,FALSE),0)+IFERROR(VLOOKUP(A24,강서소상공인영업팀IU!$A:$E,3,FALSE),0)+IFERROR(VLOOKUP(A24,동부소상공인영업팀IU!$A:$F,3,FALSE),0)+IFERROR(VLOOKUP(A24,서부소상공인영업팀IU!$A:$F,3,FALSE),0)</f>
        <v>0</v>
      </c>
    </row>
    <row r="25" spans="1:19" customFormat="1" ht="16" x14ac:dyDescent="0.25">
      <c r="A25" s="53" t="s">
        <v>18</v>
      </c>
      <c r="B25" s="255">
        <f t="shared" si="0"/>
        <v>131198732</v>
      </c>
      <c r="C25" s="255">
        <f>IFERROR(VLOOKUP($A25,법인영업혁신단!$A:$N,14,FALSE),0)</f>
        <v>0</v>
      </c>
      <c r="D25" s="255">
        <f>IFERROR(VLOOKUP($A25,'법인영업혁신단 IU'!$A:$F,6,FALSE),0)</f>
        <v>901822</v>
      </c>
      <c r="E25" s="255">
        <f>IFERROR(VLOOKUP($A25,강북소상공인영업팀IU!$A:$F,4,FALSE),0)</f>
        <v>5292091</v>
      </c>
      <c r="F25" s="255">
        <f>IFERROR(VLOOKUP($A25,강북소상공인영업팀IU!$A:$F,5,FALSE),0)</f>
        <v>23500000</v>
      </c>
      <c r="G25" s="255">
        <f>IFERROR(VLOOKUP($A25,강북소상공인영업팀IU!$A:$F,6,FALSE),0)</f>
        <v>9881000</v>
      </c>
      <c r="H25" s="255">
        <f>IFERROR(VLOOKUP($A25,강남소상공인영업팀IU!$A:$E,4,FALSE),0)</f>
        <v>6142091</v>
      </c>
      <c r="I25" s="255">
        <f>IFERROR(VLOOKUP($A25,강남소상공인영업팀IU!$A:$E,5,FALSE),0)</f>
        <v>904455</v>
      </c>
      <c r="J25" s="255">
        <f>IFERROR(VLOOKUP($A25,강서소상공인영업팀IU!$A:$E,4,FALSE),0)</f>
        <v>11076727</v>
      </c>
      <c r="K25" s="255">
        <f>IFERROR(VLOOKUP($A25,강서소상공인영업팀IU!$A:$E,5,FALSE),0)</f>
        <v>11803727</v>
      </c>
      <c r="L25" s="255">
        <f>IFERROR(VLOOKUP($A25,동부소상공인영업팀IU!$A:$F,4,FALSE),0)</f>
        <v>6917182</v>
      </c>
      <c r="M25" s="255">
        <f>IFERROR(VLOOKUP($A25,동부소상공인영업팀IU!$A:$F,5,FALSE),0)</f>
        <v>4047909</v>
      </c>
      <c r="N25" s="255">
        <f>IFERROR(VLOOKUP($A25,동부소상공인영업팀IU!$A:$F,6,FALSE),0)</f>
        <v>12472455</v>
      </c>
      <c r="O25" s="255">
        <f>IFERROR(VLOOKUP($A25,서부소상공인영업팀IU!$A:$F,5,FALSE),0)</f>
        <v>22022091</v>
      </c>
      <c r="P25" s="255">
        <f>IFERROR(VLOOKUP($A25,서부소상공인영업팀IU!$A:$F,6,FALSE),0)</f>
        <v>9298182</v>
      </c>
      <c r="Q25" s="255">
        <f>IFERROR(VLOOKUP($A25,서부소상공인영업팀IU!$A:$F,4,FALSE),0)</f>
        <v>6939000</v>
      </c>
      <c r="S25" s="255">
        <f>IFERROR(VLOOKUP(A25,강북소상공인영업팀IU!$A:$F,3,FALSE),0)+IFERROR(VLOOKUP(A25,강남소상공인영업팀IU!$A:$E,3,FALSE),0)+IFERROR(VLOOKUP(A25,강서소상공인영업팀IU!$A:$E,3,FALSE),0)+IFERROR(VLOOKUP(A25,동부소상공인영업팀IU!$A:$F,3,FALSE),0)+IFERROR(VLOOKUP(A25,서부소상공인영업팀IU!$A:$F,3,FALSE),0)</f>
        <v>0</v>
      </c>
    </row>
    <row r="26" spans="1:19" customFormat="1" ht="16" x14ac:dyDescent="0.25">
      <c r="A26" s="55" t="s">
        <v>19</v>
      </c>
      <c r="B26" s="255">
        <f t="shared" si="0"/>
        <v>131198732</v>
      </c>
      <c r="C26" s="255">
        <f>IFERROR(VLOOKUP($A26,법인영업혁신단!$A:$N,14,FALSE),0)</f>
        <v>0</v>
      </c>
      <c r="D26" s="255">
        <f>IFERROR(VLOOKUP($A26,'법인영업혁신단 IU'!$A:$F,6,FALSE),0)</f>
        <v>901822</v>
      </c>
      <c r="E26" s="255">
        <f>IFERROR(VLOOKUP($A26,강북소상공인영업팀IU!$A:$F,4,FALSE),0)</f>
        <v>5292091</v>
      </c>
      <c r="F26" s="255">
        <f>IFERROR(VLOOKUP($A26,강북소상공인영업팀IU!$A:$F,5,FALSE),0)</f>
        <v>23500000</v>
      </c>
      <c r="G26" s="255">
        <f>IFERROR(VLOOKUP($A26,강북소상공인영업팀IU!$A:$F,6,FALSE),0)</f>
        <v>9881000</v>
      </c>
      <c r="H26" s="255">
        <f>IFERROR(VLOOKUP($A26,강남소상공인영업팀IU!$A:$E,4,FALSE),0)</f>
        <v>6142091</v>
      </c>
      <c r="I26" s="255">
        <f>IFERROR(VLOOKUP($A26,강남소상공인영업팀IU!$A:$E,5,FALSE),0)</f>
        <v>904455</v>
      </c>
      <c r="J26" s="255">
        <f>IFERROR(VLOOKUP($A26,강서소상공인영업팀IU!$A:$E,4,FALSE),0)</f>
        <v>11076727</v>
      </c>
      <c r="K26" s="255">
        <f>IFERROR(VLOOKUP($A26,강서소상공인영업팀IU!$A:$E,5,FALSE),0)</f>
        <v>11803727</v>
      </c>
      <c r="L26" s="255">
        <f>IFERROR(VLOOKUP($A26,동부소상공인영업팀IU!$A:$F,4,FALSE),0)</f>
        <v>6917182</v>
      </c>
      <c r="M26" s="255">
        <f>IFERROR(VLOOKUP($A26,동부소상공인영업팀IU!$A:$F,5,FALSE),0)</f>
        <v>4047909</v>
      </c>
      <c r="N26" s="255">
        <f>IFERROR(VLOOKUP($A26,동부소상공인영업팀IU!$A:$F,6,FALSE),0)</f>
        <v>12472455</v>
      </c>
      <c r="O26" s="255">
        <f>IFERROR(VLOOKUP($A26,서부소상공인영업팀IU!$A:$F,5,FALSE),0)</f>
        <v>22022091</v>
      </c>
      <c r="P26" s="255">
        <f>IFERROR(VLOOKUP($A26,서부소상공인영업팀IU!$A:$F,6,FALSE),0)</f>
        <v>9298182</v>
      </c>
      <c r="Q26" s="255">
        <f>IFERROR(VLOOKUP($A26,서부소상공인영업팀IU!$A:$F,4,FALSE),0)</f>
        <v>6939000</v>
      </c>
      <c r="S26" s="255">
        <f>IFERROR(VLOOKUP(A26,강북소상공인영업팀IU!$A:$F,3,FALSE),0)+IFERROR(VLOOKUP(A26,강남소상공인영업팀IU!$A:$E,3,FALSE),0)+IFERROR(VLOOKUP(A26,강서소상공인영업팀IU!$A:$E,3,FALSE),0)+IFERROR(VLOOKUP(A26,동부소상공인영업팀IU!$A:$F,3,FALSE),0)+IFERROR(VLOOKUP(A26,서부소상공인영업팀IU!$A:$F,3,FALSE),0)</f>
        <v>0</v>
      </c>
    </row>
    <row r="27" spans="1:19" customFormat="1" ht="16" x14ac:dyDescent="0.25">
      <c r="A27" s="53" t="s">
        <v>20</v>
      </c>
      <c r="B27" s="255">
        <f t="shared" si="0"/>
        <v>986845969</v>
      </c>
      <c r="C27" s="255">
        <f>IFERROR(VLOOKUP($A27,법인영업혁신단!$A:$N,14,FALSE),0)</f>
        <v>0</v>
      </c>
      <c r="D27" s="255">
        <f>IFERROR(VLOOKUP($A27,'법인영업혁신단 IU'!$A:$F,6,FALSE),0)</f>
        <v>152143100</v>
      </c>
      <c r="E27" s="255">
        <f>IFERROR(VLOOKUP($A27,강북소상공인영업팀IU!$A:$F,4,FALSE),0)</f>
        <v>37186914</v>
      </c>
      <c r="F27" s="255">
        <f>IFERROR(VLOOKUP($A27,강북소상공인영업팀IU!$A:$F,5,FALSE),0)</f>
        <v>70029715</v>
      </c>
      <c r="G27" s="255">
        <f>IFERROR(VLOOKUP($A27,강북소상공인영업팀IU!$A:$F,6,FALSE),0)</f>
        <v>47459936</v>
      </c>
      <c r="H27" s="255">
        <f>IFERROR(VLOOKUP($A27,강남소상공인영업팀IU!$A:$E,4,FALSE),0)</f>
        <v>46516223</v>
      </c>
      <c r="I27" s="255">
        <f>IFERROR(VLOOKUP($A27,강남소상공인영업팀IU!$A:$E,5,FALSE),0)</f>
        <v>48406481</v>
      </c>
      <c r="J27" s="255">
        <f>IFERROR(VLOOKUP($A27,강서소상공인영업팀IU!$A:$E,4,FALSE),0)</f>
        <v>68608509</v>
      </c>
      <c r="K27" s="255">
        <f>IFERROR(VLOOKUP($A27,강서소상공인영업팀IU!$A:$E,5,FALSE),0)</f>
        <v>46016509</v>
      </c>
      <c r="L27" s="255">
        <f>IFERROR(VLOOKUP($A27,동부소상공인영업팀IU!$A:$F,4,FALSE),0)</f>
        <v>22680730</v>
      </c>
      <c r="M27" s="255">
        <f>IFERROR(VLOOKUP($A27,동부소상공인영업팀IU!$A:$F,5,FALSE),0)</f>
        <v>28898003</v>
      </c>
      <c r="N27" s="255">
        <f>IFERROR(VLOOKUP($A27,동부소상공인영업팀IU!$A:$F,6,FALSE),0)</f>
        <v>80150897</v>
      </c>
      <c r="O27" s="255">
        <f>IFERROR(VLOOKUP($A27,서부소상공인영업팀IU!$A:$F,5,FALSE),0)</f>
        <v>23907169</v>
      </c>
      <c r="P27" s="255">
        <f>IFERROR(VLOOKUP($A27,서부소상공인영업팀IU!$A:$F,6,FALSE),0)</f>
        <v>154234581</v>
      </c>
      <c r="Q27" s="255">
        <f>IFERROR(VLOOKUP($A27,서부소상공인영업팀IU!$A:$F,4,FALSE),0)</f>
        <v>160607202</v>
      </c>
      <c r="S27" s="255">
        <f>IFERROR(VLOOKUP(A27,강북소상공인영업팀IU!$A:$F,3,FALSE),0)+IFERROR(VLOOKUP(A27,강남소상공인영업팀IU!$A:$E,3,FALSE),0)+IFERROR(VLOOKUP(A27,강서소상공인영업팀IU!$A:$E,3,FALSE),0)+IFERROR(VLOOKUP(A27,동부소상공인영업팀IU!$A:$F,3,FALSE),0)+IFERROR(VLOOKUP(A27,서부소상공인영업팀IU!$A:$F,3,FALSE),0)</f>
        <v>91706796</v>
      </c>
    </row>
    <row r="28" spans="1:19" customFormat="1" ht="16" x14ac:dyDescent="0.25">
      <c r="A28" s="53" t="s">
        <v>21</v>
      </c>
      <c r="B28" s="255">
        <f t="shared" si="0"/>
        <v>758632198.00293398</v>
      </c>
      <c r="C28" s="255">
        <f>IFERROR(VLOOKUP($A28,법인영업혁신단!$A:$N,14,FALSE),0)</f>
        <v>3999339.4029339976</v>
      </c>
      <c r="D28" s="255">
        <f>IFERROR(VLOOKUP($A28,'법인영업혁신단 IU'!$A:$F,6,FALSE),0)</f>
        <v>114263488.59999999</v>
      </c>
      <c r="E28" s="255">
        <f>IFERROR(VLOOKUP($A28,강북소상공인영업팀IU!$A:$F,4,FALSE),0)</f>
        <v>38984884</v>
      </c>
      <c r="F28" s="255">
        <f>IFERROR(VLOOKUP($A28,강북소상공인영업팀IU!$A:$F,5,FALSE),0)</f>
        <v>62275099</v>
      </c>
      <c r="G28" s="255">
        <f>IFERROR(VLOOKUP($A28,강북소상공인영업팀IU!$A:$F,6,FALSE),0)</f>
        <v>54576600</v>
      </c>
      <c r="H28" s="255">
        <f>IFERROR(VLOOKUP($A28,강남소상공인영업팀IU!$A:$E,4,FALSE),0)</f>
        <v>49451085</v>
      </c>
      <c r="I28" s="255">
        <f>IFERROR(VLOOKUP($A28,강남소상공인영업팀IU!$A:$E,5,FALSE),0)</f>
        <v>25688310</v>
      </c>
      <c r="J28" s="255">
        <f>IFERROR(VLOOKUP($A28,강서소상공인영업팀IU!$A:$E,4,FALSE),0)</f>
        <v>68574877</v>
      </c>
      <c r="K28" s="255">
        <f>IFERROR(VLOOKUP($A28,강서소상공인영업팀IU!$A:$E,5,FALSE),0)</f>
        <v>53089824</v>
      </c>
      <c r="L28" s="255">
        <f>IFERROR(VLOOKUP($A28,동부소상공인영업팀IU!$A:$F,4,FALSE),0)</f>
        <v>27472260</v>
      </c>
      <c r="M28" s="255">
        <f>IFERROR(VLOOKUP($A28,동부소상공인영업팀IU!$A:$F,5,FALSE),0)</f>
        <v>35629122</v>
      </c>
      <c r="N28" s="255">
        <f>IFERROR(VLOOKUP($A28,동부소상공인영업팀IU!$A:$F,6,FALSE),0)</f>
        <v>70988671</v>
      </c>
      <c r="O28" s="255">
        <f>IFERROR(VLOOKUP($A28,서부소상공인영업팀IU!$A:$F,5,FALSE),0)</f>
        <v>33068114</v>
      </c>
      <c r="P28" s="255">
        <f>IFERROR(VLOOKUP($A28,서부소상공인영업팀IU!$A:$F,6,FALSE),0)</f>
        <v>52111527</v>
      </c>
      <c r="Q28" s="255">
        <f>IFERROR(VLOOKUP($A28,서부소상공인영업팀IU!$A:$F,4,FALSE),0)</f>
        <v>68458997</v>
      </c>
      <c r="S28" s="255">
        <f>IFERROR(VLOOKUP(A28,강북소상공인영업팀IU!$A:$F,3,FALSE),0)+IFERROR(VLOOKUP(A28,강남소상공인영업팀IU!$A:$E,3,FALSE),0)+IFERROR(VLOOKUP(A28,강서소상공인영업팀IU!$A:$E,3,FALSE),0)+IFERROR(VLOOKUP(A28,동부소상공인영업팀IU!$A:$F,3,FALSE),0)+IFERROR(VLOOKUP(A28,서부소상공인영업팀IU!$A:$F,3,FALSE),0)</f>
        <v>396250444</v>
      </c>
    </row>
    <row r="29" spans="1:19" customFormat="1" ht="16" x14ac:dyDescent="0.25">
      <c r="A29" s="42" t="s">
        <v>22</v>
      </c>
      <c r="B29" s="255">
        <f t="shared" si="0"/>
        <v>1477429.3090853377</v>
      </c>
      <c r="C29" s="255">
        <f>IFERROR(VLOOKUP($A29,법인영업혁신단!$A:$N,14,FALSE),0)</f>
        <v>1477429.3090853377</v>
      </c>
      <c r="D29" s="255">
        <f>IFERROR(VLOOKUP($A29,'법인영업혁신단 IU'!$A:$F,6,FALSE),0)</f>
        <v>0</v>
      </c>
      <c r="E29" s="255">
        <f>IFERROR(VLOOKUP($A29,강북소상공인영업팀IU!$A:$F,4,FALSE),0)</f>
        <v>0</v>
      </c>
      <c r="F29" s="255">
        <f>IFERROR(VLOOKUP($A29,강북소상공인영업팀IU!$A:$F,5,FALSE),0)</f>
        <v>0</v>
      </c>
      <c r="G29" s="255">
        <f>IFERROR(VLOOKUP($A29,강북소상공인영업팀IU!$A:$F,6,FALSE),0)</f>
        <v>0</v>
      </c>
      <c r="H29" s="255">
        <f>IFERROR(VLOOKUP($A29,강남소상공인영업팀IU!$A:$E,4,FALSE),0)</f>
        <v>0</v>
      </c>
      <c r="I29" s="255">
        <f>IFERROR(VLOOKUP($A29,강남소상공인영업팀IU!$A:$E,5,FALSE),0)</f>
        <v>0</v>
      </c>
      <c r="J29" s="255">
        <f>IFERROR(VLOOKUP($A29,강서소상공인영업팀IU!$A:$E,4,FALSE),0)</f>
        <v>0</v>
      </c>
      <c r="K29" s="255">
        <f>IFERROR(VLOOKUP($A29,강서소상공인영업팀IU!$A:$E,5,FALSE),0)</f>
        <v>0</v>
      </c>
      <c r="L29" s="255">
        <f>IFERROR(VLOOKUP($A29,동부소상공인영업팀IU!$A:$F,4,FALSE),0)</f>
        <v>0</v>
      </c>
      <c r="M29" s="255">
        <f>IFERROR(VLOOKUP($A29,동부소상공인영업팀IU!$A:$F,5,FALSE),0)</f>
        <v>0</v>
      </c>
      <c r="N29" s="255">
        <f>IFERROR(VLOOKUP($A29,동부소상공인영업팀IU!$A:$F,6,FALSE),0)</f>
        <v>0</v>
      </c>
      <c r="O29" s="255">
        <f>IFERROR(VLOOKUP($A29,서부소상공인영업팀IU!$A:$F,5,FALSE),0)</f>
        <v>0</v>
      </c>
      <c r="P29" s="255">
        <f>IFERROR(VLOOKUP($A29,서부소상공인영업팀IU!$A:$F,6,FALSE),0)</f>
        <v>0</v>
      </c>
      <c r="Q29" s="255">
        <f>IFERROR(VLOOKUP($A29,서부소상공인영업팀IU!$A:$F,4,FALSE),0)</f>
        <v>0</v>
      </c>
      <c r="S29" s="255">
        <f>IFERROR(VLOOKUP(A29,강북소상공인영업팀IU!$A:$F,3,FALSE),0)+IFERROR(VLOOKUP(A29,강남소상공인영업팀IU!$A:$E,3,FALSE),0)+IFERROR(VLOOKUP(A29,강서소상공인영업팀IU!$A:$E,3,FALSE),0)+IFERROR(VLOOKUP(A29,동부소상공인영업팀IU!$A:$F,3,FALSE),0)+IFERROR(VLOOKUP(A29,서부소상공인영업팀IU!$A:$F,3,FALSE),0)</f>
        <v>0</v>
      </c>
    </row>
    <row r="30" spans="1:19" customFormat="1" ht="16" x14ac:dyDescent="0.25">
      <c r="A30" s="42" t="s">
        <v>23</v>
      </c>
      <c r="B30" s="255">
        <f t="shared" si="0"/>
        <v>233856200.22741473</v>
      </c>
      <c r="C30" s="255">
        <f>IFERROR(VLOOKUP($A30,법인영업혁신단!$A:$N,14,FALSE),0)</f>
        <v>1073130.2274147414</v>
      </c>
      <c r="D30" s="255">
        <f>IFERROR(VLOOKUP($A30,'법인영업혁신단 IU'!$A:$F,6,FALSE),0)</f>
        <v>51232347</v>
      </c>
      <c r="E30" s="255">
        <f>IFERROR(VLOOKUP($A30,강북소상공인영업팀IU!$A:$F,4,FALSE),0)</f>
        <v>14723540</v>
      </c>
      <c r="F30" s="255">
        <f>IFERROR(VLOOKUP($A30,강북소상공인영업팀IU!$A:$F,5,FALSE),0)</f>
        <v>12067150</v>
      </c>
      <c r="G30" s="255">
        <f>IFERROR(VLOOKUP($A30,강북소상공인영업팀IU!$A:$F,6,FALSE),0)</f>
        <v>14336490</v>
      </c>
      <c r="H30" s="255">
        <f>IFERROR(VLOOKUP($A30,강남소상공인영업팀IU!$A:$E,4,FALSE),0)</f>
        <v>13681400</v>
      </c>
      <c r="I30" s="255">
        <f>IFERROR(VLOOKUP($A30,강남소상공인영업팀IU!$A:$E,5,FALSE),0)</f>
        <v>9218640</v>
      </c>
      <c r="J30" s="255">
        <f>IFERROR(VLOOKUP($A30,강서소상공인영업팀IU!$A:$E,4,FALSE),0)</f>
        <v>11452970</v>
      </c>
      <c r="K30" s="255">
        <f>IFERROR(VLOOKUP($A30,강서소상공인영업팀IU!$A:$E,5,FALSE),0)</f>
        <v>14340310</v>
      </c>
      <c r="L30" s="255">
        <f>IFERROR(VLOOKUP($A30,동부소상공인영업팀IU!$A:$F,4,FALSE),0)</f>
        <v>13290533</v>
      </c>
      <c r="M30" s="255">
        <f>IFERROR(VLOOKUP($A30,동부소상공인영업팀IU!$A:$F,5,FALSE),0)</f>
        <v>8879740</v>
      </c>
      <c r="N30" s="255">
        <f>IFERROR(VLOOKUP($A30,동부소상공인영업팀IU!$A:$F,6,FALSE),0)</f>
        <v>22664990</v>
      </c>
      <c r="O30" s="255">
        <f>IFERROR(VLOOKUP($A30,서부소상공인영업팀IU!$A:$F,5,FALSE),0)</f>
        <v>15210110</v>
      </c>
      <c r="P30" s="255">
        <f>IFERROR(VLOOKUP($A30,서부소상공인영업팀IU!$A:$F,6,FALSE),0)</f>
        <v>14660760</v>
      </c>
      <c r="Q30" s="255">
        <f>IFERROR(VLOOKUP($A30,서부소상공인영업팀IU!$A:$F,4,FALSE),0)</f>
        <v>17024090</v>
      </c>
      <c r="S30" s="255">
        <f>IFERROR(VLOOKUP(A30,강북소상공인영업팀IU!$A:$F,3,FALSE),0)+IFERROR(VLOOKUP(A30,강남소상공인영업팀IU!$A:$E,3,FALSE),0)+IFERROR(VLOOKUP(A30,강서소상공인영업팀IU!$A:$E,3,FALSE),0)+IFERROR(VLOOKUP(A30,동부소상공인영업팀IU!$A:$F,3,FALSE),0)+IFERROR(VLOOKUP(A30,서부소상공인영업팀IU!$A:$F,3,FALSE),0)</f>
        <v>66132700</v>
      </c>
    </row>
    <row r="31" spans="1:19" customFormat="1" ht="16" x14ac:dyDescent="0.25">
      <c r="A31" s="56" t="s">
        <v>24</v>
      </c>
      <c r="B31" s="255">
        <f t="shared" si="0"/>
        <v>15311944.98755727</v>
      </c>
      <c r="C31" s="255">
        <f>IFERROR(VLOOKUP($A31,법인영업혁신단!$A:$N,14,FALSE),0)</f>
        <v>300504.98755726987</v>
      </c>
      <c r="D31" s="255">
        <f>IFERROR(VLOOKUP($A31,'법인영업혁신단 IU'!$A:$F,6,FALSE),0)</f>
        <v>15011440</v>
      </c>
      <c r="E31" s="255">
        <f>IFERROR(VLOOKUP($A31,강북소상공인영업팀IU!$A:$F,4,FALSE),0)</f>
        <v>0</v>
      </c>
      <c r="F31" s="255">
        <f>IFERROR(VLOOKUP($A31,강북소상공인영업팀IU!$A:$F,5,FALSE),0)</f>
        <v>0</v>
      </c>
      <c r="G31" s="255">
        <f>IFERROR(VLOOKUP($A31,강북소상공인영업팀IU!$A:$F,6,FALSE),0)</f>
        <v>0</v>
      </c>
      <c r="H31" s="255">
        <f>IFERROR(VLOOKUP($A31,강남소상공인영업팀IU!$A:$E,4,FALSE),0)</f>
        <v>0</v>
      </c>
      <c r="I31" s="255">
        <f>IFERROR(VLOOKUP($A31,강남소상공인영업팀IU!$A:$E,5,FALSE),0)</f>
        <v>0</v>
      </c>
      <c r="J31" s="255">
        <f>IFERROR(VLOOKUP($A31,강서소상공인영업팀IU!$A:$E,4,FALSE),0)</f>
        <v>0</v>
      </c>
      <c r="K31" s="255">
        <f>IFERROR(VLOOKUP($A31,강서소상공인영업팀IU!$A:$E,5,FALSE),0)</f>
        <v>0</v>
      </c>
      <c r="L31" s="255">
        <f>IFERROR(VLOOKUP($A31,동부소상공인영업팀IU!$A:$F,4,FALSE),0)</f>
        <v>0</v>
      </c>
      <c r="M31" s="255">
        <f>IFERROR(VLOOKUP($A31,동부소상공인영업팀IU!$A:$F,5,FALSE),0)</f>
        <v>0</v>
      </c>
      <c r="N31" s="255">
        <f>IFERROR(VLOOKUP($A31,동부소상공인영업팀IU!$A:$F,6,FALSE),0)</f>
        <v>0</v>
      </c>
      <c r="O31" s="255">
        <f>IFERROR(VLOOKUP($A31,서부소상공인영업팀IU!$A:$F,5,FALSE),0)</f>
        <v>0</v>
      </c>
      <c r="P31" s="255">
        <f>IFERROR(VLOOKUP($A31,서부소상공인영업팀IU!$A:$F,6,FALSE),0)</f>
        <v>0</v>
      </c>
      <c r="Q31" s="255">
        <f>IFERROR(VLOOKUP($A31,서부소상공인영업팀IU!$A:$F,4,FALSE),0)</f>
        <v>0</v>
      </c>
      <c r="S31" s="255">
        <f>IFERROR(VLOOKUP(A31,강북소상공인영업팀IU!$A:$F,3,FALSE),0)+IFERROR(VLOOKUP(A31,강남소상공인영업팀IU!$A:$E,3,FALSE),0)+IFERROR(VLOOKUP(A31,강서소상공인영업팀IU!$A:$E,3,FALSE),0)+IFERROR(VLOOKUP(A31,동부소상공인영업팀IU!$A:$F,3,FALSE),0)+IFERROR(VLOOKUP(A31,서부소상공인영업팀IU!$A:$F,3,FALSE),0)</f>
        <v>42882490</v>
      </c>
    </row>
    <row r="32" spans="1:19" customFormat="1" ht="16" x14ac:dyDescent="0.25">
      <c r="A32" s="56" t="s">
        <v>25</v>
      </c>
      <c r="B32" s="255">
        <f t="shared" si="0"/>
        <v>2829213.1247384483</v>
      </c>
      <c r="C32" s="255">
        <f>IFERROR(VLOOKUP($A32,법인영업혁신단!$A:$N,14,FALSE),0)</f>
        <v>53023.124738448292</v>
      </c>
      <c r="D32" s="255">
        <f>IFERROR(VLOOKUP($A32,'법인영업혁신단 IU'!$A:$F,6,FALSE),0)</f>
        <v>2776190</v>
      </c>
      <c r="E32" s="255">
        <f>IFERROR(VLOOKUP($A32,강북소상공인영업팀IU!$A:$F,4,FALSE),0)</f>
        <v>0</v>
      </c>
      <c r="F32" s="255">
        <f>IFERROR(VLOOKUP($A32,강북소상공인영업팀IU!$A:$F,5,FALSE),0)</f>
        <v>0</v>
      </c>
      <c r="G32" s="255">
        <f>IFERROR(VLOOKUP($A32,강북소상공인영업팀IU!$A:$F,6,FALSE),0)</f>
        <v>0</v>
      </c>
      <c r="H32" s="255">
        <f>IFERROR(VLOOKUP($A32,강남소상공인영업팀IU!$A:$E,4,FALSE),0)</f>
        <v>0</v>
      </c>
      <c r="I32" s="255">
        <f>IFERROR(VLOOKUP($A32,강남소상공인영업팀IU!$A:$E,5,FALSE),0)</f>
        <v>0</v>
      </c>
      <c r="J32" s="255">
        <f>IFERROR(VLOOKUP($A32,강서소상공인영업팀IU!$A:$E,4,FALSE),0)</f>
        <v>0</v>
      </c>
      <c r="K32" s="255">
        <f>IFERROR(VLOOKUP($A32,강서소상공인영업팀IU!$A:$E,5,FALSE),0)</f>
        <v>0</v>
      </c>
      <c r="L32" s="255">
        <f>IFERROR(VLOOKUP($A32,동부소상공인영업팀IU!$A:$F,4,FALSE),0)</f>
        <v>0</v>
      </c>
      <c r="M32" s="255">
        <f>IFERROR(VLOOKUP($A32,동부소상공인영업팀IU!$A:$F,5,FALSE),0)</f>
        <v>0</v>
      </c>
      <c r="N32" s="255">
        <f>IFERROR(VLOOKUP($A32,동부소상공인영업팀IU!$A:$F,6,FALSE),0)</f>
        <v>0</v>
      </c>
      <c r="O32" s="255">
        <f>IFERROR(VLOOKUP($A32,서부소상공인영업팀IU!$A:$F,5,FALSE),0)</f>
        <v>0</v>
      </c>
      <c r="P32" s="255">
        <f>IFERROR(VLOOKUP($A32,서부소상공인영업팀IU!$A:$F,6,FALSE),0)</f>
        <v>0</v>
      </c>
      <c r="Q32" s="255">
        <f>IFERROR(VLOOKUP($A32,서부소상공인영업팀IU!$A:$F,4,FALSE),0)</f>
        <v>0</v>
      </c>
      <c r="S32" s="255">
        <f>IFERROR(VLOOKUP(A32,강북소상공인영업팀IU!$A:$F,3,FALSE),0)+IFERROR(VLOOKUP(A32,강남소상공인영업팀IU!$A:$E,3,FALSE),0)+IFERROR(VLOOKUP(A32,강서소상공인영업팀IU!$A:$E,3,FALSE),0)+IFERROR(VLOOKUP(A32,동부소상공인영업팀IU!$A:$F,3,FALSE),0)+IFERROR(VLOOKUP(A32,서부소상공인영업팀IU!$A:$F,3,FALSE),0)</f>
        <v>8108100</v>
      </c>
    </row>
    <row r="33" spans="1:19" customFormat="1" ht="16" x14ac:dyDescent="0.25">
      <c r="A33" s="56" t="s">
        <v>26</v>
      </c>
      <c r="B33" s="255">
        <f t="shared" si="0"/>
        <v>700000</v>
      </c>
      <c r="C33" s="255">
        <f>IFERROR(VLOOKUP($A33,법인영업혁신단!$A:$N,14,FALSE),0)</f>
        <v>0</v>
      </c>
      <c r="D33" s="255">
        <f>IFERROR(VLOOKUP($A33,'법인영업혁신단 IU'!$A:$F,6,FALSE),0)</f>
        <v>700000</v>
      </c>
      <c r="E33" s="255">
        <f>IFERROR(VLOOKUP($A33,강북소상공인영업팀IU!$A:$F,4,FALSE),0)</f>
        <v>0</v>
      </c>
      <c r="F33" s="255">
        <f>IFERROR(VLOOKUP($A33,강북소상공인영업팀IU!$A:$F,5,FALSE),0)</f>
        <v>0</v>
      </c>
      <c r="G33" s="255">
        <f>IFERROR(VLOOKUP($A33,강북소상공인영업팀IU!$A:$F,6,FALSE),0)</f>
        <v>0</v>
      </c>
      <c r="H33" s="255">
        <f>IFERROR(VLOOKUP($A33,강남소상공인영업팀IU!$A:$E,4,FALSE),0)</f>
        <v>0</v>
      </c>
      <c r="I33" s="255">
        <f>IFERROR(VLOOKUP($A33,강남소상공인영업팀IU!$A:$E,5,FALSE),0)</f>
        <v>0</v>
      </c>
      <c r="J33" s="255">
        <f>IFERROR(VLOOKUP($A33,강서소상공인영업팀IU!$A:$E,4,FALSE),0)</f>
        <v>0</v>
      </c>
      <c r="K33" s="255">
        <f>IFERROR(VLOOKUP($A33,강서소상공인영업팀IU!$A:$E,5,FALSE),0)</f>
        <v>0</v>
      </c>
      <c r="L33" s="255">
        <f>IFERROR(VLOOKUP($A33,동부소상공인영업팀IU!$A:$F,4,FALSE),0)</f>
        <v>0</v>
      </c>
      <c r="M33" s="255">
        <f>IFERROR(VLOOKUP($A33,동부소상공인영업팀IU!$A:$F,5,FALSE),0)</f>
        <v>0</v>
      </c>
      <c r="N33" s="255">
        <f>IFERROR(VLOOKUP($A33,동부소상공인영업팀IU!$A:$F,6,FALSE),0)</f>
        <v>0</v>
      </c>
      <c r="O33" s="255">
        <f>IFERROR(VLOOKUP($A33,서부소상공인영업팀IU!$A:$F,5,FALSE),0)</f>
        <v>0</v>
      </c>
      <c r="P33" s="255">
        <f>IFERROR(VLOOKUP($A33,서부소상공인영업팀IU!$A:$F,6,FALSE),0)</f>
        <v>0</v>
      </c>
      <c r="Q33" s="255">
        <f>IFERROR(VLOOKUP($A33,서부소상공인영업팀IU!$A:$F,4,FALSE),0)</f>
        <v>0</v>
      </c>
      <c r="S33" s="255">
        <f>IFERROR(VLOOKUP(A33,강북소상공인영업팀IU!$A:$F,3,FALSE),0)+IFERROR(VLOOKUP(A33,강남소상공인영업팀IU!$A:$E,3,FALSE),0)+IFERROR(VLOOKUP(A33,강서소상공인영업팀IU!$A:$E,3,FALSE),0)+IFERROR(VLOOKUP(A33,동부소상공인영업팀IU!$A:$F,3,FALSE),0)+IFERROR(VLOOKUP(A33,서부소상공인영업팀IU!$A:$F,3,FALSE),0)</f>
        <v>3500000</v>
      </c>
    </row>
    <row r="34" spans="1:19" customFormat="1" ht="16" x14ac:dyDescent="0.25">
      <c r="A34" s="56" t="s">
        <v>198</v>
      </c>
      <c r="B34" s="255">
        <f t="shared" si="0"/>
        <v>622613.2239436825</v>
      </c>
      <c r="C34" s="255">
        <f>IFERROR(VLOOKUP($A34,법인영업혁신단!$A:$N,14,FALSE),0)</f>
        <v>622613.2239436825</v>
      </c>
      <c r="D34" s="255">
        <f>IFERROR(VLOOKUP($A34,'법인영업혁신단 IU'!$A:$F,6,FALSE),0)</f>
        <v>0</v>
      </c>
      <c r="E34" s="255">
        <f>IFERROR(VLOOKUP($A34,강북소상공인영업팀IU!$A:$F,4,FALSE),0)</f>
        <v>0</v>
      </c>
      <c r="F34" s="255">
        <f>IFERROR(VLOOKUP($A34,강북소상공인영업팀IU!$A:$F,5,FALSE),0)</f>
        <v>0</v>
      </c>
      <c r="G34" s="255">
        <f>IFERROR(VLOOKUP($A34,강북소상공인영업팀IU!$A:$F,6,FALSE),0)</f>
        <v>0</v>
      </c>
      <c r="H34" s="255">
        <f>IFERROR(VLOOKUP($A34,강남소상공인영업팀IU!$A:$E,4,FALSE),0)</f>
        <v>0</v>
      </c>
      <c r="I34" s="255">
        <f>IFERROR(VLOOKUP($A34,강남소상공인영업팀IU!$A:$E,5,FALSE),0)</f>
        <v>0</v>
      </c>
      <c r="J34" s="255">
        <f>IFERROR(VLOOKUP($A34,강서소상공인영업팀IU!$A:$E,4,FALSE),0)</f>
        <v>0</v>
      </c>
      <c r="K34" s="255">
        <f>IFERROR(VLOOKUP($A34,강서소상공인영업팀IU!$A:$E,5,FALSE),0)</f>
        <v>0</v>
      </c>
      <c r="L34" s="255">
        <f>IFERROR(VLOOKUP($A34,동부소상공인영업팀IU!$A:$F,4,FALSE),0)</f>
        <v>0</v>
      </c>
      <c r="M34" s="255">
        <f>IFERROR(VLOOKUP($A34,동부소상공인영업팀IU!$A:$F,5,FALSE),0)</f>
        <v>0</v>
      </c>
      <c r="N34" s="255">
        <f>IFERROR(VLOOKUP($A34,동부소상공인영업팀IU!$A:$F,6,FALSE),0)</f>
        <v>0</v>
      </c>
      <c r="O34" s="255">
        <f>IFERROR(VLOOKUP($A34,서부소상공인영업팀IU!$A:$F,5,FALSE),0)</f>
        <v>0</v>
      </c>
      <c r="P34" s="255">
        <f>IFERROR(VLOOKUP($A34,서부소상공인영업팀IU!$A:$F,6,FALSE),0)</f>
        <v>0</v>
      </c>
      <c r="Q34" s="255">
        <f>IFERROR(VLOOKUP($A34,서부소상공인영업팀IU!$A:$F,4,FALSE),0)</f>
        <v>0</v>
      </c>
      <c r="S34" s="255">
        <f>IFERROR(VLOOKUP(A34,강북소상공인영업팀IU!$A:$F,3,FALSE),0)+IFERROR(VLOOKUP(A34,강남소상공인영업팀IU!$A:$E,3,FALSE),0)+IFERROR(VLOOKUP(A34,강서소상공인영업팀IU!$A:$E,3,FALSE),0)+IFERROR(VLOOKUP(A34,동부소상공인영업팀IU!$A:$F,3,FALSE),0)+IFERROR(VLOOKUP(A34,서부소상공인영업팀IU!$A:$F,3,FALSE),0)</f>
        <v>0</v>
      </c>
    </row>
    <row r="35" spans="1:19" customFormat="1" ht="16" x14ac:dyDescent="0.25">
      <c r="A35" s="56" t="s">
        <v>27</v>
      </c>
      <c r="B35" s="255">
        <f t="shared" si="0"/>
        <v>0</v>
      </c>
      <c r="C35" s="255">
        <f>IFERROR(VLOOKUP($A35,법인영업혁신단!$A:$N,14,FALSE),0)</f>
        <v>0</v>
      </c>
      <c r="D35" s="255">
        <f>IFERROR(VLOOKUP($A35,'법인영업혁신단 IU'!$A:$F,6,FALSE),0)</f>
        <v>0</v>
      </c>
      <c r="E35" s="255">
        <f>IFERROR(VLOOKUP($A35,강북소상공인영업팀IU!$A:$F,4,FALSE),0)</f>
        <v>0</v>
      </c>
      <c r="F35" s="255">
        <f>IFERROR(VLOOKUP($A35,강북소상공인영업팀IU!$A:$F,5,FALSE),0)</f>
        <v>0</v>
      </c>
      <c r="G35" s="255">
        <f>IFERROR(VLOOKUP($A35,강북소상공인영업팀IU!$A:$F,6,FALSE),0)</f>
        <v>0</v>
      </c>
      <c r="H35" s="255">
        <f>IFERROR(VLOOKUP($A35,강남소상공인영업팀IU!$A:$E,4,FALSE),0)</f>
        <v>0</v>
      </c>
      <c r="I35" s="255">
        <f>IFERROR(VLOOKUP($A35,강남소상공인영업팀IU!$A:$E,5,FALSE),0)</f>
        <v>0</v>
      </c>
      <c r="J35" s="255">
        <f>IFERROR(VLOOKUP($A35,강서소상공인영업팀IU!$A:$E,4,FALSE),0)</f>
        <v>0</v>
      </c>
      <c r="K35" s="255">
        <f>IFERROR(VLOOKUP($A35,강서소상공인영업팀IU!$A:$E,5,FALSE),0)</f>
        <v>0</v>
      </c>
      <c r="L35" s="255">
        <f>IFERROR(VLOOKUP($A35,동부소상공인영업팀IU!$A:$F,4,FALSE),0)</f>
        <v>0</v>
      </c>
      <c r="M35" s="255">
        <f>IFERROR(VLOOKUP($A35,동부소상공인영업팀IU!$A:$F,5,FALSE),0)</f>
        <v>0</v>
      </c>
      <c r="N35" s="255">
        <f>IFERROR(VLOOKUP($A35,동부소상공인영업팀IU!$A:$F,6,FALSE),0)</f>
        <v>0</v>
      </c>
      <c r="O35" s="255">
        <f>IFERROR(VLOOKUP($A35,서부소상공인영업팀IU!$A:$F,5,FALSE),0)</f>
        <v>0</v>
      </c>
      <c r="P35" s="255">
        <f>IFERROR(VLOOKUP($A35,서부소상공인영업팀IU!$A:$F,6,FALSE),0)</f>
        <v>0</v>
      </c>
      <c r="Q35" s="255">
        <f>IFERROR(VLOOKUP($A35,서부소상공인영업팀IU!$A:$F,4,FALSE),0)</f>
        <v>0</v>
      </c>
      <c r="S35" s="255">
        <f>IFERROR(VLOOKUP(A35,강북소상공인영업팀IU!$A:$F,3,FALSE),0)+IFERROR(VLOOKUP(A35,강남소상공인영업팀IU!$A:$E,3,FALSE),0)+IFERROR(VLOOKUP(A35,강서소상공인영업팀IU!$A:$E,3,FALSE),0)+IFERROR(VLOOKUP(A35,동부소상공인영업팀IU!$A:$F,3,FALSE),0)+IFERROR(VLOOKUP(A35,서부소상공인영업팀IU!$A:$F,3,FALSE),0)</f>
        <v>136370</v>
      </c>
    </row>
    <row r="36" spans="1:19" customFormat="1" ht="16" x14ac:dyDescent="0.25">
      <c r="A36" s="56" t="s">
        <v>28</v>
      </c>
      <c r="B36" s="255">
        <f t="shared" si="0"/>
        <v>66848.998781321701</v>
      </c>
      <c r="C36" s="255">
        <f>IFERROR(VLOOKUP($A36,법인영업혁신단!$A:$N,14,FALSE),0)</f>
        <v>66848.998781321701</v>
      </c>
      <c r="D36" s="255">
        <f>IFERROR(VLOOKUP($A36,'법인영업혁신단 IU'!$A:$F,6,FALSE),0)</f>
        <v>0</v>
      </c>
      <c r="E36" s="255">
        <f>IFERROR(VLOOKUP($A36,강북소상공인영업팀IU!$A:$F,4,FALSE),0)</f>
        <v>0</v>
      </c>
      <c r="F36" s="255">
        <f>IFERROR(VLOOKUP($A36,강북소상공인영업팀IU!$A:$F,5,FALSE),0)</f>
        <v>0</v>
      </c>
      <c r="G36" s="255">
        <f>IFERROR(VLOOKUP($A36,강북소상공인영업팀IU!$A:$F,6,FALSE),0)</f>
        <v>0</v>
      </c>
      <c r="H36" s="255">
        <f>IFERROR(VLOOKUP($A36,강남소상공인영업팀IU!$A:$E,4,FALSE),0)</f>
        <v>0</v>
      </c>
      <c r="I36" s="255">
        <f>IFERROR(VLOOKUP($A36,강남소상공인영업팀IU!$A:$E,5,FALSE),0)</f>
        <v>0</v>
      </c>
      <c r="J36" s="255">
        <f>IFERROR(VLOOKUP($A36,강서소상공인영업팀IU!$A:$E,4,FALSE),0)</f>
        <v>0</v>
      </c>
      <c r="K36" s="255">
        <f>IFERROR(VLOOKUP($A36,강서소상공인영업팀IU!$A:$E,5,FALSE),0)</f>
        <v>0</v>
      </c>
      <c r="L36" s="255">
        <f>IFERROR(VLOOKUP($A36,동부소상공인영업팀IU!$A:$F,4,FALSE),0)</f>
        <v>0</v>
      </c>
      <c r="M36" s="255">
        <f>IFERROR(VLOOKUP($A36,동부소상공인영업팀IU!$A:$F,5,FALSE),0)</f>
        <v>0</v>
      </c>
      <c r="N36" s="255">
        <f>IFERROR(VLOOKUP($A36,동부소상공인영업팀IU!$A:$F,6,FALSE),0)</f>
        <v>0</v>
      </c>
      <c r="O36" s="255">
        <f>IFERROR(VLOOKUP($A36,서부소상공인영업팀IU!$A:$F,5,FALSE),0)</f>
        <v>0</v>
      </c>
      <c r="P36" s="255">
        <f>IFERROR(VLOOKUP($A36,서부소상공인영업팀IU!$A:$F,6,FALSE),0)</f>
        <v>0</v>
      </c>
      <c r="Q36" s="255">
        <f>IFERROR(VLOOKUP($A36,서부소상공인영업팀IU!$A:$F,4,FALSE),0)</f>
        <v>0</v>
      </c>
      <c r="S36" s="255">
        <f>IFERROR(VLOOKUP(A36,강북소상공인영업팀IU!$A:$F,3,FALSE),0)+IFERROR(VLOOKUP(A36,강남소상공인영업팀IU!$A:$E,3,FALSE),0)+IFERROR(VLOOKUP(A36,강서소상공인영업팀IU!$A:$E,3,FALSE),0)+IFERROR(VLOOKUP(A36,동부소상공인영업팀IU!$A:$F,3,FALSE),0)+IFERROR(VLOOKUP(A36,서부소상공인영업팀IU!$A:$F,3,FALSE),0)</f>
        <v>143160</v>
      </c>
    </row>
    <row r="37" spans="1:19" customFormat="1" ht="16" x14ac:dyDescent="0.25">
      <c r="A37" s="60" t="s">
        <v>141</v>
      </c>
      <c r="B37" s="255">
        <f t="shared" si="0"/>
        <v>0</v>
      </c>
      <c r="C37" s="255">
        <f>IFERROR(VLOOKUP($A37,법인영업혁신단!$A:$N,14,FALSE),0)</f>
        <v>0</v>
      </c>
      <c r="D37" s="255">
        <f>IFERROR(VLOOKUP($A37,'법인영업혁신단 IU'!$A:$F,6,FALSE),0)</f>
        <v>0</v>
      </c>
      <c r="E37" s="255">
        <f>IFERROR(VLOOKUP($A37,강북소상공인영업팀IU!$A:$F,4,FALSE),0)</f>
        <v>0</v>
      </c>
      <c r="F37" s="255">
        <f>IFERROR(VLOOKUP($A37,강북소상공인영업팀IU!$A:$F,5,FALSE),0)</f>
        <v>0</v>
      </c>
      <c r="G37" s="255">
        <f>IFERROR(VLOOKUP($A37,강북소상공인영업팀IU!$A:$F,6,FALSE),0)</f>
        <v>0</v>
      </c>
      <c r="H37" s="255">
        <f>IFERROR(VLOOKUP($A37,강남소상공인영업팀IU!$A:$E,4,FALSE),0)</f>
        <v>0</v>
      </c>
      <c r="I37" s="255">
        <f>IFERROR(VLOOKUP($A37,강남소상공인영업팀IU!$A:$E,5,FALSE),0)</f>
        <v>0</v>
      </c>
      <c r="J37" s="255">
        <f>IFERROR(VLOOKUP($A37,강서소상공인영업팀IU!$A:$E,4,FALSE),0)</f>
        <v>0</v>
      </c>
      <c r="K37" s="255">
        <f>IFERROR(VLOOKUP($A37,강서소상공인영업팀IU!$A:$E,5,FALSE),0)</f>
        <v>0</v>
      </c>
      <c r="L37" s="255">
        <f>IFERROR(VLOOKUP($A37,동부소상공인영업팀IU!$A:$F,4,FALSE),0)</f>
        <v>0</v>
      </c>
      <c r="M37" s="255">
        <f>IFERROR(VLOOKUP($A37,동부소상공인영업팀IU!$A:$F,5,FALSE),0)</f>
        <v>0</v>
      </c>
      <c r="N37" s="255">
        <f>IFERROR(VLOOKUP($A37,동부소상공인영업팀IU!$A:$F,6,FALSE),0)</f>
        <v>0</v>
      </c>
      <c r="O37" s="255">
        <f>IFERROR(VLOOKUP($A37,서부소상공인영업팀IU!$A:$F,5,FALSE),0)</f>
        <v>0</v>
      </c>
      <c r="P37" s="255">
        <f>IFERROR(VLOOKUP($A37,서부소상공인영업팀IU!$A:$F,6,FALSE),0)</f>
        <v>0</v>
      </c>
      <c r="Q37" s="255">
        <f>IFERROR(VLOOKUP($A37,서부소상공인영업팀IU!$A:$F,4,FALSE),0)</f>
        <v>0</v>
      </c>
      <c r="S37" s="255">
        <f>IFERROR(VLOOKUP(A37,강북소상공인영업팀IU!$A:$F,3,FALSE),0)+IFERROR(VLOOKUP(A37,강남소상공인영업팀IU!$A:$E,3,FALSE),0)+IFERROR(VLOOKUP(A37,강서소상공인영업팀IU!$A:$E,3,FALSE),0)+IFERROR(VLOOKUP(A37,동부소상공인영업팀IU!$A:$F,3,FALSE),0)+IFERROR(VLOOKUP(A37,서부소상공인영업팀IU!$A:$F,3,FALSE),0)</f>
        <v>0</v>
      </c>
    </row>
    <row r="38" spans="1:19" customFormat="1" ht="16" x14ac:dyDescent="0.25">
      <c r="A38" s="60" t="s">
        <v>142</v>
      </c>
      <c r="B38" s="255">
        <f t="shared" si="0"/>
        <v>0</v>
      </c>
      <c r="C38" s="255">
        <f>IFERROR(VLOOKUP($A38,법인영업혁신단!$A:$N,14,FALSE),0)</f>
        <v>0</v>
      </c>
      <c r="D38" s="255">
        <f>IFERROR(VLOOKUP($A38,'법인영업혁신단 IU'!$A:$F,6,FALSE),0)</f>
        <v>0</v>
      </c>
      <c r="E38" s="255">
        <f>IFERROR(VLOOKUP($A38,강북소상공인영업팀IU!$A:$F,4,FALSE),0)</f>
        <v>0</v>
      </c>
      <c r="F38" s="255">
        <f>IFERROR(VLOOKUP($A38,강북소상공인영업팀IU!$A:$F,5,FALSE),0)</f>
        <v>0</v>
      </c>
      <c r="G38" s="255">
        <f>IFERROR(VLOOKUP($A38,강북소상공인영업팀IU!$A:$F,6,FALSE),0)</f>
        <v>0</v>
      </c>
      <c r="H38" s="255">
        <f>IFERROR(VLOOKUP($A38,강남소상공인영업팀IU!$A:$E,4,FALSE),0)</f>
        <v>0</v>
      </c>
      <c r="I38" s="255">
        <f>IFERROR(VLOOKUP($A38,강남소상공인영업팀IU!$A:$E,5,FALSE),0)</f>
        <v>0</v>
      </c>
      <c r="J38" s="255">
        <f>IFERROR(VLOOKUP($A38,강서소상공인영업팀IU!$A:$E,4,FALSE),0)</f>
        <v>0</v>
      </c>
      <c r="K38" s="255">
        <f>IFERROR(VLOOKUP($A38,강서소상공인영업팀IU!$A:$E,5,FALSE),0)</f>
        <v>0</v>
      </c>
      <c r="L38" s="255">
        <f>IFERROR(VLOOKUP($A38,동부소상공인영업팀IU!$A:$F,4,FALSE),0)</f>
        <v>0</v>
      </c>
      <c r="M38" s="255">
        <f>IFERROR(VLOOKUP($A38,동부소상공인영업팀IU!$A:$F,5,FALSE),0)</f>
        <v>0</v>
      </c>
      <c r="N38" s="255">
        <f>IFERROR(VLOOKUP($A38,동부소상공인영업팀IU!$A:$F,6,FALSE),0)</f>
        <v>0</v>
      </c>
      <c r="O38" s="255">
        <f>IFERROR(VLOOKUP($A38,서부소상공인영업팀IU!$A:$F,5,FALSE),0)</f>
        <v>0</v>
      </c>
      <c r="P38" s="255">
        <f>IFERROR(VLOOKUP($A38,서부소상공인영업팀IU!$A:$F,6,FALSE),0)</f>
        <v>0</v>
      </c>
      <c r="Q38" s="255">
        <f>IFERROR(VLOOKUP($A38,서부소상공인영업팀IU!$A:$F,4,FALSE),0)</f>
        <v>0</v>
      </c>
      <c r="S38" s="255">
        <f>IFERROR(VLOOKUP(A38,강북소상공인영업팀IU!$A:$F,3,FALSE),0)+IFERROR(VLOOKUP(A38,강남소상공인영업팀IU!$A:$E,3,FALSE),0)+IFERROR(VLOOKUP(A38,강서소상공인영업팀IU!$A:$E,3,FALSE),0)+IFERROR(VLOOKUP(A38,동부소상공인영업팀IU!$A:$F,3,FALSE),0)+IFERROR(VLOOKUP(A38,서부소상공인영업팀IU!$A:$F,3,FALSE),0)</f>
        <v>0</v>
      </c>
    </row>
    <row r="39" spans="1:19" customFormat="1" ht="16" x14ac:dyDescent="0.25">
      <c r="A39" s="60" t="s">
        <v>143</v>
      </c>
      <c r="B39" s="255">
        <f t="shared" si="0"/>
        <v>0</v>
      </c>
      <c r="C39" s="255">
        <f>IFERROR(VLOOKUP($A39,법인영업혁신단!$A:$N,14,FALSE),0)</f>
        <v>0</v>
      </c>
      <c r="D39" s="255">
        <f>IFERROR(VLOOKUP($A39,'법인영업혁신단 IU'!$A:$F,6,FALSE),0)</f>
        <v>0</v>
      </c>
      <c r="E39" s="255">
        <f>IFERROR(VLOOKUP($A39,강북소상공인영업팀IU!$A:$F,4,FALSE),0)</f>
        <v>0</v>
      </c>
      <c r="F39" s="255">
        <f>IFERROR(VLOOKUP($A39,강북소상공인영업팀IU!$A:$F,5,FALSE),0)</f>
        <v>0</v>
      </c>
      <c r="G39" s="255">
        <f>IFERROR(VLOOKUP($A39,강북소상공인영업팀IU!$A:$F,6,FALSE),0)</f>
        <v>0</v>
      </c>
      <c r="H39" s="255">
        <f>IFERROR(VLOOKUP($A39,강남소상공인영업팀IU!$A:$E,4,FALSE),0)</f>
        <v>0</v>
      </c>
      <c r="I39" s="255">
        <f>IFERROR(VLOOKUP($A39,강남소상공인영업팀IU!$A:$E,5,FALSE),0)</f>
        <v>0</v>
      </c>
      <c r="J39" s="255">
        <f>IFERROR(VLOOKUP($A39,강서소상공인영업팀IU!$A:$E,4,FALSE),0)</f>
        <v>0</v>
      </c>
      <c r="K39" s="255">
        <f>IFERROR(VLOOKUP($A39,강서소상공인영업팀IU!$A:$E,5,FALSE),0)</f>
        <v>0</v>
      </c>
      <c r="L39" s="255">
        <f>IFERROR(VLOOKUP($A39,동부소상공인영업팀IU!$A:$F,4,FALSE),0)</f>
        <v>0</v>
      </c>
      <c r="M39" s="255">
        <f>IFERROR(VLOOKUP($A39,동부소상공인영업팀IU!$A:$F,5,FALSE),0)</f>
        <v>0</v>
      </c>
      <c r="N39" s="255">
        <f>IFERROR(VLOOKUP($A39,동부소상공인영업팀IU!$A:$F,6,FALSE),0)</f>
        <v>0</v>
      </c>
      <c r="O39" s="255">
        <f>IFERROR(VLOOKUP($A39,서부소상공인영업팀IU!$A:$F,5,FALSE),0)</f>
        <v>0</v>
      </c>
      <c r="P39" s="255">
        <f>IFERROR(VLOOKUP($A39,서부소상공인영업팀IU!$A:$F,6,FALSE),0)</f>
        <v>0</v>
      </c>
      <c r="Q39" s="255">
        <f>IFERROR(VLOOKUP($A39,서부소상공인영업팀IU!$A:$F,4,FALSE),0)</f>
        <v>0</v>
      </c>
      <c r="S39" s="255">
        <f>IFERROR(VLOOKUP(A39,강북소상공인영업팀IU!$A:$F,3,FALSE),0)+IFERROR(VLOOKUP(A39,강남소상공인영업팀IU!$A:$E,3,FALSE),0)+IFERROR(VLOOKUP(A39,강서소상공인영업팀IU!$A:$E,3,FALSE),0)+IFERROR(VLOOKUP(A39,동부소상공인영업팀IU!$A:$F,3,FALSE),0)+IFERROR(VLOOKUP(A39,서부소상공인영업팀IU!$A:$F,3,FALSE),0)</f>
        <v>0</v>
      </c>
    </row>
    <row r="40" spans="1:19" customFormat="1" ht="16" x14ac:dyDescent="0.25">
      <c r="A40" s="60" t="s">
        <v>144</v>
      </c>
      <c r="B40" s="255">
        <f t="shared" si="0"/>
        <v>0</v>
      </c>
      <c r="C40" s="255">
        <f>IFERROR(VLOOKUP($A40,법인영업혁신단!$A:$N,14,FALSE),0)</f>
        <v>0</v>
      </c>
      <c r="D40" s="255">
        <f>IFERROR(VLOOKUP($A40,'법인영업혁신단 IU'!$A:$F,6,FALSE),0)</f>
        <v>0</v>
      </c>
      <c r="E40" s="255">
        <f>IFERROR(VLOOKUP($A40,강북소상공인영업팀IU!$A:$F,4,FALSE),0)</f>
        <v>0</v>
      </c>
      <c r="F40" s="255">
        <f>IFERROR(VLOOKUP($A40,강북소상공인영업팀IU!$A:$F,5,FALSE),0)</f>
        <v>0</v>
      </c>
      <c r="G40" s="255">
        <f>IFERROR(VLOOKUP($A40,강북소상공인영업팀IU!$A:$F,6,FALSE),0)</f>
        <v>0</v>
      </c>
      <c r="H40" s="255">
        <f>IFERROR(VLOOKUP($A40,강남소상공인영업팀IU!$A:$E,4,FALSE),0)</f>
        <v>0</v>
      </c>
      <c r="I40" s="255">
        <f>IFERROR(VLOOKUP($A40,강남소상공인영업팀IU!$A:$E,5,FALSE),0)</f>
        <v>0</v>
      </c>
      <c r="J40" s="255">
        <f>IFERROR(VLOOKUP($A40,강서소상공인영업팀IU!$A:$E,4,FALSE),0)</f>
        <v>0</v>
      </c>
      <c r="K40" s="255">
        <f>IFERROR(VLOOKUP($A40,강서소상공인영업팀IU!$A:$E,5,FALSE),0)</f>
        <v>0</v>
      </c>
      <c r="L40" s="255">
        <f>IFERROR(VLOOKUP($A40,동부소상공인영업팀IU!$A:$F,4,FALSE),0)</f>
        <v>0</v>
      </c>
      <c r="M40" s="255">
        <f>IFERROR(VLOOKUP($A40,동부소상공인영업팀IU!$A:$F,5,FALSE),0)</f>
        <v>0</v>
      </c>
      <c r="N40" s="255">
        <f>IFERROR(VLOOKUP($A40,동부소상공인영업팀IU!$A:$F,6,FALSE),0)</f>
        <v>0</v>
      </c>
      <c r="O40" s="255">
        <f>IFERROR(VLOOKUP($A40,서부소상공인영업팀IU!$A:$F,5,FALSE),0)</f>
        <v>0</v>
      </c>
      <c r="P40" s="255">
        <f>IFERROR(VLOOKUP($A40,서부소상공인영업팀IU!$A:$F,6,FALSE),0)</f>
        <v>0</v>
      </c>
      <c r="Q40" s="255">
        <f>IFERROR(VLOOKUP($A40,서부소상공인영업팀IU!$A:$F,4,FALSE),0)</f>
        <v>0</v>
      </c>
      <c r="S40" s="255">
        <f>IFERROR(VLOOKUP(A40,강북소상공인영업팀IU!$A:$F,3,FALSE),0)+IFERROR(VLOOKUP(A40,강남소상공인영업팀IU!$A:$E,3,FALSE),0)+IFERROR(VLOOKUP(A40,강서소상공인영업팀IU!$A:$E,3,FALSE),0)+IFERROR(VLOOKUP(A40,동부소상공인영업팀IU!$A:$F,3,FALSE),0)+IFERROR(VLOOKUP(A40,서부소상공인영업팀IU!$A:$F,3,FALSE),0)</f>
        <v>0</v>
      </c>
    </row>
    <row r="41" spans="1:19" customFormat="1" ht="16" x14ac:dyDescent="0.25">
      <c r="A41" s="60" t="s">
        <v>199</v>
      </c>
      <c r="B41" s="255">
        <f t="shared" si="0"/>
        <v>0</v>
      </c>
      <c r="C41" s="255">
        <f>IFERROR(VLOOKUP($A41,법인영업혁신단!$A:$N,14,FALSE),0)</f>
        <v>0</v>
      </c>
      <c r="D41" s="255">
        <f>IFERROR(VLOOKUP($A41,'법인영업혁신단 IU'!$A:$F,6,FALSE),0)</f>
        <v>0</v>
      </c>
      <c r="E41" s="255">
        <f>IFERROR(VLOOKUP($A41,강북소상공인영업팀IU!$A:$F,4,FALSE),0)</f>
        <v>0</v>
      </c>
      <c r="F41" s="255">
        <f>IFERROR(VLOOKUP($A41,강북소상공인영업팀IU!$A:$F,5,FALSE),0)</f>
        <v>0</v>
      </c>
      <c r="G41" s="255">
        <f>IFERROR(VLOOKUP($A41,강북소상공인영업팀IU!$A:$F,6,FALSE),0)</f>
        <v>0</v>
      </c>
      <c r="H41" s="255">
        <f>IFERROR(VLOOKUP($A41,강남소상공인영업팀IU!$A:$E,4,FALSE),0)</f>
        <v>0</v>
      </c>
      <c r="I41" s="255">
        <f>IFERROR(VLOOKUP($A41,강남소상공인영업팀IU!$A:$E,5,FALSE),0)</f>
        <v>0</v>
      </c>
      <c r="J41" s="255">
        <f>IFERROR(VLOOKUP($A41,강서소상공인영업팀IU!$A:$E,4,FALSE),0)</f>
        <v>0</v>
      </c>
      <c r="K41" s="255">
        <f>IFERROR(VLOOKUP($A41,강서소상공인영업팀IU!$A:$E,5,FALSE),0)</f>
        <v>0</v>
      </c>
      <c r="L41" s="255">
        <f>IFERROR(VLOOKUP($A41,동부소상공인영업팀IU!$A:$F,4,FALSE),0)</f>
        <v>0</v>
      </c>
      <c r="M41" s="255">
        <f>IFERROR(VLOOKUP($A41,동부소상공인영업팀IU!$A:$F,5,FALSE),0)</f>
        <v>0</v>
      </c>
      <c r="N41" s="255">
        <f>IFERROR(VLOOKUP($A41,동부소상공인영업팀IU!$A:$F,6,FALSE),0)</f>
        <v>0</v>
      </c>
      <c r="O41" s="255">
        <f>IFERROR(VLOOKUP($A41,서부소상공인영업팀IU!$A:$F,5,FALSE),0)</f>
        <v>0</v>
      </c>
      <c r="P41" s="255">
        <f>IFERROR(VLOOKUP($A41,서부소상공인영업팀IU!$A:$F,6,FALSE),0)</f>
        <v>0</v>
      </c>
      <c r="Q41" s="255">
        <f>IFERROR(VLOOKUP($A41,서부소상공인영업팀IU!$A:$F,4,FALSE),0)</f>
        <v>0</v>
      </c>
      <c r="S41" s="255">
        <f>IFERROR(VLOOKUP(A41,강북소상공인영업팀IU!$A:$F,3,FALSE),0)+IFERROR(VLOOKUP(A41,강남소상공인영업팀IU!$A:$E,3,FALSE),0)+IFERROR(VLOOKUP(A41,강서소상공인영업팀IU!$A:$E,3,FALSE),0)+IFERROR(VLOOKUP(A41,동부소상공인영업팀IU!$A:$F,3,FALSE),0)+IFERROR(VLOOKUP(A41,서부소상공인영업팀IU!$A:$F,3,FALSE),0)</f>
        <v>0</v>
      </c>
    </row>
    <row r="42" spans="1:19" customFormat="1" ht="16" x14ac:dyDescent="0.25">
      <c r="A42" s="60" t="s">
        <v>200</v>
      </c>
      <c r="B42" s="255">
        <f t="shared" si="0"/>
        <v>0</v>
      </c>
      <c r="C42" s="255">
        <f>IFERROR(VLOOKUP($A42,법인영업혁신단!$A:$N,14,FALSE),0)</f>
        <v>0</v>
      </c>
      <c r="D42" s="255">
        <f>IFERROR(VLOOKUP($A42,'법인영업혁신단 IU'!$A:$F,6,FALSE),0)</f>
        <v>0</v>
      </c>
      <c r="E42" s="255">
        <f>IFERROR(VLOOKUP($A42,강북소상공인영업팀IU!$A:$F,4,FALSE),0)</f>
        <v>0</v>
      </c>
      <c r="F42" s="255">
        <f>IFERROR(VLOOKUP($A42,강북소상공인영업팀IU!$A:$F,5,FALSE),0)</f>
        <v>0</v>
      </c>
      <c r="G42" s="255">
        <f>IFERROR(VLOOKUP($A42,강북소상공인영업팀IU!$A:$F,6,FALSE),0)</f>
        <v>0</v>
      </c>
      <c r="H42" s="255">
        <f>IFERROR(VLOOKUP($A42,강남소상공인영업팀IU!$A:$E,4,FALSE),0)</f>
        <v>0</v>
      </c>
      <c r="I42" s="255">
        <f>IFERROR(VLOOKUP($A42,강남소상공인영업팀IU!$A:$E,5,FALSE),0)</f>
        <v>0</v>
      </c>
      <c r="J42" s="255">
        <f>IFERROR(VLOOKUP($A42,강서소상공인영업팀IU!$A:$E,4,FALSE),0)</f>
        <v>0</v>
      </c>
      <c r="K42" s="255">
        <f>IFERROR(VLOOKUP($A42,강서소상공인영업팀IU!$A:$E,5,FALSE),0)</f>
        <v>0</v>
      </c>
      <c r="L42" s="255">
        <f>IFERROR(VLOOKUP($A42,동부소상공인영업팀IU!$A:$F,4,FALSE),0)</f>
        <v>0</v>
      </c>
      <c r="M42" s="255">
        <f>IFERROR(VLOOKUP($A42,동부소상공인영업팀IU!$A:$F,5,FALSE),0)</f>
        <v>0</v>
      </c>
      <c r="N42" s="255">
        <f>IFERROR(VLOOKUP($A42,동부소상공인영업팀IU!$A:$F,6,FALSE),0)</f>
        <v>0</v>
      </c>
      <c r="O42" s="255">
        <f>IFERROR(VLOOKUP($A42,서부소상공인영업팀IU!$A:$F,5,FALSE),0)</f>
        <v>0</v>
      </c>
      <c r="P42" s="255">
        <f>IFERROR(VLOOKUP($A42,서부소상공인영업팀IU!$A:$F,6,FALSE),0)</f>
        <v>0</v>
      </c>
      <c r="Q42" s="255">
        <f>IFERROR(VLOOKUP($A42,서부소상공인영업팀IU!$A:$F,4,FALSE),0)</f>
        <v>0</v>
      </c>
      <c r="S42" s="255">
        <f>IFERROR(VLOOKUP(A42,강북소상공인영업팀IU!$A:$F,3,FALSE),0)+IFERROR(VLOOKUP(A42,강남소상공인영업팀IU!$A:$E,3,FALSE),0)+IFERROR(VLOOKUP(A42,강서소상공인영업팀IU!$A:$E,3,FALSE),0)+IFERROR(VLOOKUP(A42,동부소상공인영업팀IU!$A:$F,3,FALSE),0)+IFERROR(VLOOKUP(A42,서부소상공인영업팀IU!$A:$F,3,FALSE),0)</f>
        <v>0</v>
      </c>
    </row>
    <row r="43" spans="1:19" customFormat="1" ht="16" x14ac:dyDescent="0.25">
      <c r="A43" s="56" t="s">
        <v>29</v>
      </c>
      <c r="B43" s="255">
        <f t="shared" si="0"/>
        <v>650139.89239401906</v>
      </c>
      <c r="C43" s="255">
        <f>IFERROR(VLOOKUP($A43,법인영업혁신단!$A:$N,14,FALSE),0)</f>
        <v>30139.892394019033</v>
      </c>
      <c r="D43" s="255">
        <f>IFERROR(VLOOKUP($A43,'법인영업혁신단 IU'!$A:$F,6,FALSE),0)</f>
        <v>620000</v>
      </c>
      <c r="E43" s="255">
        <f>IFERROR(VLOOKUP($A43,강북소상공인영업팀IU!$A:$F,4,FALSE),0)</f>
        <v>0</v>
      </c>
      <c r="F43" s="255">
        <f>IFERROR(VLOOKUP($A43,강북소상공인영업팀IU!$A:$F,5,FALSE),0)</f>
        <v>0</v>
      </c>
      <c r="G43" s="255">
        <f>IFERROR(VLOOKUP($A43,강북소상공인영업팀IU!$A:$F,6,FALSE),0)</f>
        <v>0</v>
      </c>
      <c r="H43" s="255">
        <f>IFERROR(VLOOKUP($A43,강남소상공인영업팀IU!$A:$E,4,FALSE),0)</f>
        <v>0</v>
      </c>
      <c r="I43" s="255">
        <f>IFERROR(VLOOKUP($A43,강남소상공인영업팀IU!$A:$E,5,FALSE),0)</f>
        <v>0</v>
      </c>
      <c r="J43" s="255">
        <f>IFERROR(VLOOKUP($A43,강서소상공인영업팀IU!$A:$E,4,FALSE),0)</f>
        <v>0</v>
      </c>
      <c r="K43" s="255">
        <f>IFERROR(VLOOKUP($A43,강서소상공인영업팀IU!$A:$E,5,FALSE),0)</f>
        <v>0</v>
      </c>
      <c r="L43" s="255">
        <f>IFERROR(VLOOKUP($A43,동부소상공인영업팀IU!$A:$F,4,FALSE),0)</f>
        <v>0</v>
      </c>
      <c r="M43" s="255">
        <f>IFERROR(VLOOKUP($A43,동부소상공인영업팀IU!$A:$F,5,FALSE),0)</f>
        <v>0</v>
      </c>
      <c r="N43" s="255">
        <f>IFERROR(VLOOKUP($A43,동부소상공인영업팀IU!$A:$F,6,FALSE),0)</f>
        <v>0</v>
      </c>
      <c r="O43" s="255">
        <f>IFERROR(VLOOKUP($A43,서부소상공인영업팀IU!$A:$F,5,FALSE),0)</f>
        <v>0</v>
      </c>
      <c r="P43" s="255">
        <f>IFERROR(VLOOKUP($A43,서부소상공인영업팀IU!$A:$F,6,FALSE),0)</f>
        <v>0</v>
      </c>
      <c r="Q43" s="255">
        <f>IFERROR(VLOOKUP($A43,서부소상공인영업팀IU!$A:$F,4,FALSE),0)</f>
        <v>0</v>
      </c>
      <c r="S43" s="255">
        <f>IFERROR(VLOOKUP(A43,강북소상공인영업팀IU!$A:$F,3,FALSE),0)+IFERROR(VLOOKUP(A43,강남소상공인영업팀IU!$A:$E,3,FALSE),0)+IFERROR(VLOOKUP(A43,강서소상공인영업팀IU!$A:$E,3,FALSE),0)+IFERROR(VLOOKUP(A43,동부소상공인영업팀IU!$A:$F,3,FALSE),0)+IFERROR(VLOOKUP(A43,서부소상공인영업팀IU!$A:$F,3,FALSE),0)</f>
        <v>1395000</v>
      </c>
    </row>
    <row r="44" spans="1:19" customFormat="1" ht="16" x14ac:dyDescent="0.25">
      <c r="A44" s="56" t="s">
        <v>201</v>
      </c>
      <c r="B44" s="255">
        <f t="shared" si="0"/>
        <v>0</v>
      </c>
      <c r="C44" s="255">
        <f>IFERROR(VLOOKUP($A44,법인영업혁신단!$A:$N,14,FALSE),0)</f>
        <v>0</v>
      </c>
      <c r="D44" s="255">
        <f>IFERROR(VLOOKUP($A44,'법인영업혁신단 IU'!$A:$F,6,FALSE),0)</f>
        <v>0</v>
      </c>
      <c r="E44" s="255">
        <f>IFERROR(VLOOKUP($A44,강북소상공인영업팀IU!$A:$F,4,FALSE),0)</f>
        <v>0</v>
      </c>
      <c r="F44" s="255">
        <f>IFERROR(VLOOKUP($A44,강북소상공인영업팀IU!$A:$F,5,FALSE),0)</f>
        <v>0</v>
      </c>
      <c r="G44" s="255">
        <f>IFERROR(VLOOKUP($A44,강북소상공인영업팀IU!$A:$F,6,FALSE),0)</f>
        <v>0</v>
      </c>
      <c r="H44" s="255">
        <f>IFERROR(VLOOKUP($A44,강남소상공인영업팀IU!$A:$E,4,FALSE),0)</f>
        <v>0</v>
      </c>
      <c r="I44" s="255">
        <f>IFERROR(VLOOKUP($A44,강남소상공인영업팀IU!$A:$E,5,FALSE),0)</f>
        <v>0</v>
      </c>
      <c r="J44" s="255">
        <f>IFERROR(VLOOKUP($A44,강서소상공인영업팀IU!$A:$E,4,FALSE),0)</f>
        <v>0</v>
      </c>
      <c r="K44" s="255">
        <f>IFERROR(VLOOKUP($A44,강서소상공인영업팀IU!$A:$E,5,FALSE),0)</f>
        <v>0</v>
      </c>
      <c r="L44" s="255">
        <f>IFERROR(VLOOKUP($A44,동부소상공인영업팀IU!$A:$F,4,FALSE),0)</f>
        <v>0</v>
      </c>
      <c r="M44" s="255">
        <f>IFERROR(VLOOKUP($A44,동부소상공인영업팀IU!$A:$F,5,FALSE),0)</f>
        <v>0</v>
      </c>
      <c r="N44" s="255">
        <f>IFERROR(VLOOKUP($A44,동부소상공인영업팀IU!$A:$F,6,FALSE),0)</f>
        <v>0</v>
      </c>
      <c r="O44" s="255">
        <f>IFERROR(VLOOKUP($A44,서부소상공인영업팀IU!$A:$F,5,FALSE),0)</f>
        <v>0</v>
      </c>
      <c r="P44" s="255">
        <f>IFERROR(VLOOKUP($A44,서부소상공인영업팀IU!$A:$F,6,FALSE),0)</f>
        <v>0</v>
      </c>
      <c r="Q44" s="255">
        <f>IFERROR(VLOOKUP($A44,서부소상공인영업팀IU!$A:$F,4,FALSE),0)</f>
        <v>0</v>
      </c>
      <c r="S44" s="255">
        <f>IFERROR(VLOOKUP(A44,강북소상공인영업팀IU!$A:$F,3,FALSE),0)+IFERROR(VLOOKUP(A44,강남소상공인영업팀IU!$A:$E,3,FALSE),0)+IFERROR(VLOOKUP(A44,강서소상공인영업팀IU!$A:$E,3,FALSE),0)+IFERROR(VLOOKUP(A44,동부소상공인영업팀IU!$A:$F,3,FALSE),0)+IFERROR(VLOOKUP(A44,서부소상공인영업팀IU!$A:$F,3,FALSE),0)</f>
        <v>0</v>
      </c>
    </row>
    <row r="45" spans="1:19" customFormat="1" ht="16" x14ac:dyDescent="0.25">
      <c r="A45" s="60" t="s">
        <v>145</v>
      </c>
      <c r="B45" s="255">
        <f t="shared" si="0"/>
        <v>0</v>
      </c>
      <c r="C45" s="255">
        <f>IFERROR(VLOOKUP($A45,법인영업혁신단!$A:$N,14,FALSE),0)</f>
        <v>0</v>
      </c>
      <c r="D45" s="255">
        <f>IFERROR(VLOOKUP($A45,'법인영업혁신단 IU'!$A:$F,6,FALSE),0)</f>
        <v>0</v>
      </c>
      <c r="E45" s="255">
        <f>IFERROR(VLOOKUP($A45,강북소상공인영업팀IU!$A:$F,4,FALSE),0)</f>
        <v>0</v>
      </c>
      <c r="F45" s="255">
        <f>IFERROR(VLOOKUP($A45,강북소상공인영업팀IU!$A:$F,5,FALSE),0)</f>
        <v>0</v>
      </c>
      <c r="G45" s="255">
        <f>IFERROR(VLOOKUP($A45,강북소상공인영업팀IU!$A:$F,6,FALSE),0)</f>
        <v>0</v>
      </c>
      <c r="H45" s="255">
        <f>IFERROR(VLOOKUP($A45,강남소상공인영업팀IU!$A:$E,4,FALSE),0)</f>
        <v>0</v>
      </c>
      <c r="I45" s="255">
        <f>IFERROR(VLOOKUP($A45,강남소상공인영업팀IU!$A:$E,5,FALSE),0)</f>
        <v>0</v>
      </c>
      <c r="J45" s="255">
        <f>IFERROR(VLOOKUP($A45,강서소상공인영업팀IU!$A:$E,4,FALSE),0)</f>
        <v>0</v>
      </c>
      <c r="K45" s="255">
        <f>IFERROR(VLOOKUP($A45,강서소상공인영업팀IU!$A:$E,5,FALSE),0)</f>
        <v>0</v>
      </c>
      <c r="L45" s="255">
        <f>IFERROR(VLOOKUP($A45,동부소상공인영업팀IU!$A:$F,4,FALSE),0)</f>
        <v>0</v>
      </c>
      <c r="M45" s="255">
        <f>IFERROR(VLOOKUP($A45,동부소상공인영업팀IU!$A:$F,5,FALSE),0)</f>
        <v>0</v>
      </c>
      <c r="N45" s="255">
        <f>IFERROR(VLOOKUP($A45,동부소상공인영업팀IU!$A:$F,6,FALSE),0)</f>
        <v>0</v>
      </c>
      <c r="O45" s="255">
        <f>IFERROR(VLOOKUP($A45,서부소상공인영업팀IU!$A:$F,5,FALSE),0)</f>
        <v>0</v>
      </c>
      <c r="P45" s="255">
        <f>IFERROR(VLOOKUP($A45,서부소상공인영업팀IU!$A:$F,6,FALSE),0)</f>
        <v>0</v>
      </c>
      <c r="Q45" s="255">
        <f>IFERROR(VLOOKUP($A45,서부소상공인영업팀IU!$A:$F,4,FALSE),0)</f>
        <v>0</v>
      </c>
      <c r="S45" s="255">
        <f>IFERROR(VLOOKUP(A45,강북소상공인영업팀IU!$A:$F,3,FALSE),0)+IFERROR(VLOOKUP(A45,강남소상공인영업팀IU!$A:$E,3,FALSE),0)+IFERROR(VLOOKUP(A45,강서소상공인영업팀IU!$A:$E,3,FALSE),0)+IFERROR(VLOOKUP(A45,동부소상공인영업팀IU!$A:$F,3,FALSE),0)+IFERROR(VLOOKUP(A45,서부소상공인영업팀IU!$A:$F,3,FALSE),0)</f>
        <v>0</v>
      </c>
    </row>
    <row r="46" spans="1:19" customFormat="1" ht="16" x14ac:dyDescent="0.25">
      <c r="A46" s="60" t="s">
        <v>202</v>
      </c>
      <c r="B46" s="255">
        <f t="shared" si="0"/>
        <v>0</v>
      </c>
      <c r="C46" s="255">
        <f>IFERROR(VLOOKUP($A46,법인영업혁신단!$A:$N,14,FALSE),0)</f>
        <v>0</v>
      </c>
      <c r="D46" s="255">
        <f>IFERROR(VLOOKUP($A46,'법인영업혁신단 IU'!$A:$F,6,FALSE),0)</f>
        <v>0</v>
      </c>
      <c r="E46" s="255">
        <f>IFERROR(VLOOKUP($A46,강북소상공인영업팀IU!$A:$F,4,FALSE),0)</f>
        <v>0</v>
      </c>
      <c r="F46" s="255">
        <f>IFERROR(VLOOKUP($A46,강북소상공인영업팀IU!$A:$F,5,FALSE),0)</f>
        <v>0</v>
      </c>
      <c r="G46" s="255">
        <f>IFERROR(VLOOKUP($A46,강북소상공인영업팀IU!$A:$F,6,FALSE),0)</f>
        <v>0</v>
      </c>
      <c r="H46" s="255">
        <f>IFERROR(VLOOKUP($A46,강남소상공인영업팀IU!$A:$E,4,FALSE),0)</f>
        <v>0</v>
      </c>
      <c r="I46" s="255">
        <f>IFERROR(VLOOKUP($A46,강남소상공인영업팀IU!$A:$E,5,FALSE),0)</f>
        <v>0</v>
      </c>
      <c r="J46" s="255">
        <f>IFERROR(VLOOKUP($A46,강서소상공인영업팀IU!$A:$E,4,FALSE),0)</f>
        <v>0</v>
      </c>
      <c r="K46" s="255">
        <f>IFERROR(VLOOKUP($A46,강서소상공인영업팀IU!$A:$E,5,FALSE),0)</f>
        <v>0</v>
      </c>
      <c r="L46" s="255">
        <f>IFERROR(VLOOKUP($A46,동부소상공인영업팀IU!$A:$F,4,FALSE),0)</f>
        <v>0</v>
      </c>
      <c r="M46" s="255">
        <f>IFERROR(VLOOKUP($A46,동부소상공인영업팀IU!$A:$F,5,FALSE),0)</f>
        <v>0</v>
      </c>
      <c r="N46" s="255">
        <f>IFERROR(VLOOKUP($A46,동부소상공인영업팀IU!$A:$F,6,FALSE),0)</f>
        <v>0</v>
      </c>
      <c r="O46" s="255">
        <f>IFERROR(VLOOKUP($A46,서부소상공인영업팀IU!$A:$F,5,FALSE),0)</f>
        <v>0</v>
      </c>
      <c r="P46" s="255">
        <f>IFERROR(VLOOKUP($A46,서부소상공인영업팀IU!$A:$F,6,FALSE),0)</f>
        <v>0</v>
      </c>
      <c r="Q46" s="255">
        <f>IFERROR(VLOOKUP($A46,서부소상공인영업팀IU!$A:$F,4,FALSE),0)</f>
        <v>0</v>
      </c>
      <c r="S46" s="255">
        <f>IFERROR(VLOOKUP(A46,강북소상공인영업팀IU!$A:$F,3,FALSE),0)+IFERROR(VLOOKUP(A46,강남소상공인영업팀IU!$A:$E,3,FALSE),0)+IFERROR(VLOOKUP(A46,강서소상공인영업팀IU!$A:$E,3,FALSE),0)+IFERROR(VLOOKUP(A46,동부소상공인영업팀IU!$A:$F,3,FALSE),0)+IFERROR(VLOOKUP(A46,서부소상공인영업팀IU!$A:$F,3,FALSE),0)</f>
        <v>0</v>
      </c>
    </row>
    <row r="47" spans="1:19" customFormat="1" ht="16" x14ac:dyDescent="0.25">
      <c r="A47" s="60" t="s">
        <v>203</v>
      </c>
      <c r="B47" s="255">
        <f t="shared" si="0"/>
        <v>0</v>
      </c>
      <c r="C47" s="255">
        <f>IFERROR(VLOOKUP($A47,법인영업혁신단!$A:$N,14,FALSE),0)</f>
        <v>0</v>
      </c>
      <c r="D47" s="255">
        <f>IFERROR(VLOOKUP($A47,'법인영업혁신단 IU'!$A:$F,6,FALSE),0)</f>
        <v>0</v>
      </c>
      <c r="E47" s="255">
        <f>IFERROR(VLOOKUP($A47,강북소상공인영업팀IU!$A:$F,4,FALSE),0)</f>
        <v>0</v>
      </c>
      <c r="F47" s="255">
        <f>IFERROR(VLOOKUP($A47,강북소상공인영업팀IU!$A:$F,5,FALSE),0)</f>
        <v>0</v>
      </c>
      <c r="G47" s="255">
        <f>IFERROR(VLOOKUP($A47,강북소상공인영업팀IU!$A:$F,6,FALSE),0)</f>
        <v>0</v>
      </c>
      <c r="H47" s="255">
        <f>IFERROR(VLOOKUP($A47,강남소상공인영업팀IU!$A:$E,4,FALSE),0)</f>
        <v>0</v>
      </c>
      <c r="I47" s="255">
        <f>IFERROR(VLOOKUP($A47,강남소상공인영업팀IU!$A:$E,5,FALSE),0)</f>
        <v>0</v>
      </c>
      <c r="J47" s="255">
        <f>IFERROR(VLOOKUP($A47,강서소상공인영업팀IU!$A:$E,4,FALSE),0)</f>
        <v>0</v>
      </c>
      <c r="K47" s="255">
        <f>IFERROR(VLOOKUP($A47,강서소상공인영업팀IU!$A:$E,5,FALSE),0)</f>
        <v>0</v>
      </c>
      <c r="L47" s="255">
        <f>IFERROR(VLOOKUP($A47,동부소상공인영업팀IU!$A:$F,4,FALSE),0)</f>
        <v>0</v>
      </c>
      <c r="M47" s="255">
        <f>IFERROR(VLOOKUP($A47,동부소상공인영업팀IU!$A:$F,5,FALSE),0)</f>
        <v>0</v>
      </c>
      <c r="N47" s="255">
        <f>IFERROR(VLOOKUP($A47,동부소상공인영업팀IU!$A:$F,6,FALSE),0)</f>
        <v>0</v>
      </c>
      <c r="O47" s="255">
        <f>IFERROR(VLOOKUP($A47,서부소상공인영업팀IU!$A:$F,5,FALSE),0)</f>
        <v>0</v>
      </c>
      <c r="P47" s="255">
        <f>IFERROR(VLOOKUP($A47,서부소상공인영업팀IU!$A:$F,6,FALSE),0)</f>
        <v>0</v>
      </c>
      <c r="Q47" s="255">
        <f>IFERROR(VLOOKUP($A47,서부소상공인영업팀IU!$A:$F,4,FALSE),0)</f>
        <v>0</v>
      </c>
      <c r="S47" s="255">
        <f>IFERROR(VLOOKUP(A47,강북소상공인영업팀IU!$A:$F,3,FALSE),0)+IFERROR(VLOOKUP(A47,강남소상공인영업팀IU!$A:$E,3,FALSE),0)+IFERROR(VLOOKUP(A47,강서소상공인영업팀IU!$A:$E,3,FALSE),0)+IFERROR(VLOOKUP(A47,동부소상공인영업팀IU!$A:$F,3,FALSE),0)+IFERROR(VLOOKUP(A47,서부소상공인영업팀IU!$A:$F,3,FALSE),0)</f>
        <v>0</v>
      </c>
    </row>
    <row r="48" spans="1:19" customFormat="1" ht="16" x14ac:dyDescent="0.25">
      <c r="A48" s="60" t="s">
        <v>30</v>
      </c>
      <c r="B48" s="255">
        <f t="shared" si="0"/>
        <v>143421941</v>
      </c>
      <c r="C48" s="255">
        <f>IFERROR(VLOOKUP($A48,법인영업혁신단!$A:$N,14,FALSE),0)</f>
        <v>0</v>
      </c>
      <c r="D48" s="255">
        <f>IFERROR(VLOOKUP($A48,'법인영업혁신단 IU'!$A:$F,6,FALSE),0)</f>
        <v>25668231</v>
      </c>
      <c r="E48" s="255">
        <f>IFERROR(VLOOKUP($A48,강북소상공인영업팀IU!$A:$F,4,FALSE),0)</f>
        <v>9777060</v>
      </c>
      <c r="F48" s="255">
        <f>IFERROR(VLOOKUP($A48,강북소상공인영업팀IU!$A:$F,5,FALSE),0)</f>
        <v>9563160</v>
      </c>
      <c r="G48" s="255">
        <f>IFERROR(VLOOKUP($A48,강북소상공인영업팀IU!$A:$F,6,FALSE),0)</f>
        <v>7288970</v>
      </c>
      <c r="H48" s="255">
        <f>IFERROR(VLOOKUP($A48,강남소상공인영업팀IU!$A:$E,4,FALSE),0)</f>
        <v>8925560</v>
      </c>
      <c r="I48" s="255">
        <f>IFERROR(VLOOKUP($A48,강남소상공인영업팀IU!$A:$E,5,FALSE),0)</f>
        <v>5336410</v>
      </c>
      <c r="J48" s="255">
        <f>IFERROR(VLOOKUP($A48,강서소상공인영업팀IU!$A:$E,4,FALSE),0)</f>
        <v>9264040</v>
      </c>
      <c r="K48" s="255">
        <f>IFERROR(VLOOKUP($A48,강서소상공인영업팀IU!$A:$E,5,FALSE),0)</f>
        <v>11599340</v>
      </c>
      <c r="L48" s="255">
        <f>IFERROR(VLOOKUP($A48,동부소상공인영업팀IU!$A:$F,4,FALSE),0)</f>
        <v>8866840</v>
      </c>
      <c r="M48" s="255">
        <f>IFERROR(VLOOKUP($A48,동부소상공인영업팀IU!$A:$F,5,FALSE),0)</f>
        <v>5043720</v>
      </c>
      <c r="N48" s="255">
        <f>IFERROR(VLOOKUP($A48,동부소상공인영업팀IU!$A:$F,6,FALSE),0)</f>
        <v>14013460</v>
      </c>
      <c r="O48" s="255">
        <f>IFERROR(VLOOKUP($A48,서부소상공인영업팀IU!$A:$F,5,FALSE),0)</f>
        <v>8915050</v>
      </c>
      <c r="P48" s="255">
        <f>IFERROR(VLOOKUP($A48,서부소상공인영업팀IU!$A:$F,6,FALSE),0)</f>
        <v>7570400</v>
      </c>
      <c r="Q48" s="255">
        <f>IFERROR(VLOOKUP($A48,서부소상공인영업팀IU!$A:$F,4,FALSE),0)</f>
        <v>11589700</v>
      </c>
      <c r="S48" s="255">
        <f>IFERROR(VLOOKUP(A48,강북소상공인영업팀IU!$A:$F,3,FALSE),0)+IFERROR(VLOOKUP(A48,강남소상공인영업팀IU!$A:$E,3,FALSE),0)+IFERROR(VLOOKUP(A48,강서소상공인영업팀IU!$A:$E,3,FALSE),0)+IFERROR(VLOOKUP(A48,동부소상공인영업팀IU!$A:$F,3,FALSE),0)+IFERROR(VLOOKUP(A48,서부소상공인영업팀IU!$A:$F,3,FALSE),0)</f>
        <v>7947450</v>
      </c>
    </row>
    <row r="49" spans="1:19" customFormat="1" ht="16" x14ac:dyDescent="0.25">
      <c r="A49" s="60" t="s">
        <v>31</v>
      </c>
      <c r="B49" s="255">
        <f t="shared" si="0"/>
        <v>24132516</v>
      </c>
      <c r="C49" s="255">
        <f>IFERROR(VLOOKUP($A49,법인영업혁신단!$A:$N,14,FALSE),0)</f>
        <v>0</v>
      </c>
      <c r="D49" s="255">
        <f>IFERROR(VLOOKUP($A49,'법인영업혁신단 IU'!$A:$F,6,FALSE),0)</f>
        <v>4217626</v>
      </c>
      <c r="E49" s="255">
        <f>IFERROR(VLOOKUP($A49,강북소상공인영업팀IU!$A:$F,4,FALSE),0)</f>
        <v>1651520</v>
      </c>
      <c r="F49" s="255">
        <f>IFERROR(VLOOKUP($A49,강북소상공인영업팀IU!$A:$F,5,FALSE),0)</f>
        <v>1618700</v>
      </c>
      <c r="G49" s="255">
        <f>IFERROR(VLOOKUP($A49,강북소상공인영업팀IU!$A:$F,6,FALSE),0)</f>
        <v>1232600</v>
      </c>
      <c r="H49" s="255">
        <f>IFERROR(VLOOKUP($A49,강남소상공인영업팀IU!$A:$E,4,FALSE),0)</f>
        <v>1505880</v>
      </c>
      <c r="I49" s="255">
        <f>IFERROR(VLOOKUP($A49,강남소상공인영업팀IU!$A:$E,5,FALSE),0)</f>
        <v>897270</v>
      </c>
      <c r="J49" s="255">
        <f>IFERROR(VLOOKUP($A49,강서소상공인영업팀IU!$A:$E,4,FALSE),0)</f>
        <v>1568930</v>
      </c>
      <c r="K49" s="255">
        <f>IFERROR(VLOOKUP($A49,강서소상공인영업팀IU!$A:$E,5,FALSE),0)</f>
        <v>1965970</v>
      </c>
      <c r="L49" s="255">
        <f>IFERROR(VLOOKUP($A49,동부소상공인영업팀IU!$A:$F,4,FALSE),0)</f>
        <v>1498300</v>
      </c>
      <c r="M49" s="255">
        <f>IFERROR(VLOOKUP($A49,동부소상공인영업팀IU!$A:$F,5,FALSE),0)</f>
        <v>851060</v>
      </c>
      <c r="N49" s="255">
        <f>IFERROR(VLOOKUP($A49,동부소상공인영업팀IU!$A:$F,6,FALSE),0)</f>
        <v>2371610</v>
      </c>
      <c r="O49" s="255">
        <f>IFERROR(VLOOKUP($A49,서부소상공인영업팀IU!$A:$F,5,FALSE),0)</f>
        <v>1513180</v>
      </c>
      <c r="P49" s="255">
        <f>IFERROR(VLOOKUP($A49,서부소상공인영업팀IU!$A:$F,6,FALSE),0)</f>
        <v>1275440</v>
      </c>
      <c r="Q49" s="255">
        <f>IFERROR(VLOOKUP($A49,서부소상공인영업팀IU!$A:$F,4,FALSE),0)</f>
        <v>1964430</v>
      </c>
      <c r="S49" s="255">
        <f>IFERROR(VLOOKUP(A49,강북소상공인영업팀IU!$A:$F,3,FALSE),0)+IFERROR(VLOOKUP(A49,강남소상공인영업팀IU!$A:$E,3,FALSE),0)+IFERROR(VLOOKUP(A49,강서소상공인영업팀IU!$A:$E,3,FALSE),0)+IFERROR(VLOOKUP(A49,동부소상공인영업팀IU!$A:$F,3,FALSE),0)+IFERROR(VLOOKUP(A49,서부소상공인영업팀IU!$A:$F,3,FALSE),0)</f>
        <v>1329570</v>
      </c>
    </row>
    <row r="50" spans="1:19" customFormat="1" ht="16" x14ac:dyDescent="0.25">
      <c r="A50" s="60" t="s">
        <v>32</v>
      </c>
      <c r="B50" s="255">
        <f t="shared" si="0"/>
        <v>90000</v>
      </c>
      <c r="C50" s="255">
        <f>IFERROR(VLOOKUP($A50,법인영업혁신단!$A:$N,14,FALSE),0)</f>
        <v>0</v>
      </c>
      <c r="D50" s="255">
        <f>IFERROR(VLOOKUP($A50,'법인영업혁신단 IU'!$A:$F,6,FALSE),0)</f>
        <v>90000</v>
      </c>
      <c r="E50" s="255">
        <f>IFERROR(VLOOKUP($A50,강북소상공인영업팀IU!$A:$F,4,FALSE),0)</f>
        <v>0</v>
      </c>
      <c r="F50" s="255">
        <f>IFERROR(VLOOKUP($A50,강북소상공인영업팀IU!$A:$F,5,FALSE),0)</f>
        <v>0</v>
      </c>
      <c r="G50" s="255">
        <f>IFERROR(VLOOKUP($A50,강북소상공인영업팀IU!$A:$F,6,FALSE),0)</f>
        <v>0</v>
      </c>
      <c r="H50" s="255">
        <f>IFERROR(VLOOKUP($A50,강남소상공인영업팀IU!$A:$E,4,FALSE),0)</f>
        <v>0</v>
      </c>
      <c r="I50" s="255">
        <f>IFERROR(VLOOKUP($A50,강남소상공인영업팀IU!$A:$E,5,FALSE),0)</f>
        <v>0</v>
      </c>
      <c r="J50" s="255">
        <f>IFERROR(VLOOKUP($A50,강서소상공인영업팀IU!$A:$E,4,FALSE),0)</f>
        <v>0</v>
      </c>
      <c r="K50" s="255">
        <f>IFERROR(VLOOKUP($A50,강서소상공인영업팀IU!$A:$E,5,FALSE),0)</f>
        <v>0</v>
      </c>
      <c r="L50" s="255">
        <f>IFERROR(VLOOKUP($A50,동부소상공인영업팀IU!$A:$F,4,FALSE),0)</f>
        <v>0</v>
      </c>
      <c r="M50" s="255">
        <f>IFERROR(VLOOKUP($A50,동부소상공인영업팀IU!$A:$F,5,FALSE),0)</f>
        <v>0</v>
      </c>
      <c r="N50" s="255">
        <f>IFERROR(VLOOKUP($A50,동부소상공인영업팀IU!$A:$F,6,FALSE),0)</f>
        <v>0</v>
      </c>
      <c r="O50" s="255">
        <f>IFERROR(VLOOKUP($A50,서부소상공인영업팀IU!$A:$F,5,FALSE),0)</f>
        <v>0</v>
      </c>
      <c r="P50" s="255">
        <f>IFERROR(VLOOKUP($A50,서부소상공인영업팀IU!$A:$F,6,FALSE),0)</f>
        <v>0</v>
      </c>
      <c r="Q50" s="255">
        <f>IFERROR(VLOOKUP($A50,서부소상공인영업팀IU!$A:$F,4,FALSE),0)</f>
        <v>0</v>
      </c>
      <c r="S50" s="255">
        <f>IFERROR(VLOOKUP(A50,강북소상공인영업팀IU!$A:$F,3,FALSE),0)+IFERROR(VLOOKUP(A50,강남소상공인영업팀IU!$A:$E,3,FALSE),0)+IFERROR(VLOOKUP(A50,강서소상공인영업팀IU!$A:$E,3,FALSE),0)+IFERROR(VLOOKUP(A50,동부소상공인영업팀IU!$A:$F,3,FALSE),0)+IFERROR(VLOOKUP(A50,서부소상공인영업팀IU!$A:$F,3,FALSE),0)</f>
        <v>0</v>
      </c>
    </row>
    <row r="51" spans="1:19" customFormat="1" ht="16" x14ac:dyDescent="0.25">
      <c r="A51" s="60" t="s">
        <v>33</v>
      </c>
      <c r="B51" s="255">
        <f t="shared" si="0"/>
        <v>9194000</v>
      </c>
      <c r="C51" s="255">
        <f>IFERROR(VLOOKUP($A51,법인영업혁신단!$A:$N,14,FALSE),0)</f>
        <v>0</v>
      </c>
      <c r="D51" s="255">
        <f>IFERROR(VLOOKUP($A51,'법인영업혁신단 IU'!$A:$F,6,FALSE),0)</f>
        <v>1564000.0000000002</v>
      </c>
      <c r="E51" s="255">
        <f>IFERROR(VLOOKUP($A51,강북소상공인영업팀IU!$A:$F,4,FALSE),0)</f>
        <v>620000</v>
      </c>
      <c r="F51" s="255">
        <f>IFERROR(VLOOKUP($A51,강북소상공인영업팀IU!$A:$F,5,FALSE),0)</f>
        <v>620000</v>
      </c>
      <c r="G51" s="255">
        <f>IFERROR(VLOOKUP($A51,강북소상공인영업팀IU!$A:$F,6,FALSE),0)</f>
        <v>465000</v>
      </c>
      <c r="H51" s="255">
        <f>IFERROR(VLOOKUP($A51,강남소상공인영업팀IU!$A:$E,4,FALSE),0)</f>
        <v>555000</v>
      </c>
      <c r="I51" s="255">
        <f>IFERROR(VLOOKUP($A51,강남소상공인영업팀IU!$A:$E,5,FALSE),0)</f>
        <v>310000</v>
      </c>
      <c r="J51" s="255">
        <f>IFERROR(VLOOKUP($A51,강서소상공인영업팀IU!$A:$E,4,FALSE),0)</f>
        <v>620000</v>
      </c>
      <c r="K51" s="255">
        <f>IFERROR(VLOOKUP($A51,강서소상공인영업팀IU!$A:$E,5,FALSE),0)</f>
        <v>775000</v>
      </c>
      <c r="L51" s="255">
        <f>IFERROR(VLOOKUP($A51,동부소상공인영업팀IU!$A:$F,4,FALSE),0)</f>
        <v>565000</v>
      </c>
      <c r="M51" s="255">
        <f>IFERROR(VLOOKUP($A51,동부소상공인영업팀IU!$A:$F,5,FALSE),0)</f>
        <v>310000</v>
      </c>
      <c r="N51" s="255">
        <f>IFERROR(VLOOKUP($A51,동부소상공인영업팀IU!$A:$F,6,FALSE),0)</f>
        <v>930000</v>
      </c>
      <c r="O51" s="255">
        <f>IFERROR(VLOOKUP($A51,서부소상공인영업팀IU!$A:$F,5,FALSE),0)</f>
        <v>620000</v>
      </c>
      <c r="P51" s="255">
        <f>IFERROR(VLOOKUP($A51,서부소상공인영업팀IU!$A:$F,6,FALSE),0)</f>
        <v>465000</v>
      </c>
      <c r="Q51" s="255">
        <f>IFERROR(VLOOKUP($A51,서부소상공인영업팀IU!$A:$F,4,FALSE),0)</f>
        <v>775000</v>
      </c>
      <c r="S51" s="255">
        <f>IFERROR(VLOOKUP(A51,강북소상공인영업팀IU!$A:$F,3,FALSE),0)+IFERROR(VLOOKUP(A51,강남소상공인영업팀IU!$A:$E,3,FALSE),0)+IFERROR(VLOOKUP(A51,강서소상공인영업팀IU!$A:$E,3,FALSE),0)+IFERROR(VLOOKUP(A51,동부소상공인영업팀IU!$A:$F,3,FALSE),0)+IFERROR(VLOOKUP(A51,서부소상공인영업팀IU!$A:$F,3,FALSE),0)</f>
        <v>465000</v>
      </c>
    </row>
    <row r="52" spans="1:19" customFormat="1" ht="16" x14ac:dyDescent="0.25">
      <c r="A52" s="56" t="s">
        <v>146</v>
      </c>
      <c r="B52" s="255">
        <f t="shared" si="0"/>
        <v>60000</v>
      </c>
      <c r="C52" s="255">
        <f>IFERROR(VLOOKUP($A52,법인영업혁신단!$A:$N,14,FALSE),0)</f>
        <v>0</v>
      </c>
      <c r="D52" s="255">
        <f>IFERROR(VLOOKUP($A52,'법인영업혁신단 IU'!$A:$F,6,FALSE),0)</f>
        <v>0</v>
      </c>
      <c r="E52" s="255">
        <f>IFERROR(VLOOKUP($A52,강북소상공인영업팀IU!$A:$F,4,FALSE),0)</f>
        <v>0</v>
      </c>
      <c r="F52" s="255">
        <f>IFERROR(VLOOKUP($A52,강북소상공인영업팀IU!$A:$F,5,FALSE),0)</f>
        <v>0</v>
      </c>
      <c r="G52" s="255">
        <f>IFERROR(VLOOKUP($A52,강북소상공인영업팀IU!$A:$F,6,FALSE),0)</f>
        <v>0</v>
      </c>
      <c r="H52" s="255">
        <f>IFERROR(VLOOKUP($A52,강남소상공인영업팀IU!$A:$E,4,FALSE),0)</f>
        <v>20000</v>
      </c>
      <c r="I52" s="255">
        <f>IFERROR(VLOOKUP($A52,강남소상공인영업팀IU!$A:$E,5,FALSE),0)</f>
        <v>0</v>
      </c>
      <c r="J52" s="255">
        <f>IFERROR(VLOOKUP($A52,강서소상공인영업팀IU!$A:$E,4,FALSE),0)</f>
        <v>0</v>
      </c>
      <c r="K52" s="255">
        <f>IFERROR(VLOOKUP($A52,강서소상공인영업팀IU!$A:$E,5,FALSE),0)</f>
        <v>0</v>
      </c>
      <c r="L52" s="255">
        <f>IFERROR(VLOOKUP($A52,동부소상공인영업팀IU!$A:$F,4,FALSE),0)</f>
        <v>0</v>
      </c>
      <c r="M52" s="255">
        <f>IFERROR(VLOOKUP($A52,동부소상공인영업팀IU!$A:$F,5,FALSE),0)</f>
        <v>0</v>
      </c>
      <c r="N52" s="255">
        <f>IFERROR(VLOOKUP($A52,동부소상공인영업팀IU!$A:$F,6,FALSE),0)</f>
        <v>0</v>
      </c>
      <c r="O52" s="255">
        <f>IFERROR(VLOOKUP($A52,서부소상공인영업팀IU!$A:$F,5,FALSE),0)</f>
        <v>20000</v>
      </c>
      <c r="P52" s="255">
        <f>IFERROR(VLOOKUP($A52,서부소상공인영업팀IU!$A:$F,6,FALSE),0)</f>
        <v>0</v>
      </c>
      <c r="Q52" s="255">
        <f>IFERROR(VLOOKUP($A52,서부소상공인영업팀IU!$A:$F,4,FALSE),0)</f>
        <v>20000</v>
      </c>
      <c r="S52" s="255">
        <f>IFERROR(VLOOKUP(A52,강북소상공인영업팀IU!$A:$F,3,FALSE),0)+IFERROR(VLOOKUP(A52,강남소상공인영업팀IU!$A:$E,3,FALSE),0)+IFERROR(VLOOKUP(A52,강서소상공인영업팀IU!$A:$E,3,FALSE),0)+IFERROR(VLOOKUP(A52,동부소상공인영업팀IU!$A:$F,3,FALSE),0)+IFERROR(VLOOKUP(A52,서부소상공인영업팀IU!$A:$F,3,FALSE),0)</f>
        <v>0</v>
      </c>
    </row>
    <row r="53" spans="1:19" customFormat="1" ht="16" x14ac:dyDescent="0.25">
      <c r="A53" s="57" t="s">
        <v>204</v>
      </c>
      <c r="B53" s="255">
        <f t="shared" si="0"/>
        <v>0</v>
      </c>
      <c r="C53" s="255">
        <f>IFERROR(VLOOKUP($A53,법인영업혁신단!$A:$N,14,FALSE),0)</f>
        <v>0</v>
      </c>
      <c r="D53" s="255">
        <f>IFERROR(VLOOKUP($A53,'법인영업혁신단 IU'!$A:$F,6,FALSE),0)</f>
        <v>0</v>
      </c>
      <c r="E53" s="255">
        <f>IFERROR(VLOOKUP($A53,강북소상공인영업팀IU!$A:$F,4,FALSE),0)</f>
        <v>0</v>
      </c>
      <c r="F53" s="255">
        <f>IFERROR(VLOOKUP($A53,강북소상공인영업팀IU!$A:$F,5,FALSE),0)</f>
        <v>0</v>
      </c>
      <c r="G53" s="255">
        <f>IFERROR(VLOOKUP($A53,강북소상공인영업팀IU!$A:$F,6,FALSE),0)</f>
        <v>0</v>
      </c>
      <c r="H53" s="255">
        <f>IFERROR(VLOOKUP($A53,강남소상공인영업팀IU!$A:$E,4,FALSE),0)</f>
        <v>0</v>
      </c>
      <c r="I53" s="255">
        <f>IFERROR(VLOOKUP($A53,강남소상공인영업팀IU!$A:$E,5,FALSE),0)</f>
        <v>0</v>
      </c>
      <c r="J53" s="255">
        <f>IFERROR(VLOOKUP($A53,강서소상공인영업팀IU!$A:$E,4,FALSE),0)</f>
        <v>0</v>
      </c>
      <c r="K53" s="255">
        <f>IFERROR(VLOOKUP($A53,강서소상공인영업팀IU!$A:$E,5,FALSE),0)</f>
        <v>0</v>
      </c>
      <c r="L53" s="255">
        <f>IFERROR(VLOOKUP($A53,동부소상공인영업팀IU!$A:$F,4,FALSE),0)</f>
        <v>0</v>
      </c>
      <c r="M53" s="255">
        <f>IFERROR(VLOOKUP($A53,동부소상공인영업팀IU!$A:$F,5,FALSE),0)</f>
        <v>0</v>
      </c>
      <c r="N53" s="255">
        <f>IFERROR(VLOOKUP($A53,동부소상공인영업팀IU!$A:$F,6,FALSE),0)</f>
        <v>0</v>
      </c>
      <c r="O53" s="255">
        <f>IFERROR(VLOOKUP($A53,서부소상공인영업팀IU!$A:$F,5,FALSE),0)</f>
        <v>0</v>
      </c>
      <c r="P53" s="255">
        <f>IFERROR(VLOOKUP($A53,서부소상공인영업팀IU!$A:$F,6,FALSE),0)</f>
        <v>0</v>
      </c>
      <c r="Q53" s="255">
        <f>IFERROR(VLOOKUP($A53,서부소상공인영업팀IU!$A:$F,4,FALSE),0)</f>
        <v>0</v>
      </c>
      <c r="S53" s="255">
        <f>IFERROR(VLOOKUP(A53,강북소상공인영업팀IU!$A:$F,3,FALSE),0)+IFERROR(VLOOKUP(A53,강남소상공인영업팀IU!$A:$E,3,FALSE),0)+IFERROR(VLOOKUP(A53,강서소상공인영업팀IU!$A:$E,3,FALSE),0)+IFERROR(VLOOKUP(A53,동부소상공인영업팀IU!$A:$F,3,FALSE),0)+IFERROR(VLOOKUP(A53,서부소상공인영업팀IU!$A:$F,3,FALSE),0)</f>
        <v>0</v>
      </c>
    </row>
    <row r="54" spans="1:19" customFormat="1" ht="16" x14ac:dyDescent="0.25">
      <c r="A54" s="60" t="s">
        <v>34</v>
      </c>
      <c r="B54" s="255">
        <f t="shared" si="0"/>
        <v>2052120</v>
      </c>
      <c r="C54" s="255">
        <f>IFERROR(VLOOKUP($A54,법인영업혁신단!$A:$N,14,FALSE),0)</f>
        <v>0</v>
      </c>
      <c r="D54" s="255">
        <f>IFERROR(VLOOKUP($A54,'법인영업혁신단 IU'!$A:$F,6,FALSE),0)</f>
        <v>0</v>
      </c>
      <c r="E54" s="255">
        <f>IFERROR(VLOOKUP($A54,강북소상공인영업팀IU!$A:$F,4,FALSE),0)</f>
        <v>0</v>
      </c>
      <c r="F54" s="255">
        <f>IFERROR(VLOOKUP($A54,강북소상공인영업팀IU!$A:$F,5,FALSE),0)</f>
        <v>0</v>
      </c>
      <c r="G54" s="255">
        <f>IFERROR(VLOOKUP($A54,강북소상공인영업팀IU!$A:$F,6,FALSE),0)</f>
        <v>0</v>
      </c>
      <c r="H54" s="255">
        <f>IFERROR(VLOOKUP($A54,강남소상공인영업팀IU!$A:$E,4,FALSE),0)</f>
        <v>0</v>
      </c>
      <c r="I54" s="255">
        <f>IFERROR(VLOOKUP($A54,강남소상공인영업팀IU!$A:$E,5,FALSE),0)</f>
        <v>0</v>
      </c>
      <c r="J54" s="255">
        <f>IFERROR(VLOOKUP($A54,강서소상공인영업팀IU!$A:$E,4,FALSE),0)</f>
        <v>0</v>
      </c>
      <c r="K54" s="255">
        <f>IFERROR(VLOOKUP($A54,강서소상공인영업팀IU!$A:$E,5,FALSE),0)</f>
        <v>0</v>
      </c>
      <c r="L54" s="255">
        <f>IFERROR(VLOOKUP($A54,동부소상공인영업팀IU!$A:$F,4,FALSE),0)</f>
        <v>2052120</v>
      </c>
      <c r="M54" s="255">
        <f>IFERROR(VLOOKUP($A54,동부소상공인영업팀IU!$A:$F,5,FALSE),0)</f>
        <v>0</v>
      </c>
      <c r="N54" s="255">
        <f>IFERROR(VLOOKUP($A54,동부소상공인영업팀IU!$A:$F,6,FALSE),0)</f>
        <v>0</v>
      </c>
      <c r="O54" s="255">
        <f>IFERROR(VLOOKUP($A54,서부소상공인영업팀IU!$A:$F,5,FALSE),0)</f>
        <v>0</v>
      </c>
      <c r="P54" s="255">
        <f>IFERROR(VLOOKUP($A54,서부소상공인영업팀IU!$A:$F,6,FALSE),0)</f>
        <v>0</v>
      </c>
      <c r="Q54" s="255">
        <f>IFERROR(VLOOKUP($A54,서부소상공인영업팀IU!$A:$F,4,FALSE),0)</f>
        <v>0</v>
      </c>
      <c r="S54" s="255">
        <f>IFERROR(VLOOKUP(A54,강북소상공인영업팀IU!$A:$F,3,FALSE),0)+IFERROR(VLOOKUP(A54,강남소상공인영업팀IU!$A:$E,3,FALSE),0)+IFERROR(VLOOKUP(A54,강서소상공인영업팀IU!$A:$E,3,FALSE),0)+IFERROR(VLOOKUP(A54,동부소상공인영업팀IU!$A:$F,3,FALSE),0)+IFERROR(VLOOKUP(A54,서부소상공인영업팀IU!$A:$F,3,FALSE),0)</f>
        <v>0</v>
      </c>
    </row>
    <row r="55" spans="1:19" customFormat="1" ht="16" x14ac:dyDescent="0.25">
      <c r="A55" s="60" t="s">
        <v>147</v>
      </c>
      <c r="B55" s="255">
        <f t="shared" si="0"/>
        <v>33566440</v>
      </c>
      <c r="C55" s="255">
        <f>IFERROR(VLOOKUP($A55,법인영업혁신단!$A:$N,14,FALSE),0)</f>
        <v>0</v>
      </c>
      <c r="D55" s="255">
        <f>IFERROR(VLOOKUP($A55,'법인영업혁신단 IU'!$A:$F,6,FALSE),0)</f>
        <v>0</v>
      </c>
      <c r="E55" s="255">
        <f>IFERROR(VLOOKUP($A55,강북소상공인영업팀IU!$A:$F,4,FALSE),0)</f>
        <v>2674960</v>
      </c>
      <c r="F55" s="255">
        <f>IFERROR(VLOOKUP($A55,강북소상공인영업팀IU!$A:$F,5,FALSE),0)</f>
        <v>0</v>
      </c>
      <c r="G55" s="255">
        <f>IFERROR(VLOOKUP($A55,강북소상공인영업팀IU!$A:$F,6,FALSE),0)</f>
        <v>5349920</v>
      </c>
      <c r="H55" s="255">
        <f>IFERROR(VLOOKUP($A55,강남소상공인영업팀IU!$A:$E,4,FALSE),0)</f>
        <v>2674960</v>
      </c>
      <c r="I55" s="255">
        <f>IFERROR(VLOOKUP($A55,강남소상공인영업팀IU!$A:$E,5,FALSE),0)</f>
        <v>2674960</v>
      </c>
      <c r="J55" s="255">
        <f>IFERROR(VLOOKUP($A55,강서소상공인영업팀IU!$A:$E,4,FALSE),0)</f>
        <v>0</v>
      </c>
      <c r="K55" s="255">
        <f>IFERROR(VLOOKUP($A55,강서소상공인영업팀IU!$A:$E,5,FALSE),0)</f>
        <v>0</v>
      </c>
      <c r="L55" s="255">
        <f>IFERROR(VLOOKUP($A55,동부소상공인영업팀IU!$A:$F,4,FALSE),0)</f>
        <v>0</v>
      </c>
      <c r="M55" s="255">
        <f>IFERROR(VLOOKUP($A55,동부소상공인영업팀IU!$A:$F,5,FALSE),0)</f>
        <v>2674960</v>
      </c>
      <c r="N55" s="255">
        <f>IFERROR(VLOOKUP($A55,동부소상공인영업팀IU!$A:$F,6,FALSE),0)</f>
        <v>5349920</v>
      </c>
      <c r="O55" s="255">
        <f>IFERROR(VLOOKUP($A55,서부소상공인영업팀IU!$A:$F,5,FALSE),0)</f>
        <v>4141880</v>
      </c>
      <c r="P55" s="255">
        <f>IFERROR(VLOOKUP($A55,서부소상공인영업팀IU!$A:$F,6,FALSE),0)</f>
        <v>5349920</v>
      </c>
      <c r="Q55" s="255">
        <f>IFERROR(VLOOKUP($A55,서부소상공인영업팀IU!$A:$F,4,FALSE),0)</f>
        <v>2674960</v>
      </c>
      <c r="S55" s="255">
        <f>IFERROR(VLOOKUP(A55,강북소상공인영업팀IU!$A:$F,3,FALSE),0)+IFERROR(VLOOKUP(A55,강남소상공인영업팀IU!$A:$E,3,FALSE),0)+IFERROR(VLOOKUP(A55,강서소상공인영업팀IU!$A:$E,3,FALSE),0)+IFERROR(VLOOKUP(A55,동부소상공인영업팀IU!$A:$F,3,FALSE),0)+IFERROR(VLOOKUP(A55,서부소상공인영업팀IU!$A:$F,3,FALSE),0)</f>
        <v>0</v>
      </c>
    </row>
    <row r="56" spans="1:19" customFormat="1" ht="16" x14ac:dyDescent="0.25">
      <c r="A56" s="60" t="s">
        <v>148</v>
      </c>
      <c r="B56" s="255">
        <f t="shared" si="0"/>
        <v>265290</v>
      </c>
      <c r="C56" s="255">
        <f>IFERROR(VLOOKUP($A56,법인영업혁신단!$A:$N,14,FALSE),0)</f>
        <v>0</v>
      </c>
      <c r="D56" s="255">
        <f>IFERROR(VLOOKUP($A56,'법인영업혁신단 IU'!$A:$F,6,FALSE),0)</f>
        <v>0</v>
      </c>
      <c r="E56" s="255">
        <f>IFERROR(VLOOKUP($A56,강북소상공인영업팀IU!$A:$F,4,FALSE),0)</f>
        <v>0</v>
      </c>
      <c r="F56" s="255">
        <f>IFERROR(VLOOKUP($A56,강북소상공인영업팀IU!$A:$F,5,FALSE),0)</f>
        <v>265290</v>
      </c>
      <c r="G56" s="255">
        <f>IFERROR(VLOOKUP($A56,강북소상공인영업팀IU!$A:$F,6,FALSE),0)</f>
        <v>0</v>
      </c>
      <c r="H56" s="255">
        <f>IFERROR(VLOOKUP($A56,강남소상공인영업팀IU!$A:$E,4,FALSE),0)</f>
        <v>0</v>
      </c>
      <c r="I56" s="255">
        <f>IFERROR(VLOOKUP($A56,강남소상공인영업팀IU!$A:$E,5,FALSE),0)</f>
        <v>0</v>
      </c>
      <c r="J56" s="255">
        <f>IFERROR(VLOOKUP($A56,강서소상공인영업팀IU!$A:$E,4,FALSE),0)</f>
        <v>0</v>
      </c>
      <c r="K56" s="255">
        <f>IFERROR(VLOOKUP($A56,강서소상공인영업팀IU!$A:$E,5,FALSE),0)</f>
        <v>0</v>
      </c>
      <c r="L56" s="255">
        <f>IFERROR(VLOOKUP($A56,동부소상공인영업팀IU!$A:$F,4,FALSE),0)</f>
        <v>0</v>
      </c>
      <c r="M56" s="255">
        <f>IFERROR(VLOOKUP($A56,동부소상공인영업팀IU!$A:$F,5,FALSE),0)</f>
        <v>0</v>
      </c>
      <c r="N56" s="255">
        <f>IFERROR(VLOOKUP($A56,동부소상공인영업팀IU!$A:$F,6,FALSE),0)</f>
        <v>0</v>
      </c>
      <c r="O56" s="255">
        <f>IFERROR(VLOOKUP($A56,서부소상공인영업팀IU!$A:$F,5,FALSE),0)</f>
        <v>0</v>
      </c>
      <c r="P56" s="255">
        <f>IFERROR(VLOOKUP($A56,서부소상공인영업팀IU!$A:$F,6,FALSE),0)</f>
        <v>0</v>
      </c>
      <c r="Q56" s="255">
        <f>IFERROR(VLOOKUP($A56,서부소상공인영업팀IU!$A:$F,4,FALSE),0)</f>
        <v>0</v>
      </c>
      <c r="S56" s="255">
        <f>IFERROR(VLOOKUP(A56,강북소상공인영업팀IU!$A:$F,3,FALSE),0)+IFERROR(VLOOKUP(A56,강남소상공인영업팀IU!$A:$E,3,FALSE),0)+IFERROR(VLOOKUP(A56,강서소상공인영업팀IU!$A:$E,3,FALSE),0)+IFERROR(VLOOKUP(A56,동부소상공인영업팀IU!$A:$F,3,FALSE),0)+IFERROR(VLOOKUP(A56,서부소상공인영업팀IU!$A:$F,3,FALSE),0)</f>
        <v>0</v>
      </c>
    </row>
    <row r="57" spans="1:19" customFormat="1" ht="16" x14ac:dyDescent="0.25">
      <c r="A57" s="60" t="s">
        <v>205</v>
      </c>
      <c r="B57" s="255">
        <f t="shared" si="0"/>
        <v>0</v>
      </c>
      <c r="C57" s="255">
        <f>IFERROR(VLOOKUP($A57,법인영업혁신단!$A:$N,14,FALSE),0)</f>
        <v>0</v>
      </c>
      <c r="D57" s="255">
        <f>IFERROR(VLOOKUP($A57,'법인영업혁신단 IU'!$A:$F,6,FALSE),0)</f>
        <v>0</v>
      </c>
      <c r="E57" s="255">
        <f>IFERROR(VLOOKUP($A57,강북소상공인영업팀IU!$A:$F,4,FALSE),0)</f>
        <v>0</v>
      </c>
      <c r="F57" s="255">
        <f>IFERROR(VLOOKUP($A57,강북소상공인영업팀IU!$A:$F,5,FALSE),0)</f>
        <v>0</v>
      </c>
      <c r="G57" s="255">
        <f>IFERROR(VLOOKUP($A57,강북소상공인영업팀IU!$A:$F,6,FALSE),0)</f>
        <v>0</v>
      </c>
      <c r="H57" s="255">
        <f>IFERROR(VLOOKUP($A57,강남소상공인영업팀IU!$A:$E,4,FALSE),0)</f>
        <v>0</v>
      </c>
      <c r="I57" s="255">
        <f>IFERROR(VLOOKUP($A57,강남소상공인영업팀IU!$A:$E,5,FALSE),0)</f>
        <v>0</v>
      </c>
      <c r="J57" s="255">
        <f>IFERROR(VLOOKUP($A57,강서소상공인영업팀IU!$A:$E,4,FALSE),0)</f>
        <v>0</v>
      </c>
      <c r="K57" s="255">
        <f>IFERROR(VLOOKUP($A57,강서소상공인영업팀IU!$A:$E,5,FALSE),0)</f>
        <v>0</v>
      </c>
      <c r="L57" s="255">
        <f>IFERROR(VLOOKUP($A57,동부소상공인영업팀IU!$A:$F,4,FALSE),0)</f>
        <v>0</v>
      </c>
      <c r="M57" s="255">
        <f>IFERROR(VLOOKUP($A57,동부소상공인영업팀IU!$A:$F,5,FALSE),0)</f>
        <v>0</v>
      </c>
      <c r="N57" s="255">
        <f>IFERROR(VLOOKUP($A57,동부소상공인영업팀IU!$A:$F,6,FALSE),0)</f>
        <v>0</v>
      </c>
      <c r="O57" s="255">
        <f>IFERROR(VLOOKUP($A57,서부소상공인영업팀IU!$A:$F,5,FALSE),0)</f>
        <v>0</v>
      </c>
      <c r="P57" s="255">
        <f>IFERROR(VLOOKUP($A57,서부소상공인영업팀IU!$A:$F,6,FALSE),0)</f>
        <v>0</v>
      </c>
      <c r="Q57" s="255">
        <f>IFERROR(VLOOKUP($A57,서부소상공인영업팀IU!$A:$F,4,FALSE),0)</f>
        <v>0</v>
      </c>
      <c r="S57" s="255">
        <f>IFERROR(VLOOKUP(A57,강북소상공인영업팀IU!$A:$F,3,FALSE),0)+IFERROR(VLOOKUP(A57,강남소상공인영업팀IU!$A:$E,3,FALSE),0)+IFERROR(VLOOKUP(A57,강서소상공인영업팀IU!$A:$E,3,FALSE),0)+IFERROR(VLOOKUP(A57,동부소상공인영업팀IU!$A:$F,3,FALSE),0)+IFERROR(VLOOKUP(A57,서부소상공인영업팀IU!$A:$F,3,FALSE),0)</f>
        <v>0</v>
      </c>
    </row>
    <row r="58" spans="1:19" customFormat="1" ht="16" x14ac:dyDescent="0.25">
      <c r="A58" s="60" t="s">
        <v>35</v>
      </c>
      <c r="B58" s="255">
        <f t="shared" si="0"/>
        <v>84860</v>
      </c>
      <c r="C58" s="255">
        <f>IFERROR(VLOOKUP($A58,법인영업혁신단!$A:$N,14,FALSE),0)</f>
        <v>0</v>
      </c>
      <c r="D58" s="255">
        <f>IFERROR(VLOOKUP($A58,'법인영업혁신단 IU'!$A:$F,6,FALSE),0)</f>
        <v>84860</v>
      </c>
      <c r="E58" s="255">
        <f>IFERROR(VLOOKUP($A58,강북소상공인영업팀IU!$A:$F,4,FALSE),0)</f>
        <v>0</v>
      </c>
      <c r="F58" s="255">
        <f>IFERROR(VLOOKUP($A58,강북소상공인영업팀IU!$A:$F,5,FALSE),0)</f>
        <v>0</v>
      </c>
      <c r="G58" s="255">
        <f>IFERROR(VLOOKUP($A58,강북소상공인영업팀IU!$A:$F,6,FALSE),0)</f>
        <v>0</v>
      </c>
      <c r="H58" s="255">
        <f>IFERROR(VLOOKUP($A58,강남소상공인영업팀IU!$A:$E,4,FALSE),0)</f>
        <v>0</v>
      </c>
      <c r="I58" s="255">
        <f>IFERROR(VLOOKUP($A58,강남소상공인영업팀IU!$A:$E,5,FALSE),0)</f>
        <v>0</v>
      </c>
      <c r="J58" s="255">
        <f>IFERROR(VLOOKUP($A58,강서소상공인영업팀IU!$A:$E,4,FALSE),0)</f>
        <v>0</v>
      </c>
      <c r="K58" s="255">
        <f>IFERROR(VLOOKUP($A58,강서소상공인영업팀IU!$A:$E,5,FALSE),0)</f>
        <v>0</v>
      </c>
      <c r="L58" s="255">
        <f>IFERROR(VLOOKUP($A58,동부소상공인영업팀IU!$A:$F,4,FALSE),0)</f>
        <v>0</v>
      </c>
      <c r="M58" s="255">
        <f>IFERROR(VLOOKUP($A58,동부소상공인영업팀IU!$A:$F,5,FALSE),0)</f>
        <v>0</v>
      </c>
      <c r="N58" s="255">
        <f>IFERROR(VLOOKUP($A58,동부소상공인영업팀IU!$A:$F,6,FALSE),0)</f>
        <v>0</v>
      </c>
      <c r="O58" s="255">
        <f>IFERROR(VLOOKUP($A58,서부소상공인영업팀IU!$A:$F,5,FALSE),0)</f>
        <v>0</v>
      </c>
      <c r="P58" s="255">
        <f>IFERROR(VLOOKUP($A58,서부소상공인영업팀IU!$A:$F,6,FALSE),0)</f>
        <v>0</v>
      </c>
      <c r="Q58" s="255">
        <f>IFERROR(VLOOKUP($A58,서부소상공인영업팀IU!$A:$F,4,FALSE),0)</f>
        <v>0</v>
      </c>
      <c r="S58" s="255">
        <f>IFERROR(VLOOKUP(A58,강북소상공인영업팀IU!$A:$F,3,FALSE),0)+IFERROR(VLOOKUP(A58,강남소상공인영업팀IU!$A:$E,3,FALSE),0)+IFERROR(VLOOKUP(A58,강서소상공인영업팀IU!$A:$E,3,FALSE),0)+IFERROR(VLOOKUP(A58,동부소상공인영업팀IU!$A:$F,3,FALSE),0)+IFERROR(VLOOKUP(A58,서부소상공인영업팀IU!$A:$F,3,FALSE),0)</f>
        <v>137170</v>
      </c>
    </row>
    <row r="59" spans="1:19" customFormat="1" ht="16" x14ac:dyDescent="0.25">
      <c r="A59" s="60" t="s">
        <v>128</v>
      </c>
      <c r="B59" s="255">
        <f t="shared" si="0"/>
        <v>0</v>
      </c>
      <c r="C59" s="255">
        <f>IFERROR(VLOOKUP($A59,법인영업혁신단!$A:$N,14,FALSE),0)</f>
        <v>0</v>
      </c>
      <c r="D59" s="255">
        <f>IFERROR(VLOOKUP($A59,'법인영업혁신단 IU'!$A:$F,6,FALSE),0)</f>
        <v>0</v>
      </c>
      <c r="E59" s="255">
        <f>IFERROR(VLOOKUP($A59,강북소상공인영업팀IU!$A:$F,4,FALSE),0)</f>
        <v>0</v>
      </c>
      <c r="F59" s="255">
        <f>IFERROR(VLOOKUP($A59,강북소상공인영업팀IU!$A:$F,5,FALSE),0)</f>
        <v>0</v>
      </c>
      <c r="G59" s="255">
        <f>IFERROR(VLOOKUP($A59,강북소상공인영업팀IU!$A:$F,6,FALSE),0)</f>
        <v>0</v>
      </c>
      <c r="H59" s="255">
        <f>IFERROR(VLOOKUP($A59,강남소상공인영업팀IU!$A:$E,4,FALSE),0)</f>
        <v>0</v>
      </c>
      <c r="I59" s="255">
        <f>IFERROR(VLOOKUP($A59,강남소상공인영업팀IU!$A:$E,5,FALSE),0)</f>
        <v>0</v>
      </c>
      <c r="J59" s="255">
        <f>IFERROR(VLOOKUP($A59,강서소상공인영업팀IU!$A:$E,4,FALSE),0)</f>
        <v>0</v>
      </c>
      <c r="K59" s="255">
        <f>IFERROR(VLOOKUP($A59,강서소상공인영업팀IU!$A:$E,5,FALSE),0)</f>
        <v>0</v>
      </c>
      <c r="L59" s="255">
        <f>IFERROR(VLOOKUP($A59,동부소상공인영업팀IU!$A:$F,4,FALSE),0)</f>
        <v>0</v>
      </c>
      <c r="M59" s="255">
        <f>IFERROR(VLOOKUP($A59,동부소상공인영업팀IU!$A:$F,5,FALSE),0)</f>
        <v>0</v>
      </c>
      <c r="N59" s="255">
        <f>IFERROR(VLOOKUP($A59,동부소상공인영업팀IU!$A:$F,6,FALSE),0)</f>
        <v>0</v>
      </c>
      <c r="O59" s="255">
        <f>IFERROR(VLOOKUP($A59,서부소상공인영업팀IU!$A:$F,5,FALSE),0)</f>
        <v>0</v>
      </c>
      <c r="P59" s="255">
        <f>IFERROR(VLOOKUP($A59,서부소상공인영업팀IU!$A:$F,6,FALSE),0)</f>
        <v>0</v>
      </c>
      <c r="Q59" s="255">
        <f>IFERROR(VLOOKUP($A59,서부소상공인영업팀IU!$A:$F,4,FALSE),0)</f>
        <v>0</v>
      </c>
      <c r="S59" s="255">
        <f>IFERROR(VLOOKUP(A59,강북소상공인영업팀IU!$A:$F,3,FALSE),0)+IFERROR(VLOOKUP(A59,강남소상공인영업팀IU!$A:$E,3,FALSE),0)+IFERROR(VLOOKUP(A59,강서소상공인영업팀IU!$A:$E,3,FALSE),0)+IFERROR(VLOOKUP(A59,동부소상공인영업팀IU!$A:$F,3,FALSE),0)+IFERROR(VLOOKUP(A59,서부소상공인영업팀IU!$A:$F,3,FALSE),0)</f>
        <v>0</v>
      </c>
    </row>
    <row r="60" spans="1:19" customFormat="1" ht="16" x14ac:dyDescent="0.25">
      <c r="A60" s="60" t="s">
        <v>36</v>
      </c>
      <c r="B60" s="255">
        <f t="shared" si="0"/>
        <v>808273</v>
      </c>
      <c r="C60" s="255">
        <f>IFERROR(VLOOKUP($A60,법인영업혁신단!$A:$N,14,FALSE),0)</f>
        <v>0</v>
      </c>
      <c r="D60" s="255">
        <f>IFERROR(VLOOKUP($A60,'법인영업혁신단 IU'!$A:$F,6,FALSE),0)</f>
        <v>500000</v>
      </c>
      <c r="E60" s="255">
        <f>IFERROR(VLOOKUP($A60,강북소상공인영업팀IU!$A:$F,4,FALSE),0)</f>
        <v>0</v>
      </c>
      <c r="F60" s="255">
        <f>IFERROR(VLOOKUP($A60,강북소상공인영업팀IU!$A:$F,5,FALSE),0)</f>
        <v>0</v>
      </c>
      <c r="G60" s="255">
        <f>IFERROR(VLOOKUP($A60,강북소상공인영업팀IU!$A:$F,6,FALSE),0)</f>
        <v>0</v>
      </c>
      <c r="H60" s="255">
        <f>IFERROR(VLOOKUP($A60,강남소상공인영업팀IU!$A:$E,4,FALSE),0)</f>
        <v>0</v>
      </c>
      <c r="I60" s="255">
        <f>IFERROR(VLOOKUP($A60,강남소상공인영업팀IU!$A:$E,5,FALSE),0)</f>
        <v>0</v>
      </c>
      <c r="J60" s="255">
        <f>IFERROR(VLOOKUP($A60,강서소상공인영업팀IU!$A:$E,4,FALSE),0)</f>
        <v>0</v>
      </c>
      <c r="K60" s="255">
        <f>IFERROR(VLOOKUP($A60,강서소상공인영업팀IU!$A:$E,5,FALSE),0)</f>
        <v>0</v>
      </c>
      <c r="L60" s="255">
        <f>IFERROR(VLOOKUP($A60,동부소상공인영업팀IU!$A:$F,4,FALSE),0)</f>
        <v>308273</v>
      </c>
      <c r="M60" s="255">
        <f>IFERROR(VLOOKUP($A60,동부소상공인영업팀IU!$A:$F,5,FALSE),0)</f>
        <v>0</v>
      </c>
      <c r="N60" s="255">
        <f>IFERROR(VLOOKUP($A60,동부소상공인영업팀IU!$A:$F,6,FALSE),0)</f>
        <v>0</v>
      </c>
      <c r="O60" s="255">
        <f>IFERROR(VLOOKUP($A60,서부소상공인영업팀IU!$A:$F,5,FALSE),0)</f>
        <v>0</v>
      </c>
      <c r="P60" s="255">
        <f>IFERROR(VLOOKUP($A60,서부소상공인영업팀IU!$A:$F,6,FALSE),0)</f>
        <v>0</v>
      </c>
      <c r="Q60" s="255">
        <f>IFERROR(VLOOKUP($A60,서부소상공인영업팀IU!$A:$F,4,FALSE),0)</f>
        <v>0</v>
      </c>
      <c r="S60" s="255">
        <f>IFERROR(VLOOKUP(A60,강북소상공인영업팀IU!$A:$F,3,FALSE),0)+IFERROR(VLOOKUP(A60,강남소상공인영업팀IU!$A:$E,3,FALSE),0)+IFERROR(VLOOKUP(A60,강서소상공인영업팀IU!$A:$E,3,FALSE),0)+IFERROR(VLOOKUP(A60,동부소상공인영업팀IU!$A:$F,3,FALSE),0)+IFERROR(VLOOKUP(A60,서부소상공인영업팀IU!$A:$F,3,FALSE),0)</f>
        <v>88390</v>
      </c>
    </row>
    <row r="61" spans="1:19" customFormat="1" ht="16" x14ac:dyDescent="0.25">
      <c r="A61" s="60" t="s">
        <v>149</v>
      </c>
      <c r="B61" s="255">
        <f t="shared" si="0"/>
        <v>0</v>
      </c>
      <c r="C61" s="255">
        <f>IFERROR(VLOOKUP($A61,법인영업혁신단!$A:$N,14,FALSE),0)</f>
        <v>0</v>
      </c>
      <c r="D61" s="255">
        <f>IFERROR(VLOOKUP($A61,'법인영업혁신단 IU'!$A:$F,6,FALSE),0)</f>
        <v>0</v>
      </c>
      <c r="E61" s="255">
        <f>IFERROR(VLOOKUP($A61,강북소상공인영업팀IU!$A:$F,4,FALSE),0)</f>
        <v>0</v>
      </c>
      <c r="F61" s="255">
        <f>IFERROR(VLOOKUP($A61,강북소상공인영업팀IU!$A:$F,5,FALSE),0)</f>
        <v>0</v>
      </c>
      <c r="G61" s="255">
        <f>IFERROR(VLOOKUP($A61,강북소상공인영업팀IU!$A:$F,6,FALSE),0)</f>
        <v>0</v>
      </c>
      <c r="H61" s="255">
        <f>IFERROR(VLOOKUP($A61,강남소상공인영업팀IU!$A:$E,4,FALSE),0)</f>
        <v>0</v>
      </c>
      <c r="I61" s="255">
        <f>IFERROR(VLOOKUP($A61,강남소상공인영업팀IU!$A:$E,5,FALSE),0)</f>
        <v>0</v>
      </c>
      <c r="J61" s="255">
        <f>IFERROR(VLOOKUP($A61,강서소상공인영업팀IU!$A:$E,4,FALSE),0)</f>
        <v>0</v>
      </c>
      <c r="K61" s="255">
        <f>IFERROR(VLOOKUP($A61,강서소상공인영업팀IU!$A:$E,5,FALSE),0)</f>
        <v>0</v>
      </c>
      <c r="L61" s="255">
        <f>IFERROR(VLOOKUP($A61,동부소상공인영업팀IU!$A:$F,4,FALSE),0)</f>
        <v>0</v>
      </c>
      <c r="M61" s="255">
        <f>IFERROR(VLOOKUP($A61,동부소상공인영업팀IU!$A:$F,5,FALSE),0)</f>
        <v>0</v>
      </c>
      <c r="N61" s="255">
        <f>IFERROR(VLOOKUP($A61,동부소상공인영업팀IU!$A:$F,6,FALSE),0)</f>
        <v>0</v>
      </c>
      <c r="O61" s="255">
        <f>IFERROR(VLOOKUP($A61,서부소상공인영업팀IU!$A:$F,5,FALSE),0)</f>
        <v>0</v>
      </c>
      <c r="P61" s="255">
        <f>IFERROR(VLOOKUP($A61,서부소상공인영업팀IU!$A:$F,6,FALSE),0)</f>
        <v>0</v>
      </c>
      <c r="Q61" s="255">
        <f>IFERROR(VLOOKUP($A61,서부소상공인영업팀IU!$A:$F,4,FALSE),0)</f>
        <v>0</v>
      </c>
      <c r="S61" s="255">
        <f>IFERROR(VLOOKUP(A61,강북소상공인영업팀IU!$A:$F,3,FALSE),0)+IFERROR(VLOOKUP(A61,강남소상공인영업팀IU!$A:$E,3,FALSE),0)+IFERROR(VLOOKUP(A61,강서소상공인영업팀IU!$A:$E,3,FALSE),0)+IFERROR(VLOOKUP(A61,동부소상공인영업팀IU!$A:$F,3,FALSE),0)+IFERROR(VLOOKUP(A61,서부소상공인영업팀IU!$A:$F,3,FALSE),0)</f>
        <v>0</v>
      </c>
    </row>
    <row r="62" spans="1:19" customFormat="1" ht="16" x14ac:dyDescent="0.25">
      <c r="A62" s="60" t="s">
        <v>384</v>
      </c>
      <c r="B62" s="255">
        <f t="shared" si="0"/>
        <v>0</v>
      </c>
      <c r="C62" s="255">
        <f>IFERROR(VLOOKUP($A62,법인영업혁신단!$A:$N,14,FALSE),0)</f>
        <v>0</v>
      </c>
      <c r="D62" s="255">
        <f>IFERROR(VLOOKUP($A62,'법인영업혁신단 IU'!$A:$F,6,FALSE),0)</f>
        <v>0</v>
      </c>
      <c r="E62" s="255">
        <f>IFERROR(VLOOKUP($A62,강북소상공인영업팀IU!$A:$F,4,FALSE),0)</f>
        <v>0</v>
      </c>
      <c r="F62" s="255">
        <f>IFERROR(VLOOKUP($A62,강북소상공인영업팀IU!$A:$F,5,FALSE),0)</f>
        <v>0</v>
      </c>
      <c r="G62" s="255">
        <f>IFERROR(VLOOKUP($A62,강북소상공인영업팀IU!$A:$F,6,FALSE),0)</f>
        <v>0</v>
      </c>
      <c r="H62" s="255">
        <f>IFERROR(VLOOKUP($A62,강남소상공인영업팀IU!$A:$E,4,FALSE),0)</f>
        <v>0</v>
      </c>
      <c r="I62" s="255">
        <f>IFERROR(VLOOKUP($A62,강남소상공인영업팀IU!$A:$E,5,FALSE),0)</f>
        <v>0</v>
      </c>
      <c r="J62" s="255">
        <f>IFERROR(VLOOKUP($A62,강서소상공인영업팀IU!$A:$E,4,FALSE),0)</f>
        <v>0</v>
      </c>
      <c r="K62" s="255">
        <f>IFERROR(VLOOKUP($A62,강서소상공인영업팀IU!$A:$E,5,FALSE),0)</f>
        <v>0</v>
      </c>
      <c r="L62" s="255">
        <f>IFERROR(VLOOKUP($A62,동부소상공인영업팀IU!$A:$F,4,FALSE),0)</f>
        <v>0</v>
      </c>
      <c r="M62" s="255">
        <f>IFERROR(VLOOKUP($A62,동부소상공인영업팀IU!$A:$F,5,FALSE),0)</f>
        <v>0</v>
      </c>
      <c r="N62" s="255">
        <f>IFERROR(VLOOKUP($A62,동부소상공인영업팀IU!$A:$F,6,FALSE),0)</f>
        <v>0</v>
      </c>
      <c r="O62" s="255">
        <f>IFERROR(VLOOKUP($A62,서부소상공인영업팀IU!$A:$F,5,FALSE),0)</f>
        <v>0</v>
      </c>
      <c r="P62" s="255">
        <f>IFERROR(VLOOKUP($A62,서부소상공인영업팀IU!$A:$F,6,FALSE),0)</f>
        <v>0</v>
      </c>
      <c r="Q62" s="255">
        <f>IFERROR(VLOOKUP($A62,서부소상공인영업팀IU!$A:$F,4,FALSE),0)</f>
        <v>0</v>
      </c>
      <c r="S62" s="255">
        <f>IFERROR(VLOOKUP(A62,강북소상공인영업팀IU!$A:$F,3,FALSE),0)+IFERROR(VLOOKUP(A62,강남소상공인영업팀IU!$A:$E,3,FALSE),0)+IFERROR(VLOOKUP(A62,강서소상공인영업팀IU!$A:$E,3,FALSE),0)+IFERROR(VLOOKUP(A62,동부소상공인영업팀IU!$A:$F,3,FALSE),0)+IFERROR(VLOOKUP(A62,서부소상공인영업팀IU!$A:$F,3,FALSE),0)</f>
        <v>0</v>
      </c>
    </row>
    <row r="63" spans="1:19" customFormat="1" ht="16" x14ac:dyDescent="0.25">
      <c r="A63" s="42" t="s">
        <v>37</v>
      </c>
      <c r="B63" s="255">
        <f t="shared" si="0"/>
        <v>83089760.058208391</v>
      </c>
      <c r="C63" s="255">
        <f>IFERROR(VLOOKUP($A63,법인영업혁신단!$A:$N,14,FALSE),0)</f>
        <v>731490.05820839189</v>
      </c>
      <c r="D63" s="255">
        <f>IFERROR(VLOOKUP($A63,'법인영업혁신단 IU'!$A:$F,6,FALSE),0)</f>
        <v>23872390</v>
      </c>
      <c r="E63" s="255">
        <f>IFERROR(VLOOKUP($A63,강북소상공인영업팀IU!$A:$F,4,FALSE),0)</f>
        <v>3775000</v>
      </c>
      <c r="F63" s="255">
        <f>IFERROR(VLOOKUP($A63,강북소상공인영업팀IU!$A:$F,5,FALSE),0)</f>
        <v>5700000</v>
      </c>
      <c r="G63" s="255">
        <f>IFERROR(VLOOKUP($A63,강북소상공인영업팀IU!$A:$F,6,FALSE),0)</f>
        <v>5700000</v>
      </c>
      <c r="H63" s="255">
        <f>IFERROR(VLOOKUP($A63,강남소상공인영업팀IU!$A:$E,4,FALSE),0)</f>
        <v>4302180</v>
      </c>
      <c r="I63" s="255">
        <f>IFERROR(VLOOKUP($A63,강남소상공인영업팀IU!$A:$E,5,FALSE),0)</f>
        <v>875000</v>
      </c>
      <c r="J63" s="255">
        <f>IFERROR(VLOOKUP($A63,강서소상공인영업팀IU!$A:$E,4,FALSE),0)</f>
        <v>4225000</v>
      </c>
      <c r="K63" s="255">
        <f>IFERROR(VLOOKUP($A63,강서소상공인영업팀IU!$A:$E,5,FALSE),0)</f>
        <v>4808700</v>
      </c>
      <c r="L63" s="255">
        <f>IFERROR(VLOOKUP($A63,동부소상공인영업팀IU!$A:$F,4,FALSE),0)</f>
        <v>4025000</v>
      </c>
      <c r="M63" s="255">
        <f>IFERROR(VLOOKUP($A63,동부소상공인영업팀IU!$A:$F,5,FALSE),0)</f>
        <v>3050000</v>
      </c>
      <c r="N63" s="255">
        <f>IFERROR(VLOOKUP($A63,동부소상공인영업팀IU!$A:$F,6,FALSE),0)</f>
        <v>7375000</v>
      </c>
      <c r="O63" s="255">
        <f>IFERROR(VLOOKUP($A63,서부소상공인영업팀IU!$A:$F,5,FALSE),0)</f>
        <v>4175000</v>
      </c>
      <c r="P63" s="255">
        <f>IFERROR(VLOOKUP($A63,서부소상공인영업팀IU!$A:$F,6,FALSE),0)</f>
        <v>3775000</v>
      </c>
      <c r="Q63" s="255">
        <f>IFERROR(VLOOKUP($A63,서부소상공인영업팀IU!$A:$F,4,FALSE),0)</f>
        <v>6700000</v>
      </c>
      <c r="S63" s="255">
        <f>IFERROR(VLOOKUP(A63,강북소상공인영업팀IU!$A:$F,3,FALSE),0)+IFERROR(VLOOKUP(A63,강남소상공인영업팀IU!$A:$E,3,FALSE),0)+IFERROR(VLOOKUP(A63,강서소상공인영업팀IU!$A:$E,3,FALSE),0)+IFERROR(VLOOKUP(A63,동부소상공인영업팀IU!$A:$F,3,FALSE),0)+IFERROR(VLOOKUP(A63,서부소상공인영업팀IU!$A:$F,3,FALSE),0)</f>
        <v>47784660</v>
      </c>
    </row>
    <row r="64" spans="1:19" customFormat="1" ht="16" x14ac:dyDescent="0.25">
      <c r="A64" s="56" t="s">
        <v>381</v>
      </c>
      <c r="B64" s="255">
        <f t="shared" si="0"/>
        <v>16401380.058208391</v>
      </c>
      <c r="C64" s="255">
        <f>IFERROR(VLOOKUP($A64,법인영업혁신단!$A:$N,14,FALSE),0)</f>
        <v>731490.05820839189</v>
      </c>
      <c r="D64" s="255">
        <f>IFERROR(VLOOKUP($A64,'법인영업혁신단 IU'!$A:$F,6,FALSE),0)</f>
        <v>15669890</v>
      </c>
      <c r="E64" s="255">
        <f>IFERROR(VLOOKUP($A64,강북소상공인영업팀IU!$A:$F,4,FALSE),0)</f>
        <v>0</v>
      </c>
      <c r="F64" s="255">
        <f>IFERROR(VLOOKUP($A64,강북소상공인영업팀IU!$A:$F,5,FALSE),0)</f>
        <v>0</v>
      </c>
      <c r="G64" s="255">
        <f>IFERROR(VLOOKUP($A64,강북소상공인영업팀IU!$A:$F,6,FALSE),0)</f>
        <v>0</v>
      </c>
      <c r="H64" s="255">
        <f>IFERROR(VLOOKUP($A64,강남소상공인영업팀IU!$A:$E,4,FALSE),0)</f>
        <v>0</v>
      </c>
      <c r="I64" s="255">
        <f>IFERROR(VLOOKUP($A64,강남소상공인영업팀IU!$A:$E,5,FALSE),0)</f>
        <v>0</v>
      </c>
      <c r="J64" s="255">
        <f>IFERROR(VLOOKUP($A64,강서소상공인영업팀IU!$A:$E,4,FALSE),0)</f>
        <v>0</v>
      </c>
      <c r="K64" s="255">
        <f>IFERROR(VLOOKUP($A64,강서소상공인영업팀IU!$A:$E,5,FALSE),0)</f>
        <v>0</v>
      </c>
      <c r="L64" s="255">
        <f>IFERROR(VLOOKUP($A64,동부소상공인영업팀IU!$A:$F,4,FALSE),0)</f>
        <v>0</v>
      </c>
      <c r="M64" s="255">
        <f>IFERROR(VLOOKUP($A64,동부소상공인영업팀IU!$A:$F,5,FALSE),0)</f>
        <v>0</v>
      </c>
      <c r="N64" s="255">
        <f>IFERROR(VLOOKUP($A64,동부소상공인영업팀IU!$A:$F,6,FALSE),0)</f>
        <v>0</v>
      </c>
      <c r="O64" s="255">
        <f>IFERROR(VLOOKUP($A64,서부소상공인영업팀IU!$A:$F,5,FALSE),0)</f>
        <v>0</v>
      </c>
      <c r="P64" s="255">
        <f>IFERROR(VLOOKUP($A64,서부소상공인영업팀IU!$A:$F,6,FALSE),0)</f>
        <v>0</v>
      </c>
      <c r="Q64" s="255">
        <f>IFERROR(VLOOKUP($A64,서부소상공인영업팀IU!$A:$F,4,FALSE),0)</f>
        <v>0</v>
      </c>
      <c r="S64" s="255">
        <f>IFERROR(VLOOKUP(A64,강북소상공인영업팀IU!$A:$F,3,FALSE),0)+IFERROR(VLOOKUP(A64,강남소상공인영업팀IU!$A:$E,3,FALSE),0)+IFERROR(VLOOKUP(A64,강서소상공인영업팀IU!$A:$E,3,FALSE),0)+IFERROR(VLOOKUP(A64,동부소상공인영업팀IU!$A:$F,3,FALSE),0)+IFERROR(VLOOKUP(A64,서부소상공인영업팀IU!$A:$F,3,FALSE),0)</f>
        <v>45659660</v>
      </c>
    </row>
    <row r="65" spans="1:19" customFormat="1" ht="16" x14ac:dyDescent="0.25">
      <c r="A65" s="56" t="s">
        <v>206</v>
      </c>
      <c r="B65" s="255">
        <f t="shared" si="0"/>
        <v>0</v>
      </c>
      <c r="C65" s="255">
        <f>IFERROR(VLOOKUP($A65,법인영업혁신단!$A:$N,14,FALSE),0)</f>
        <v>0</v>
      </c>
      <c r="D65" s="255">
        <f>IFERROR(VLOOKUP($A65,'법인영업혁신단 IU'!$A:$F,6,FALSE),0)</f>
        <v>0</v>
      </c>
      <c r="E65" s="255">
        <f>IFERROR(VLOOKUP($A65,강북소상공인영업팀IU!$A:$F,4,FALSE),0)</f>
        <v>0</v>
      </c>
      <c r="F65" s="255">
        <f>IFERROR(VLOOKUP($A65,강북소상공인영업팀IU!$A:$F,5,FALSE),0)</f>
        <v>0</v>
      </c>
      <c r="G65" s="255">
        <f>IFERROR(VLOOKUP($A65,강북소상공인영업팀IU!$A:$F,6,FALSE),0)</f>
        <v>0</v>
      </c>
      <c r="H65" s="255">
        <f>IFERROR(VLOOKUP($A65,강남소상공인영업팀IU!$A:$E,4,FALSE),0)</f>
        <v>0</v>
      </c>
      <c r="I65" s="255">
        <f>IFERROR(VLOOKUP($A65,강남소상공인영업팀IU!$A:$E,5,FALSE),0)</f>
        <v>0</v>
      </c>
      <c r="J65" s="255">
        <f>IFERROR(VLOOKUP($A65,강서소상공인영업팀IU!$A:$E,4,FALSE),0)</f>
        <v>0</v>
      </c>
      <c r="K65" s="255">
        <f>IFERROR(VLOOKUP($A65,강서소상공인영업팀IU!$A:$E,5,FALSE),0)</f>
        <v>0</v>
      </c>
      <c r="L65" s="255">
        <f>IFERROR(VLOOKUP($A65,동부소상공인영업팀IU!$A:$F,4,FALSE),0)</f>
        <v>0</v>
      </c>
      <c r="M65" s="255">
        <f>IFERROR(VLOOKUP($A65,동부소상공인영업팀IU!$A:$F,5,FALSE),0)</f>
        <v>0</v>
      </c>
      <c r="N65" s="255">
        <f>IFERROR(VLOOKUP($A65,동부소상공인영업팀IU!$A:$F,6,FALSE),0)</f>
        <v>0</v>
      </c>
      <c r="O65" s="255">
        <f>IFERROR(VLOOKUP($A65,서부소상공인영업팀IU!$A:$F,5,FALSE),0)</f>
        <v>0</v>
      </c>
      <c r="P65" s="255">
        <f>IFERROR(VLOOKUP($A65,서부소상공인영업팀IU!$A:$F,6,FALSE),0)</f>
        <v>0</v>
      </c>
      <c r="Q65" s="255">
        <f>IFERROR(VLOOKUP($A65,서부소상공인영업팀IU!$A:$F,4,FALSE),0)</f>
        <v>0</v>
      </c>
      <c r="S65" s="255">
        <f>IFERROR(VLOOKUP(A65,강북소상공인영업팀IU!$A:$F,3,FALSE),0)+IFERROR(VLOOKUP(A65,강남소상공인영업팀IU!$A:$E,3,FALSE),0)+IFERROR(VLOOKUP(A65,강서소상공인영업팀IU!$A:$E,3,FALSE),0)+IFERROR(VLOOKUP(A65,동부소상공인영업팀IU!$A:$F,3,FALSE),0)+IFERROR(VLOOKUP(A65,서부소상공인영업팀IU!$A:$F,3,FALSE),0)</f>
        <v>0</v>
      </c>
    </row>
    <row r="66" spans="1:19" customFormat="1" ht="16" x14ac:dyDescent="0.25">
      <c r="A66" s="56" t="s">
        <v>207</v>
      </c>
      <c r="B66" s="255">
        <f t="shared" si="0"/>
        <v>0</v>
      </c>
      <c r="C66" s="255">
        <f>IFERROR(VLOOKUP($A66,법인영업혁신단!$A:$N,14,FALSE),0)</f>
        <v>0</v>
      </c>
      <c r="D66" s="255">
        <f>IFERROR(VLOOKUP($A66,'법인영업혁신단 IU'!$A:$F,6,FALSE),0)</f>
        <v>0</v>
      </c>
      <c r="E66" s="255">
        <f>IFERROR(VLOOKUP($A66,강북소상공인영업팀IU!$A:$F,4,FALSE),0)</f>
        <v>0</v>
      </c>
      <c r="F66" s="255">
        <f>IFERROR(VLOOKUP($A66,강북소상공인영업팀IU!$A:$F,5,FALSE),0)</f>
        <v>0</v>
      </c>
      <c r="G66" s="255">
        <f>IFERROR(VLOOKUP($A66,강북소상공인영업팀IU!$A:$F,6,FALSE),0)</f>
        <v>0</v>
      </c>
      <c r="H66" s="255">
        <f>IFERROR(VLOOKUP($A66,강남소상공인영업팀IU!$A:$E,4,FALSE),0)</f>
        <v>0</v>
      </c>
      <c r="I66" s="255">
        <f>IFERROR(VLOOKUP($A66,강남소상공인영업팀IU!$A:$E,5,FALSE),0)</f>
        <v>0</v>
      </c>
      <c r="J66" s="255">
        <f>IFERROR(VLOOKUP($A66,강서소상공인영업팀IU!$A:$E,4,FALSE),0)</f>
        <v>0</v>
      </c>
      <c r="K66" s="255">
        <f>IFERROR(VLOOKUP($A66,강서소상공인영업팀IU!$A:$E,5,FALSE),0)</f>
        <v>0</v>
      </c>
      <c r="L66" s="255">
        <f>IFERROR(VLOOKUP($A66,동부소상공인영업팀IU!$A:$F,4,FALSE),0)</f>
        <v>0</v>
      </c>
      <c r="M66" s="255">
        <f>IFERROR(VLOOKUP($A66,동부소상공인영업팀IU!$A:$F,5,FALSE),0)</f>
        <v>0</v>
      </c>
      <c r="N66" s="255">
        <f>IFERROR(VLOOKUP($A66,동부소상공인영업팀IU!$A:$F,6,FALSE),0)</f>
        <v>0</v>
      </c>
      <c r="O66" s="255">
        <f>IFERROR(VLOOKUP($A66,서부소상공인영업팀IU!$A:$F,5,FALSE),0)</f>
        <v>0</v>
      </c>
      <c r="P66" s="255">
        <f>IFERROR(VLOOKUP($A66,서부소상공인영업팀IU!$A:$F,6,FALSE),0)</f>
        <v>0</v>
      </c>
      <c r="Q66" s="255">
        <f>IFERROR(VLOOKUP($A66,서부소상공인영업팀IU!$A:$F,4,FALSE),0)</f>
        <v>0</v>
      </c>
      <c r="S66" s="255">
        <f>IFERROR(VLOOKUP(A66,강북소상공인영업팀IU!$A:$F,3,FALSE),0)+IFERROR(VLOOKUP(A66,강남소상공인영업팀IU!$A:$E,3,FALSE),0)+IFERROR(VLOOKUP(A66,강서소상공인영업팀IU!$A:$E,3,FALSE),0)+IFERROR(VLOOKUP(A66,동부소상공인영업팀IU!$A:$F,3,FALSE),0)+IFERROR(VLOOKUP(A66,서부소상공인영업팀IU!$A:$F,3,FALSE),0)</f>
        <v>0</v>
      </c>
    </row>
    <row r="67" spans="1:19" customFormat="1" ht="16" x14ac:dyDescent="0.25">
      <c r="A67" s="60" t="s">
        <v>150</v>
      </c>
      <c r="B67" s="255">
        <f t="shared" ref="B67:B130" si="1">SUM(C67:Q67)</f>
        <v>0</v>
      </c>
      <c r="C67" s="255">
        <f>IFERROR(VLOOKUP($A67,법인영업혁신단!$A:$N,14,FALSE),0)</f>
        <v>0</v>
      </c>
      <c r="D67" s="255">
        <f>IFERROR(VLOOKUP($A67,'법인영업혁신단 IU'!$A:$F,6,FALSE),0)</f>
        <v>0</v>
      </c>
      <c r="E67" s="255">
        <f>IFERROR(VLOOKUP($A67,강북소상공인영업팀IU!$A:$F,4,FALSE),0)</f>
        <v>0</v>
      </c>
      <c r="F67" s="255">
        <f>IFERROR(VLOOKUP($A67,강북소상공인영업팀IU!$A:$F,5,FALSE),0)</f>
        <v>0</v>
      </c>
      <c r="G67" s="255">
        <f>IFERROR(VLOOKUP($A67,강북소상공인영업팀IU!$A:$F,6,FALSE),0)</f>
        <v>0</v>
      </c>
      <c r="H67" s="255">
        <f>IFERROR(VLOOKUP($A67,강남소상공인영업팀IU!$A:$E,4,FALSE),0)</f>
        <v>0</v>
      </c>
      <c r="I67" s="255">
        <f>IFERROR(VLOOKUP($A67,강남소상공인영업팀IU!$A:$E,5,FALSE),0)</f>
        <v>0</v>
      </c>
      <c r="J67" s="255">
        <f>IFERROR(VLOOKUP($A67,강서소상공인영업팀IU!$A:$E,4,FALSE),0)</f>
        <v>0</v>
      </c>
      <c r="K67" s="255">
        <f>IFERROR(VLOOKUP($A67,강서소상공인영업팀IU!$A:$E,5,FALSE),0)</f>
        <v>0</v>
      </c>
      <c r="L67" s="255">
        <f>IFERROR(VLOOKUP($A67,동부소상공인영업팀IU!$A:$F,4,FALSE),0)</f>
        <v>0</v>
      </c>
      <c r="M67" s="255">
        <f>IFERROR(VLOOKUP($A67,동부소상공인영업팀IU!$A:$F,5,FALSE),0)</f>
        <v>0</v>
      </c>
      <c r="N67" s="255">
        <f>IFERROR(VLOOKUP($A67,동부소상공인영업팀IU!$A:$F,6,FALSE),0)</f>
        <v>0</v>
      </c>
      <c r="O67" s="255">
        <f>IFERROR(VLOOKUP($A67,서부소상공인영업팀IU!$A:$F,5,FALSE),0)</f>
        <v>0</v>
      </c>
      <c r="P67" s="255">
        <f>IFERROR(VLOOKUP($A67,서부소상공인영업팀IU!$A:$F,6,FALSE),0)</f>
        <v>0</v>
      </c>
      <c r="Q67" s="255">
        <f>IFERROR(VLOOKUP($A67,서부소상공인영업팀IU!$A:$F,4,FALSE),0)</f>
        <v>0</v>
      </c>
      <c r="S67" s="255">
        <f>IFERROR(VLOOKUP(A67,강북소상공인영업팀IU!$A:$F,3,FALSE),0)+IFERROR(VLOOKUP(A67,강남소상공인영업팀IU!$A:$E,3,FALSE),0)+IFERROR(VLOOKUP(A67,강서소상공인영업팀IU!$A:$E,3,FALSE),0)+IFERROR(VLOOKUP(A67,동부소상공인영업팀IU!$A:$F,3,FALSE),0)+IFERROR(VLOOKUP(A67,서부소상공인영업팀IU!$A:$F,3,FALSE),0)</f>
        <v>0</v>
      </c>
    </row>
    <row r="68" spans="1:19" customFormat="1" ht="16" x14ac:dyDescent="0.25">
      <c r="A68" s="60" t="s">
        <v>39</v>
      </c>
      <c r="B68" s="255">
        <f t="shared" si="1"/>
        <v>63088380</v>
      </c>
      <c r="C68" s="255">
        <f>IFERROR(VLOOKUP($A68,법인영업혁신단!$A:$N,14,FALSE),0)</f>
        <v>0</v>
      </c>
      <c r="D68" s="255">
        <f>IFERROR(VLOOKUP($A68,'법인영업혁신단 IU'!$A:$F,6,FALSE),0)</f>
        <v>8202500.0000000009</v>
      </c>
      <c r="E68" s="255">
        <f>IFERROR(VLOOKUP($A68,강북소상공인영업팀IU!$A:$F,4,FALSE),0)</f>
        <v>3575000</v>
      </c>
      <c r="F68" s="255">
        <f>IFERROR(VLOOKUP($A68,강북소상공인영업팀IU!$A:$F,5,FALSE),0)</f>
        <v>5700000</v>
      </c>
      <c r="G68" s="255">
        <f>IFERROR(VLOOKUP($A68,강북소상공인영업팀IU!$A:$F,6,FALSE),0)</f>
        <v>5000000</v>
      </c>
      <c r="H68" s="255">
        <f>IFERROR(VLOOKUP($A68,강남소상공인영업팀IU!$A:$E,4,FALSE),0)</f>
        <v>4102180</v>
      </c>
      <c r="I68" s="255">
        <f>IFERROR(VLOOKUP($A68,강남소상공인영업팀IU!$A:$E,5,FALSE),0)</f>
        <v>775000</v>
      </c>
      <c r="J68" s="255">
        <f>IFERROR(VLOOKUP($A68,강서소상공인영업팀IU!$A:$E,4,FALSE),0)</f>
        <v>4225000</v>
      </c>
      <c r="K68" s="255">
        <f>IFERROR(VLOOKUP($A68,강서소상공인영업팀IU!$A:$E,5,FALSE),0)</f>
        <v>4808700</v>
      </c>
      <c r="L68" s="255">
        <f>IFERROR(VLOOKUP($A68,동부소상공인영업팀IU!$A:$F,4,FALSE),0)</f>
        <v>4025000</v>
      </c>
      <c r="M68" s="255">
        <f>IFERROR(VLOOKUP($A68,동부소상공인영업팀IU!$A:$F,5,FALSE),0)</f>
        <v>2750000</v>
      </c>
      <c r="N68" s="255">
        <f>IFERROR(VLOOKUP($A68,동부소상공인영업팀IU!$A:$F,6,FALSE),0)</f>
        <v>6775000</v>
      </c>
      <c r="O68" s="255">
        <f>IFERROR(VLOOKUP($A68,서부소상공인영업팀IU!$A:$F,5,FALSE),0)</f>
        <v>3675000</v>
      </c>
      <c r="P68" s="255">
        <f>IFERROR(VLOOKUP($A68,서부소상공인영업팀IU!$A:$F,6,FALSE),0)</f>
        <v>3075000</v>
      </c>
      <c r="Q68" s="255">
        <f>IFERROR(VLOOKUP($A68,서부소상공인영업팀IU!$A:$F,4,FALSE),0)</f>
        <v>6400000</v>
      </c>
      <c r="S68" s="255">
        <f>IFERROR(VLOOKUP(A68,강북소상공인영업팀IU!$A:$F,3,FALSE),0)+IFERROR(VLOOKUP(A68,강남소상공인영업팀IU!$A:$E,3,FALSE),0)+IFERROR(VLOOKUP(A68,강서소상공인영업팀IU!$A:$E,3,FALSE),0)+IFERROR(VLOOKUP(A68,동부소상공인영업팀IU!$A:$F,3,FALSE),0)+IFERROR(VLOOKUP(A68,서부소상공인영업팀IU!$A:$F,3,FALSE),0)</f>
        <v>2125000</v>
      </c>
    </row>
    <row r="69" spans="1:19" customFormat="1" ht="16" x14ac:dyDescent="0.25">
      <c r="A69" s="60" t="s">
        <v>151</v>
      </c>
      <c r="B69" s="255">
        <f t="shared" si="1"/>
        <v>3600000</v>
      </c>
      <c r="C69" s="255">
        <f>IFERROR(VLOOKUP($A69,법인영업혁신단!$A:$N,14,FALSE),0)</f>
        <v>0</v>
      </c>
      <c r="D69" s="255">
        <f>IFERROR(VLOOKUP($A69,'법인영업혁신단 IU'!$A:$F,6,FALSE),0)</f>
        <v>0</v>
      </c>
      <c r="E69" s="255">
        <f>IFERROR(VLOOKUP($A69,강북소상공인영업팀IU!$A:$F,4,FALSE),0)</f>
        <v>200000</v>
      </c>
      <c r="F69" s="255">
        <f>IFERROR(VLOOKUP($A69,강북소상공인영업팀IU!$A:$F,5,FALSE),0)</f>
        <v>0</v>
      </c>
      <c r="G69" s="255">
        <f>IFERROR(VLOOKUP($A69,강북소상공인영업팀IU!$A:$F,6,FALSE),0)</f>
        <v>700000</v>
      </c>
      <c r="H69" s="255">
        <f>IFERROR(VLOOKUP($A69,강남소상공인영업팀IU!$A:$E,4,FALSE),0)</f>
        <v>200000</v>
      </c>
      <c r="I69" s="255">
        <f>IFERROR(VLOOKUP($A69,강남소상공인영업팀IU!$A:$E,5,FALSE),0)</f>
        <v>100000</v>
      </c>
      <c r="J69" s="255">
        <f>IFERROR(VLOOKUP($A69,강서소상공인영업팀IU!$A:$E,4,FALSE),0)</f>
        <v>0</v>
      </c>
      <c r="K69" s="255">
        <f>IFERROR(VLOOKUP($A69,강서소상공인영업팀IU!$A:$E,5,FALSE),0)</f>
        <v>0</v>
      </c>
      <c r="L69" s="255">
        <f>IFERROR(VLOOKUP($A69,동부소상공인영업팀IU!$A:$F,4,FALSE),0)</f>
        <v>0</v>
      </c>
      <c r="M69" s="255">
        <f>IFERROR(VLOOKUP($A69,동부소상공인영업팀IU!$A:$F,5,FALSE),0)</f>
        <v>300000</v>
      </c>
      <c r="N69" s="255">
        <f>IFERROR(VLOOKUP($A69,동부소상공인영업팀IU!$A:$F,6,FALSE),0)</f>
        <v>600000</v>
      </c>
      <c r="O69" s="255">
        <f>IFERROR(VLOOKUP($A69,서부소상공인영업팀IU!$A:$F,5,FALSE),0)</f>
        <v>500000</v>
      </c>
      <c r="P69" s="255">
        <f>IFERROR(VLOOKUP($A69,서부소상공인영업팀IU!$A:$F,6,FALSE),0)</f>
        <v>700000</v>
      </c>
      <c r="Q69" s="255">
        <f>IFERROR(VLOOKUP($A69,서부소상공인영업팀IU!$A:$F,4,FALSE),0)</f>
        <v>300000</v>
      </c>
      <c r="S69" s="255">
        <f>IFERROR(VLOOKUP(A69,강북소상공인영업팀IU!$A:$F,3,FALSE),0)+IFERROR(VLOOKUP(A69,강남소상공인영업팀IU!$A:$E,3,FALSE),0)+IFERROR(VLOOKUP(A69,강서소상공인영업팀IU!$A:$E,3,FALSE),0)+IFERROR(VLOOKUP(A69,동부소상공인영업팀IU!$A:$F,3,FALSE),0)+IFERROR(VLOOKUP(A69,서부소상공인영업팀IU!$A:$F,3,FALSE),0)</f>
        <v>0</v>
      </c>
    </row>
    <row r="70" spans="1:19" customFormat="1" ht="16" x14ac:dyDescent="0.25">
      <c r="A70" s="42" t="s">
        <v>152</v>
      </c>
      <c r="B70" s="255">
        <f t="shared" si="1"/>
        <v>0</v>
      </c>
      <c r="C70" s="255">
        <f>IFERROR(VLOOKUP($A70,법인영업혁신단!$A:$N,14,FALSE),0)</f>
        <v>0</v>
      </c>
      <c r="D70" s="255">
        <f>IFERROR(VLOOKUP($A70,'법인영업혁신단 IU'!$A:$F,6,FALSE),0)</f>
        <v>0</v>
      </c>
      <c r="E70" s="255">
        <f>IFERROR(VLOOKUP($A70,강북소상공인영업팀IU!$A:$F,4,FALSE),0)</f>
        <v>0</v>
      </c>
      <c r="F70" s="255">
        <f>IFERROR(VLOOKUP($A70,강북소상공인영업팀IU!$A:$F,5,FALSE),0)</f>
        <v>0</v>
      </c>
      <c r="G70" s="255">
        <f>IFERROR(VLOOKUP($A70,강북소상공인영업팀IU!$A:$F,6,FALSE),0)</f>
        <v>0</v>
      </c>
      <c r="H70" s="255">
        <f>IFERROR(VLOOKUP($A70,강남소상공인영업팀IU!$A:$E,4,FALSE),0)</f>
        <v>0</v>
      </c>
      <c r="I70" s="255">
        <f>IFERROR(VLOOKUP($A70,강남소상공인영업팀IU!$A:$E,5,FALSE),0)</f>
        <v>0</v>
      </c>
      <c r="J70" s="255">
        <f>IFERROR(VLOOKUP($A70,강서소상공인영업팀IU!$A:$E,4,FALSE),0)</f>
        <v>0</v>
      </c>
      <c r="K70" s="255">
        <f>IFERROR(VLOOKUP($A70,강서소상공인영업팀IU!$A:$E,5,FALSE),0)</f>
        <v>0</v>
      </c>
      <c r="L70" s="255">
        <f>IFERROR(VLOOKUP($A70,동부소상공인영업팀IU!$A:$F,4,FALSE),0)</f>
        <v>0</v>
      </c>
      <c r="M70" s="255">
        <f>IFERROR(VLOOKUP($A70,동부소상공인영업팀IU!$A:$F,5,FALSE),0)</f>
        <v>0</v>
      </c>
      <c r="N70" s="255">
        <f>IFERROR(VLOOKUP($A70,동부소상공인영업팀IU!$A:$F,6,FALSE),0)</f>
        <v>0</v>
      </c>
      <c r="O70" s="255">
        <f>IFERROR(VLOOKUP($A70,서부소상공인영업팀IU!$A:$F,5,FALSE),0)</f>
        <v>0</v>
      </c>
      <c r="P70" s="255">
        <f>IFERROR(VLOOKUP($A70,서부소상공인영업팀IU!$A:$F,6,FALSE),0)</f>
        <v>0</v>
      </c>
      <c r="Q70" s="255">
        <f>IFERROR(VLOOKUP($A70,서부소상공인영업팀IU!$A:$F,4,FALSE),0)</f>
        <v>0</v>
      </c>
      <c r="S70" s="255">
        <f>IFERROR(VLOOKUP(A70,강북소상공인영업팀IU!$A:$F,3,FALSE),0)+IFERROR(VLOOKUP(A70,강남소상공인영업팀IU!$A:$E,3,FALSE),0)+IFERROR(VLOOKUP(A70,강서소상공인영업팀IU!$A:$E,3,FALSE),0)+IFERROR(VLOOKUP(A70,동부소상공인영업팀IU!$A:$F,3,FALSE),0)+IFERROR(VLOOKUP(A70,서부소상공인영업팀IU!$A:$F,3,FALSE),0)</f>
        <v>0</v>
      </c>
    </row>
    <row r="71" spans="1:19" customFormat="1" ht="16" x14ac:dyDescent="0.25">
      <c r="A71" s="42" t="s">
        <v>40</v>
      </c>
      <c r="B71" s="255">
        <f t="shared" si="1"/>
        <v>30448283.372083932</v>
      </c>
      <c r="C71" s="255">
        <f>IFERROR(VLOOKUP($A71,법인영업혁신단!$A:$N,14,FALSE),0)</f>
        <v>-25530.027916069135</v>
      </c>
      <c r="D71" s="255">
        <f>IFERROR(VLOOKUP($A71,'법인영업혁신단 IU'!$A:$F,6,FALSE),0)</f>
        <v>4794938.4000000004</v>
      </c>
      <c r="E71" s="255">
        <f>IFERROR(VLOOKUP($A71,강북소상공인영업팀IU!$A:$F,4,FALSE),0)</f>
        <v>2076686</v>
      </c>
      <c r="F71" s="255">
        <f>IFERROR(VLOOKUP($A71,강북소상공인영업팀IU!$A:$F,5,FALSE),0)</f>
        <v>1828659</v>
      </c>
      <c r="G71" s="255">
        <f>IFERROR(VLOOKUP($A71,강북소상공인영업팀IU!$A:$F,6,FALSE),0)</f>
        <v>2566047</v>
      </c>
      <c r="H71" s="255">
        <f>IFERROR(VLOOKUP($A71,강남소상공인영업팀IU!$A:$E,4,FALSE),0)</f>
        <v>2073104</v>
      </c>
      <c r="I71" s="255">
        <f>IFERROR(VLOOKUP($A71,강남소상공인영업팀IU!$A:$E,5,FALSE),0)</f>
        <v>1514587</v>
      </c>
      <c r="J71" s="255">
        <f>IFERROR(VLOOKUP($A71,강서소상공인영업팀IU!$A:$E,4,FALSE),0)</f>
        <v>1695540</v>
      </c>
      <c r="K71" s="255">
        <f>IFERROR(VLOOKUP($A71,강서소상공인영업팀IU!$A:$E,5,FALSE),0)</f>
        <v>1735695</v>
      </c>
      <c r="L71" s="255">
        <f>IFERROR(VLOOKUP($A71,동부소상공인영업팀IU!$A:$F,4,FALSE),0)</f>
        <v>2628166</v>
      </c>
      <c r="M71" s="255">
        <f>IFERROR(VLOOKUP($A71,동부소상공인영업팀IU!$A:$F,5,FALSE),0)</f>
        <v>875269</v>
      </c>
      <c r="N71" s="255">
        <f>IFERROR(VLOOKUP($A71,동부소상공인영업팀IU!$A:$F,6,FALSE),0)</f>
        <v>2780783</v>
      </c>
      <c r="O71" s="255">
        <f>IFERROR(VLOOKUP($A71,서부소상공인영업팀IU!$A:$F,5,FALSE),0)</f>
        <v>1918599</v>
      </c>
      <c r="P71" s="255">
        <f>IFERROR(VLOOKUP($A71,서부소상공인영업팀IU!$A:$F,6,FALSE),0)</f>
        <v>1745154</v>
      </c>
      <c r="Q71" s="255">
        <f>IFERROR(VLOOKUP($A71,서부소상공인영업팀IU!$A:$F,4,FALSE),0)</f>
        <v>2240586</v>
      </c>
      <c r="S71" s="255">
        <f>IFERROR(VLOOKUP(A71,강북소상공인영업팀IU!$A:$F,3,FALSE),0)+IFERROR(VLOOKUP(A71,강남소상공인영업팀IU!$A:$E,3,FALSE),0)+IFERROR(VLOOKUP(A71,강서소상공인영업팀IU!$A:$E,3,FALSE),0)+IFERROR(VLOOKUP(A71,동부소상공인영업팀IU!$A:$F,3,FALSE),0)+IFERROR(VLOOKUP(A71,서부소상공인영업팀IU!$A:$F,3,FALSE),0)</f>
        <v>6500500</v>
      </c>
    </row>
    <row r="72" spans="1:19" customFormat="1" ht="16" x14ac:dyDescent="0.25">
      <c r="A72" s="56" t="s">
        <v>41</v>
      </c>
      <c r="B72" s="255">
        <f t="shared" si="1"/>
        <v>30448283.372083932</v>
      </c>
      <c r="C72" s="255">
        <f>IFERROR(VLOOKUP($A72,법인영업혁신단!$A:$N,14,FALSE),0)</f>
        <v>-25530.027916069135</v>
      </c>
      <c r="D72" s="255">
        <f>IFERROR(VLOOKUP($A72,'법인영업혁신단 IU'!$A:$F,6,FALSE),0)</f>
        <v>4794938.4000000004</v>
      </c>
      <c r="E72" s="255">
        <f>IFERROR(VLOOKUP($A72,강북소상공인영업팀IU!$A:$F,4,FALSE),0)</f>
        <v>2076686</v>
      </c>
      <c r="F72" s="255">
        <f>IFERROR(VLOOKUP($A72,강북소상공인영업팀IU!$A:$F,5,FALSE),0)</f>
        <v>1828659</v>
      </c>
      <c r="G72" s="255">
        <f>IFERROR(VLOOKUP($A72,강북소상공인영업팀IU!$A:$F,6,FALSE),0)</f>
        <v>2566047</v>
      </c>
      <c r="H72" s="255">
        <f>IFERROR(VLOOKUP($A72,강남소상공인영업팀IU!$A:$E,4,FALSE),0)</f>
        <v>2073104</v>
      </c>
      <c r="I72" s="255">
        <f>IFERROR(VLOOKUP($A72,강남소상공인영업팀IU!$A:$E,5,FALSE),0)</f>
        <v>1514587</v>
      </c>
      <c r="J72" s="255">
        <f>IFERROR(VLOOKUP($A72,강서소상공인영업팀IU!$A:$E,4,FALSE),0)</f>
        <v>1695540</v>
      </c>
      <c r="K72" s="255">
        <f>IFERROR(VLOOKUP($A72,강서소상공인영업팀IU!$A:$E,5,FALSE),0)</f>
        <v>1735695</v>
      </c>
      <c r="L72" s="255">
        <f>IFERROR(VLOOKUP($A72,동부소상공인영업팀IU!$A:$F,4,FALSE),0)</f>
        <v>2628166</v>
      </c>
      <c r="M72" s="255">
        <f>IFERROR(VLOOKUP($A72,동부소상공인영업팀IU!$A:$F,5,FALSE),0)</f>
        <v>875269</v>
      </c>
      <c r="N72" s="255">
        <f>IFERROR(VLOOKUP($A72,동부소상공인영업팀IU!$A:$F,6,FALSE),0)</f>
        <v>2780783</v>
      </c>
      <c r="O72" s="255">
        <f>IFERROR(VLOOKUP($A72,서부소상공인영업팀IU!$A:$F,5,FALSE),0)</f>
        <v>1918599</v>
      </c>
      <c r="P72" s="255">
        <f>IFERROR(VLOOKUP($A72,서부소상공인영업팀IU!$A:$F,6,FALSE),0)</f>
        <v>1745154</v>
      </c>
      <c r="Q72" s="255">
        <f>IFERROR(VLOOKUP($A72,서부소상공인영업팀IU!$A:$F,4,FALSE),0)</f>
        <v>2240586</v>
      </c>
      <c r="S72" s="255">
        <f>IFERROR(VLOOKUP(A72,강북소상공인영업팀IU!$A:$F,3,FALSE),0)+IFERROR(VLOOKUP(A72,강남소상공인영업팀IU!$A:$E,3,FALSE),0)+IFERROR(VLOOKUP(A72,강서소상공인영업팀IU!$A:$E,3,FALSE),0)+IFERROR(VLOOKUP(A72,동부소상공인영업팀IU!$A:$F,3,FALSE),0)+IFERROR(VLOOKUP(A72,서부소상공인영업팀IU!$A:$F,3,FALSE),0)</f>
        <v>6500500</v>
      </c>
    </row>
    <row r="73" spans="1:19" customFormat="1" ht="16" x14ac:dyDescent="0.25">
      <c r="A73" s="42" t="s">
        <v>208</v>
      </c>
      <c r="B73" s="255">
        <f t="shared" si="1"/>
        <v>0</v>
      </c>
      <c r="C73" s="255">
        <f>IFERROR(VLOOKUP($A73,법인영업혁신단!$A:$N,14,FALSE),0)</f>
        <v>0</v>
      </c>
      <c r="D73" s="255">
        <f>IFERROR(VLOOKUP($A73,'법인영업혁신단 IU'!$A:$F,6,FALSE),0)</f>
        <v>0</v>
      </c>
      <c r="E73" s="255">
        <f>IFERROR(VLOOKUP($A73,강북소상공인영업팀IU!$A:$F,4,FALSE),0)</f>
        <v>0</v>
      </c>
      <c r="F73" s="255">
        <f>IFERROR(VLOOKUP($A73,강북소상공인영업팀IU!$A:$F,5,FALSE),0)</f>
        <v>0</v>
      </c>
      <c r="G73" s="255">
        <f>IFERROR(VLOOKUP($A73,강북소상공인영업팀IU!$A:$F,6,FALSE),0)</f>
        <v>0</v>
      </c>
      <c r="H73" s="255">
        <f>IFERROR(VLOOKUP($A73,강남소상공인영업팀IU!$A:$E,4,FALSE),0)</f>
        <v>0</v>
      </c>
      <c r="I73" s="255">
        <f>IFERROR(VLOOKUP($A73,강남소상공인영업팀IU!$A:$E,5,FALSE),0)</f>
        <v>0</v>
      </c>
      <c r="J73" s="255">
        <f>IFERROR(VLOOKUP($A73,강서소상공인영업팀IU!$A:$E,4,FALSE),0)</f>
        <v>0</v>
      </c>
      <c r="K73" s="255">
        <f>IFERROR(VLOOKUP($A73,강서소상공인영업팀IU!$A:$E,5,FALSE),0)</f>
        <v>0</v>
      </c>
      <c r="L73" s="255">
        <f>IFERROR(VLOOKUP($A73,동부소상공인영업팀IU!$A:$F,4,FALSE),0)</f>
        <v>0</v>
      </c>
      <c r="M73" s="255">
        <f>IFERROR(VLOOKUP($A73,동부소상공인영업팀IU!$A:$F,5,FALSE),0)</f>
        <v>0</v>
      </c>
      <c r="N73" s="255">
        <f>IFERROR(VLOOKUP($A73,동부소상공인영업팀IU!$A:$F,6,FALSE),0)</f>
        <v>0</v>
      </c>
      <c r="O73" s="255">
        <f>IFERROR(VLOOKUP($A73,서부소상공인영업팀IU!$A:$F,5,FALSE),0)</f>
        <v>0</v>
      </c>
      <c r="P73" s="255">
        <f>IFERROR(VLOOKUP($A73,서부소상공인영업팀IU!$A:$F,6,FALSE),0)</f>
        <v>0</v>
      </c>
      <c r="Q73" s="255">
        <f>IFERROR(VLOOKUP($A73,서부소상공인영업팀IU!$A:$F,4,FALSE),0)</f>
        <v>0</v>
      </c>
      <c r="S73" s="255">
        <f>IFERROR(VLOOKUP(A73,강북소상공인영업팀IU!$A:$F,3,FALSE),0)+IFERROR(VLOOKUP(A73,강남소상공인영업팀IU!$A:$E,3,FALSE),0)+IFERROR(VLOOKUP(A73,강서소상공인영업팀IU!$A:$E,3,FALSE),0)+IFERROR(VLOOKUP(A73,동부소상공인영업팀IU!$A:$F,3,FALSE),0)+IFERROR(VLOOKUP(A73,서부소상공인영업팀IU!$A:$F,3,FALSE),0)</f>
        <v>0</v>
      </c>
    </row>
    <row r="74" spans="1:19" customFormat="1" ht="16" x14ac:dyDescent="0.25">
      <c r="A74" s="42" t="s">
        <v>42</v>
      </c>
      <c r="B74" s="255">
        <f t="shared" si="1"/>
        <v>210676620.48325121</v>
      </c>
      <c r="C74" s="255">
        <f>IFERROR(VLOOKUP($A74,법인영업혁신단!$A:$N,14,FALSE),0)</f>
        <v>411365.28325122816</v>
      </c>
      <c r="D74" s="255">
        <f>IFERROR(VLOOKUP($A74,'법인영업혁신단 IU'!$A:$F,6,FALSE),0)</f>
        <v>11234995.199999999</v>
      </c>
      <c r="E74" s="255">
        <f>IFERROR(VLOOKUP($A74,강북소상공인영업팀IU!$A:$F,4,FALSE),0)</f>
        <v>12540054</v>
      </c>
      <c r="F74" s="255">
        <f>IFERROR(VLOOKUP($A74,강북소상공인영업팀IU!$A:$F,5,FALSE),0)</f>
        <v>20303010</v>
      </c>
      <c r="G74" s="255">
        <f>IFERROR(VLOOKUP($A74,강북소상공인영업팀IU!$A:$F,6,FALSE),0)</f>
        <v>20911916</v>
      </c>
      <c r="H74" s="255">
        <f>IFERROR(VLOOKUP($A74,강남소상공인영업팀IU!$A:$E,4,FALSE),0)</f>
        <v>12978321</v>
      </c>
      <c r="I74" s="255">
        <f>IFERROR(VLOOKUP($A74,강남소상공인영업팀IU!$A:$E,5,FALSE),0)</f>
        <v>8687826</v>
      </c>
      <c r="J74" s="255">
        <f>IFERROR(VLOOKUP($A74,강서소상공인영업팀IU!$A:$E,4,FALSE),0)</f>
        <v>24660114</v>
      </c>
      <c r="K74" s="255">
        <f>IFERROR(VLOOKUP($A74,강서소상공인영업팀IU!$A:$E,5,FALSE),0)</f>
        <v>23142983</v>
      </c>
      <c r="L74" s="255">
        <f>IFERROR(VLOOKUP($A74,동부소상공인영업팀IU!$A:$F,4,FALSE),0)</f>
        <v>5063145</v>
      </c>
      <c r="M74" s="255">
        <f>IFERROR(VLOOKUP($A74,동부소상공인영업팀IU!$A:$F,5,FALSE),0)</f>
        <v>18914970</v>
      </c>
      <c r="N74" s="255">
        <f>IFERROR(VLOOKUP($A74,동부소상공인영업팀IU!$A:$F,6,FALSE),0)</f>
        <v>17876745</v>
      </c>
      <c r="O74" s="255">
        <f>IFERROR(VLOOKUP($A74,서부소상공인영업팀IU!$A:$F,5,FALSE),0)</f>
        <v>5728252</v>
      </c>
      <c r="P74" s="255">
        <f>IFERROR(VLOOKUP($A74,서부소상공인영업팀IU!$A:$F,6,FALSE),0)</f>
        <v>13789141</v>
      </c>
      <c r="Q74" s="255">
        <f>IFERROR(VLOOKUP($A74,서부소상공인영업팀IU!$A:$F,4,FALSE),0)</f>
        <v>14433783</v>
      </c>
      <c r="S74" s="255">
        <f>IFERROR(VLOOKUP(A74,강북소상공인영업팀IU!$A:$F,3,FALSE),0)+IFERROR(VLOOKUP(A74,강남소상공인영업팀IU!$A:$E,3,FALSE),0)+IFERROR(VLOOKUP(A74,강서소상공인영업팀IU!$A:$E,3,FALSE),0)+IFERROR(VLOOKUP(A74,동부소상공인영업팀IU!$A:$F,3,FALSE),0)+IFERROR(VLOOKUP(A74,서부소상공인영업팀IU!$A:$F,3,FALSE),0)</f>
        <v>8315862</v>
      </c>
    </row>
    <row r="75" spans="1:19" customFormat="1" ht="16" x14ac:dyDescent="0.25">
      <c r="A75" s="56" t="s">
        <v>43</v>
      </c>
      <c r="B75" s="255">
        <f t="shared" si="1"/>
        <v>0</v>
      </c>
      <c r="C75" s="255">
        <f>IFERROR(VLOOKUP($A75,법인영업혁신단!$A:$N,14,FALSE),0)</f>
        <v>0</v>
      </c>
      <c r="D75" s="255">
        <f>IFERROR(VLOOKUP($A75,'법인영업혁신단 IU'!$A:$F,6,FALSE),0)</f>
        <v>0</v>
      </c>
      <c r="E75" s="255">
        <f>IFERROR(VLOOKUP($A75,강북소상공인영업팀IU!$A:$F,4,FALSE),0)</f>
        <v>0</v>
      </c>
      <c r="F75" s="255">
        <f>IFERROR(VLOOKUP($A75,강북소상공인영업팀IU!$A:$F,5,FALSE),0)</f>
        <v>0</v>
      </c>
      <c r="G75" s="255">
        <f>IFERROR(VLOOKUP($A75,강북소상공인영업팀IU!$A:$F,6,FALSE),0)</f>
        <v>0</v>
      </c>
      <c r="H75" s="255">
        <f>IFERROR(VLOOKUP($A75,강남소상공인영업팀IU!$A:$E,4,FALSE),0)</f>
        <v>0</v>
      </c>
      <c r="I75" s="255">
        <f>IFERROR(VLOOKUP($A75,강남소상공인영업팀IU!$A:$E,5,FALSE),0)</f>
        <v>0</v>
      </c>
      <c r="J75" s="255">
        <f>IFERROR(VLOOKUP($A75,강서소상공인영업팀IU!$A:$E,4,FALSE),0)</f>
        <v>0</v>
      </c>
      <c r="K75" s="255">
        <f>IFERROR(VLOOKUP($A75,강서소상공인영업팀IU!$A:$E,5,FALSE),0)</f>
        <v>0</v>
      </c>
      <c r="L75" s="255">
        <f>IFERROR(VLOOKUP($A75,동부소상공인영업팀IU!$A:$F,4,FALSE),0)</f>
        <v>0</v>
      </c>
      <c r="M75" s="255">
        <f>IFERROR(VLOOKUP($A75,동부소상공인영업팀IU!$A:$F,5,FALSE),0)</f>
        <v>0</v>
      </c>
      <c r="N75" s="255">
        <f>IFERROR(VLOOKUP($A75,동부소상공인영업팀IU!$A:$F,6,FALSE),0)</f>
        <v>0</v>
      </c>
      <c r="O75" s="255">
        <f>IFERROR(VLOOKUP($A75,서부소상공인영업팀IU!$A:$F,5,FALSE),0)</f>
        <v>0</v>
      </c>
      <c r="P75" s="255">
        <f>IFERROR(VLOOKUP($A75,서부소상공인영업팀IU!$A:$F,6,FALSE),0)</f>
        <v>0</v>
      </c>
      <c r="Q75" s="255">
        <f>IFERROR(VLOOKUP($A75,서부소상공인영업팀IU!$A:$F,4,FALSE),0)</f>
        <v>0</v>
      </c>
      <c r="S75" s="255">
        <f>IFERROR(VLOOKUP(A75,강북소상공인영업팀IU!$A:$F,3,FALSE),0)+IFERROR(VLOOKUP(A75,강남소상공인영업팀IU!$A:$E,3,FALSE),0)+IFERROR(VLOOKUP(A75,강서소상공인영업팀IU!$A:$E,3,FALSE),0)+IFERROR(VLOOKUP(A75,동부소상공인영업팀IU!$A:$F,3,FALSE),0)+IFERROR(VLOOKUP(A75,서부소상공인영업팀IU!$A:$F,3,FALSE),0)</f>
        <v>0</v>
      </c>
    </row>
    <row r="76" spans="1:19" customFormat="1" ht="16" x14ac:dyDescent="0.25">
      <c r="A76" s="56" t="s">
        <v>44</v>
      </c>
      <c r="B76" s="255">
        <f t="shared" si="1"/>
        <v>3229581.6517501408</v>
      </c>
      <c r="C76" s="255">
        <f>IFERROR(VLOOKUP($A76,법인영업혁신단!$A:$N,14,FALSE),0)</f>
        <v>23025.851750140533</v>
      </c>
      <c r="D76" s="255">
        <f>IFERROR(VLOOKUP($A76,'법인영업혁신단 IU'!$A:$F,6,FALSE),0)</f>
        <v>510037.80000000005</v>
      </c>
      <c r="E76" s="255">
        <f>IFERROR(VLOOKUP($A76,강북소상공인영업팀IU!$A:$F,4,FALSE),0)</f>
        <v>190506</v>
      </c>
      <c r="F76" s="255">
        <f>IFERROR(VLOOKUP($A76,강북소상공인영업팀IU!$A:$F,5,FALSE),0)</f>
        <v>239862</v>
      </c>
      <c r="G76" s="255">
        <f>IFERROR(VLOOKUP($A76,강북소상공인영업팀IU!$A:$F,6,FALSE),0)</f>
        <v>253569</v>
      </c>
      <c r="H76" s="255">
        <f>IFERROR(VLOOKUP($A76,강남소상공인영업팀IU!$A:$E,4,FALSE),0)</f>
        <v>186914</v>
      </c>
      <c r="I76" s="255">
        <f>IFERROR(VLOOKUP($A76,강남소상공인영업팀IU!$A:$E,5,FALSE),0)</f>
        <v>112233</v>
      </c>
      <c r="J76" s="255">
        <f>IFERROR(VLOOKUP($A76,강서소상공인영업팀IU!$A:$E,4,FALSE),0)</f>
        <v>252116</v>
      </c>
      <c r="K76" s="255">
        <f>IFERROR(VLOOKUP($A76,강서소상공인영업팀IU!$A:$E,5,FALSE),0)</f>
        <v>262905</v>
      </c>
      <c r="L76" s="255">
        <f>IFERROR(VLOOKUP($A76,동부소상공인영업팀IU!$A:$F,4,FALSE),0)</f>
        <v>129846</v>
      </c>
      <c r="M76" s="255">
        <f>IFERROR(VLOOKUP($A76,동부소상공인영업팀IU!$A:$F,5,FALSE),0)</f>
        <v>191336</v>
      </c>
      <c r="N76" s="255">
        <f>IFERROR(VLOOKUP($A76,동부소상공인영업팀IU!$A:$F,6,FALSE),0)</f>
        <v>298682</v>
      </c>
      <c r="O76" s="255">
        <f>IFERROR(VLOOKUP($A76,서부소상공인영업팀IU!$A:$F,5,FALSE),0)</f>
        <v>150586</v>
      </c>
      <c r="P76" s="255">
        <f>IFERROR(VLOOKUP($A76,서부소상공인영업팀IU!$A:$F,6,FALSE),0)</f>
        <v>197681</v>
      </c>
      <c r="Q76" s="255">
        <f>IFERROR(VLOOKUP($A76,서부소상공인영업팀IU!$A:$F,4,FALSE),0)</f>
        <v>230282</v>
      </c>
      <c r="S76" s="255">
        <f>IFERROR(VLOOKUP(A76,강북소상공인영업팀IU!$A:$F,3,FALSE),0)+IFERROR(VLOOKUP(A76,강남소상공인영업팀IU!$A:$E,3,FALSE),0)+IFERROR(VLOOKUP(A76,강서소상공인영업팀IU!$A:$E,3,FALSE),0)+IFERROR(VLOOKUP(A76,동부소상공인영업팀IU!$A:$F,3,FALSE),0)+IFERROR(VLOOKUP(A76,서부소상공인영업팀IU!$A:$F,3,FALSE),0)</f>
        <v>750727</v>
      </c>
    </row>
    <row r="77" spans="1:19" customFormat="1" ht="16" x14ac:dyDescent="0.25">
      <c r="A77" s="56" t="s">
        <v>45</v>
      </c>
      <c r="B77" s="255">
        <f t="shared" si="1"/>
        <v>14194975.948875893</v>
      </c>
      <c r="C77" s="255">
        <f>IFERROR(VLOOKUP($A77,법인영업혁신단!$A:$N,14,FALSE),0)</f>
        <v>-11902.05112410624</v>
      </c>
      <c r="D77" s="255">
        <f>IFERROR(VLOOKUP($A77,'법인영업혁신단 IU'!$A:$F,6,FALSE),0)</f>
        <v>2235398</v>
      </c>
      <c r="E77" s="255">
        <f>IFERROR(VLOOKUP($A77,강북소상공인영업팀IU!$A:$F,4,FALSE),0)</f>
        <v>968150</v>
      </c>
      <c r="F77" s="255">
        <f>IFERROR(VLOOKUP($A77,강북소상공인영업팀IU!$A:$F,5,FALSE),0)</f>
        <v>852520</v>
      </c>
      <c r="G77" s="255">
        <f>IFERROR(VLOOKUP($A77,강북소상공인영업팀IU!$A:$F,6,FALSE),0)</f>
        <v>1196290</v>
      </c>
      <c r="H77" s="255">
        <f>IFERROR(VLOOKUP($A77,강남소상공인영업팀IU!$A:$E,4,FALSE),0)</f>
        <v>966480</v>
      </c>
      <c r="I77" s="255">
        <f>IFERROR(VLOOKUP($A77,강남소상공인영업팀IU!$A:$E,5,FALSE),0)</f>
        <v>706100</v>
      </c>
      <c r="J77" s="255">
        <f>IFERROR(VLOOKUP($A77,강서소상공인영업팀IU!$A:$E,4,FALSE),0)</f>
        <v>790460</v>
      </c>
      <c r="K77" s="255">
        <f>IFERROR(VLOOKUP($A77,강서소상공인영업팀IU!$A:$E,5,FALSE),0)</f>
        <v>809180</v>
      </c>
      <c r="L77" s="255">
        <f>IFERROR(VLOOKUP($A77,동부소상공인영업팀IU!$A:$F,4,FALSE),0)</f>
        <v>1225250</v>
      </c>
      <c r="M77" s="255">
        <f>IFERROR(VLOOKUP($A77,동부소상공인영업팀IU!$A:$F,5,FALSE),0)</f>
        <v>408050</v>
      </c>
      <c r="N77" s="255">
        <f>IFERROR(VLOOKUP($A77,동부소상공인영업팀IU!$A:$F,6,FALSE),0)</f>
        <v>1296400</v>
      </c>
      <c r="O77" s="255">
        <f>IFERROR(VLOOKUP($A77,서부소상공인영업팀IU!$A:$F,5,FALSE),0)</f>
        <v>894450</v>
      </c>
      <c r="P77" s="255">
        <f>IFERROR(VLOOKUP($A77,서부소상공인영업팀IU!$A:$F,6,FALSE),0)</f>
        <v>813590</v>
      </c>
      <c r="Q77" s="255">
        <f>IFERROR(VLOOKUP($A77,서부소상공인영업팀IU!$A:$F,4,FALSE),0)</f>
        <v>1044560</v>
      </c>
      <c r="S77" s="255">
        <f>IFERROR(VLOOKUP(A77,강북소상공인영업팀IU!$A:$F,3,FALSE),0)+IFERROR(VLOOKUP(A77,강남소상공인영업팀IU!$A:$E,3,FALSE),0)+IFERROR(VLOOKUP(A77,강서소상공인영업팀IU!$A:$E,3,FALSE),0)+IFERROR(VLOOKUP(A77,동부소상공인영업팀IU!$A:$F,3,FALSE),0)+IFERROR(VLOOKUP(A77,서부소상공인영업팀IU!$A:$F,3,FALSE),0)</f>
        <v>3030530</v>
      </c>
    </row>
    <row r="78" spans="1:19" customFormat="1" ht="16" x14ac:dyDescent="0.25">
      <c r="A78" s="56" t="s">
        <v>46</v>
      </c>
      <c r="B78" s="255">
        <f t="shared" si="1"/>
        <v>12770775.073368758</v>
      </c>
      <c r="C78" s="255">
        <f>IFERROR(VLOOKUP($A78,법인영업혁신단!$A:$N,14,FALSE),0)</f>
        <v>38806.073368758887</v>
      </c>
      <c r="D78" s="255">
        <f>IFERROR(VLOOKUP($A78,'법인영업혁신단 IU'!$A:$F,6,FALSE),0)</f>
        <v>2516319</v>
      </c>
      <c r="E78" s="255">
        <f>IFERROR(VLOOKUP($A78,강북소상공인영업팀IU!$A:$F,4,FALSE),0)</f>
        <v>958150</v>
      </c>
      <c r="F78" s="255">
        <f>IFERROR(VLOOKUP($A78,강북소상공인영업팀IU!$A:$F,5,FALSE),0)</f>
        <v>1003290</v>
      </c>
      <c r="G78" s="255">
        <f>IFERROR(VLOOKUP($A78,강북소상공인영업팀IU!$A:$F,6,FALSE),0)</f>
        <v>765020</v>
      </c>
      <c r="H78" s="255">
        <f>IFERROR(VLOOKUP($A78,강남소상공인영업팀IU!$A:$E,4,FALSE),0)</f>
        <v>1052680</v>
      </c>
      <c r="I78" s="255">
        <f>IFERROR(VLOOKUP($A78,강남소상공인영업팀IU!$A:$E,5,FALSE),0)</f>
        <v>605140</v>
      </c>
      <c r="J78" s="255">
        <f>IFERROR(VLOOKUP($A78,강서소상공인영업팀IU!$A:$E,4,FALSE),0)</f>
        <v>896600</v>
      </c>
      <c r="K78" s="255">
        <f>IFERROR(VLOOKUP($A78,강서소상공인영업팀IU!$A:$E,5,FALSE),0)</f>
        <v>217880</v>
      </c>
      <c r="L78" s="255">
        <f>IFERROR(VLOOKUP($A78,동부소상공인영업팀IU!$A:$F,4,FALSE),0)</f>
        <v>896220</v>
      </c>
      <c r="M78" s="255">
        <f>IFERROR(VLOOKUP($A78,동부소상공인영업팀IU!$A:$F,5,FALSE),0)</f>
        <v>335670</v>
      </c>
      <c r="N78" s="255">
        <f>IFERROR(VLOOKUP($A78,동부소상공인영업팀IU!$A:$F,6,FALSE),0)</f>
        <v>1030250</v>
      </c>
      <c r="O78" s="255">
        <f>IFERROR(VLOOKUP($A78,서부소상공인영업팀IU!$A:$F,5,FALSE),0)</f>
        <v>836460</v>
      </c>
      <c r="P78" s="255">
        <f>IFERROR(VLOOKUP($A78,서부소상공인영업팀IU!$A:$F,6,FALSE),0)</f>
        <v>565240</v>
      </c>
      <c r="Q78" s="255">
        <f>IFERROR(VLOOKUP($A78,서부소상공인영업팀IU!$A:$F,4,FALSE),0)</f>
        <v>1053050</v>
      </c>
      <c r="S78" s="255">
        <f>IFERROR(VLOOKUP(A78,강북소상공인영업팀IU!$A:$F,3,FALSE),0)+IFERROR(VLOOKUP(A78,강남소상공인영업팀IU!$A:$E,3,FALSE),0)+IFERROR(VLOOKUP(A78,강서소상공인영업팀IU!$A:$E,3,FALSE),0)+IFERROR(VLOOKUP(A78,동부소상공인영업팀IU!$A:$F,3,FALSE),0)+IFERROR(VLOOKUP(A78,서부소상공인영업팀IU!$A:$F,3,FALSE),0)</f>
        <v>3135430</v>
      </c>
    </row>
    <row r="79" spans="1:19" customFormat="1" ht="16" x14ac:dyDescent="0.25">
      <c r="A79" s="56" t="s">
        <v>47</v>
      </c>
      <c r="B79" s="255">
        <f t="shared" si="1"/>
        <v>6019166.8613392171</v>
      </c>
      <c r="C79" s="255">
        <f>IFERROR(VLOOKUP($A79,법인영업혁신단!$A:$N,14,FALSE),0)</f>
        <v>42914.46133921681</v>
      </c>
      <c r="D79" s="255">
        <f>IFERROR(VLOOKUP($A79,'법인영업혁신단 IU'!$A:$F,6,FALSE),0)</f>
        <v>950588.4</v>
      </c>
      <c r="E79" s="255">
        <f>IFERROR(VLOOKUP($A79,강북소상공인영업팀IU!$A:$F,4,FALSE),0)</f>
        <v>355057</v>
      </c>
      <c r="F79" s="255">
        <f>IFERROR(VLOOKUP($A79,강북소상공인영업팀IU!$A:$F,5,FALSE),0)</f>
        <v>447045</v>
      </c>
      <c r="G79" s="255">
        <f>IFERROR(VLOOKUP($A79,강북소상공인영업팀IU!$A:$F,6,FALSE),0)</f>
        <v>472591</v>
      </c>
      <c r="H79" s="255">
        <f>IFERROR(VLOOKUP($A79,강남소상공인영업팀IU!$A:$E,4,FALSE),0)</f>
        <v>348364</v>
      </c>
      <c r="I79" s="255">
        <f>IFERROR(VLOOKUP($A79,강남소상공인영업팀IU!$A:$E,5,FALSE),0)</f>
        <v>209175</v>
      </c>
      <c r="J79" s="255">
        <f>IFERROR(VLOOKUP($A79,강서소상공인영업팀IU!$A:$E,4,FALSE),0)</f>
        <v>469885</v>
      </c>
      <c r="K79" s="255">
        <f>IFERROR(VLOOKUP($A79,강서소상공인영업팀IU!$A:$E,5,FALSE),0)</f>
        <v>489992</v>
      </c>
      <c r="L79" s="255">
        <f>IFERROR(VLOOKUP($A79,동부소상공인영업팀IU!$A:$F,4,FALSE),0)</f>
        <v>242002</v>
      </c>
      <c r="M79" s="255">
        <f>IFERROR(VLOOKUP($A79,동부소상공인영업팀IU!$A:$F,5,FALSE),0)</f>
        <v>356604</v>
      </c>
      <c r="N79" s="255">
        <f>IFERROR(VLOOKUP($A79,동부소상공인영업팀IU!$A:$F,6,FALSE),0)</f>
        <v>556672</v>
      </c>
      <c r="O79" s="255">
        <f>IFERROR(VLOOKUP($A79,서부소상공인영업팀IU!$A:$F,5,FALSE),0)</f>
        <v>280656</v>
      </c>
      <c r="P79" s="255">
        <f>IFERROR(VLOOKUP($A79,서부소상공인영업팀IU!$A:$F,6,FALSE),0)</f>
        <v>368430</v>
      </c>
      <c r="Q79" s="255">
        <f>IFERROR(VLOOKUP($A79,서부소상공인영업팀IU!$A:$F,4,FALSE),0)</f>
        <v>429191</v>
      </c>
      <c r="S79" s="255">
        <f>IFERROR(VLOOKUP(A79,강북소상공인영업팀IU!$A:$F,3,FALSE),0)+IFERROR(VLOOKUP(A79,강남소상공인영업팀IU!$A:$E,3,FALSE),0)+IFERROR(VLOOKUP(A79,강서소상공인영업팀IU!$A:$E,3,FALSE),0)+IFERROR(VLOOKUP(A79,동부소상공인영업팀IU!$A:$F,3,FALSE),0)+IFERROR(VLOOKUP(A79,서부소상공인영업팀IU!$A:$F,3,FALSE),0)</f>
        <v>1399175</v>
      </c>
    </row>
    <row r="80" spans="1:19" customFormat="1" ht="16" x14ac:dyDescent="0.25">
      <c r="A80" s="56" t="s">
        <v>153</v>
      </c>
      <c r="B80" s="255">
        <f t="shared" si="1"/>
        <v>0</v>
      </c>
      <c r="C80" s="255">
        <f>IFERROR(VLOOKUP($A80,법인영업혁신단!$A:$N,14,FALSE),0)</f>
        <v>0</v>
      </c>
      <c r="D80" s="255">
        <f>IFERROR(VLOOKUP($A80,'법인영업혁신단 IU'!$A:$F,6,FALSE),0)</f>
        <v>0</v>
      </c>
      <c r="E80" s="255">
        <f>IFERROR(VLOOKUP($A80,강북소상공인영업팀IU!$A:$F,4,FALSE),0)</f>
        <v>0</v>
      </c>
      <c r="F80" s="255">
        <f>IFERROR(VLOOKUP($A80,강북소상공인영업팀IU!$A:$F,5,FALSE),0)</f>
        <v>0</v>
      </c>
      <c r="G80" s="255">
        <f>IFERROR(VLOOKUP($A80,강북소상공인영업팀IU!$A:$F,6,FALSE),0)</f>
        <v>0</v>
      </c>
      <c r="H80" s="255">
        <f>IFERROR(VLOOKUP($A80,강남소상공인영업팀IU!$A:$E,4,FALSE),0)</f>
        <v>0</v>
      </c>
      <c r="I80" s="255">
        <f>IFERROR(VLOOKUP($A80,강남소상공인영업팀IU!$A:$E,5,FALSE),0)</f>
        <v>0</v>
      </c>
      <c r="J80" s="255">
        <f>IFERROR(VLOOKUP($A80,강서소상공인영업팀IU!$A:$E,4,FALSE),0)</f>
        <v>0</v>
      </c>
      <c r="K80" s="255">
        <f>IFERROR(VLOOKUP($A80,강서소상공인영업팀IU!$A:$E,5,FALSE),0)</f>
        <v>0</v>
      </c>
      <c r="L80" s="255">
        <f>IFERROR(VLOOKUP($A80,동부소상공인영업팀IU!$A:$F,4,FALSE),0)</f>
        <v>0</v>
      </c>
      <c r="M80" s="255">
        <f>IFERROR(VLOOKUP($A80,동부소상공인영업팀IU!$A:$F,5,FALSE),0)</f>
        <v>0</v>
      </c>
      <c r="N80" s="255">
        <f>IFERROR(VLOOKUP($A80,동부소상공인영업팀IU!$A:$F,6,FALSE),0)</f>
        <v>0</v>
      </c>
      <c r="O80" s="255">
        <f>IFERROR(VLOOKUP($A80,서부소상공인영업팀IU!$A:$F,5,FALSE),0)</f>
        <v>0</v>
      </c>
      <c r="P80" s="255">
        <f>IFERROR(VLOOKUP($A80,서부소상공인영업팀IU!$A:$F,6,FALSE),0)</f>
        <v>0</v>
      </c>
      <c r="Q80" s="255">
        <f>IFERROR(VLOOKUP($A80,서부소상공인영업팀IU!$A:$F,4,FALSE),0)</f>
        <v>0</v>
      </c>
      <c r="S80" s="255">
        <f>IFERROR(VLOOKUP(A80,강북소상공인영업팀IU!$A:$F,3,FALSE),0)+IFERROR(VLOOKUP(A80,강남소상공인영업팀IU!$A:$E,3,FALSE),0)+IFERROR(VLOOKUP(A80,강서소상공인영업팀IU!$A:$E,3,FALSE),0)+IFERROR(VLOOKUP(A80,동부소상공인영업팀IU!$A:$F,3,FALSE),0)+IFERROR(VLOOKUP(A80,서부소상공인영업팀IU!$A:$F,3,FALSE),0)</f>
        <v>0</v>
      </c>
    </row>
    <row r="81" spans="1:19" customFormat="1" ht="16" x14ac:dyDescent="0.25">
      <c r="A81" s="57" t="s">
        <v>48</v>
      </c>
      <c r="B81" s="255">
        <f t="shared" si="1"/>
        <v>6029498.618087763</v>
      </c>
      <c r="C81" s="255">
        <f>IFERROR(VLOOKUP($A81,법인영업혁신단!$A:$N,14,FALSE),0)</f>
        <v>29498.618087763309</v>
      </c>
      <c r="D81" s="255">
        <f>IFERROR(VLOOKUP($A81,'법인영업혁신단 IU'!$A:$F,6,FALSE),0)</f>
        <v>0</v>
      </c>
      <c r="E81" s="255">
        <f>IFERROR(VLOOKUP($A81,강북소상공인영업팀IU!$A:$F,4,FALSE),0)</f>
        <v>600000</v>
      </c>
      <c r="F81" s="255">
        <f>IFERROR(VLOOKUP($A81,강북소상공인영업팀IU!$A:$F,5,FALSE),0)</f>
        <v>900000</v>
      </c>
      <c r="G81" s="255">
        <f>IFERROR(VLOOKUP($A81,강북소상공인영업팀IU!$A:$F,6,FALSE),0)</f>
        <v>300000</v>
      </c>
      <c r="H81" s="255">
        <f>IFERROR(VLOOKUP($A81,강남소상공인영업팀IU!$A:$E,4,FALSE),0)</f>
        <v>300000</v>
      </c>
      <c r="I81" s="255">
        <f>IFERROR(VLOOKUP($A81,강남소상공인영업팀IU!$A:$E,5,FALSE),0)</f>
        <v>600000</v>
      </c>
      <c r="J81" s="255">
        <f>IFERROR(VLOOKUP($A81,강서소상공인영업팀IU!$A:$E,4,FALSE),0)</f>
        <v>600000</v>
      </c>
      <c r="K81" s="255">
        <f>IFERROR(VLOOKUP($A81,강서소상공인영업팀IU!$A:$E,5,FALSE),0)</f>
        <v>300000</v>
      </c>
      <c r="L81" s="255">
        <f>IFERROR(VLOOKUP($A81,동부소상공인영업팀IU!$A:$F,4,FALSE),0)</f>
        <v>0</v>
      </c>
      <c r="M81" s="255">
        <f>IFERROR(VLOOKUP($A81,동부소상공인영업팀IU!$A:$F,5,FALSE),0)</f>
        <v>300000</v>
      </c>
      <c r="N81" s="255">
        <f>IFERROR(VLOOKUP($A81,동부소상공인영업팀IU!$A:$F,6,FALSE),0)</f>
        <v>900000</v>
      </c>
      <c r="O81" s="255">
        <f>IFERROR(VLOOKUP($A81,서부소상공인영업팀IU!$A:$F,5,FALSE),0)</f>
        <v>600000</v>
      </c>
      <c r="P81" s="255">
        <f>IFERROR(VLOOKUP($A81,서부소상공인영업팀IU!$A:$F,6,FALSE),0)</f>
        <v>300000</v>
      </c>
      <c r="Q81" s="255">
        <f>IFERROR(VLOOKUP($A81,서부소상공인영업팀IU!$A:$F,4,FALSE),0)</f>
        <v>300000</v>
      </c>
      <c r="S81" s="255">
        <f>IFERROR(VLOOKUP(A81,강북소상공인영업팀IU!$A:$F,3,FALSE),0)+IFERROR(VLOOKUP(A81,강남소상공인영업팀IU!$A:$E,3,FALSE),0)+IFERROR(VLOOKUP(A81,강서소상공인영업팀IU!$A:$E,3,FALSE),0)+IFERROR(VLOOKUP(A81,동부소상공인영업팀IU!$A:$F,3,FALSE),0)+IFERROR(VLOOKUP(A81,서부소상공인영업팀IU!$A:$F,3,FALSE),0)</f>
        <v>0</v>
      </c>
    </row>
    <row r="82" spans="1:19" customFormat="1" ht="16" x14ac:dyDescent="0.25">
      <c r="A82" s="56" t="s">
        <v>49</v>
      </c>
      <c r="B82" s="255">
        <f t="shared" si="1"/>
        <v>2060000</v>
      </c>
      <c r="C82" s="255">
        <f>IFERROR(VLOOKUP($A82,법인영업혁신단!$A:$N,14,FALSE),0)</f>
        <v>0</v>
      </c>
      <c r="D82" s="255">
        <f>IFERROR(VLOOKUP($A82,'법인영업혁신단 IU'!$A:$F,6,FALSE),0)</f>
        <v>0</v>
      </c>
      <c r="E82" s="255">
        <f>IFERROR(VLOOKUP($A82,강북소상공인영업팀IU!$A:$F,4,FALSE),0)</f>
        <v>0</v>
      </c>
      <c r="F82" s="255">
        <f>IFERROR(VLOOKUP($A82,강북소상공인영업팀IU!$A:$F,5,FALSE),0)</f>
        <v>840000</v>
      </c>
      <c r="G82" s="255">
        <f>IFERROR(VLOOKUP($A82,강북소상공인영업팀IU!$A:$F,6,FALSE),0)</f>
        <v>420000</v>
      </c>
      <c r="H82" s="255">
        <f>IFERROR(VLOOKUP($A82,강남소상공인영업팀IU!$A:$E,4,FALSE),0)</f>
        <v>0</v>
      </c>
      <c r="I82" s="255">
        <f>IFERROR(VLOOKUP($A82,강남소상공인영업팀IU!$A:$E,5,FALSE),0)</f>
        <v>0</v>
      </c>
      <c r="J82" s="255">
        <f>IFERROR(VLOOKUP($A82,강서소상공인영업팀IU!$A:$E,4,FALSE),0)</f>
        <v>0</v>
      </c>
      <c r="K82" s="255">
        <f>IFERROR(VLOOKUP($A82,강서소상공인영업팀IU!$A:$E,5,FALSE),0)</f>
        <v>0</v>
      </c>
      <c r="L82" s="255">
        <f>IFERROR(VLOOKUP($A82,동부소상공인영업팀IU!$A:$F,4,FALSE),0)</f>
        <v>0</v>
      </c>
      <c r="M82" s="255">
        <f>IFERROR(VLOOKUP($A82,동부소상공인영업팀IU!$A:$F,5,FALSE),0)</f>
        <v>0</v>
      </c>
      <c r="N82" s="255">
        <f>IFERROR(VLOOKUP($A82,동부소상공인영업팀IU!$A:$F,6,FALSE),0)</f>
        <v>800000</v>
      </c>
      <c r="O82" s="255">
        <f>IFERROR(VLOOKUP($A82,서부소상공인영업팀IU!$A:$F,5,FALSE),0)</f>
        <v>0</v>
      </c>
      <c r="P82" s="255">
        <f>IFERROR(VLOOKUP($A82,서부소상공인영업팀IU!$A:$F,6,FALSE),0)</f>
        <v>0</v>
      </c>
      <c r="Q82" s="255">
        <f>IFERROR(VLOOKUP($A82,서부소상공인영업팀IU!$A:$F,4,FALSE),0)</f>
        <v>0</v>
      </c>
      <c r="S82" s="255">
        <f>IFERROR(VLOOKUP(A82,강북소상공인영업팀IU!$A:$F,3,FALSE),0)+IFERROR(VLOOKUP(A82,강남소상공인영업팀IU!$A:$E,3,FALSE),0)+IFERROR(VLOOKUP(A82,강서소상공인영업팀IU!$A:$E,3,FALSE),0)+IFERROR(VLOOKUP(A82,동부소상공인영업팀IU!$A:$F,3,FALSE),0)+IFERROR(VLOOKUP(A82,서부소상공인영업팀IU!$A:$F,3,FALSE),0)</f>
        <v>0</v>
      </c>
    </row>
    <row r="83" spans="1:19" customFormat="1" ht="16" x14ac:dyDescent="0.25">
      <c r="A83" s="56" t="s">
        <v>50</v>
      </c>
      <c r="B83" s="255">
        <f t="shared" si="1"/>
        <v>289022.32982945489</v>
      </c>
      <c r="C83" s="255">
        <f>IFERROR(VLOOKUP($A83,법인영업혁신단!$A:$N,14,FALSE),0)</f>
        <v>289022.32982945489</v>
      </c>
      <c r="D83" s="255">
        <f>IFERROR(VLOOKUP($A83,'법인영업혁신단 IU'!$A:$F,6,FALSE),0)</f>
        <v>0</v>
      </c>
      <c r="E83" s="255">
        <f>IFERROR(VLOOKUP($A83,강북소상공인영업팀IU!$A:$F,4,FALSE),0)</f>
        <v>0</v>
      </c>
      <c r="F83" s="255">
        <f>IFERROR(VLOOKUP($A83,강북소상공인영업팀IU!$A:$F,5,FALSE),0)</f>
        <v>0</v>
      </c>
      <c r="G83" s="255">
        <f>IFERROR(VLOOKUP($A83,강북소상공인영업팀IU!$A:$F,6,FALSE),0)</f>
        <v>0</v>
      </c>
      <c r="H83" s="255">
        <f>IFERROR(VLOOKUP($A83,강남소상공인영업팀IU!$A:$E,4,FALSE),0)</f>
        <v>0</v>
      </c>
      <c r="I83" s="255">
        <f>IFERROR(VLOOKUP($A83,강남소상공인영업팀IU!$A:$E,5,FALSE),0)</f>
        <v>0</v>
      </c>
      <c r="J83" s="255">
        <f>IFERROR(VLOOKUP($A83,강서소상공인영업팀IU!$A:$E,4,FALSE),0)</f>
        <v>0</v>
      </c>
      <c r="K83" s="255">
        <f>IFERROR(VLOOKUP($A83,강서소상공인영업팀IU!$A:$E,5,FALSE),0)</f>
        <v>0</v>
      </c>
      <c r="L83" s="255">
        <f>IFERROR(VLOOKUP($A83,동부소상공인영업팀IU!$A:$F,4,FALSE),0)</f>
        <v>0</v>
      </c>
      <c r="M83" s="255">
        <f>IFERROR(VLOOKUP($A83,동부소상공인영업팀IU!$A:$F,5,FALSE),0)</f>
        <v>0</v>
      </c>
      <c r="N83" s="255">
        <f>IFERROR(VLOOKUP($A83,동부소상공인영업팀IU!$A:$F,6,FALSE),0)</f>
        <v>0</v>
      </c>
      <c r="O83" s="255">
        <f>IFERROR(VLOOKUP($A83,서부소상공인영업팀IU!$A:$F,5,FALSE),0)</f>
        <v>0</v>
      </c>
      <c r="P83" s="255">
        <f>IFERROR(VLOOKUP($A83,서부소상공인영업팀IU!$A:$F,6,FALSE),0)</f>
        <v>0</v>
      </c>
      <c r="Q83" s="255">
        <f>IFERROR(VLOOKUP($A83,서부소상공인영업팀IU!$A:$F,4,FALSE),0)</f>
        <v>0</v>
      </c>
      <c r="S83" s="255">
        <f>IFERROR(VLOOKUP(A83,강북소상공인영업팀IU!$A:$F,3,FALSE),0)+IFERROR(VLOOKUP(A83,강남소상공인영업팀IU!$A:$E,3,FALSE),0)+IFERROR(VLOOKUP(A83,강서소상공인영업팀IU!$A:$E,3,FALSE),0)+IFERROR(VLOOKUP(A83,동부소상공인영업팀IU!$A:$F,3,FALSE),0)+IFERROR(VLOOKUP(A83,서부소상공인영업팀IU!$A:$F,3,FALSE),0)</f>
        <v>0</v>
      </c>
    </row>
    <row r="84" spans="1:19" customFormat="1" ht="16" x14ac:dyDescent="0.25">
      <c r="A84" s="56" t="s">
        <v>51</v>
      </c>
      <c r="B84" s="255">
        <f t="shared" si="1"/>
        <v>18091</v>
      </c>
      <c r="C84" s="255">
        <f>IFERROR(VLOOKUP($A84,법인영업혁신단!$A:$N,14,FALSE),0)</f>
        <v>0</v>
      </c>
      <c r="D84" s="255">
        <f>IFERROR(VLOOKUP($A84,'법인영업혁신단 IU'!$A:$F,6,FALSE),0)</f>
        <v>0</v>
      </c>
      <c r="E84" s="255">
        <f>IFERROR(VLOOKUP($A84,강북소상공인영업팀IU!$A:$F,4,FALSE),0)</f>
        <v>0</v>
      </c>
      <c r="F84" s="255">
        <f>IFERROR(VLOOKUP($A84,강북소상공인영업팀IU!$A:$F,5,FALSE),0)</f>
        <v>0</v>
      </c>
      <c r="G84" s="255">
        <f>IFERROR(VLOOKUP($A84,강북소상공인영업팀IU!$A:$F,6,FALSE),0)</f>
        <v>0</v>
      </c>
      <c r="H84" s="255">
        <f>IFERROR(VLOOKUP($A84,강남소상공인영업팀IU!$A:$E,4,FALSE),0)</f>
        <v>0</v>
      </c>
      <c r="I84" s="255">
        <f>IFERROR(VLOOKUP($A84,강남소상공인영업팀IU!$A:$E,5,FALSE),0)</f>
        <v>0</v>
      </c>
      <c r="J84" s="255">
        <f>IFERROR(VLOOKUP($A84,강서소상공인영업팀IU!$A:$E,4,FALSE),0)</f>
        <v>0</v>
      </c>
      <c r="K84" s="255">
        <f>IFERROR(VLOOKUP($A84,강서소상공인영업팀IU!$A:$E,5,FALSE),0)</f>
        <v>0</v>
      </c>
      <c r="L84" s="255">
        <f>IFERROR(VLOOKUP($A84,동부소상공인영업팀IU!$A:$F,4,FALSE),0)</f>
        <v>0</v>
      </c>
      <c r="M84" s="255">
        <f>IFERROR(VLOOKUP($A84,동부소상공인영업팀IU!$A:$F,5,FALSE),0)</f>
        <v>18091</v>
      </c>
      <c r="N84" s="255">
        <f>IFERROR(VLOOKUP($A84,동부소상공인영업팀IU!$A:$F,6,FALSE),0)</f>
        <v>0</v>
      </c>
      <c r="O84" s="255">
        <f>IFERROR(VLOOKUP($A84,서부소상공인영업팀IU!$A:$F,5,FALSE),0)</f>
        <v>0</v>
      </c>
      <c r="P84" s="255">
        <f>IFERROR(VLOOKUP($A84,서부소상공인영업팀IU!$A:$F,6,FALSE),0)</f>
        <v>0</v>
      </c>
      <c r="Q84" s="255">
        <f>IFERROR(VLOOKUP($A84,서부소상공인영업팀IU!$A:$F,4,FALSE),0)</f>
        <v>0</v>
      </c>
      <c r="S84" s="255">
        <f>IFERROR(VLOOKUP(A84,강북소상공인영업팀IU!$A:$F,3,FALSE),0)+IFERROR(VLOOKUP(A84,강남소상공인영업팀IU!$A:$E,3,FALSE),0)+IFERROR(VLOOKUP(A84,강서소상공인영업팀IU!$A:$E,3,FALSE),0)+IFERROR(VLOOKUP(A84,동부소상공인영업팀IU!$A:$F,3,FALSE),0)+IFERROR(VLOOKUP(A84,서부소상공인영업팀IU!$A:$F,3,FALSE),0)</f>
        <v>0</v>
      </c>
    </row>
    <row r="85" spans="1:19" customFormat="1" ht="16" x14ac:dyDescent="0.25">
      <c r="A85" s="23" t="s">
        <v>301</v>
      </c>
      <c r="B85" s="255">
        <f t="shared" si="1"/>
        <v>0</v>
      </c>
      <c r="C85" s="255">
        <f>IFERROR(VLOOKUP($A85,법인영업혁신단!$A:$N,14,FALSE),0)</f>
        <v>0</v>
      </c>
      <c r="D85" s="255">
        <f>IFERROR(VLOOKUP($A85,'법인영업혁신단 IU'!$A:$F,6,FALSE),0)</f>
        <v>0</v>
      </c>
      <c r="E85" s="255">
        <f>IFERROR(VLOOKUP($A85,강북소상공인영업팀IU!$A:$F,4,FALSE),0)</f>
        <v>0</v>
      </c>
      <c r="F85" s="255">
        <f>IFERROR(VLOOKUP($A85,강북소상공인영업팀IU!$A:$F,5,FALSE),0)</f>
        <v>0</v>
      </c>
      <c r="G85" s="255">
        <f>IFERROR(VLOOKUP($A85,강북소상공인영업팀IU!$A:$F,6,FALSE),0)</f>
        <v>0</v>
      </c>
      <c r="H85" s="255">
        <f>IFERROR(VLOOKUP($A85,강남소상공인영업팀IU!$A:$E,4,FALSE),0)</f>
        <v>0</v>
      </c>
      <c r="I85" s="255">
        <f>IFERROR(VLOOKUP($A85,강남소상공인영업팀IU!$A:$E,5,FALSE),0)</f>
        <v>0</v>
      </c>
      <c r="J85" s="255">
        <f>IFERROR(VLOOKUP($A85,강서소상공인영업팀IU!$A:$E,4,FALSE),0)</f>
        <v>0</v>
      </c>
      <c r="K85" s="255">
        <f>IFERROR(VLOOKUP($A85,강서소상공인영업팀IU!$A:$E,5,FALSE),0)</f>
        <v>0</v>
      </c>
      <c r="L85" s="255">
        <f>IFERROR(VLOOKUP($A85,동부소상공인영업팀IU!$A:$F,4,FALSE),0)</f>
        <v>0</v>
      </c>
      <c r="M85" s="255">
        <f>IFERROR(VLOOKUP($A85,동부소상공인영업팀IU!$A:$F,5,FALSE),0)</f>
        <v>0</v>
      </c>
      <c r="N85" s="255">
        <f>IFERROR(VLOOKUP($A85,동부소상공인영업팀IU!$A:$F,6,FALSE),0)</f>
        <v>0</v>
      </c>
      <c r="O85" s="255">
        <f>IFERROR(VLOOKUP($A85,서부소상공인영업팀IU!$A:$F,5,FALSE),0)</f>
        <v>0</v>
      </c>
      <c r="P85" s="255">
        <f>IFERROR(VLOOKUP($A85,서부소상공인영업팀IU!$A:$F,6,FALSE),0)</f>
        <v>0</v>
      </c>
      <c r="Q85" s="255">
        <f>IFERROR(VLOOKUP($A85,서부소상공인영업팀IU!$A:$F,4,FALSE),0)</f>
        <v>0</v>
      </c>
      <c r="S85" s="255">
        <f>IFERROR(VLOOKUP(A85,강북소상공인영업팀IU!$A:$F,3,FALSE),0)+IFERROR(VLOOKUP(A85,강남소상공인영업팀IU!$A:$E,3,FALSE),0)+IFERROR(VLOOKUP(A85,강서소상공인영업팀IU!$A:$E,3,FALSE),0)+IFERROR(VLOOKUP(A85,동부소상공인영업팀IU!$A:$F,3,FALSE),0)+IFERROR(VLOOKUP(A85,서부소상공인영업팀IU!$A:$F,3,FALSE),0)</f>
        <v>0</v>
      </c>
    </row>
    <row r="86" spans="1:19" customFormat="1" ht="16" x14ac:dyDescent="0.25">
      <c r="A86" s="56" t="s">
        <v>52</v>
      </c>
      <c r="B86" s="255">
        <f t="shared" si="1"/>
        <v>0</v>
      </c>
      <c r="C86" s="255">
        <f>IFERROR(VLOOKUP($A86,법인영업혁신단!$A:$N,14,FALSE),0)</f>
        <v>0</v>
      </c>
      <c r="D86" s="255">
        <f>IFERROR(VLOOKUP($A86,'법인영업혁신단 IU'!$A:$F,6,FALSE),0)</f>
        <v>0</v>
      </c>
      <c r="E86" s="255">
        <f>IFERROR(VLOOKUP($A86,강북소상공인영업팀IU!$A:$F,4,FALSE),0)</f>
        <v>0</v>
      </c>
      <c r="F86" s="255">
        <f>IFERROR(VLOOKUP($A86,강북소상공인영업팀IU!$A:$F,5,FALSE),0)</f>
        <v>0</v>
      </c>
      <c r="G86" s="255">
        <f>IFERROR(VLOOKUP($A86,강북소상공인영업팀IU!$A:$F,6,FALSE),0)</f>
        <v>0</v>
      </c>
      <c r="H86" s="255">
        <f>IFERROR(VLOOKUP($A86,강남소상공인영업팀IU!$A:$E,4,FALSE),0)</f>
        <v>0</v>
      </c>
      <c r="I86" s="255">
        <f>IFERROR(VLOOKUP($A86,강남소상공인영업팀IU!$A:$E,5,FALSE),0)</f>
        <v>0</v>
      </c>
      <c r="J86" s="255">
        <f>IFERROR(VLOOKUP($A86,강서소상공인영업팀IU!$A:$E,4,FALSE),0)</f>
        <v>0</v>
      </c>
      <c r="K86" s="255">
        <f>IFERROR(VLOOKUP($A86,강서소상공인영업팀IU!$A:$E,5,FALSE),0)</f>
        <v>0</v>
      </c>
      <c r="L86" s="255">
        <f>IFERROR(VLOOKUP($A86,동부소상공인영업팀IU!$A:$F,4,FALSE),0)</f>
        <v>0</v>
      </c>
      <c r="M86" s="255">
        <f>IFERROR(VLOOKUP($A86,동부소상공인영업팀IU!$A:$F,5,FALSE),0)</f>
        <v>0</v>
      </c>
      <c r="N86" s="255">
        <f>IFERROR(VLOOKUP($A86,동부소상공인영업팀IU!$A:$F,6,FALSE),0)</f>
        <v>0</v>
      </c>
      <c r="O86" s="255">
        <f>IFERROR(VLOOKUP($A86,서부소상공인영업팀IU!$A:$F,5,FALSE),0)</f>
        <v>0</v>
      </c>
      <c r="P86" s="255">
        <f>IFERROR(VLOOKUP($A86,서부소상공인영업팀IU!$A:$F,6,FALSE),0)</f>
        <v>0</v>
      </c>
      <c r="Q86" s="255">
        <f>IFERROR(VLOOKUP($A86,서부소상공인영업팀IU!$A:$F,4,FALSE),0)</f>
        <v>0</v>
      </c>
      <c r="S86" s="255">
        <f>IFERROR(VLOOKUP(A86,강북소상공인영업팀IU!$A:$F,3,FALSE),0)+IFERROR(VLOOKUP(A86,강남소상공인영업팀IU!$A:$E,3,FALSE),0)+IFERROR(VLOOKUP(A86,강서소상공인영업팀IU!$A:$E,3,FALSE),0)+IFERROR(VLOOKUP(A86,동부소상공인영업팀IU!$A:$F,3,FALSE),0)+IFERROR(VLOOKUP(A86,서부소상공인영업팀IU!$A:$F,3,FALSE),0)</f>
        <v>0</v>
      </c>
    </row>
    <row r="87" spans="1:19" customFormat="1" ht="16" x14ac:dyDescent="0.25">
      <c r="A87" s="56" t="s">
        <v>53</v>
      </c>
      <c r="B87" s="255">
        <f t="shared" si="1"/>
        <v>0</v>
      </c>
      <c r="C87" s="255">
        <f>IFERROR(VLOOKUP($A87,법인영업혁신단!$A:$N,14,FALSE),0)</f>
        <v>0</v>
      </c>
      <c r="D87" s="255">
        <f>IFERROR(VLOOKUP($A87,'법인영업혁신단 IU'!$A:$F,6,FALSE),0)</f>
        <v>0</v>
      </c>
      <c r="E87" s="255">
        <f>IFERROR(VLOOKUP($A87,강북소상공인영업팀IU!$A:$F,4,FALSE),0)</f>
        <v>0</v>
      </c>
      <c r="F87" s="255">
        <f>IFERROR(VLOOKUP($A87,강북소상공인영업팀IU!$A:$F,5,FALSE),0)</f>
        <v>0</v>
      </c>
      <c r="G87" s="255">
        <f>IFERROR(VLOOKUP($A87,강북소상공인영업팀IU!$A:$F,6,FALSE),0)</f>
        <v>0</v>
      </c>
      <c r="H87" s="255">
        <f>IFERROR(VLOOKUP($A87,강남소상공인영업팀IU!$A:$E,4,FALSE),0)</f>
        <v>0</v>
      </c>
      <c r="I87" s="255">
        <f>IFERROR(VLOOKUP($A87,강남소상공인영업팀IU!$A:$E,5,FALSE),0)</f>
        <v>0</v>
      </c>
      <c r="J87" s="255">
        <f>IFERROR(VLOOKUP($A87,강서소상공인영업팀IU!$A:$E,4,FALSE),0)</f>
        <v>0</v>
      </c>
      <c r="K87" s="255">
        <f>IFERROR(VLOOKUP($A87,강서소상공인영업팀IU!$A:$E,5,FALSE),0)</f>
        <v>0</v>
      </c>
      <c r="L87" s="255">
        <f>IFERROR(VLOOKUP($A87,동부소상공인영업팀IU!$A:$F,4,FALSE),0)</f>
        <v>0</v>
      </c>
      <c r="M87" s="255">
        <f>IFERROR(VLOOKUP($A87,동부소상공인영업팀IU!$A:$F,5,FALSE),0)</f>
        <v>0</v>
      </c>
      <c r="N87" s="255">
        <f>IFERROR(VLOOKUP($A87,동부소상공인영업팀IU!$A:$F,6,FALSE),0)</f>
        <v>0</v>
      </c>
      <c r="O87" s="255">
        <f>IFERROR(VLOOKUP($A87,서부소상공인영업팀IU!$A:$F,5,FALSE),0)</f>
        <v>0</v>
      </c>
      <c r="P87" s="255">
        <f>IFERROR(VLOOKUP($A87,서부소상공인영업팀IU!$A:$F,6,FALSE),0)</f>
        <v>0</v>
      </c>
      <c r="Q87" s="255">
        <f>IFERROR(VLOOKUP($A87,서부소상공인영업팀IU!$A:$F,4,FALSE),0)</f>
        <v>0</v>
      </c>
      <c r="S87" s="255">
        <f>IFERROR(VLOOKUP(A87,강북소상공인영업팀IU!$A:$F,3,FALSE),0)+IFERROR(VLOOKUP(A87,강남소상공인영업팀IU!$A:$E,3,FALSE),0)+IFERROR(VLOOKUP(A87,강서소상공인영업팀IU!$A:$E,3,FALSE),0)+IFERROR(VLOOKUP(A87,동부소상공인영업팀IU!$A:$F,3,FALSE),0)+IFERROR(VLOOKUP(A87,서부소상공인영업팀IU!$A:$F,3,FALSE),0)</f>
        <v>0</v>
      </c>
    </row>
    <row r="88" spans="1:19" customFormat="1" ht="16" x14ac:dyDescent="0.25">
      <c r="A88" s="56" t="s">
        <v>209</v>
      </c>
      <c r="B88" s="255">
        <f t="shared" si="1"/>
        <v>0</v>
      </c>
      <c r="C88" s="255">
        <f>IFERROR(VLOOKUP($A88,법인영업혁신단!$A:$N,14,FALSE),0)</f>
        <v>0</v>
      </c>
      <c r="D88" s="255">
        <f>IFERROR(VLOOKUP($A88,'법인영업혁신단 IU'!$A:$F,6,FALSE),0)</f>
        <v>0</v>
      </c>
      <c r="E88" s="255">
        <f>IFERROR(VLOOKUP($A88,강북소상공인영업팀IU!$A:$F,4,FALSE),0)</f>
        <v>0</v>
      </c>
      <c r="F88" s="255">
        <f>IFERROR(VLOOKUP($A88,강북소상공인영업팀IU!$A:$F,5,FALSE),0)</f>
        <v>0</v>
      </c>
      <c r="G88" s="255">
        <f>IFERROR(VLOOKUP($A88,강북소상공인영업팀IU!$A:$F,6,FALSE),0)</f>
        <v>0</v>
      </c>
      <c r="H88" s="255">
        <f>IFERROR(VLOOKUP($A88,강남소상공인영업팀IU!$A:$E,4,FALSE),0)</f>
        <v>0</v>
      </c>
      <c r="I88" s="255">
        <f>IFERROR(VLOOKUP($A88,강남소상공인영업팀IU!$A:$E,5,FALSE),0)</f>
        <v>0</v>
      </c>
      <c r="J88" s="255">
        <f>IFERROR(VLOOKUP($A88,강서소상공인영업팀IU!$A:$E,4,FALSE),0)</f>
        <v>0</v>
      </c>
      <c r="K88" s="255">
        <f>IFERROR(VLOOKUP($A88,강서소상공인영업팀IU!$A:$E,5,FALSE),0)</f>
        <v>0</v>
      </c>
      <c r="L88" s="255">
        <f>IFERROR(VLOOKUP($A88,동부소상공인영업팀IU!$A:$F,4,FALSE),0)</f>
        <v>0</v>
      </c>
      <c r="M88" s="255">
        <f>IFERROR(VLOOKUP($A88,동부소상공인영업팀IU!$A:$F,5,FALSE),0)</f>
        <v>0</v>
      </c>
      <c r="N88" s="255">
        <f>IFERROR(VLOOKUP($A88,동부소상공인영업팀IU!$A:$F,6,FALSE),0)</f>
        <v>0</v>
      </c>
      <c r="O88" s="255">
        <f>IFERROR(VLOOKUP($A88,서부소상공인영업팀IU!$A:$F,5,FALSE),0)</f>
        <v>0</v>
      </c>
      <c r="P88" s="255">
        <f>IFERROR(VLOOKUP($A88,서부소상공인영업팀IU!$A:$F,6,FALSE),0)</f>
        <v>0</v>
      </c>
      <c r="Q88" s="255">
        <f>IFERROR(VLOOKUP($A88,서부소상공인영업팀IU!$A:$F,4,FALSE),0)</f>
        <v>0</v>
      </c>
      <c r="S88" s="255">
        <f>IFERROR(VLOOKUP(A88,강북소상공인영업팀IU!$A:$F,3,FALSE),0)+IFERROR(VLOOKUP(A88,강남소상공인영업팀IU!$A:$E,3,FALSE),0)+IFERROR(VLOOKUP(A88,강서소상공인영업팀IU!$A:$E,3,FALSE),0)+IFERROR(VLOOKUP(A88,동부소상공인영업팀IU!$A:$F,3,FALSE),0)+IFERROR(VLOOKUP(A88,서부소상공인영업팀IU!$A:$F,3,FALSE),0)</f>
        <v>0</v>
      </c>
    </row>
    <row r="89" spans="1:19" customFormat="1" ht="16" x14ac:dyDescent="0.25">
      <c r="A89" s="56" t="s">
        <v>54</v>
      </c>
      <c r="B89" s="255">
        <f t="shared" si="1"/>
        <v>0</v>
      </c>
      <c r="C89" s="255">
        <f>IFERROR(VLOOKUP($A89,법인영업혁신단!$A:$N,14,FALSE),0)</f>
        <v>0</v>
      </c>
      <c r="D89" s="255">
        <f>IFERROR(VLOOKUP($A89,'법인영업혁신단 IU'!$A:$F,6,FALSE),0)</f>
        <v>0</v>
      </c>
      <c r="E89" s="255">
        <f>IFERROR(VLOOKUP($A89,강북소상공인영업팀IU!$A:$F,4,FALSE),0)</f>
        <v>0</v>
      </c>
      <c r="F89" s="255">
        <f>IFERROR(VLOOKUP($A89,강북소상공인영업팀IU!$A:$F,5,FALSE),0)</f>
        <v>0</v>
      </c>
      <c r="G89" s="255">
        <f>IFERROR(VLOOKUP($A89,강북소상공인영업팀IU!$A:$F,6,FALSE),0)</f>
        <v>0</v>
      </c>
      <c r="H89" s="255">
        <f>IFERROR(VLOOKUP($A89,강남소상공인영업팀IU!$A:$E,4,FALSE),0)</f>
        <v>0</v>
      </c>
      <c r="I89" s="255">
        <f>IFERROR(VLOOKUP($A89,강남소상공인영업팀IU!$A:$E,5,FALSE),0)</f>
        <v>0</v>
      </c>
      <c r="J89" s="255">
        <f>IFERROR(VLOOKUP($A89,강서소상공인영업팀IU!$A:$E,4,FALSE),0)</f>
        <v>0</v>
      </c>
      <c r="K89" s="255">
        <f>IFERROR(VLOOKUP($A89,강서소상공인영업팀IU!$A:$E,5,FALSE),0)</f>
        <v>0</v>
      </c>
      <c r="L89" s="255">
        <f>IFERROR(VLOOKUP($A89,동부소상공인영업팀IU!$A:$F,4,FALSE),0)</f>
        <v>0</v>
      </c>
      <c r="M89" s="255">
        <f>IFERROR(VLOOKUP($A89,동부소상공인영업팀IU!$A:$F,5,FALSE),0)</f>
        <v>0</v>
      </c>
      <c r="N89" s="255">
        <f>IFERROR(VLOOKUP($A89,동부소상공인영업팀IU!$A:$F,6,FALSE),0)</f>
        <v>0</v>
      </c>
      <c r="O89" s="255">
        <f>IFERROR(VLOOKUP($A89,서부소상공인영업팀IU!$A:$F,5,FALSE),0)</f>
        <v>0</v>
      </c>
      <c r="P89" s="255">
        <f>IFERROR(VLOOKUP($A89,서부소상공인영업팀IU!$A:$F,6,FALSE),0)</f>
        <v>0</v>
      </c>
      <c r="Q89" s="255">
        <f>IFERROR(VLOOKUP($A89,서부소상공인영업팀IU!$A:$F,4,FALSE),0)</f>
        <v>0</v>
      </c>
      <c r="S89" s="255">
        <f>IFERROR(VLOOKUP(A89,강북소상공인영업팀IU!$A:$F,3,FALSE),0)+IFERROR(VLOOKUP(A89,강남소상공인영업팀IU!$A:$E,3,FALSE),0)+IFERROR(VLOOKUP(A89,강서소상공인영업팀IU!$A:$E,3,FALSE),0)+IFERROR(VLOOKUP(A89,동부소상공인영업팀IU!$A:$F,3,FALSE),0)+IFERROR(VLOOKUP(A89,서부소상공인영업팀IU!$A:$F,3,FALSE),0)</f>
        <v>0</v>
      </c>
    </row>
    <row r="90" spans="1:19" customFormat="1" ht="16" x14ac:dyDescent="0.25">
      <c r="A90" s="56" t="s">
        <v>210</v>
      </c>
      <c r="B90" s="255">
        <f t="shared" si="1"/>
        <v>0</v>
      </c>
      <c r="C90" s="255">
        <f>IFERROR(VLOOKUP($A90,법인영업혁신단!$A:$N,14,FALSE),0)</f>
        <v>0</v>
      </c>
      <c r="D90" s="255">
        <f>IFERROR(VLOOKUP($A90,'법인영업혁신단 IU'!$A:$F,6,FALSE),0)</f>
        <v>0</v>
      </c>
      <c r="E90" s="255">
        <f>IFERROR(VLOOKUP($A90,강북소상공인영업팀IU!$A:$F,4,FALSE),0)</f>
        <v>0</v>
      </c>
      <c r="F90" s="255">
        <f>IFERROR(VLOOKUP($A90,강북소상공인영업팀IU!$A:$F,5,FALSE),0)</f>
        <v>0</v>
      </c>
      <c r="G90" s="255">
        <f>IFERROR(VLOOKUP($A90,강북소상공인영업팀IU!$A:$F,6,FALSE),0)</f>
        <v>0</v>
      </c>
      <c r="H90" s="255">
        <f>IFERROR(VLOOKUP($A90,강남소상공인영업팀IU!$A:$E,4,FALSE),0)</f>
        <v>0</v>
      </c>
      <c r="I90" s="255">
        <f>IFERROR(VLOOKUP($A90,강남소상공인영업팀IU!$A:$E,5,FALSE),0)</f>
        <v>0</v>
      </c>
      <c r="J90" s="255">
        <f>IFERROR(VLOOKUP($A90,강서소상공인영업팀IU!$A:$E,4,FALSE),0)</f>
        <v>0</v>
      </c>
      <c r="K90" s="255">
        <f>IFERROR(VLOOKUP($A90,강서소상공인영업팀IU!$A:$E,5,FALSE),0)</f>
        <v>0</v>
      </c>
      <c r="L90" s="255">
        <f>IFERROR(VLOOKUP($A90,동부소상공인영업팀IU!$A:$F,4,FALSE),0)</f>
        <v>0</v>
      </c>
      <c r="M90" s="255">
        <f>IFERROR(VLOOKUP($A90,동부소상공인영업팀IU!$A:$F,5,FALSE),0)</f>
        <v>0</v>
      </c>
      <c r="N90" s="255">
        <f>IFERROR(VLOOKUP($A90,동부소상공인영업팀IU!$A:$F,6,FALSE),0)</f>
        <v>0</v>
      </c>
      <c r="O90" s="255">
        <f>IFERROR(VLOOKUP($A90,서부소상공인영업팀IU!$A:$F,5,FALSE),0)</f>
        <v>0</v>
      </c>
      <c r="P90" s="255">
        <f>IFERROR(VLOOKUP($A90,서부소상공인영업팀IU!$A:$F,6,FALSE),0)</f>
        <v>0</v>
      </c>
      <c r="Q90" s="255">
        <f>IFERROR(VLOOKUP($A90,서부소상공인영업팀IU!$A:$F,4,FALSE),0)</f>
        <v>0</v>
      </c>
      <c r="S90" s="255">
        <f>IFERROR(VLOOKUP(A90,강북소상공인영업팀IU!$A:$F,3,FALSE),0)+IFERROR(VLOOKUP(A90,강남소상공인영업팀IU!$A:$E,3,FALSE),0)+IFERROR(VLOOKUP(A90,강서소상공인영업팀IU!$A:$E,3,FALSE),0)+IFERROR(VLOOKUP(A90,동부소상공인영업팀IU!$A:$F,3,FALSE),0)+IFERROR(VLOOKUP(A90,서부소상공인영업팀IU!$A:$F,3,FALSE),0)</f>
        <v>0</v>
      </c>
    </row>
    <row r="91" spans="1:19" customFormat="1" ht="16" x14ac:dyDescent="0.25">
      <c r="A91" s="56" t="s">
        <v>55</v>
      </c>
      <c r="B91" s="255">
        <f t="shared" si="1"/>
        <v>0</v>
      </c>
      <c r="C91" s="255">
        <f>IFERROR(VLOOKUP($A91,법인영업혁신단!$A:$N,14,FALSE),0)</f>
        <v>0</v>
      </c>
      <c r="D91" s="255">
        <f>IFERROR(VLOOKUP($A91,'법인영업혁신단 IU'!$A:$F,6,FALSE),0)</f>
        <v>0</v>
      </c>
      <c r="E91" s="255">
        <f>IFERROR(VLOOKUP($A91,강북소상공인영업팀IU!$A:$F,4,FALSE),0)</f>
        <v>0</v>
      </c>
      <c r="F91" s="255">
        <f>IFERROR(VLOOKUP($A91,강북소상공인영업팀IU!$A:$F,5,FALSE),0)</f>
        <v>0</v>
      </c>
      <c r="G91" s="255">
        <f>IFERROR(VLOOKUP($A91,강북소상공인영업팀IU!$A:$F,6,FALSE),0)</f>
        <v>0</v>
      </c>
      <c r="H91" s="255">
        <f>IFERROR(VLOOKUP($A91,강남소상공인영업팀IU!$A:$E,4,FALSE),0)</f>
        <v>0</v>
      </c>
      <c r="I91" s="255">
        <f>IFERROR(VLOOKUP($A91,강남소상공인영업팀IU!$A:$E,5,FALSE),0)</f>
        <v>0</v>
      </c>
      <c r="J91" s="255">
        <f>IFERROR(VLOOKUP($A91,강서소상공인영업팀IU!$A:$E,4,FALSE),0)</f>
        <v>0</v>
      </c>
      <c r="K91" s="255">
        <f>IFERROR(VLOOKUP($A91,강서소상공인영업팀IU!$A:$E,5,FALSE),0)</f>
        <v>0</v>
      </c>
      <c r="L91" s="255">
        <f>IFERROR(VLOOKUP($A91,동부소상공인영업팀IU!$A:$F,4,FALSE),0)</f>
        <v>0</v>
      </c>
      <c r="M91" s="255">
        <f>IFERROR(VLOOKUP($A91,동부소상공인영업팀IU!$A:$F,5,FALSE),0)</f>
        <v>0</v>
      </c>
      <c r="N91" s="255">
        <f>IFERROR(VLOOKUP($A91,동부소상공인영업팀IU!$A:$F,6,FALSE),0)</f>
        <v>0</v>
      </c>
      <c r="O91" s="255">
        <f>IFERROR(VLOOKUP($A91,서부소상공인영업팀IU!$A:$F,5,FALSE),0)</f>
        <v>0</v>
      </c>
      <c r="P91" s="255">
        <f>IFERROR(VLOOKUP($A91,서부소상공인영업팀IU!$A:$F,6,FALSE),0)</f>
        <v>0</v>
      </c>
      <c r="Q91" s="255">
        <f>IFERROR(VLOOKUP($A91,서부소상공인영업팀IU!$A:$F,4,FALSE),0)</f>
        <v>0</v>
      </c>
      <c r="S91" s="255">
        <f>IFERROR(VLOOKUP(A91,강북소상공인영업팀IU!$A:$F,3,FALSE),0)+IFERROR(VLOOKUP(A91,강남소상공인영업팀IU!$A:$E,3,FALSE),0)+IFERROR(VLOOKUP(A91,강서소상공인영업팀IU!$A:$E,3,FALSE),0)+IFERROR(VLOOKUP(A91,동부소상공인영업팀IU!$A:$F,3,FALSE),0)+IFERROR(VLOOKUP(A91,서부소상공인영업팀IU!$A:$F,3,FALSE),0)</f>
        <v>0</v>
      </c>
    </row>
    <row r="92" spans="1:19" customFormat="1" ht="16" x14ac:dyDescent="0.25">
      <c r="A92" s="59" t="s">
        <v>255</v>
      </c>
      <c r="B92" s="255">
        <f t="shared" si="1"/>
        <v>0</v>
      </c>
      <c r="C92" s="255">
        <f>IFERROR(VLOOKUP($A92,법인영업혁신단!$A:$N,14,FALSE),0)</f>
        <v>0</v>
      </c>
      <c r="D92" s="255">
        <f>IFERROR(VLOOKUP($A92,'법인영업혁신단 IU'!$A:$F,6,FALSE),0)</f>
        <v>0</v>
      </c>
      <c r="E92" s="255">
        <f>IFERROR(VLOOKUP($A92,강북소상공인영업팀IU!$A:$F,4,FALSE),0)</f>
        <v>0</v>
      </c>
      <c r="F92" s="255">
        <f>IFERROR(VLOOKUP($A92,강북소상공인영업팀IU!$A:$F,5,FALSE),0)</f>
        <v>0</v>
      </c>
      <c r="G92" s="255">
        <f>IFERROR(VLOOKUP($A92,강북소상공인영업팀IU!$A:$F,6,FALSE),0)</f>
        <v>0</v>
      </c>
      <c r="H92" s="255">
        <f>IFERROR(VLOOKUP($A92,강남소상공인영업팀IU!$A:$E,4,FALSE),0)</f>
        <v>0</v>
      </c>
      <c r="I92" s="255">
        <f>IFERROR(VLOOKUP($A92,강남소상공인영업팀IU!$A:$E,5,FALSE),0)</f>
        <v>0</v>
      </c>
      <c r="J92" s="255">
        <f>IFERROR(VLOOKUP($A92,강서소상공인영업팀IU!$A:$E,4,FALSE),0)</f>
        <v>0</v>
      </c>
      <c r="K92" s="255">
        <f>IFERROR(VLOOKUP($A92,강서소상공인영업팀IU!$A:$E,5,FALSE),0)</f>
        <v>0</v>
      </c>
      <c r="L92" s="255">
        <f>IFERROR(VLOOKUP($A92,동부소상공인영업팀IU!$A:$F,4,FALSE),0)</f>
        <v>0</v>
      </c>
      <c r="M92" s="255">
        <f>IFERROR(VLOOKUP($A92,동부소상공인영업팀IU!$A:$F,5,FALSE),0)</f>
        <v>0</v>
      </c>
      <c r="N92" s="255">
        <f>IFERROR(VLOOKUP($A92,동부소상공인영업팀IU!$A:$F,6,FALSE),0)</f>
        <v>0</v>
      </c>
      <c r="O92" s="255">
        <f>IFERROR(VLOOKUP($A92,서부소상공인영업팀IU!$A:$F,5,FALSE),0)</f>
        <v>0</v>
      </c>
      <c r="P92" s="255">
        <f>IFERROR(VLOOKUP($A92,서부소상공인영업팀IU!$A:$F,6,FALSE),0)</f>
        <v>0</v>
      </c>
      <c r="Q92" s="255">
        <f>IFERROR(VLOOKUP($A92,서부소상공인영업팀IU!$A:$F,4,FALSE),0)</f>
        <v>0</v>
      </c>
      <c r="S92" s="255">
        <f>IFERROR(VLOOKUP(A92,강북소상공인영업팀IU!$A:$F,3,FALSE),0)+IFERROR(VLOOKUP(A92,강남소상공인영업팀IU!$A:$E,3,FALSE),0)+IFERROR(VLOOKUP(A92,강서소상공인영업팀IU!$A:$E,3,FALSE),0)+IFERROR(VLOOKUP(A92,동부소상공인영업팀IU!$A:$F,3,FALSE),0)+IFERROR(VLOOKUP(A92,서부소상공인영업팀IU!$A:$F,3,FALSE),0)</f>
        <v>0</v>
      </c>
    </row>
    <row r="93" spans="1:19" customFormat="1" ht="16" x14ac:dyDescent="0.25">
      <c r="A93" s="56" t="s">
        <v>211</v>
      </c>
      <c r="B93" s="255">
        <f t="shared" si="1"/>
        <v>0</v>
      </c>
      <c r="C93" s="255">
        <f>IFERROR(VLOOKUP($A93,법인영업혁신단!$A:$N,14,FALSE),0)</f>
        <v>0</v>
      </c>
      <c r="D93" s="255">
        <f>IFERROR(VLOOKUP($A93,'법인영업혁신단 IU'!$A:$F,6,FALSE),0)</f>
        <v>0</v>
      </c>
      <c r="E93" s="255">
        <f>IFERROR(VLOOKUP($A93,강북소상공인영업팀IU!$A:$F,4,FALSE),0)</f>
        <v>0</v>
      </c>
      <c r="F93" s="255">
        <f>IFERROR(VLOOKUP($A93,강북소상공인영업팀IU!$A:$F,5,FALSE),0)</f>
        <v>0</v>
      </c>
      <c r="G93" s="255">
        <f>IFERROR(VLOOKUP($A93,강북소상공인영업팀IU!$A:$F,6,FALSE),0)</f>
        <v>0</v>
      </c>
      <c r="H93" s="255">
        <f>IFERROR(VLOOKUP($A93,강남소상공인영업팀IU!$A:$E,4,FALSE),0)</f>
        <v>0</v>
      </c>
      <c r="I93" s="255">
        <f>IFERROR(VLOOKUP($A93,강남소상공인영업팀IU!$A:$E,5,FALSE),0)</f>
        <v>0</v>
      </c>
      <c r="J93" s="255">
        <f>IFERROR(VLOOKUP($A93,강서소상공인영업팀IU!$A:$E,4,FALSE),0)</f>
        <v>0</v>
      </c>
      <c r="K93" s="255">
        <f>IFERROR(VLOOKUP($A93,강서소상공인영업팀IU!$A:$E,5,FALSE),0)</f>
        <v>0</v>
      </c>
      <c r="L93" s="255">
        <f>IFERROR(VLOOKUP($A93,동부소상공인영업팀IU!$A:$F,4,FALSE),0)</f>
        <v>0</v>
      </c>
      <c r="M93" s="255">
        <f>IFERROR(VLOOKUP($A93,동부소상공인영업팀IU!$A:$F,5,FALSE),0)</f>
        <v>0</v>
      </c>
      <c r="N93" s="255">
        <f>IFERROR(VLOOKUP($A93,동부소상공인영업팀IU!$A:$F,6,FALSE),0)</f>
        <v>0</v>
      </c>
      <c r="O93" s="255">
        <f>IFERROR(VLOOKUP($A93,서부소상공인영업팀IU!$A:$F,5,FALSE),0)</f>
        <v>0</v>
      </c>
      <c r="P93" s="255">
        <f>IFERROR(VLOOKUP($A93,서부소상공인영업팀IU!$A:$F,6,FALSE),0)</f>
        <v>0</v>
      </c>
      <c r="Q93" s="255">
        <f>IFERROR(VLOOKUP($A93,서부소상공인영업팀IU!$A:$F,4,FALSE),0)</f>
        <v>0</v>
      </c>
      <c r="S93" s="255">
        <f>IFERROR(VLOOKUP(A93,강북소상공인영업팀IU!$A:$F,3,FALSE),0)+IFERROR(VLOOKUP(A93,강남소상공인영업팀IU!$A:$E,3,FALSE),0)+IFERROR(VLOOKUP(A93,강서소상공인영업팀IU!$A:$E,3,FALSE),0)+IFERROR(VLOOKUP(A93,동부소상공인영업팀IU!$A:$F,3,FALSE),0)+IFERROR(VLOOKUP(A93,서부소상공인영업팀IU!$A:$F,3,FALSE),0)</f>
        <v>0</v>
      </c>
    </row>
    <row r="94" spans="1:19" customFormat="1" ht="16" x14ac:dyDescent="0.25">
      <c r="A94" s="59" t="s">
        <v>212</v>
      </c>
      <c r="B94" s="255">
        <f t="shared" si="1"/>
        <v>0</v>
      </c>
      <c r="C94" s="255">
        <f>IFERROR(VLOOKUP($A94,법인영업혁신단!$A:$N,14,FALSE),0)</f>
        <v>0</v>
      </c>
      <c r="D94" s="255">
        <f>IFERROR(VLOOKUP($A94,'법인영업혁신단 IU'!$A:$F,6,FALSE),0)</f>
        <v>0</v>
      </c>
      <c r="E94" s="255">
        <f>IFERROR(VLOOKUP($A94,강북소상공인영업팀IU!$A:$F,4,FALSE),0)</f>
        <v>0</v>
      </c>
      <c r="F94" s="255">
        <f>IFERROR(VLOOKUP($A94,강북소상공인영업팀IU!$A:$F,5,FALSE),0)</f>
        <v>0</v>
      </c>
      <c r="G94" s="255">
        <f>IFERROR(VLOOKUP($A94,강북소상공인영업팀IU!$A:$F,6,FALSE),0)</f>
        <v>0</v>
      </c>
      <c r="H94" s="255">
        <f>IFERROR(VLOOKUP($A94,강남소상공인영업팀IU!$A:$E,4,FALSE),0)</f>
        <v>0</v>
      </c>
      <c r="I94" s="255">
        <f>IFERROR(VLOOKUP($A94,강남소상공인영업팀IU!$A:$E,5,FALSE),0)</f>
        <v>0</v>
      </c>
      <c r="J94" s="255">
        <f>IFERROR(VLOOKUP($A94,강서소상공인영업팀IU!$A:$E,4,FALSE),0)</f>
        <v>0</v>
      </c>
      <c r="K94" s="255">
        <f>IFERROR(VLOOKUP($A94,강서소상공인영업팀IU!$A:$E,5,FALSE),0)</f>
        <v>0</v>
      </c>
      <c r="L94" s="255">
        <f>IFERROR(VLOOKUP($A94,동부소상공인영업팀IU!$A:$F,4,FALSE),0)</f>
        <v>0</v>
      </c>
      <c r="M94" s="255">
        <f>IFERROR(VLOOKUP($A94,동부소상공인영업팀IU!$A:$F,5,FALSE),0)</f>
        <v>0</v>
      </c>
      <c r="N94" s="255">
        <f>IFERROR(VLOOKUP($A94,동부소상공인영업팀IU!$A:$F,6,FALSE),0)</f>
        <v>0</v>
      </c>
      <c r="O94" s="255">
        <f>IFERROR(VLOOKUP($A94,서부소상공인영업팀IU!$A:$F,5,FALSE),0)</f>
        <v>0</v>
      </c>
      <c r="P94" s="255">
        <f>IFERROR(VLOOKUP($A94,서부소상공인영업팀IU!$A:$F,6,FALSE),0)</f>
        <v>0</v>
      </c>
      <c r="Q94" s="255">
        <f>IFERROR(VLOOKUP($A94,서부소상공인영업팀IU!$A:$F,4,FALSE),0)</f>
        <v>0</v>
      </c>
      <c r="S94" s="255">
        <f>IFERROR(VLOOKUP(A94,강북소상공인영업팀IU!$A:$F,3,FALSE),0)+IFERROR(VLOOKUP(A94,강남소상공인영업팀IU!$A:$E,3,FALSE),0)+IFERROR(VLOOKUP(A94,강서소상공인영업팀IU!$A:$E,3,FALSE),0)+IFERROR(VLOOKUP(A94,동부소상공인영업팀IU!$A:$F,3,FALSE),0)+IFERROR(VLOOKUP(A94,서부소상공인영업팀IU!$A:$F,3,FALSE),0)</f>
        <v>0</v>
      </c>
    </row>
    <row r="95" spans="1:19" customFormat="1" ht="16" x14ac:dyDescent="0.25">
      <c r="A95" s="56" t="s">
        <v>213</v>
      </c>
      <c r="B95" s="255">
        <f t="shared" si="1"/>
        <v>0</v>
      </c>
      <c r="C95" s="255">
        <f>IFERROR(VLOOKUP($A95,법인영업혁신단!$A:$N,14,FALSE),0)</f>
        <v>0</v>
      </c>
      <c r="D95" s="255">
        <f>IFERROR(VLOOKUP($A95,'법인영업혁신단 IU'!$A:$F,6,FALSE),0)</f>
        <v>0</v>
      </c>
      <c r="E95" s="255">
        <f>IFERROR(VLOOKUP($A95,강북소상공인영업팀IU!$A:$F,4,FALSE),0)</f>
        <v>0</v>
      </c>
      <c r="F95" s="255">
        <f>IFERROR(VLOOKUP($A95,강북소상공인영업팀IU!$A:$F,5,FALSE),0)</f>
        <v>0</v>
      </c>
      <c r="G95" s="255">
        <f>IFERROR(VLOOKUP($A95,강북소상공인영업팀IU!$A:$F,6,FALSE),0)</f>
        <v>0</v>
      </c>
      <c r="H95" s="255">
        <f>IFERROR(VLOOKUP($A95,강남소상공인영업팀IU!$A:$E,4,FALSE),0)</f>
        <v>0</v>
      </c>
      <c r="I95" s="255">
        <f>IFERROR(VLOOKUP($A95,강남소상공인영업팀IU!$A:$E,5,FALSE),0)</f>
        <v>0</v>
      </c>
      <c r="J95" s="255">
        <f>IFERROR(VLOOKUP($A95,강서소상공인영업팀IU!$A:$E,4,FALSE),0)</f>
        <v>0</v>
      </c>
      <c r="K95" s="255">
        <f>IFERROR(VLOOKUP($A95,강서소상공인영업팀IU!$A:$E,5,FALSE),0)</f>
        <v>0</v>
      </c>
      <c r="L95" s="255">
        <f>IFERROR(VLOOKUP($A95,동부소상공인영업팀IU!$A:$F,4,FALSE),0)</f>
        <v>0</v>
      </c>
      <c r="M95" s="255">
        <f>IFERROR(VLOOKUP($A95,동부소상공인영업팀IU!$A:$F,5,FALSE),0)</f>
        <v>0</v>
      </c>
      <c r="N95" s="255">
        <f>IFERROR(VLOOKUP($A95,동부소상공인영업팀IU!$A:$F,6,FALSE),0)</f>
        <v>0</v>
      </c>
      <c r="O95" s="255">
        <f>IFERROR(VLOOKUP($A95,서부소상공인영업팀IU!$A:$F,5,FALSE),0)</f>
        <v>0</v>
      </c>
      <c r="P95" s="255">
        <f>IFERROR(VLOOKUP($A95,서부소상공인영업팀IU!$A:$F,6,FALSE),0)</f>
        <v>0</v>
      </c>
      <c r="Q95" s="255">
        <f>IFERROR(VLOOKUP($A95,서부소상공인영업팀IU!$A:$F,4,FALSE),0)</f>
        <v>0</v>
      </c>
      <c r="S95" s="255">
        <f>IFERROR(VLOOKUP(A95,강북소상공인영업팀IU!$A:$F,3,FALSE),0)+IFERROR(VLOOKUP(A95,강남소상공인영업팀IU!$A:$E,3,FALSE),0)+IFERROR(VLOOKUP(A95,강서소상공인영업팀IU!$A:$E,3,FALSE),0)+IFERROR(VLOOKUP(A95,동부소상공인영업팀IU!$A:$F,3,FALSE),0)+IFERROR(VLOOKUP(A95,서부소상공인영업팀IU!$A:$F,3,FALSE),0)</f>
        <v>0</v>
      </c>
    </row>
    <row r="96" spans="1:19" customFormat="1" ht="16" x14ac:dyDescent="0.25">
      <c r="A96" s="59" t="s">
        <v>256</v>
      </c>
      <c r="B96" s="255">
        <f t="shared" si="1"/>
        <v>0</v>
      </c>
      <c r="C96" s="255">
        <f>IFERROR(VLOOKUP($A96,법인영업혁신단!$A:$N,14,FALSE),0)</f>
        <v>0</v>
      </c>
      <c r="D96" s="255">
        <f>IFERROR(VLOOKUP($A96,'법인영업혁신단 IU'!$A:$F,6,FALSE),0)</f>
        <v>0</v>
      </c>
      <c r="E96" s="255">
        <f>IFERROR(VLOOKUP($A96,강북소상공인영업팀IU!$A:$F,4,FALSE),0)</f>
        <v>0</v>
      </c>
      <c r="F96" s="255">
        <f>IFERROR(VLOOKUP($A96,강북소상공인영업팀IU!$A:$F,5,FALSE),0)</f>
        <v>0</v>
      </c>
      <c r="G96" s="255">
        <f>IFERROR(VLOOKUP($A96,강북소상공인영업팀IU!$A:$F,6,FALSE),0)</f>
        <v>0</v>
      </c>
      <c r="H96" s="255">
        <f>IFERROR(VLOOKUP($A96,강남소상공인영업팀IU!$A:$E,4,FALSE),0)</f>
        <v>0</v>
      </c>
      <c r="I96" s="255">
        <f>IFERROR(VLOOKUP($A96,강남소상공인영업팀IU!$A:$E,5,FALSE),0)</f>
        <v>0</v>
      </c>
      <c r="J96" s="255">
        <f>IFERROR(VLOOKUP($A96,강서소상공인영업팀IU!$A:$E,4,FALSE),0)</f>
        <v>0</v>
      </c>
      <c r="K96" s="255">
        <f>IFERROR(VLOOKUP($A96,강서소상공인영업팀IU!$A:$E,5,FALSE),0)</f>
        <v>0</v>
      </c>
      <c r="L96" s="255">
        <f>IFERROR(VLOOKUP($A96,동부소상공인영업팀IU!$A:$F,4,FALSE),0)</f>
        <v>0</v>
      </c>
      <c r="M96" s="255">
        <f>IFERROR(VLOOKUP($A96,동부소상공인영업팀IU!$A:$F,5,FALSE),0)</f>
        <v>0</v>
      </c>
      <c r="N96" s="255">
        <f>IFERROR(VLOOKUP($A96,동부소상공인영업팀IU!$A:$F,6,FALSE),0)</f>
        <v>0</v>
      </c>
      <c r="O96" s="255">
        <f>IFERROR(VLOOKUP($A96,서부소상공인영업팀IU!$A:$F,5,FALSE),0)</f>
        <v>0</v>
      </c>
      <c r="P96" s="255">
        <f>IFERROR(VLOOKUP($A96,서부소상공인영업팀IU!$A:$F,6,FALSE),0)</f>
        <v>0</v>
      </c>
      <c r="Q96" s="255">
        <f>IFERROR(VLOOKUP($A96,서부소상공인영업팀IU!$A:$F,4,FALSE),0)</f>
        <v>0</v>
      </c>
      <c r="S96" s="255">
        <f>IFERROR(VLOOKUP(A96,강북소상공인영업팀IU!$A:$F,3,FALSE),0)+IFERROR(VLOOKUP(A96,강남소상공인영업팀IU!$A:$E,3,FALSE),0)+IFERROR(VLOOKUP(A96,강서소상공인영업팀IU!$A:$E,3,FALSE),0)+IFERROR(VLOOKUP(A96,동부소상공인영업팀IU!$A:$F,3,FALSE),0)+IFERROR(VLOOKUP(A96,서부소상공인영업팀IU!$A:$F,3,FALSE),0)</f>
        <v>0</v>
      </c>
    </row>
    <row r="97" spans="1:19" customFormat="1" ht="16" x14ac:dyDescent="0.25">
      <c r="A97" s="56" t="s">
        <v>154</v>
      </c>
      <c r="B97" s="255">
        <f t="shared" si="1"/>
        <v>0</v>
      </c>
      <c r="C97" s="255">
        <f>IFERROR(VLOOKUP($A97,법인영업혁신단!$A:$N,14,FALSE),0)</f>
        <v>0</v>
      </c>
      <c r="D97" s="255">
        <f>IFERROR(VLOOKUP($A97,'법인영업혁신단 IU'!$A:$F,6,FALSE),0)</f>
        <v>0</v>
      </c>
      <c r="E97" s="255">
        <f>IFERROR(VLOOKUP($A97,강북소상공인영업팀IU!$A:$F,4,FALSE),0)</f>
        <v>0</v>
      </c>
      <c r="F97" s="255">
        <f>IFERROR(VLOOKUP($A97,강북소상공인영업팀IU!$A:$F,5,FALSE),0)</f>
        <v>0</v>
      </c>
      <c r="G97" s="255">
        <f>IFERROR(VLOOKUP($A97,강북소상공인영업팀IU!$A:$F,6,FALSE),0)</f>
        <v>0</v>
      </c>
      <c r="H97" s="255">
        <f>IFERROR(VLOOKUP($A97,강남소상공인영업팀IU!$A:$E,4,FALSE),0)</f>
        <v>0</v>
      </c>
      <c r="I97" s="255">
        <f>IFERROR(VLOOKUP($A97,강남소상공인영업팀IU!$A:$E,5,FALSE),0)</f>
        <v>0</v>
      </c>
      <c r="J97" s="255">
        <f>IFERROR(VLOOKUP($A97,강서소상공인영업팀IU!$A:$E,4,FALSE),0)</f>
        <v>0</v>
      </c>
      <c r="K97" s="255">
        <f>IFERROR(VLOOKUP($A97,강서소상공인영업팀IU!$A:$E,5,FALSE),0)</f>
        <v>0</v>
      </c>
      <c r="L97" s="255">
        <f>IFERROR(VLOOKUP($A97,동부소상공인영업팀IU!$A:$F,4,FALSE),0)</f>
        <v>0</v>
      </c>
      <c r="M97" s="255">
        <f>IFERROR(VLOOKUP($A97,동부소상공인영업팀IU!$A:$F,5,FALSE),0)</f>
        <v>0</v>
      </c>
      <c r="N97" s="255">
        <f>IFERROR(VLOOKUP($A97,동부소상공인영업팀IU!$A:$F,6,FALSE),0)</f>
        <v>0</v>
      </c>
      <c r="O97" s="255">
        <f>IFERROR(VLOOKUP($A97,서부소상공인영업팀IU!$A:$F,5,FALSE),0)</f>
        <v>0</v>
      </c>
      <c r="P97" s="255">
        <f>IFERROR(VLOOKUP($A97,서부소상공인영업팀IU!$A:$F,6,FALSE),0)</f>
        <v>0</v>
      </c>
      <c r="Q97" s="255">
        <f>IFERROR(VLOOKUP($A97,서부소상공인영업팀IU!$A:$F,4,FALSE),0)</f>
        <v>0</v>
      </c>
      <c r="S97" s="255">
        <f>IFERROR(VLOOKUP(A97,강북소상공인영업팀IU!$A:$F,3,FALSE),0)+IFERROR(VLOOKUP(A97,강남소상공인영업팀IU!$A:$E,3,FALSE),0)+IFERROR(VLOOKUP(A97,강서소상공인영업팀IU!$A:$E,3,FALSE),0)+IFERROR(VLOOKUP(A97,동부소상공인영업팀IU!$A:$F,3,FALSE),0)+IFERROR(VLOOKUP(A97,서부소상공인영업팀IU!$A:$F,3,FALSE),0)</f>
        <v>0</v>
      </c>
    </row>
    <row r="98" spans="1:19" customFormat="1" ht="16" x14ac:dyDescent="0.25">
      <c r="A98" s="56" t="s">
        <v>56</v>
      </c>
      <c r="B98" s="255">
        <f t="shared" si="1"/>
        <v>0</v>
      </c>
      <c r="C98" s="255">
        <f>IFERROR(VLOOKUP($A98,법인영업혁신단!$A:$N,14,FALSE),0)</f>
        <v>0</v>
      </c>
      <c r="D98" s="255">
        <f>IFERROR(VLOOKUP($A98,'법인영업혁신단 IU'!$A:$F,6,FALSE),0)</f>
        <v>0</v>
      </c>
      <c r="E98" s="255">
        <f>IFERROR(VLOOKUP($A98,강북소상공인영업팀IU!$A:$F,4,FALSE),0)</f>
        <v>0</v>
      </c>
      <c r="F98" s="255">
        <f>IFERROR(VLOOKUP($A98,강북소상공인영업팀IU!$A:$F,5,FALSE),0)</f>
        <v>0</v>
      </c>
      <c r="G98" s="255">
        <f>IFERROR(VLOOKUP($A98,강북소상공인영업팀IU!$A:$F,6,FALSE),0)</f>
        <v>0</v>
      </c>
      <c r="H98" s="255">
        <f>IFERROR(VLOOKUP($A98,강남소상공인영업팀IU!$A:$E,4,FALSE),0)</f>
        <v>0</v>
      </c>
      <c r="I98" s="255">
        <f>IFERROR(VLOOKUP($A98,강남소상공인영업팀IU!$A:$E,5,FALSE),0)</f>
        <v>0</v>
      </c>
      <c r="J98" s="255">
        <f>IFERROR(VLOOKUP($A98,강서소상공인영업팀IU!$A:$E,4,FALSE),0)</f>
        <v>0</v>
      </c>
      <c r="K98" s="255">
        <f>IFERROR(VLOOKUP($A98,강서소상공인영업팀IU!$A:$E,5,FALSE),0)</f>
        <v>0</v>
      </c>
      <c r="L98" s="255">
        <f>IFERROR(VLOOKUP($A98,동부소상공인영업팀IU!$A:$F,4,FALSE),0)</f>
        <v>0</v>
      </c>
      <c r="M98" s="255">
        <f>IFERROR(VLOOKUP($A98,동부소상공인영업팀IU!$A:$F,5,FALSE),0)</f>
        <v>0</v>
      </c>
      <c r="N98" s="255">
        <f>IFERROR(VLOOKUP($A98,동부소상공인영업팀IU!$A:$F,6,FALSE),0)</f>
        <v>0</v>
      </c>
      <c r="O98" s="255">
        <f>IFERROR(VLOOKUP($A98,서부소상공인영업팀IU!$A:$F,5,FALSE),0)</f>
        <v>0</v>
      </c>
      <c r="P98" s="255">
        <f>IFERROR(VLOOKUP($A98,서부소상공인영업팀IU!$A:$F,6,FALSE),0)</f>
        <v>0</v>
      </c>
      <c r="Q98" s="255">
        <f>IFERROR(VLOOKUP($A98,서부소상공인영업팀IU!$A:$F,4,FALSE),0)</f>
        <v>0</v>
      </c>
      <c r="S98" s="255">
        <f>IFERROR(VLOOKUP(A98,강북소상공인영업팀IU!$A:$F,3,FALSE),0)+IFERROR(VLOOKUP(A98,강남소상공인영업팀IU!$A:$E,3,FALSE),0)+IFERROR(VLOOKUP(A98,강서소상공인영업팀IU!$A:$E,3,FALSE),0)+IFERROR(VLOOKUP(A98,동부소상공인영업팀IU!$A:$F,3,FALSE),0)+IFERROR(VLOOKUP(A98,서부소상공인영업팀IU!$A:$F,3,FALSE),0)</f>
        <v>0</v>
      </c>
    </row>
    <row r="99" spans="1:19" customFormat="1" ht="16" x14ac:dyDescent="0.25">
      <c r="A99" s="59" t="s">
        <v>214</v>
      </c>
      <c r="B99" s="255">
        <f t="shared" si="1"/>
        <v>0</v>
      </c>
      <c r="C99" s="255">
        <f>IFERROR(VLOOKUP($A99,법인영업혁신단!$A:$N,14,FALSE),0)</f>
        <v>0</v>
      </c>
      <c r="D99" s="255">
        <f>IFERROR(VLOOKUP($A99,'법인영업혁신단 IU'!$A:$F,6,FALSE),0)</f>
        <v>0</v>
      </c>
      <c r="E99" s="255">
        <f>IFERROR(VLOOKUP($A99,강북소상공인영업팀IU!$A:$F,4,FALSE),0)</f>
        <v>0</v>
      </c>
      <c r="F99" s="255">
        <f>IFERROR(VLOOKUP($A99,강북소상공인영업팀IU!$A:$F,5,FALSE),0)</f>
        <v>0</v>
      </c>
      <c r="G99" s="255">
        <f>IFERROR(VLOOKUP($A99,강북소상공인영업팀IU!$A:$F,6,FALSE),0)</f>
        <v>0</v>
      </c>
      <c r="H99" s="255">
        <f>IFERROR(VLOOKUP($A99,강남소상공인영업팀IU!$A:$E,4,FALSE),0)</f>
        <v>0</v>
      </c>
      <c r="I99" s="255">
        <f>IFERROR(VLOOKUP($A99,강남소상공인영업팀IU!$A:$E,5,FALSE),0)</f>
        <v>0</v>
      </c>
      <c r="J99" s="255">
        <f>IFERROR(VLOOKUP($A99,강서소상공인영업팀IU!$A:$E,4,FALSE),0)</f>
        <v>0</v>
      </c>
      <c r="K99" s="255">
        <f>IFERROR(VLOOKUP($A99,강서소상공인영업팀IU!$A:$E,5,FALSE),0)</f>
        <v>0</v>
      </c>
      <c r="L99" s="255">
        <f>IFERROR(VLOOKUP($A99,동부소상공인영업팀IU!$A:$F,4,FALSE),0)</f>
        <v>0</v>
      </c>
      <c r="M99" s="255">
        <f>IFERROR(VLOOKUP($A99,동부소상공인영업팀IU!$A:$F,5,FALSE),0)</f>
        <v>0</v>
      </c>
      <c r="N99" s="255">
        <f>IFERROR(VLOOKUP($A99,동부소상공인영업팀IU!$A:$F,6,FALSE),0)</f>
        <v>0</v>
      </c>
      <c r="O99" s="255">
        <f>IFERROR(VLOOKUP($A99,서부소상공인영업팀IU!$A:$F,5,FALSE),0)</f>
        <v>0</v>
      </c>
      <c r="P99" s="255">
        <f>IFERROR(VLOOKUP($A99,서부소상공인영업팀IU!$A:$F,6,FALSE),0)</f>
        <v>0</v>
      </c>
      <c r="Q99" s="255">
        <f>IFERROR(VLOOKUP($A99,서부소상공인영업팀IU!$A:$F,4,FALSE),0)</f>
        <v>0</v>
      </c>
      <c r="S99" s="255">
        <f>IFERROR(VLOOKUP(A99,강북소상공인영업팀IU!$A:$F,3,FALSE),0)+IFERROR(VLOOKUP(A99,강남소상공인영업팀IU!$A:$E,3,FALSE),0)+IFERROR(VLOOKUP(A99,강서소상공인영업팀IU!$A:$E,3,FALSE),0)+IFERROR(VLOOKUP(A99,동부소상공인영업팀IU!$A:$F,3,FALSE),0)+IFERROR(VLOOKUP(A99,서부소상공인영업팀IU!$A:$F,3,FALSE),0)</f>
        <v>0</v>
      </c>
    </row>
    <row r="100" spans="1:19" customFormat="1" ht="16" x14ac:dyDescent="0.25">
      <c r="A100" s="56" t="s">
        <v>129</v>
      </c>
      <c r="B100" s="255">
        <f t="shared" si="1"/>
        <v>0</v>
      </c>
      <c r="C100" s="255">
        <f>IFERROR(VLOOKUP($A100,법인영업혁신단!$A:$N,14,FALSE),0)</f>
        <v>0</v>
      </c>
      <c r="D100" s="255">
        <f>IFERROR(VLOOKUP($A100,'법인영업혁신단 IU'!$A:$F,6,FALSE),0)</f>
        <v>0</v>
      </c>
      <c r="E100" s="255">
        <f>IFERROR(VLOOKUP($A100,강북소상공인영업팀IU!$A:$F,4,FALSE),0)</f>
        <v>0</v>
      </c>
      <c r="F100" s="255">
        <f>IFERROR(VLOOKUP($A100,강북소상공인영업팀IU!$A:$F,5,FALSE),0)</f>
        <v>0</v>
      </c>
      <c r="G100" s="255">
        <f>IFERROR(VLOOKUP($A100,강북소상공인영업팀IU!$A:$F,6,FALSE),0)</f>
        <v>0</v>
      </c>
      <c r="H100" s="255">
        <f>IFERROR(VLOOKUP($A100,강남소상공인영업팀IU!$A:$E,4,FALSE),0)</f>
        <v>0</v>
      </c>
      <c r="I100" s="255">
        <f>IFERROR(VLOOKUP($A100,강남소상공인영업팀IU!$A:$E,5,FALSE),0)</f>
        <v>0</v>
      </c>
      <c r="J100" s="255">
        <f>IFERROR(VLOOKUP($A100,강서소상공인영업팀IU!$A:$E,4,FALSE),0)</f>
        <v>0</v>
      </c>
      <c r="K100" s="255">
        <f>IFERROR(VLOOKUP($A100,강서소상공인영업팀IU!$A:$E,5,FALSE),0)</f>
        <v>0</v>
      </c>
      <c r="L100" s="255">
        <f>IFERROR(VLOOKUP($A100,동부소상공인영업팀IU!$A:$F,4,FALSE),0)</f>
        <v>0</v>
      </c>
      <c r="M100" s="255">
        <f>IFERROR(VLOOKUP($A100,동부소상공인영업팀IU!$A:$F,5,FALSE),0)</f>
        <v>0</v>
      </c>
      <c r="N100" s="255">
        <f>IFERROR(VLOOKUP($A100,동부소상공인영업팀IU!$A:$F,6,FALSE),0)</f>
        <v>0</v>
      </c>
      <c r="O100" s="255">
        <f>IFERROR(VLOOKUP($A100,서부소상공인영업팀IU!$A:$F,5,FALSE),0)</f>
        <v>0</v>
      </c>
      <c r="P100" s="255">
        <f>IFERROR(VLOOKUP($A100,서부소상공인영업팀IU!$A:$F,6,FALSE),0)</f>
        <v>0</v>
      </c>
      <c r="Q100" s="255">
        <f>IFERROR(VLOOKUP($A100,서부소상공인영업팀IU!$A:$F,4,FALSE),0)</f>
        <v>0</v>
      </c>
      <c r="S100" s="255">
        <f>IFERROR(VLOOKUP(A100,강북소상공인영업팀IU!$A:$F,3,FALSE),0)+IFERROR(VLOOKUP(A100,강남소상공인영업팀IU!$A:$E,3,FALSE),0)+IFERROR(VLOOKUP(A100,강서소상공인영업팀IU!$A:$E,3,FALSE),0)+IFERROR(VLOOKUP(A100,동부소상공인영업팀IU!$A:$F,3,FALSE),0)+IFERROR(VLOOKUP(A100,서부소상공인영업팀IU!$A:$F,3,FALSE),0)</f>
        <v>0</v>
      </c>
    </row>
    <row r="101" spans="1:19" customFormat="1" ht="16" x14ac:dyDescent="0.25">
      <c r="A101" s="56" t="s">
        <v>215</v>
      </c>
      <c r="B101" s="255">
        <f t="shared" si="1"/>
        <v>0</v>
      </c>
      <c r="C101" s="255">
        <f>IFERROR(VLOOKUP($A101,법인영업혁신단!$A:$N,14,FALSE),0)</f>
        <v>0</v>
      </c>
      <c r="D101" s="255">
        <f>IFERROR(VLOOKUP($A101,'법인영업혁신단 IU'!$A:$F,6,FALSE),0)</f>
        <v>0</v>
      </c>
      <c r="E101" s="255">
        <f>IFERROR(VLOOKUP($A101,강북소상공인영업팀IU!$A:$F,4,FALSE),0)</f>
        <v>0</v>
      </c>
      <c r="F101" s="255">
        <f>IFERROR(VLOOKUP($A101,강북소상공인영업팀IU!$A:$F,5,FALSE),0)</f>
        <v>0</v>
      </c>
      <c r="G101" s="255">
        <f>IFERROR(VLOOKUP($A101,강북소상공인영업팀IU!$A:$F,6,FALSE),0)</f>
        <v>0</v>
      </c>
      <c r="H101" s="255">
        <f>IFERROR(VLOOKUP($A101,강남소상공인영업팀IU!$A:$E,4,FALSE),0)</f>
        <v>0</v>
      </c>
      <c r="I101" s="255">
        <f>IFERROR(VLOOKUP($A101,강남소상공인영업팀IU!$A:$E,5,FALSE),0)</f>
        <v>0</v>
      </c>
      <c r="J101" s="255">
        <f>IFERROR(VLOOKUP($A101,강서소상공인영업팀IU!$A:$E,4,FALSE),0)</f>
        <v>0</v>
      </c>
      <c r="K101" s="255">
        <f>IFERROR(VLOOKUP($A101,강서소상공인영업팀IU!$A:$E,5,FALSE),0)</f>
        <v>0</v>
      </c>
      <c r="L101" s="255">
        <f>IFERROR(VLOOKUP($A101,동부소상공인영업팀IU!$A:$F,4,FALSE),0)</f>
        <v>0</v>
      </c>
      <c r="M101" s="255">
        <f>IFERROR(VLOOKUP($A101,동부소상공인영업팀IU!$A:$F,5,FALSE),0)</f>
        <v>0</v>
      </c>
      <c r="N101" s="255">
        <f>IFERROR(VLOOKUP($A101,동부소상공인영업팀IU!$A:$F,6,FALSE),0)</f>
        <v>0</v>
      </c>
      <c r="O101" s="255">
        <f>IFERROR(VLOOKUP($A101,서부소상공인영업팀IU!$A:$F,5,FALSE),0)</f>
        <v>0</v>
      </c>
      <c r="P101" s="255">
        <f>IFERROR(VLOOKUP($A101,서부소상공인영업팀IU!$A:$F,6,FALSE),0)</f>
        <v>0</v>
      </c>
      <c r="Q101" s="255">
        <f>IFERROR(VLOOKUP($A101,서부소상공인영업팀IU!$A:$F,4,FALSE),0)</f>
        <v>0</v>
      </c>
      <c r="S101" s="255">
        <f>IFERROR(VLOOKUP(A101,강북소상공인영업팀IU!$A:$F,3,FALSE),0)+IFERROR(VLOOKUP(A101,강남소상공인영업팀IU!$A:$E,3,FALSE),0)+IFERROR(VLOOKUP(A101,강서소상공인영업팀IU!$A:$E,3,FALSE),0)+IFERROR(VLOOKUP(A101,동부소상공인영업팀IU!$A:$F,3,FALSE),0)+IFERROR(VLOOKUP(A101,서부소상공인영업팀IU!$A:$F,3,FALSE),0)</f>
        <v>0</v>
      </c>
    </row>
    <row r="102" spans="1:19" customFormat="1" ht="16" x14ac:dyDescent="0.25">
      <c r="A102" s="23" t="s">
        <v>336</v>
      </c>
      <c r="B102" s="255">
        <f t="shared" si="1"/>
        <v>0</v>
      </c>
      <c r="C102" s="255">
        <f>IFERROR(VLOOKUP($A102,법인영업혁신단!$A:$N,14,FALSE),0)</f>
        <v>0</v>
      </c>
      <c r="D102" s="255">
        <f>IFERROR(VLOOKUP($A102,'법인영업혁신단 IU'!$A:$F,6,FALSE),0)</f>
        <v>0</v>
      </c>
      <c r="E102" s="255">
        <f>IFERROR(VLOOKUP($A102,강북소상공인영업팀IU!$A:$F,4,FALSE),0)</f>
        <v>0</v>
      </c>
      <c r="F102" s="255">
        <f>IFERROR(VLOOKUP($A102,강북소상공인영업팀IU!$A:$F,5,FALSE),0)</f>
        <v>0</v>
      </c>
      <c r="G102" s="255">
        <f>IFERROR(VLOOKUP($A102,강북소상공인영업팀IU!$A:$F,6,FALSE),0)</f>
        <v>0</v>
      </c>
      <c r="H102" s="255">
        <f>IFERROR(VLOOKUP($A102,강남소상공인영업팀IU!$A:$E,4,FALSE),0)</f>
        <v>0</v>
      </c>
      <c r="I102" s="255">
        <f>IFERROR(VLOOKUP($A102,강남소상공인영업팀IU!$A:$E,5,FALSE),0)</f>
        <v>0</v>
      </c>
      <c r="J102" s="255">
        <f>IFERROR(VLOOKUP($A102,강서소상공인영업팀IU!$A:$E,4,FALSE),0)</f>
        <v>0</v>
      </c>
      <c r="K102" s="255">
        <f>IFERROR(VLOOKUP($A102,강서소상공인영업팀IU!$A:$E,5,FALSE),0)</f>
        <v>0</v>
      </c>
      <c r="L102" s="255">
        <f>IFERROR(VLOOKUP($A102,동부소상공인영업팀IU!$A:$F,4,FALSE),0)</f>
        <v>0</v>
      </c>
      <c r="M102" s="255">
        <f>IFERROR(VLOOKUP($A102,동부소상공인영업팀IU!$A:$F,5,FALSE),0)</f>
        <v>0</v>
      </c>
      <c r="N102" s="255">
        <f>IFERROR(VLOOKUP($A102,동부소상공인영업팀IU!$A:$F,6,FALSE),0)</f>
        <v>0</v>
      </c>
      <c r="O102" s="255">
        <f>IFERROR(VLOOKUP($A102,서부소상공인영업팀IU!$A:$F,5,FALSE),0)</f>
        <v>0</v>
      </c>
      <c r="P102" s="255">
        <f>IFERROR(VLOOKUP($A102,서부소상공인영업팀IU!$A:$F,6,FALSE),0)</f>
        <v>0</v>
      </c>
      <c r="Q102" s="255">
        <f>IFERROR(VLOOKUP($A102,서부소상공인영업팀IU!$A:$F,4,FALSE),0)</f>
        <v>0</v>
      </c>
      <c r="S102" s="255">
        <f>IFERROR(VLOOKUP(A102,강북소상공인영업팀IU!$A:$F,3,FALSE),0)+IFERROR(VLOOKUP(A102,강남소상공인영업팀IU!$A:$E,3,FALSE),0)+IFERROR(VLOOKUP(A102,강서소상공인영업팀IU!$A:$E,3,FALSE),0)+IFERROR(VLOOKUP(A102,동부소상공인영업팀IU!$A:$F,3,FALSE),0)+IFERROR(VLOOKUP(A102,서부소상공인영업팀IU!$A:$F,3,FALSE),0)</f>
        <v>0</v>
      </c>
    </row>
    <row r="103" spans="1:19" customFormat="1" ht="16" x14ac:dyDescent="0.25">
      <c r="A103" s="56" t="s">
        <v>216</v>
      </c>
      <c r="B103" s="255">
        <f t="shared" si="1"/>
        <v>0</v>
      </c>
      <c r="C103" s="255">
        <f>IFERROR(VLOOKUP($A103,법인영업혁신단!$A:$N,14,FALSE),0)</f>
        <v>0</v>
      </c>
      <c r="D103" s="255">
        <f>IFERROR(VLOOKUP($A103,'법인영업혁신단 IU'!$A:$F,6,FALSE),0)</f>
        <v>0</v>
      </c>
      <c r="E103" s="255">
        <f>IFERROR(VLOOKUP($A103,강북소상공인영업팀IU!$A:$F,4,FALSE),0)</f>
        <v>0</v>
      </c>
      <c r="F103" s="255">
        <f>IFERROR(VLOOKUP($A103,강북소상공인영업팀IU!$A:$F,5,FALSE),0)</f>
        <v>0</v>
      </c>
      <c r="G103" s="255">
        <f>IFERROR(VLOOKUP($A103,강북소상공인영업팀IU!$A:$F,6,FALSE),0)</f>
        <v>0</v>
      </c>
      <c r="H103" s="255">
        <f>IFERROR(VLOOKUP($A103,강남소상공인영업팀IU!$A:$E,4,FALSE),0)</f>
        <v>0</v>
      </c>
      <c r="I103" s="255">
        <f>IFERROR(VLOOKUP($A103,강남소상공인영업팀IU!$A:$E,5,FALSE),0)</f>
        <v>0</v>
      </c>
      <c r="J103" s="255">
        <f>IFERROR(VLOOKUP($A103,강서소상공인영업팀IU!$A:$E,4,FALSE),0)</f>
        <v>0</v>
      </c>
      <c r="K103" s="255">
        <f>IFERROR(VLOOKUP($A103,강서소상공인영업팀IU!$A:$E,5,FALSE),0)</f>
        <v>0</v>
      </c>
      <c r="L103" s="255">
        <f>IFERROR(VLOOKUP($A103,동부소상공인영업팀IU!$A:$F,4,FALSE),0)</f>
        <v>0</v>
      </c>
      <c r="M103" s="255">
        <f>IFERROR(VLOOKUP($A103,동부소상공인영업팀IU!$A:$F,5,FALSE),0)</f>
        <v>0</v>
      </c>
      <c r="N103" s="255">
        <f>IFERROR(VLOOKUP($A103,동부소상공인영업팀IU!$A:$F,6,FALSE),0)</f>
        <v>0</v>
      </c>
      <c r="O103" s="255">
        <f>IFERROR(VLOOKUP($A103,서부소상공인영업팀IU!$A:$F,5,FALSE),0)</f>
        <v>0</v>
      </c>
      <c r="P103" s="255">
        <f>IFERROR(VLOOKUP($A103,서부소상공인영업팀IU!$A:$F,6,FALSE),0)</f>
        <v>0</v>
      </c>
      <c r="Q103" s="255">
        <f>IFERROR(VLOOKUP($A103,서부소상공인영업팀IU!$A:$F,4,FALSE),0)</f>
        <v>0</v>
      </c>
      <c r="S103" s="255">
        <f>IFERROR(VLOOKUP(A103,강북소상공인영업팀IU!$A:$F,3,FALSE),0)+IFERROR(VLOOKUP(A103,강남소상공인영업팀IU!$A:$E,3,FALSE),0)+IFERROR(VLOOKUP(A103,강서소상공인영업팀IU!$A:$E,3,FALSE),0)+IFERROR(VLOOKUP(A103,동부소상공인영업팀IU!$A:$F,3,FALSE),0)+IFERROR(VLOOKUP(A103,서부소상공인영업팀IU!$A:$F,3,FALSE),0)</f>
        <v>0</v>
      </c>
    </row>
    <row r="104" spans="1:19" customFormat="1" ht="16" x14ac:dyDescent="0.25">
      <c r="A104" s="56" t="s">
        <v>130</v>
      </c>
      <c r="B104" s="255">
        <f t="shared" si="1"/>
        <v>0</v>
      </c>
      <c r="C104" s="255">
        <f>IFERROR(VLOOKUP($A104,법인영업혁신단!$A:$N,14,FALSE),0)</f>
        <v>0</v>
      </c>
      <c r="D104" s="255">
        <f>IFERROR(VLOOKUP($A104,'법인영업혁신단 IU'!$A:$F,6,FALSE),0)</f>
        <v>0</v>
      </c>
      <c r="E104" s="255">
        <f>IFERROR(VLOOKUP($A104,강북소상공인영업팀IU!$A:$F,4,FALSE),0)</f>
        <v>0</v>
      </c>
      <c r="F104" s="255">
        <f>IFERROR(VLOOKUP($A104,강북소상공인영업팀IU!$A:$F,5,FALSE),0)</f>
        <v>0</v>
      </c>
      <c r="G104" s="255">
        <f>IFERROR(VLOOKUP($A104,강북소상공인영업팀IU!$A:$F,6,FALSE),0)</f>
        <v>0</v>
      </c>
      <c r="H104" s="255">
        <f>IFERROR(VLOOKUP($A104,강남소상공인영업팀IU!$A:$E,4,FALSE),0)</f>
        <v>0</v>
      </c>
      <c r="I104" s="255">
        <f>IFERROR(VLOOKUP($A104,강남소상공인영업팀IU!$A:$E,5,FALSE),0)</f>
        <v>0</v>
      </c>
      <c r="J104" s="255">
        <f>IFERROR(VLOOKUP($A104,강서소상공인영업팀IU!$A:$E,4,FALSE),0)</f>
        <v>0</v>
      </c>
      <c r="K104" s="255">
        <f>IFERROR(VLOOKUP($A104,강서소상공인영업팀IU!$A:$E,5,FALSE),0)</f>
        <v>0</v>
      </c>
      <c r="L104" s="255">
        <f>IFERROR(VLOOKUP($A104,동부소상공인영업팀IU!$A:$F,4,FALSE),0)</f>
        <v>0</v>
      </c>
      <c r="M104" s="255">
        <f>IFERROR(VLOOKUP($A104,동부소상공인영업팀IU!$A:$F,5,FALSE),0)</f>
        <v>0</v>
      </c>
      <c r="N104" s="255">
        <f>IFERROR(VLOOKUP($A104,동부소상공인영업팀IU!$A:$F,6,FALSE),0)</f>
        <v>0</v>
      </c>
      <c r="O104" s="255">
        <f>IFERROR(VLOOKUP($A104,서부소상공인영업팀IU!$A:$F,5,FALSE),0)</f>
        <v>0</v>
      </c>
      <c r="P104" s="255">
        <f>IFERROR(VLOOKUP($A104,서부소상공인영업팀IU!$A:$F,6,FALSE),0)</f>
        <v>0</v>
      </c>
      <c r="Q104" s="255">
        <f>IFERROR(VLOOKUP($A104,서부소상공인영업팀IU!$A:$F,4,FALSE),0)</f>
        <v>0</v>
      </c>
      <c r="S104" s="255">
        <f>IFERROR(VLOOKUP(A104,강북소상공인영업팀IU!$A:$F,3,FALSE),0)+IFERROR(VLOOKUP(A104,강남소상공인영업팀IU!$A:$E,3,FALSE),0)+IFERROR(VLOOKUP(A104,강서소상공인영업팀IU!$A:$E,3,FALSE),0)+IFERROR(VLOOKUP(A104,동부소상공인영업팀IU!$A:$F,3,FALSE),0)+IFERROR(VLOOKUP(A104,서부소상공인영업팀IU!$A:$F,3,FALSE),0)</f>
        <v>0</v>
      </c>
    </row>
    <row r="105" spans="1:19" customFormat="1" ht="16" x14ac:dyDescent="0.25">
      <c r="A105" s="56" t="s">
        <v>57</v>
      </c>
      <c r="B105" s="255">
        <f t="shared" si="1"/>
        <v>0</v>
      </c>
      <c r="C105" s="255">
        <f>IFERROR(VLOOKUP($A105,법인영업혁신단!$A:$N,14,FALSE),0)</f>
        <v>0</v>
      </c>
      <c r="D105" s="255">
        <f>IFERROR(VLOOKUP($A105,'법인영업혁신단 IU'!$A:$F,6,FALSE),0)</f>
        <v>0</v>
      </c>
      <c r="E105" s="255">
        <f>IFERROR(VLOOKUP($A105,강북소상공인영업팀IU!$A:$F,4,FALSE),0)</f>
        <v>0</v>
      </c>
      <c r="F105" s="255">
        <f>IFERROR(VLOOKUP($A105,강북소상공인영업팀IU!$A:$F,5,FALSE),0)</f>
        <v>0</v>
      </c>
      <c r="G105" s="255">
        <f>IFERROR(VLOOKUP($A105,강북소상공인영업팀IU!$A:$F,6,FALSE),0)</f>
        <v>0</v>
      </c>
      <c r="H105" s="255">
        <f>IFERROR(VLOOKUP($A105,강남소상공인영업팀IU!$A:$E,4,FALSE),0)</f>
        <v>0</v>
      </c>
      <c r="I105" s="255">
        <f>IFERROR(VLOOKUP($A105,강남소상공인영업팀IU!$A:$E,5,FALSE),0)</f>
        <v>0</v>
      </c>
      <c r="J105" s="255">
        <f>IFERROR(VLOOKUP($A105,강서소상공인영업팀IU!$A:$E,4,FALSE),0)</f>
        <v>0</v>
      </c>
      <c r="K105" s="255">
        <f>IFERROR(VLOOKUP($A105,강서소상공인영업팀IU!$A:$E,5,FALSE),0)</f>
        <v>0</v>
      </c>
      <c r="L105" s="255">
        <f>IFERROR(VLOOKUP($A105,동부소상공인영업팀IU!$A:$F,4,FALSE),0)</f>
        <v>0</v>
      </c>
      <c r="M105" s="255">
        <f>IFERROR(VLOOKUP($A105,동부소상공인영업팀IU!$A:$F,5,FALSE),0)</f>
        <v>0</v>
      </c>
      <c r="N105" s="255">
        <f>IFERROR(VLOOKUP($A105,동부소상공인영업팀IU!$A:$F,6,FALSE),0)</f>
        <v>0</v>
      </c>
      <c r="O105" s="255">
        <f>IFERROR(VLOOKUP($A105,서부소상공인영업팀IU!$A:$F,5,FALSE),0)</f>
        <v>0</v>
      </c>
      <c r="P105" s="255">
        <f>IFERROR(VLOOKUP($A105,서부소상공인영업팀IU!$A:$F,6,FALSE),0)</f>
        <v>0</v>
      </c>
      <c r="Q105" s="255">
        <f>IFERROR(VLOOKUP($A105,서부소상공인영업팀IU!$A:$F,4,FALSE),0)</f>
        <v>0</v>
      </c>
      <c r="S105" s="255">
        <f>IFERROR(VLOOKUP(A105,강북소상공인영업팀IU!$A:$F,3,FALSE),0)+IFERROR(VLOOKUP(A105,강남소상공인영업팀IU!$A:$E,3,FALSE),0)+IFERROR(VLOOKUP(A105,강서소상공인영업팀IU!$A:$E,3,FALSE),0)+IFERROR(VLOOKUP(A105,동부소상공인영업팀IU!$A:$F,3,FALSE),0)+IFERROR(VLOOKUP(A105,서부소상공인영업팀IU!$A:$F,3,FALSE),0)</f>
        <v>0</v>
      </c>
    </row>
    <row r="106" spans="1:19" customFormat="1" ht="16" x14ac:dyDescent="0.25">
      <c r="A106" s="56" t="s">
        <v>58</v>
      </c>
      <c r="B106" s="255">
        <f t="shared" si="1"/>
        <v>0</v>
      </c>
      <c r="C106" s="255">
        <f>IFERROR(VLOOKUP($A106,법인영업혁신단!$A:$N,14,FALSE),0)</f>
        <v>0</v>
      </c>
      <c r="D106" s="255">
        <f>IFERROR(VLOOKUP($A106,'법인영업혁신단 IU'!$A:$F,6,FALSE),0)</f>
        <v>0</v>
      </c>
      <c r="E106" s="255">
        <f>IFERROR(VLOOKUP($A106,강북소상공인영업팀IU!$A:$F,4,FALSE),0)</f>
        <v>0</v>
      </c>
      <c r="F106" s="255">
        <f>IFERROR(VLOOKUP($A106,강북소상공인영업팀IU!$A:$F,5,FALSE),0)</f>
        <v>0</v>
      </c>
      <c r="G106" s="255">
        <f>IFERROR(VLOOKUP($A106,강북소상공인영업팀IU!$A:$F,6,FALSE),0)</f>
        <v>0</v>
      </c>
      <c r="H106" s="255">
        <f>IFERROR(VLOOKUP($A106,강남소상공인영업팀IU!$A:$E,4,FALSE),0)</f>
        <v>0</v>
      </c>
      <c r="I106" s="255">
        <f>IFERROR(VLOOKUP($A106,강남소상공인영업팀IU!$A:$E,5,FALSE),0)</f>
        <v>0</v>
      </c>
      <c r="J106" s="255">
        <f>IFERROR(VLOOKUP($A106,강서소상공인영업팀IU!$A:$E,4,FALSE),0)</f>
        <v>0</v>
      </c>
      <c r="K106" s="255">
        <f>IFERROR(VLOOKUP($A106,강서소상공인영업팀IU!$A:$E,5,FALSE),0)</f>
        <v>0</v>
      </c>
      <c r="L106" s="255">
        <f>IFERROR(VLOOKUP($A106,동부소상공인영업팀IU!$A:$F,4,FALSE),0)</f>
        <v>0</v>
      </c>
      <c r="M106" s="255">
        <f>IFERROR(VLOOKUP($A106,동부소상공인영업팀IU!$A:$F,5,FALSE),0)</f>
        <v>0</v>
      </c>
      <c r="N106" s="255">
        <f>IFERROR(VLOOKUP($A106,동부소상공인영업팀IU!$A:$F,6,FALSE),0)</f>
        <v>0</v>
      </c>
      <c r="O106" s="255">
        <f>IFERROR(VLOOKUP($A106,서부소상공인영업팀IU!$A:$F,5,FALSE),0)</f>
        <v>0</v>
      </c>
      <c r="P106" s="255">
        <f>IFERROR(VLOOKUP($A106,서부소상공인영업팀IU!$A:$F,6,FALSE),0)</f>
        <v>0</v>
      </c>
      <c r="Q106" s="255">
        <f>IFERROR(VLOOKUP($A106,서부소상공인영업팀IU!$A:$F,4,FALSE),0)</f>
        <v>0</v>
      </c>
      <c r="S106" s="255">
        <f>IFERROR(VLOOKUP(A106,강북소상공인영업팀IU!$A:$F,3,FALSE),0)+IFERROR(VLOOKUP(A106,강남소상공인영업팀IU!$A:$E,3,FALSE),0)+IFERROR(VLOOKUP(A106,강서소상공인영업팀IU!$A:$E,3,FALSE),0)+IFERROR(VLOOKUP(A106,동부소상공인영업팀IU!$A:$F,3,FALSE),0)+IFERROR(VLOOKUP(A106,서부소상공인영업팀IU!$A:$F,3,FALSE),0)</f>
        <v>0</v>
      </c>
    </row>
    <row r="107" spans="1:19" customFormat="1" ht="16" x14ac:dyDescent="0.25">
      <c r="A107" s="56" t="s">
        <v>59</v>
      </c>
      <c r="B107" s="255">
        <f t="shared" si="1"/>
        <v>0</v>
      </c>
      <c r="C107" s="255">
        <f>IFERROR(VLOOKUP($A107,법인영업혁신단!$A:$N,14,FALSE),0)</f>
        <v>0</v>
      </c>
      <c r="D107" s="255">
        <f>IFERROR(VLOOKUP($A107,'법인영업혁신단 IU'!$A:$F,6,FALSE),0)</f>
        <v>0</v>
      </c>
      <c r="E107" s="255">
        <f>IFERROR(VLOOKUP($A107,강북소상공인영업팀IU!$A:$F,4,FALSE),0)</f>
        <v>0</v>
      </c>
      <c r="F107" s="255">
        <f>IFERROR(VLOOKUP($A107,강북소상공인영업팀IU!$A:$F,5,FALSE),0)</f>
        <v>0</v>
      </c>
      <c r="G107" s="255">
        <f>IFERROR(VLOOKUP($A107,강북소상공인영업팀IU!$A:$F,6,FALSE),0)</f>
        <v>0</v>
      </c>
      <c r="H107" s="255">
        <f>IFERROR(VLOOKUP($A107,강남소상공인영업팀IU!$A:$E,4,FALSE),0)</f>
        <v>0</v>
      </c>
      <c r="I107" s="255">
        <f>IFERROR(VLOOKUP($A107,강남소상공인영업팀IU!$A:$E,5,FALSE),0)</f>
        <v>0</v>
      </c>
      <c r="J107" s="255">
        <f>IFERROR(VLOOKUP($A107,강서소상공인영업팀IU!$A:$E,4,FALSE),0)</f>
        <v>0</v>
      </c>
      <c r="K107" s="255">
        <f>IFERROR(VLOOKUP($A107,강서소상공인영업팀IU!$A:$E,5,FALSE),0)</f>
        <v>0</v>
      </c>
      <c r="L107" s="255">
        <f>IFERROR(VLOOKUP($A107,동부소상공인영업팀IU!$A:$F,4,FALSE),0)</f>
        <v>0</v>
      </c>
      <c r="M107" s="255">
        <f>IFERROR(VLOOKUP($A107,동부소상공인영업팀IU!$A:$F,5,FALSE),0)</f>
        <v>0</v>
      </c>
      <c r="N107" s="255">
        <f>IFERROR(VLOOKUP($A107,동부소상공인영업팀IU!$A:$F,6,FALSE),0)</f>
        <v>0</v>
      </c>
      <c r="O107" s="255">
        <f>IFERROR(VLOOKUP($A107,서부소상공인영업팀IU!$A:$F,5,FALSE),0)</f>
        <v>0</v>
      </c>
      <c r="P107" s="255">
        <f>IFERROR(VLOOKUP($A107,서부소상공인영업팀IU!$A:$F,6,FALSE),0)</f>
        <v>0</v>
      </c>
      <c r="Q107" s="255">
        <f>IFERROR(VLOOKUP($A107,서부소상공인영업팀IU!$A:$F,4,FALSE),0)</f>
        <v>0</v>
      </c>
      <c r="S107" s="255">
        <f>IFERROR(VLOOKUP(A107,강북소상공인영업팀IU!$A:$F,3,FALSE),0)+IFERROR(VLOOKUP(A107,강남소상공인영업팀IU!$A:$E,3,FALSE),0)+IFERROR(VLOOKUP(A107,강서소상공인영업팀IU!$A:$E,3,FALSE),0)+IFERROR(VLOOKUP(A107,동부소상공인영업팀IU!$A:$F,3,FALSE),0)+IFERROR(VLOOKUP(A107,서부소상공인영업팀IU!$A:$F,3,FALSE),0)</f>
        <v>0</v>
      </c>
    </row>
    <row r="108" spans="1:19" customFormat="1" ht="16" x14ac:dyDescent="0.25">
      <c r="A108" s="60" t="s">
        <v>217</v>
      </c>
      <c r="B108" s="255">
        <f t="shared" si="1"/>
        <v>0</v>
      </c>
      <c r="C108" s="255">
        <f>IFERROR(VLOOKUP($A108,법인영업혁신단!$A:$N,14,FALSE),0)</f>
        <v>0</v>
      </c>
      <c r="D108" s="255">
        <f>IFERROR(VLOOKUP($A108,'법인영업혁신단 IU'!$A:$F,6,FALSE),0)</f>
        <v>0</v>
      </c>
      <c r="E108" s="255">
        <f>IFERROR(VLOOKUP($A108,강북소상공인영업팀IU!$A:$F,4,FALSE),0)</f>
        <v>0</v>
      </c>
      <c r="F108" s="255">
        <f>IFERROR(VLOOKUP($A108,강북소상공인영업팀IU!$A:$F,5,FALSE),0)</f>
        <v>0</v>
      </c>
      <c r="G108" s="255">
        <f>IFERROR(VLOOKUP($A108,강북소상공인영업팀IU!$A:$F,6,FALSE),0)</f>
        <v>0</v>
      </c>
      <c r="H108" s="255">
        <f>IFERROR(VLOOKUP($A108,강남소상공인영업팀IU!$A:$E,4,FALSE),0)</f>
        <v>0</v>
      </c>
      <c r="I108" s="255">
        <f>IFERROR(VLOOKUP($A108,강남소상공인영업팀IU!$A:$E,5,FALSE),0)</f>
        <v>0</v>
      </c>
      <c r="J108" s="255">
        <f>IFERROR(VLOOKUP($A108,강서소상공인영업팀IU!$A:$E,4,FALSE),0)</f>
        <v>0</v>
      </c>
      <c r="K108" s="255">
        <f>IFERROR(VLOOKUP($A108,강서소상공인영업팀IU!$A:$E,5,FALSE),0)</f>
        <v>0</v>
      </c>
      <c r="L108" s="255">
        <f>IFERROR(VLOOKUP($A108,동부소상공인영업팀IU!$A:$F,4,FALSE),0)</f>
        <v>0</v>
      </c>
      <c r="M108" s="255">
        <f>IFERROR(VLOOKUP($A108,동부소상공인영업팀IU!$A:$F,5,FALSE),0)</f>
        <v>0</v>
      </c>
      <c r="N108" s="255">
        <f>IFERROR(VLOOKUP($A108,동부소상공인영업팀IU!$A:$F,6,FALSE),0)</f>
        <v>0</v>
      </c>
      <c r="O108" s="255">
        <f>IFERROR(VLOOKUP($A108,서부소상공인영업팀IU!$A:$F,5,FALSE),0)</f>
        <v>0</v>
      </c>
      <c r="P108" s="255">
        <f>IFERROR(VLOOKUP($A108,서부소상공인영업팀IU!$A:$F,6,FALSE),0)</f>
        <v>0</v>
      </c>
      <c r="Q108" s="255">
        <f>IFERROR(VLOOKUP($A108,서부소상공인영업팀IU!$A:$F,4,FALSE),0)</f>
        <v>0</v>
      </c>
      <c r="S108" s="255">
        <f>IFERROR(VLOOKUP(A108,강북소상공인영업팀IU!$A:$F,3,FALSE),0)+IFERROR(VLOOKUP(A108,강남소상공인영업팀IU!$A:$E,3,FALSE),0)+IFERROR(VLOOKUP(A108,강서소상공인영업팀IU!$A:$E,3,FALSE),0)+IFERROR(VLOOKUP(A108,동부소상공인영업팀IU!$A:$F,3,FALSE),0)+IFERROR(VLOOKUP(A108,서부소상공인영업팀IU!$A:$F,3,FALSE),0)</f>
        <v>0</v>
      </c>
    </row>
    <row r="109" spans="1:19" customFormat="1" ht="16" x14ac:dyDescent="0.25">
      <c r="A109" s="58" t="s">
        <v>60</v>
      </c>
      <c r="B109" s="255">
        <f t="shared" si="1"/>
        <v>166065509</v>
      </c>
      <c r="C109" s="255">
        <f>IFERROR(VLOOKUP($A109,법인영업혁신단!$A:$N,14,FALSE),0)</f>
        <v>0</v>
      </c>
      <c r="D109" s="255">
        <f>IFERROR(VLOOKUP($A109,'법인영업혁신단 IU'!$A:$F,6,FALSE),0)</f>
        <v>5022652</v>
      </c>
      <c r="E109" s="255">
        <f>IFERROR(VLOOKUP($A109,강북소상공인영업팀IU!$A:$F,4,FALSE),0)</f>
        <v>9468191</v>
      </c>
      <c r="F109" s="255">
        <f>IFERROR(VLOOKUP($A109,강북소상공인영업팀IU!$A:$F,5,FALSE),0)</f>
        <v>16020293</v>
      </c>
      <c r="G109" s="255">
        <f>IFERROR(VLOOKUP($A109,강북소상공인영업팀IU!$A:$F,6,FALSE),0)</f>
        <v>17504446</v>
      </c>
      <c r="H109" s="255">
        <f>IFERROR(VLOOKUP($A109,강남소상공인영업팀IU!$A:$E,4,FALSE),0)</f>
        <v>10123883</v>
      </c>
      <c r="I109" s="255">
        <f>IFERROR(VLOOKUP($A109,강남소상공인영업팀IU!$A:$E,5,FALSE),0)</f>
        <v>6455178</v>
      </c>
      <c r="J109" s="255">
        <f>IFERROR(VLOOKUP($A109,강서소상공인영업팀IU!$A:$E,4,FALSE),0)</f>
        <v>21651053</v>
      </c>
      <c r="K109" s="255">
        <f>IFERROR(VLOOKUP($A109,강서소상공인영업팀IU!$A:$E,5,FALSE),0)</f>
        <v>21063026</v>
      </c>
      <c r="L109" s="255">
        <f>IFERROR(VLOOKUP($A109,동부소상공인영업팀IU!$A:$F,4,FALSE),0)</f>
        <v>2569827</v>
      </c>
      <c r="M109" s="255">
        <f>IFERROR(VLOOKUP($A109,동부소상공인영업팀IU!$A:$F,5,FALSE),0)</f>
        <v>17305219</v>
      </c>
      <c r="N109" s="255">
        <f>IFERROR(VLOOKUP($A109,동부소상공인영업팀IU!$A:$F,6,FALSE),0)</f>
        <v>12994741</v>
      </c>
      <c r="O109" s="255">
        <f>IFERROR(VLOOKUP($A109,서부소상공인영업팀IU!$A:$F,5,FALSE),0)</f>
        <v>2966100</v>
      </c>
      <c r="P109" s="255">
        <f>IFERROR(VLOOKUP($A109,서부소상공인영업팀IU!$A:$F,6,FALSE),0)</f>
        <v>11544200</v>
      </c>
      <c r="Q109" s="255">
        <f>IFERROR(VLOOKUP($A109,서부소상공인영업팀IU!$A:$F,4,FALSE),0)</f>
        <v>11376700</v>
      </c>
      <c r="S109" s="255">
        <f>IFERROR(VLOOKUP(A109,강북소상공인영업팀IU!$A:$F,3,FALSE),0)+IFERROR(VLOOKUP(A109,강남소상공인영업팀IU!$A:$E,3,FALSE),0)+IFERROR(VLOOKUP(A109,강서소상공인영업팀IU!$A:$E,3,FALSE),0)+IFERROR(VLOOKUP(A109,동부소상공인영업팀IU!$A:$F,3,FALSE),0)+IFERROR(VLOOKUP(A109,서부소상공인영업팀IU!$A:$F,3,FALSE),0)</f>
        <v>0</v>
      </c>
    </row>
    <row r="110" spans="1:19" customFormat="1" ht="16" x14ac:dyDescent="0.25">
      <c r="A110" s="60" t="s">
        <v>257</v>
      </c>
      <c r="B110" s="255">
        <f t="shared" si="1"/>
        <v>0</v>
      </c>
      <c r="C110" s="255">
        <f>IFERROR(VLOOKUP($A110,법인영업혁신단!$A:$N,14,FALSE),0)</f>
        <v>0</v>
      </c>
      <c r="D110" s="255">
        <f>IFERROR(VLOOKUP($A110,'법인영업혁신단 IU'!$A:$F,6,FALSE),0)</f>
        <v>0</v>
      </c>
      <c r="E110" s="255">
        <f>IFERROR(VLOOKUP($A110,강북소상공인영업팀IU!$A:$F,4,FALSE),0)</f>
        <v>0</v>
      </c>
      <c r="F110" s="255">
        <f>IFERROR(VLOOKUP($A110,강북소상공인영업팀IU!$A:$F,5,FALSE),0)</f>
        <v>0</v>
      </c>
      <c r="G110" s="255">
        <f>IFERROR(VLOOKUP($A110,강북소상공인영업팀IU!$A:$F,6,FALSE),0)</f>
        <v>0</v>
      </c>
      <c r="H110" s="255">
        <f>IFERROR(VLOOKUP($A110,강남소상공인영업팀IU!$A:$E,4,FALSE),0)</f>
        <v>0</v>
      </c>
      <c r="I110" s="255">
        <f>IFERROR(VLOOKUP($A110,강남소상공인영업팀IU!$A:$E,5,FALSE),0)</f>
        <v>0</v>
      </c>
      <c r="J110" s="255">
        <f>IFERROR(VLOOKUP($A110,강서소상공인영업팀IU!$A:$E,4,FALSE),0)</f>
        <v>0</v>
      </c>
      <c r="K110" s="255">
        <f>IFERROR(VLOOKUP($A110,강서소상공인영업팀IU!$A:$E,5,FALSE),0)</f>
        <v>0</v>
      </c>
      <c r="L110" s="255">
        <f>IFERROR(VLOOKUP($A110,동부소상공인영업팀IU!$A:$F,4,FALSE),0)</f>
        <v>0</v>
      </c>
      <c r="M110" s="255">
        <f>IFERROR(VLOOKUP($A110,동부소상공인영업팀IU!$A:$F,5,FALSE),0)</f>
        <v>0</v>
      </c>
      <c r="N110" s="255">
        <f>IFERROR(VLOOKUP($A110,동부소상공인영업팀IU!$A:$F,6,FALSE),0)</f>
        <v>0</v>
      </c>
      <c r="O110" s="255">
        <f>IFERROR(VLOOKUP($A110,서부소상공인영업팀IU!$A:$F,5,FALSE),0)</f>
        <v>0</v>
      </c>
      <c r="P110" s="255">
        <f>IFERROR(VLOOKUP($A110,서부소상공인영업팀IU!$A:$F,6,FALSE),0)</f>
        <v>0</v>
      </c>
      <c r="Q110" s="255">
        <f>IFERROR(VLOOKUP($A110,서부소상공인영업팀IU!$A:$F,4,FALSE),0)</f>
        <v>0</v>
      </c>
      <c r="S110" s="255">
        <f>IFERROR(VLOOKUP(A110,강북소상공인영업팀IU!$A:$F,3,FALSE),0)+IFERROR(VLOOKUP(A110,강남소상공인영업팀IU!$A:$E,3,FALSE),0)+IFERROR(VLOOKUP(A110,강서소상공인영업팀IU!$A:$E,3,FALSE),0)+IFERROR(VLOOKUP(A110,동부소상공인영업팀IU!$A:$F,3,FALSE),0)+IFERROR(VLOOKUP(A110,서부소상공인영업팀IU!$A:$F,3,FALSE),0)</f>
        <v>0</v>
      </c>
    </row>
    <row r="111" spans="1:19" customFormat="1" ht="16" x14ac:dyDescent="0.25">
      <c r="A111" s="28" t="s">
        <v>330</v>
      </c>
      <c r="B111" s="255">
        <f t="shared" si="1"/>
        <v>0</v>
      </c>
      <c r="C111" s="255">
        <f>IFERROR(VLOOKUP($A111,법인영업혁신단!$A:$N,14,FALSE),0)</f>
        <v>0</v>
      </c>
      <c r="D111" s="255">
        <f>IFERROR(VLOOKUP($A111,'법인영업혁신단 IU'!$A:$F,6,FALSE),0)</f>
        <v>0</v>
      </c>
      <c r="E111" s="255">
        <f>IFERROR(VLOOKUP($A111,강북소상공인영업팀IU!$A:$F,4,FALSE),0)</f>
        <v>0</v>
      </c>
      <c r="F111" s="255">
        <f>IFERROR(VLOOKUP($A111,강북소상공인영업팀IU!$A:$F,5,FALSE),0)</f>
        <v>0</v>
      </c>
      <c r="G111" s="255">
        <f>IFERROR(VLOOKUP($A111,강북소상공인영업팀IU!$A:$F,6,FALSE),0)</f>
        <v>0</v>
      </c>
      <c r="H111" s="255">
        <f>IFERROR(VLOOKUP($A111,강남소상공인영업팀IU!$A:$E,4,FALSE),0)</f>
        <v>0</v>
      </c>
      <c r="I111" s="255">
        <f>IFERROR(VLOOKUP($A111,강남소상공인영업팀IU!$A:$E,5,FALSE),0)</f>
        <v>0</v>
      </c>
      <c r="J111" s="255">
        <f>IFERROR(VLOOKUP($A111,강서소상공인영업팀IU!$A:$E,4,FALSE),0)</f>
        <v>0</v>
      </c>
      <c r="K111" s="255">
        <f>IFERROR(VLOOKUP($A111,강서소상공인영업팀IU!$A:$E,5,FALSE),0)</f>
        <v>0</v>
      </c>
      <c r="L111" s="255">
        <f>IFERROR(VLOOKUP($A111,동부소상공인영업팀IU!$A:$F,4,FALSE),0)</f>
        <v>0</v>
      </c>
      <c r="M111" s="255">
        <f>IFERROR(VLOOKUP($A111,동부소상공인영업팀IU!$A:$F,5,FALSE),0)</f>
        <v>0</v>
      </c>
      <c r="N111" s="255">
        <f>IFERROR(VLOOKUP($A111,동부소상공인영업팀IU!$A:$F,6,FALSE),0)</f>
        <v>0</v>
      </c>
      <c r="O111" s="255">
        <f>IFERROR(VLOOKUP($A111,서부소상공인영업팀IU!$A:$F,5,FALSE),0)</f>
        <v>0</v>
      </c>
      <c r="P111" s="255">
        <f>IFERROR(VLOOKUP($A111,서부소상공인영업팀IU!$A:$F,6,FALSE),0)</f>
        <v>0</v>
      </c>
      <c r="Q111" s="255">
        <f>IFERROR(VLOOKUP($A111,서부소상공인영업팀IU!$A:$F,4,FALSE),0)</f>
        <v>0</v>
      </c>
      <c r="S111" s="255">
        <f>IFERROR(VLOOKUP(A111,강북소상공인영업팀IU!$A:$F,3,FALSE),0)+IFERROR(VLOOKUP(A111,강남소상공인영업팀IU!$A:$E,3,FALSE),0)+IFERROR(VLOOKUP(A111,강서소상공인영업팀IU!$A:$E,3,FALSE),0)+IFERROR(VLOOKUP(A111,동부소상공인영업팀IU!$A:$F,3,FALSE),0)+IFERROR(VLOOKUP(A111,서부소상공인영업팀IU!$A:$F,3,FALSE),0)</f>
        <v>0</v>
      </c>
    </row>
    <row r="112" spans="1:19" customFormat="1" ht="16" x14ac:dyDescent="0.25">
      <c r="A112" s="28" t="s">
        <v>332</v>
      </c>
      <c r="B112" s="255">
        <f t="shared" si="1"/>
        <v>0</v>
      </c>
      <c r="C112" s="255">
        <f>IFERROR(VLOOKUP($A112,법인영업혁신단!$A:$N,14,FALSE),0)</f>
        <v>0</v>
      </c>
      <c r="D112" s="255">
        <f>IFERROR(VLOOKUP($A112,'법인영업혁신단 IU'!$A:$F,6,FALSE),0)</f>
        <v>0</v>
      </c>
      <c r="E112" s="255">
        <f>IFERROR(VLOOKUP($A112,강북소상공인영업팀IU!$A:$F,4,FALSE),0)</f>
        <v>0</v>
      </c>
      <c r="F112" s="255">
        <f>IFERROR(VLOOKUP($A112,강북소상공인영업팀IU!$A:$F,5,FALSE),0)</f>
        <v>0</v>
      </c>
      <c r="G112" s="255">
        <f>IFERROR(VLOOKUP($A112,강북소상공인영업팀IU!$A:$F,6,FALSE),0)</f>
        <v>0</v>
      </c>
      <c r="H112" s="255">
        <f>IFERROR(VLOOKUP($A112,강남소상공인영업팀IU!$A:$E,4,FALSE),0)</f>
        <v>0</v>
      </c>
      <c r="I112" s="255">
        <f>IFERROR(VLOOKUP($A112,강남소상공인영업팀IU!$A:$E,5,FALSE),0)</f>
        <v>0</v>
      </c>
      <c r="J112" s="255">
        <f>IFERROR(VLOOKUP($A112,강서소상공인영업팀IU!$A:$E,4,FALSE),0)</f>
        <v>0</v>
      </c>
      <c r="K112" s="255">
        <f>IFERROR(VLOOKUP($A112,강서소상공인영업팀IU!$A:$E,5,FALSE),0)</f>
        <v>0</v>
      </c>
      <c r="L112" s="255">
        <f>IFERROR(VLOOKUP($A112,동부소상공인영업팀IU!$A:$F,4,FALSE),0)</f>
        <v>0</v>
      </c>
      <c r="M112" s="255">
        <f>IFERROR(VLOOKUP($A112,동부소상공인영업팀IU!$A:$F,5,FALSE),0)</f>
        <v>0</v>
      </c>
      <c r="N112" s="255">
        <f>IFERROR(VLOOKUP($A112,동부소상공인영업팀IU!$A:$F,6,FALSE),0)</f>
        <v>0</v>
      </c>
      <c r="O112" s="255">
        <f>IFERROR(VLOOKUP($A112,서부소상공인영업팀IU!$A:$F,5,FALSE),0)</f>
        <v>0</v>
      </c>
      <c r="P112" s="255">
        <f>IFERROR(VLOOKUP($A112,서부소상공인영업팀IU!$A:$F,6,FALSE),0)</f>
        <v>0</v>
      </c>
      <c r="Q112" s="255">
        <f>IFERROR(VLOOKUP($A112,서부소상공인영업팀IU!$A:$F,4,FALSE),0)</f>
        <v>0</v>
      </c>
      <c r="S112" s="255">
        <f>IFERROR(VLOOKUP(A112,강북소상공인영업팀IU!$A:$F,3,FALSE),0)+IFERROR(VLOOKUP(A112,강남소상공인영업팀IU!$A:$E,3,FALSE),0)+IFERROR(VLOOKUP(A112,강서소상공인영업팀IU!$A:$E,3,FALSE),0)+IFERROR(VLOOKUP(A112,동부소상공인영업팀IU!$A:$F,3,FALSE),0)+IFERROR(VLOOKUP(A112,서부소상공인영업팀IU!$A:$F,3,FALSE),0)</f>
        <v>0</v>
      </c>
    </row>
    <row r="113" spans="1:19" customFormat="1" ht="16" x14ac:dyDescent="0.25">
      <c r="A113" s="28" t="s">
        <v>331</v>
      </c>
      <c r="B113" s="255">
        <f t="shared" si="1"/>
        <v>0</v>
      </c>
      <c r="C113" s="255">
        <f>IFERROR(VLOOKUP($A113,법인영업혁신단!$A:$N,14,FALSE),0)</f>
        <v>0</v>
      </c>
      <c r="D113" s="255">
        <f>IFERROR(VLOOKUP($A113,'법인영업혁신단 IU'!$A:$F,6,FALSE),0)</f>
        <v>0</v>
      </c>
      <c r="E113" s="255">
        <f>IFERROR(VLOOKUP($A113,강북소상공인영업팀IU!$A:$F,4,FALSE),0)</f>
        <v>0</v>
      </c>
      <c r="F113" s="255">
        <f>IFERROR(VLOOKUP($A113,강북소상공인영업팀IU!$A:$F,5,FALSE),0)</f>
        <v>0</v>
      </c>
      <c r="G113" s="255">
        <f>IFERROR(VLOOKUP($A113,강북소상공인영업팀IU!$A:$F,6,FALSE),0)</f>
        <v>0</v>
      </c>
      <c r="H113" s="255">
        <f>IFERROR(VLOOKUP($A113,강남소상공인영업팀IU!$A:$E,4,FALSE),0)</f>
        <v>0</v>
      </c>
      <c r="I113" s="255">
        <f>IFERROR(VLOOKUP($A113,강남소상공인영업팀IU!$A:$E,5,FALSE),0)</f>
        <v>0</v>
      </c>
      <c r="J113" s="255">
        <f>IFERROR(VLOOKUP($A113,강서소상공인영업팀IU!$A:$E,4,FALSE),0)</f>
        <v>0</v>
      </c>
      <c r="K113" s="255">
        <f>IFERROR(VLOOKUP($A113,강서소상공인영업팀IU!$A:$E,5,FALSE),0)</f>
        <v>0</v>
      </c>
      <c r="L113" s="255">
        <f>IFERROR(VLOOKUP($A113,동부소상공인영업팀IU!$A:$F,4,FALSE),0)</f>
        <v>0</v>
      </c>
      <c r="M113" s="255">
        <f>IFERROR(VLOOKUP($A113,동부소상공인영업팀IU!$A:$F,5,FALSE),0)</f>
        <v>0</v>
      </c>
      <c r="N113" s="255">
        <f>IFERROR(VLOOKUP($A113,동부소상공인영업팀IU!$A:$F,6,FALSE),0)</f>
        <v>0</v>
      </c>
      <c r="O113" s="255">
        <f>IFERROR(VLOOKUP($A113,서부소상공인영업팀IU!$A:$F,5,FALSE),0)</f>
        <v>0</v>
      </c>
      <c r="P113" s="255">
        <f>IFERROR(VLOOKUP($A113,서부소상공인영업팀IU!$A:$F,6,FALSE),0)</f>
        <v>0</v>
      </c>
      <c r="Q113" s="255">
        <f>IFERROR(VLOOKUP($A113,서부소상공인영업팀IU!$A:$F,4,FALSE),0)</f>
        <v>0</v>
      </c>
      <c r="S113" s="255">
        <f>IFERROR(VLOOKUP(A113,강북소상공인영업팀IU!$A:$F,3,FALSE),0)+IFERROR(VLOOKUP(A113,강남소상공인영업팀IU!$A:$E,3,FALSE),0)+IFERROR(VLOOKUP(A113,강서소상공인영업팀IU!$A:$E,3,FALSE),0)+IFERROR(VLOOKUP(A113,동부소상공인영업팀IU!$A:$F,3,FALSE),0)+IFERROR(VLOOKUP(A113,서부소상공인영업팀IU!$A:$F,3,FALSE),0)</f>
        <v>0</v>
      </c>
    </row>
    <row r="114" spans="1:19" customFormat="1" ht="16" x14ac:dyDescent="0.25">
      <c r="A114" s="42" t="s">
        <v>61</v>
      </c>
      <c r="B114" s="255">
        <f t="shared" si="1"/>
        <v>1981300</v>
      </c>
      <c r="C114" s="255">
        <f>IFERROR(VLOOKUP($A114,법인영업혁신단!$A:$N,14,FALSE),0)</f>
        <v>0</v>
      </c>
      <c r="D114" s="255">
        <f>IFERROR(VLOOKUP($A114,'법인영업혁신단 IU'!$A:$F,6,FALSE),0)</f>
        <v>1070000</v>
      </c>
      <c r="E114" s="255">
        <f>IFERROR(VLOOKUP($A114,강북소상공인영업팀IU!$A:$F,4,FALSE),0)</f>
        <v>0</v>
      </c>
      <c r="F114" s="255">
        <f>IFERROR(VLOOKUP($A114,강북소상공인영업팀IU!$A:$F,5,FALSE),0)</f>
        <v>0</v>
      </c>
      <c r="G114" s="255">
        <f>IFERROR(VLOOKUP($A114,강북소상공인영업팀IU!$A:$F,6,FALSE),0)</f>
        <v>69400</v>
      </c>
      <c r="H114" s="255">
        <f>IFERROR(VLOOKUP($A114,강남소상공인영업팀IU!$A:$E,4,FALSE),0)</f>
        <v>0</v>
      </c>
      <c r="I114" s="255">
        <f>IFERROR(VLOOKUP($A114,강남소상공인영업팀IU!$A:$E,5,FALSE),0)</f>
        <v>0</v>
      </c>
      <c r="J114" s="255">
        <f>IFERROR(VLOOKUP($A114,강서소상공인영업팀IU!$A:$E,4,FALSE),0)</f>
        <v>0</v>
      </c>
      <c r="K114" s="255">
        <f>IFERROR(VLOOKUP($A114,강서소상공인영업팀IU!$A:$E,5,FALSE),0)</f>
        <v>108000</v>
      </c>
      <c r="L114" s="255">
        <f>IFERROR(VLOOKUP($A114,동부소상공인영업팀IU!$A:$F,4,FALSE),0)</f>
        <v>103600</v>
      </c>
      <c r="M114" s="255">
        <f>IFERROR(VLOOKUP($A114,동부소상공인영업팀IU!$A:$F,5,FALSE),0)</f>
        <v>0</v>
      </c>
      <c r="N114" s="255">
        <f>IFERROR(VLOOKUP($A114,동부소상공인영업팀IU!$A:$F,6,FALSE),0)</f>
        <v>202300</v>
      </c>
      <c r="O114" s="255">
        <f>IFERROR(VLOOKUP($A114,서부소상공인영업팀IU!$A:$F,5,FALSE),0)</f>
        <v>428000</v>
      </c>
      <c r="P114" s="255">
        <f>IFERROR(VLOOKUP($A114,서부소상공인영업팀IU!$A:$F,6,FALSE),0)</f>
        <v>0</v>
      </c>
      <c r="Q114" s="255">
        <f>IFERROR(VLOOKUP($A114,서부소상공인영업팀IU!$A:$F,4,FALSE),0)</f>
        <v>0</v>
      </c>
      <c r="S114" s="255">
        <f>IFERROR(VLOOKUP(A114,강북소상공인영업팀IU!$A:$F,3,FALSE),0)+IFERROR(VLOOKUP(A114,강남소상공인영업팀IU!$A:$E,3,FALSE),0)+IFERROR(VLOOKUP(A114,강서소상공인영업팀IU!$A:$E,3,FALSE),0)+IFERROR(VLOOKUP(A114,동부소상공인영업팀IU!$A:$F,3,FALSE),0)+IFERROR(VLOOKUP(A114,서부소상공인영업팀IU!$A:$F,3,FALSE),0)</f>
        <v>648300</v>
      </c>
    </row>
    <row r="115" spans="1:19" customFormat="1" ht="16" x14ac:dyDescent="0.25">
      <c r="A115" s="56" t="s">
        <v>62</v>
      </c>
      <c r="B115" s="255">
        <f t="shared" si="1"/>
        <v>1146300</v>
      </c>
      <c r="C115" s="255">
        <f>IFERROR(VLOOKUP($A115,법인영업혁신단!$A:$N,14,FALSE),0)</f>
        <v>0</v>
      </c>
      <c r="D115" s="255">
        <f>IFERROR(VLOOKUP($A115,'법인영업혁신단 IU'!$A:$F,6,FALSE),0)</f>
        <v>235000</v>
      </c>
      <c r="E115" s="255">
        <f>IFERROR(VLOOKUP($A115,강북소상공인영업팀IU!$A:$F,4,FALSE),0)</f>
        <v>0</v>
      </c>
      <c r="F115" s="255">
        <f>IFERROR(VLOOKUP($A115,강북소상공인영업팀IU!$A:$F,5,FALSE),0)</f>
        <v>0</v>
      </c>
      <c r="G115" s="255">
        <f>IFERROR(VLOOKUP($A115,강북소상공인영업팀IU!$A:$F,6,FALSE),0)</f>
        <v>69400</v>
      </c>
      <c r="H115" s="255">
        <f>IFERROR(VLOOKUP($A115,강남소상공인영업팀IU!$A:$E,4,FALSE),0)</f>
        <v>0</v>
      </c>
      <c r="I115" s="255">
        <f>IFERROR(VLOOKUP($A115,강남소상공인영업팀IU!$A:$E,5,FALSE),0)</f>
        <v>0</v>
      </c>
      <c r="J115" s="255">
        <f>IFERROR(VLOOKUP($A115,강서소상공인영업팀IU!$A:$E,4,FALSE),0)</f>
        <v>0</v>
      </c>
      <c r="K115" s="255">
        <f>IFERROR(VLOOKUP($A115,강서소상공인영업팀IU!$A:$E,5,FALSE),0)</f>
        <v>108000</v>
      </c>
      <c r="L115" s="255">
        <f>IFERROR(VLOOKUP($A115,동부소상공인영업팀IU!$A:$F,4,FALSE),0)</f>
        <v>103600</v>
      </c>
      <c r="M115" s="255">
        <f>IFERROR(VLOOKUP($A115,동부소상공인영업팀IU!$A:$F,5,FALSE),0)</f>
        <v>0</v>
      </c>
      <c r="N115" s="255">
        <f>IFERROR(VLOOKUP($A115,동부소상공인영업팀IU!$A:$F,6,FALSE),0)</f>
        <v>202300</v>
      </c>
      <c r="O115" s="255">
        <f>IFERROR(VLOOKUP($A115,서부소상공인영업팀IU!$A:$F,5,FALSE),0)</f>
        <v>428000</v>
      </c>
      <c r="P115" s="255">
        <f>IFERROR(VLOOKUP($A115,서부소상공인영업팀IU!$A:$F,6,FALSE),0)</f>
        <v>0</v>
      </c>
      <c r="Q115" s="255">
        <f>IFERROR(VLOOKUP($A115,서부소상공인영업팀IU!$A:$F,4,FALSE),0)</f>
        <v>0</v>
      </c>
      <c r="S115" s="255">
        <f>IFERROR(VLOOKUP(A115,강북소상공인영업팀IU!$A:$F,3,FALSE),0)+IFERROR(VLOOKUP(A115,강남소상공인영업팀IU!$A:$E,3,FALSE),0)+IFERROR(VLOOKUP(A115,강서소상공인영업팀IU!$A:$E,3,FALSE),0)+IFERROR(VLOOKUP(A115,동부소상공인영업팀IU!$A:$F,3,FALSE),0)+IFERROR(VLOOKUP(A115,서부소상공인영업팀IU!$A:$F,3,FALSE),0)</f>
        <v>410300</v>
      </c>
    </row>
    <row r="116" spans="1:19" customFormat="1" ht="16" x14ac:dyDescent="0.25">
      <c r="A116" s="23" t="s">
        <v>382</v>
      </c>
      <c r="B116" s="255">
        <f t="shared" si="1"/>
        <v>0</v>
      </c>
      <c r="C116" s="255">
        <f>IFERROR(VLOOKUP($A116,법인영업혁신단!$A:$N,14,FALSE),0)</f>
        <v>0</v>
      </c>
      <c r="D116" s="255">
        <f>IFERROR(VLOOKUP($A116,'법인영업혁신단 IU'!$A:$F,6,FALSE),0)</f>
        <v>0</v>
      </c>
      <c r="E116" s="255">
        <f>IFERROR(VLOOKUP($A116,강북소상공인영업팀IU!$A:$F,4,FALSE),0)</f>
        <v>0</v>
      </c>
      <c r="F116" s="255">
        <f>IFERROR(VLOOKUP($A116,강북소상공인영업팀IU!$A:$F,5,FALSE),0)</f>
        <v>0</v>
      </c>
      <c r="G116" s="255">
        <f>IFERROR(VLOOKUP($A116,강북소상공인영업팀IU!$A:$F,6,FALSE),0)</f>
        <v>0</v>
      </c>
      <c r="H116" s="255">
        <f>IFERROR(VLOOKUP($A116,강남소상공인영업팀IU!$A:$E,4,FALSE),0)</f>
        <v>0</v>
      </c>
      <c r="I116" s="255">
        <f>IFERROR(VLOOKUP($A116,강남소상공인영업팀IU!$A:$E,5,FALSE),0)</f>
        <v>0</v>
      </c>
      <c r="J116" s="255">
        <f>IFERROR(VLOOKUP($A116,강서소상공인영업팀IU!$A:$E,4,FALSE),0)</f>
        <v>0</v>
      </c>
      <c r="K116" s="255">
        <f>IFERROR(VLOOKUP($A116,강서소상공인영업팀IU!$A:$E,5,FALSE),0)</f>
        <v>0</v>
      </c>
      <c r="L116" s="255">
        <f>IFERROR(VLOOKUP($A116,동부소상공인영업팀IU!$A:$F,4,FALSE),0)</f>
        <v>0</v>
      </c>
      <c r="M116" s="255">
        <f>IFERROR(VLOOKUP($A116,동부소상공인영업팀IU!$A:$F,5,FALSE),0)</f>
        <v>0</v>
      </c>
      <c r="N116" s="255">
        <f>IFERROR(VLOOKUP($A116,동부소상공인영업팀IU!$A:$F,6,FALSE),0)</f>
        <v>0</v>
      </c>
      <c r="O116" s="255">
        <f>IFERROR(VLOOKUP($A116,서부소상공인영업팀IU!$A:$F,5,FALSE),0)</f>
        <v>0</v>
      </c>
      <c r="P116" s="255">
        <f>IFERROR(VLOOKUP($A116,서부소상공인영업팀IU!$A:$F,6,FALSE),0)</f>
        <v>0</v>
      </c>
      <c r="Q116" s="255">
        <f>IFERROR(VLOOKUP($A116,서부소상공인영업팀IU!$A:$F,4,FALSE),0)</f>
        <v>0</v>
      </c>
      <c r="S116" s="255">
        <f>IFERROR(VLOOKUP(A116,강북소상공인영업팀IU!$A:$F,3,FALSE),0)+IFERROR(VLOOKUP(A116,강남소상공인영업팀IU!$A:$E,3,FALSE),0)+IFERROR(VLOOKUP(A116,강서소상공인영업팀IU!$A:$E,3,FALSE),0)+IFERROR(VLOOKUP(A116,동부소상공인영업팀IU!$A:$F,3,FALSE),0)+IFERROR(VLOOKUP(A116,서부소상공인영업팀IU!$A:$F,3,FALSE),0)</f>
        <v>0</v>
      </c>
    </row>
    <row r="117" spans="1:19" customFormat="1" ht="16" x14ac:dyDescent="0.25">
      <c r="A117" s="56" t="s">
        <v>218</v>
      </c>
      <c r="B117" s="255">
        <f t="shared" si="1"/>
        <v>0</v>
      </c>
      <c r="C117" s="255">
        <f>IFERROR(VLOOKUP($A117,법인영업혁신단!$A:$N,14,FALSE),0)</f>
        <v>0</v>
      </c>
      <c r="D117" s="255">
        <f>IFERROR(VLOOKUP($A117,'법인영업혁신단 IU'!$A:$F,6,FALSE),0)</f>
        <v>0</v>
      </c>
      <c r="E117" s="255">
        <f>IFERROR(VLOOKUP($A117,강북소상공인영업팀IU!$A:$F,4,FALSE),0)</f>
        <v>0</v>
      </c>
      <c r="F117" s="255">
        <f>IFERROR(VLOOKUP($A117,강북소상공인영업팀IU!$A:$F,5,FALSE),0)</f>
        <v>0</v>
      </c>
      <c r="G117" s="255">
        <f>IFERROR(VLOOKUP($A117,강북소상공인영업팀IU!$A:$F,6,FALSE),0)</f>
        <v>0</v>
      </c>
      <c r="H117" s="255">
        <f>IFERROR(VLOOKUP($A117,강남소상공인영업팀IU!$A:$E,4,FALSE),0)</f>
        <v>0</v>
      </c>
      <c r="I117" s="255">
        <f>IFERROR(VLOOKUP($A117,강남소상공인영업팀IU!$A:$E,5,FALSE),0)</f>
        <v>0</v>
      </c>
      <c r="J117" s="255">
        <f>IFERROR(VLOOKUP($A117,강서소상공인영업팀IU!$A:$E,4,FALSE),0)</f>
        <v>0</v>
      </c>
      <c r="K117" s="255">
        <f>IFERROR(VLOOKUP($A117,강서소상공인영업팀IU!$A:$E,5,FALSE),0)</f>
        <v>0</v>
      </c>
      <c r="L117" s="255">
        <f>IFERROR(VLOOKUP($A117,동부소상공인영업팀IU!$A:$F,4,FALSE),0)</f>
        <v>0</v>
      </c>
      <c r="M117" s="255">
        <f>IFERROR(VLOOKUP($A117,동부소상공인영업팀IU!$A:$F,5,FALSE),0)</f>
        <v>0</v>
      </c>
      <c r="N117" s="255">
        <f>IFERROR(VLOOKUP($A117,동부소상공인영업팀IU!$A:$F,6,FALSE),0)</f>
        <v>0</v>
      </c>
      <c r="O117" s="255">
        <f>IFERROR(VLOOKUP($A117,서부소상공인영업팀IU!$A:$F,5,FALSE),0)</f>
        <v>0</v>
      </c>
      <c r="P117" s="255">
        <f>IFERROR(VLOOKUP($A117,서부소상공인영업팀IU!$A:$F,6,FALSE),0)</f>
        <v>0</v>
      </c>
      <c r="Q117" s="255">
        <f>IFERROR(VLOOKUP($A117,서부소상공인영업팀IU!$A:$F,4,FALSE),0)</f>
        <v>0</v>
      </c>
      <c r="S117" s="255">
        <f>IFERROR(VLOOKUP(A117,강북소상공인영업팀IU!$A:$F,3,FALSE),0)+IFERROR(VLOOKUP(A117,강남소상공인영업팀IU!$A:$E,3,FALSE),0)+IFERROR(VLOOKUP(A117,강서소상공인영업팀IU!$A:$E,3,FALSE),0)+IFERROR(VLOOKUP(A117,동부소상공인영업팀IU!$A:$F,3,FALSE),0)+IFERROR(VLOOKUP(A117,서부소상공인영업팀IU!$A:$F,3,FALSE),0)</f>
        <v>0</v>
      </c>
    </row>
    <row r="118" spans="1:19" customFormat="1" ht="16" x14ac:dyDescent="0.25">
      <c r="A118" s="183" t="s">
        <v>412</v>
      </c>
      <c r="B118" s="255">
        <f t="shared" si="1"/>
        <v>135000</v>
      </c>
      <c r="C118" s="255">
        <f>IFERROR(VLOOKUP($A118,법인영업혁신단!$A:$N,14,FALSE),0)</f>
        <v>0</v>
      </c>
      <c r="D118" s="255">
        <f>IFERROR(VLOOKUP($A118,'법인영업혁신단 IU'!$A:$F,6,FALSE),0)</f>
        <v>135000</v>
      </c>
      <c r="E118" s="255">
        <f>IFERROR(VLOOKUP($A118,강북소상공인영업팀IU!$A:$F,4,FALSE),0)</f>
        <v>0</v>
      </c>
      <c r="F118" s="255">
        <f>IFERROR(VLOOKUP($A118,강북소상공인영업팀IU!$A:$F,5,FALSE),0)</f>
        <v>0</v>
      </c>
      <c r="G118" s="255">
        <f>IFERROR(VLOOKUP($A118,강북소상공인영업팀IU!$A:$F,6,FALSE),0)</f>
        <v>0</v>
      </c>
      <c r="H118" s="255">
        <f>IFERROR(VLOOKUP($A118,강남소상공인영업팀IU!$A:$E,4,FALSE),0)</f>
        <v>0</v>
      </c>
      <c r="I118" s="255">
        <f>IFERROR(VLOOKUP($A118,강남소상공인영업팀IU!$A:$E,5,FALSE),0)</f>
        <v>0</v>
      </c>
      <c r="J118" s="255">
        <f>IFERROR(VLOOKUP($A118,강서소상공인영업팀IU!$A:$E,4,FALSE),0)</f>
        <v>0</v>
      </c>
      <c r="K118" s="255">
        <f>IFERROR(VLOOKUP($A118,강서소상공인영업팀IU!$A:$E,5,FALSE),0)</f>
        <v>0</v>
      </c>
      <c r="L118" s="255">
        <f>IFERROR(VLOOKUP($A118,동부소상공인영업팀IU!$A:$F,4,FALSE),0)</f>
        <v>0</v>
      </c>
      <c r="M118" s="255">
        <f>IFERROR(VLOOKUP($A118,동부소상공인영업팀IU!$A:$F,5,FALSE),0)</f>
        <v>0</v>
      </c>
      <c r="N118" s="255">
        <f>IFERROR(VLOOKUP($A118,동부소상공인영업팀IU!$A:$F,6,FALSE),0)</f>
        <v>0</v>
      </c>
      <c r="O118" s="255">
        <f>IFERROR(VLOOKUP($A118,서부소상공인영업팀IU!$A:$F,5,FALSE),0)</f>
        <v>0</v>
      </c>
      <c r="P118" s="255">
        <f>IFERROR(VLOOKUP($A118,서부소상공인영업팀IU!$A:$F,6,FALSE),0)</f>
        <v>0</v>
      </c>
      <c r="Q118" s="255">
        <f>IFERROR(VLOOKUP($A118,서부소상공인영업팀IU!$A:$F,4,FALSE),0)</f>
        <v>0</v>
      </c>
      <c r="S118" s="255">
        <f>IFERROR(VLOOKUP(A118,강북소상공인영업팀IU!$A:$F,3,FALSE),0)+IFERROR(VLOOKUP(A118,강남소상공인영업팀IU!$A:$E,3,FALSE),0)+IFERROR(VLOOKUP(A118,강서소상공인영업팀IU!$A:$E,3,FALSE),0)+IFERROR(VLOOKUP(A118,동부소상공인영업팀IU!$A:$F,3,FALSE),0)+IFERROR(VLOOKUP(A118,서부소상공인영업팀IU!$A:$F,3,FALSE),0)</f>
        <v>238000</v>
      </c>
    </row>
    <row r="119" spans="1:19" customFormat="1" ht="16" x14ac:dyDescent="0.25">
      <c r="A119" s="229" t="s">
        <v>448</v>
      </c>
      <c r="B119" s="255">
        <f t="shared" si="1"/>
        <v>700000</v>
      </c>
      <c r="C119" s="255">
        <f>IFERROR(VLOOKUP($A119,법인영업혁신단!$A:$N,14,FALSE),0)</f>
        <v>0</v>
      </c>
      <c r="D119" s="255">
        <f>IFERROR(VLOOKUP($A119,'법인영업혁신단 IU'!$A:$F,6,FALSE),0)</f>
        <v>700000</v>
      </c>
      <c r="E119" s="255">
        <f>IFERROR(VLOOKUP($A119,강북소상공인영업팀IU!$A:$F,4,FALSE),0)</f>
        <v>0</v>
      </c>
      <c r="F119" s="255">
        <f>IFERROR(VLOOKUP($A119,강북소상공인영업팀IU!$A:$F,5,FALSE),0)</f>
        <v>0</v>
      </c>
      <c r="G119" s="255">
        <f>IFERROR(VLOOKUP($A119,강북소상공인영업팀IU!$A:$F,6,FALSE),0)</f>
        <v>0</v>
      </c>
      <c r="H119" s="255">
        <f>IFERROR(VLOOKUP($A119,강남소상공인영업팀IU!$A:$E,4,FALSE),0)</f>
        <v>0</v>
      </c>
      <c r="I119" s="255">
        <f>IFERROR(VLOOKUP($A119,강남소상공인영업팀IU!$A:$E,5,FALSE),0)</f>
        <v>0</v>
      </c>
      <c r="J119" s="255">
        <f>IFERROR(VLOOKUP($A119,강서소상공인영업팀IU!$A:$E,4,FALSE),0)</f>
        <v>0</v>
      </c>
      <c r="K119" s="255">
        <f>IFERROR(VLOOKUP($A119,강서소상공인영업팀IU!$A:$E,5,FALSE),0)</f>
        <v>0</v>
      </c>
      <c r="L119" s="255">
        <f>IFERROR(VLOOKUP($A119,동부소상공인영업팀IU!$A:$F,4,FALSE),0)</f>
        <v>0</v>
      </c>
      <c r="M119" s="255">
        <f>IFERROR(VLOOKUP($A119,동부소상공인영업팀IU!$A:$F,5,FALSE),0)</f>
        <v>0</v>
      </c>
      <c r="N119" s="255">
        <f>IFERROR(VLOOKUP($A119,동부소상공인영업팀IU!$A:$F,6,FALSE),0)</f>
        <v>0</v>
      </c>
      <c r="O119" s="255">
        <f>IFERROR(VLOOKUP($A119,서부소상공인영업팀IU!$A:$F,5,FALSE),0)</f>
        <v>0</v>
      </c>
      <c r="P119" s="255">
        <f>IFERROR(VLOOKUP($A119,서부소상공인영업팀IU!$A:$F,6,FALSE),0)</f>
        <v>0</v>
      </c>
      <c r="Q119" s="255">
        <f>IFERROR(VLOOKUP($A119,서부소상공인영업팀IU!$A:$F,4,FALSE),0)</f>
        <v>0</v>
      </c>
      <c r="S119" s="255">
        <f>IFERROR(VLOOKUP(A119,강북소상공인영업팀IU!$A:$F,3,FALSE),0)+IFERROR(VLOOKUP(A119,강남소상공인영업팀IU!$A:$E,3,FALSE),0)+IFERROR(VLOOKUP(A119,강서소상공인영업팀IU!$A:$E,3,FALSE),0)+IFERROR(VLOOKUP(A119,동부소상공인영업팀IU!$A:$F,3,FALSE),0)+IFERROR(VLOOKUP(A119,서부소상공인영업팀IU!$A:$F,3,FALSE),0)</f>
        <v>0</v>
      </c>
    </row>
    <row r="120" spans="1:19" customFormat="1" ht="16" x14ac:dyDescent="0.25">
      <c r="A120" s="256" t="s">
        <v>413</v>
      </c>
      <c r="B120" s="255">
        <f t="shared" si="1"/>
        <v>0</v>
      </c>
      <c r="C120" s="255">
        <f>IFERROR(VLOOKUP($A120,법인영업혁신단!$A:$N,14,FALSE),0)</f>
        <v>0</v>
      </c>
      <c r="D120" s="255">
        <f>IFERROR(VLOOKUP($A120,'법인영업혁신단 IU'!$A:$F,6,FALSE),0)</f>
        <v>0</v>
      </c>
      <c r="E120" s="255">
        <f>IFERROR(VLOOKUP($A120,강북소상공인영업팀IU!$A:$F,4,FALSE),0)</f>
        <v>0</v>
      </c>
      <c r="F120" s="255">
        <f>IFERROR(VLOOKUP($A120,강북소상공인영업팀IU!$A:$F,5,FALSE),0)</f>
        <v>0</v>
      </c>
      <c r="G120" s="255">
        <f>IFERROR(VLOOKUP($A120,강북소상공인영업팀IU!$A:$F,6,FALSE),0)</f>
        <v>0</v>
      </c>
      <c r="H120" s="255">
        <f>IFERROR(VLOOKUP($A120,강남소상공인영업팀IU!$A:$E,4,FALSE),0)</f>
        <v>0</v>
      </c>
      <c r="I120" s="255">
        <f>IFERROR(VLOOKUP($A120,강남소상공인영업팀IU!$A:$E,5,FALSE),0)</f>
        <v>0</v>
      </c>
      <c r="J120" s="255">
        <f>IFERROR(VLOOKUP($A120,강서소상공인영업팀IU!$A:$E,4,FALSE),0)</f>
        <v>0</v>
      </c>
      <c r="K120" s="255">
        <f>IFERROR(VLOOKUP($A120,강서소상공인영업팀IU!$A:$E,5,FALSE),0)</f>
        <v>0</v>
      </c>
      <c r="L120" s="255">
        <f>IFERROR(VLOOKUP($A120,동부소상공인영업팀IU!$A:$F,4,FALSE),0)</f>
        <v>0</v>
      </c>
      <c r="M120" s="255">
        <f>IFERROR(VLOOKUP($A120,동부소상공인영업팀IU!$A:$F,5,FALSE),0)</f>
        <v>0</v>
      </c>
      <c r="N120" s="255">
        <f>IFERROR(VLOOKUP($A120,동부소상공인영업팀IU!$A:$F,6,FALSE),0)</f>
        <v>0</v>
      </c>
      <c r="O120" s="255">
        <f>IFERROR(VLOOKUP($A120,서부소상공인영업팀IU!$A:$F,5,FALSE),0)</f>
        <v>0</v>
      </c>
      <c r="P120" s="255">
        <f>IFERROR(VLOOKUP($A120,서부소상공인영업팀IU!$A:$F,6,FALSE),0)</f>
        <v>0</v>
      </c>
      <c r="Q120" s="255">
        <f>IFERROR(VLOOKUP($A120,서부소상공인영업팀IU!$A:$F,4,FALSE),0)</f>
        <v>0</v>
      </c>
      <c r="S120" s="255">
        <f>IFERROR(VLOOKUP(A120,강북소상공인영업팀IU!$A:$F,3,FALSE),0)+IFERROR(VLOOKUP(A120,강남소상공인영업팀IU!$A:$E,3,FALSE),0)+IFERROR(VLOOKUP(A120,강서소상공인영업팀IU!$A:$E,3,FALSE),0)+IFERROR(VLOOKUP(A120,동부소상공인영업팀IU!$A:$F,3,FALSE),0)+IFERROR(VLOOKUP(A120,서부소상공인영업팀IU!$A:$F,3,FALSE),0)</f>
        <v>0</v>
      </c>
    </row>
    <row r="121" spans="1:19" customFormat="1" ht="16" x14ac:dyDescent="0.25">
      <c r="A121" s="42" t="s">
        <v>155</v>
      </c>
      <c r="B121" s="255">
        <f t="shared" si="1"/>
        <v>0</v>
      </c>
      <c r="C121" s="255">
        <f>IFERROR(VLOOKUP($A121,법인영업혁신단!$A:$N,14,FALSE),0)</f>
        <v>0</v>
      </c>
      <c r="D121" s="255">
        <f>IFERROR(VLOOKUP($A121,'법인영업혁신단 IU'!$A:$F,6,FALSE),0)</f>
        <v>0</v>
      </c>
      <c r="E121" s="255">
        <f>IFERROR(VLOOKUP($A121,강북소상공인영업팀IU!$A:$F,4,FALSE),0)</f>
        <v>0</v>
      </c>
      <c r="F121" s="255">
        <f>IFERROR(VLOOKUP($A121,강북소상공인영업팀IU!$A:$F,5,FALSE),0)</f>
        <v>0</v>
      </c>
      <c r="G121" s="255">
        <f>IFERROR(VLOOKUP($A121,강북소상공인영업팀IU!$A:$F,6,FALSE),0)</f>
        <v>0</v>
      </c>
      <c r="H121" s="255">
        <f>IFERROR(VLOOKUP($A121,강남소상공인영업팀IU!$A:$E,4,FALSE),0)</f>
        <v>0</v>
      </c>
      <c r="I121" s="255">
        <f>IFERROR(VLOOKUP($A121,강남소상공인영업팀IU!$A:$E,5,FALSE),0)</f>
        <v>0</v>
      </c>
      <c r="J121" s="255">
        <f>IFERROR(VLOOKUP($A121,강서소상공인영업팀IU!$A:$E,4,FALSE),0)</f>
        <v>0</v>
      </c>
      <c r="K121" s="255">
        <f>IFERROR(VLOOKUP($A121,강서소상공인영업팀IU!$A:$E,5,FALSE),0)</f>
        <v>0</v>
      </c>
      <c r="L121" s="255">
        <f>IFERROR(VLOOKUP($A121,동부소상공인영업팀IU!$A:$F,4,FALSE),0)</f>
        <v>0</v>
      </c>
      <c r="M121" s="255">
        <f>IFERROR(VLOOKUP($A121,동부소상공인영업팀IU!$A:$F,5,FALSE),0)</f>
        <v>0</v>
      </c>
      <c r="N121" s="255">
        <f>IFERROR(VLOOKUP($A121,동부소상공인영업팀IU!$A:$F,6,FALSE),0)</f>
        <v>0</v>
      </c>
      <c r="O121" s="255">
        <f>IFERROR(VLOOKUP($A121,서부소상공인영업팀IU!$A:$F,5,FALSE),0)</f>
        <v>0</v>
      </c>
      <c r="P121" s="255">
        <f>IFERROR(VLOOKUP($A121,서부소상공인영업팀IU!$A:$F,6,FALSE),0)</f>
        <v>0</v>
      </c>
      <c r="Q121" s="255">
        <f>IFERROR(VLOOKUP($A121,서부소상공인영업팀IU!$A:$F,4,FALSE),0)</f>
        <v>0</v>
      </c>
      <c r="S121" s="255">
        <f>IFERROR(VLOOKUP(A121,강북소상공인영업팀IU!$A:$F,3,FALSE),0)+IFERROR(VLOOKUP(A121,강남소상공인영업팀IU!$A:$E,3,FALSE),0)+IFERROR(VLOOKUP(A121,강서소상공인영업팀IU!$A:$E,3,FALSE),0)+IFERROR(VLOOKUP(A121,동부소상공인영업팀IU!$A:$F,3,FALSE),0)+IFERROR(VLOOKUP(A121,서부소상공인영업팀IU!$A:$F,3,FALSE),0)</f>
        <v>100000</v>
      </c>
    </row>
    <row r="122" spans="1:19" customFormat="1" ht="16" x14ac:dyDescent="0.25">
      <c r="A122" s="56" t="s">
        <v>156</v>
      </c>
      <c r="B122" s="255">
        <f t="shared" si="1"/>
        <v>0</v>
      </c>
      <c r="C122" s="255">
        <f>IFERROR(VLOOKUP($A122,법인영업혁신단!$A:$N,14,FALSE),0)</f>
        <v>0</v>
      </c>
      <c r="D122" s="255">
        <f>IFERROR(VLOOKUP($A122,'법인영업혁신단 IU'!$A:$F,6,FALSE),0)</f>
        <v>0</v>
      </c>
      <c r="E122" s="255">
        <f>IFERROR(VLOOKUP($A122,강북소상공인영업팀IU!$A:$F,4,FALSE),0)</f>
        <v>0</v>
      </c>
      <c r="F122" s="255">
        <f>IFERROR(VLOOKUP($A122,강북소상공인영업팀IU!$A:$F,5,FALSE),0)</f>
        <v>0</v>
      </c>
      <c r="G122" s="255">
        <f>IFERROR(VLOOKUP($A122,강북소상공인영업팀IU!$A:$F,6,FALSE),0)</f>
        <v>0</v>
      </c>
      <c r="H122" s="255">
        <f>IFERROR(VLOOKUP($A122,강남소상공인영업팀IU!$A:$E,4,FALSE),0)</f>
        <v>0</v>
      </c>
      <c r="I122" s="255">
        <f>IFERROR(VLOOKUP($A122,강남소상공인영업팀IU!$A:$E,5,FALSE),0)</f>
        <v>0</v>
      </c>
      <c r="J122" s="255">
        <f>IFERROR(VLOOKUP($A122,강서소상공인영업팀IU!$A:$E,4,FALSE),0)</f>
        <v>0</v>
      </c>
      <c r="K122" s="255">
        <f>IFERROR(VLOOKUP($A122,강서소상공인영업팀IU!$A:$E,5,FALSE),0)</f>
        <v>0</v>
      </c>
      <c r="L122" s="255">
        <f>IFERROR(VLOOKUP($A122,동부소상공인영업팀IU!$A:$F,4,FALSE),0)</f>
        <v>0</v>
      </c>
      <c r="M122" s="255">
        <f>IFERROR(VLOOKUP($A122,동부소상공인영업팀IU!$A:$F,5,FALSE),0)</f>
        <v>0</v>
      </c>
      <c r="N122" s="255">
        <f>IFERROR(VLOOKUP($A122,동부소상공인영업팀IU!$A:$F,6,FALSE),0)</f>
        <v>0</v>
      </c>
      <c r="O122" s="255">
        <f>IFERROR(VLOOKUP($A122,서부소상공인영업팀IU!$A:$F,5,FALSE),0)</f>
        <v>0</v>
      </c>
      <c r="P122" s="255">
        <f>IFERROR(VLOOKUP($A122,서부소상공인영업팀IU!$A:$F,6,FALSE),0)</f>
        <v>0</v>
      </c>
      <c r="Q122" s="255">
        <f>IFERROR(VLOOKUP($A122,서부소상공인영업팀IU!$A:$F,4,FALSE),0)</f>
        <v>0</v>
      </c>
      <c r="S122" s="255">
        <f>IFERROR(VLOOKUP(A122,강북소상공인영업팀IU!$A:$F,3,FALSE),0)+IFERROR(VLOOKUP(A122,강남소상공인영업팀IU!$A:$E,3,FALSE),0)+IFERROR(VLOOKUP(A122,강서소상공인영업팀IU!$A:$E,3,FALSE),0)+IFERROR(VLOOKUP(A122,동부소상공인영업팀IU!$A:$F,3,FALSE),0)+IFERROR(VLOOKUP(A122,서부소상공인영업팀IU!$A:$F,3,FALSE),0)</f>
        <v>0</v>
      </c>
    </row>
    <row r="123" spans="1:19" customFormat="1" ht="16" x14ac:dyDescent="0.25">
      <c r="A123" s="56" t="s">
        <v>219</v>
      </c>
      <c r="B123" s="255">
        <f t="shared" si="1"/>
        <v>0</v>
      </c>
      <c r="C123" s="255">
        <f>IFERROR(VLOOKUP($A123,법인영업혁신단!$A:$N,14,FALSE),0)</f>
        <v>0</v>
      </c>
      <c r="D123" s="255">
        <f>IFERROR(VLOOKUP($A123,'법인영업혁신단 IU'!$A:$F,6,FALSE),0)</f>
        <v>0</v>
      </c>
      <c r="E123" s="255">
        <f>IFERROR(VLOOKUP($A123,강북소상공인영업팀IU!$A:$F,4,FALSE),0)</f>
        <v>0</v>
      </c>
      <c r="F123" s="255">
        <f>IFERROR(VLOOKUP($A123,강북소상공인영업팀IU!$A:$F,5,FALSE),0)</f>
        <v>0</v>
      </c>
      <c r="G123" s="255">
        <f>IFERROR(VLOOKUP($A123,강북소상공인영업팀IU!$A:$F,6,FALSE),0)</f>
        <v>0</v>
      </c>
      <c r="H123" s="255">
        <f>IFERROR(VLOOKUP($A123,강남소상공인영업팀IU!$A:$E,4,FALSE),0)</f>
        <v>0</v>
      </c>
      <c r="I123" s="255">
        <f>IFERROR(VLOOKUP($A123,강남소상공인영업팀IU!$A:$E,5,FALSE),0)</f>
        <v>0</v>
      </c>
      <c r="J123" s="255">
        <f>IFERROR(VLOOKUP($A123,강서소상공인영업팀IU!$A:$E,4,FALSE),0)</f>
        <v>0</v>
      </c>
      <c r="K123" s="255">
        <f>IFERROR(VLOOKUP($A123,강서소상공인영업팀IU!$A:$E,5,FALSE),0)</f>
        <v>0</v>
      </c>
      <c r="L123" s="255">
        <f>IFERROR(VLOOKUP($A123,동부소상공인영업팀IU!$A:$F,4,FALSE),0)</f>
        <v>0</v>
      </c>
      <c r="M123" s="255">
        <f>IFERROR(VLOOKUP($A123,동부소상공인영업팀IU!$A:$F,5,FALSE),0)</f>
        <v>0</v>
      </c>
      <c r="N123" s="255">
        <f>IFERROR(VLOOKUP($A123,동부소상공인영업팀IU!$A:$F,6,FALSE),0)</f>
        <v>0</v>
      </c>
      <c r="O123" s="255">
        <f>IFERROR(VLOOKUP($A123,서부소상공인영업팀IU!$A:$F,5,FALSE),0)</f>
        <v>0</v>
      </c>
      <c r="P123" s="255">
        <f>IFERROR(VLOOKUP($A123,서부소상공인영업팀IU!$A:$F,6,FALSE),0)</f>
        <v>0</v>
      </c>
      <c r="Q123" s="255">
        <f>IFERROR(VLOOKUP($A123,서부소상공인영업팀IU!$A:$F,4,FALSE),0)</f>
        <v>0</v>
      </c>
      <c r="S123" s="255">
        <f>IFERROR(VLOOKUP(A123,강북소상공인영업팀IU!$A:$F,3,FALSE),0)+IFERROR(VLOOKUP(A123,강남소상공인영업팀IU!$A:$E,3,FALSE),0)+IFERROR(VLOOKUP(A123,강서소상공인영업팀IU!$A:$E,3,FALSE),0)+IFERROR(VLOOKUP(A123,동부소상공인영업팀IU!$A:$F,3,FALSE),0)+IFERROR(VLOOKUP(A123,서부소상공인영업팀IU!$A:$F,3,FALSE),0)</f>
        <v>0</v>
      </c>
    </row>
    <row r="124" spans="1:19" customFormat="1" ht="16" x14ac:dyDescent="0.25">
      <c r="A124" s="56" t="s">
        <v>157</v>
      </c>
      <c r="B124" s="255">
        <f t="shared" si="1"/>
        <v>0</v>
      </c>
      <c r="C124" s="255">
        <f>IFERROR(VLOOKUP($A124,법인영업혁신단!$A:$N,14,FALSE),0)</f>
        <v>0</v>
      </c>
      <c r="D124" s="255">
        <f>IFERROR(VLOOKUP($A124,'법인영업혁신단 IU'!$A:$F,6,FALSE),0)</f>
        <v>0</v>
      </c>
      <c r="E124" s="255">
        <f>IFERROR(VLOOKUP($A124,강북소상공인영업팀IU!$A:$F,4,FALSE),0)</f>
        <v>0</v>
      </c>
      <c r="F124" s="255">
        <f>IFERROR(VLOOKUP($A124,강북소상공인영업팀IU!$A:$F,5,FALSE),0)</f>
        <v>0</v>
      </c>
      <c r="G124" s="255">
        <f>IFERROR(VLOOKUP($A124,강북소상공인영업팀IU!$A:$F,6,FALSE),0)</f>
        <v>0</v>
      </c>
      <c r="H124" s="255">
        <f>IFERROR(VLOOKUP($A124,강남소상공인영업팀IU!$A:$E,4,FALSE),0)</f>
        <v>0</v>
      </c>
      <c r="I124" s="255">
        <f>IFERROR(VLOOKUP($A124,강남소상공인영업팀IU!$A:$E,5,FALSE),0)</f>
        <v>0</v>
      </c>
      <c r="J124" s="255">
        <f>IFERROR(VLOOKUP($A124,강서소상공인영업팀IU!$A:$E,4,FALSE),0)</f>
        <v>0</v>
      </c>
      <c r="K124" s="255">
        <f>IFERROR(VLOOKUP($A124,강서소상공인영업팀IU!$A:$E,5,FALSE),0)</f>
        <v>0</v>
      </c>
      <c r="L124" s="255">
        <f>IFERROR(VLOOKUP($A124,동부소상공인영업팀IU!$A:$F,4,FALSE),0)</f>
        <v>0</v>
      </c>
      <c r="M124" s="255">
        <f>IFERROR(VLOOKUP($A124,동부소상공인영업팀IU!$A:$F,5,FALSE),0)</f>
        <v>0</v>
      </c>
      <c r="N124" s="255">
        <f>IFERROR(VLOOKUP($A124,동부소상공인영업팀IU!$A:$F,6,FALSE),0)</f>
        <v>0</v>
      </c>
      <c r="O124" s="255">
        <f>IFERROR(VLOOKUP($A124,서부소상공인영업팀IU!$A:$F,5,FALSE),0)</f>
        <v>0</v>
      </c>
      <c r="P124" s="255">
        <f>IFERROR(VLOOKUP($A124,서부소상공인영업팀IU!$A:$F,6,FALSE),0)</f>
        <v>0</v>
      </c>
      <c r="Q124" s="255">
        <f>IFERROR(VLOOKUP($A124,서부소상공인영업팀IU!$A:$F,4,FALSE),0)</f>
        <v>0</v>
      </c>
      <c r="S124" s="255">
        <f>IFERROR(VLOOKUP(A124,강북소상공인영업팀IU!$A:$F,3,FALSE),0)+IFERROR(VLOOKUP(A124,강남소상공인영업팀IU!$A:$E,3,FALSE),0)+IFERROR(VLOOKUP(A124,강서소상공인영업팀IU!$A:$E,3,FALSE),0)+IFERROR(VLOOKUP(A124,동부소상공인영업팀IU!$A:$F,3,FALSE),0)+IFERROR(VLOOKUP(A124,서부소상공인영업팀IU!$A:$F,3,FALSE),0)</f>
        <v>100000</v>
      </c>
    </row>
    <row r="125" spans="1:19" customFormat="1" ht="16" x14ac:dyDescent="0.25">
      <c r="A125" s="42" t="s">
        <v>63</v>
      </c>
      <c r="B125" s="255">
        <f t="shared" si="1"/>
        <v>173850</v>
      </c>
      <c r="C125" s="255">
        <f>IFERROR(VLOOKUP($A125,법인영업혁신단!$A:$N,14,FALSE),0)</f>
        <v>0</v>
      </c>
      <c r="D125" s="255">
        <f>IFERROR(VLOOKUP($A125,'법인영업혁신단 IU'!$A:$F,6,FALSE),0)</f>
        <v>3920</v>
      </c>
      <c r="E125" s="255">
        <f>IFERROR(VLOOKUP($A125,강북소상공인영업팀IU!$A:$F,4,FALSE),0)</f>
        <v>4000</v>
      </c>
      <c r="F125" s="255">
        <f>IFERROR(VLOOKUP($A125,강북소상공인영업팀IU!$A:$F,5,FALSE),0)</f>
        <v>38100</v>
      </c>
      <c r="G125" s="255">
        <f>IFERROR(VLOOKUP($A125,강북소상공인영업팀IU!$A:$F,6,FALSE),0)</f>
        <v>16000</v>
      </c>
      <c r="H125" s="255">
        <f>IFERROR(VLOOKUP($A125,강남소상공인영업팀IU!$A:$E,4,FALSE),0)</f>
        <v>0</v>
      </c>
      <c r="I125" s="255">
        <f>IFERROR(VLOOKUP($A125,강남소상공인영업팀IU!$A:$E,5,FALSE),0)</f>
        <v>0</v>
      </c>
      <c r="J125" s="255">
        <f>IFERROR(VLOOKUP($A125,강서소상공인영업팀IU!$A:$E,4,FALSE),0)</f>
        <v>0</v>
      </c>
      <c r="K125" s="255">
        <f>IFERROR(VLOOKUP($A125,강서소상공인영업팀IU!$A:$E,5,FALSE),0)</f>
        <v>0</v>
      </c>
      <c r="L125" s="255">
        <f>IFERROR(VLOOKUP($A125,동부소상공인영업팀IU!$A:$F,4,FALSE),0)</f>
        <v>0</v>
      </c>
      <c r="M125" s="255">
        <f>IFERROR(VLOOKUP($A125,동부소상공인영업팀IU!$A:$F,5,FALSE),0)</f>
        <v>16000</v>
      </c>
      <c r="N125" s="255">
        <f>IFERROR(VLOOKUP($A125,동부소상공인영업팀IU!$A:$F,6,FALSE),0)</f>
        <v>32900</v>
      </c>
      <c r="O125" s="255">
        <f>IFERROR(VLOOKUP($A125,서부소상공인영업팀IU!$A:$F,5,FALSE),0)</f>
        <v>39100</v>
      </c>
      <c r="P125" s="255">
        <f>IFERROR(VLOOKUP($A125,서부소상공인영업팀IU!$A:$F,6,FALSE),0)</f>
        <v>23830</v>
      </c>
      <c r="Q125" s="255">
        <f>IFERROR(VLOOKUP($A125,서부소상공인영업팀IU!$A:$F,4,FALSE),0)</f>
        <v>0</v>
      </c>
      <c r="S125" s="255">
        <f>IFERROR(VLOOKUP(A125,강북소상공인영업팀IU!$A:$F,3,FALSE),0)+IFERROR(VLOOKUP(A125,강남소상공인영업팀IU!$A:$E,3,FALSE),0)+IFERROR(VLOOKUP(A125,강서소상공인영업팀IU!$A:$E,3,FALSE),0)+IFERROR(VLOOKUP(A125,동부소상공인영업팀IU!$A:$F,3,FALSE),0)+IFERROR(VLOOKUP(A125,서부소상공인영업팀IU!$A:$F,3,FALSE),0)</f>
        <v>148240</v>
      </c>
    </row>
    <row r="126" spans="1:19" customFormat="1" ht="16" x14ac:dyDescent="0.25">
      <c r="A126" s="56" t="s">
        <v>64</v>
      </c>
      <c r="B126" s="255">
        <f t="shared" si="1"/>
        <v>0</v>
      </c>
      <c r="C126" s="255">
        <f>IFERROR(VLOOKUP($A126,법인영업혁신단!$A:$N,14,FALSE),0)</f>
        <v>0</v>
      </c>
      <c r="D126" s="255">
        <f>IFERROR(VLOOKUP($A126,'법인영업혁신단 IU'!$A:$F,6,FALSE),0)</f>
        <v>0</v>
      </c>
      <c r="E126" s="255">
        <f>IFERROR(VLOOKUP($A126,강북소상공인영업팀IU!$A:$F,4,FALSE),0)</f>
        <v>0</v>
      </c>
      <c r="F126" s="255">
        <f>IFERROR(VLOOKUP($A126,강북소상공인영업팀IU!$A:$F,5,FALSE),0)</f>
        <v>0</v>
      </c>
      <c r="G126" s="255">
        <f>IFERROR(VLOOKUP($A126,강북소상공인영업팀IU!$A:$F,6,FALSE),0)</f>
        <v>0</v>
      </c>
      <c r="H126" s="255">
        <f>IFERROR(VLOOKUP($A126,강남소상공인영업팀IU!$A:$E,4,FALSE),0)</f>
        <v>0</v>
      </c>
      <c r="I126" s="255">
        <f>IFERROR(VLOOKUP($A126,강남소상공인영업팀IU!$A:$E,5,FALSE),0)</f>
        <v>0</v>
      </c>
      <c r="J126" s="255">
        <f>IFERROR(VLOOKUP($A126,강서소상공인영업팀IU!$A:$E,4,FALSE),0)</f>
        <v>0</v>
      </c>
      <c r="K126" s="255">
        <f>IFERROR(VLOOKUP($A126,강서소상공인영업팀IU!$A:$E,5,FALSE),0)</f>
        <v>0</v>
      </c>
      <c r="L126" s="255">
        <f>IFERROR(VLOOKUP($A126,동부소상공인영업팀IU!$A:$F,4,FALSE),0)</f>
        <v>0</v>
      </c>
      <c r="M126" s="255">
        <f>IFERROR(VLOOKUP($A126,동부소상공인영업팀IU!$A:$F,5,FALSE),0)</f>
        <v>0</v>
      </c>
      <c r="N126" s="255">
        <f>IFERROR(VLOOKUP($A126,동부소상공인영업팀IU!$A:$F,6,FALSE),0)</f>
        <v>0</v>
      </c>
      <c r="O126" s="255">
        <f>IFERROR(VLOOKUP($A126,서부소상공인영업팀IU!$A:$F,5,FALSE),0)</f>
        <v>0</v>
      </c>
      <c r="P126" s="255">
        <f>IFERROR(VLOOKUP($A126,서부소상공인영업팀IU!$A:$F,6,FALSE),0)</f>
        <v>0</v>
      </c>
      <c r="Q126" s="255">
        <f>IFERROR(VLOOKUP($A126,서부소상공인영업팀IU!$A:$F,4,FALSE),0)</f>
        <v>0</v>
      </c>
      <c r="S126" s="255">
        <f>IFERROR(VLOOKUP(A126,강북소상공인영업팀IU!$A:$F,3,FALSE),0)+IFERROR(VLOOKUP(A126,강남소상공인영업팀IU!$A:$E,3,FALSE),0)+IFERROR(VLOOKUP(A126,강서소상공인영업팀IU!$A:$E,3,FALSE),0)+IFERROR(VLOOKUP(A126,동부소상공인영업팀IU!$A:$F,3,FALSE),0)+IFERROR(VLOOKUP(A126,서부소상공인영업팀IU!$A:$F,3,FALSE),0)</f>
        <v>0</v>
      </c>
    </row>
    <row r="127" spans="1:19" customFormat="1" ht="16" x14ac:dyDescent="0.25">
      <c r="A127" s="56" t="s">
        <v>65</v>
      </c>
      <c r="B127" s="255">
        <f t="shared" si="1"/>
        <v>0</v>
      </c>
      <c r="C127" s="255">
        <f>IFERROR(VLOOKUP($A127,법인영업혁신단!$A:$N,14,FALSE),0)</f>
        <v>0</v>
      </c>
      <c r="D127" s="255">
        <f>IFERROR(VLOOKUP($A127,'법인영업혁신단 IU'!$A:$F,6,FALSE),0)</f>
        <v>0</v>
      </c>
      <c r="E127" s="255">
        <f>IFERROR(VLOOKUP($A127,강북소상공인영업팀IU!$A:$F,4,FALSE),0)</f>
        <v>0</v>
      </c>
      <c r="F127" s="255">
        <f>IFERROR(VLOOKUP($A127,강북소상공인영업팀IU!$A:$F,5,FALSE),0)</f>
        <v>0</v>
      </c>
      <c r="G127" s="255">
        <f>IFERROR(VLOOKUP($A127,강북소상공인영업팀IU!$A:$F,6,FALSE),0)</f>
        <v>0</v>
      </c>
      <c r="H127" s="255">
        <f>IFERROR(VLOOKUP($A127,강남소상공인영업팀IU!$A:$E,4,FALSE),0)</f>
        <v>0</v>
      </c>
      <c r="I127" s="255">
        <f>IFERROR(VLOOKUP($A127,강남소상공인영업팀IU!$A:$E,5,FALSE),0)</f>
        <v>0</v>
      </c>
      <c r="J127" s="255">
        <f>IFERROR(VLOOKUP($A127,강서소상공인영업팀IU!$A:$E,4,FALSE),0)</f>
        <v>0</v>
      </c>
      <c r="K127" s="255">
        <f>IFERROR(VLOOKUP($A127,강서소상공인영업팀IU!$A:$E,5,FALSE),0)</f>
        <v>0</v>
      </c>
      <c r="L127" s="255">
        <f>IFERROR(VLOOKUP($A127,동부소상공인영업팀IU!$A:$F,4,FALSE),0)</f>
        <v>0</v>
      </c>
      <c r="M127" s="255">
        <f>IFERROR(VLOOKUP($A127,동부소상공인영업팀IU!$A:$F,5,FALSE),0)</f>
        <v>0</v>
      </c>
      <c r="N127" s="255">
        <f>IFERROR(VLOOKUP($A127,동부소상공인영업팀IU!$A:$F,6,FALSE),0)</f>
        <v>0</v>
      </c>
      <c r="O127" s="255">
        <f>IFERROR(VLOOKUP($A127,서부소상공인영업팀IU!$A:$F,5,FALSE),0)</f>
        <v>0</v>
      </c>
      <c r="P127" s="255">
        <f>IFERROR(VLOOKUP($A127,서부소상공인영업팀IU!$A:$F,6,FALSE),0)</f>
        <v>0</v>
      </c>
      <c r="Q127" s="255">
        <f>IFERROR(VLOOKUP($A127,서부소상공인영업팀IU!$A:$F,4,FALSE),0)</f>
        <v>0</v>
      </c>
      <c r="S127" s="255">
        <f>IFERROR(VLOOKUP(A127,강북소상공인영업팀IU!$A:$F,3,FALSE),0)+IFERROR(VLOOKUP(A127,강남소상공인영업팀IU!$A:$E,3,FALSE),0)+IFERROR(VLOOKUP(A127,강서소상공인영업팀IU!$A:$E,3,FALSE),0)+IFERROR(VLOOKUP(A127,동부소상공인영업팀IU!$A:$F,3,FALSE),0)+IFERROR(VLOOKUP(A127,서부소상공인영업팀IU!$A:$F,3,FALSE),0)</f>
        <v>0</v>
      </c>
    </row>
    <row r="128" spans="1:19" customFormat="1" ht="16" x14ac:dyDescent="0.25">
      <c r="A128" s="56" t="s">
        <v>66</v>
      </c>
      <c r="B128" s="255">
        <f t="shared" si="1"/>
        <v>0</v>
      </c>
      <c r="C128" s="255">
        <f>IFERROR(VLOOKUP($A128,법인영업혁신단!$A:$N,14,FALSE),0)</f>
        <v>0</v>
      </c>
      <c r="D128" s="255">
        <f>IFERROR(VLOOKUP($A128,'법인영업혁신단 IU'!$A:$F,6,FALSE),0)</f>
        <v>0</v>
      </c>
      <c r="E128" s="255">
        <f>IFERROR(VLOOKUP($A128,강북소상공인영업팀IU!$A:$F,4,FALSE),0)</f>
        <v>0</v>
      </c>
      <c r="F128" s="255">
        <f>IFERROR(VLOOKUP($A128,강북소상공인영업팀IU!$A:$F,5,FALSE),0)</f>
        <v>0</v>
      </c>
      <c r="G128" s="255">
        <f>IFERROR(VLOOKUP($A128,강북소상공인영업팀IU!$A:$F,6,FALSE),0)</f>
        <v>0</v>
      </c>
      <c r="H128" s="255">
        <f>IFERROR(VLOOKUP($A128,강남소상공인영업팀IU!$A:$E,4,FALSE),0)</f>
        <v>0</v>
      </c>
      <c r="I128" s="255">
        <f>IFERROR(VLOOKUP($A128,강남소상공인영업팀IU!$A:$E,5,FALSE),0)</f>
        <v>0</v>
      </c>
      <c r="J128" s="255">
        <f>IFERROR(VLOOKUP($A128,강서소상공인영업팀IU!$A:$E,4,FALSE),0)</f>
        <v>0</v>
      </c>
      <c r="K128" s="255">
        <f>IFERROR(VLOOKUP($A128,강서소상공인영업팀IU!$A:$E,5,FALSE),0)</f>
        <v>0</v>
      </c>
      <c r="L128" s="255">
        <f>IFERROR(VLOOKUP($A128,동부소상공인영업팀IU!$A:$F,4,FALSE),0)</f>
        <v>0</v>
      </c>
      <c r="M128" s="255">
        <f>IFERROR(VLOOKUP($A128,동부소상공인영업팀IU!$A:$F,5,FALSE),0)</f>
        <v>0</v>
      </c>
      <c r="N128" s="255">
        <f>IFERROR(VLOOKUP($A128,동부소상공인영업팀IU!$A:$F,6,FALSE),0)</f>
        <v>0</v>
      </c>
      <c r="O128" s="255">
        <f>IFERROR(VLOOKUP($A128,서부소상공인영업팀IU!$A:$F,5,FALSE),0)</f>
        <v>0</v>
      </c>
      <c r="P128" s="255">
        <f>IFERROR(VLOOKUP($A128,서부소상공인영업팀IU!$A:$F,6,FALSE),0)</f>
        <v>0</v>
      </c>
      <c r="Q128" s="255">
        <f>IFERROR(VLOOKUP($A128,서부소상공인영업팀IU!$A:$F,4,FALSE),0)</f>
        <v>0</v>
      </c>
      <c r="S128" s="255">
        <f>IFERROR(VLOOKUP(A128,강북소상공인영업팀IU!$A:$F,3,FALSE),0)+IFERROR(VLOOKUP(A128,강남소상공인영업팀IU!$A:$E,3,FALSE),0)+IFERROR(VLOOKUP(A128,강서소상공인영업팀IU!$A:$E,3,FALSE),0)+IFERROR(VLOOKUP(A128,동부소상공인영업팀IU!$A:$F,3,FALSE),0)+IFERROR(VLOOKUP(A128,서부소상공인영업팀IU!$A:$F,3,FALSE),0)</f>
        <v>0</v>
      </c>
    </row>
    <row r="129" spans="1:19" customFormat="1" ht="16" x14ac:dyDescent="0.25">
      <c r="A129" s="56" t="s">
        <v>67</v>
      </c>
      <c r="B129" s="255">
        <f t="shared" si="1"/>
        <v>173850</v>
      </c>
      <c r="C129" s="255">
        <f>IFERROR(VLOOKUP($A129,법인영업혁신단!$A:$N,14,FALSE),0)</f>
        <v>0</v>
      </c>
      <c r="D129" s="255">
        <f>IFERROR(VLOOKUP($A129,'법인영업혁신단 IU'!$A:$F,6,FALSE),0)</f>
        <v>3920</v>
      </c>
      <c r="E129" s="255">
        <f>IFERROR(VLOOKUP($A129,강북소상공인영업팀IU!$A:$F,4,FALSE),0)</f>
        <v>4000</v>
      </c>
      <c r="F129" s="255">
        <f>IFERROR(VLOOKUP($A129,강북소상공인영업팀IU!$A:$F,5,FALSE),0)</f>
        <v>38100</v>
      </c>
      <c r="G129" s="255">
        <f>IFERROR(VLOOKUP($A129,강북소상공인영업팀IU!$A:$F,6,FALSE),0)</f>
        <v>16000</v>
      </c>
      <c r="H129" s="255">
        <f>IFERROR(VLOOKUP($A129,강남소상공인영업팀IU!$A:$E,4,FALSE),0)</f>
        <v>0</v>
      </c>
      <c r="I129" s="255">
        <f>IFERROR(VLOOKUP($A129,강남소상공인영업팀IU!$A:$E,5,FALSE),0)</f>
        <v>0</v>
      </c>
      <c r="J129" s="255">
        <f>IFERROR(VLOOKUP($A129,강서소상공인영업팀IU!$A:$E,4,FALSE),0)</f>
        <v>0</v>
      </c>
      <c r="K129" s="255">
        <f>IFERROR(VLOOKUP($A129,강서소상공인영업팀IU!$A:$E,5,FALSE),0)</f>
        <v>0</v>
      </c>
      <c r="L129" s="255">
        <f>IFERROR(VLOOKUP($A129,동부소상공인영업팀IU!$A:$F,4,FALSE),0)</f>
        <v>0</v>
      </c>
      <c r="M129" s="255">
        <f>IFERROR(VLOOKUP($A129,동부소상공인영업팀IU!$A:$F,5,FALSE),0)</f>
        <v>16000</v>
      </c>
      <c r="N129" s="255">
        <f>IFERROR(VLOOKUP($A129,동부소상공인영업팀IU!$A:$F,6,FALSE),0)</f>
        <v>32900</v>
      </c>
      <c r="O129" s="255">
        <f>IFERROR(VLOOKUP($A129,서부소상공인영업팀IU!$A:$F,5,FALSE),0)</f>
        <v>39100</v>
      </c>
      <c r="P129" s="255">
        <f>IFERROR(VLOOKUP($A129,서부소상공인영업팀IU!$A:$F,6,FALSE),0)</f>
        <v>23830</v>
      </c>
      <c r="Q129" s="255">
        <f>IFERROR(VLOOKUP($A129,서부소상공인영업팀IU!$A:$F,4,FALSE),0)</f>
        <v>0</v>
      </c>
      <c r="S129" s="255">
        <f>IFERROR(VLOOKUP(A129,강북소상공인영업팀IU!$A:$F,3,FALSE),0)+IFERROR(VLOOKUP(A129,강남소상공인영업팀IU!$A:$E,3,FALSE),0)+IFERROR(VLOOKUP(A129,강서소상공인영업팀IU!$A:$E,3,FALSE),0)+IFERROR(VLOOKUP(A129,동부소상공인영업팀IU!$A:$F,3,FALSE),0)+IFERROR(VLOOKUP(A129,서부소상공인영업팀IU!$A:$F,3,FALSE),0)</f>
        <v>148240</v>
      </c>
    </row>
    <row r="130" spans="1:19" customFormat="1" ht="16" x14ac:dyDescent="0.25">
      <c r="A130" s="57" t="s">
        <v>220</v>
      </c>
      <c r="B130" s="255">
        <f t="shared" si="1"/>
        <v>0</v>
      </c>
      <c r="C130" s="255">
        <f>IFERROR(VLOOKUP($A130,법인영업혁신단!$A:$N,14,FALSE),0)</f>
        <v>0</v>
      </c>
      <c r="D130" s="255">
        <f>IFERROR(VLOOKUP($A130,'법인영업혁신단 IU'!$A:$F,6,FALSE),0)</f>
        <v>0</v>
      </c>
      <c r="E130" s="255">
        <f>IFERROR(VLOOKUP($A130,강북소상공인영업팀IU!$A:$F,4,FALSE),0)</f>
        <v>0</v>
      </c>
      <c r="F130" s="255">
        <f>IFERROR(VLOOKUP($A130,강북소상공인영업팀IU!$A:$F,5,FALSE),0)</f>
        <v>0</v>
      </c>
      <c r="G130" s="255">
        <f>IFERROR(VLOOKUP($A130,강북소상공인영업팀IU!$A:$F,6,FALSE),0)</f>
        <v>0</v>
      </c>
      <c r="H130" s="255">
        <f>IFERROR(VLOOKUP($A130,강남소상공인영업팀IU!$A:$E,4,FALSE),0)</f>
        <v>0</v>
      </c>
      <c r="I130" s="255">
        <f>IFERROR(VLOOKUP($A130,강남소상공인영업팀IU!$A:$E,5,FALSE),0)</f>
        <v>0</v>
      </c>
      <c r="J130" s="255">
        <f>IFERROR(VLOOKUP($A130,강서소상공인영업팀IU!$A:$E,4,FALSE),0)</f>
        <v>0</v>
      </c>
      <c r="K130" s="255">
        <f>IFERROR(VLOOKUP($A130,강서소상공인영업팀IU!$A:$E,5,FALSE),0)</f>
        <v>0</v>
      </c>
      <c r="L130" s="255">
        <f>IFERROR(VLOOKUP($A130,동부소상공인영업팀IU!$A:$F,4,FALSE),0)</f>
        <v>0</v>
      </c>
      <c r="M130" s="255">
        <f>IFERROR(VLOOKUP($A130,동부소상공인영업팀IU!$A:$F,5,FALSE),0)</f>
        <v>0</v>
      </c>
      <c r="N130" s="255">
        <f>IFERROR(VLOOKUP($A130,동부소상공인영업팀IU!$A:$F,6,FALSE),0)</f>
        <v>0</v>
      </c>
      <c r="O130" s="255">
        <f>IFERROR(VLOOKUP($A130,서부소상공인영업팀IU!$A:$F,5,FALSE),0)</f>
        <v>0</v>
      </c>
      <c r="P130" s="255">
        <f>IFERROR(VLOOKUP($A130,서부소상공인영업팀IU!$A:$F,6,FALSE),0)</f>
        <v>0</v>
      </c>
      <c r="Q130" s="255">
        <f>IFERROR(VLOOKUP($A130,서부소상공인영업팀IU!$A:$F,4,FALSE),0)</f>
        <v>0</v>
      </c>
      <c r="S130" s="255">
        <f>IFERROR(VLOOKUP(A130,강북소상공인영업팀IU!$A:$F,3,FALSE),0)+IFERROR(VLOOKUP(A130,강남소상공인영업팀IU!$A:$E,3,FALSE),0)+IFERROR(VLOOKUP(A130,강서소상공인영업팀IU!$A:$E,3,FALSE),0)+IFERROR(VLOOKUP(A130,동부소상공인영업팀IU!$A:$F,3,FALSE),0)+IFERROR(VLOOKUP(A130,서부소상공인영업팀IU!$A:$F,3,FALSE),0)</f>
        <v>0</v>
      </c>
    </row>
    <row r="131" spans="1:19" customFormat="1" ht="16" x14ac:dyDescent="0.25">
      <c r="A131" s="60" t="s">
        <v>221</v>
      </c>
      <c r="B131" s="255">
        <f t="shared" ref="B131:B194" si="2">SUM(C131:Q131)</f>
        <v>0</v>
      </c>
      <c r="C131" s="255">
        <f>IFERROR(VLOOKUP($A131,법인영업혁신단!$A:$N,14,FALSE),0)</f>
        <v>0</v>
      </c>
      <c r="D131" s="255">
        <f>IFERROR(VLOOKUP($A131,'법인영업혁신단 IU'!$A:$F,6,FALSE),0)</f>
        <v>0</v>
      </c>
      <c r="E131" s="255">
        <f>IFERROR(VLOOKUP($A131,강북소상공인영업팀IU!$A:$F,4,FALSE),0)</f>
        <v>0</v>
      </c>
      <c r="F131" s="255">
        <f>IFERROR(VLOOKUP($A131,강북소상공인영업팀IU!$A:$F,5,FALSE),0)</f>
        <v>0</v>
      </c>
      <c r="G131" s="255">
        <f>IFERROR(VLOOKUP($A131,강북소상공인영업팀IU!$A:$F,6,FALSE),0)</f>
        <v>0</v>
      </c>
      <c r="H131" s="255">
        <f>IFERROR(VLOOKUP($A131,강남소상공인영업팀IU!$A:$E,4,FALSE),0)</f>
        <v>0</v>
      </c>
      <c r="I131" s="255">
        <f>IFERROR(VLOOKUP($A131,강남소상공인영업팀IU!$A:$E,5,FALSE),0)</f>
        <v>0</v>
      </c>
      <c r="J131" s="255">
        <f>IFERROR(VLOOKUP($A131,강서소상공인영업팀IU!$A:$E,4,FALSE),0)</f>
        <v>0</v>
      </c>
      <c r="K131" s="255">
        <f>IFERROR(VLOOKUP($A131,강서소상공인영업팀IU!$A:$E,5,FALSE),0)</f>
        <v>0</v>
      </c>
      <c r="L131" s="255">
        <f>IFERROR(VLOOKUP($A131,동부소상공인영업팀IU!$A:$F,4,FALSE),0)</f>
        <v>0</v>
      </c>
      <c r="M131" s="255">
        <f>IFERROR(VLOOKUP($A131,동부소상공인영업팀IU!$A:$F,5,FALSE),0)</f>
        <v>0</v>
      </c>
      <c r="N131" s="255">
        <f>IFERROR(VLOOKUP($A131,동부소상공인영업팀IU!$A:$F,6,FALSE),0)</f>
        <v>0</v>
      </c>
      <c r="O131" s="255">
        <f>IFERROR(VLOOKUP($A131,서부소상공인영업팀IU!$A:$F,5,FALSE),0)</f>
        <v>0</v>
      </c>
      <c r="P131" s="255">
        <f>IFERROR(VLOOKUP($A131,서부소상공인영업팀IU!$A:$F,6,FALSE),0)</f>
        <v>0</v>
      </c>
      <c r="Q131" s="255">
        <f>IFERROR(VLOOKUP($A131,서부소상공인영업팀IU!$A:$F,4,FALSE),0)</f>
        <v>0</v>
      </c>
      <c r="S131" s="255">
        <f>IFERROR(VLOOKUP(A131,강북소상공인영업팀IU!$A:$F,3,FALSE),0)+IFERROR(VLOOKUP(A131,강남소상공인영업팀IU!$A:$E,3,FALSE),0)+IFERROR(VLOOKUP(A131,강서소상공인영업팀IU!$A:$E,3,FALSE),0)+IFERROR(VLOOKUP(A131,동부소상공인영업팀IU!$A:$F,3,FALSE),0)+IFERROR(VLOOKUP(A131,서부소상공인영업팀IU!$A:$F,3,FALSE),0)</f>
        <v>0</v>
      </c>
    </row>
    <row r="132" spans="1:19" customFormat="1" ht="16" x14ac:dyDescent="0.25">
      <c r="A132" s="42" t="s">
        <v>68</v>
      </c>
      <c r="B132" s="255">
        <f t="shared" si="2"/>
        <v>0</v>
      </c>
      <c r="C132" s="255">
        <f>IFERROR(VLOOKUP($A132,법인영업혁신단!$A:$N,14,FALSE),0)</f>
        <v>0</v>
      </c>
      <c r="D132" s="255">
        <f>IFERROR(VLOOKUP($A132,'법인영업혁신단 IU'!$A:$F,6,FALSE),0)</f>
        <v>0</v>
      </c>
      <c r="E132" s="255">
        <f>IFERROR(VLOOKUP($A132,강북소상공인영업팀IU!$A:$F,4,FALSE),0)</f>
        <v>0</v>
      </c>
      <c r="F132" s="255">
        <f>IFERROR(VLOOKUP($A132,강북소상공인영업팀IU!$A:$F,5,FALSE),0)</f>
        <v>0</v>
      </c>
      <c r="G132" s="255">
        <f>IFERROR(VLOOKUP($A132,강북소상공인영업팀IU!$A:$F,6,FALSE),0)</f>
        <v>0</v>
      </c>
      <c r="H132" s="255">
        <f>IFERROR(VLOOKUP($A132,강남소상공인영업팀IU!$A:$E,4,FALSE),0)</f>
        <v>0</v>
      </c>
      <c r="I132" s="255">
        <f>IFERROR(VLOOKUP($A132,강남소상공인영업팀IU!$A:$E,5,FALSE),0)</f>
        <v>0</v>
      </c>
      <c r="J132" s="255">
        <f>IFERROR(VLOOKUP($A132,강서소상공인영업팀IU!$A:$E,4,FALSE),0)</f>
        <v>0</v>
      </c>
      <c r="K132" s="255">
        <f>IFERROR(VLOOKUP($A132,강서소상공인영업팀IU!$A:$E,5,FALSE),0)</f>
        <v>0</v>
      </c>
      <c r="L132" s="255">
        <f>IFERROR(VLOOKUP($A132,동부소상공인영업팀IU!$A:$F,4,FALSE),0)</f>
        <v>0</v>
      </c>
      <c r="M132" s="255">
        <f>IFERROR(VLOOKUP($A132,동부소상공인영업팀IU!$A:$F,5,FALSE),0)</f>
        <v>0</v>
      </c>
      <c r="N132" s="255">
        <f>IFERROR(VLOOKUP($A132,동부소상공인영업팀IU!$A:$F,6,FALSE),0)</f>
        <v>0</v>
      </c>
      <c r="O132" s="255">
        <f>IFERROR(VLOOKUP($A132,서부소상공인영업팀IU!$A:$F,5,FALSE),0)</f>
        <v>0</v>
      </c>
      <c r="P132" s="255">
        <f>IFERROR(VLOOKUP($A132,서부소상공인영업팀IU!$A:$F,6,FALSE),0)</f>
        <v>0</v>
      </c>
      <c r="Q132" s="255">
        <f>IFERROR(VLOOKUP($A132,서부소상공인영업팀IU!$A:$F,4,FALSE),0)</f>
        <v>0</v>
      </c>
      <c r="S132" s="255">
        <f>IFERROR(VLOOKUP(A132,강북소상공인영업팀IU!$A:$F,3,FALSE),0)+IFERROR(VLOOKUP(A132,강남소상공인영업팀IU!$A:$E,3,FALSE),0)+IFERROR(VLOOKUP(A132,강서소상공인영업팀IU!$A:$E,3,FALSE),0)+IFERROR(VLOOKUP(A132,동부소상공인영업팀IU!$A:$F,3,FALSE),0)+IFERROR(VLOOKUP(A132,서부소상공인영업팀IU!$A:$F,3,FALSE),0)</f>
        <v>0</v>
      </c>
    </row>
    <row r="133" spans="1:19" customFormat="1" ht="16" x14ac:dyDescent="0.25">
      <c r="A133" s="56" t="s">
        <v>69</v>
      </c>
      <c r="B133" s="255">
        <f t="shared" si="2"/>
        <v>0</v>
      </c>
      <c r="C133" s="255">
        <f>IFERROR(VLOOKUP($A133,법인영업혁신단!$A:$N,14,FALSE),0)</f>
        <v>0</v>
      </c>
      <c r="D133" s="255">
        <f>IFERROR(VLOOKUP($A133,'법인영업혁신단 IU'!$A:$F,6,FALSE),0)</f>
        <v>0</v>
      </c>
      <c r="E133" s="255">
        <f>IFERROR(VLOOKUP($A133,강북소상공인영업팀IU!$A:$F,4,FALSE),0)</f>
        <v>0</v>
      </c>
      <c r="F133" s="255">
        <f>IFERROR(VLOOKUP($A133,강북소상공인영업팀IU!$A:$F,5,FALSE),0)</f>
        <v>0</v>
      </c>
      <c r="G133" s="255">
        <f>IFERROR(VLOOKUP($A133,강북소상공인영업팀IU!$A:$F,6,FALSE),0)</f>
        <v>0</v>
      </c>
      <c r="H133" s="255">
        <f>IFERROR(VLOOKUP($A133,강남소상공인영업팀IU!$A:$E,4,FALSE),0)</f>
        <v>0</v>
      </c>
      <c r="I133" s="255">
        <f>IFERROR(VLOOKUP($A133,강남소상공인영업팀IU!$A:$E,5,FALSE),0)</f>
        <v>0</v>
      </c>
      <c r="J133" s="255">
        <f>IFERROR(VLOOKUP($A133,강서소상공인영업팀IU!$A:$E,4,FALSE),0)</f>
        <v>0</v>
      </c>
      <c r="K133" s="255">
        <f>IFERROR(VLOOKUP($A133,강서소상공인영업팀IU!$A:$E,5,FALSE),0)</f>
        <v>0</v>
      </c>
      <c r="L133" s="255">
        <f>IFERROR(VLOOKUP($A133,동부소상공인영업팀IU!$A:$F,4,FALSE),0)</f>
        <v>0</v>
      </c>
      <c r="M133" s="255">
        <f>IFERROR(VLOOKUP($A133,동부소상공인영업팀IU!$A:$F,5,FALSE),0)</f>
        <v>0</v>
      </c>
      <c r="N133" s="255">
        <f>IFERROR(VLOOKUP($A133,동부소상공인영업팀IU!$A:$F,6,FALSE),0)</f>
        <v>0</v>
      </c>
      <c r="O133" s="255">
        <f>IFERROR(VLOOKUP($A133,서부소상공인영업팀IU!$A:$F,5,FALSE),0)</f>
        <v>0</v>
      </c>
      <c r="P133" s="255">
        <f>IFERROR(VLOOKUP($A133,서부소상공인영업팀IU!$A:$F,6,FALSE),0)</f>
        <v>0</v>
      </c>
      <c r="Q133" s="255">
        <f>IFERROR(VLOOKUP($A133,서부소상공인영업팀IU!$A:$F,4,FALSE),0)</f>
        <v>0</v>
      </c>
      <c r="S133" s="255">
        <f>IFERROR(VLOOKUP(A133,강북소상공인영업팀IU!$A:$F,3,FALSE),0)+IFERROR(VLOOKUP(A133,강남소상공인영업팀IU!$A:$E,3,FALSE),0)+IFERROR(VLOOKUP(A133,강서소상공인영업팀IU!$A:$E,3,FALSE),0)+IFERROR(VLOOKUP(A133,동부소상공인영업팀IU!$A:$F,3,FALSE),0)+IFERROR(VLOOKUP(A133,서부소상공인영업팀IU!$A:$F,3,FALSE),0)</f>
        <v>0</v>
      </c>
    </row>
    <row r="134" spans="1:19" customFormat="1" ht="16" x14ac:dyDescent="0.25">
      <c r="A134" s="23" t="s">
        <v>345</v>
      </c>
      <c r="B134" s="255">
        <f t="shared" si="2"/>
        <v>0</v>
      </c>
      <c r="C134" s="255">
        <f>IFERROR(VLOOKUP($A134,법인영업혁신단!$A:$N,14,FALSE),0)</f>
        <v>0</v>
      </c>
      <c r="D134" s="255">
        <f>IFERROR(VLOOKUP($A134,'법인영업혁신단 IU'!$A:$F,6,FALSE),0)</f>
        <v>0</v>
      </c>
      <c r="E134" s="255">
        <f>IFERROR(VLOOKUP($A134,강북소상공인영업팀IU!$A:$F,4,FALSE),0)</f>
        <v>0</v>
      </c>
      <c r="F134" s="255">
        <f>IFERROR(VLOOKUP($A134,강북소상공인영업팀IU!$A:$F,5,FALSE),0)</f>
        <v>0</v>
      </c>
      <c r="G134" s="255">
        <f>IFERROR(VLOOKUP($A134,강북소상공인영업팀IU!$A:$F,6,FALSE),0)</f>
        <v>0</v>
      </c>
      <c r="H134" s="255">
        <f>IFERROR(VLOOKUP($A134,강남소상공인영업팀IU!$A:$E,4,FALSE),0)</f>
        <v>0</v>
      </c>
      <c r="I134" s="255">
        <f>IFERROR(VLOOKUP($A134,강남소상공인영업팀IU!$A:$E,5,FALSE),0)</f>
        <v>0</v>
      </c>
      <c r="J134" s="255">
        <f>IFERROR(VLOOKUP($A134,강서소상공인영업팀IU!$A:$E,4,FALSE),0)</f>
        <v>0</v>
      </c>
      <c r="K134" s="255">
        <f>IFERROR(VLOOKUP($A134,강서소상공인영업팀IU!$A:$E,5,FALSE),0)</f>
        <v>0</v>
      </c>
      <c r="L134" s="255">
        <f>IFERROR(VLOOKUP($A134,동부소상공인영업팀IU!$A:$F,4,FALSE),0)</f>
        <v>0</v>
      </c>
      <c r="M134" s="255">
        <f>IFERROR(VLOOKUP($A134,동부소상공인영업팀IU!$A:$F,5,FALSE),0)</f>
        <v>0</v>
      </c>
      <c r="N134" s="255">
        <f>IFERROR(VLOOKUP($A134,동부소상공인영업팀IU!$A:$F,6,FALSE),0)</f>
        <v>0</v>
      </c>
      <c r="O134" s="255">
        <f>IFERROR(VLOOKUP($A134,서부소상공인영업팀IU!$A:$F,5,FALSE),0)</f>
        <v>0</v>
      </c>
      <c r="P134" s="255">
        <f>IFERROR(VLOOKUP($A134,서부소상공인영업팀IU!$A:$F,6,FALSE),0)</f>
        <v>0</v>
      </c>
      <c r="Q134" s="255">
        <f>IFERROR(VLOOKUP($A134,서부소상공인영업팀IU!$A:$F,4,FALSE),0)</f>
        <v>0</v>
      </c>
      <c r="S134" s="255">
        <f>IFERROR(VLOOKUP(A134,강북소상공인영업팀IU!$A:$F,3,FALSE),0)+IFERROR(VLOOKUP(A134,강남소상공인영업팀IU!$A:$E,3,FALSE),0)+IFERROR(VLOOKUP(A134,강서소상공인영업팀IU!$A:$E,3,FALSE),0)+IFERROR(VLOOKUP(A134,동부소상공인영업팀IU!$A:$F,3,FALSE),0)+IFERROR(VLOOKUP(A134,서부소상공인영업팀IU!$A:$F,3,FALSE),0)</f>
        <v>0</v>
      </c>
    </row>
    <row r="135" spans="1:19" customFormat="1" ht="16" x14ac:dyDescent="0.25">
      <c r="A135" s="42" t="s">
        <v>158</v>
      </c>
      <c r="B135" s="255">
        <f t="shared" si="2"/>
        <v>0</v>
      </c>
      <c r="C135" s="255">
        <f>IFERROR(VLOOKUP($A135,법인영업혁신단!$A:$N,14,FALSE),0)</f>
        <v>0</v>
      </c>
      <c r="D135" s="255">
        <f>IFERROR(VLOOKUP($A135,'법인영업혁신단 IU'!$A:$F,6,FALSE),0)</f>
        <v>0</v>
      </c>
      <c r="E135" s="255">
        <f>IFERROR(VLOOKUP($A135,강북소상공인영업팀IU!$A:$F,4,FALSE),0)</f>
        <v>0</v>
      </c>
      <c r="F135" s="255">
        <f>IFERROR(VLOOKUP($A135,강북소상공인영업팀IU!$A:$F,5,FALSE),0)</f>
        <v>0</v>
      </c>
      <c r="G135" s="255">
        <f>IFERROR(VLOOKUP($A135,강북소상공인영업팀IU!$A:$F,6,FALSE),0)</f>
        <v>0</v>
      </c>
      <c r="H135" s="255">
        <f>IFERROR(VLOOKUP($A135,강남소상공인영업팀IU!$A:$E,4,FALSE),0)</f>
        <v>0</v>
      </c>
      <c r="I135" s="255">
        <f>IFERROR(VLOOKUP($A135,강남소상공인영업팀IU!$A:$E,5,FALSE),0)</f>
        <v>0</v>
      </c>
      <c r="J135" s="255">
        <f>IFERROR(VLOOKUP($A135,강서소상공인영업팀IU!$A:$E,4,FALSE),0)</f>
        <v>0</v>
      </c>
      <c r="K135" s="255">
        <f>IFERROR(VLOOKUP($A135,강서소상공인영업팀IU!$A:$E,5,FALSE),0)</f>
        <v>0</v>
      </c>
      <c r="L135" s="255">
        <f>IFERROR(VLOOKUP($A135,동부소상공인영업팀IU!$A:$F,4,FALSE),0)</f>
        <v>0</v>
      </c>
      <c r="M135" s="255">
        <f>IFERROR(VLOOKUP($A135,동부소상공인영업팀IU!$A:$F,5,FALSE),0)</f>
        <v>0</v>
      </c>
      <c r="N135" s="255">
        <f>IFERROR(VLOOKUP($A135,동부소상공인영업팀IU!$A:$F,6,FALSE),0)</f>
        <v>0</v>
      </c>
      <c r="O135" s="255">
        <f>IFERROR(VLOOKUP($A135,서부소상공인영업팀IU!$A:$F,5,FALSE),0)</f>
        <v>0</v>
      </c>
      <c r="P135" s="255">
        <f>IFERROR(VLOOKUP($A135,서부소상공인영업팀IU!$A:$F,6,FALSE),0)</f>
        <v>0</v>
      </c>
      <c r="Q135" s="255">
        <f>IFERROR(VLOOKUP($A135,서부소상공인영업팀IU!$A:$F,4,FALSE),0)</f>
        <v>0</v>
      </c>
      <c r="S135" s="255">
        <f>IFERROR(VLOOKUP(A135,강북소상공인영업팀IU!$A:$F,3,FALSE),0)+IFERROR(VLOOKUP(A135,강남소상공인영업팀IU!$A:$E,3,FALSE),0)+IFERROR(VLOOKUP(A135,강서소상공인영업팀IU!$A:$E,3,FALSE),0)+IFERROR(VLOOKUP(A135,동부소상공인영업팀IU!$A:$F,3,FALSE),0)+IFERROR(VLOOKUP(A135,서부소상공인영업팀IU!$A:$F,3,FALSE),0)</f>
        <v>0</v>
      </c>
    </row>
    <row r="136" spans="1:19" customFormat="1" ht="16" x14ac:dyDescent="0.25">
      <c r="A136" s="56" t="s">
        <v>159</v>
      </c>
      <c r="B136" s="255">
        <f t="shared" si="2"/>
        <v>0</v>
      </c>
      <c r="C136" s="255">
        <f>IFERROR(VLOOKUP($A136,법인영업혁신단!$A:$N,14,FALSE),0)</f>
        <v>0</v>
      </c>
      <c r="D136" s="255">
        <f>IFERROR(VLOOKUP($A136,'법인영업혁신단 IU'!$A:$F,6,FALSE),0)</f>
        <v>0</v>
      </c>
      <c r="E136" s="255">
        <f>IFERROR(VLOOKUP($A136,강북소상공인영업팀IU!$A:$F,4,FALSE),0)</f>
        <v>0</v>
      </c>
      <c r="F136" s="255">
        <f>IFERROR(VLOOKUP($A136,강북소상공인영업팀IU!$A:$F,5,FALSE),0)</f>
        <v>0</v>
      </c>
      <c r="G136" s="255">
        <f>IFERROR(VLOOKUP($A136,강북소상공인영업팀IU!$A:$F,6,FALSE),0)</f>
        <v>0</v>
      </c>
      <c r="H136" s="255">
        <f>IFERROR(VLOOKUP($A136,강남소상공인영업팀IU!$A:$E,4,FALSE),0)</f>
        <v>0</v>
      </c>
      <c r="I136" s="255">
        <f>IFERROR(VLOOKUP($A136,강남소상공인영업팀IU!$A:$E,5,FALSE),0)</f>
        <v>0</v>
      </c>
      <c r="J136" s="255">
        <f>IFERROR(VLOOKUP($A136,강서소상공인영업팀IU!$A:$E,4,FALSE),0)</f>
        <v>0</v>
      </c>
      <c r="K136" s="255">
        <f>IFERROR(VLOOKUP($A136,강서소상공인영업팀IU!$A:$E,5,FALSE),0)</f>
        <v>0</v>
      </c>
      <c r="L136" s="255">
        <f>IFERROR(VLOOKUP($A136,동부소상공인영업팀IU!$A:$F,4,FALSE),0)</f>
        <v>0</v>
      </c>
      <c r="M136" s="255">
        <f>IFERROR(VLOOKUP($A136,동부소상공인영업팀IU!$A:$F,5,FALSE),0)</f>
        <v>0</v>
      </c>
      <c r="N136" s="255">
        <f>IFERROR(VLOOKUP($A136,동부소상공인영업팀IU!$A:$F,6,FALSE),0)</f>
        <v>0</v>
      </c>
      <c r="O136" s="255">
        <f>IFERROR(VLOOKUP($A136,서부소상공인영업팀IU!$A:$F,5,FALSE),0)</f>
        <v>0</v>
      </c>
      <c r="P136" s="255">
        <f>IFERROR(VLOOKUP($A136,서부소상공인영업팀IU!$A:$F,6,FALSE),0)</f>
        <v>0</v>
      </c>
      <c r="Q136" s="255">
        <f>IFERROR(VLOOKUP($A136,서부소상공인영업팀IU!$A:$F,4,FALSE),0)</f>
        <v>0</v>
      </c>
      <c r="S136" s="255">
        <f>IFERROR(VLOOKUP(A136,강북소상공인영업팀IU!$A:$F,3,FALSE),0)+IFERROR(VLOOKUP(A136,강남소상공인영업팀IU!$A:$E,3,FALSE),0)+IFERROR(VLOOKUP(A136,강서소상공인영업팀IU!$A:$E,3,FALSE),0)+IFERROR(VLOOKUP(A136,동부소상공인영업팀IU!$A:$F,3,FALSE),0)+IFERROR(VLOOKUP(A136,서부소상공인영업팀IU!$A:$F,3,FALSE),0)</f>
        <v>0</v>
      </c>
    </row>
    <row r="137" spans="1:19" customFormat="1" ht="16" x14ac:dyDescent="0.25">
      <c r="A137" s="56" t="s">
        <v>222</v>
      </c>
      <c r="B137" s="255">
        <f t="shared" si="2"/>
        <v>0</v>
      </c>
      <c r="C137" s="255">
        <f>IFERROR(VLOOKUP($A137,법인영업혁신단!$A:$N,14,FALSE),0)</f>
        <v>0</v>
      </c>
      <c r="D137" s="255">
        <f>IFERROR(VLOOKUP($A137,'법인영업혁신단 IU'!$A:$F,6,FALSE),0)</f>
        <v>0</v>
      </c>
      <c r="E137" s="255">
        <f>IFERROR(VLOOKUP($A137,강북소상공인영업팀IU!$A:$F,4,FALSE),0)</f>
        <v>0</v>
      </c>
      <c r="F137" s="255">
        <f>IFERROR(VLOOKUP($A137,강북소상공인영업팀IU!$A:$F,5,FALSE),0)</f>
        <v>0</v>
      </c>
      <c r="G137" s="255">
        <f>IFERROR(VLOOKUP($A137,강북소상공인영업팀IU!$A:$F,6,FALSE),0)</f>
        <v>0</v>
      </c>
      <c r="H137" s="255">
        <f>IFERROR(VLOOKUP($A137,강남소상공인영업팀IU!$A:$E,4,FALSE),0)</f>
        <v>0</v>
      </c>
      <c r="I137" s="255">
        <f>IFERROR(VLOOKUP($A137,강남소상공인영업팀IU!$A:$E,5,FALSE),0)</f>
        <v>0</v>
      </c>
      <c r="J137" s="255">
        <f>IFERROR(VLOOKUP($A137,강서소상공인영업팀IU!$A:$E,4,FALSE),0)</f>
        <v>0</v>
      </c>
      <c r="K137" s="255">
        <f>IFERROR(VLOOKUP($A137,강서소상공인영업팀IU!$A:$E,5,FALSE),0)</f>
        <v>0</v>
      </c>
      <c r="L137" s="255">
        <f>IFERROR(VLOOKUP($A137,동부소상공인영업팀IU!$A:$F,4,FALSE),0)</f>
        <v>0</v>
      </c>
      <c r="M137" s="255">
        <f>IFERROR(VLOOKUP($A137,동부소상공인영업팀IU!$A:$F,5,FALSE),0)</f>
        <v>0</v>
      </c>
      <c r="N137" s="255">
        <f>IFERROR(VLOOKUP($A137,동부소상공인영업팀IU!$A:$F,6,FALSE),0)</f>
        <v>0</v>
      </c>
      <c r="O137" s="255">
        <f>IFERROR(VLOOKUP($A137,서부소상공인영업팀IU!$A:$F,5,FALSE),0)</f>
        <v>0</v>
      </c>
      <c r="P137" s="255">
        <f>IFERROR(VLOOKUP($A137,서부소상공인영업팀IU!$A:$F,6,FALSE),0)</f>
        <v>0</v>
      </c>
      <c r="Q137" s="255">
        <f>IFERROR(VLOOKUP($A137,서부소상공인영업팀IU!$A:$F,4,FALSE),0)</f>
        <v>0</v>
      </c>
      <c r="S137" s="255">
        <f>IFERROR(VLOOKUP(A137,강북소상공인영업팀IU!$A:$F,3,FALSE),0)+IFERROR(VLOOKUP(A137,강남소상공인영업팀IU!$A:$E,3,FALSE),0)+IFERROR(VLOOKUP(A137,강서소상공인영업팀IU!$A:$E,3,FALSE),0)+IFERROR(VLOOKUP(A137,동부소상공인영업팀IU!$A:$F,3,FALSE),0)+IFERROR(VLOOKUP(A137,서부소상공인영업팀IU!$A:$F,3,FALSE),0)</f>
        <v>0</v>
      </c>
    </row>
    <row r="138" spans="1:19" customFormat="1" ht="16" x14ac:dyDescent="0.25">
      <c r="A138" s="56" t="s">
        <v>223</v>
      </c>
      <c r="B138" s="255">
        <f t="shared" si="2"/>
        <v>0</v>
      </c>
      <c r="C138" s="255">
        <f>IFERROR(VLOOKUP($A138,법인영업혁신단!$A:$N,14,FALSE),0)</f>
        <v>0</v>
      </c>
      <c r="D138" s="255">
        <f>IFERROR(VLOOKUP($A138,'법인영업혁신단 IU'!$A:$F,6,FALSE),0)</f>
        <v>0</v>
      </c>
      <c r="E138" s="255">
        <f>IFERROR(VLOOKUP($A138,강북소상공인영업팀IU!$A:$F,4,FALSE),0)</f>
        <v>0</v>
      </c>
      <c r="F138" s="255">
        <f>IFERROR(VLOOKUP($A138,강북소상공인영업팀IU!$A:$F,5,FALSE),0)</f>
        <v>0</v>
      </c>
      <c r="G138" s="255">
        <f>IFERROR(VLOOKUP($A138,강북소상공인영업팀IU!$A:$F,6,FALSE),0)</f>
        <v>0</v>
      </c>
      <c r="H138" s="255">
        <f>IFERROR(VLOOKUP($A138,강남소상공인영업팀IU!$A:$E,4,FALSE),0)</f>
        <v>0</v>
      </c>
      <c r="I138" s="255">
        <f>IFERROR(VLOOKUP($A138,강남소상공인영업팀IU!$A:$E,5,FALSE),0)</f>
        <v>0</v>
      </c>
      <c r="J138" s="255">
        <f>IFERROR(VLOOKUP($A138,강서소상공인영업팀IU!$A:$E,4,FALSE),0)</f>
        <v>0</v>
      </c>
      <c r="K138" s="255">
        <f>IFERROR(VLOOKUP($A138,강서소상공인영업팀IU!$A:$E,5,FALSE),0)</f>
        <v>0</v>
      </c>
      <c r="L138" s="255">
        <f>IFERROR(VLOOKUP($A138,동부소상공인영업팀IU!$A:$F,4,FALSE),0)</f>
        <v>0</v>
      </c>
      <c r="M138" s="255">
        <f>IFERROR(VLOOKUP($A138,동부소상공인영업팀IU!$A:$F,5,FALSE),0)</f>
        <v>0</v>
      </c>
      <c r="N138" s="255">
        <f>IFERROR(VLOOKUP($A138,동부소상공인영업팀IU!$A:$F,6,FALSE),0)</f>
        <v>0</v>
      </c>
      <c r="O138" s="255">
        <f>IFERROR(VLOOKUP($A138,서부소상공인영업팀IU!$A:$F,5,FALSE),0)</f>
        <v>0</v>
      </c>
      <c r="P138" s="255">
        <f>IFERROR(VLOOKUP($A138,서부소상공인영업팀IU!$A:$F,6,FALSE),0)</f>
        <v>0</v>
      </c>
      <c r="Q138" s="255">
        <f>IFERROR(VLOOKUP($A138,서부소상공인영업팀IU!$A:$F,4,FALSE),0)</f>
        <v>0</v>
      </c>
      <c r="S138" s="255">
        <f>IFERROR(VLOOKUP(A138,강북소상공인영업팀IU!$A:$F,3,FALSE),0)+IFERROR(VLOOKUP(A138,강남소상공인영업팀IU!$A:$E,3,FALSE),0)+IFERROR(VLOOKUP(A138,강서소상공인영업팀IU!$A:$E,3,FALSE),0)+IFERROR(VLOOKUP(A138,동부소상공인영업팀IU!$A:$F,3,FALSE),0)+IFERROR(VLOOKUP(A138,서부소상공인영업팀IU!$A:$F,3,FALSE),0)</f>
        <v>0</v>
      </c>
    </row>
    <row r="139" spans="1:19" customFormat="1" ht="16" x14ac:dyDescent="0.25">
      <c r="A139" s="56" t="s">
        <v>160</v>
      </c>
      <c r="B139" s="255">
        <f t="shared" si="2"/>
        <v>0</v>
      </c>
      <c r="C139" s="255">
        <f>IFERROR(VLOOKUP($A139,법인영업혁신단!$A:$N,14,FALSE),0)</f>
        <v>0</v>
      </c>
      <c r="D139" s="255">
        <f>IFERROR(VLOOKUP($A139,'법인영업혁신단 IU'!$A:$F,6,FALSE),0)</f>
        <v>0</v>
      </c>
      <c r="E139" s="255">
        <f>IFERROR(VLOOKUP($A139,강북소상공인영업팀IU!$A:$F,4,FALSE),0)</f>
        <v>0</v>
      </c>
      <c r="F139" s="255">
        <f>IFERROR(VLOOKUP($A139,강북소상공인영업팀IU!$A:$F,5,FALSE),0)</f>
        <v>0</v>
      </c>
      <c r="G139" s="255">
        <f>IFERROR(VLOOKUP($A139,강북소상공인영업팀IU!$A:$F,6,FALSE),0)</f>
        <v>0</v>
      </c>
      <c r="H139" s="255">
        <f>IFERROR(VLOOKUP($A139,강남소상공인영업팀IU!$A:$E,4,FALSE),0)</f>
        <v>0</v>
      </c>
      <c r="I139" s="255">
        <f>IFERROR(VLOOKUP($A139,강남소상공인영업팀IU!$A:$E,5,FALSE),0)</f>
        <v>0</v>
      </c>
      <c r="J139" s="255">
        <f>IFERROR(VLOOKUP($A139,강서소상공인영업팀IU!$A:$E,4,FALSE),0)</f>
        <v>0</v>
      </c>
      <c r="K139" s="255">
        <f>IFERROR(VLOOKUP($A139,강서소상공인영업팀IU!$A:$E,5,FALSE),0)</f>
        <v>0</v>
      </c>
      <c r="L139" s="255">
        <f>IFERROR(VLOOKUP($A139,동부소상공인영업팀IU!$A:$F,4,FALSE),0)</f>
        <v>0</v>
      </c>
      <c r="M139" s="255">
        <f>IFERROR(VLOOKUP($A139,동부소상공인영업팀IU!$A:$F,5,FALSE),0)</f>
        <v>0</v>
      </c>
      <c r="N139" s="255">
        <f>IFERROR(VLOOKUP($A139,동부소상공인영업팀IU!$A:$F,6,FALSE),0)</f>
        <v>0</v>
      </c>
      <c r="O139" s="255">
        <f>IFERROR(VLOOKUP($A139,서부소상공인영업팀IU!$A:$F,5,FALSE),0)</f>
        <v>0</v>
      </c>
      <c r="P139" s="255">
        <f>IFERROR(VLOOKUP($A139,서부소상공인영업팀IU!$A:$F,6,FALSE),0)</f>
        <v>0</v>
      </c>
      <c r="Q139" s="255">
        <f>IFERROR(VLOOKUP($A139,서부소상공인영업팀IU!$A:$F,4,FALSE),0)</f>
        <v>0</v>
      </c>
      <c r="S139" s="255">
        <f>IFERROR(VLOOKUP(A139,강북소상공인영업팀IU!$A:$F,3,FALSE),0)+IFERROR(VLOOKUP(A139,강남소상공인영업팀IU!$A:$E,3,FALSE),0)+IFERROR(VLOOKUP(A139,강서소상공인영업팀IU!$A:$E,3,FALSE),0)+IFERROR(VLOOKUP(A139,동부소상공인영업팀IU!$A:$F,3,FALSE),0)+IFERROR(VLOOKUP(A139,서부소상공인영업팀IU!$A:$F,3,FALSE),0)</f>
        <v>0</v>
      </c>
    </row>
    <row r="140" spans="1:19" customFormat="1" ht="16" x14ac:dyDescent="0.25">
      <c r="A140" s="42" t="s">
        <v>70</v>
      </c>
      <c r="B140" s="255">
        <f t="shared" si="2"/>
        <v>0</v>
      </c>
      <c r="C140" s="255">
        <f>IFERROR(VLOOKUP($A140,법인영업혁신단!$A:$N,14,FALSE),0)</f>
        <v>0</v>
      </c>
      <c r="D140" s="255">
        <f>IFERROR(VLOOKUP($A140,'법인영업혁신단 IU'!$A:$F,6,FALSE),0)</f>
        <v>0</v>
      </c>
      <c r="E140" s="255">
        <f>IFERROR(VLOOKUP($A140,강북소상공인영업팀IU!$A:$F,4,FALSE),0)</f>
        <v>0</v>
      </c>
      <c r="F140" s="255">
        <f>IFERROR(VLOOKUP($A140,강북소상공인영업팀IU!$A:$F,5,FALSE),0)</f>
        <v>0</v>
      </c>
      <c r="G140" s="255">
        <f>IFERROR(VLOOKUP($A140,강북소상공인영업팀IU!$A:$F,6,FALSE),0)</f>
        <v>0</v>
      </c>
      <c r="H140" s="255">
        <f>IFERROR(VLOOKUP($A140,강남소상공인영업팀IU!$A:$E,4,FALSE),0)</f>
        <v>0</v>
      </c>
      <c r="I140" s="255">
        <f>IFERROR(VLOOKUP($A140,강남소상공인영업팀IU!$A:$E,5,FALSE),0)</f>
        <v>0</v>
      </c>
      <c r="J140" s="255">
        <f>IFERROR(VLOOKUP($A140,강서소상공인영업팀IU!$A:$E,4,FALSE),0)</f>
        <v>0</v>
      </c>
      <c r="K140" s="255">
        <f>IFERROR(VLOOKUP($A140,강서소상공인영업팀IU!$A:$E,5,FALSE),0)</f>
        <v>0</v>
      </c>
      <c r="L140" s="255">
        <f>IFERROR(VLOOKUP($A140,동부소상공인영업팀IU!$A:$F,4,FALSE),0)</f>
        <v>0</v>
      </c>
      <c r="M140" s="255">
        <f>IFERROR(VLOOKUP($A140,동부소상공인영업팀IU!$A:$F,5,FALSE),0)</f>
        <v>0</v>
      </c>
      <c r="N140" s="255">
        <f>IFERROR(VLOOKUP($A140,동부소상공인영업팀IU!$A:$F,6,FALSE),0)</f>
        <v>0</v>
      </c>
      <c r="O140" s="255">
        <f>IFERROR(VLOOKUP($A140,서부소상공인영업팀IU!$A:$F,5,FALSE),0)</f>
        <v>0</v>
      </c>
      <c r="P140" s="255">
        <f>IFERROR(VLOOKUP($A140,서부소상공인영업팀IU!$A:$F,6,FALSE),0)</f>
        <v>0</v>
      </c>
      <c r="Q140" s="255">
        <f>IFERROR(VLOOKUP($A140,서부소상공인영업팀IU!$A:$F,4,FALSE),0)</f>
        <v>0</v>
      </c>
      <c r="S140" s="255">
        <f>IFERROR(VLOOKUP(A140,강북소상공인영업팀IU!$A:$F,3,FALSE),0)+IFERROR(VLOOKUP(A140,강남소상공인영업팀IU!$A:$E,3,FALSE),0)+IFERROR(VLOOKUP(A140,강서소상공인영업팀IU!$A:$E,3,FALSE),0)+IFERROR(VLOOKUP(A140,동부소상공인영업팀IU!$A:$F,3,FALSE),0)+IFERROR(VLOOKUP(A140,서부소상공인영업팀IU!$A:$F,3,FALSE),0)</f>
        <v>0</v>
      </c>
    </row>
    <row r="141" spans="1:19" customFormat="1" ht="16" x14ac:dyDescent="0.25">
      <c r="A141" s="42" t="s">
        <v>71</v>
      </c>
      <c r="B141" s="255">
        <f t="shared" si="2"/>
        <v>23648225.50708868</v>
      </c>
      <c r="C141" s="255">
        <f>IFERROR(VLOOKUP($A141,법인영업혁신단!$A:$N,14,FALSE),0)</f>
        <v>132102.50708867918</v>
      </c>
      <c r="D141" s="255">
        <f>IFERROR(VLOOKUP($A141,'법인영업혁신단 IU'!$A:$F,6,FALSE),0)</f>
        <v>10597823</v>
      </c>
      <c r="E141" s="255">
        <f>IFERROR(VLOOKUP($A141,강북소상공인영업팀IU!$A:$F,4,FALSE),0)</f>
        <v>539000</v>
      </c>
      <c r="F141" s="255">
        <f>IFERROR(VLOOKUP($A141,강북소상공인영업팀IU!$A:$F,5,FALSE),0)</f>
        <v>2695000</v>
      </c>
      <c r="G141" s="255">
        <f>IFERROR(VLOOKUP($A141,강북소상공인영업팀IU!$A:$F,6,FALSE),0)</f>
        <v>1078000</v>
      </c>
      <c r="H141" s="255">
        <f>IFERROR(VLOOKUP($A141,강남소상공인영업팀IU!$A:$E,4,FALSE),0)</f>
        <v>0</v>
      </c>
      <c r="I141" s="255">
        <f>IFERROR(VLOOKUP($A141,강남소상공인영업팀IU!$A:$E,5,FALSE),0)</f>
        <v>539000</v>
      </c>
      <c r="J141" s="255">
        <f>IFERROR(VLOOKUP($A141,강서소상공인영업팀IU!$A:$E,4,FALSE),0)</f>
        <v>1078000</v>
      </c>
      <c r="K141" s="255">
        <f>IFERROR(VLOOKUP($A141,강서소상공인영업팀IU!$A:$E,5,FALSE),0)</f>
        <v>0</v>
      </c>
      <c r="L141" s="255">
        <f>IFERROR(VLOOKUP($A141,동부소상공인영업팀IU!$A:$F,4,FALSE),0)</f>
        <v>539000</v>
      </c>
      <c r="M141" s="255">
        <f>IFERROR(VLOOKUP($A141,동부소상공인영업팀IU!$A:$F,5,FALSE),0)</f>
        <v>1549000</v>
      </c>
      <c r="N141" s="255">
        <f>IFERROR(VLOOKUP($A141,동부소상공인영업팀IU!$A:$F,6,FALSE),0)</f>
        <v>1078000</v>
      </c>
      <c r="O141" s="255">
        <f>IFERROR(VLOOKUP($A141,서부소상공인영업팀IU!$A:$F,5,FALSE),0)</f>
        <v>2172000</v>
      </c>
      <c r="P141" s="255">
        <f>IFERROR(VLOOKUP($A141,서부소상공인영업팀IU!$A:$F,6,FALSE),0)</f>
        <v>573300</v>
      </c>
      <c r="Q141" s="255">
        <f>IFERROR(VLOOKUP($A141,서부소상공인영업팀IU!$A:$F,4,FALSE),0)</f>
        <v>1078000</v>
      </c>
      <c r="S141" s="255">
        <f>IFERROR(VLOOKUP(A141,강북소상공인영업팀IU!$A:$F,3,FALSE),0)+IFERROR(VLOOKUP(A141,강남소상공인영업팀IU!$A:$E,3,FALSE),0)+IFERROR(VLOOKUP(A141,강서소상공인영업팀IU!$A:$E,3,FALSE),0)+IFERROR(VLOOKUP(A141,동부소상공인영업팀IU!$A:$F,3,FALSE),0)+IFERROR(VLOOKUP(A141,서부소상공인영업팀IU!$A:$F,3,FALSE),0)</f>
        <v>3773000</v>
      </c>
    </row>
    <row r="142" spans="1:19" customFormat="1" ht="16" x14ac:dyDescent="0.25">
      <c r="A142" s="56" t="s">
        <v>72</v>
      </c>
      <c r="B142" s="255">
        <f t="shared" si="2"/>
        <v>11990102.50708868</v>
      </c>
      <c r="C142" s="255">
        <f>IFERROR(VLOOKUP($A142,법인영업혁신단!$A:$N,14,FALSE),0)</f>
        <v>132102.50708867918</v>
      </c>
      <c r="D142" s="255">
        <f>IFERROR(VLOOKUP($A142,'법인영업혁신단 IU'!$A:$F,6,FALSE),0)</f>
        <v>539000</v>
      </c>
      <c r="E142" s="255">
        <f>IFERROR(VLOOKUP($A142,강북소상공인영업팀IU!$A:$F,4,FALSE),0)</f>
        <v>539000</v>
      </c>
      <c r="F142" s="255">
        <f>IFERROR(VLOOKUP($A142,강북소상공인영업팀IU!$A:$F,5,FALSE),0)</f>
        <v>2695000</v>
      </c>
      <c r="G142" s="255">
        <f>IFERROR(VLOOKUP($A142,강북소상공인영업팀IU!$A:$F,6,FALSE),0)</f>
        <v>1078000</v>
      </c>
      <c r="H142" s="255">
        <f>IFERROR(VLOOKUP($A142,강남소상공인영업팀IU!$A:$E,4,FALSE),0)</f>
        <v>0</v>
      </c>
      <c r="I142" s="255">
        <f>IFERROR(VLOOKUP($A142,강남소상공인영업팀IU!$A:$E,5,FALSE),0)</f>
        <v>539000</v>
      </c>
      <c r="J142" s="255">
        <f>IFERROR(VLOOKUP($A142,강서소상공인영업팀IU!$A:$E,4,FALSE),0)</f>
        <v>1078000</v>
      </c>
      <c r="K142" s="255">
        <f>IFERROR(VLOOKUP($A142,강서소상공인영업팀IU!$A:$E,5,FALSE),0)</f>
        <v>0</v>
      </c>
      <c r="L142" s="255">
        <f>IFERROR(VLOOKUP($A142,동부소상공인영업팀IU!$A:$F,4,FALSE),0)</f>
        <v>539000</v>
      </c>
      <c r="M142" s="255">
        <f>IFERROR(VLOOKUP($A142,동부소상공인영업팀IU!$A:$F,5,FALSE),0)</f>
        <v>539000</v>
      </c>
      <c r="N142" s="255">
        <f>IFERROR(VLOOKUP($A142,동부소상공인영업팀IU!$A:$F,6,FALSE),0)</f>
        <v>1078000</v>
      </c>
      <c r="O142" s="255">
        <f>IFERROR(VLOOKUP($A142,서부소상공인영업팀IU!$A:$F,5,FALSE),0)</f>
        <v>1617000</v>
      </c>
      <c r="P142" s="255">
        <f>IFERROR(VLOOKUP($A142,서부소상공인영업팀IU!$A:$F,6,FALSE),0)</f>
        <v>539000</v>
      </c>
      <c r="Q142" s="255">
        <f>IFERROR(VLOOKUP($A142,서부소상공인영업팀IU!$A:$F,4,FALSE),0)</f>
        <v>1078000</v>
      </c>
      <c r="S142" s="255">
        <f>IFERROR(VLOOKUP(A142,강북소상공인영업팀IU!$A:$F,3,FALSE),0)+IFERROR(VLOOKUP(A142,강남소상공인영업팀IU!$A:$E,3,FALSE),0)+IFERROR(VLOOKUP(A142,강서소상공인영업팀IU!$A:$E,3,FALSE),0)+IFERROR(VLOOKUP(A142,동부소상공인영업팀IU!$A:$F,3,FALSE),0)+IFERROR(VLOOKUP(A142,서부소상공인영업팀IU!$A:$F,3,FALSE),0)</f>
        <v>3773000</v>
      </c>
    </row>
    <row r="143" spans="1:19" customFormat="1" ht="16" x14ac:dyDescent="0.25">
      <c r="A143" s="56" t="s">
        <v>224</v>
      </c>
      <c r="B143" s="255">
        <f t="shared" si="2"/>
        <v>0</v>
      </c>
      <c r="C143" s="255">
        <f>IFERROR(VLOOKUP($A143,법인영업혁신단!$A:$N,14,FALSE),0)</f>
        <v>0</v>
      </c>
      <c r="D143" s="255">
        <f>IFERROR(VLOOKUP($A143,'법인영업혁신단 IU'!$A:$F,6,FALSE),0)</f>
        <v>0</v>
      </c>
      <c r="E143" s="255">
        <f>IFERROR(VLOOKUP($A143,강북소상공인영업팀IU!$A:$F,4,FALSE),0)</f>
        <v>0</v>
      </c>
      <c r="F143" s="255">
        <f>IFERROR(VLOOKUP($A143,강북소상공인영업팀IU!$A:$F,5,FALSE),0)</f>
        <v>0</v>
      </c>
      <c r="G143" s="255">
        <f>IFERROR(VLOOKUP($A143,강북소상공인영업팀IU!$A:$F,6,FALSE),0)</f>
        <v>0</v>
      </c>
      <c r="H143" s="255">
        <f>IFERROR(VLOOKUP($A143,강남소상공인영업팀IU!$A:$E,4,FALSE),0)</f>
        <v>0</v>
      </c>
      <c r="I143" s="255">
        <f>IFERROR(VLOOKUP($A143,강남소상공인영업팀IU!$A:$E,5,FALSE),0)</f>
        <v>0</v>
      </c>
      <c r="J143" s="255">
        <f>IFERROR(VLOOKUP($A143,강서소상공인영업팀IU!$A:$E,4,FALSE),0)</f>
        <v>0</v>
      </c>
      <c r="K143" s="255">
        <f>IFERROR(VLOOKUP($A143,강서소상공인영업팀IU!$A:$E,5,FALSE),0)</f>
        <v>0</v>
      </c>
      <c r="L143" s="255">
        <f>IFERROR(VLOOKUP($A143,동부소상공인영업팀IU!$A:$F,4,FALSE),0)</f>
        <v>0</v>
      </c>
      <c r="M143" s="255">
        <f>IFERROR(VLOOKUP($A143,동부소상공인영업팀IU!$A:$F,5,FALSE),0)</f>
        <v>0</v>
      </c>
      <c r="N143" s="255">
        <f>IFERROR(VLOOKUP($A143,동부소상공인영업팀IU!$A:$F,6,FALSE),0)</f>
        <v>0</v>
      </c>
      <c r="O143" s="255">
        <f>IFERROR(VLOOKUP($A143,서부소상공인영업팀IU!$A:$F,5,FALSE),0)</f>
        <v>0</v>
      </c>
      <c r="P143" s="255">
        <f>IFERROR(VLOOKUP($A143,서부소상공인영업팀IU!$A:$F,6,FALSE),0)</f>
        <v>0</v>
      </c>
      <c r="Q143" s="255">
        <f>IFERROR(VLOOKUP($A143,서부소상공인영업팀IU!$A:$F,4,FALSE),0)</f>
        <v>0</v>
      </c>
      <c r="S143" s="255">
        <f>IFERROR(VLOOKUP(A143,강북소상공인영업팀IU!$A:$F,3,FALSE),0)+IFERROR(VLOOKUP(A143,강남소상공인영업팀IU!$A:$E,3,FALSE),0)+IFERROR(VLOOKUP(A143,강서소상공인영업팀IU!$A:$E,3,FALSE),0)+IFERROR(VLOOKUP(A143,동부소상공인영업팀IU!$A:$F,3,FALSE),0)+IFERROR(VLOOKUP(A143,서부소상공인영업팀IU!$A:$F,3,FALSE),0)</f>
        <v>0</v>
      </c>
    </row>
    <row r="144" spans="1:19" customFormat="1" ht="16" x14ac:dyDescent="0.25">
      <c r="A144" s="56" t="s">
        <v>73</v>
      </c>
      <c r="B144" s="255">
        <f t="shared" si="2"/>
        <v>7943278</v>
      </c>
      <c r="C144" s="255">
        <f>IFERROR(VLOOKUP($A144,법인영업혁신단!$A:$N,14,FALSE),0)</f>
        <v>0</v>
      </c>
      <c r="D144" s="255">
        <f>IFERROR(VLOOKUP($A144,'법인영업혁신단 IU'!$A:$F,6,FALSE),0)</f>
        <v>7353978</v>
      </c>
      <c r="E144" s="255">
        <f>IFERROR(VLOOKUP($A144,강북소상공인영업팀IU!$A:$F,4,FALSE),0)</f>
        <v>0</v>
      </c>
      <c r="F144" s="255">
        <f>IFERROR(VLOOKUP($A144,강북소상공인영업팀IU!$A:$F,5,FALSE),0)</f>
        <v>0</v>
      </c>
      <c r="G144" s="255">
        <f>IFERROR(VLOOKUP($A144,강북소상공인영업팀IU!$A:$F,6,FALSE),0)</f>
        <v>0</v>
      </c>
      <c r="H144" s="255">
        <f>IFERROR(VLOOKUP($A144,강남소상공인영업팀IU!$A:$E,4,FALSE),0)</f>
        <v>0</v>
      </c>
      <c r="I144" s="255">
        <f>IFERROR(VLOOKUP($A144,강남소상공인영업팀IU!$A:$E,5,FALSE),0)</f>
        <v>0</v>
      </c>
      <c r="J144" s="255">
        <f>IFERROR(VLOOKUP($A144,강서소상공인영업팀IU!$A:$E,4,FALSE),0)</f>
        <v>0</v>
      </c>
      <c r="K144" s="255">
        <f>IFERROR(VLOOKUP($A144,강서소상공인영업팀IU!$A:$E,5,FALSE),0)</f>
        <v>0</v>
      </c>
      <c r="L144" s="255">
        <f>IFERROR(VLOOKUP($A144,동부소상공인영업팀IU!$A:$F,4,FALSE),0)</f>
        <v>0</v>
      </c>
      <c r="M144" s="255">
        <f>IFERROR(VLOOKUP($A144,동부소상공인영업팀IU!$A:$F,5,FALSE),0)</f>
        <v>0</v>
      </c>
      <c r="N144" s="255">
        <f>IFERROR(VLOOKUP($A144,동부소상공인영업팀IU!$A:$F,6,FALSE),0)</f>
        <v>0</v>
      </c>
      <c r="O144" s="255">
        <f>IFERROR(VLOOKUP($A144,서부소상공인영업팀IU!$A:$F,5,FALSE),0)</f>
        <v>555000</v>
      </c>
      <c r="P144" s="255">
        <f>IFERROR(VLOOKUP($A144,서부소상공인영업팀IU!$A:$F,6,FALSE),0)</f>
        <v>34300</v>
      </c>
      <c r="Q144" s="255">
        <f>IFERROR(VLOOKUP($A144,서부소상공인영업팀IU!$A:$F,4,FALSE),0)</f>
        <v>0</v>
      </c>
      <c r="S144" s="255">
        <f>IFERROR(VLOOKUP(A144,강북소상공인영업팀IU!$A:$F,3,FALSE),0)+IFERROR(VLOOKUP(A144,강남소상공인영업팀IU!$A:$E,3,FALSE),0)+IFERROR(VLOOKUP(A144,강서소상공인영업팀IU!$A:$E,3,FALSE),0)+IFERROR(VLOOKUP(A144,동부소상공인영업팀IU!$A:$F,3,FALSE),0)+IFERROR(VLOOKUP(A144,서부소상공인영업팀IU!$A:$F,3,FALSE),0)</f>
        <v>0</v>
      </c>
    </row>
    <row r="145" spans="1:19" customFormat="1" ht="16" x14ac:dyDescent="0.25">
      <c r="A145" s="56" t="s">
        <v>74</v>
      </c>
      <c r="B145" s="255">
        <f t="shared" si="2"/>
        <v>3714845</v>
      </c>
      <c r="C145" s="255">
        <f>IFERROR(VLOOKUP($A145,법인영업혁신단!$A:$N,14,FALSE),0)</f>
        <v>0</v>
      </c>
      <c r="D145" s="255">
        <f>IFERROR(VLOOKUP($A145,'법인영업혁신단 IU'!$A:$F,6,FALSE),0)</f>
        <v>2704845</v>
      </c>
      <c r="E145" s="255">
        <f>IFERROR(VLOOKUP($A145,강북소상공인영업팀IU!$A:$F,4,FALSE),0)</f>
        <v>0</v>
      </c>
      <c r="F145" s="255">
        <f>IFERROR(VLOOKUP($A145,강북소상공인영업팀IU!$A:$F,5,FALSE),0)</f>
        <v>0</v>
      </c>
      <c r="G145" s="255">
        <f>IFERROR(VLOOKUP($A145,강북소상공인영업팀IU!$A:$F,6,FALSE),0)</f>
        <v>0</v>
      </c>
      <c r="H145" s="255">
        <f>IFERROR(VLOOKUP($A145,강남소상공인영업팀IU!$A:$E,4,FALSE),0)</f>
        <v>0</v>
      </c>
      <c r="I145" s="255">
        <f>IFERROR(VLOOKUP($A145,강남소상공인영업팀IU!$A:$E,5,FALSE),0)</f>
        <v>0</v>
      </c>
      <c r="J145" s="255">
        <f>IFERROR(VLOOKUP($A145,강서소상공인영업팀IU!$A:$E,4,FALSE),0)</f>
        <v>0</v>
      </c>
      <c r="K145" s="255">
        <f>IFERROR(VLOOKUP($A145,강서소상공인영업팀IU!$A:$E,5,FALSE),0)</f>
        <v>0</v>
      </c>
      <c r="L145" s="255">
        <f>IFERROR(VLOOKUP($A145,동부소상공인영업팀IU!$A:$F,4,FALSE),0)</f>
        <v>0</v>
      </c>
      <c r="M145" s="255">
        <f>IFERROR(VLOOKUP($A145,동부소상공인영업팀IU!$A:$F,5,FALSE),0)</f>
        <v>1010000</v>
      </c>
      <c r="N145" s="255">
        <f>IFERROR(VLOOKUP($A145,동부소상공인영업팀IU!$A:$F,6,FALSE),0)</f>
        <v>0</v>
      </c>
      <c r="O145" s="255">
        <f>IFERROR(VLOOKUP($A145,서부소상공인영업팀IU!$A:$F,5,FALSE),0)</f>
        <v>0</v>
      </c>
      <c r="P145" s="255">
        <f>IFERROR(VLOOKUP($A145,서부소상공인영업팀IU!$A:$F,6,FALSE),0)</f>
        <v>0</v>
      </c>
      <c r="Q145" s="255">
        <f>IFERROR(VLOOKUP($A145,서부소상공인영업팀IU!$A:$F,4,FALSE),0)</f>
        <v>0</v>
      </c>
      <c r="S145" s="255">
        <f>IFERROR(VLOOKUP(A145,강북소상공인영업팀IU!$A:$F,3,FALSE),0)+IFERROR(VLOOKUP(A145,강남소상공인영업팀IU!$A:$E,3,FALSE),0)+IFERROR(VLOOKUP(A145,강서소상공인영업팀IU!$A:$E,3,FALSE),0)+IFERROR(VLOOKUP(A145,동부소상공인영업팀IU!$A:$F,3,FALSE),0)+IFERROR(VLOOKUP(A145,서부소상공인영업팀IU!$A:$F,3,FALSE),0)</f>
        <v>0</v>
      </c>
    </row>
    <row r="146" spans="1:19" customFormat="1" ht="16" x14ac:dyDescent="0.25">
      <c r="A146" s="56" t="s">
        <v>161</v>
      </c>
      <c r="B146" s="255">
        <f t="shared" si="2"/>
        <v>0</v>
      </c>
      <c r="C146" s="255">
        <f>IFERROR(VLOOKUP($A146,법인영업혁신단!$A:$N,14,FALSE),0)</f>
        <v>0</v>
      </c>
      <c r="D146" s="255">
        <f>IFERROR(VLOOKUP($A146,'법인영업혁신단 IU'!$A:$F,6,FALSE),0)</f>
        <v>0</v>
      </c>
      <c r="E146" s="255">
        <f>IFERROR(VLOOKUP($A146,강북소상공인영업팀IU!$A:$F,4,FALSE),0)</f>
        <v>0</v>
      </c>
      <c r="F146" s="255">
        <f>IFERROR(VLOOKUP($A146,강북소상공인영업팀IU!$A:$F,5,FALSE),0)</f>
        <v>0</v>
      </c>
      <c r="G146" s="255">
        <f>IFERROR(VLOOKUP($A146,강북소상공인영업팀IU!$A:$F,6,FALSE),0)</f>
        <v>0</v>
      </c>
      <c r="H146" s="255">
        <f>IFERROR(VLOOKUP($A146,강남소상공인영업팀IU!$A:$E,4,FALSE),0)</f>
        <v>0</v>
      </c>
      <c r="I146" s="255">
        <f>IFERROR(VLOOKUP($A146,강남소상공인영업팀IU!$A:$E,5,FALSE),0)</f>
        <v>0</v>
      </c>
      <c r="J146" s="255">
        <f>IFERROR(VLOOKUP($A146,강서소상공인영업팀IU!$A:$E,4,FALSE),0)</f>
        <v>0</v>
      </c>
      <c r="K146" s="255">
        <f>IFERROR(VLOOKUP($A146,강서소상공인영업팀IU!$A:$E,5,FALSE),0)</f>
        <v>0</v>
      </c>
      <c r="L146" s="255">
        <f>IFERROR(VLOOKUP($A146,동부소상공인영업팀IU!$A:$F,4,FALSE),0)</f>
        <v>0</v>
      </c>
      <c r="M146" s="255">
        <f>IFERROR(VLOOKUP($A146,동부소상공인영업팀IU!$A:$F,5,FALSE),0)</f>
        <v>0</v>
      </c>
      <c r="N146" s="255">
        <f>IFERROR(VLOOKUP($A146,동부소상공인영업팀IU!$A:$F,6,FALSE),0)</f>
        <v>0</v>
      </c>
      <c r="O146" s="255">
        <f>IFERROR(VLOOKUP($A146,서부소상공인영업팀IU!$A:$F,5,FALSE),0)</f>
        <v>0</v>
      </c>
      <c r="P146" s="255">
        <f>IFERROR(VLOOKUP($A146,서부소상공인영업팀IU!$A:$F,6,FALSE),0)</f>
        <v>0</v>
      </c>
      <c r="Q146" s="255">
        <f>IFERROR(VLOOKUP($A146,서부소상공인영업팀IU!$A:$F,4,FALSE),0)</f>
        <v>0</v>
      </c>
      <c r="S146" s="255">
        <f>IFERROR(VLOOKUP(A146,강북소상공인영업팀IU!$A:$F,3,FALSE),0)+IFERROR(VLOOKUP(A146,강남소상공인영업팀IU!$A:$E,3,FALSE),0)+IFERROR(VLOOKUP(A146,강서소상공인영업팀IU!$A:$E,3,FALSE),0)+IFERROR(VLOOKUP(A146,동부소상공인영업팀IU!$A:$F,3,FALSE),0)+IFERROR(VLOOKUP(A146,서부소상공인영업팀IU!$A:$F,3,FALSE),0)</f>
        <v>0</v>
      </c>
    </row>
    <row r="147" spans="1:19" customFormat="1" ht="16" x14ac:dyDescent="0.25">
      <c r="A147" s="56" t="s">
        <v>225</v>
      </c>
      <c r="B147" s="255">
        <f t="shared" si="2"/>
        <v>0</v>
      </c>
      <c r="C147" s="255">
        <f>IFERROR(VLOOKUP($A147,법인영업혁신단!$A:$N,14,FALSE),0)</f>
        <v>0</v>
      </c>
      <c r="D147" s="255">
        <f>IFERROR(VLOOKUP($A147,'법인영업혁신단 IU'!$A:$F,6,FALSE),0)</f>
        <v>0</v>
      </c>
      <c r="E147" s="255">
        <f>IFERROR(VLOOKUP($A147,강북소상공인영업팀IU!$A:$F,4,FALSE),0)</f>
        <v>0</v>
      </c>
      <c r="F147" s="255">
        <f>IFERROR(VLOOKUP($A147,강북소상공인영업팀IU!$A:$F,5,FALSE),0)</f>
        <v>0</v>
      </c>
      <c r="G147" s="255">
        <f>IFERROR(VLOOKUP($A147,강북소상공인영업팀IU!$A:$F,6,FALSE),0)</f>
        <v>0</v>
      </c>
      <c r="H147" s="255">
        <f>IFERROR(VLOOKUP($A147,강남소상공인영업팀IU!$A:$E,4,FALSE),0)</f>
        <v>0</v>
      </c>
      <c r="I147" s="255">
        <f>IFERROR(VLOOKUP($A147,강남소상공인영업팀IU!$A:$E,5,FALSE),0)</f>
        <v>0</v>
      </c>
      <c r="J147" s="255">
        <f>IFERROR(VLOOKUP($A147,강서소상공인영업팀IU!$A:$E,4,FALSE),0)</f>
        <v>0</v>
      </c>
      <c r="K147" s="255">
        <f>IFERROR(VLOOKUP($A147,강서소상공인영업팀IU!$A:$E,5,FALSE),0)</f>
        <v>0</v>
      </c>
      <c r="L147" s="255">
        <f>IFERROR(VLOOKUP($A147,동부소상공인영업팀IU!$A:$F,4,FALSE),0)</f>
        <v>0</v>
      </c>
      <c r="M147" s="255">
        <f>IFERROR(VLOOKUP($A147,동부소상공인영업팀IU!$A:$F,5,FALSE),0)</f>
        <v>0</v>
      </c>
      <c r="N147" s="255">
        <f>IFERROR(VLOOKUP($A147,동부소상공인영업팀IU!$A:$F,6,FALSE),0)</f>
        <v>0</v>
      </c>
      <c r="O147" s="255">
        <f>IFERROR(VLOOKUP($A147,서부소상공인영업팀IU!$A:$F,5,FALSE),0)</f>
        <v>0</v>
      </c>
      <c r="P147" s="255">
        <f>IFERROR(VLOOKUP($A147,서부소상공인영업팀IU!$A:$F,6,FALSE),0)</f>
        <v>0</v>
      </c>
      <c r="Q147" s="255">
        <f>IFERROR(VLOOKUP($A147,서부소상공인영업팀IU!$A:$F,4,FALSE),0)</f>
        <v>0</v>
      </c>
      <c r="S147" s="255">
        <f>IFERROR(VLOOKUP(A147,강북소상공인영업팀IU!$A:$F,3,FALSE),0)+IFERROR(VLOOKUP(A147,강남소상공인영업팀IU!$A:$E,3,FALSE),0)+IFERROR(VLOOKUP(A147,강서소상공인영업팀IU!$A:$E,3,FALSE),0)+IFERROR(VLOOKUP(A147,동부소상공인영업팀IU!$A:$F,3,FALSE),0)+IFERROR(VLOOKUP(A147,서부소상공인영업팀IU!$A:$F,3,FALSE),0)</f>
        <v>0</v>
      </c>
    </row>
    <row r="148" spans="1:19" customFormat="1" ht="16" x14ac:dyDescent="0.25">
      <c r="A148" s="23" t="s">
        <v>346</v>
      </c>
      <c r="B148" s="255">
        <f t="shared" si="2"/>
        <v>0</v>
      </c>
      <c r="C148" s="255">
        <f>IFERROR(VLOOKUP($A148,법인영업혁신단!$A:$N,14,FALSE),0)</f>
        <v>0</v>
      </c>
      <c r="D148" s="255">
        <f>IFERROR(VLOOKUP($A148,'법인영업혁신단 IU'!$A:$F,6,FALSE),0)</f>
        <v>0</v>
      </c>
      <c r="E148" s="255">
        <f>IFERROR(VLOOKUP($A148,강북소상공인영업팀IU!$A:$F,4,FALSE),0)</f>
        <v>0</v>
      </c>
      <c r="F148" s="255">
        <f>IFERROR(VLOOKUP($A148,강북소상공인영업팀IU!$A:$F,5,FALSE),0)</f>
        <v>0</v>
      </c>
      <c r="G148" s="255">
        <f>IFERROR(VLOOKUP($A148,강북소상공인영업팀IU!$A:$F,6,FALSE),0)</f>
        <v>0</v>
      </c>
      <c r="H148" s="255">
        <f>IFERROR(VLOOKUP($A148,강남소상공인영업팀IU!$A:$E,4,FALSE),0)</f>
        <v>0</v>
      </c>
      <c r="I148" s="255">
        <f>IFERROR(VLOOKUP($A148,강남소상공인영업팀IU!$A:$E,5,FALSE),0)</f>
        <v>0</v>
      </c>
      <c r="J148" s="255">
        <f>IFERROR(VLOOKUP($A148,강서소상공인영업팀IU!$A:$E,4,FALSE),0)</f>
        <v>0</v>
      </c>
      <c r="K148" s="255">
        <f>IFERROR(VLOOKUP($A148,강서소상공인영업팀IU!$A:$E,5,FALSE),0)</f>
        <v>0</v>
      </c>
      <c r="L148" s="255">
        <f>IFERROR(VLOOKUP($A148,동부소상공인영업팀IU!$A:$F,4,FALSE),0)</f>
        <v>0</v>
      </c>
      <c r="M148" s="255">
        <f>IFERROR(VLOOKUP($A148,동부소상공인영업팀IU!$A:$F,5,FALSE),0)</f>
        <v>0</v>
      </c>
      <c r="N148" s="255">
        <f>IFERROR(VLOOKUP($A148,동부소상공인영업팀IU!$A:$F,6,FALSE),0)</f>
        <v>0</v>
      </c>
      <c r="O148" s="255">
        <f>IFERROR(VLOOKUP($A148,서부소상공인영업팀IU!$A:$F,5,FALSE),0)</f>
        <v>0</v>
      </c>
      <c r="P148" s="255">
        <f>IFERROR(VLOOKUP($A148,서부소상공인영업팀IU!$A:$F,6,FALSE),0)</f>
        <v>0</v>
      </c>
      <c r="Q148" s="255">
        <f>IFERROR(VLOOKUP($A148,서부소상공인영업팀IU!$A:$F,4,FALSE),0)</f>
        <v>0</v>
      </c>
      <c r="S148" s="255">
        <f>IFERROR(VLOOKUP(A148,강북소상공인영업팀IU!$A:$F,3,FALSE),0)+IFERROR(VLOOKUP(A148,강남소상공인영업팀IU!$A:$E,3,FALSE),0)+IFERROR(VLOOKUP(A148,강서소상공인영업팀IU!$A:$E,3,FALSE),0)+IFERROR(VLOOKUP(A148,동부소상공인영업팀IU!$A:$F,3,FALSE),0)+IFERROR(VLOOKUP(A148,서부소상공인영업팀IU!$A:$F,3,FALSE),0)</f>
        <v>0</v>
      </c>
    </row>
    <row r="149" spans="1:19" customFormat="1" ht="16" x14ac:dyDescent="0.25">
      <c r="A149" s="23" t="s">
        <v>347</v>
      </c>
      <c r="B149" s="255">
        <f t="shared" si="2"/>
        <v>0</v>
      </c>
      <c r="C149" s="255">
        <f>IFERROR(VLOOKUP($A149,법인영업혁신단!$A:$N,14,FALSE),0)</f>
        <v>0</v>
      </c>
      <c r="D149" s="255">
        <f>IFERROR(VLOOKUP($A149,'법인영업혁신단 IU'!$A:$F,6,FALSE),0)</f>
        <v>0</v>
      </c>
      <c r="E149" s="255">
        <f>IFERROR(VLOOKUP($A149,강북소상공인영업팀IU!$A:$F,4,FALSE),0)</f>
        <v>0</v>
      </c>
      <c r="F149" s="255">
        <f>IFERROR(VLOOKUP($A149,강북소상공인영업팀IU!$A:$F,5,FALSE),0)</f>
        <v>0</v>
      </c>
      <c r="G149" s="255">
        <f>IFERROR(VLOOKUP($A149,강북소상공인영업팀IU!$A:$F,6,FALSE),0)</f>
        <v>0</v>
      </c>
      <c r="H149" s="255">
        <f>IFERROR(VLOOKUP($A149,강남소상공인영업팀IU!$A:$E,4,FALSE),0)</f>
        <v>0</v>
      </c>
      <c r="I149" s="255">
        <f>IFERROR(VLOOKUP($A149,강남소상공인영업팀IU!$A:$E,5,FALSE),0)</f>
        <v>0</v>
      </c>
      <c r="J149" s="255">
        <f>IFERROR(VLOOKUP($A149,강서소상공인영업팀IU!$A:$E,4,FALSE),0)</f>
        <v>0</v>
      </c>
      <c r="K149" s="255">
        <f>IFERROR(VLOOKUP($A149,강서소상공인영업팀IU!$A:$E,5,FALSE),0)</f>
        <v>0</v>
      </c>
      <c r="L149" s="255">
        <f>IFERROR(VLOOKUP($A149,동부소상공인영업팀IU!$A:$F,4,FALSE),0)</f>
        <v>0</v>
      </c>
      <c r="M149" s="255">
        <f>IFERROR(VLOOKUP($A149,동부소상공인영업팀IU!$A:$F,5,FALSE),0)</f>
        <v>0</v>
      </c>
      <c r="N149" s="255">
        <f>IFERROR(VLOOKUP($A149,동부소상공인영업팀IU!$A:$F,6,FALSE),0)</f>
        <v>0</v>
      </c>
      <c r="O149" s="255">
        <f>IFERROR(VLOOKUP($A149,서부소상공인영업팀IU!$A:$F,5,FALSE),0)</f>
        <v>0</v>
      </c>
      <c r="P149" s="255">
        <f>IFERROR(VLOOKUP($A149,서부소상공인영업팀IU!$A:$F,6,FALSE),0)</f>
        <v>0</v>
      </c>
      <c r="Q149" s="255">
        <f>IFERROR(VLOOKUP($A149,서부소상공인영업팀IU!$A:$F,4,FALSE),0)</f>
        <v>0</v>
      </c>
      <c r="S149" s="255">
        <f>IFERROR(VLOOKUP(A149,강북소상공인영업팀IU!$A:$F,3,FALSE),0)+IFERROR(VLOOKUP(A149,강남소상공인영업팀IU!$A:$E,3,FALSE),0)+IFERROR(VLOOKUP(A149,강서소상공인영업팀IU!$A:$E,3,FALSE),0)+IFERROR(VLOOKUP(A149,동부소상공인영업팀IU!$A:$F,3,FALSE),0)+IFERROR(VLOOKUP(A149,서부소상공인영업팀IU!$A:$F,3,FALSE),0)</f>
        <v>0</v>
      </c>
    </row>
    <row r="150" spans="1:19" customFormat="1" ht="16" x14ac:dyDescent="0.25">
      <c r="A150" s="42" t="s">
        <v>75</v>
      </c>
      <c r="B150" s="255">
        <f t="shared" si="2"/>
        <v>0</v>
      </c>
      <c r="C150" s="255">
        <f>IFERROR(VLOOKUP($A150,법인영업혁신단!$A:$N,14,FALSE),0)</f>
        <v>0</v>
      </c>
      <c r="D150" s="255">
        <f>IFERROR(VLOOKUP($A150,'법인영업혁신단 IU'!$A:$F,6,FALSE),0)</f>
        <v>0</v>
      </c>
      <c r="E150" s="255">
        <f>IFERROR(VLOOKUP($A150,강북소상공인영업팀IU!$A:$F,4,FALSE),0)</f>
        <v>0</v>
      </c>
      <c r="F150" s="255">
        <f>IFERROR(VLOOKUP($A150,강북소상공인영업팀IU!$A:$F,5,FALSE),0)</f>
        <v>0</v>
      </c>
      <c r="G150" s="255">
        <f>IFERROR(VLOOKUP($A150,강북소상공인영업팀IU!$A:$F,6,FALSE),0)</f>
        <v>0</v>
      </c>
      <c r="H150" s="255">
        <f>IFERROR(VLOOKUP($A150,강남소상공인영업팀IU!$A:$E,4,FALSE),0)</f>
        <v>0</v>
      </c>
      <c r="I150" s="255">
        <f>IFERROR(VLOOKUP($A150,강남소상공인영업팀IU!$A:$E,5,FALSE),0)</f>
        <v>0</v>
      </c>
      <c r="J150" s="255">
        <f>IFERROR(VLOOKUP($A150,강서소상공인영업팀IU!$A:$E,4,FALSE),0)</f>
        <v>0</v>
      </c>
      <c r="K150" s="255">
        <f>IFERROR(VLOOKUP($A150,강서소상공인영업팀IU!$A:$E,5,FALSE),0)</f>
        <v>0</v>
      </c>
      <c r="L150" s="255">
        <f>IFERROR(VLOOKUP($A150,동부소상공인영업팀IU!$A:$F,4,FALSE),0)</f>
        <v>0</v>
      </c>
      <c r="M150" s="255">
        <f>IFERROR(VLOOKUP($A150,동부소상공인영업팀IU!$A:$F,5,FALSE),0)</f>
        <v>0</v>
      </c>
      <c r="N150" s="255">
        <f>IFERROR(VLOOKUP($A150,동부소상공인영업팀IU!$A:$F,6,FALSE),0)</f>
        <v>0</v>
      </c>
      <c r="O150" s="255">
        <f>IFERROR(VLOOKUP($A150,서부소상공인영업팀IU!$A:$F,5,FALSE),0)</f>
        <v>0</v>
      </c>
      <c r="P150" s="255">
        <f>IFERROR(VLOOKUP($A150,서부소상공인영업팀IU!$A:$F,6,FALSE),0)</f>
        <v>0</v>
      </c>
      <c r="Q150" s="255">
        <f>IFERROR(VLOOKUP($A150,서부소상공인영업팀IU!$A:$F,4,FALSE),0)</f>
        <v>0</v>
      </c>
      <c r="S150" s="255">
        <f>IFERROR(VLOOKUP(A150,강북소상공인영업팀IU!$A:$F,3,FALSE),0)+IFERROR(VLOOKUP(A150,강남소상공인영업팀IU!$A:$E,3,FALSE),0)+IFERROR(VLOOKUP(A150,강서소상공인영업팀IU!$A:$E,3,FALSE),0)+IFERROR(VLOOKUP(A150,동부소상공인영업팀IU!$A:$F,3,FALSE),0)+IFERROR(VLOOKUP(A150,서부소상공인영업팀IU!$A:$F,3,FALSE),0)</f>
        <v>0</v>
      </c>
    </row>
    <row r="151" spans="1:19" customFormat="1" ht="16" x14ac:dyDescent="0.25">
      <c r="A151" s="56" t="s">
        <v>162</v>
      </c>
      <c r="B151" s="255">
        <f t="shared" si="2"/>
        <v>0</v>
      </c>
      <c r="C151" s="255">
        <f>IFERROR(VLOOKUP($A151,법인영업혁신단!$A:$N,14,FALSE),0)</f>
        <v>0</v>
      </c>
      <c r="D151" s="255">
        <f>IFERROR(VLOOKUP($A151,'법인영업혁신단 IU'!$A:$F,6,FALSE),0)</f>
        <v>0</v>
      </c>
      <c r="E151" s="255">
        <f>IFERROR(VLOOKUP($A151,강북소상공인영업팀IU!$A:$F,4,FALSE),0)</f>
        <v>0</v>
      </c>
      <c r="F151" s="255">
        <f>IFERROR(VLOOKUP($A151,강북소상공인영업팀IU!$A:$F,5,FALSE),0)</f>
        <v>0</v>
      </c>
      <c r="G151" s="255">
        <f>IFERROR(VLOOKUP($A151,강북소상공인영업팀IU!$A:$F,6,FALSE),0)</f>
        <v>0</v>
      </c>
      <c r="H151" s="255">
        <f>IFERROR(VLOOKUP($A151,강남소상공인영업팀IU!$A:$E,4,FALSE),0)</f>
        <v>0</v>
      </c>
      <c r="I151" s="255">
        <f>IFERROR(VLOOKUP($A151,강남소상공인영업팀IU!$A:$E,5,FALSE),0)</f>
        <v>0</v>
      </c>
      <c r="J151" s="255">
        <f>IFERROR(VLOOKUP($A151,강서소상공인영업팀IU!$A:$E,4,FALSE),0)</f>
        <v>0</v>
      </c>
      <c r="K151" s="255">
        <f>IFERROR(VLOOKUP($A151,강서소상공인영업팀IU!$A:$E,5,FALSE),0)</f>
        <v>0</v>
      </c>
      <c r="L151" s="255">
        <f>IFERROR(VLOOKUP($A151,동부소상공인영업팀IU!$A:$F,4,FALSE),0)</f>
        <v>0</v>
      </c>
      <c r="M151" s="255">
        <f>IFERROR(VLOOKUP($A151,동부소상공인영업팀IU!$A:$F,5,FALSE),0)</f>
        <v>0</v>
      </c>
      <c r="N151" s="255">
        <f>IFERROR(VLOOKUP($A151,동부소상공인영업팀IU!$A:$F,6,FALSE),0)</f>
        <v>0</v>
      </c>
      <c r="O151" s="255">
        <f>IFERROR(VLOOKUP($A151,서부소상공인영업팀IU!$A:$F,5,FALSE),0)</f>
        <v>0</v>
      </c>
      <c r="P151" s="255">
        <f>IFERROR(VLOOKUP($A151,서부소상공인영업팀IU!$A:$F,6,FALSE),0)</f>
        <v>0</v>
      </c>
      <c r="Q151" s="255">
        <f>IFERROR(VLOOKUP($A151,서부소상공인영업팀IU!$A:$F,4,FALSE),0)</f>
        <v>0</v>
      </c>
      <c r="S151" s="255">
        <f>IFERROR(VLOOKUP(A151,강북소상공인영업팀IU!$A:$F,3,FALSE),0)+IFERROR(VLOOKUP(A151,강남소상공인영업팀IU!$A:$E,3,FALSE),0)+IFERROR(VLOOKUP(A151,강서소상공인영업팀IU!$A:$E,3,FALSE),0)+IFERROR(VLOOKUP(A151,동부소상공인영업팀IU!$A:$F,3,FALSE),0)+IFERROR(VLOOKUP(A151,서부소상공인영업팀IU!$A:$F,3,FALSE),0)</f>
        <v>0</v>
      </c>
    </row>
    <row r="152" spans="1:19" customFormat="1" ht="16" x14ac:dyDescent="0.25">
      <c r="A152" s="56" t="s">
        <v>76</v>
      </c>
      <c r="B152" s="255">
        <f t="shared" si="2"/>
        <v>0</v>
      </c>
      <c r="C152" s="255">
        <f>IFERROR(VLOOKUP($A152,법인영업혁신단!$A:$N,14,FALSE),0)</f>
        <v>0</v>
      </c>
      <c r="D152" s="255">
        <f>IFERROR(VLOOKUP($A152,'법인영업혁신단 IU'!$A:$F,6,FALSE),0)</f>
        <v>0</v>
      </c>
      <c r="E152" s="255">
        <f>IFERROR(VLOOKUP($A152,강북소상공인영업팀IU!$A:$F,4,FALSE),0)</f>
        <v>0</v>
      </c>
      <c r="F152" s="255">
        <f>IFERROR(VLOOKUP($A152,강북소상공인영업팀IU!$A:$F,5,FALSE),0)</f>
        <v>0</v>
      </c>
      <c r="G152" s="255">
        <f>IFERROR(VLOOKUP($A152,강북소상공인영업팀IU!$A:$F,6,FALSE),0)</f>
        <v>0</v>
      </c>
      <c r="H152" s="255">
        <f>IFERROR(VLOOKUP($A152,강남소상공인영업팀IU!$A:$E,4,FALSE),0)</f>
        <v>0</v>
      </c>
      <c r="I152" s="255">
        <f>IFERROR(VLOOKUP($A152,강남소상공인영업팀IU!$A:$E,5,FALSE),0)</f>
        <v>0</v>
      </c>
      <c r="J152" s="255">
        <f>IFERROR(VLOOKUP($A152,강서소상공인영업팀IU!$A:$E,4,FALSE),0)</f>
        <v>0</v>
      </c>
      <c r="K152" s="255">
        <f>IFERROR(VLOOKUP($A152,강서소상공인영업팀IU!$A:$E,5,FALSE),0)</f>
        <v>0</v>
      </c>
      <c r="L152" s="255">
        <f>IFERROR(VLOOKUP($A152,동부소상공인영업팀IU!$A:$F,4,FALSE),0)</f>
        <v>0</v>
      </c>
      <c r="M152" s="255">
        <f>IFERROR(VLOOKUP($A152,동부소상공인영업팀IU!$A:$F,5,FALSE),0)</f>
        <v>0</v>
      </c>
      <c r="N152" s="255">
        <f>IFERROR(VLOOKUP($A152,동부소상공인영업팀IU!$A:$F,6,FALSE),0)</f>
        <v>0</v>
      </c>
      <c r="O152" s="255">
        <f>IFERROR(VLOOKUP($A152,서부소상공인영업팀IU!$A:$F,5,FALSE),0)</f>
        <v>0</v>
      </c>
      <c r="P152" s="255">
        <f>IFERROR(VLOOKUP($A152,서부소상공인영업팀IU!$A:$F,6,FALSE),0)</f>
        <v>0</v>
      </c>
      <c r="Q152" s="255">
        <f>IFERROR(VLOOKUP($A152,서부소상공인영업팀IU!$A:$F,4,FALSE),0)</f>
        <v>0</v>
      </c>
      <c r="S152" s="255">
        <f>IFERROR(VLOOKUP(A152,강북소상공인영업팀IU!$A:$F,3,FALSE),0)+IFERROR(VLOOKUP(A152,강남소상공인영업팀IU!$A:$E,3,FALSE),0)+IFERROR(VLOOKUP(A152,강서소상공인영업팀IU!$A:$E,3,FALSE),0)+IFERROR(VLOOKUP(A152,동부소상공인영업팀IU!$A:$F,3,FALSE),0)+IFERROR(VLOOKUP(A152,서부소상공인영업팀IU!$A:$F,3,FALSE),0)</f>
        <v>0</v>
      </c>
    </row>
    <row r="153" spans="1:19" customFormat="1" ht="16" x14ac:dyDescent="0.25">
      <c r="A153" s="56" t="s">
        <v>163</v>
      </c>
      <c r="B153" s="255">
        <f t="shared" si="2"/>
        <v>0</v>
      </c>
      <c r="C153" s="255">
        <f>IFERROR(VLOOKUP($A153,법인영업혁신단!$A:$N,14,FALSE),0)</f>
        <v>0</v>
      </c>
      <c r="D153" s="255">
        <f>IFERROR(VLOOKUP($A153,'법인영업혁신단 IU'!$A:$F,6,FALSE),0)</f>
        <v>0</v>
      </c>
      <c r="E153" s="255">
        <f>IFERROR(VLOOKUP($A153,강북소상공인영업팀IU!$A:$F,4,FALSE),0)</f>
        <v>0</v>
      </c>
      <c r="F153" s="255">
        <f>IFERROR(VLOOKUP($A153,강북소상공인영업팀IU!$A:$F,5,FALSE),0)</f>
        <v>0</v>
      </c>
      <c r="G153" s="255">
        <f>IFERROR(VLOOKUP($A153,강북소상공인영업팀IU!$A:$F,6,FALSE),0)</f>
        <v>0</v>
      </c>
      <c r="H153" s="255">
        <f>IFERROR(VLOOKUP($A153,강남소상공인영업팀IU!$A:$E,4,FALSE),0)</f>
        <v>0</v>
      </c>
      <c r="I153" s="255">
        <f>IFERROR(VLOOKUP($A153,강남소상공인영업팀IU!$A:$E,5,FALSE),0)</f>
        <v>0</v>
      </c>
      <c r="J153" s="255">
        <f>IFERROR(VLOOKUP($A153,강서소상공인영업팀IU!$A:$E,4,FALSE),0)</f>
        <v>0</v>
      </c>
      <c r="K153" s="255">
        <f>IFERROR(VLOOKUP($A153,강서소상공인영업팀IU!$A:$E,5,FALSE),0)</f>
        <v>0</v>
      </c>
      <c r="L153" s="255">
        <f>IFERROR(VLOOKUP($A153,동부소상공인영업팀IU!$A:$F,4,FALSE),0)</f>
        <v>0</v>
      </c>
      <c r="M153" s="255">
        <f>IFERROR(VLOOKUP($A153,동부소상공인영업팀IU!$A:$F,5,FALSE),0)</f>
        <v>0</v>
      </c>
      <c r="N153" s="255">
        <f>IFERROR(VLOOKUP($A153,동부소상공인영업팀IU!$A:$F,6,FALSE),0)</f>
        <v>0</v>
      </c>
      <c r="O153" s="255">
        <f>IFERROR(VLOOKUP($A153,서부소상공인영업팀IU!$A:$F,5,FALSE),0)</f>
        <v>0</v>
      </c>
      <c r="P153" s="255">
        <f>IFERROR(VLOOKUP($A153,서부소상공인영업팀IU!$A:$F,6,FALSE),0)</f>
        <v>0</v>
      </c>
      <c r="Q153" s="255">
        <f>IFERROR(VLOOKUP($A153,서부소상공인영업팀IU!$A:$F,4,FALSE),0)</f>
        <v>0</v>
      </c>
      <c r="S153" s="255">
        <f>IFERROR(VLOOKUP(A153,강북소상공인영업팀IU!$A:$F,3,FALSE),0)+IFERROR(VLOOKUP(A153,강남소상공인영업팀IU!$A:$E,3,FALSE),0)+IFERROR(VLOOKUP(A153,강서소상공인영업팀IU!$A:$E,3,FALSE),0)+IFERROR(VLOOKUP(A153,동부소상공인영업팀IU!$A:$F,3,FALSE),0)+IFERROR(VLOOKUP(A153,서부소상공인영업팀IU!$A:$F,3,FALSE),0)</f>
        <v>0</v>
      </c>
    </row>
    <row r="154" spans="1:19" customFormat="1" ht="16" x14ac:dyDescent="0.25">
      <c r="A154" s="56" t="s">
        <v>164</v>
      </c>
      <c r="B154" s="255">
        <f t="shared" si="2"/>
        <v>0</v>
      </c>
      <c r="C154" s="255">
        <f>IFERROR(VLOOKUP($A154,법인영업혁신단!$A:$N,14,FALSE),0)</f>
        <v>0</v>
      </c>
      <c r="D154" s="255">
        <f>IFERROR(VLOOKUP($A154,'법인영업혁신단 IU'!$A:$F,6,FALSE),0)</f>
        <v>0</v>
      </c>
      <c r="E154" s="255">
        <f>IFERROR(VLOOKUP($A154,강북소상공인영업팀IU!$A:$F,4,FALSE),0)</f>
        <v>0</v>
      </c>
      <c r="F154" s="255">
        <f>IFERROR(VLOOKUP($A154,강북소상공인영업팀IU!$A:$F,5,FALSE),0)</f>
        <v>0</v>
      </c>
      <c r="G154" s="255">
        <f>IFERROR(VLOOKUP($A154,강북소상공인영업팀IU!$A:$F,6,FALSE),0)</f>
        <v>0</v>
      </c>
      <c r="H154" s="255">
        <f>IFERROR(VLOOKUP($A154,강남소상공인영업팀IU!$A:$E,4,FALSE),0)</f>
        <v>0</v>
      </c>
      <c r="I154" s="255">
        <f>IFERROR(VLOOKUP($A154,강남소상공인영업팀IU!$A:$E,5,FALSE),0)</f>
        <v>0</v>
      </c>
      <c r="J154" s="255">
        <f>IFERROR(VLOOKUP($A154,강서소상공인영업팀IU!$A:$E,4,FALSE),0)</f>
        <v>0</v>
      </c>
      <c r="K154" s="255">
        <f>IFERROR(VLOOKUP($A154,강서소상공인영업팀IU!$A:$E,5,FALSE),0)</f>
        <v>0</v>
      </c>
      <c r="L154" s="255">
        <f>IFERROR(VLOOKUP($A154,동부소상공인영업팀IU!$A:$F,4,FALSE),0)</f>
        <v>0</v>
      </c>
      <c r="M154" s="255">
        <f>IFERROR(VLOOKUP($A154,동부소상공인영업팀IU!$A:$F,5,FALSE),0)</f>
        <v>0</v>
      </c>
      <c r="N154" s="255">
        <f>IFERROR(VLOOKUP($A154,동부소상공인영업팀IU!$A:$F,6,FALSE),0)</f>
        <v>0</v>
      </c>
      <c r="O154" s="255">
        <f>IFERROR(VLOOKUP($A154,서부소상공인영업팀IU!$A:$F,5,FALSE),0)</f>
        <v>0</v>
      </c>
      <c r="P154" s="255">
        <f>IFERROR(VLOOKUP($A154,서부소상공인영업팀IU!$A:$F,6,FALSE),0)</f>
        <v>0</v>
      </c>
      <c r="Q154" s="255">
        <f>IFERROR(VLOOKUP($A154,서부소상공인영업팀IU!$A:$F,4,FALSE),0)</f>
        <v>0</v>
      </c>
      <c r="S154" s="255">
        <f>IFERROR(VLOOKUP(A154,강북소상공인영업팀IU!$A:$F,3,FALSE),0)+IFERROR(VLOOKUP(A154,강남소상공인영업팀IU!$A:$E,3,FALSE),0)+IFERROR(VLOOKUP(A154,강서소상공인영업팀IU!$A:$E,3,FALSE),0)+IFERROR(VLOOKUP(A154,동부소상공인영업팀IU!$A:$F,3,FALSE),0)+IFERROR(VLOOKUP(A154,서부소상공인영업팀IU!$A:$F,3,FALSE),0)</f>
        <v>0</v>
      </c>
    </row>
    <row r="155" spans="1:19" customFormat="1" ht="16" x14ac:dyDescent="0.25">
      <c r="A155" s="42" t="s">
        <v>77</v>
      </c>
      <c r="B155" s="255">
        <f t="shared" si="2"/>
        <v>10911951.788435962</v>
      </c>
      <c r="C155" s="255">
        <f>IFERROR(VLOOKUP($A155,법인영업혁신단!$A:$N,14,FALSE),0)</f>
        <v>68554.788435961935</v>
      </c>
      <c r="D155" s="255">
        <f>IFERROR(VLOOKUP($A155,'법인영업혁신단 IU'!$A:$F,6,FALSE),0)</f>
        <v>137006</v>
      </c>
      <c r="E155" s="255">
        <f>IFERROR(VLOOKUP($A155,강북소상공인영업팀IU!$A:$F,4,FALSE),0)</f>
        <v>658950</v>
      </c>
      <c r="F155" s="255">
        <f>IFERROR(VLOOKUP($A155,강북소상공인영업팀IU!$A:$F,5,FALSE),0)</f>
        <v>1391371</v>
      </c>
      <c r="G155" s="255">
        <f>IFERROR(VLOOKUP($A155,강북소상공인영업팀IU!$A:$F,6,FALSE),0)</f>
        <v>974386</v>
      </c>
      <c r="H155" s="255">
        <f>IFERROR(VLOOKUP($A155,강남소상공인영업팀IU!$A:$E,4,FALSE),0)</f>
        <v>376635</v>
      </c>
      <c r="I155" s="255">
        <f>IFERROR(VLOOKUP($A155,강남소상공인영업팀IU!$A:$E,5,FALSE),0)</f>
        <v>141324</v>
      </c>
      <c r="J155" s="255">
        <f>IFERROR(VLOOKUP($A155,강서소상공인영업팀IU!$A:$E,4,FALSE),0)</f>
        <v>471884</v>
      </c>
      <c r="K155" s="255">
        <f>IFERROR(VLOOKUP($A155,강서소상공인영업팀IU!$A:$E,5,FALSE),0)</f>
        <v>1214700</v>
      </c>
      <c r="L155" s="255">
        <f>IFERROR(VLOOKUP($A155,동부소상공인영업팀IU!$A:$F,4,FALSE),0)</f>
        <v>726722</v>
      </c>
      <c r="M155" s="255">
        <f>IFERROR(VLOOKUP($A155,동부소상공인영업팀IU!$A:$F,5,FALSE),0)</f>
        <v>637603</v>
      </c>
      <c r="N155" s="255">
        <f>IFERROR(VLOOKUP($A155,동부소상공인영업팀IU!$A:$F,6,FALSE),0)</f>
        <v>962150</v>
      </c>
      <c r="O155" s="255">
        <f>IFERROR(VLOOKUP($A155,서부소상공인영업팀IU!$A:$F,5,FALSE),0)</f>
        <v>1238853</v>
      </c>
      <c r="P155" s="255">
        <f>IFERROR(VLOOKUP($A155,서부소상공인영업팀IU!$A:$F,6,FALSE),0)</f>
        <v>938462</v>
      </c>
      <c r="Q155" s="255">
        <f>IFERROR(VLOOKUP($A155,서부소상공인영업팀IU!$A:$F,4,FALSE),0)</f>
        <v>973351</v>
      </c>
      <c r="S155" s="255">
        <f>IFERROR(VLOOKUP(A155,강북소상공인영업팀IU!$A:$F,3,FALSE),0)+IFERROR(VLOOKUP(A155,강남소상공인영업팀IU!$A:$E,3,FALSE),0)+IFERROR(VLOOKUP(A155,강서소상공인영업팀IU!$A:$E,3,FALSE),0)+IFERROR(VLOOKUP(A155,동부소상공인영업팀IU!$A:$F,3,FALSE),0)+IFERROR(VLOOKUP(A155,서부소상공인영업팀IU!$A:$F,3,FALSE),0)</f>
        <v>1309350</v>
      </c>
    </row>
    <row r="156" spans="1:19" customFormat="1" ht="16" x14ac:dyDescent="0.25">
      <c r="A156" s="56" t="s">
        <v>78</v>
      </c>
      <c r="B156" s="255">
        <f t="shared" si="2"/>
        <v>1112628.8828255131</v>
      </c>
      <c r="C156" s="255">
        <f>IFERROR(VLOOKUP($A156,법인영업혁신단!$A:$N,14,FALSE),0)</f>
        <v>18278.882825513159</v>
      </c>
      <c r="D156" s="255">
        <f>IFERROR(VLOOKUP($A156,'법인영업혁신단 IU'!$A:$F,6,FALSE),0)</f>
        <v>89610</v>
      </c>
      <c r="E156" s="255">
        <f>IFERROR(VLOOKUP($A156,강북소상공인영업팀IU!$A:$F,4,FALSE),0)</f>
        <v>124400</v>
      </c>
      <c r="F156" s="255">
        <f>IFERROR(VLOOKUP($A156,강북소상공인영업팀IU!$A:$F,5,FALSE),0)</f>
        <v>190150</v>
      </c>
      <c r="G156" s="255">
        <f>IFERROR(VLOOKUP($A156,강북소상공인영업팀IU!$A:$F,6,FALSE),0)</f>
        <v>0</v>
      </c>
      <c r="H156" s="255">
        <f>IFERROR(VLOOKUP($A156,강남소상공인영업팀IU!$A:$E,4,FALSE),0)</f>
        <v>32800</v>
      </c>
      <c r="I156" s="255">
        <f>IFERROR(VLOOKUP($A156,강남소상공인영업팀IU!$A:$E,5,FALSE),0)</f>
        <v>1200</v>
      </c>
      <c r="J156" s="255">
        <f>IFERROR(VLOOKUP($A156,강서소상공인영업팀IU!$A:$E,4,FALSE),0)</f>
        <v>0</v>
      </c>
      <c r="K156" s="255">
        <f>IFERROR(VLOOKUP($A156,강서소상공인영업팀IU!$A:$E,5,FALSE),0)</f>
        <v>0</v>
      </c>
      <c r="L156" s="255">
        <f>IFERROR(VLOOKUP($A156,동부소상공인영업팀IU!$A:$F,4,FALSE),0)</f>
        <v>433500</v>
      </c>
      <c r="M156" s="255">
        <f>IFERROR(VLOOKUP($A156,동부소상공인영업팀IU!$A:$F,5,FALSE),0)</f>
        <v>59700</v>
      </c>
      <c r="N156" s="255">
        <f>IFERROR(VLOOKUP($A156,동부소상공인영업팀IU!$A:$F,6,FALSE),0)</f>
        <v>19400</v>
      </c>
      <c r="O156" s="255">
        <f>IFERROR(VLOOKUP($A156,서부소상공인영업팀IU!$A:$F,5,FALSE),0)</f>
        <v>71090</v>
      </c>
      <c r="P156" s="255">
        <f>IFERROR(VLOOKUP($A156,서부소상공인영업팀IU!$A:$F,6,FALSE),0)</f>
        <v>50500</v>
      </c>
      <c r="Q156" s="255">
        <f>IFERROR(VLOOKUP($A156,서부소상공인영업팀IU!$A:$F,4,FALSE),0)</f>
        <v>22000</v>
      </c>
      <c r="S156" s="255">
        <f>IFERROR(VLOOKUP(A156,강북소상공인영업팀IU!$A:$F,3,FALSE),0)+IFERROR(VLOOKUP(A156,강남소상공인영업팀IU!$A:$E,3,FALSE),0)+IFERROR(VLOOKUP(A156,강서소상공인영업팀IU!$A:$E,3,FALSE),0)+IFERROR(VLOOKUP(A156,동부소상공인영업팀IU!$A:$F,3,FALSE),0)+IFERROR(VLOOKUP(A156,서부소상공인영업팀IU!$A:$F,3,FALSE),0)</f>
        <v>521550</v>
      </c>
    </row>
    <row r="157" spans="1:19" customFormat="1" ht="16" x14ac:dyDescent="0.25">
      <c r="A157" s="56" t="s">
        <v>79</v>
      </c>
      <c r="B157" s="255">
        <f t="shared" si="2"/>
        <v>50275.905610448768</v>
      </c>
      <c r="C157" s="255">
        <f>IFERROR(VLOOKUP($A157,법인영업혁신단!$A:$N,14,FALSE),0)</f>
        <v>50275.905610448768</v>
      </c>
      <c r="D157" s="255">
        <f>IFERROR(VLOOKUP($A157,'법인영업혁신단 IU'!$A:$F,6,FALSE),0)</f>
        <v>0</v>
      </c>
      <c r="E157" s="255">
        <f>IFERROR(VLOOKUP($A157,강북소상공인영업팀IU!$A:$F,4,FALSE),0)</f>
        <v>0</v>
      </c>
      <c r="F157" s="255">
        <f>IFERROR(VLOOKUP($A157,강북소상공인영업팀IU!$A:$F,5,FALSE),0)</f>
        <v>0</v>
      </c>
      <c r="G157" s="255">
        <f>IFERROR(VLOOKUP($A157,강북소상공인영업팀IU!$A:$F,6,FALSE),0)</f>
        <v>0</v>
      </c>
      <c r="H157" s="255">
        <f>IFERROR(VLOOKUP($A157,강남소상공인영업팀IU!$A:$E,4,FALSE),0)</f>
        <v>0</v>
      </c>
      <c r="I157" s="255">
        <f>IFERROR(VLOOKUP($A157,강남소상공인영업팀IU!$A:$E,5,FALSE),0)</f>
        <v>0</v>
      </c>
      <c r="J157" s="255">
        <f>IFERROR(VLOOKUP($A157,강서소상공인영업팀IU!$A:$E,4,FALSE),0)</f>
        <v>0</v>
      </c>
      <c r="K157" s="255">
        <f>IFERROR(VLOOKUP($A157,강서소상공인영업팀IU!$A:$E,5,FALSE),0)</f>
        <v>0</v>
      </c>
      <c r="L157" s="255">
        <f>IFERROR(VLOOKUP($A157,동부소상공인영업팀IU!$A:$F,4,FALSE),0)</f>
        <v>0</v>
      </c>
      <c r="M157" s="255">
        <f>IFERROR(VLOOKUP($A157,동부소상공인영업팀IU!$A:$F,5,FALSE),0)</f>
        <v>0</v>
      </c>
      <c r="N157" s="255">
        <f>IFERROR(VLOOKUP($A157,동부소상공인영업팀IU!$A:$F,6,FALSE),0)</f>
        <v>0</v>
      </c>
      <c r="O157" s="255">
        <f>IFERROR(VLOOKUP($A157,서부소상공인영업팀IU!$A:$F,5,FALSE),0)</f>
        <v>0</v>
      </c>
      <c r="P157" s="255">
        <f>IFERROR(VLOOKUP($A157,서부소상공인영업팀IU!$A:$F,6,FALSE),0)</f>
        <v>0</v>
      </c>
      <c r="Q157" s="255">
        <f>IFERROR(VLOOKUP($A157,서부소상공인영업팀IU!$A:$F,4,FALSE),0)</f>
        <v>0</v>
      </c>
      <c r="S157" s="255">
        <f>IFERROR(VLOOKUP(A157,강북소상공인영업팀IU!$A:$F,3,FALSE),0)+IFERROR(VLOOKUP(A157,강남소상공인영업팀IU!$A:$E,3,FALSE),0)+IFERROR(VLOOKUP(A157,강서소상공인영업팀IU!$A:$E,3,FALSE),0)+IFERROR(VLOOKUP(A157,동부소상공인영업팀IU!$A:$F,3,FALSE),0)+IFERROR(VLOOKUP(A157,서부소상공인영업팀IU!$A:$F,3,FALSE),0)</f>
        <v>0</v>
      </c>
    </row>
    <row r="158" spans="1:19" customFormat="1" ht="16" x14ac:dyDescent="0.25">
      <c r="A158" s="56" t="s">
        <v>80</v>
      </c>
      <c r="B158" s="255">
        <f t="shared" si="2"/>
        <v>5515691</v>
      </c>
      <c r="C158" s="255">
        <f>IFERROR(VLOOKUP($A158,법인영업혁신단!$A:$N,14,FALSE),0)</f>
        <v>0</v>
      </c>
      <c r="D158" s="255">
        <f>IFERROR(VLOOKUP($A158,'법인영업혁신단 IU'!$A:$F,6,FALSE),0)</f>
        <v>0</v>
      </c>
      <c r="E158" s="255">
        <f>IFERROR(VLOOKUP($A158,강북소상공인영업팀IU!$A:$F,4,FALSE),0)</f>
        <v>452575</v>
      </c>
      <c r="F158" s="255">
        <f>IFERROR(VLOOKUP($A158,강북소상공인영업팀IU!$A:$F,5,FALSE),0)</f>
        <v>0</v>
      </c>
      <c r="G158" s="255">
        <f>IFERROR(VLOOKUP($A158,강북소상공인영업팀IU!$A:$F,6,FALSE),0)</f>
        <v>481275</v>
      </c>
      <c r="H158" s="255">
        <f>IFERROR(VLOOKUP($A158,강남소상공인영업팀IU!$A:$E,4,FALSE),0)</f>
        <v>150000</v>
      </c>
      <c r="I158" s="255">
        <f>IFERROR(VLOOKUP($A158,강남소상공인영업팀IU!$A:$E,5,FALSE),0)</f>
        <v>0</v>
      </c>
      <c r="J158" s="255">
        <f>IFERROR(VLOOKUP($A158,강서소상공인영업팀IU!$A:$E,4,FALSE),0)</f>
        <v>286000</v>
      </c>
      <c r="K158" s="255">
        <f>IFERROR(VLOOKUP($A158,강서소상공인영업팀IU!$A:$E,5,FALSE),0)</f>
        <v>1214700</v>
      </c>
      <c r="L158" s="255">
        <f>IFERROR(VLOOKUP($A158,동부소상공인영업팀IU!$A:$F,4,FALSE),0)</f>
        <v>289387</v>
      </c>
      <c r="M158" s="255">
        <f>IFERROR(VLOOKUP($A158,동부소상공인영업팀IU!$A:$F,5,FALSE),0)</f>
        <v>461393</v>
      </c>
      <c r="N158" s="255">
        <f>IFERROR(VLOOKUP($A158,동부소상공인영업팀IU!$A:$F,6,FALSE),0)</f>
        <v>589520</v>
      </c>
      <c r="O158" s="255">
        <f>IFERROR(VLOOKUP($A158,서부소상공인영업팀IU!$A:$F,5,FALSE),0)</f>
        <v>130000</v>
      </c>
      <c r="P158" s="255">
        <f>IFERROR(VLOOKUP($A158,서부소상공인영업팀IU!$A:$F,6,FALSE),0)</f>
        <v>741016</v>
      </c>
      <c r="Q158" s="255">
        <f>IFERROR(VLOOKUP($A158,서부소상공인영업팀IU!$A:$F,4,FALSE),0)</f>
        <v>719825</v>
      </c>
      <c r="S158" s="255">
        <f>IFERROR(VLOOKUP(A158,강북소상공인영업팀IU!$A:$F,3,FALSE),0)+IFERROR(VLOOKUP(A158,강남소상공인영업팀IU!$A:$E,3,FALSE),0)+IFERROR(VLOOKUP(A158,강서소상공인영업팀IU!$A:$E,3,FALSE),0)+IFERROR(VLOOKUP(A158,동부소상공인영업팀IU!$A:$F,3,FALSE),0)+IFERROR(VLOOKUP(A158,서부소상공인영업팀IU!$A:$F,3,FALSE),0)</f>
        <v>50000</v>
      </c>
    </row>
    <row r="159" spans="1:19" customFormat="1" ht="16" x14ac:dyDescent="0.25">
      <c r="A159" s="56" t="s">
        <v>81</v>
      </c>
      <c r="B159" s="255">
        <f t="shared" si="2"/>
        <v>4233356</v>
      </c>
      <c r="C159" s="255">
        <f>IFERROR(VLOOKUP($A159,법인영업혁신단!$A:$N,14,FALSE),0)</f>
        <v>0</v>
      </c>
      <c r="D159" s="255">
        <f>IFERROR(VLOOKUP($A159,'법인영업혁신단 IU'!$A:$F,6,FALSE),0)</f>
        <v>47396</v>
      </c>
      <c r="E159" s="255">
        <f>IFERROR(VLOOKUP($A159,강북소상공인영업팀IU!$A:$F,4,FALSE),0)</f>
        <v>81975</v>
      </c>
      <c r="F159" s="255">
        <f>IFERROR(VLOOKUP($A159,강북소상공인영업팀IU!$A:$F,5,FALSE),0)</f>
        <v>1201221</v>
      </c>
      <c r="G159" s="255">
        <f>IFERROR(VLOOKUP($A159,강북소상공인영업팀IU!$A:$F,6,FALSE),0)</f>
        <v>493111</v>
      </c>
      <c r="H159" s="255">
        <f>IFERROR(VLOOKUP($A159,강남소상공인영업팀IU!$A:$E,4,FALSE),0)</f>
        <v>193835</v>
      </c>
      <c r="I159" s="255">
        <f>IFERROR(VLOOKUP($A159,강남소상공인영업팀IU!$A:$E,5,FALSE),0)</f>
        <v>140124</v>
      </c>
      <c r="J159" s="255">
        <f>IFERROR(VLOOKUP($A159,강서소상공인영업팀IU!$A:$E,4,FALSE),0)</f>
        <v>185884</v>
      </c>
      <c r="K159" s="255">
        <f>IFERROR(VLOOKUP($A159,강서소상공인영업팀IU!$A:$E,5,FALSE),0)</f>
        <v>0</v>
      </c>
      <c r="L159" s="255">
        <f>IFERROR(VLOOKUP($A159,동부소상공인영업팀IU!$A:$F,4,FALSE),0)</f>
        <v>3835</v>
      </c>
      <c r="M159" s="255">
        <f>IFERROR(VLOOKUP($A159,동부소상공인영업팀IU!$A:$F,5,FALSE),0)</f>
        <v>116510</v>
      </c>
      <c r="N159" s="255">
        <f>IFERROR(VLOOKUP($A159,동부소상공인영업팀IU!$A:$F,6,FALSE),0)</f>
        <v>353230</v>
      </c>
      <c r="O159" s="255">
        <f>IFERROR(VLOOKUP($A159,서부소상공인영업팀IU!$A:$F,5,FALSE),0)</f>
        <v>1037763</v>
      </c>
      <c r="P159" s="255">
        <f>IFERROR(VLOOKUP($A159,서부소상공인영업팀IU!$A:$F,6,FALSE),0)</f>
        <v>146946</v>
      </c>
      <c r="Q159" s="255">
        <f>IFERROR(VLOOKUP($A159,서부소상공인영업팀IU!$A:$F,4,FALSE),0)</f>
        <v>231526</v>
      </c>
      <c r="S159" s="255">
        <f>IFERROR(VLOOKUP(A159,강북소상공인영업팀IU!$A:$F,3,FALSE),0)+IFERROR(VLOOKUP(A159,강남소상공인영업팀IU!$A:$E,3,FALSE),0)+IFERROR(VLOOKUP(A159,강서소상공인영업팀IU!$A:$E,3,FALSE),0)+IFERROR(VLOOKUP(A159,동부소상공인영업팀IU!$A:$F,3,FALSE),0)+IFERROR(VLOOKUP(A159,서부소상공인영업팀IU!$A:$F,3,FALSE),0)</f>
        <v>737800</v>
      </c>
    </row>
    <row r="160" spans="1:19" customFormat="1" ht="16" x14ac:dyDescent="0.25">
      <c r="A160" s="56" t="s">
        <v>226</v>
      </c>
      <c r="B160" s="255">
        <f t="shared" si="2"/>
        <v>0</v>
      </c>
      <c r="C160" s="255">
        <f>IFERROR(VLOOKUP($A160,법인영업혁신단!$A:$N,14,FALSE),0)</f>
        <v>0</v>
      </c>
      <c r="D160" s="255">
        <f>IFERROR(VLOOKUP($A160,'법인영업혁신단 IU'!$A:$F,6,FALSE),0)</f>
        <v>0</v>
      </c>
      <c r="E160" s="255">
        <f>IFERROR(VLOOKUP($A160,강북소상공인영업팀IU!$A:$F,4,FALSE),0)</f>
        <v>0</v>
      </c>
      <c r="F160" s="255">
        <f>IFERROR(VLOOKUP($A160,강북소상공인영업팀IU!$A:$F,5,FALSE),0)</f>
        <v>0</v>
      </c>
      <c r="G160" s="255">
        <f>IFERROR(VLOOKUP($A160,강북소상공인영업팀IU!$A:$F,6,FALSE),0)</f>
        <v>0</v>
      </c>
      <c r="H160" s="255">
        <f>IFERROR(VLOOKUP($A160,강남소상공인영업팀IU!$A:$E,4,FALSE),0)</f>
        <v>0</v>
      </c>
      <c r="I160" s="255">
        <f>IFERROR(VLOOKUP($A160,강남소상공인영업팀IU!$A:$E,5,FALSE),0)</f>
        <v>0</v>
      </c>
      <c r="J160" s="255">
        <f>IFERROR(VLOOKUP($A160,강서소상공인영업팀IU!$A:$E,4,FALSE),0)</f>
        <v>0</v>
      </c>
      <c r="K160" s="255">
        <f>IFERROR(VLOOKUP($A160,강서소상공인영업팀IU!$A:$E,5,FALSE),0)</f>
        <v>0</v>
      </c>
      <c r="L160" s="255">
        <f>IFERROR(VLOOKUP($A160,동부소상공인영업팀IU!$A:$F,4,FALSE),0)</f>
        <v>0</v>
      </c>
      <c r="M160" s="255">
        <f>IFERROR(VLOOKUP($A160,동부소상공인영업팀IU!$A:$F,5,FALSE),0)</f>
        <v>0</v>
      </c>
      <c r="N160" s="255">
        <f>IFERROR(VLOOKUP($A160,동부소상공인영업팀IU!$A:$F,6,FALSE),0)</f>
        <v>0</v>
      </c>
      <c r="O160" s="255">
        <f>IFERROR(VLOOKUP($A160,서부소상공인영업팀IU!$A:$F,5,FALSE),0)</f>
        <v>0</v>
      </c>
      <c r="P160" s="255">
        <f>IFERROR(VLOOKUP($A160,서부소상공인영업팀IU!$A:$F,6,FALSE),0)</f>
        <v>0</v>
      </c>
      <c r="Q160" s="255">
        <f>IFERROR(VLOOKUP($A160,서부소상공인영업팀IU!$A:$F,4,FALSE),0)</f>
        <v>0</v>
      </c>
      <c r="S160" s="255">
        <f>IFERROR(VLOOKUP(A160,강북소상공인영업팀IU!$A:$F,3,FALSE),0)+IFERROR(VLOOKUP(A160,강남소상공인영업팀IU!$A:$E,3,FALSE),0)+IFERROR(VLOOKUP(A160,강서소상공인영업팀IU!$A:$E,3,FALSE),0)+IFERROR(VLOOKUP(A160,동부소상공인영업팀IU!$A:$F,3,FALSE),0)+IFERROR(VLOOKUP(A160,서부소상공인영업팀IU!$A:$F,3,FALSE),0)</f>
        <v>0</v>
      </c>
    </row>
    <row r="161" spans="1:19" customFormat="1" ht="16" x14ac:dyDescent="0.25">
      <c r="A161" s="57" t="s">
        <v>227</v>
      </c>
      <c r="B161" s="255">
        <f t="shared" si="2"/>
        <v>0</v>
      </c>
      <c r="C161" s="255">
        <f>IFERROR(VLOOKUP($A161,법인영업혁신단!$A:$N,14,FALSE),0)</f>
        <v>0</v>
      </c>
      <c r="D161" s="255">
        <f>IFERROR(VLOOKUP($A161,'법인영업혁신단 IU'!$A:$F,6,FALSE),0)</f>
        <v>0</v>
      </c>
      <c r="E161" s="255">
        <f>IFERROR(VLOOKUP($A161,강북소상공인영업팀IU!$A:$F,4,FALSE),0)</f>
        <v>0</v>
      </c>
      <c r="F161" s="255">
        <f>IFERROR(VLOOKUP($A161,강북소상공인영업팀IU!$A:$F,5,FALSE),0)</f>
        <v>0</v>
      </c>
      <c r="G161" s="255">
        <f>IFERROR(VLOOKUP($A161,강북소상공인영업팀IU!$A:$F,6,FALSE),0)</f>
        <v>0</v>
      </c>
      <c r="H161" s="255">
        <f>IFERROR(VLOOKUP($A161,강남소상공인영업팀IU!$A:$E,4,FALSE),0)</f>
        <v>0</v>
      </c>
      <c r="I161" s="255">
        <f>IFERROR(VLOOKUP($A161,강남소상공인영업팀IU!$A:$E,5,FALSE),0)</f>
        <v>0</v>
      </c>
      <c r="J161" s="255">
        <f>IFERROR(VLOOKUP($A161,강서소상공인영업팀IU!$A:$E,4,FALSE),0)</f>
        <v>0</v>
      </c>
      <c r="K161" s="255">
        <f>IFERROR(VLOOKUP($A161,강서소상공인영업팀IU!$A:$E,5,FALSE),0)</f>
        <v>0</v>
      </c>
      <c r="L161" s="255">
        <f>IFERROR(VLOOKUP($A161,동부소상공인영업팀IU!$A:$F,4,FALSE),0)</f>
        <v>0</v>
      </c>
      <c r="M161" s="255">
        <f>IFERROR(VLOOKUP($A161,동부소상공인영업팀IU!$A:$F,5,FALSE),0)</f>
        <v>0</v>
      </c>
      <c r="N161" s="255">
        <f>IFERROR(VLOOKUP($A161,동부소상공인영업팀IU!$A:$F,6,FALSE),0)</f>
        <v>0</v>
      </c>
      <c r="O161" s="255">
        <f>IFERROR(VLOOKUP($A161,서부소상공인영업팀IU!$A:$F,5,FALSE),0)</f>
        <v>0</v>
      </c>
      <c r="P161" s="255">
        <f>IFERROR(VLOOKUP($A161,서부소상공인영업팀IU!$A:$F,6,FALSE),0)</f>
        <v>0</v>
      </c>
      <c r="Q161" s="255">
        <f>IFERROR(VLOOKUP($A161,서부소상공인영업팀IU!$A:$F,4,FALSE),0)</f>
        <v>0</v>
      </c>
      <c r="S161" s="255">
        <f>IFERROR(VLOOKUP(A161,강북소상공인영업팀IU!$A:$F,3,FALSE),0)+IFERROR(VLOOKUP(A161,강남소상공인영업팀IU!$A:$E,3,FALSE),0)+IFERROR(VLOOKUP(A161,강서소상공인영업팀IU!$A:$E,3,FALSE),0)+IFERROR(VLOOKUP(A161,동부소상공인영업팀IU!$A:$F,3,FALSE),0)+IFERROR(VLOOKUP(A161,서부소상공인영업팀IU!$A:$F,3,FALSE),0)</f>
        <v>0</v>
      </c>
    </row>
    <row r="162" spans="1:19" customFormat="1" ht="16" x14ac:dyDescent="0.25">
      <c r="A162" s="58" t="s">
        <v>228</v>
      </c>
      <c r="B162" s="255">
        <f t="shared" si="2"/>
        <v>0</v>
      </c>
      <c r="C162" s="255">
        <f>IFERROR(VLOOKUP($A162,법인영업혁신단!$A:$N,14,FALSE),0)</f>
        <v>0</v>
      </c>
      <c r="D162" s="255">
        <f>IFERROR(VLOOKUP($A162,'법인영업혁신단 IU'!$A:$F,6,FALSE),0)</f>
        <v>0</v>
      </c>
      <c r="E162" s="255">
        <f>IFERROR(VLOOKUP($A162,강북소상공인영업팀IU!$A:$F,4,FALSE),0)</f>
        <v>0</v>
      </c>
      <c r="F162" s="255">
        <f>IFERROR(VLOOKUP($A162,강북소상공인영업팀IU!$A:$F,5,FALSE),0)</f>
        <v>0</v>
      </c>
      <c r="G162" s="255">
        <f>IFERROR(VLOOKUP($A162,강북소상공인영업팀IU!$A:$F,6,FALSE),0)</f>
        <v>0</v>
      </c>
      <c r="H162" s="255">
        <f>IFERROR(VLOOKUP($A162,강남소상공인영업팀IU!$A:$E,4,FALSE),0)</f>
        <v>0</v>
      </c>
      <c r="I162" s="255">
        <f>IFERROR(VLOOKUP($A162,강남소상공인영업팀IU!$A:$E,5,FALSE),0)</f>
        <v>0</v>
      </c>
      <c r="J162" s="255">
        <f>IFERROR(VLOOKUP($A162,강서소상공인영업팀IU!$A:$E,4,FALSE),0)</f>
        <v>0</v>
      </c>
      <c r="K162" s="255">
        <f>IFERROR(VLOOKUP($A162,강서소상공인영업팀IU!$A:$E,5,FALSE),0)</f>
        <v>0</v>
      </c>
      <c r="L162" s="255">
        <f>IFERROR(VLOOKUP($A162,동부소상공인영업팀IU!$A:$F,4,FALSE),0)</f>
        <v>0</v>
      </c>
      <c r="M162" s="255">
        <f>IFERROR(VLOOKUP($A162,동부소상공인영업팀IU!$A:$F,5,FALSE),0)</f>
        <v>0</v>
      </c>
      <c r="N162" s="255">
        <f>IFERROR(VLOOKUP($A162,동부소상공인영업팀IU!$A:$F,6,FALSE),0)</f>
        <v>0</v>
      </c>
      <c r="O162" s="255">
        <f>IFERROR(VLOOKUP($A162,서부소상공인영업팀IU!$A:$F,5,FALSE),0)</f>
        <v>0</v>
      </c>
      <c r="P162" s="255">
        <f>IFERROR(VLOOKUP($A162,서부소상공인영업팀IU!$A:$F,6,FALSE),0)</f>
        <v>0</v>
      </c>
      <c r="Q162" s="255">
        <f>IFERROR(VLOOKUP($A162,서부소상공인영업팀IU!$A:$F,4,FALSE),0)</f>
        <v>0</v>
      </c>
      <c r="S162" s="255">
        <f>IFERROR(VLOOKUP(A162,강북소상공인영업팀IU!$A:$F,3,FALSE),0)+IFERROR(VLOOKUP(A162,강남소상공인영업팀IU!$A:$E,3,FALSE),0)+IFERROR(VLOOKUP(A162,강서소상공인영업팀IU!$A:$E,3,FALSE),0)+IFERROR(VLOOKUP(A162,동부소상공인영업팀IU!$A:$F,3,FALSE),0)+IFERROR(VLOOKUP(A162,서부소상공인영업팀IU!$A:$F,3,FALSE),0)</f>
        <v>0</v>
      </c>
    </row>
    <row r="163" spans="1:19" customFormat="1" ht="16" x14ac:dyDescent="0.25">
      <c r="A163" s="42" t="s">
        <v>82</v>
      </c>
      <c r="B163" s="255">
        <f t="shared" si="2"/>
        <v>176696</v>
      </c>
      <c r="C163" s="255">
        <f>IFERROR(VLOOKUP($A163,법인영업혁신단!$A:$N,14,FALSE),0)</f>
        <v>0</v>
      </c>
      <c r="D163" s="255">
        <f>IFERROR(VLOOKUP($A163,'법인영업혁신단 IU'!$A:$F,6,FALSE),0)</f>
        <v>176696</v>
      </c>
      <c r="E163" s="255">
        <f>IFERROR(VLOOKUP($A163,강북소상공인영업팀IU!$A:$F,4,FALSE),0)</f>
        <v>0</v>
      </c>
      <c r="F163" s="255">
        <f>IFERROR(VLOOKUP($A163,강북소상공인영업팀IU!$A:$F,5,FALSE),0)</f>
        <v>0</v>
      </c>
      <c r="G163" s="255">
        <f>IFERROR(VLOOKUP($A163,강북소상공인영업팀IU!$A:$F,6,FALSE),0)</f>
        <v>0</v>
      </c>
      <c r="H163" s="255">
        <f>IFERROR(VLOOKUP($A163,강남소상공인영업팀IU!$A:$E,4,FALSE),0)</f>
        <v>0</v>
      </c>
      <c r="I163" s="255">
        <f>IFERROR(VLOOKUP($A163,강남소상공인영업팀IU!$A:$E,5,FALSE),0)</f>
        <v>0</v>
      </c>
      <c r="J163" s="255">
        <f>IFERROR(VLOOKUP($A163,강서소상공인영업팀IU!$A:$E,4,FALSE),0)</f>
        <v>0</v>
      </c>
      <c r="K163" s="255">
        <f>IFERROR(VLOOKUP($A163,강서소상공인영업팀IU!$A:$E,5,FALSE),0)</f>
        <v>0</v>
      </c>
      <c r="L163" s="255">
        <f>IFERROR(VLOOKUP($A163,동부소상공인영업팀IU!$A:$F,4,FALSE),0)</f>
        <v>0</v>
      </c>
      <c r="M163" s="255">
        <f>IFERROR(VLOOKUP($A163,동부소상공인영업팀IU!$A:$F,5,FALSE),0)</f>
        <v>0</v>
      </c>
      <c r="N163" s="255">
        <f>IFERROR(VLOOKUP($A163,동부소상공인영업팀IU!$A:$F,6,FALSE),0)</f>
        <v>0</v>
      </c>
      <c r="O163" s="255">
        <f>IFERROR(VLOOKUP($A163,서부소상공인영업팀IU!$A:$F,5,FALSE),0)</f>
        <v>0</v>
      </c>
      <c r="P163" s="255">
        <f>IFERROR(VLOOKUP($A163,서부소상공인영업팀IU!$A:$F,6,FALSE),0)</f>
        <v>0</v>
      </c>
      <c r="Q163" s="255">
        <f>IFERROR(VLOOKUP($A163,서부소상공인영업팀IU!$A:$F,4,FALSE),0)</f>
        <v>0</v>
      </c>
      <c r="S163" s="255">
        <f>IFERROR(VLOOKUP(A163,강북소상공인영업팀IU!$A:$F,3,FALSE),0)+IFERROR(VLOOKUP(A163,강남소상공인영업팀IU!$A:$E,3,FALSE),0)+IFERROR(VLOOKUP(A163,강서소상공인영업팀IU!$A:$E,3,FALSE),0)+IFERROR(VLOOKUP(A163,동부소상공인영업팀IU!$A:$F,3,FALSE),0)+IFERROR(VLOOKUP(A163,서부소상공인영업팀IU!$A:$F,3,FALSE),0)</f>
        <v>572500</v>
      </c>
    </row>
    <row r="164" spans="1:19" customFormat="1" ht="16" x14ac:dyDescent="0.25">
      <c r="A164" s="58" t="s">
        <v>229</v>
      </c>
      <c r="B164" s="255">
        <f t="shared" si="2"/>
        <v>0</v>
      </c>
      <c r="C164" s="255">
        <f>IFERROR(VLOOKUP($A164,법인영업혁신단!$A:$N,14,FALSE),0)</f>
        <v>0</v>
      </c>
      <c r="D164" s="255">
        <f>IFERROR(VLOOKUP($A164,'법인영업혁신단 IU'!$A:$F,6,FALSE),0)</f>
        <v>0</v>
      </c>
      <c r="E164" s="255">
        <f>IFERROR(VLOOKUP($A164,강북소상공인영업팀IU!$A:$F,4,FALSE),0)</f>
        <v>0</v>
      </c>
      <c r="F164" s="255">
        <f>IFERROR(VLOOKUP($A164,강북소상공인영업팀IU!$A:$F,5,FALSE),0)</f>
        <v>0</v>
      </c>
      <c r="G164" s="255">
        <f>IFERROR(VLOOKUP($A164,강북소상공인영업팀IU!$A:$F,6,FALSE),0)</f>
        <v>0</v>
      </c>
      <c r="H164" s="255">
        <f>IFERROR(VLOOKUP($A164,강남소상공인영업팀IU!$A:$E,4,FALSE),0)</f>
        <v>0</v>
      </c>
      <c r="I164" s="255">
        <f>IFERROR(VLOOKUP($A164,강남소상공인영업팀IU!$A:$E,5,FALSE),0)</f>
        <v>0</v>
      </c>
      <c r="J164" s="255">
        <f>IFERROR(VLOOKUP($A164,강서소상공인영업팀IU!$A:$E,4,FALSE),0)</f>
        <v>0</v>
      </c>
      <c r="K164" s="255">
        <f>IFERROR(VLOOKUP($A164,강서소상공인영업팀IU!$A:$E,5,FALSE),0)</f>
        <v>0</v>
      </c>
      <c r="L164" s="255">
        <f>IFERROR(VLOOKUP($A164,동부소상공인영업팀IU!$A:$F,4,FALSE),0)</f>
        <v>0</v>
      </c>
      <c r="M164" s="255">
        <f>IFERROR(VLOOKUP($A164,동부소상공인영업팀IU!$A:$F,5,FALSE),0)</f>
        <v>0</v>
      </c>
      <c r="N164" s="255">
        <f>IFERROR(VLOOKUP($A164,동부소상공인영업팀IU!$A:$F,6,FALSE),0)</f>
        <v>0</v>
      </c>
      <c r="O164" s="255">
        <f>IFERROR(VLOOKUP($A164,서부소상공인영업팀IU!$A:$F,5,FALSE),0)</f>
        <v>0</v>
      </c>
      <c r="P164" s="255">
        <f>IFERROR(VLOOKUP($A164,서부소상공인영업팀IU!$A:$F,6,FALSE),0)</f>
        <v>0</v>
      </c>
      <c r="Q164" s="255">
        <f>IFERROR(VLOOKUP($A164,서부소상공인영업팀IU!$A:$F,4,FALSE),0)</f>
        <v>0</v>
      </c>
      <c r="S164" s="255">
        <f>IFERROR(VLOOKUP(A164,강북소상공인영업팀IU!$A:$F,3,FALSE),0)+IFERROR(VLOOKUP(A164,강남소상공인영업팀IU!$A:$E,3,FALSE),0)+IFERROR(VLOOKUP(A164,강서소상공인영업팀IU!$A:$E,3,FALSE),0)+IFERROR(VLOOKUP(A164,동부소상공인영업팀IU!$A:$F,3,FALSE),0)+IFERROR(VLOOKUP(A164,서부소상공인영업팀IU!$A:$F,3,FALSE),0)</f>
        <v>0</v>
      </c>
    </row>
    <row r="165" spans="1:19" customFormat="1" ht="16" x14ac:dyDescent="0.25">
      <c r="A165" s="56" t="s">
        <v>83</v>
      </c>
      <c r="B165" s="255">
        <f t="shared" si="2"/>
        <v>176696</v>
      </c>
      <c r="C165" s="255">
        <f>IFERROR(VLOOKUP($A165,법인영업혁신단!$A:$N,14,FALSE),0)</f>
        <v>0</v>
      </c>
      <c r="D165" s="255">
        <f>IFERROR(VLOOKUP($A165,'법인영업혁신단 IU'!$A:$F,6,FALSE),0)</f>
        <v>176696</v>
      </c>
      <c r="E165" s="255">
        <f>IFERROR(VLOOKUP($A165,강북소상공인영업팀IU!$A:$F,4,FALSE),0)</f>
        <v>0</v>
      </c>
      <c r="F165" s="255">
        <f>IFERROR(VLOOKUP($A165,강북소상공인영업팀IU!$A:$F,5,FALSE),0)</f>
        <v>0</v>
      </c>
      <c r="G165" s="255">
        <f>IFERROR(VLOOKUP($A165,강북소상공인영업팀IU!$A:$F,6,FALSE),0)</f>
        <v>0</v>
      </c>
      <c r="H165" s="255">
        <f>IFERROR(VLOOKUP($A165,강남소상공인영업팀IU!$A:$E,4,FALSE),0)</f>
        <v>0</v>
      </c>
      <c r="I165" s="255">
        <f>IFERROR(VLOOKUP($A165,강남소상공인영업팀IU!$A:$E,5,FALSE),0)</f>
        <v>0</v>
      </c>
      <c r="J165" s="255">
        <f>IFERROR(VLOOKUP($A165,강서소상공인영업팀IU!$A:$E,4,FALSE),0)</f>
        <v>0</v>
      </c>
      <c r="K165" s="255">
        <f>IFERROR(VLOOKUP($A165,강서소상공인영업팀IU!$A:$E,5,FALSE),0)</f>
        <v>0</v>
      </c>
      <c r="L165" s="255">
        <f>IFERROR(VLOOKUP($A165,동부소상공인영업팀IU!$A:$F,4,FALSE),0)</f>
        <v>0</v>
      </c>
      <c r="M165" s="255">
        <f>IFERROR(VLOOKUP($A165,동부소상공인영업팀IU!$A:$F,5,FALSE),0)</f>
        <v>0</v>
      </c>
      <c r="N165" s="255">
        <f>IFERROR(VLOOKUP($A165,동부소상공인영업팀IU!$A:$F,6,FALSE),0)</f>
        <v>0</v>
      </c>
      <c r="O165" s="255">
        <f>IFERROR(VLOOKUP($A165,서부소상공인영업팀IU!$A:$F,5,FALSE),0)</f>
        <v>0</v>
      </c>
      <c r="P165" s="255">
        <f>IFERROR(VLOOKUP($A165,서부소상공인영업팀IU!$A:$F,6,FALSE),0)</f>
        <v>0</v>
      </c>
      <c r="Q165" s="255">
        <f>IFERROR(VLOOKUP($A165,서부소상공인영업팀IU!$A:$F,4,FALSE),0)</f>
        <v>0</v>
      </c>
      <c r="S165" s="255">
        <f>IFERROR(VLOOKUP(A165,강북소상공인영업팀IU!$A:$F,3,FALSE),0)+IFERROR(VLOOKUP(A165,강남소상공인영업팀IU!$A:$E,3,FALSE),0)+IFERROR(VLOOKUP(A165,강서소상공인영업팀IU!$A:$E,3,FALSE),0)+IFERROR(VLOOKUP(A165,동부소상공인영업팀IU!$A:$F,3,FALSE),0)+IFERROR(VLOOKUP(A165,서부소상공인영업팀IU!$A:$F,3,FALSE),0)</f>
        <v>572500</v>
      </c>
    </row>
    <row r="166" spans="1:19" customFormat="1" ht="16" x14ac:dyDescent="0.25">
      <c r="A166" s="56" t="s">
        <v>230</v>
      </c>
      <c r="B166" s="255">
        <f t="shared" si="2"/>
        <v>0</v>
      </c>
      <c r="C166" s="255">
        <f>IFERROR(VLOOKUP($A166,법인영업혁신단!$A:$N,14,FALSE),0)</f>
        <v>0</v>
      </c>
      <c r="D166" s="255">
        <f>IFERROR(VLOOKUP($A166,'법인영업혁신단 IU'!$A:$F,6,FALSE),0)</f>
        <v>0</v>
      </c>
      <c r="E166" s="255">
        <f>IFERROR(VLOOKUP($A166,강북소상공인영업팀IU!$A:$F,4,FALSE),0)</f>
        <v>0</v>
      </c>
      <c r="F166" s="255">
        <f>IFERROR(VLOOKUP($A166,강북소상공인영업팀IU!$A:$F,5,FALSE),0)</f>
        <v>0</v>
      </c>
      <c r="G166" s="255">
        <f>IFERROR(VLOOKUP($A166,강북소상공인영업팀IU!$A:$F,6,FALSE),0)</f>
        <v>0</v>
      </c>
      <c r="H166" s="255">
        <f>IFERROR(VLOOKUP($A166,강남소상공인영업팀IU!$A:$E,4,FALSE),0)</f>
        <v>0</v>
      </c>
      <c r="I166" s="255">
        <f>IFERROR(VLOOKUP($A166,강남소상공인영업팀IU!$A:$E,5,FALSE),0)</f>
        <v>0</v>
      </c>
      <c r="J166" s="255">
        <f>IFERROR(VLOOKUP($A166,강서소상공인영업팀IU!$A:$E,4,FALSE),0)</f>
        <v>0</v>
      </c>
      <c r="K166" s="255">
        <f>IFERROR(VLOOKUP($A166,강서소상공인영업팀IU!$A:$E,5,FALSE),0)</f>
        <v>0</v>
      </c>
      <c r="L166" s="255">
        <f>IFERROR(VLOOKUP($A166,동부소상공인영업팀IU!$A:$F,4,FALSE),0)</f>
        <v>0</v>
      </c>
      <c r="M166" s="255">
        <f>IFERROR(VLOOKUP($A166,동부소상공인영업팀IU!$A:$F,5,FALSE),0)</f>
        <v>0</v>
      </c>
      <c r="N166" s="255">
        <f>IFERROR(VLOOKUP($A166,동부소상공인영업팀IU!$A:$F,6,FALSE),0)</f>
        <v>0</v>
      </c>
      <c r="O166" s="255">
        <f>IFERROR(VLOOKUP($A166,서부소상공인영업팀IU!$A:$F,5,FALSE),0)</f>
        <v>0</v>
      </c>
      <c r="P166" s="255">
        <f>IFERROR(VLOOKUP($A166,서부소상공인영업팀IU!$A:$F,6,FALSE),0)</f>
        <v>0</v>
      </c>
      <c r="Q166" s="255">
        <f>IFERROR(VLOOKUP($A166,서부소상공인영업팀IU!$A:$F,4,FALSE),0)</f>
        <v>0</v>
      </c>
      <c r="S166" s="255">
        <f>IFERROR(VLOOKUP(A166,강북소상공인영업팀IU!$A:$F,3,FALSE),0)+IFERROR(VLOOKUP(A166,강남소상공인영업팀IU!$A:$E,3,FALSE),0)+IFERROR(VLOOKUP(A166,강서소상공인영업팀IU!$A:$E,3,FALSE),0)+IFERROR(VLOOKUP(A166,동부소상공인영업팀IU!$A:$F,3,FALSE),0)+IFERROR(VLOOKUP(A166,서부소상공인영업팀IU!$A:$F,3,FALSE),0)</f>
        <v>0</v>
      </c>
    </row>
    <row r="167" spans="1:19" customFormat="1" ht="16" x14ac:dyDescent="0.25">
      <c r="A167" s="57" t="s">
        <v>231</v>
      </c>
      <c r="B167" s="255">
        <f t="shared" si="2"/>
        <v>0</v>
      </c>
      <c r="C167" s="255">
        <f>IFERROR(VLOOKUP($A167,법인영업혁신단!$A:$N,14,FALSE),0)</f>
        <v>0</v>
      </c>
      <c r="D167" s="255">
        <f>IFERROR(VLOOKUP($A167,'법인영업혁신단 IU'!$A:$F,6,FALSE),0)</f>
        <v>0</v>
      </c>
      <c r="E167" s="255">
        <f>IFERROR(VLOOKUP($A167,강북소상공인영업팀IU!$A:$F,4,FALSE),0)</f>
        <v>0</v>
      </c>
      <c r="F167" s="255">
        <f>IFERROR(VLOOKUP($A167,강북소상공인영업팀IU!$A:$F,5,FALSE),0)</f>
        <v>0</v>
      </c>
      <c r="G167" s="255">
        <f>IFERROR(VLOOKUP($A167,강북소상공인영업팀IU!$A:$F,6,FALSE),0)</f>
        <v>0</v>
      </c>
      <c r="H167" s="255">
        <f>IFERROR(VLOOKUP($A167,강남소상공인영업팀IU!$A:$E,4,FALSE),0)</f>
        <v>0</v>
      </c>
      <c r="I167" s="255">
        <f>IFERROR(VLOOKUP($A167,강남소상공인영업팀IU!$A:$E,5,FALSE),0)</f>
        <v>0</v>
      </c>
      <c r="J167" s="255">
        <f>IFERROR(VLOOKUP($A167,강서소상공인영업팀IU!$A:$E,4,FALSE),0)</f>
        <v>0</v>
      </c>
      <c r="K167" s="255">
        <f>IFERROR(VLOOKUP($A167,강서소상공인영업팀IU!$A:$E,5,FALSE),0)</f>
        <v>0</v>
      </c>
      <c r="L167" s="255">
        <f>IFERROR(VLOOKUP($A167,동부소상공인영업팀IU!$A:$F,4,FALSE),0)</f>
        <v>0</v>
      </c>
      <c r="M167" s="255">
        <f>IFERROR(VLOOKUP($A167,동부소상공인영업팀IU!$A:$F,5,FALSE),0)</f>
        <v>0</v>
      </c>
      <c r="N167" s="255">
        <f>IFERROR(VLOOKUP($A167,동부소상공인영업팀IU!$A:$F,6,FALSE),0)</f>
        <v>0</v>
      </c>
      <c r="O167" s="255">
        <f>IFERROR(VLOOKUP($A167,서부소상공인영업팀IU!$A:$F,5,FALSE),0)</f>
        <v>0</v>
      </c>
      <c r="P167" s="255">
        <f>IFERROR(VLOOKUP($A167,서부소상공인영업팀IU!$A:$F,6,FALSE),0)</f>
        <v>0</v>
      </c>
      <c r="Q167" s="255">
        <f>IFERROR(VLOOKUP($A167,서부소상공인영업팀IU!$A:$F,4,FALSE),0)</f>
        <v>0</v>
      </c>
      <c r="S167" s="255">
        <f>IFERROR(VLOOKUP(A167,강북소상공인영업팀IU!$A:$F,3,FALSE),0)+IFERROR(VLOOKUP(A167,강남소상공인영업팀IU!$A:$E,3,FALSE),0)+IFERROR(VLOOKUP(A167,강서소상공인영업팀IU!$A:$E,3,FALSE),0)+IFERROR(VLOOKUP(A167,동부소상공인영업팀IU!$A:$F,3,FALSE),0)+IFERROR(VLOOKUP(A167,서부소상공인영업팀IU!$A:$F,3,FALSE),0)</f>
        <v>0</v>
      </c>
    </row>
    <row r="168" spans="1:19" customFormat="1" ht="16" x14ac:dyDescent="0.25">
      <c r="A168" s="60" t="s">
        <v>232</v>
      </c>
      <c r="B168" s="255">
        <f t="shared" si="2"/>
        <v>0</v>
      </c>
      <c r="C168" s="255">
        <f>IFERROR(VLOOKUP($A168,법인영업혁신단!$A:$N,14,FALSE),0)</f>
        <v>0</v>
      </c>
      <c r="D168" s="255">
        <f>IFERROR(VLOOKUP($A168,'법인영업혁신단 IU'!$A:$F,6,FALSE),0)</f>
        <v>0</v>
      </c>
      <c r="E168" s="255">
        <f>IFERROR(VLOOKUP($A168,강북소상공인영업팀IU!$A:$F,4,FALSE),0)</f>
        <v>0</v>
      </c>
      <c r="F168" s="255">
        <f>IFERROR(VLOOKUP($A168,강북소상공인영업팀IU!$A:$F,5,FALSE),0)</f>
        <v>0</v>
      </c>
      <c r="G168" s="255">
        <f>IFERROR(VLOOKUP($A168,강북소상공인영업팀IU!$A:$F,6,FALSE),0)</f>
        <v>0</v>
      </c>
      <c r="H168" s="255">
        <f>IFERROR(VLOOKUP($A168,강남소상공인영업팀IU!$A:$E,4,FALSE),0)</f>
        <v>0</v>
      </c>
      <c r="I168" s="255">
        <f>IFERROR(VLOOKUP($A168,강남소상공인영업팀IU!$A:$E,5,FALSE),0)</f>
        <v>0</v>
      </c>
      <c r="J168" s="255">
        <f>IFERROR(VLOOKUP($A168,강서소상공인영업팀IU!$A:$E,4,FALSE),0)</f>
        <v>0</v>
      </c>
      <c r="K168" s="255">
        <f>IFERROR(VLOOKUP($A168,강서소상공인영업팀IU!$A:$E,5,FALSE),0)</f>
        <v>0</v>
      </c>
      <c r="L168" s="255">
        <f>IFERROR(VLOOKUP($A168,동부소상공인영업팀IU!$A:$F,4,FALSE),0)</f>
        <v>0</v>
      </c>
      <c r="M168" s="255">
        <f>IFERROR(VLOOKUP($A168,동부소상공인영업팀IU!$A:$F,5,FALSE),0)</f>
        <v>0</v>
      </c>
      <c r="N168" s="255">
        <f>IFERROR(VLOOKUP($A168,동부소상공인영업팀IU!$A:$F,6,FALSE),0)</f>
        <v>0</v>
      </c>
      <c r="O168" s="255">
        <f>IFERROR(VLOOKUP($A168,서부소상공인영업팀IU!$A:$F,5,FALSE),0)</f>
        <v>0</v>
      </c>
      <c r="P168" s="255">
        <f>IFERROR(VLOOKUP($A168,서부소상공인영업팀IU!$A:$F,6,FALSE),0)</f>
        <v>0</v>
      </c>
      <c r="Q168" s="255">
        <f>IFERROR(VLOOKUP($A168,서부소상공인영업팀IU!$A:$F,4,FALSE),0)</f>
        <v>0</v>
      </c>
      <c r="S168" s="255">
        <f>IFERROR(VLOOKUP(A168,강북소상공인영업팀IU!$A:$F,3,FALSE),0)+IFERROR(VLOOKUP(A168,강남소상공인영업팀IU!$A:$E,3,FALSE),0)+IFERROR(VLOOKUP(A168,강서소상공인영업팀IU!$A:$E,3,FALSE),0)+IFERROR(VLOOKUP(A168,동부소상공인영업팀IU!$A:$F,3,FALSE),0)+IFERROR(VLOOKUP(A168,서부소상공인영업팀IU!$A:$F,3,FALSE),0)</f>
        <v>0</v>
      </c>
    </row>
    <row r="169" spans="1:19" customFormat="1" ht="16" x14ac:dyDescent="0.25">
      <c r="A169" s="58" t="s">
        <v>233</v>
      </c>
      <c r="B169" s="255">
        <f t="shared" si="2"/>
        <v>0</v>
      </c>
      <c r="C169" s="255">
        <f>IFERROR(VLOOKUP($A169,법인영업혁신단!$A:$N,14,FALSE),0)</f>
        <v>0</v>
      </c>
      <c r="D169" s="255">
        <f>IFERROR(VLOOKUP($A169,'법인영업혁신단 IU'!$A:$F,6,FALSE),0)</f>
        <v>0</v>
      </c>
      <c r="E169" s="255">
        <f>IFERROR(VLOOKUP($A169,강북소상공인영업팀IU!$A:$F,4,FALSE),0)</f>
        <v>0</v>
      </c>
      <c r="F169" s="255">
        <f>IFERROR(VLOOKUP($A169,강북소상공인영업팀IU!$A:$F,5,FALSE),0)</f>
        <v>0</v>
      </c>
      <c r="G169" s="255">
        <f>IFERROR(VLOOKUP($A169,강북소상공인영업팀IU!$A:$F,6,FALSE),0)</f>
        <v>0</v>
      </c>
      <c r="H169" s="255">
        <f>IFERROR(VLOOKUP($A169,강남소상공인영업팀IU!$A:$E,4,FALSE),0)</f>
        <v>0</v>
      </c>
      <c r="I169" s="255">
        <f>IFERROR(VLOOKUP($A169,강남소상공인영업팀IU!$A:$E,5,FALSE),0)</f>
        <v>0</v>
      </c>
      <c r="J169" s="255">
        <f>IFERROR(VLOOKUP($A169,강서소상공인영업팀IU!$A:$E,4,FALSE),0)</f>
        <v>0</v>
      </c>
      <c r="K169" s="255">
        <f>IFERROR(VLOOKUP($A169,강서소상공인영업팀IU!$A:$E,5,FALSE),0)</f>
        <v>0</v>
      </c>
      <c r="L169" s="255">
        <f>IFERROR(VLOOKUP($A169,동부소상공인영업팀IU!$A:$F,4,FALSE),0)</f>
        <v>0</v>
      </c>
      <c r="M169" s="255">
        <f>IFERROR(VLOOKUP($A169,동부소상공인영업팀IU!$A:$F,5,FALSE),0)</f>
        <v>0</v>
      </c>
      <c r="N169" s="255">
        <f>IFERROR(VLOOKUP($A169,동부소상공인영업팀IU!$A:$F,6,FALSE),0)</f>
        <v>0</v>
      </c>
      <c r="O169" s="255">
        <f>IFERROR(VLOOKUP($A169,서부소상공인영업팀IU!$A:$F,5,FALSE),0)</f>
        <v>0</v>
      </c>
      <c r="P169" s="255">
        <f>IFERROR(VLOOKUP($A169,서부소상공인영업팀IU!$A:$F,6,FALSE),0)</f>
        <v>0</v>
      </c>
      <c r="Q169" s="255">
        <f>IFERROR(VLOOKUP($A169,서부소상공인영업팀IU!$A:$F,4,FALSE),0)</f>
        <v>0</v>
      </c>
      <c r="S169" s="255">
        <f>IFERROR(VLOOKUP(A169,강북소상공인영업팀IU!$A:$F,3,FALSE),0)+IFERROR(VLOOKUP(A169,강남소상공인영업팀IU!$A:$E,3,FALSE),0)+IFERROR(VLOOKUP(A169,강서소상공인영업팀IU!$A:$E,3,FALSE),0)+IFERROR(VLOOKUP(A169,동부소상공인영업팀IU!$A:$F,3,FALSE),0)+IFERROR(VLOOKUP(A169,서부소상공인영업팀IU!$A:$F,3,FALSE),0)</f>
        <v>0</v>
      </c>
    </row>
    <row r="170" spans="1:19" customFormat="1" ht="16" x14ac:dyDescent="0.25">
      <c r="A170" s="42" t="s">
        <v>84</v>
      </c>
      <c r="B170" s="255">
        <f t="shared" si="2"/>
        <v>0</v>
      </c>
      <c r="C170" s="255">
        <f>IFERROR(VLOOKUP($A170,법인영업혁신단!$A:$N,14,FALSE),0)</f>
        <v>0</v>
      </c>
      <c r="D170" s="255">
        <f>IFERROR(VLOOKUP($A170,'법인영업혁신단 IU'!$A:$F,6,FALSE),0)</f>
        <v>0</v>
      </c>
      <c r="E170" s="255">
        <f>IFERROR(VLOOKUP($A170,강북소상공인영업팀IU!$A:$F,4,FALSE),0)</f>
        <v>0</v>
      </c>
      <c r="F170" s="255">
        <f>IFERROR(VLOOKUP($A170,강북소상공인영업팀IU!$A:$F,5,FALSE),0)</f>
        <v>0</v>
      </c>
      <c r="G170" s="255">
        <f>IFERROR(VLOOKUP($A170,강북소상공인영업팀IU!$A:$F,6,FALSE),0)</f>
        <v>0</v>
      </c>
      <c r="H170" s="255">
        <f>IFERROR(VLOOKUP($A170,강남소상공인영업팀IU!$A:$E,4,FALSE),0)</f>
        <v>0</v>
      </c>
      <c r="I170" s="255">
        <f>IFERROR(VLOOKUP($A170,강남소상공인영업팀IU!$A:$E,5,FALSE),0)</f>
        <v>0</v>
      </c>
      <c r="J170" s="255">
        <f>IFERROR(VLOOKUP($A170,강서소상공인영업팀IU!$A:$E,4,FALSE),0)</f>
        <v>0</v>
      </c>
      <c r="K170" s="255">
        <f>IFERROR(VLOOKUP($A170,강서소상공인영업팀IU!$A:$E,5,FALSE),0)</f>
        <v>0</v>
      </c>
      <c r="L170" s="255">
        <f>IFERROR(VLOOKUP($A170,동부소상공인영업팀IU!$A:$F,4,FALSE),0)</f>
        <v>0</v>
      </c>
      <c r="M170" s="255">
        <f>IFERROR(VLOOKUP($A170,동부소상공인영업팀IU!$A:$F,5,FALSE),0)</f>
        <v>0</v>
      </c>
      <c r="N170" s="255">
        <f>IFERROR(VLOOKUP($A170,동부소상공인영업팀IU!$A:$F,6,FALSE),0)</f>
        <v>0</v>
      </c>
      <c r="O170" s="255">
        <f>IFERROR(VLOOKUP($A170,서부소상공인영업팀IU!$A:$F,5,FALSE),0)</f>
        <v>0</v>
      </c>
      <c r="P170" s="255">
        <f>IFERROR(VLOOKUP($A170,서부소상공인영업팀IU!$A:$F,6,FALSE),0)</f>
        <v>0</v>
      </c>
      <c r="Q170" s="255">
        <f>IFERROR(VLOOKUP($A170,서부소상공인영업팀IU!$A:$F,4,FALSE),0)</f>
        <v>0</v>
      </c>
      <c r="S170" s="255">
        <f>IFERROR(VLOOKUP(A170,강북소상공인영업팀IU!$A:$F,3,FALSE),0)+IFERROR(VLOOKUP(A170,강남소상공인영업팀IU!$A:$E,3,FALSE),0)+IFERROR(VLOOKUP(A170,강서소상공인영업팀IU!$A:$E,3,FALSE),0)+IFERROR(VLOOKUP(A170,동부소상공인영업팀IU!$A:$F,3,FALSE),0)+IFERROR(VLOOKUP(A170,서부소상공인영업팀IU!$A:$F,3,FALSE),0)</f>
        <v>0</v>
      </c>
    </row>
    <row r="171" spans="1:19" customFormat="1" ht="16" x14ac:dyDescent="0.25">
      <c r="A171" s="56" t="s">
        <v>85</v>
      </c>
      <c r="B171" s="255">
        <f t="shared" si="2"/>
        <v>0</v>
      </c>
      <c r="C171" s="255">
        <f>IFERROR(VLOOKUP($A171,법인영업혁신단!$A:$N,14,FALSE),0)</f>
        <v>0</v>
      </c>
      <c r="D171" s="255">
        <f>IFERROR(VLOOKUP($A171,'법인영업혁신단 IU'!$A:$F,6,FALSE),0)</f>
        <v>0</v>
      </c>
      <c r="E171" s="255">
        <f>IFERROR(VLOOKUP($A171,강북소상공인영업팀IU!$A:$F,4,FALSE),0)</f>
        <v>0</v>
      </c>
      <c r="F171" s="255">
        <f>IFERROR(VLOOKUP($A171,강북소상공인영업팀IU!$A:$F,5,FALSE),0)</f>
        <v>0</v>
      </c>
      <c r="G171" s="255">
        <f>IFERROR(VLOOKUP($A171,강북소상공인영업팀IU!$A:$F,6,FALSE),0)</f>
        <v>0</v>
      </c>
      <c r="H171" s="255">
        <f>IFERROR(VLOOKUP($A171,강남소상공인영업팀IU!$A:$E,4,FALSE),0)</f>
        <v>0</v>
      </c>
      <c r="I171" s="255">
        <f>IFERROR(VLOOKUP($A171,강남소상공인영업팀IU!$A:$E,5,FALSE),0)</f>
        <v>0</v>
      </c>
      <c r="J171" s="255">
        <f>IFERROR(VLOOKUP($A171,강서소상공인영업팀IU!$A:$E,4,FALSE),0)</f>
        <v>0</v>
      </c>
      <c r="K171" s="255">
        <f>IFERROR(VLOOKUP($A171,강서소상공인영업팀IU!$A:$E,5,FALSE),0)</f>
        <v>0</v>
      </c>
      <c r="L171" s="255">
        <f>IFERROR(VLOOKUP($A171,동부소상공인영업팀IU!$A:$F,4,FALSE),0)</f>
        <v>0</v>
      </c>
      <c r="M171" s="255">
        <f>IFERROR(VLOOKUP($A171,동부소상공인영업팀IU!$A:$F,5,FALSE),0)</f>
        <v>0</v>
      </c>
      <c r="N171" s="255">
        <f>IFERROR(VLOOKUP($A171,동부소상공인영업팀IU!$A:$F,6,FALSE),0)</f>
        <v>0</v>
      </c>
      <c r="O171" s="255">
        <f>IFERROR(VLOOKUP($A171,서부소상공인영업팀IU!$A:$F,5,FALSE),0)</f>
        <v>0</v>
      </c>
      <c r="P171" s="255">
        <f>IFERROR(VLOOKUP($A171,서부소상공인영업팀IU!$A:$F,6,FALSE),0)</f>
        <v>0</v>
      </c>
      <c r="Q171" s="255">
        <f>IFERROR(VLOOKUP($A171,서부소상공인영업팀IU!$A:$F,4,FALSE),0)</f>
        <v>0</v>
      </c>
      <c r="S171" s="255">
        <f>IFERROR(VLOOKUP(A171,강북소상공인영업팀IU!$A:$F,3,FALSE),0)+IFERROR(VLOOKUP(A171,강남소상공인영업팀IU!$A:$E,3,FALSE),0)+IFERROR(VLOOKUP(A171,강서소상공인영업팀IU!$A:$E,3,FALSE),0)+IFERROR(VLOOKUP(A171,동부소상공인영업팀IU!$A:$F,3,FALSE),0)+IFERROR(VLOOKUP(A171,서부소상공인영업팀IU!$A:$F,3,FALSE),0)</f>
        <v>0</v>
      </c>
    </row>
    <row r="172" spans="1:19" customFormat="1" ht="16" x14ac:dyDescent="0.25">
      <c r="A172" s="56" t="s">
        <v>234</v>
      </c>
      <c r="B172" s="255">
        <f t="shared" si="2"/>
        <v>0</v>
      </c>
      <c r="C172" s="255">
        <f>IFERROR(VLOOKUP($A172,법인영업혁신단!$A:$N,14,FALSE),0)</f>
        <v>0</v>
      </c>
      <c r="D172" s="255">
        <f>IFERROR(VLOOKUP($A172,'법인영업혁신단 IU'!$A:$F,6,FALSE),0)</f>
        <v>0</v>
      </c>
      <c r="E172" s="255">
        <f>IFERROR(VLOOKUP($A172,강북소상공인영업팀IU!$A:$F,4,FALSE),0)</f>
        <v>0</v>
      </c>
      <c r="F172" s="255">
        <f>IFERROR(VLOOKUP($A172,강북소상공인영업팀IU!$A:$F,5,FALSE),0)</f>
        <v>0</v>
      </c>
      <c r="G172" s="255">
        <f>IFERROR(VLOOKUP($A172,강북소상공인영업팀IU!$A:$F,6,FALSE),0)</f>
        <v>0</v>
      </c>
      <c r="H172" s="255">
        <f>IFERROR(VLOOKUP($A172,강남소상공인영업팀IU!$A:$E,4,FALSE),0)</f>
        <v>0</v>
      </c>
      <c r="I172" s="255">
        <f>IFERROR(VLOOKUP($A172,강남소상공인영업팀IU!$A:$E,5,FALSE),0)</f>
        <v>0</v>
      </c>
      <c r="J172" s="255">
        <f>IFERROR(VLOOKUP($A172,강서소상공인영업팀IU!$A:$E,4,FALSE),0)</f>
        <v>0</v>
      </c>
      <c r="K172" s="255">
        <f>IFERROR(VLOOKUP($A172,강서소상공인영업팀IU!$A:$E,5,FALSE),0)</f>
        <v>0</v>
      </c>
      <c r="L172" s="255">
        <f>IFERROR(VLOOKUP($A172,동부소상공인영업팀IU!$A:$F,4,FALSE),0)</f>
        <v>0</v>
      </c>
      <c r="M172" s="255">
        <f>IFERROR(VLOOKUP($A172,동부소상공인영업팀IU!$A:$F,5,FALSE),0)</f>
        <v>0</v>
      </c>
      <c r="N172" s="255">
        <f>IFERROR(VLOOKUP($A172,동부소상공인영업팀IU!$A:$F,6,FALSE),0)</f>
        <v>0</v>
      </c>
      <c r="O172" s="255">
        <f>IFERROR(VLOOKUP($A172,서부소상공인영업팀IU!$A:$F,5,FALSE),0)</f>
        <v>0</v>
      </c>
      <c r="P172" s="255">
        <f>IFERROR(VLOOKUP($A172,서부소상공인영업팀IU!$A:$F,6,FALSE),0)</f>
        <v>0</v>
      </c>
      <c r="Q172" s="255">
        <f>IFERROR(VLOOKUP($A172,서부소상공인영업팀IU!$A:$F,4,FALSE),0)</f>
        <v>0</v>
      </c>
      <c r="S172" s="255">
        <f>IFERROR(VLOOKUP(A172,강북소상공인영업팀IU!$A:$F,3,FALSE),0)+IFERROR(VLOOKUP(A172,강남소상공인영업팀IU!$A:$E,3,FALSE),0)+IFERROR(VLOOKUP(A172,강서소상공인영업팀IU!$A:$E,3,FALSE),0)+IFERROR(VLOOKUP(A172,동부소상공인영업팀IU!$A:$F,3,FALSE),0)+IFERROR(VLOOKUP(A172,서부소상공인영업팀IU!$A:$F,3,FALSE),0)</f>
        <v>0</v>
      </c>
    </row>
    <row r="173" spans="1:19" customFormat="1" ht="16" x14ac:dyDescent="0.25">
      <c r="A173" s="56" t="s">
        <v>86</v>
      </c>
      <c r="B173" s="255">
        <f t="shared" si="2"/>
        <v>0</v>
      </c>
      <c r="C173" s="255">
        <f>IFERROR(VLOOKUP($A173,법인영업혁신단!$A:$N,14,FALSE),0)</f>
        <v>0</v>
      </c>
      <c r="D173" s="255">
        <f>IFERROR(VLOOKUP($A173,'법인영업혁신단 IU'!$A:$F,6,FALSE),0)</f>
        <v>0</v>
      </c>
      <c r="E173" s="255">
        <f>IFERROR(VLOOKUP($A173,강북소상공인영업팀IU!$A:$F,4,FALSE),0)</f>
        <v>0</v>
      </c>
      <c r="F173" s="255">
        <f>IFERROR(VLOOKUP($A173,강북소상공인영업팀IU!$A:$F,5,FALSE),0)</f>
        <v>0</v>
      </c>
      <c r="G173" s="255">
        <f>IFERROR(VLOOKUP($A173,강북소상공인영업팀IU!$A:$F,6,FALSE),0)</f>
        <v>0</v>
      </c>
      <c r="H173" s="255">
        <f>IFERROR(VLOOKUP($A173,강남소상공인영업팀IU!$A:$E,4,FALSE),0)</f>
        <v>0</v>
      </c>
      <c r="I173" s="255">
        <f>IFERROR(VLOOKUP($A173,강남소상공인영업팀IU!$A:$E,5,FALSE),0)</f>
        <v>0</v>
      </c>
      <c r="J173" s="255">
        <f>IFERROR(VLOOKUP($A173,강서소상공인영업팀IU!$A:$E,4,FALSE),0)</f>
        <v>0</v>
      </c>
      <c r="K173" s="255">
        <f>IFERROR(VLOOKUP($A173,강서소상공인영업팀IU!$A:$E,5,FALSE),0)</f>
        <v>0</v>
      </c>
      <c r="L173" s="255">
        <f>IFERROR(VLOOKUP($A173,동부소상공인영업팀IU!$A:$F,4,FALSE),0)</f>
        <v>0</v>
      </c>
      <c r="M173" s="255">
        <f>IFERROR(VLOOKUP($A173,동부소상공인영업팀IU!$A:$F,5,FALSE),0)</f>
        <v>0</v>
      </c>
      <c r="N173" s="255">
        <f>IFERROR(VLOOKUP($A173,동부소상공인영업팀IU!$A:$F,6,FALSE),0)</f>
        <v>0</v>
      </c>
      <c r="O173" s="255">
        <f>IFERROR(VLOOKUP($A173,서부소상공인영업팀IU!$A:$F,5,FALSE),0)</f>
        <v>0</v>
      </c>
      <c r="P173" s="255">
        <f>IFERROR(VLOOKUP($A173,서부소상공인영업팀IU!$A:$F,6,FALSE),0)</f>
        <v>0</v>
      </c>
      <c r="Q173" s="255">
        <f>IFERROR(VLOOKUP($A173,서부소상공인영업팀IU!$A:$F,4,FALSE),0)</f>
        <v>0</v>
      </c>
      <c r="S173" s="255">
        <f>IFERROR(VLOOKUP(A173,강북소상공인영업팀IU!$A:$F,3,FALSE),0)+IFERROR(VLOOKUP(A173,강남소상공인영업팀IU!$A:$E,3,FALSE),0)+IFERROR(VLOOKUP(A173,강서소상공인영업팀IU!$A:$E,3,FALSE),0)+IFERROR(VLOOKUP(A173,동부소상공인영업팀IU!$A:$F,3,FALSE),0)+IFERROR(VLOOKUP(A173,서부소상공인영업팀IU!$A:$F,3,FALSE),0)</f>
        <v>0</v>
      </c>
    </row>
    <row r="174" spans="1:19" customFormat="1" ht="16" x14ac:dyDescent="0.25">
      <c r="A174" s="57" t="s">
        <v>235</v>
      </c>
      <c r="B174" s="255">
        <f t="shared" si="2"/>
        <v>0</v>
      </c>
      <c r="C174" s="255">
        <f>IFERROR(VLOOKUP($A174,법인영업혁신단!$A:$N,14,FALSE),0)</f>
        <v>0</v>
      </c>
      <c r="D174" s="255">
        <f>IFERROR(VLOOKUP($A174,'법인영업혁신단 IU'!$A:$F,6,FALSE),0)</f>
        <v>0</v>
      </c>
      <c r="E174" s="255">
        <f>IFERROR(VLOOKUP($A174,강북소상공인영업팀IU!$A:$F,4,FALSE),0)</f>
        <v>0</v>
      </c>
      <c r="F174" s="255">
        <f>IFERROR(VLOOKUP($A174,강북소상공인영업팀IU!$A:$F,5,FALSE),0)</f>
        <v>0</v>
      </c>
      <c r="G174" s="255">
        <f>IFERROR(VLOOKUP($A174,강북소상공인영업팀IU!$A:$F,6,FALSE),0)</f>
        <v>0</v>
      </c>
      <c r="H174" s="255">
        <f>IFERROR(VLOOKUP($A174,강남소상공인영업팀IU!$A:$E,4,FALSE),0)</f>
        <v>0</v>
      </c>
      <c r="I174" s="255">
        <f>IFERROR(VLOOKUP($A174,강남소상공인영업팀IU!$A:$E,5,FALSE),0)</f>
        <v>0</v>
      </c>
      <c r="J174" s="255">
        <f>IFERROR(VLOOKUP($A174,강서소상공인영업팀IU!$A:$E,4,FALSE),0)</f>
        <v>0</v>
      </c>
      <c r="K174" s="255">
        <f>IFERROR(VLOOKUP($A174,강서소상공인영업팀IU!$A:$E,5,FALSE),0)</f>
        <v>0</v>
      </c>
      <c r="L174" s="255">
        <f>IFERROR(VLOOKUP($A174,동부소상공인영업팀IU!$A:$F,4,FALSE),0)</f>
        <v>0</v>
      </c>
      <c r="M174" s="255">
        <f>IFERROR(VLOOKUP($A174,동부소상공인영업팀IU!$A:$F,5,FALSE),0)</f>
        <v>0</v>
      </c>
      <c r="N174" s="255">
        <f>IFERROR(VLOOKUP($A174,동부소상공인영업팀IU!$A:$F,6,FALSE),0)</f>
        <v>0</v>
      </c>
      <c r="O174" s="255">
        <f>IFERROR(VLOOKUP($A174,서부소상공인영업팀IU!$A:$F,5,FALSE),0)</f>
        <v>0</v>
      </c>
      <c r="P174" s="255">
        <f>IFERROR(VLOOKUP($A174,서부소상공인영업팀IU!$A:$F,6,FALSE),0)</f>
        <v>0</v>
      </c>
      <c r="Q174" s="255">
        <f>IFERROR(VLOOKUP($A174,서부소상공인영업팀IU!$A:$F,4,FALSE),0)</f>
        <v>0</v>
      </c>
      <c r="S174" s="255">
        <f>IFERROR(VLOOKUP(A174,강북소상공인영업팀IU!$A:$F,3,FALSE),0)+IFERROR(VLOOKUP(A174,강남소상공인영업팀IU!$A:$E,3,FALSE),0)+IFERROR(VLOOKUP(A174,강서소상공인영업팀IU!$A:$E,3,FALSE),0)+IFERROR(VLOOKUP(A174,동부소상공인영업팀IU!$A:$F,3,FALSE),0)+IFERROR(VLOOKUP(A174,서부소상공인영업팀IU!$A:$F,3,FALSE),0)</f>
        <v>0</v>
      </c>
    </row>
    <row r="175" spans="1:19" customFormat="1" ht="16" x14ac:dyDescent="0.25">
      <c r="A175" s="28" t="s">
        <v>333</v>
      </c>
      <c r="B175" s="255">
        <f t="shared" si="2"/>
        <v>0</v>
      </c>
      <c r="C175" s="255">
        <f>IFERROR(VLOOKUP($A175,법인영업혁신단!$A:$N,14,FALSE),0)</f>
        <v>0</v>
      </c>
      <c r="D175" s="255">
        <f>IFERROR(VLOOKUP($A175,'법인영업혁신단 IU'!$A:$F,6,FALSE),0)</f>
        <v>0</v>
      </c>
      <c r="E175" s="255">
        <f>IFERROR(VLOOKUP($A175,강북소상공인영업팀IU!$A:$F,4,FALSE),0)</f>
        <v>0</v>
      </c>
      <c r="F175" s="255">
        <f>IFERROR(VLOOKUP($A175,강북소상공인영업팀IU!$A:$F,5,FALSE),0)</f>
        <v>0</v>
      </c>
      <c r="G175" s="255">
        <f>IFERROR(VLOOKUP($A175,강북소상공인영업팀IU!$A:$F,6,FALSE),0)</f>
        <v>0</v>
      </c>
      <c r="H175" s="255">
        <f>IFERROR(VLOOKUP($A175,강남소상공인영업팀IU!$A:$E,4,FALSE),0)</f>
        <v>0</v>
      </c>
      <c r="I175" s="255">
        <f>IFERROR(VLOOKUP($A175,강남소상공인영업팀IU!$A:$E,5,FALSE),0)</f>
        <v>0</v>
      </c>
      <c r="J175" s="255">
        <f>IFERROR(VLOOKUP($A175,강서소상공인영업팀IU!$A:$E,4,FALSE),0)</f>
        <v>0</v>
      </c>
      <c r="K175" s="255">
        <f>IFERROR(VLOOKUP($A175,강서소상공인영업팀IU!$A:$E,5,FALSE),0)</f>
        <v>0</v>
      </c>
      <c r="L175" s="255">
        <f>IFERROR(VLOOKUP($A175,동부소상공인영업팀IU!$A:$F,4,FALSE),0)</f>
        <v>0</v>
      </c>
      <c r="M175" s="255">
        <f>IFERROR(VLOOKUP($A175,동부소상공인영업팀IU!$A:$F,5,FALSE),0)</f>
        <v>0</v>
      </c>
      <c r="N175" s="255">
        <f>IFERROR(VLOOKUP($A175,동부소상공인영업팀IU!$A:$F,6,FALSE),0)</f>
        <v>0</v>
      </c>
      <c r="O175" s="255">
        <f>IFERROR(VLOOKUP($A175,서부소상공인영업팀IU!$A:$F,5,FALSE),0)</f>
        <v>0</v>
      </c>
      <c r="P175" s="255">
        <f>IFERROR(VLOOKUP($A175,서부소상공인영업팀IU!$A:$F,6,FALSE),0)</f>
        <v>0</v>
      </c>
      <c r="Q175" s="255">
        <f>IFERROR(VLOOKUP($A175,서부소상공인영업팀IU!$A:$F,4,FALSE),0)</f>
        <v>0</v>
      </c>
      <c r="S175" s="255">
        <f>IFERROR(VLOOKUP(A175,강북소상공인영업팀IU!$A:$F,3,FALSE),0)+IFERROR(VLOOKUP(A175,강남소상공인영업팀IU!$A:$E,3,FALSE),0)+IFERROR(VLOOKUP(A175,강서소상공인영업팀IU!$A:$E,3,FALSE),0)+IFERROR(VLOOKUP(A175,동부소상공인영업팀IU!$A:$F,3,FALSE),0)+IFERROR(VLOOKUP(A175,서부소상공인영업팀IU!$A:$F,3,FALSE),0)</f>
        <v>0</v>
      </c>
    </row>
    <row r="176" spans="1:19" customFormat="1" ht="16" x14ac:dyDescent="0.25">
      <c r="A176" s="56" t="s">
        <v>236</v>
      </c>
      <c r="B176" s="255">
        <f t="shared" si="2"/>
        <v>0</v>
      </c>
      <c r="C176" s="255">
        <f>IFERROR(VLOOKUP($A176,법인영업혁신단!$A:$N,14,FALSE),0)</f>
        <v>0</v>
      </c>
      <c r="D176" s="255">
        <f>IFERROR(VLOOKUP($A176,'법인영업혁신단 IU'!$A:$F,6,FALSE),0)</f>
        <v>0</v>
      </c>
      <c r="E176" s="255">
        <f>IFERROR(VLOOKUP($A176,강북소상공인영업팀IU!$A:$F,4,FALSE),0)</f>
        <v>0</v>
      </c>
      <c r="F176" s="255">
        <f>IFERROR(VLOOKUP($A176,강북소상공인영업팀IU!$A:$F,5,FALSE),0)</f>
        <v>0</v>
      </c>
      <c r="G176" s="255">
        <f>IFERROR(VLOOKUP($A176,강북소상공인영업팀IU!$A:$F,6,FALSE),0)</f>
        <v>0</v>
      </c>
      <c r="H176" s="255">
        <f>IFERROR(VLOOKUP($A176,강남소상공인영업팀IU!$A:$E,4,FALSE),0)</f>
        <v>0</v>
      </c>
      <c r="I176" s="255">
        <f>IFERROR(VLOOKUP($A176,강남소상공인영업팀IU!$A:$E,5,FALSE),0)</f>
        <v>0</v>
      </c>
      <c r="J176" s="255">
        <f>IFERROR(VLOOKUP($A176,강서소상공인영업팀IU!$A:$E,4,FALSE),0)</f>
        <v>0</v>
      </c>
      <c r="K176" s="255">
        <f>IFERROR(VLOOKUP($A176,강서소상공인영업팀IU!$A:$E,5,FALSE),0)</f>
        <v>0</v>
      </c>
      <c r="L176" s="255">
        <f>IFERROR(VLOOKUP($A176,동부소상공인영업팀IU!$A:$F,4,FALSE),0)</f>
        <v>0</v>
      </c>
      <c r="M176" s="255">
        <f>IFERROR(VLOOKUP($A176,동부소상공인영업팀IU!$A:$F,5,FALSE),0)</f>
        <v>0</v>
      </c>
      <c r="N176" s="255">
        <f>IFERROR(VLOOKUP($A176,동부소상공인영업팀IU!$A:$F,6,FALSE),0)</f>
        <v>0</v>
      </c>
      <c r="O176" s="255">
        <f>IFERROR(VLOOKUP($A176,서부소상공인영업팀IU!$A:$F,5,FALSE),0)</f>
        <v>0</v>
      </c>
      <c r="P176" s="255">
        <f>IFERROR(VLOOKUP($A176,서부소상공인영업팀IU!$A:$F,6,FALSE),0)</f>
        <v>0</v>
      </c>
      <c r="Q176" s="255">
        <f>IFERROR(VLOOKUP($A176,서부소상공인영업팀IU!$A:$F,4,FALSE),0)</f>
        <v>0</v>
      </c>
      <c r="S176" s="255">
        <f>IFERROR(VLOOKUP(A176,강북소상공인영업팀IU!$A:$F,3,FALSE),0)+IFERROR(VLOOKUP(A176,강남소상공인영업팀IU!$A:$E,3,FALSE),0)+IFERROR(VLOOKUP(A176,강서소상공인영업팀IU!$A:$E,3,FALSE),0)+IFERROR(VLOOKUP(A176,동부소상공인영업팀IU!$A:$F,3,FALSE),0)+IFERROR(VLOOKUP(A176,서부소상공인영업팀IU!$A:$F,3,FALSE),0)</f>
        <v>0</v>
      </c>
    </row>
    <row r="177" spans="1:19" customFormat="1" ht="16" x14ac:dyDescent="0.25">
      <c r="A177" s="42" t="s">
        <v>165</v>
      </c>
      <c r="B177" s="255">
        <f t="shared" si="2"/>
        <v>0</v>
      </c>
      <c r="C177" s="255">
        <f>IFERROR(VLOOKUP($A177,법인영업혁신단!$A:$N,14,FALSE),0)</f>
        <v>0</v>
      </c>
      <c r="D177" s="255">
        <f>IFERROR(VLOOKUP($A177,'법인영업혁신단 IU'!$A:$F,6,FALSE),0)</f>
        <v>0</v>
      </c>
      <c r="E177" s="255">
        <f>IFERROR(VLOOKUP($A177,강북소상공인영업팀IU!$A:$F,4,FALSE),0)</f>
        <v>0</v>
      </c>
      <c r="F177" s="255">
        <f>IFERROR(VLOOKUP($A177,강북소상공인영업팀IU!$A:$F,5,FALSE),0)</f>
        <v>0</v>
      </c>
      <c r="G177" s="255">
        <f>IFERROR(VLOOKUP($A177,강북소상공인영업팀IU!$A:$F,6,FALSE),0)</f>
        <v>0</v>
      </c>
      <c r="H177" s="255">
        <f>IFERROR(VLOOKUP($A177,강남소상공인영업팀IU!$A:$E,4,FALSE),0)</f>
        <v>0</v>
      </c>
      <c r="I177" s="255">
        <f>IFERROR(VLOOKUP($A177,강남소상공인영업팀IU!$A:$E,5,FALSE),0)</f>
        <v>0</v>
      </c>
      <c r="J177" s="255">
        <f>IFERROR(VLOOKUP($A177,강서소상공인영업팀IU!$A:$E,4,FALSE),0)</f>
        <v>0</v>
      </c>
      <c r="K177" s="255">
        <f>IFERROR(VLOOKUP($A177,강서소상공인영업팀IU!$A:$E,5,FALSE),0)</f>
        <v>0</v>
      </c>
      <c r="L177" s="255">
        <f>IFERROR(VLOOKUP($A177,동부소상공인영업팀IU!$A:$F,4,FALSE),0)</f>
        <v>0</v>
      </c>
      <c r="M177" s="255">
        <f>IFERROR(VLOOKUP($A177,동부소상공인영업팀IU!$A:$F,5,FALSE),0)</f>
        <v>0</v>
      </c>
      <c r="N177" s="255">
        <f>IFERROR(VLOOKUP($A177,동부소상공인영업팀IU!$A:$F,6,FALSE),0)</f>
        <v>0</v>
      </c>
      <c r="O177" s="255">
        <f>IFERROR(VLOOKUP($A177,서부소상공인영업팀IU!$A:$F,5,FALSE),0)</f>
        <v>0</v>
      </c>
      <c r="P177" s="255">
        <f>IFERROR(VLOOKUP($A177,서부소상공인영업팀IU!$A:$F,6,FALSE),0)</f>
        <v>0</v>
      </c>
      <c r="Q177" s="255">
        <f>IFERROR(VLOOKUP($A177,서부소상공인영업팀IU!$A:$F,4,FALSE),0)</f>
        <v>0</v>
      </c>
      <c r="S177" s="255">
        <f>IFERROR(VLOOKUP(A177,강북소상공인영업팀IU!$A:$F,3,FALSE),0)+IFERROR(VLOOKUP(A177,강남소상공인영업팀IU!$A:$E,3,FALSE),0)+IFERROR(VLOOKUP(A177,강서소상공인영업팀IU!$A:$E,3,FALSE),0)+IFERROR(VLOOKUP(A177,동부소상공인영업팀IU!$A:$F,3,FALSE),0)+IFERROR(VLOOKUP(A177,서부소상공인영업팀IU!$A:$F,3,FALSE),0)</f>
        <v>0</v>
      </c>
    </row>
    <row r="178" spans="1:19" customFormat="1" ht="16" x14ac:dyDescent="0.25">
      <c r="A178" s="56" t="s">
        <v>166</v>
      </c>
      <c r="B178" s="255">
        <f t="shared" si="2"/>
        <v>0</v>
      </c>
      <c r="C178" s="255">
        <f>IFERROR(VLOOKUP($A178,법인영업혁신단!$A:$N,14,FALSE),0)</f>
        <v>0</v>
      </c>
      <c r="D178" s="255">
        <f>IFERROR(VLOOKUP($A178,'법인영업혁신단 IU'!$A:$F,6,FALSE),0)</f>
        <v>0</v>
      </c>
      <c r="E178" s="255">
        <f>IFERROR(VLOOKUP($A178,강북소상공인영업팀IU!$A:$F,4,FALSE),0)</f>
        <v>0</v>
      </c>
      <c r="F178" s="255">
        <f>IFERROR(VLOOKUP($A178,강북소상공인영업팀IU!$A:$F,5,FALSE),0)</f>
        <v>0</v>
      </c>
      <c r="G178" s="255">
        <f>IFERROR(VLOOKUP($A178,강북소상공인영업팀IU!$A:$F,6,FALSE),0)</f>
        <v>0</v>
      </c>
      <c r="H178" s="255">
        <f>IFERROR(VLOOKUP($A178,강남소상공인영업팀IU!$A:$E,4,FALSE),0)</f>
        <v>0</v>
      </c>
      <c r="I178" s="255">
        <f>IFERROR(VLOOKUP($A178,강남소상공인영업팀IU!$A:$E,5,FALSE),0)</f>
        <v>0</v>
      </c>
      <c r="J178" s="255">
        <f>IFERROR(VLOOKUP($A178,강서소상공인영업팀IU!$A:$E,4,FALSE),0)</f>
        <v>0</v>
      </c>
      <c r="K178" s="255">
        <f>IFERROR(VLOOKUP($A178,강서소상공인영업팀IU!$A:$E,5,FALSE),0)</f>
        <v>0</v>
      </c>
      <c r="L178" s="255">
        <f>IFERROR(VLOOKUP($A178,동부소상공인영업팀IU!$A:$F,4,FALSE),0)</f>
        <v>0</v>
      </c>
      <c r="M178" s="255">
        <f>IFERROR(VLOOKUP($A178,동부소상공인영업팀IU!$A:$F,5,FALSE),0)</f>
        <v>0</v>
      </c>
      <c r="N178" s="255">
        <f>IFERROR(VLOOKUP($A178,동부소상공인영업팀IU!$A:$F,6,FALSE),0)</f>
        <v>0</v>
      </c>
      <c r="O178" s="255">
        <f>IFERROR(VLOOKUP($A178,서부소상공인영업팀IU!$A:$F,5,FALSE),0)</f>
        <v>0</v>
      </c>
      <c r="P178" s="255">
        <f>IFERROR(VLOOKUP($A178,서부소상공인영업팀IU!$A:$F,6,FALSE),0)</f>
        <v>0</v>
      </c>
      <c r="Q178" s="255">
        <f>IFERROR(VLOOKUP($A178,서부소상공인영업팀IU!$A:$F,4,FALSE),0)</f>
        <v>0</v>
      </c>
      <c r="S178" s="255">
        <f>IFERROR(VLOOKUP(A178,강북소상공인영업팀IU!$A:$F,3,FALSE),0)+IFERROR(VLOOKUP(A178,강남소상공인영업팀IU!$A:$E,3,FALSE),0)+IFERROR(VLOOKUP(A178,강서소상공인영업팀IU!$A:$E,3,FALSE),0)+IFERROR(VLOOKUP(A178,동부소상공인영업팀IU!$A:$F,3,FALSE),0)+IFERROR(VLOOKUP(A178,서부소상공인영업팀IU!$A:$F,3,FALSE),0)</f>
        <v>0</v>
      </c>
    </row>
    <row r="179" spans="1:19" customFormat="1" ht="16" x14ac:dyDescent="0.25">
      <c r="A179" s="56" t="s">
        <v>167</v>
      </c>
      <c r="B179" s="255">
        <f t="shared" si="2"/>
        <v>0</v>
      </c>
      <c r="C179" s="255">
        <f>IFERROR(VLOOKUP($A179,법인영업혁신단!$A:$N,14,FALSE),0)</f>
        <v>0</v>
      </c>
      <c r="D179" s="255">
        <f>IFERROR(VLOOKUP($A179,'법인영업혁신단 IU'!$A:$F,6,FALSE),0)</f>
        <v>0</v>
      </c>
      <c r="E179" s="255">
        <f>IFERROR(VLOOKUP($A179,강북소상공인영업팀IU!$A:$F,4,FALSE),0)</f>
        <v>0</v>
      </c>
      <c r="F179" s="255">
        <f>IFERROR(VLOOKUP($A179,강북소상공인영업팀IU!$A:$F,5,FALSE),0)</f>
        <v>0</v>
      </c>
      <c r="G179" s="255">
        <f>IFERROR(VLOOKUP($A179,강북소상공인영업팀IU!$A:$F,6,FALSE),0)</f>
        <v>0</v>
      </c>
      <c r="H179" s="255">
        <f>IFERROR(VLOOKUP($A179,강남소상공인영업팀IU!$A:$E,4,FALSE),0)</f>
        <v>0</v>
      </c>
      <c r="I179" s="255">
        <f>IFERROR(VLOOKUP($A179,강남소상공인영업팀IU!$A:$E,5,FALSE),0)</f>
        <v>0</v>
      </c>
      <c r="J179" s="255">
        <f>IFERROR(VLOOKUP($A179,강서소상공인영업팀IU!$A:$E,4,FALSE),0)</f>
        <v>0</v>
      </c>
      <c r="K179" s="255">
        <f>IFERROR(VLOOKUP($A179,강서소상공인영업팀IU!$A:$E,5,FALSE),0)</f>
        <v>0</v>
      </c>
      <c r="L179" s="255">
        <f>IFERROR(VLOOKUP($A179,동부소상공인영업팀IU!$A:$F,4,FALSE),0)</f>
        <v>0</v>
      </c>
      <c r="M179" s="255">
        <f>IFERROR(VLOOKUP($A179,동부소상공인영업팀IU!$A:$F,5,FALSE),0)</f>
        <v>0</v>
      </c>
      <c r="N179" s="255">
        <f>IFERROR(VLOOKUP($A179,동부소상공인영업팀IU!$A:$F,6,FALSE),0)</f>
        <v>0</v>
      </c>
      <c r="O179" s="255">
        <f>IFERROR(VLOOKUP($A179,서부소상공인영업팀IU!$A:$F,5,FALSE),0)</f>
        <v>0</v>
      </c>
      <c r="P179" s="255">
        <f>IFERROR(VLOOKUP($A179,서부소상공인영업팀IU!$A:$F,6,FALSE),0)</f>
        <v>0</v>
      </c>
      <c r="Q179" s="255">
        <f>IFERROR(VLOOKUP($A179,서부소상공인영업팀IU!$A:$F,4,FALSE),0)</f>
        <v>0</v>
      </c>
      <c r="S179" s="255">
        <f>IFERROR(VLOOKUP(A179,강북소상공인영업팀IU!$A:$F,3,FALSE),0)+IFERROR(VLOOKUP(A179,강남소상공인영업팀IU!$A:$E,3,FALSE),0)+IFERROR(VLOOKUP(A179,강서소상공인영업팀IU!$A:$E,3,FALSE),0)+IFERROR(VLOOKUP(A179,동부소상공인영업팀IU!$A:$F,3,FALSE),0)+IFERROR(VLOOKUP(A179,서부소상공인영업팀IU!$A:$F,3,FALSE),0)</f>
        <v>0</v>
      </c>
    </row>
    <row r="180" spans="1:19" customFormat="1" ht="16" x14ac:dyDescent="0.25">
      <c r="A180" s="42" t="s">
        <v>87</v>
      </c>
      <c r="B180" s="255">
        <f t="shared" si="2"/>
        <v>16168493.257365726</v>
      </c>
      <c r="C180" s="255">
        <f>IFERROR(VLOOKUP($A180,법인영업혁신단!$A:$N,14,FALSE),0)</f>
        <v>130797.25736572627</v>
      </c>
      <c r="D180" s="255">
        <f>IFERROR(VLOOKUP($A180,'법인영업혁신단 IU'!$A:$F,6,FALSE),0)</f>
        <v>3791406</v>
      </c>
      <c r="E180" s="255">
        <f>IFERROR(VLOOKUP($A180,강북소상공인영업팀IU!$A:$F,4,FALSE),0)</f>
        <v>1202105</v>
      </c>
      <c r="F180" s="255">
        <f>IFERROR(VLOOKUP($A180,강북소상공인영업팀IU!$A:$F,5,FALSE),0)</f>
        <v>1533849</v>
      </c>
      <c r="G180" s="255">
        <f>IFERROR(VLOOKUP($A180,강북소상공인영업팀IU!$A:$F,6,FALSE),0)</f>
        <v>1249477</v>
      </c>
      <c r="H180" s="255">
        <f>IFERROR(VLOOKUP($A180,강남소상공인영업팀IU!$A:$E,4,FALSE),0)</f>
        <v>1214928</v>
      </c>
      <c r="I180" s="255">
        <f>IFERROR(VLOOKUP($A180,강남소상공인영업팀IU!$A:$E,5,FALSE),0)</f>
        <v>499642</v>
      </c>
      <c r="J180" s="255">
        <f>IFERROR(VLOOKUP($A180,강서소상공인영업팀IU!$A:$E,4,FALSE),0)</f>
        <v>718952</v>
      </c>
      <c r="K180" s="255">
        <f>IFERROR(VLOOKUP($A180,강서소상공인영업팀IU!$A:$E,5,FALSE),0)</f>
        <v>351726</v>
      </c>
      <c r="L180" s="255">
        <f>IFERROR(VLOOKUP($A180,동부소상공인영업팀IU!$A:$F,4,FALSE),0)</f>
        <v>560513</v>
      </c>
      <c r="M180" s="255">
        <f>IFERROR(VLOOKUP($A180,동부소상공인영업팀IU!$A:$F,5,FALSE),0)</f>
        <v>531377</v>
      </c>
      <c r="N180" s="255">
        <f>IFERROR(VLOOKUP($A180,동부소상공인영업팀IU!$A:$F,6,FALSE),0)</f>
        <v>1594770</v>
      </c>
      <c r="O180" s="255">
        <f>IFERROR(VLOOKUP($A180,서부소상공인영업팀IU!$A:$F,5,FALSE),0)</f>
        <v>1629734</v>
      </c>
      <c r="P180" s="255">
        <f>IFERROR(VLOOKUP($A180,서부소상공인영업팀IU!$A:$F,6,FALSE),0)</f>
        <v>697030</v>
      </c>
      <c r="Q180" s="255">
        <f>IFERROR(VLOOKUP($A180,서부소상공인영업팀IU!$A:$F,4,FALSE),0)</f>
        <v>462187</v>
      </c>
      <c r="S180" s="255">
        <f>IFERROR(VLOOKUP(A180,강북소상공인영업팀IU!$A:$F,3,FALSE),0)+IFERROR(VLOOKUP(A180,강남소상공인영업팀IU!$A:$E,3,FALSE),0)+IFERROR(VLOOKUP(A180,강서소상공인영업팀IU!$A:$E,3,FALSE),0)+IFERROR(VLOOKUP(A180,동부소상공인영업팀IU!$A:$F,3,FALSE),0)+IFERROR(VLOOKUP(A180,서부소상공인영업팀IU!$A:$F,3,FALSE),0)</f>
        <v>9756767</v>
      </c>
    </row>
    <row r="181" spans="1:19" customFormat="1" ht="16" x14ac:dyDescent="0.25">
      <c r="A181" s="56" t="s">
        <v>88</v>
      </c>
      <c r="B181" s="255">
        <f t="shared" si="2"/>
        <v>2298507</v>
      </c>
      <c r="C181" s="255">
        <f>IFERROR(VLOOKUP($A181,법인영업혁신단!$A:$N,14,FALSE),0)</f>
        <v>0</v>
      </c>
      <c r="D181" s="255">
        <f>IFERROR(VLOOKUP($A181,'법인영업혁신단 IU'!$A:$F,6,FALSE),0)</f>
        <v>90000</v>
      </c>
      <c r="E181" s="255">
        <f>IFERROR(VLOOKUP($A181,강북소상공인영업팀IU!$A:$F,4,FALSE),0)</f>
        <v>249913</v>
      </c>
      <c r="F181" s="255">
        <f>IFERROR(VLOOKUP($A181,강북소상공인영업팀IU!$A:$F,5,FALSE),0)</f>
        <v>229917</v>
      </c>
      <c r="G181" s="255">
        <f>IFERROR(VLOOKUP($A181,강북소상공인영업팀IU!$A:$F,6,FALSE),0)</f>
        <v>247912</v>
      </c>
      <c r="H181" s="255">
        <f>IFERROR(VLOOKUP($A181,강남소상공인영업팀IU!$A:$E,4,FALSE),0)</f>
        <v>235274</v>
      </c>
      <c r="I181" s="255">
        <f>IFERROR(VLOOKUP($A181,강남소상공인영업팀IU!$A:$E,5,FALSE),0)</f>
        <v>0</v>
      </c>
      <c r="J181" s="255">
        <f>IFERROR(VLOOKUP($A181,강서소상공인영업팀IU!$A:$E,4,FALSE),0)</f>
        <v>0</v>
      </c>
      <c r="K181" s="255">
        <f>IFERROR(VLOOKUP($A181,강서소상공인영업팀IU!$A:$E,5,FALSE),0)</f>
        <v>0</v>
      </c>
      <c r="L181" s="255">
        <f>IFERROR(VLOOKUP($A181,동부소상공인영업팀IU!$A:$F,4,FALSE),0)</f>
        <v>222143</v>
      </c>
      <c r="M181" s="255">
        <f>IFERROR(VLOOKUP($A181,동부소상공인영업팀IU!$A:$F,5,FALSE),0)</f>
        <v>203100</v>
      </c>
      <c r="N181" s="255">
        <f>IFERROR(VLOOKUP($A181,동부소상공인영업팀IU!$A:$F,6,FALSE),0)</f>
        <v>261473</v>
      </c>
      <c r="O181" s="255">
        <f>IFERROR(VLOOKUP($A181,서부소상공인영업팀IU!$A:$F,5,FALSE),0)</f>
        <v>226002</v>
      </c>
      <c r="P181" s="255">
        <f>IFERROR(VLOOKUP($A181,서부소상공인영업팀IU!$A:$F,6,FALSE),0)</f>
        <v>300773</v>
      </c>
      <c r="Q181" s="255">
        <f>IFERROR(VLOOKUP($A181,서부소상공인영업팀IU!$A:$F,4,FALSE),0)</f>
        <v>32000</v>
      </c>
      <c r="S181" s="255">
        <f>IFERROR(VLOOKUP(A181,강북소상공인영업팀IU!$A:$F,3,FALSE),0)+IFERROR(VLOOKUP(A181,강남소상공인영업팀IU!$A:$E,3,FALSE),0)+IFERROR(VLOOKUP(A181,강서소상공인영업팀IU!$A:$E,3,FALSE),0)+IFERROR(VLOOKUP(A181,동부소상공인영업팀IU!$A:$F,3,FALSE),0)+IFERROR(VLOOKUP(A181,서부소상공인영업팀IU!$A:$F,3,FALSE),0)</f>
        <v>743558</v>
      </c>
    </row>
    <row r="182" spans="1:19" customFormat="1" ht="16" x14ac:dyDescent="0.25">
      <c r="A182" s="56" t="s">
        <v>168</v>
      </c>
      <c r="B182" s="255">
        <f t="shared" si="2"/>
        <v>0</v>
      </c>
      <c r="C182" s="255">
        <f>IFERROR(VLOOKUP($A182,법인영업혁신단!$A:$N,14,FALSE),0)</f>
        <v>0</v>
      </c>
      <c r="D182" s="255">
        <f>IFERROR(VLOOKUP($A182,'법인영업혁신단 IU'!$A:$F,6,FALSE),0)</f>
        <v>0</v>
      </c>
      <c r="E182" s="255">
        <f>IFERROR(VLOOKUP($A182,강북소상공인영업팀IU!$A:$F,4,FALSE),0)</f>
        <v>0</v>
      </c>
      <c r="F182" s="255">
        <f>IFERROR(VLOOKUP($A182,강북소상공인영업팀IU!$A:$F,5,FALSE),0)</f>
        <v>0</v>
      </c>
      <c r="G182" s="255">
        <f>IFERROR(VLOOKUP($A182,강북소상공인영업팀IU!$A:$F,6,FALSE),0)</f>
        <v>0</v>
      </c>
      <c r="H182" s="255">
        <f>IFERROR(VLOOKUP($A182,강남소상공인영업팀IU!$A:$E,4,FALSE),0)</f>
        <v>0</v>
      </c>
      <c r="I182" s="255">
        <f>IFERROR(VLOOKUP($A182,강남소상공인영업팀IU!$A:$E,5,FALSE),0)</f>
        <v>0</v>
      </c>
      <c r="J182" s="255">
        <f>IFERROR(VLOOKUP($A182,강서소상공인영업팀IU!$A:$E,4,FALSE),0)</f>
        <v>0</v>
      </c>
      <c r="K182" s="255">
        <f>IFERROR(VLOOKUP($A182,강서소상공인영업팀IU!$A:$E,5,FALSE),0)</f>
        <v>0</v>
      </c>
      <c r="L182" s="255">
        <f>IFERROR(VLOOKUP($A182,동부소상공인영업팀IU!$A:$F,4,FALSE),0)</f>
        <v>0</v>
      </c>
      <c r="M182" s="255">
        <f>IFERROR(VLOOKUP($A182,동부소상공인영업팀IU!$A:$F,5,FALSE),0)</f>
        <v>0</v>
      </c>
      <c r="N182" s="255">
        <f>IFERROR(VLOOKUP($A182,동부소상공인영업팀IU!$A:$F,6,FALSE),0)</f>
        <v>0</v>
      </c>
      <c r="O182" s="255">
        <f>IFERROR(VLOOKUP($A182,서부소상공인영업팀IU!$A:$F,5,FALSE),0)</f>
        <v>0</v>
      </c>
      <c r="P182" s="255">
        <f>IFERROR(VLOOKUP($A182,서부소상공인영업팀IU!$A:$F,6,FALSE),0)</f>
        <v>0</v>
      </c>
      <c r="Q182" s="255">
        <f>IFERROR(VLOOKUP($A182,서부소상공인영업팀IU!$A:$F,4,FALSE),0)</f>
        <v>0</v>
      </c>
      <c r="S182" s="255">
        <f>IFERROR(VLOOKUP(A182,강북소상공인영업팀IU!$A:$F,3,FALSE),0)+IFERROR(VLOOKUP(A182,강남소상공인영업팀IU!$A:$E,3,FALSE),0)+IFERROR(VLOOKUP(A182,강서소상공인영업팀IU!$A:$E,3,FALSE),0)+IFERROR(VLOOKUP(A182,동부소상공인영업팀IU!$A:$F,3,FALSE),0)+IFERROR(VLOOKUP(A182,서부소상공인영업팀IU!$A:$F,3,FALSE),0)</f>
        <v>0</v>
      </c>
    </row>
    <row r="183" spans="1:19" customFormat="1" ht="16" x14ac:dyDescent="0.25">
      <c r="A183" s="56" t="s">
        <v>89</v>
      </c>
      <c r="B183" s="255">
        <f t="shared" si="2"/>
        <v>480868.25736572628</v>
      </c>
      <c r="C183" s="255">
        <f>IFERROR(VLOOKUP($A183,법인영업혁신단!$A:$N,14,FALSE),0)</f>
        <v>130797.25736572627</v>
      </c>
      <c r="D183" s="255">
        <f>IFERROR(VLOOKUP($A183,'법인영업혁신단 IU'!$A:$F,6,FALSE),0)</f>
        <v>350071</v>
      </c>
      <c r="E183" s="255">
        <f>IFERROR(VLOOKUP($A183,강북소상공인영업팀IU!$A:$F,4,FALSE),0)</f>
        <v>0</v>
      </c>
      <c r="F183" s="255">
        <f>IFERROR(VLOOKUP($A183,강북소상공인영업팀IU!$A:$F,5,FALSE),0)</f>
        <v>0</v>
      </c>
      <c r="G183" s="255">
        <f>IFERROR(VLOOKUP($A183,강북소상공인영업팀IU!$A:$F,6,FALSE),0)</f>
        <v>0</v>
      </c>
      <c r="H183" s="255">
        <f>IFERROR(VLOOKUP($A183,강남소상공인영업팀IU!$A:$E,4,FALSE),0)</f>
        <v>0</v>
      </c>
      <c r="I183" s="255">
        <f>IFERROR(VLOOKUP($A183,강남소상공인영업팀IU!$A:$E,5,FALSE),0)</f>
        <v>0</v>
      </c>
      <c r="J183" s="255">
        <f>IFERROR(VLOOKUP($A183,강서소상공인영업팀IU!$A:$E,4,FALSE),0)</f>
        <v>0</v>
      </c>
      <c r="K183" s="255">
        <f>IFERROR(VLOOKUP($A183,강서소상공인영업팀IU!$A:$E,5,FALSE),0)</f>
        <v>0</v>
      </c>
      <c r="L183" s="255">
        <f>IFERROR(VLOOKUP($A183,동부소상공인영업팀IU!$A:$F,4,FALSE),0)</f>
        <v>0</v>
      </c>
      <c r="M183" s="255">
        <f>IFERROR(VLOOKUP($A183,동부소상공인영업팀IU!$A:$F,5,FALSE),0)</f>
        <v>0</v>
      </c>
      <c r="N183" s="255">
        <f>IFERROR(VLOOKUP($A183,동부소상공인영업팀IU!$A:$F,6,FALSE),0)</f>
        <v>0</v>
      </c>
      <c r="O183" s="255">
        <f>IFERROR(VLOOKUP($A183,서부소상공인영업팀IU!$A:$F,5,FALSE),0)</f>
        <v>0</v>
      </c>
      <c r="P183" s="255">
        <f>IFERROR(VLOOKUP($A183,서부소상공인영업팀IU!$A:$F,6,FALSE),0)</f>
        <v>0</v>
      </c>
      <c r="Q183" s="255">
        <f>IFERROR(VLOOKUP($A183,서부소상공인영업팀IU!$A:$F,4,FALSE),0)</f>
        <v>0</v>
      </c>
      <c r="S183" s="255">
        <f>IFERROR(VLOOKUP(A183,강북소상공인영업팀IU!$A:$F,3,FALSE),0)+IFERROR(VLOOKUP(A183,강남소상공인영업팀IU!$A:$E,3,FALSE),0)+IFERROR(VLOOKUP(A183,강서소상공인영업팀IU!$A:$E,3,FALSE),0)+IFERROR(VLOOKUP(A183,동부소상공인영업팀IU!$A:$F,3,FALSE),0)+IFERROR(VLOOKUP(A183,서부소상공인영업팀IU!$A:$F,3,FALSE),0)</f>
        <v>959776</v>
      </c>
    </row>
    <row r="184" spans="1:19" customFormat="1" ht="16" x14ac:dyDescent="0.25">
      <c r="A184" s="56" t="s">
        <v>90</v>
      </c>
      <c r="B184" s="255">
        <f t="shared" si="2"/>
        <v>0</v>
      </c>
      <c r="C184" s="255">
        <f>IFERROR(VLOOKUP($A184,법인영업혁신단!$A:$N,14,FALSE),0)</f>
        <v>0</v>
      </c>
      <c r="D184" s="255">
        <f>IFERROR(VLOOKUP($A184,'법인영업혁신단 IU'!$A:$F,6,FALSE),0)</f>
        <v>0</v>
      </c>
      <c r="E184" s="255">
        <f>IFERROR(VLOOKUP($A184,강북소상공인영업팀IU!$A:$F,4,FALSE),0)</f>
        <v>0</v>
      </c>
      <c r="F184" s="255">
        <f>IFERROR(VLOOKUP($A184,강북소상공인영업팀IU!$A:$F,5,FALSE),0)</f>
        <v>0</v>
      </c>
      <c r="G184" s="255">
        <f>IFERROR(VLOOKUP($A184,강북소상공인영업팀IU!$A:$F,6,FALSE),0)</f>
        <v>0</v>
      </c>
      <c r="H184" s="255">
        <f>IFERROR(VLOOKUP($A184,강남소상공인영업팀IU!$A:$E,4,FALSE),0)</f>
        <v>0</v>
      </c>
      <c r="I184" s="255">
        <f>IFERROR(VLOOKUP($A184,강남소상공인영업팀IU!$A:$E,5,FALSE),0)</f>
        <v>0</v>
      </c>
      <c r="J184" s="255">
        <f>IFERROR(VLOOKUP($A184,강서소상공인영업팀IU!$A:$E,4,FALSE),0)</f>
        <v>0</v>
      </c>
      <c r="K184" s="255">
        <f>IFERROR(VLOOKUP($A184,강서소상공인영업팀IU!$A:$E,5,FALSE),0)</f>
        <v>0</v>
      </c>
      <c r="L184" s="255">
        <f>IFERROR(VLOOKUP($A184,동부소상공인영업팀IU!$A:$F,4,FALSE),0)</f>
        <v>0</v>
      </c>
      <c r="M184" s="255">
        <f>IFERROR(VLOOKUP($A184,동부소상공인영업팀IU!$A:$F,5,FALSE),0)</f>
        <v>0</v>
      </c>
      <c r="N184" s="255">
        <f>IFERROR(VLOOKUP($A184,동부소상공인영업팀IU!$A:$F,6,FALSE),0)</f>
        <v>0</v>
      </c>
      <c r="O184" s="255">
        <f>IFERROR(VLOOKUP($A184,서부소상공인영업팀IU!$A:$F,5,FALSE),0)</f>
        <v>0</v>
      </c>
      <c r="P184" s="255">
        <f>IFERROR(VLOOKUP($A184,서부소상공인영업팀IU!$A:$F,6,FALSE),0)</f>
        <v>0</v>
      </c>
      <c r="Q184" s="255">
        <f>IFERROR(VLOOKUP($A184,서부소상공인영업팀IU!$A:$F,4,FALSE),0)</f>
        <v>0</v>
      </c>
      <c r="S184" s="255">
        <f>IFERROR(VLOOKUP(A184,강북소상공인영업팀IU!$A:$F,3,FALSE),0)+IFERROR(VLOOKUP(A184,강남소상공인영업팀IU!$A:$E,3,FALSE),0)+IFERROR(VLOOKUP(A184,강서소상공인영업팀IU!$A:$E,3,FALSE),0)+IFERROR(VLOOKUP(A184,동부소상공인영업팀IU!$A:$F,3,FALSE),0)+IFERROR(VLOOKUP(A184,서부소상공인영업팀IU!$A:$F,3,FALSE),0)</f>
        <v>0</v>
      </c>
    </row>
    <row r="185" spans="1:19" customFormat="1" ht="16" x14ac:dyDescent="0.25">
      <c r="A185" s="56" t="s">
        <v>169</v>
      </c>
      <c r="B185" s="255">
        <f t="shared" si="2"/>
        <v>0</v>
      </c>
      <c r="C185" s="255">
        <f>IFERROR(VLOOKUP($A185,법인영업혁신단!$A:$N,14,FALSE),0)</f>
        <v>0</v>
      </c>
      <c r="D185" s="255">
        <f>IFERROR(VLOOKUP($A185,'법인영업혁신단 IU'!$A:$F,6,FALSE),0)</f>
        <v>0</v>
      </c>
      <c r="E185" s="255">
        <f>IFERROR(VLOOKUP($A185,강북소상공인영업팀IU!$A:$F,4,FALSE),0)</f>
        <v>0</v>
      </c>
      <c r="F185" s="255">
        <f>IFERROR(VLOOKUP($A185,강북소상공인영업팀IU!$A:$F,5,FALSE),0)</f>
        <v>0</v>
      </c>
      <c r="G185" s="255">
        <f>IFERROR(VLOOKUP($A185,강북소상공인영업팀IU!$A:$F,6,FALSE),0)</f>
        <v>0</v>
      </c>
      <c r="H185" s="255">
        <f>IFERROR(VLOOKUP($A185,강남소상공인영업팀IU!$A:$E,4,FALSE),0)</f>
        <v>0</v>
      </c>
      <c r="I185" s="255">
        <f>IFERROR(VLOOKUP($A185,강남소상공인영업팀IU!$A:$E,5,FALSE),0)</f>
        <v>0</v>
      </c>
      <c r="J185" s="255">
        <f>IFERROR(VLOOKUP($A185,강서소상공인영업팀IU!$A:$E,4,FALSE),0)</f>
        <v>0</v>
      </c>
      <c r="K185" s="255">
        <f>IFERROR(VLOOKUP($A185,강서소상공인영업팀IU!$A:$E,5,FALSE),0)</f>
        <v>0</v>
      </c>
      <c r="L185" s="255">
        <f>IFERROR(VLOOKUP($A185,동부소상공인영업팀IU!$A:$F,4,FALSE),0)</f>
        <v>0</v>
      </c>
      <c r="M185" s="255">
        <f>IFERROR(VLOOKUP($A185,동부소상공인영업팀IU!$A:$F,5,FALSE),0)</f>
        <v>0</v>
      </c>
      <c r="N185" s="255">
        <f>IFERROR(VLOOKUP($A185,동부소상공인영업팀IU!$A:$F,6,FALSE),0)</f>
        <v>0</v>
      </c>
      <c r="O185" s="255">
        <f>IFERROR(VLOOKUP($A185,서부소상공인영업팀IU!$A:$F,5,FALSE),0)</f>
        <v>0</v>
      </c>
      <c r="P185" s="255">
        <f>IFERROR(VLOOKUP($A185,서부소상공인영업팀IU!$A:$F,6,FALSE),0)</f>
        <v>0</v>
      </c>
      <c r="Q185" s="255">
        <f>IFERROR(VLOOKUP($A185,서부소상공인영업팀IU!$A:$F,4,FALSE),0)</f>
        <v>0</v>
      </c>
      <c r="S185" s="255">
        <f>IFERROR(VLOOKUP(A185,강북소상공인영업팀IU!$A:$F,3,FALSE),0)+IFERROR(VLOOKUP(A185,강남소상공인영업팀IU!$A:$E,3,FALSE),0)+IFERROR(VLOOKUP(A185,강서소상공인영업팀IU!$A:$E,3,FALSE),0)+IFERROR(VLOOKUP(A185,동부소상공인영업팀IU!$A:$F,3,FALSE),0)+IFERROR(VLOOKUP(A185,서부소상공인영업팀IU!$A:$F,3,FALSE),0)</f>
        <v>0</v>
      </c>
    </row>
    <row r="186" spans="1:19" customFormat="1" ht="16" x14ac:dyDescent="0.25">
      <c r="A186" s="56" t="s">
        <v>91</v>
      </c>
      <c r="B186" s="255">
        <f t="shared" si="2"/>
        <v>1740209</v>
      </c>
      <c r="C186" s="255">
        <f>IFERROR(VLOOKUP($A186,법인영업혁신단!$A:$N,14,FALSE),0)</f>
        <v>0</v>
      </c>
      <c r="D186" s="255">
        <f>IFERROR(VLOOKUP($A186,'법인영업혁신단 IU'!$A:$F,6,FALSE),0)</f>
        <v>0</v>
      </c>
      <c r="E186" s="255">
        <f>IFERROR(VLOOKUP($A186,강북소상공인영업팀IU!$A:$F,4,FALSE),0)</f>
        <v>243364</v>
      </c>
      <c r="F186" s="255">
        <f>IFERROR(VLOOKUP($A186,강북소상공인영업팀IU!$A:$F,5,FALSE),0)</f>
        <v>947748</v>
      </c>
      <c r="G186" s="255">
        <f>IFERROR(VLOOKUP($A186,강북소상공인영업팀IU!$A:$F,6,FALSE),0)</f>
        <v>549097</v>
      </c>
      <c r="H186" s="255">
        <f>IFERROR(VLOOKUP($A186,강남소상공인영업팀IU!$A:$E,4,FALSE),0)</f>
        <v>0</v>
      </c>
      <c r="I186" s="255">
        <f>IFERROR(VLOOKUP($A186,강남소상공인영업팀IU!$A:$E,5,FALSE),0)</f>
        <v>0</v>
      </c>
      <c r="J186" s="255">
        <f>IFERROR(VLOOKUP($A186,강서소상공인영업팀IU!$A:$E,4,FALSE),0)</f>
        <v>0</v>
      </c>
      <c r="K186" s="255">
        <f>IFERROR(VLOOKUP($A186,강서소상공인영업팀IU!$A:$E,5,FALSE),0)</f>
        <v>0</v>
      </c>
      <c r="L186" s="255">
        <f>IFERROR(VLOOKUP($A186,동부소상공인영업팀IU!$A:$F,4,FALSE),0)</f>
        <v>0</v>
      </c>
      <c r="M186" s="255">
        <f>IFERROR(VLOOKUP($A186,동부소상공인영업팀IU!$A:$F,5,FALSE),0)</f>
        <v>0</v>
      </c>
      <c r="N186" s="255">
        <f>IFERROR(VLOOKUP($A186,동부소상공인영업팀IU!$A:$F,6,FALSE),0)</f>
        <v>0</v>
      </c>
      <c r="O186" s="255">
        <f>IFERROR(VLOOKUP($A186,서부소상공인영업팀IU!$A:$F,5,FALSE),0)</f>
        <v>0</v>
      </c>
      <c r="P186" s="255">
        <f>IFERROR(VLOOKUP($A186,서부소상공인영업팀IU!$A:$F,6,FALSE),0)</f>
        <v>0</v>
      </c>
      <c r="Q186" s="255">
        <f>IFERROR(VLOOKUP($A186,서부소상공인영업팀IU!$A:$F,4,FALSE),0)</f>
        <v>0</v>
      </c>
      <c r="S186" s="255">
        <f>IFERROR(VLOOKUP(A186,강북소상공인영업팀IU!$A:$F,3,FALSE),0)+IFERROR(VLOOKUP(A186,강남소상공인영업팀IU!$A:$E,3,FALSE),0)+IFERROR(VLOOKUP(A186,강서소상공인영업팀IU!$A:$E,3,FALSE),0)+IFERROR(VLOOKUP(A186,동부소상공인영업팀IU!$A:$F,3,FALSE),0)+IFERROR(VLOOKUP(A186,서부소상공인영업팀IU!$A:$F,3,FALSE),0)</f>
        <v>1547376</v>
      </c>
    </row>
    <row r="187" spans="1:19" customFormat="1" ht="16" x14ac:dyDescent="0.25">
      <c r="A187" s="56" t="s">
        <v>92</v>
      </c>
      <c r="B187" s="255">
        <f t="shared" si="2"/>
        <v>3233154</v>
      </c>
      <c r="C187" s="255">
        <f>IFERROR(VLOOKUP($A187,법인영업혁신단!$A:$N,14,FALSE),0)</f>
        <v>0</v>
      </c>
      <c r="D187" s="255">
        <f>IFERROR(VLOOKUP($A187,'법인영업혁신단 IU'!$A:$F,6,FALSE),0)</f>
        <v>3233154</v>
      </c>
      <c r="E187" s="255">
        <f>IFERROR(VLOOKUP($A187,강북소상공인영업팀IU!$A:$F,4,FALSE),0)</f>
        <v>0</v>
      </c>
      <c r="F187" s="255">
        <f>IFERROR(VLOOKUP($A187,강북소상공인영업팀IU!$A:$F,5,FALSE),0)</f>
        <v>0</v>
      </c>
      <c r="G187" s="255">
        <f>IFERROR(VLOOKUP($A187,강북소상공인영업팀IU!$A:$F,6,FALSE),0)</f>
        <v>0</v>
      </c>
      <c r="H187" s="255">
        <f>IFERROR(VLOOKUP($A187,강남소상공인영업팀IU!$A:$E,4,FALSE),0)</f>
        <v>0</v>
      </c>
      <c r="I187" s="255">
        <f>IFERROR(VLOOKUP($A187,강남소상공인영업팀IU!$A:$E,5,FALSE),0)</f>
        <v>0</v>
      </c>
      <c r="J187" s="255">
        <f>IFERROR(VLOOKUP($A187,강서소상공인영업팀IU!$A:$E,4,FALSE),0)</f>
        <v>0</v>
      </c>
      <c r="K187" s="255">
        <f>IFERROR(VLOOKUP($A187,강서소상공인영업팀IU!$A:$E,5,FALSE),0)</f>
        <v>0</v>
      </c>
      <c r="L187" s="255">
        <f>IFERROR(VLOOKUP($A187,동부소상공인영업팀IU!$A:$F,4,FALSE),0)</f>
        <v>0</v>
      </c>
      <c r="M187" s="255">
        <f>IFERROR(VLOOKUP($A187,동부소상공인영업팀IU!$A:$F,5,FALSE),0)</f>
        <v>0</v>
      </c>
      <c r="N187" s="255">
        <f>IFERROR(VLOOKUP($A187,동부소상공인영업팀IU!$A:$F,6,FALSE),0)</f>
        <v>0</v>
      </c>
      <c r="O187" s="255">
        <f>IFERROR(VLOOKUP($A187,서부소상공인영업팀IU!$A:$F,5,FALSE),0)</f>
        <v>0</v>
      </c>
      <c r="P187" s="255">
        <f>IFERROR(VLOOKUP($A187,서부소상공인영업팀IU!$A:$F,6,FALSE),0)</f>
        <v>0</v>
      </c>
      <c r="Q187" s="255">
        <f>IFERROR(VLOOKUP($A187,서부소상공인영업팀IU!$A:$F,4,FALSE),0)</f>
        <v>0</v>
      </c>
      <c r="S187" s="255">
        <f>IFERROR(VLOOKUP(A187,강북소상공인영업팀IU!$A:$F,3,FALSE),0)+IFERROR(VLOOKUP(A187,강남소상공인영업팀IU!$A:$E,3,FALSE),0)+IFERROR(VLOOKUP(A187,강서소상공인영업팀IU!$A:$E,3,FALSE),0)+IFERROR(VLOOKUP(A187,동부소상공인영업팀IU!$A:$F,3,FALSE),0)+IFERROR(VLOOKUP(A187,서부소상공인영업팀IU!$A:$F,3,FALSE),0)</f>
        <v>0</v>
      </c>
    </row>
    <row r="188" spans="1:19" customFormat="1" ht="16" x14ac:dyDescent="0.25">
      <c r="A188" s="57" t="s">
        <v>93</v>
      </c>
      <c r="B188" s="255">
        <f t="shared" si="2"/>
        <v>8297574</v>
      </c>
      <c r="C188" s="255">
        <f>IFERROR(VLOOKUP($A188,법인영업혁신단!$A:$N,14,FALSE),0)</f>
        <v>0</v>
      </c>
      <c r="D188" s="255">
        <f>IFERROR(VLOOKUP($A188,'법인영업혁신단 IU'!$A:$F,6,FALSE),0)</f>
        <v>0</v>
      </c>
      <c r="E188" s="255">
        <f>IFERROR(VLOOKUP($A188,강북소상공인영업팀IU!$A:$F,4,FALSE),0)</f>
        <v>708828</v>
      </c>
      <c r="F188" s="255">
        <f>IFERROR(VLOOKUP($A188,강북소상공인영업팀IU!$A:$F,5,FALSE),0)</f>
        <v>356184</v>
      </c>
      <c r="G188" s="255">
        <f>IFERROR(VLOOKUP($A188,강북소상공인영업팀IU!$A:$F,6,FALSE),0)</f>
        <v>452468</v>
      </c>
      <c r="H188" s="255">
        <f>IFERROR(VLOOKUP($A188,강남소상공인영업팀IU!$A:$E,4,FALSE),0)</f>
        <v>979654</v>
      </c>
      <c r="I188" s="255">
        <f>IFERROR(VLOOKUP($A188,강남소상공인영업팀IU!$A:$E,5,FALSE),0)</f>
        <v>499642</v>
      </c>
      <c r="J188" s="255">
        <f>IFERROR(VLOOKUP($A188,강서소상공인영업팀IU!$A:$E,4,FALSE),0)</f>
        <v>718952</v>
      </c>
      <c r="K188" s="255">
        <f>IFERROR(VLOOKUP($A188,강서소상공인영업팀IU!$A:$E,5,FALSE),0)</f>
        <v>351726</v>
      </c>
      <c r="L188" s="255">
        <f>IFERROR(VLOOKUP($A188,동부소상공인영업팀IU!$A:$F,4,FALSE),0)</f>
        <v>338370</v>
      </c>
      <c r="M188" s="255">
        <f>IFERROR(VLOOKUP($A188,동부소상공인영업팀IU!$A:$F,5,FALSE),0)</f>
        <v>328277</v>
      </c>
      <c r="N188" s="255">
        <f>IFERROR(VLOOKUP($A188,동부소상공인영업팀IU!$A:$F,6,FALSE),0)</f>
        <v>1333297</v>
      </c>
      <c r="O188" s="255">
        <f>IFERROR(VLOOKUP($A188,서부소상공인영업팀IU!$A:$F,5,FALSE),0)</f>
        <v>1403732</v>
      </c>
      <c r="P188" s="255">
        <f>IFERROR(VLOOKUP($A188,서부소상공인영업팀IU!$A:$F,6,FALSE),0)</f>
        <v>396257</v>
      </c>
      <c r="Q188" s="255">
        <f>IFERROR(VLOOKUP($A188,서부소상공인영업팀IU!$A:$F,4,FALSE),0)</f>
        <v>430187</v>
      </c>
      <c r="S188" s="255">
        <f>IFERROR(VLOOKUP(A188,강북소상공인영업팀IU!$A:$F,3,FALSE),0)+IFERROR(VLOOKUP(A188,강남소상공인영업팀IU!$A:$E,3,FALSE),0)+IFERROR(VLOOKUP(A188,강서소상공인영업팀IU!$A:$E,3,FALSE),0)+IFERROR(VLOOKUP(A188,동부소상공인영업팀IU!$A:$F,3,FALSE),0)+IFERROR(VLOOKUP(A188,서부소상공인영업팀IU!$A:$F,3,FALSE),0)</f>
        <v>6506057</v>
      </c>
    </row>
    <row r="189" spans="1:19" customFormat="1" ht="16" x14ac:dyDescent="0.25">
      <c r="A189" s="60" t="s">
        <v>237</v>
      </c>
      <c r="B189" s="255">
        <f t="shared" si="2"/>
        <v>0</v>
      </c>
      <c r="C189" s="255">
        <f>IFERROR(VLOOKUP($A189,법인영업혁신단!$A:$N,14,FALSE),0)</f>
        <v>0</v>
      </c>
      <c r="D189" s="255">
        <f>IFERROR(VLOOKUP($A189,'법인영업혁신단 IU'!$A:$F,6,FALSE),0)</f>
        <v>0</v>
      </c>
      <c r="E189" s="255">
        <f>IFERROR(VLOOKUP($A189,강북소상공인영업팀IU!$A:$F,4,FALSE),0)</f>
        <v>0</v>
      </c>
      <c r="F189" s="255">
        <f>IFERROR(VLOOKUP($A189,강북소상공인영업팀IU!$A:$F,5,FALSE),0)</f>
        <v>0</v>
      </c>
      <c r="G189" s="255">
        <f>IFERROR(VLOOKUP($A189,강북소상공인영업팀IU!$A:$F,6,FALSE),0)</f>
        <v>0</v>
      </c>
      <c r="H189" s="255">
        <f>IFERROR(VLOOKUP($A189,강남소상공인영업팀IU!$A:$E,4,FALSE),0)</f>
        <v>0</v>
      </c>
      <c r="I189" s="255">
        <f>IFERROR(VLOOKUP($A189,강남소상공인영업팀IU!$A:$E,5,FALSE),0)</f>
        <v>0</v>
      </c>
      <c r="J189" s="255">
        <f>IFERROR(VLOOKUP($A189,강서소상공인영업팀IU!$A:$E,4,FALSE),0)</f>
        <v>0</v>
      </c>
      <c r="K189" s="255">
        <f>IFERROR(VLOOKUP($A189,강서소상공인영업팀IU!$A:$E,5,FALSE),0)</f>
        <v>0</v>
      </c>
      <c r="L189" s="255">
        <f>IFERROR(VLOOKUP($A189,동부소상공인영업팀IU!$A:$F,4,FALSE),0)</f>
        <v>0</v>
      </c>
      <c r="M189" s="255">
        <f>IFERROR(VLOOKUP($A189,동부소상공인영업팀IU!$A:$F,5,FALSE),0)</f>
        <v>0</v>
      </c>
      <c r="N189" s="255">
        <f>IFERROR(VLOOKUP($A189,동부소상공인영업팀IU!$A:$F,6,FALSE),0)</f>
        <v>0</v>
      </c>
      <c r="O189" s="255">
        <f>IFERROR(VLOOKUP($A189,서부소상공인영업팀IU!$A:$F,5,FALSE),0)</f>
        <v>0</v>
      </c>
      <c r="P189" s="255">
        <f>IFERROR(VLOOKUP($A189,서부소상공인영업팀IU!$A:$F,6,FALSE),0)</f>
        <v>0</v>
      </c>
      <c r="Q189" s="255">
        <f>IFERROR(VLOOKUP($A189,서부소상공인영업팀IU!$A:$F,4,FALSE),0)</f>
        <v>0</v>
      </c>
      <c r="S189" s="255">
        <f>IFERROR(VLOOKUP(A189,강북소상공인영업팀IU!$A:$F,3,FALSE),0)+IFERROR(VLOOKUP(A189,강남소상공인영업팀IU!$A:$E,3,FALSE),0)+IFERROR(VLOOKUP(A189,강서소상공인영업팀IU!$A:$E,3,FALSE),0)+IFERROR(VLOOKUP(A189,동부소상공인영업팀IU!$A:$F,3,FALSE),0)+IFERROR(VLOOKUP(A189,서부소상공인영업팀IU!$A:$F,3,FALSE),0)</f>
        <v>0</v>
      </c>
    </row>
    <row r="190" spans="1:19" customFormat="1" ht="16" x14ac:dyDescent="0.25">
      <c r="A190" s="56" t="s">
        <v>94</v>
      </c>
      <c r="B190" s="255">
        <f t="shared" si="2"/>
        <v>118181</v>
      </c>
      <c r="C190" s="255">
        <f>IFERROR(VLOOKUP($A190,법인영업혁신단!$A:$N,14,FALSE),0)</f>
        <v>0</v>
      </c>
      <c r="D190" s="255">
        <f>IFERROR(VLOOKUP($A190,'법인영업혁신단 IU'!$A:$F,6,FALSE),0)</f>
        <v>118181</v>
      </c>
      <c r="E190" s="255">
        <f>IFERROR(VLOOKUP($A190,강북소상공인영업팀IU!$A:$F,4,FALSE),0)</f>
        <v>0</v>
      </c>
      <c r="F190" s="255">
        <f>IFERROR(VLOOKUP($A190,강북소상공인영업팀IU!$A:$F,5,FALSE),0)</f>
        <v>0</v>
      </c>
      <c r="G190" s="255">
        <f>IFERROR(VLOOKUP($A190,강북소상공인영업팀IU!$A:$F,6,FALSE),0)</f>
        <v>0</v>
      </c>
      <c r="H190" s="255">
        <f>IFERROR(VLOOKUP($A190,강남소상공인영업팀IU!$A:$E,4,FALSE),0)</f>
        <v>0</v>
      </c>
      <c r="I190" s="255">
        <f>IFERROR(VLOOKUP($A190,강남소상공인영업팀IU!$A:$E,5,FALSE),0)</f>
        <v>0</v>
      </c>
      <c r="J190" s="255">
        <f>IFERROR(VLOOKUP($A190,강서소상공인영업팀IU!$A:$E,4,FALSE),0)</f>
        <v>0</v>
      </c>
      <c r="K190" s="255">
        <f>IFERROR(VLOOKUP($A190,강서소상공인영업팀IU!$A:$E,5,FALSE),0)</f>
        <v>0</v>
      </c>
      <c r="L190" s="255">
        <f>IFERROR(VLOOKUP($A190,동부소상공인영업팀IU!$A:$F,4,FALSE),0)</f>
        <v>0</v>
      </c>
      <c r="M190" s="255">
        <f>IFERROR(VLOOKUP($A190,동부소상공인영업팀IU!$A:$F,5,FALSE),0)</f>
        <v>0</v>
      </c>
      <c r="N190" s="255">
        <f>IFERROR(VLOOKUP($A190,동부소상공인영업팀IU!$A:$F,6,FALSE),0)</f>
        <v>0</v>
      </c>
      <c r="O190" s="255">
        <f>IFERROR(VLOOKUP($A190,서부소상공인영업팀IU!$A:$F,5,FALSE),0)</f>
        <v>0</v>
      </c>
      <c r="P190" s="255">
        <f>IFERROR(VLOOKUP($A190,서부소상공인영업팀IU!$A:$F,6,FALSE),0)</f>
        <v>0</v>
      </c>
      <c r="Q190" s="255">
        <f>IFERROR(VLOOKUP($A190,서부소상공인영업팀IU!$A:$F,4,FALSE),0)</f>
        <v>0</v>
      </c>
      <c r="S190" s="255">
        <f>IFERROR(VLOOKUP(A190,강북소상공인영업팀IU!$A:$F,3,FALSE),0)+IFERROR(VLOOKUP(A190,강남소상공인영업팀IU!$A:$E,3,FALSE),0)+IFERROR(VLOOKUP(A190,강서소상공인영업팀IU!$A:$E,3,FALSE),0)+IFERROR(VLOOKUP(A190,동부소상공인영업팀IU!$A:$F,3,FALSE),0)+IFERROR(VLOOKUP(A190,서부소상공인영업팀IU!$A:$F,3,FALSE),0)</f>
        <v>0</v>
      </c>
    </row>
    <row r="191" spans="1:19" customFormat="1" ht="16" x14ac:dyDescent="0.25">
      <c r="A191" s="58" t="s">
        <v>170</v>
      </c>
      <c r="B191" s="255">
        <f t="shared" si="2"/>
        <v>0</v>
      </c>
      <c r="C191" s="255">
        <f>IFERROR(VLOOKUP($A191,법인영업혁신단!$A:$N,14,FALSE),0)</f>
        <v>0</v>
      </c>
      <c r="D191" s="255">
        <f>IFERROR(VLOOKUP($A191,'법인영업혁신단 IU'!$A:$F,6,FALSE),0)</f>
        <v>0</v>
      </c>
      <c r="E191" s="255">
        <f>IFERROR(VLOOKUP($A191,강북소상공인영업팀IU!$A:$F,4,FALSE),0)</f>
        <v>0</v>
      </c>
      <c r="F191" s="255">
        <f>IFERROR(VLOOKUP($A191,강북소상공인영업팀IU!$A:$F,5,FALSE),0)</f>
        <v>0</v>
      </c>
      <c r="G191" s="255">
        <f>IFERROR(VLOOKUP($A191,강북소상공인영업팀IU!$A:$F,6,FALSE),0)</f>
        <v>0</v>
      </c>
      <c r="H191" s="255">
        <f>IFERROR(VLOOKUP($A191,강남소상공인영업팀IU!$A:$E,4,FALSE),0)</f>
        <v>0</v>
      </c>
      <c r="I191" s="255">
        <f>IFERROR(VLOOKUP($A191,강남소상공인영업팀IU!$A:$E,5,FALSE),0)</f>
        <v>0</v>
      </c>
      <c r="J191" s="255">
        <f>IFERROR(VLOOKUP($A191,강서소상공인영업팀IU!$A:$E,4,FALSE),0)</f>
        <v>0</v>
      </c>
      <c r="K191" s="255">
        <f>IFERROR(VLOOKUP($A191,강서소상공인영업팀IU!$A:$E,5,FALSE),0)</f>
        <v>0</v>
      </c>
      <c r="L191" s="255">
        <f>IFERROR(VLOOKUP($A191,동부소상공인영업팀IU!$A:$F,4,FALSE),0)</f>
        <v>0</v>
      </c>
      <c r="M191" s="255">
        <f>IFERROR(VLOOKUP($A191,동부소상공인영업팀IU!$A:$F,5,FALSE),0)</f>
        <v>0</v>
      </c>
      <c r="N191" s="255">
        <f>IFERROR(VLOOKUP($A191,동부소상공인영업팀IU!$A:$F,6,FALSE),0)</f>
        <v>0</v>
      </c>
      <c r="O191" s="255">
        <f>IFERROR(VLOOKUP($A191,서부소상공인영업팀IU!$A:$F,5,FALSE),0)</f>
        <v>0</v>
      </c>
      <c r="P191" s="255">
        <f>IFERROR(VLOOKUP($A191,서부소상공인영업팀IU!$A:$F,6,FALSE),0)</f>
        <v>0</v>
      </c>
      <c r="Q191" s="255">
        <f>IFERROR(VLOOKUP($A191,서부소상공인영업팀IU!$A:$F,4,FALSE),0)</f>
        <v>0</v>
      </c>
      <c r="S191" s="255">
        <f>IFERROR(VLOOKUP(A191,강북소상공인영업팀IU!$A:$F,3,FALSE),0)+IFERROR(VLOOKUP(A191,강남소상공인영업팀IU!$A:$E,3,FALSE),0)+IFERROR(VLOOKUP(A191,강서소상공인영업팀IU!$A:$E,3,FALSE),0)+IFERROR(VLOOKUP(A191,동부소상공인영업팀IU!$A:$F,3,FALSE),0)+IFERROR(VLOOKUP(A191,서부소상공인영업팀IU!$A:$F,3,FALSE),0)</f>
        <v>0</v>
      </c>
    </row>
    <row r="192" spans="1:19" customFormat="1" ht="16" x14ac:dyDescent="0.25">
      <c r="A192" s="42" t="s">
        <v>95</v>
      </c>
      <c r="B192" s="255">
        <f t="shared" si="2"/>
        <v>1418242</v>
      </c>
      <c r="C192" s="255">
        <f>IFERROR(VLOOKUP($A192,법인영업혁신단!$A:$N,14,FALSE),0)</f>
        <v>0</v>
      </c>
      <c r="D192" s="255">
        <f>IFERROR(VLOOKUP($A192,'법인영업혁신단 IU'!$A:$F,6,FALSE),0)</f>
        <v>345166</v>
      </c>
      <c r="E192" s="255">
        <f>IFERROR(VLOOKUP($A192,강북소상공인영업팀IU!$A:$F,4,FALSE),0)</f>
        <v>89931</v>
      </c>
      <c r="F192" s="255">
        <f>IFERROR(VLOOKUP($A192,강북소상공인영업팀IU!$A:$F,5,FALSE),0)</f>
        <v>22725</v>
      </c>
      <c r="G192" s="255">
        <f>IFERROR(VLOOKUP($A192,강북소상공인영업팀IU!$A:$F,6,FALSE),0)</f>
        <v>0</v>
      </c>
      <c r="H192" s="255">
        <f>IFERROR(VLOOKUP($A192,강남소상공인영업팀IU!$A:$E,4,FALSE),0)</f>
        <v>8800</v>
      </c>
      <c r="I192" s="255">
        <f>IFERROR(VLOOKUP($A192,강남소상공인영업팀IU!$A:$E,5,FALSE),0)</f>
        <v>31364</v>
      </c>
      <c r="J192" s="255">
        <f>IFERROR(VLOOKUP($A192,강서소상공인영업팀IU!$A:$E,4,FALSE),0)</f>
        <v>39090</v>
      </c>
      <c r="K192" s="255">
        <f>IFERROR(VLOOKUP($A192,강서소상공인영업팀IU!$A:$E,5,FALSE),0)</f>
        <v>0</v>
      </c>
      <c r="L192" s="255">
        <f>IFERROR(VLOOKUP($A192,동부소상공인영업팀IU!$A:$F,4,FALSE),0)</f>
        <v>204170</v>
      </c>
      <c r="M192" s="255">
        <f>IFERROR(VLOOKUP($A192,동부소상공인영업팀IU!$A:$F,5,FALSE),0)</f>
        <v>47891</v>
      </c>
      <c r="N192" s="255">
        <f>IFERROR(VLOOKUP($A192,동부소상공인영업팀IU!$A:$F,6,FALSE),0)</f>
        <v>278705</v>
      </c>
      <c r="O192" s="255">
        <f>IFERROR(VLOOKUP($A192,서부소상공인영업팀IU!$A:$F,5,FALSE),0)</f>
        <v>281950</v>
      </c>
      <c r="P192" s="255">
        <f>IFERROR(VLOOKUP($A192,서부소상공인영업팀IU!$A:$F,6,FALSE),0)</f>
        <v>68450</v>
      </c>
      <c r="Q192" s="255">
        <f>IFERROR(VLOOKUP($A192,서부소상공인영업팀IU!$A:$F,4,FALSE),0)</f>
        <v>0</v>
      </c>
      <c r="S192" s="255">
        <f>IFERROR(VLOOKUP(A192,강북소상공인영업팀IU!$A:$F,3,FALSE),0)+IFERROR(VLOOKUP(A192,강남소상공인영업팀IU!$A:$E,3,FALSE),0)+IFERROR(VLOOKUP(A192,강서소상공인영업팀IU!$A:$E,3,FALSE),0)+IFERROR(VLOOKUP(A192,동부소상공인영업팀IU!$A:$F,3,FALSE),0)+IFERROR(VLOOKUP(A192,서부소상공인영업팀IU!$A:$F,3,FALSE),0)</f>
        <v>337810</v>
      </c>
    </row>
    <row r="193" spans="1:19" customFormat="1" ht="16" x14ac:dyDescent="0.25">
      <c r="A193" s="56" t="s">
        <v>96</v>
      </c>
      <c r="B193" s="255">
        <f t="shared" si="2"/>
        <v>991796</v>
      </c>
      <c r="C193" s="255">
        <f>IFERROR(VLOOKUP($A193,법인영업혁신단!$A:$N,14,FALSE),0)</f>
        <v>0</v>
      </c>
      <c r="D193" s="255">
        <f>IFERROR(VLOOKUP($A193,'법인영업혁신단 IU'!$A:$F,6,FALSE),0)</f>
        <v>20500</v>
      </c>
      <c r="E193" s="255">
        <f>IFERROR(VLOOKUP($A193,강북소상공인영업팀IU!$A:$F,4,FALSE),0)</f>
        <v>42240</v>
      </c>
      <c r="F193" s="255">
        <f>IFERROR(VLOOKUP($A193,강북소상공인영업팀IU!$A:$F,5,FALSE),0)</f>
        <v>0</v>
      </c>
      <c r="G193" s="255">
        <f>IFERROR(VLOOKUP($A193,강북소상공인영업팀IU!$A:$F,6,FALSE),0)</f>
        <v>0</v>
      </c>
      <c r="H193" s="255">
        <f>IFERROR(VLOOKUP($A193,강남소상공인영업팀IU!$A:$E,4,FALSE),0)</f>
        <v>8800</v>
      </c>
      <c r="I193" s="255">
        <f>IFERROR(VLOOKUP($A193,강남소상공인영업팀IU!$A:$E,5,FALSE),0)</f>
        <v>0</v>
      </c>
      <c r="J193" s="255">
        <f>IFERROR(VLOOKUP($A193,강서소상공인영업팀IU!$A:$E,4,FALSE),0)</f>
        <v>39090</v>
      </c>
      <c r="K193" s="255">
        <f>IFERROR(VLOOKUP($A193,강서소상공인영업팀IU!$A:$E,5,FALSE),0)</f>
        <v>0</v>
      </c>
      <c r="L193" s="255">
        <f>IFERROR(VLOOKUP($A193,동부소상공인영업팀IU!$A:$F,4,FALSE),0)</f>
        <v>204170</v>
      </c>
      <c r="M193" s="255">
        <f>IFERROR(VLOOKUP($A193,동부소상공인영업팀IU!$A:$F,5,FALSE),0)</f>
        <v>47891</v>
      </c>
      <c r="N193" s="255">
        <f>IFERROR(VLOOKUP($A193,동부소상공인영업팀IU!$A:$F,6,FALSE),0)</f>
        <v>278705</v>
      </c>
      <c r="O193" s="255">
        <f>IFERROR(VLOOKUP($A193,서부소상공인영업팀IU!$A:$F,5,FALSE),0)</f>
        <v>281950</v>
      </c>
      <c r="P193" s="255">
        <f>IFERROR(VLOOKUP($A193,서부소상공인영업팀IU!$A:$F,6,FALSE),0)</f>
        <v>68450</v>
      </c>
      <c r="Q193" s="255">
        <f>IFERROR(VLOOKUP($A193,서부소상공인영업팀IU!$A:$F,4,FALSE),0)</f>
        <v>0</v>
      </c>
      <c r="S193" s="255">
        <f>IFERROR(VLOOKUP(A193,강북소상공인영업팀IU!$A:$F,3,FALSE),0)+IFERROR(VLOOKUP(A193,강남소상공인영업팀IU!$A:$E,3,FALSE),0)+IFERROR(VLOOKUP(A193,강서소상공인영업팀IU!$A:$E,3,FALSE),0)+IFERROR(VLOOKUP(A193,동부소상공인영업팀IU!$A:$F,3,FALSE),0)+IFERROR(VLOOKUP(A193,서부소상공인영업팀IU!$A:$F,3,FALSE),0)</f>
        <v>9750</v>
      </c>
    </row>
    <row r="194" spans="1:19" customFormat="1" ht="16" x14ac:dyDescent="0.25">
      <c r="A194" s="56" t="s">
        <v>97</v>
      </c>
      <c r="B194" s="255">
        <f t="shared" si="2"/>
        <v>5157</v>
      </c>
      <c r="C194" s="255">
        <f>IFERROR(VLOOKUP($A194,법인영업혁신단!$A:$N,14,FALSE),0)</f>
        <v>0</v>
      </c>
      <c r="D194" s="255">
        <f>IFERROR(VLOOKUP($A194,'법인영업혁신단 IU'!$A:$F,6,FALSE),0)</f>
        <v>5157</v>
      </c>
      <c r="E194" s="255">
        <f>IFERROR(VLOOKUP($A194,강북소상공인영업팀IU!$A:$F,4,FALSE),0)</f>
        <v>0</v>
      </c>
      <c r="F194" s="255">
        <f>IFERROR(VLOOKUP($A194,강북소상공인영업팀IU!$A:$F,5,FALSE),0)</f>
        <v>0</v>
      </c>
      <c r="G194" s="255">
        <f>IFERROR(VLOOKUP($A194,강북소상공인영업팀IU!$A:$F,6,FALSE),0)</f>
        <v>0</v>
      </c>
      <c r="H194" s="255">
        <f>IFERROR(VLOOKUP($A194,강남소상공인영업팀IU!$A:$E,4,FALSE),0)</f>
        <v>0</v>
      </c>
      <c r="I194" s="255">
        <f>IFERROR(VLOOKUP($A194,강남소상공인영업팀IU!$A:$E,5,FALSE),0)</f>
        <v>0</v>
      </c>
      <c r="J194" s="255">
        <f>IFERROR(VLOOKUP($A194,강서소상공인영업팀IU!$A:$E,4,FALSE),0)</f>
        <v>0</v>
      </c>
      <c r="K194" s="255">
        <f>IFERROR(VLOOKUP($A194,강서소상공인영업팀IU!$A:$E,5,FALSE),0)</f>
        <v>0</v>
      </c>
      <c r="L194" s="255">
        <f>IFERROR(VLOOKUP($A194,동부소상공인영업팀IU!$A:$F,4,FALSE),0)</f>
        <v>0</v>
      </c>
      <c r="M194" s="255">
        <f>IFERROR(VLOOKUP($A194,동부소상공인영업팀IU!$A:$F,5,FALSE),0)</f>
        <v>0</v>
      </c>
      <c r="N194" s="255">
        <f>IFERROR(VLOOKUP($A194,동부소상공인영업팀IU!$A:$F,6,FALSE),0)</f>
        <v>0</v>
      </c>
      <c r="O194" s="255">
        <f>IFERROR(VLOOKUP($A194,서부소상공인영업팀IU!$A:$F,5,FALSE),0)</f>
        <v>0</v>
      </c>
      <c r="P194" s="255">
        <f>IFERROR(VLOOKUP($A194,서부소상공인영업팀IU!$A:$F,6,FALSE),0)</f>
        <v>0</v>
      </c>
      <c r="Q194" s="255">
        <f>IFERROR(VLOOKUP($A194,서부소상공인영업팀IU!$A:$F,4,FALSE),0)</f>
        <v>0</v>
      </c>
      <c r="S194" s="255">
        <f>IFERROR(VLOOKUP(A194,강북소상공인영업팀IU!$A:$F,3,FALSE),0)+IFERROR(VLOOKUP(A194,강남소상공인영업팀IU!$A:$E,3,FALSE),0)+IFERROR(VLOOKUP(A194,강서소상공인영업팀IU!$A:$E,3,FALSE),0)+IFERROR(VLOOKUP(A194,동부소상공인영업팀IU!$A:$F,3,FALSE),0)+IFERROR(VLOOKUP(A194,서부소상공인영업팀IU!$A:$F,3,FALSE),0)</f>
        <v>0</v>
      </c>
    </row>
    <row r="195" spans="1:19" customFormat="1" ht="16" x14ac:dyDescent="0.25">
      <c r="A195" s="56" t="s">
        <v>98</v>
      </c>
      <c r="B195" s="255">
        <f t="shared" ref="B195:B258" si="3">SUM(C195:Q195)</f>
        <v>421289</v>
      </c>
      <c r="C195" s="255">
        <f>IFERROR(VLOOKUP($A195,법인영업혁신단!$A:$N,14,FALSE),0)</f>
        <v>0</v>
      </c>
      <c r="D195" s="255">
        <f>IFERROR(VLOOKUP($A195,'법인영업혁신단 IU'!$A:$F,6,FALSE),0)</f>
        <v>319509</v>
      </c>
      <c r="E195" s="255">
        <f>IFERROR(VLOOKUP($A195,강북소상공인영업팀IU!$A:$F,4,FALSE),0)</f>
        <v>47691</v>
      </c>
      <c r="F195" s="255">
        <f>IFERROR(VLOOKUP($A195,강북소상공인영업팀IU!$A:$F,5,FALSE),0)</f>
        <v>22725</v>
      </c>
      <c r="G195" s="255">
        <f>IFERROR(VLOOKUP($A195,강북소상공인영업팀IU!$A:$F,6,FALSE),0)</f>
        <v>0</v>
      </c>
      <c r="H195" s="255">
        <f>IFERROR(VLOOKUP($A195,강남소상공인영업팀IU!$A:$E,4,FALSE),0)</f>
        <v>0</v>
      </c>
      <c r="I195" s="255">
        <f>IFERROR(VLOOKUP($A195,강남소상공인영업팀IU!$A:$E,5,FALSE),0)</f>
        <v>31364</v>
      </c>
      <c r="J195" s="255">
        <f>IFERROR(VLOOKUP($A195,강서소상공인영업팀IU!$A:$E,4,FALSE),0)</f>
        <v>0</v>
      </c>
      <c r="K195" s="255">
        <f>IFERROR(VLOOKUP($A195,강서소상공인영업팀IU!$A:$E,5,FALSE),0)</f>
        <v>0</v>
      </c>
      <c r="L195" s="255">
        <f>IFERROR(VLOOKUP($A195,동부소상공인영업팀IU!$A:$F,4,FALSE),0)</f>
        <v>0</v>
      </c>
      <c r="M195" s="255">
        <f>IFERROR(VLOOKUP($A195,동부소상공인영업팀IU!$A:$F,5,FALSE),0)</f>
        <v>0</v>
      </c>
      <c r="N195" s="255">
        <f>IFERROR(VLOOKUP($A195,동부소상공인영업팀IU!$A:$F,6,FALSE),0)</f>
        <v>0</v>
      </c>
      <c r="O195" s="255">
        <f>IFERROR(VLOOKUP($A195,서부소상공인영업팀IU!$A:$F,5,FALSE),0)</f>
        <v>0</v>
      </c>
      <c r="P195" s="255">
        <f>IFERROR(VLOOKUP($A195,서부소상공인영업팀IU!$A:$F,6,FALSE),0)</f>
        <v>0</v>
      </c>
      <c r="Q195" s="255">
        <f>IFERROR(VLOOKUP($A195,서부소상공인영업팀IU!$A:$F,4,FALSE),0)</f>
        <v>0</v>
      </c>
      <c r="S195" s="255">
        <f>IFERROR(VLOOKUP(A195,강북소상공인영업팀IU!$A:$F,3,FALSE),0)+IFERROR(VLOOKUP(A195,강남소상공인영업팀IU!$A:$E,3,FALSE),0)+IFERROR(VLOOKUP(A195,강서소상공인영업팀IU!$A:$E,3,FALSE),0)+IFERROR(VLOOKUP(A195,동부소상공인영업팀IU!$A:$F,3,FALSE),0)+IFERROR(VLOOKUP(A195,서부소상공인영업팀IU!$A:$F,3,FALSE),0)</f>
        <v>328060</v>
      </c>
    </row>
    <row r="196" spans="1:19" customFormat="1" ht="16" x14ac:dyDescent="0.25">
      <c r="A196" s="56" t="s">
        <v>238</v>
      </c>
      <c r="B196" s="255">
        <f t="shared" si="3"/>
        <v>0</v>
      </c>
      <c r="C196" s="255">
        <f>IFERROR(VLOOKUP($A196,법인영업혁신단!$A:$N,14,FALSE),0)</f>
        <v>0</v>
      </c>
      <c r="D196" s="255">
        <f>IFERROR(VLOOKUP($A196,'법인영업혁신단 IU'!$A:$F,6,FALSE),0)</f>
        <v>0</v>
      </c>
      <c r="E196" s="255">
        <f>IFERROR(VLOOKUP($A196,강북소상공인영업팀IU!$A:$F,4,FALSE),0)</f>
        <v>0</v>
      </c>
      <c r="F196" s="255">
        <f>IFERROR(VLOOKUP($A196,강북소상공인영업팀IU!$A:$F,5,FALSE),0)</f>
        <v>0</v>
      </c>
      <c r="G196" s="255">
        <f>IFERROR(VLOOKUP($A196,강북소상공인영업팀IU!$A:$F,6,FALSE),0)</f>
        <v>0</v>
      </c>
      <c r="H196" s="255">
        <f>IFERROR(VLOOKUP($A196,강남소상공인영업팀IU!$A:$E,4,FALSE),0)</f>
        <v>0</v>
      </c>
      <c r="I196" s="255">
        <f>IFERROR(VLOOKUP($A196,강남소상공인영업팀IU!$A:$E,5,FALSE),0)</f>
        <v>0</v>
      </c>
      <c r="J196" s="255">
        <f>IFERROR(VLOOKUP($A196,강서소상공인영업팀IU!$A:$E,4,FALSE),0)</f>
        <v>0</v>
      </c>
      <c r="K196" s="255">
        <f>IFERROR(VLOOKUP($A196,강서소상공인영업팀IU!$A:$E,5,FALSE),0)</f>
        <v>0</v>
      </c>
      <c r="L196" s="255">
        <f>IFERROR(VLOOKUP($A196,동부소상공인영업팀IU!$A:$F,4,FALSE),0)</f>
        <v>0</v>
      </c>
      <c r="M196" s="255">
        <f>IFERROR(VLOOKUP($A196,동부소상공인영업팀IU!$A:$F,5,FALSE),0)</f>
        <v>0</v>
      </c>
      <c r="N196" s="255">
        <f>IFERROR(VLOOKUP($A196,동부소상공인영업팀IU!$A:$F,6,FALSE),0)</f>
        <v>0</v>
      </c>
      <c r="O196" s="255">
        <f>IFERROR(VLOOKUP($A196,서부소상공인영업팀IU!$A:$F,5,FALSE),0)</f>
        <v>0</v>
      </c>
      <c r="P196" s="255">
        <f>IFERROR(VLOOKUP($A196,서부소상공인영업팀IU!$A:$F,6,FALSE),0)</f>
        <v>0</v>
      </c>
      <c r="Q196" s="255">
        <f>IFERROR(VLOOKUP($A196,서부소상공인영업팀IU!$A:$F,4,FALSE),0)</f>
        <v>0</v>
      </c>
      <c r="S196" s="255">
        <f>IFERROR(VLOOKUP(A196,강북소상공인영업팀IU!$A:$F,3,FALSE),0)+IFERROR(VLOOKUP(A196,강남소상공인영업팀IU!$A:$E,3,FALSE),0)+IFERROR(VLOOKUP(A196,강서소상공인영업팀IU!$A:$E,3,FALSE),0)+IFERROR(VLOOKUP(A196,동부소상공인영업팀IU!$A:$F,3,FALSE),0)+IFERROR(VLOOKUP(A196,서부소상공인영업팀IU!$A:$F,3,FALSE),0)</f>
        <v>0</v>
      </c>
    </row>
    <row r="197" spans="1:19" customFormat="1" ht="16" x14ac:dyDescent="0.25">
      <c r="A197" s="57" t="s">
        <v>239</v>
      </c>
      <c r="B197" s="255">
        <f t="shared" si="3"/>
        <v>0</v>
      </c>
      <c r="C197" s="255">
        <f>IFERROR(VLOOKUP($A197,법인영업혁신단!$A:$N,14,FALSE),0)</f>
        <v>0</v>
      </c>
      <c r="D197" s="255">
        <f>IFERROR(VLOOKUP($A197,'법인영업혁신단 IU'!$A:$F,6,FALSE),0)</f>
        <v>0</v>
      </c>
      <c r="E197" s="255">
        <f>IFERROR(VLOOKUP($A197,강북소상공인영업팀IU!$A:$F,4,FALSE),0)</f>
        <v>0</v>
      </c>
      <c r="F197" s="255">
        <f>IFERROR(VLOOKUP($A197,강북소상공인영업팀IU!$A:$F,5,FALSE),0)</f>
        <v>0</v>
      </c>
      <c r="G197" s="255">
        <f>IFERROR(VLOOKUP($A197,강북소상공인영업팀IU!$A:$F,6,FALSE),0)</f>
        <v>0</v>
      </c>
      <c r="H197" s="255">
        <f>IFERROR(VLOOKUP($A197,강남소상공인영업팀IU!$A:$E,4,FALSE),0)</f>
        <v>0</v>
      </c>
      <c r="I197" s="255">
        <f>IFERROR(VLOOKUP($A197,강남소상공인영업팀IU!$A:$E,5,FALSE),0)</f>
        <v>0</v>
      </c>
      <c r="J197" s="255">
        <f>IFERROR(VLOOKUP($A197,강서소상공인영업팀IU!$A:$E,4,FALSE),0)</f>
        <v>0</v>
      </c>
      <c r="K197" s="255">
        <f>IFERROR(VLOOKUP($A197,강서소상공인영업팀IU!$A:$E,5,FALSE),0)</f>
        <v>0</v>
      </c>
      <c r="L197" s="255">
        <f>IFERROR(VLOOKUP($A197,동부소상공인영업팀IU!$A:$F,4,FALSE),0)</f>
        <v>0</v>
      </c>
      <c r="M197" s="255">
        <f>IFERROR(VLOOKUP($A197,동부소상공인영업팀IU!$A:$F,5,FALSE),0)</f>
        <v>0</v>
      </c>
      <c r="N197" s="255">
        <f>IFERROR(VLOOKUP($A197,동부소상공인영업팀IU!$A:$F,6,FALSE),0)</f>
        <v>0</v>
      </c>
      <c r="O197" s="255">
        <f>IFERROR(VLOOKUP($A197,서부소상공인영업팀IU!$A:$F,5,FALSE),0)</f>
        <v>0</v>
      </c>
      <c r="P197" s="255">
        <f>IFERROR(VLOOKUP($A197,서부소상공인영업팀IU!$A:$F,6,FALSE),0)</f>
        <v>0</v>
      </c>
      <c r="Q197" s="255">
        <f>IFERROR(VLOOKUP($A197,서부소상공인영업팀IU!$A:$F,4,FALSE),0)</f>
        <v>0</v>
      </c>
      <c r="S197" s="255">
        <f>IFERROR(VLOOKUP(A197,강북소상공인영업팀IU!$A:$F,3,FALSE),0)+IFERROR(VLOOKUP(A197,강남소상공인영업팀IU!$A:$E,3,FALSE),0)+IFERROR(VLOOKUP(A197,강서소상공인영업팀IU!$A:$E,3,FALSE),0)+IFERROR(VLOOKUP(A197,동부소상공인영업팀IU!$A:$F,3,FALSE),0)+IFERROR(VLOOKUP(A197,서부소상공인영업팀IU!$A:$F,3,FALSE),0)</f>
        <v>0</v>
      </c>
    </row>
    <row r="198" spans="1:19" customFormat="1" ht="16" x14ac:dyDescent="0.25">
      <c r="A198" s="42" t="s">
        <v>99</v>
      </c>
      <c r="B198" s="255">
        <f t="shared" si="3"/>
        <v>14870529</v>
      </c>
      <c r="C198" s="255">
        <f>IFERROR(VLOOKUP($A198,법인영업혁신단!$A:$N,14,FALSE),0)</f>
        <v>0</v>
      </c>
      <c r="D198" s="255">
        <f>IFERROR(VLOOKUP($A198,'법인영업혁신단 IU'!$A:$F,6,FALSE),0)</f>
        <v>5152529</v>
      </c>
      <c r="E198" s="255">
        <f>IFERROR(VLOOKUP($A198,강북소상공인영업팀IU!$A:$F,4,FALSE),0)</f>
        <v>0</v>
      </c>
      <c r="F198" s="255">
        <f>IFERROR(VLOOKUP($A198,강북소상공인영업팀IU!$A:$F,5,FALSE),0)</f>
        <v>0</v>
      </c>
      <c r="G198" s="255">
        <f>IFERROR(VLOOKUP($A198,강북소상공인영업팀IU!$A:$F,6,FALSE),0)</f>
        <v>0</v>
      </c>
      <c r="H198" s="255">
        <f>IFERROR(VLOOKUP($A198,강남소상공인영업팀IU!$A:$E,4,FALSE),0)</f>
        <v>0</v>
      </c>
      <c r="I198" s="255">
        <f>IFERROR(VLOOKUP($A198,강남소상공인영업팀IU!$A:$E,5,FALSE),0)</f>
        <v>0</v>
      </c>
      <c r="J198" s="255">
        <f>IFERROR(VLOOKUP($A198,강서소상공인영업팀IU!$A:$E,4,FALSE),0)</f>
        <v>0</v>
      </c>
      <c r="K198" s="255">
        <f>IFERROR(VLOOKUP($A198,강서소상공인영업팀IU!$A:$E,5,FALSE),0)</f>
        <v>0</v>
      </c>
      <c r="L198" s="255">
        <f>IFERROR(VLOOKUP($A198,동부소상공인영업팀IU!$A:$F,4,FALSE),0)</f>
        <v>0</v>
      </c>
      <c r="M198" s="255">
        <f>IFERROR(VLOOKUP($A198,동부소상공인영업팀IU!$A:$F,5,FALSE),0)</f>
        <v>0</v>
      </c>
      <c r="N198" s="255">
        <f>IFERROR(VLOOKUP($A198,동부소상공인영업팀IU!$A:$F,6,FALSE),0)</f>
        <v>0</v>
      </c>
      <c r="O198" s="255">
        <f>IFERROR(VLOOKUP($A198,서부소상공인영업팀IU!$A:$F,5,FALSE),0)</f>
        <v>73000</v>
      </c>
      <c r="P198" s="255">
        <f>IFERROR(VLOOKUP($A198,서부소상공인영업팀IU!$A:$F,6,FALSE),0)</f>
        <v>9645000</v>
      </c>
      <c r="Q198" s="255">
        <f>IFERROR(VLOOKUP($A198,서부소상공인영업팀IU!$A:$F,4,FALSE),0)</f>
        <v>0</v>
      </c>
      <c r="S198" s="255">
        <f>IFERROR(VLOOKUP(A198,강북소상공인영업팀IU!$A:$F,3,FALSE),0)+IFERROR(VLOOKUP(A198,강남소상공인영업팀IU!$A:$E,3,FALSE),0)+IFERROR(VLOOKUP(A198,강서소상공인영업팀IU!$A:$E,3,FALSE),0)+IFERROR(VLOOKUP(A198,동부소상공인영업팀IU!$A:$F,3,FALSE),0)+IFERROR(VLOOKUP(A198,서부소상공인영업팀IU!$A:$F,3,FALSE),0)</f>
        <v>0</v>
      </c>
    </row>
    <row r="199" spans="1:19" customFormat="1" ht="16" x14ac:dyDescent="0.25">
      <c r="A199" s="56" t="s">
        <v>171</v>
      </c>
      <c r="B199" s="255">
        <f t="shared" si="3"/>
        <v>0</v>
      </c>
      <c r="C199" s="255">
        <f>IFERROR(VLOOKUP($A199,법인영업혁신단!$A:$N,14,FALSE),0)</f>
        <v>0</v>
      </c>
      <c r="D199" s="255">
        <f>IFERROR(VLOOKUP($A199,'법인영업혁신단 IU'!$A:$F,6,FALSE),0)</f>
        <v>0</v>
      </c>
      <c r="E199" s="255">
        <f>IFERROR(VLOOKUP($A199,강북소상공인영업팀IU!$A:$F,4,FALSE),0)</f>
        <v>0</v>
      </c>
      <c r="F199" s="255">
        <f>IFERROR(VLOOKUP($A199,강북소상공인영업팀IU!$A:$F,5,FALSE),0)</f>
        <v>0</v>
      </c>
      <c r="G199" s="255">
        <f>IFERROR(VLOOKUP($A199,강북소상공인영업팀IU!$A:$F,6,FALSE),0)</f>
        <v>0</v>
      </c>
      <c r="H199" s="255">
        <f>IFERROR(VLOOKUP($A199,강남소상공인영업팀IU!$A:$E,4,FALSE),0)</f>
        <v>0</v>
      </c>
      <c r="I199" s="255">
        <f>IFERROR(VLOOKUP($A199,강남소상공인영업팀IU!$A:$E,5,FALSE),0)</f>
        <v>0</v>
      </c>
      <c r="J199" s="255">
        <f>IFERROR(VLOOKUP($A199,강서소상공인영업팀IU!$A:$E,4,FALSE),0)</f>
        <v>0</v>
      </c>
      <c r="K199" s="255">
        <f>IFERROR(VLOOKUP($A199,강서소상공인영업팀IU!$A:$E,5,FALSE),0)</f>
        <v>0</v>
      </c>
      <c r="L199" s="255">
        <f>IFERROR(VLOOKUP($A199,동부소상공인영업팀IU!$A:$F,4,FALSE),0)</f>
        <v>0</v>
      </c>
      <c r="M199" s="255">
        <f>IFERROR(VLOOKUP($A199,동부소상공인영업팀IU!$A:$F,5,FALSE),0)</f>
        <v>0</v>
      </c>
      <c r="N199" s="255">
        <f>IFERROR(VLOOKUP($A199,동부소상공인영업팀IU!$A:$F,6,FALSE),0)</f>
        <v>0</v>
      </c>
      <c r="O199" s="255">
        <f>IFERROR(VLOOKUP($A199,서부소상공인영업팀IU!$A:$F,5,FALSE),0)</f>
        <v>0</v>
      </c>
      <c r="P199" s="255">
        <f>IFERROR(VLOOKUP($A199,서부소상공인영업팀IU!$A:$F,6,FALSE),0)</f>
        <v>0</v>
      </c>
      <c r="Q199" s="255">
        <f>IFERROR(VLOOKUP($A199,서부소상공인영업팀IU!$A:$F,4,FALSE),0)</f>
        <v>0</v>
      </c>
      <c r="S199" s="255">
        <f>IFERROR(VLOOKUP(A199,강북소상공인영업팀IU!$A:$F,3,FALSE),0)+IFERROR(VLOOKUP(A199,강남소상공인영업팀IU!$A:$E,3,FALSE),0)+IFERROR(VLOOKUP(A199,강서소상공인영업팀IU!$A:$E,3,FALSE),0)+IFERROR(VLOOKUP(A199,동부소상공인영업팀IU!$A:$F,3,FALSE),0)+IFERROR(VLOOKUP(A199,서부소상공인영업팀IU!$A:$F,3,FALSE),0)</f>
        <v>0</v>
      </c>
    </row>
    <row r="200" spans="1:19" customFormat="1" ht="16" x14ac:dyDescent="0.25">
      <c r="A200" s="56" t="s">
        <v>172</v>
      </c>
      <c r="B200" s="255">
        <f t="shared" si="3"/>
        <v>5152529</v>
      </c>
      <c r="C200" s="255">
        <f>IFERROR(VLOOKUP($A200,법인영업혁신단!$A:$N,14,FALSE),0)</f>
        <v>0</v>
      </c>
      <c r="D200" s="255">
        <f>IFERROR(VLOOKUP($A200,'법인영업혁신단 IU'!$A:$F,6,FALSE),0)</f>
        <v>5152529</v>
      </c>
      <c r="E200" s="255">
        <f>IFERROR(VLOOKUP($A200,강북소상공인영업팀IU!$A:$F,4,FALSE),0)</f>
        <v>0</v>
      </c>
      <c r="F200" s="255">
        <f>IFERROR(VLOOKUP($A200,강북소상공인영업팀IU!$A:$F,5,FALSE),0)</f>
        <v>0</v>
      </c>
      <c r="G200" s="255">
        <f>IFERROR(VLOOKUP($A200,강북소상공인영업팀IU!$A:$F,6,FALSE),0)</f>
        <v>0</v>
      </c>
      <c r="H200" s="255">
        <f>IFERROR(VLOOKUP($A200,강남소상공인영업팀IU!$A:$E,4,FALSE),0)</f>
        <v>0</v>
      </c>
      <c r="I200" s="255">
        <f>IFERROR(VLOOKUP($A200,강남소상공인영업팀IU!$A:$E,5,FALSE),0)</f>
        <v>0</v>
      </c>
      <c r="J200" s="255">
        <f>IFERROR(VLOOKUP($A200,강서소상공인영업팀IU!$A:$E,4,FALSE),0)</f>
        <v>0</v>
      </c>
      <c r="K200" s="255">
        <f>IFERROR(VLOOKUP($A200,강서소상공인영업팀IU!$A:$E,5,FALSE),0)</f>
        <v>0</v>
      </c>
      <c r="L200" s="255">
        <f>IFERROR(VLOOKUP($A200,동부소상공인영업팀IU!$A:$F,4,FALSE),0)</f>
        <v>0</v>
      </c>
      <c r="M200" s="255">
        <f>IFERROR(VLOOKUP($A200,동부소상공인영업팀IU!$A:$F,5,FALSE),0)</f>
        <v>0</v>
      </c>
      <c r="N200" s="255">
        <f>IFERROR(VLOOKUP($A200,동부소상공인영업팀IU!$A:$F,6,FALSE),0)</f>
        <v>0</v>
      </c>
      <c r="O200" s="255">
        <f>IFERROR(VLOOKUP($A200,서부소상공인영업팀IU!$A:$F,5,FALSE),0)</f>
        <v>0</v>
      </c>
      <c r="P200" s="255">
        <f>IFERROR(VLOOKUP($A200,서부소상공인영업팀IU!$A:$F,6,FALSE),0)</f>
        <v>0</v>
      </c>
      <c r="Q200" s="255">
        <f>IFERROR(VLOOKUP($A200,서부소상공인영업팀IU!$A:$F,4,FALSE),0)</f>
        <v>0</v>
      </c>
      <c r="S200" s="255">
        <f>IFERROR(VLOOKUP(A200,강북소상공인영업팀IU!$A:$F,3,FALSE),0)+IFERROR(VLOOKUP(A200,강남소상공인영업팀IU!$A:$E,3,FALSE),0)+IFERROR(VLOOKUP(A200,강서소상공인영업팀IU!$A:$E,3,FALSE),0)+IFERROR(VLOOKUP(A200,동부소상공인영업팀IU!$A:$F,3,FALSE),0)+IFERROR(VLOOKUP(A200,서부소상공인영업팀IU!$A:$F,3,FALSE),0)</f>
        <v>0</v>
      </c>
    </row>
    <row r="201" spans="1:19" customFormat="1" ht="16" x14ac:dyDescent="0.25">
      <c r="A201" s="56" t="s">
        <v>136</v>
      </c>
      <c r="B201" s="255">
        <f t="shared" si="3"/>
        <v>0</v>
      </c>
      <c r="C201" s="255">
        <f>IFERROR(VLOOKUP($A201,법인영업혁신단!$A:$N,14,FALSE),0)</f>
        <v>0</v>
      </c>
      <c r="D201" s="255">
        <f>IFERROR(VLOOKUP($A201,'법인영업혁신단 IU'!$A:$F,6,FALSE),0)</f>
        <v>0</v>
      </c>
      <c r="E201" s="255">
        <f>IFERROR(VLOOKUP($A201,강북소상공인영업팀IU!$A:$F,4,FALSE),0)</f>
        <v>0</v>
      </c>
      <c r="F201" s="255">
        <f>IFERROR(VLOOKUP($A201,강북소상공인영업팀IU!$A:$F,5,FALSE),0)</f>
        <v>0</v>
      </c>
      <c r="G201" s="255">
        <f>IFERROR(VLOOKUP($A201,강북소상공인영업팀IU!$A:$F,6,FALSE),0)</f>
        <v>0</v>
      </c>
      <c r="H201" s="255">
        <f>IFERROR(VLOOKUP($A201,강남소상공인영업팀IU!$A:$E,4,FALSE),0)</f>
        <v>0</v>
      </c>
      <c r="I201" s="255">
        <f>IFERROR(VLOOKUP($A201,강남소상공인영업팀IU!$A:$E,5,FALSE),0)</f>
        <v>0</v>
      </c>
      <c r="J201" s="255">
        <f>IFERROR(VLOOKUP($A201,강서소상공인영업팀IU!$A:$E,4,FALSE),0)</f>
        <v>0</v>
      </c>
      <c r="K201" s="255">
        <f>IFERROR(VLOOKUP($A201,강서소상공인영업팀IU!$A:$E,5,FALSE),0)</f>
        <v>0</v>
      </c>
      <c r="L201" s="255">
        <f>IFERROR(VLOOKUP($A201,동부소상공인영업팀IU!$A:$F,4,FALSE),0)</f>
        <v>0</v>
      </c>
      <c r="M201" s="255">
        <f>IFERROR(VLOOKUP($A201,동부소상공인영업팀IU!$A:$F,5,FALSE),0)</f>
        <v>0</v>
      </c>
      <c r="N201" s="255">
        <f>IFERROR(VLOOKUP($A201,동부소상공인영업팀IU!$A:$F,6,FALSE),0)</f>
        <v>0</v>
      </c>
      <c r="O201" s="255">
        <f>IFERROR(VLOOKUP($A201,서부소상공인영업팀IU!$A:$F,5,FALSE),0)</f>
        <v>0</v>
      </c>
      <c r="P201" s="255">
        <f>IFERROR(VLOOKUP($A201,서부소상공인영업팀IU!$A:$F,6,FALSE),0)</f>
        <v>0</v>
      </c>
      <c r="Q201" s="255">
        <f>IFERROR(VLOOKUP($A201,서부소상공인영업팀IU!$A:$F,4,FALSE),0)</f>
        <v>0</v>
      </c>
      <c r="S201" s="255">
        <f>IFERROR(VLOOKUP(A201,강북소상공인영업팀IU!$A:$F,3,FALSE),0)+IFERROR(VLOOKUP(A201,강남소상공인영업팀IU!$A:$E,3,FALSE),0)+IFERROR(VLOOKUP(A201,강서소상공인영업팀IU!$A:$E,3,FALSE),0)+IFERROR(VLOOKUP(A201,동부소상공인영업팀IU!$A:$F,3,FALSE),0)+IFERROR(VLOOKUP(A201,서부소상공인영업팀IU!$A:$F,3,FALSE),0)</f>
        <v>0</v>
      </c>
    </row>
    <row r="202" spans="1:19" customFormat="1" ht="16" x14ac:dyDescent="0.25">
      <c r="A202" s="56" t="s">
        <v>173</v>
      </c>
      <c r="B202" s="255">
        <f t="shared" si="3"/>
        <v>0</v>
      </c>
      <c r="C202" s="255">
        <f>IFERROR(VLOOKUP($A202,법인영업혁신단!$A:$N,14,FALSE),0)</f>
        <v>0</v>
      </c>
      <c r="D202" s="255">
        <f>IFERROR(VLOOKUP($A202,'법인영업혁신단 IU'!$A:$F,6,FALSE),0)</f>
        <v>0</v>
      </c>
      <c r="E202" s="255">
        <f>IFERROR(VLOOKUP($A202,강북소상공인영업팀IU!$A:$F,4,FALSE),0)</f>
        <v>0</v>
      </c>
      <c r="F202" s="255">
        <f>IFERROR(VLOOKUP($A202,강북소상공인영업팀IU!$A:$F,5,FALSE),0)</f>
        <v>0</v>
      </c>
      <c r="G202" s="255">
        <f>IFERROR(VLOOKUP($A202,강북소상공인영업팀IU!$A:$F,6,FALSE),0)</f>
        <v>0</v>
      </c>
      <c r="H202" s="255">
        <f>IFERROR(VLOOKUP($A202,강남소상공인영업팀IU!$A:$E,4,FALSE),0)</f>
        <v>0</v>
      </c>
      <c r="I202" s="255">
        <f>IFERROR(VLOOKUP($A202,강남소상공인영업팀IU!$A:$E,5,FALSE),0)</f>
        <v>0</v>
      </c>
      <c r="J202" s="255">
        <f>IFERROR(VLOOKUP($A202,강서소상공인영업팀IU!$A:$E,4,FALSE),0)</f>
        <v>0</v>
      </c>
      <c r="K202" s="255">
        <f>IFERROR(VLOOKUP($A202,강서소상공인영업팀IU!$A:$E,5,FALSE),0)</f>
        <v>0</v>
      </c>
      <c r="L202" s="255">
        <f>IFERROR(VLOOKUP($A202,동부소상공인영업팀IU!$A:$F,4,FALSE),0)</f>
        <v>0</v>
      </c>
      <c r="M202" s="255">
        <f>IFERROR(VLOOKUP($A202,동부소상공인영업팀IU!$A:$F,5,FALSE),0)</f>
        <v>0</v>
      </c>
      <c r="N202" s="255">
        <f>IFERROR(VLOOKUP($A202,동부소상공인영업팀IU!$A:$F,6,FALSE),0)</f>
        <v>0</v>
      </c>
      <c r="O202" s="255">
        <f>IFERROR(VLOOKUP($A202,서부소상공인영업팀IU!$A:$F,5,FALSE),0)</f>
        <v>0</v>
      </c>
      <c r="P202" s="255">
        <f>IFERROR(VLOOKUP($A202,서부소상공인영업팀IU!$A:$F,6,FALSE),0)</f>
        <v>0</v>
      </c>
      <c r="Q202" s="255">
        <f>IFERROR(VLOOKUP($A202,서부소상공인영업팀IU!$A:$F,4,FALSE),0)</f>
        <v>0</v>
      </c>
      <c r="S202" s="255">
        <f>IFERROR(VLOOKUP(A202,강북소상공인영업팀IU!$A:$F,3,FALSE),0)+IFERROR(VLOOKUP(A202,강남소상공인영업팀IU!$A:$E,3,FALSE),0)+IFERROR(VLOOKUP(A202,강서소상공인영업팀IU!$A:$E,3,FALSE),0)+IFERROR(VLOOKUP(A202,동부소상공인영업팀IU!$A:$F,3,FALSE),0)+IFERROR(VLOOKUP(A202,서부소상공인영업팀IU!$A:$F,3,FALSE),0)</f>
        <v>0</v>
      </c>
    </row>
    <row r="203" spans="1:19" customFormat="1" ht="16" x14ac:dyDescent="0.25">
      <c r="A203" s="56" t="s">
        <v>100</v>
      </c>
      <c r="B203" s="255">
        <f t="shared" si="3"/>
        <v>128000</v>
      </c>
      <c r="C203" s="255">
        <f>IFERROR(VLOOKUP($A203,법인영업혁신단!$A:$N,14,FALSE),0)</f>
        <v>0</v>
      </c>
      <c r="D203" s="255">
        <f>IFERROR(VLOOKUP($A203,'법인영업혁신단 IU'!$A:$F,6,FALSE),0)</f>
        <v>0</v>
      </c>
      <c r="E203" s="255">
        <f>IFERROR(VLOOKUP($A203,강북소상공인영업팀IU!$A:$F,4,FALSE),0)</f>
        <v>0</v>
      </c>
      <c r="F203" s="255">
        <f>IFERROR(VLOOKUP($A203,강북소상공인영업팀IU!$A:$F,5,FALSE),0)</f>
        <v>0</v>
      </c>
      <c r="G203" s="255">
        <f>IFERROR(VLOOKUP($A203,강북소상공인영업팀IU!$A:$F,6,FALSE),0)</f>
        <v>0</v>
      </c>
      <c r="H203" s="255">
        <f>IFERROR(VLOOKUP($A203,강남소상공인영업팀IU!$A:$E,4,FALSE),0)</f>
        <v>0</v>
      </c>
      <c r="I203" s="255">
        <f>IFERROR(VLOOKUP($A203,강남소상공인영업팀IU!$A:$E,5,FALSE),0)</f>
        <v>0</v>
      </c>
      <c r="J203" s="255">
        <f>IFERROR(VLOOKUP($A203,강서소상공인영업팀IU!$A:$E,4,FALSE),0)</f>
        <v>0</v>
      </c>
      <c r="K203" s="255">
        <f>IFERROR(VLOOKUP($A203,강서소상공인영업팀IU!$A:$E,5,FALSE),0)</f>
        <v>0</v>
      </c>
      <c r="L203" s="255">
        <f>IFERROR(VLOOKUP($A203,동부소상공인영업팀IU!$A:$F,4,FALSE),0)</f>
        <v>0</v>
      </c>
      <c r="M203" s="255">
        <f>IFERROR(VLOOKUP($A203,동부소상공인영업팀IU!$A:$F,5,FALSE),0)</f>
        <v>0</v>
      </c>
      <c r="N203" s="255">
        <f>IFERROR(VLOOKUP($A203,동부소상공인영업팀IU!$A:$F,6,FALSE),0)</f>
        <v>0</v>
      </c>
      <c r="O203" s="255">
        <f>IFERROR(VLOOKUP($A203,서부소상공인영업팀IU!$A:$F,5,FALSE),0)</f>
        <v>73000</v>
      </c>
      <c r="P203" s="255">
        <f>IFERROR(VLOOKUP($A203,서부소상공인영업팀IU!$A:$F,6,FALSE),0)</f>
        <v>55000</v>
      </c>
      <c r="Q203" s="255">
        <f>IFERROR(VLOOKUP($A203,서부소상공인영업팀IU!$A:$F,4,FALSE),0)</f>
        <v>0</v>
      </c>
      <c r="S203" s="255">
        <f>IFERROR(VLOOKUP(A203,강북소상공인영업팀IU!$A:$F,3,FALSE),0)+IFERROR(VLOOKUP(A203,강남소상공인영업팀IU!$A:$E,3,FALSE),0)+IFERROR(VLOOKUP(A203,강서소상공인영업팀IU!$A:$E,3,FALSE),0)+IFERROR(VLOOKUP(A203,동부소상공인영업팀IU!$A:$F,3,FALSE),0)+IFERROR(VLOOKUP(A203,서부소상공인영업팀IU!$A:$F,3,FALSE),0)</f>
        <v>0</v>
      </c>
    </row>
    <row r="204" spans="1:19" customFormat="1" ht="16" x14ac:dyDescent="0.25">
      <c r="A204" s="56" t="s">
        <v>101</v>
      </c>
      <c r="B204" s="255">
        <f t="shared" si="3"/>
        <v>0</v>
      </c>
      <c r="C204" s="255">
        <f>IFERROR(VLOOKUP($A204,법인영업혁신단!$A:$N,14,FALSE),0)</f>
        <v>0</v>
      </c>
      <c r="D204" s="255">
        <f>IFERROR(VLOOKUP($A204,'법인영업혁신단 IU'!$A:$F,6,FALSE),0)</f>
        <v>0</v>
      </c>
      <c r="E204" s="255">
        <f>IFERROR(VLOOKUP($A204,강북소상공인영업팀IU!$A:$F,4,FALSE),0)</f>
        <v>0</v>
      </c>
      <c r="F204" s="255">
        <f>IFERROR(VLOOKUP($A204,강북소상공인영업팀IU!$A:$F,5,FALSE),0)</f>
        <v>0</v>
      </c>
      <c r="G204" s="255">
        <f>IFERROR(VLOOKUP($A204,강북소상공인영업팀IU!$A:$F,6,FALSE),0)</f>
        <v>0</v>
      </c>
      <c r="H204" s="255">
        <f>IFERROR(VLOOKUP($A204,강남소상공인영업팀IU!$A:$E,4,FALSE),0)</f>
        <v>0</v>
      </c>
      <c r="I204" s="255">
        <f>IFERROR(VLOOKUP($A204,강남소상공인영업팀IU!$A:$E,5,FALSE),0)</f>
        <v>0</v>
      </c>
      <c r="J204" s="255">
        <f>IFERROR(VLOOKUP($A204,강서소상공인영업팀IU!$A:$E,4,FALSE),0)</f>
        <v>0</v>
      </c>
      <c r="K204" s="255">
        <f>IFERROR(VLOOKUP($A204,강서소상공인영업팀IU!$A:$E,5,FALSE),0)</f>
        <v>0</v>
      </c>
      <c r="L204" s="255">
        <f>IFERROR(VLOOKUP($A204,동부소상공인영업팀IU!$A:$F,4,FALSE),0)</f>
        <v>0</v>
      </c>
      <c r="M204" s="255">
        <f>IFERROR(VLOOKUP($A204,동부소상공인영업팀IU!$A:$F,5,FALSE),0)</f>
        <v>0</v>
      </c>
      <c r="N204" s="255">
        <f>IFERROR(VLOOKUP($A204,동부소상공인영업팀IU!$A:$F,6,FALSE),0)</f>
        <v>0</v>
      </c>
      <c r="O204" s="255">
        <f>IFERROR(VLOOKUP($A204,서부소상공인영업팀IU!$A:$F,5,FALSE),0)</f>
        <v>0</v>
      </c>
      <c r="P204" s="255">
        <f>IFERROR(VLOOKUP($A204,서부소상공인영업팀IU!$A:$F,6,FALSE),0)</f>
        <v>0</v>
      </c>
      <c r="Q204" s="255">
        <f>IFERROR(VLOOKUP($A204,서부소상공인영업팀IU!$A:$F,4,FALSE),0)</f>
        <v>0</v>
      </c>
      <c r="S204" s="255">
        <f>IFERROR(VLOOKUP(A204,강북소상공인영업팀IU!$A:$F,3,FALSE),0)+IFERROR(VLOOKUP(A204,강남소상공인영업팀IU!$A:$E,3,FALSE),0)+IFERROR(VLOOKUP(A204,강서소상공인영업팀IU!$A:$E,3,FALSE),0)+IFERROR(VLOOKUP(A204,동부소상공인영업팀IU!$A:$F,3,FALSE),0)+IFERROR(VLOOKUP(A204,서부소상공인영업팀IU!$A:$F,3,FALSE),0)</f>
        <v>0</v>
      </c>
    </row>
    <row r="205" spans="1:19" customFormat="1" ht="16" x14ac:dyDescent="0.25">
      <c r="A205" s="56" t="s">
        <v>102</v>
      </c>
      <c r="B205" s="255">
        <f t="shared" si="3"/>
        <v>9590000</v>
      </c>
      <c r="C205" s="255">
        <f>IFERROR(VLOOKUP($A205,법인영업혁신단!$A:$N,14,FALSE),0)</f>
        <v>0</v>
      </c>
      <c r="D205" s="255">
        <f>IFERROR(VLOOKUP($A205,'법인영업혁신단 IU'!$A:$F,6,FALSE),0)</f>
        <v>0</v>
      </c>
      <c r="E205" s="255">
        <f>IFERROR(VLOOKUP($A205,강북소상공인영업팀IU!$A:$F,4,FALSE),0)</f>
        <v>0</v>
      </c>
      <c r="F205" s="255">
        <f>IFERROR(VLOOKUP($A205,강북소상공인영업팀IU!$A:$F,5,FALSE),0)</f>
        <v>0</v>
      </c>
      <c r="G205" s="255">
        <f>IFERROR(VLOOKUP($A205,강북소상공인영업팀IU!$A:$F,6,FALSE),0)</f>
        <v>0</v>
      </c>
      <c r="H205" s="255">
        <f>IFERROR(VLOOKUP($A205,강남소상공인영업팀IU!$A:$E,4,FALSE),0)</f>
        <v>0</v>
      </c>
      <c r="I205" s="255">
        <f>IFERROR(VLOOKUP($A205,강남소상공인영업팀IU!$A:$E,5,FALSE),0)</f>
        <v>0</v>
      </c>
      <c r="J205" s="255">
        <f>IFERROR(VLOOKUP($A205,강서소상공인영업팀IU!$A:$E,4,FALSE),0)</f>
        <v>0</v>
      </c>
      <c r="K205" s="255">
        <f>IFERROR(VLOOKUP($A205,강서소상공인영업팀IU!$A:$E,5,FALSE),0)</f>
        <v>0</v>
      </c>
      <c r="L205" s="255">
        <f>IFERROR(VLOOKUP($A205,동부소상공인영업팀IU!$A:$F,4,FALSE),0)</f>
        <v>0</v>
      </c>
      <c r="M205" s="255">
        <f>IFERROR(VLOOKUP($A205,동부소상공인영업팀IU!$A:$F,5,FALSE),0)</f>
        <v>0</v>
      </c>
      <c r="N205" s="255">
        <f>IFERROR(VLOOKUP($A205,동부소상공인영업팀IU!$A:$F,6,FALSE),0)</f>
        <v>0</v>
      </c>
      <c r="O205" s="255">
        <f>IFERROR(VLOOKUP($A205,서부소상공인영업팀IU!$A:$F,5,FALSE),0)</f>
        <v>0</v>
      </c>
      <c r="P205" s="255">
        <f>IFERROR(VLOOKUP($A205,서부소상공인영업팀IU!$A:$F,6,FALSE),0)</f>
        <v>9590000</v>
      </c>
      <c r="Q205" s="255">
        <f>IFERROR(VLOOKUP($A205,서부소상공인영업팀IU!$A:$F,4,FALSE),0)</f>
        <v>0</v>
      </c>
      <c r="S205" s="255">
        <f>IFERROR(VLOOKUP(A205,강북소상공인영업팀IU!$A:$F,3,FALSE),0)+IFERROR(VLOOKUP(A205,강남소상공인영업팀IU!$A:$E,3,FALSE),0)+IFERROR(VLOOKUP(A205,강서소상공인영업팀IU!$A:$E,3,FALSE),0)+IFERROR(VLOOKUP(A205,동부소상공인영업팀IU!$A:$F,3,FALSE),0)+IFERROR(VLOOKUP(A205,서부소상공인영업팀IU!$A:$F,3,FALSE),0)</f>
        <v>0</v>
      </c>
    </row>
    <row r="206" spans="1:19" customFormat="1" ht="16" x14ac:dyDescent="0.25">
      <c r="A206" s="56" t="s">
        <v>103</v>
      </c>
      <c r="B206" s="255">
        <f t="shared" si="3"/>
        <v>0</v>
      </c>
      <c r="C206" s="255">
        <f>IFERROR(VLOOKUP($A206,법인영업혁신단!$A:$N,14,FALSE),0)</f>
        <v>0</v>
      </c>
      <c r="D206" s="255">
        <f>IFERROR(VLOOKUP($A206,'법인영업혁신단 IU'!$A:$F,6,FALSE),0)</f>
        <v>0</v>
      </c>
      <c r="E206" s="255">
        <f>IFERROR(VLOOKUP($A206,강북소상공인영업팀IU!$A:$F,4,FALSE),0)</f>
        <v>0</v>
      </c>
      <c r="F206" s="255">
        <f>IFERROR(VLOOKUP($A206,강북소상공인영업팀IU!$A:$F,5,FALSE),0)</f>
        <v>0</v>
      </c>
      <c r="G206" s="255">
        <f>IFERROR(VLOOKUP($A206,강북소상공인영업팀IU!$A:$F,6,FALSE),0)</f>
        <v>0</v>
      </c>
      <c r="H206" s="255">
        <f>IFERROR(VLOOKUP($A206,강남소상공인영업팀IU!$A:$E,4,FALSE),0)</f>
        <v>0</v>
      </c>
      <c r="I206" s="255">
        <f>IFERROR(VLOOKUP($A206,강남소상공인영업팀IU!$A:$E,5,FALSE),0)</f>
        <v>0</v>
      </c>
      <c r="J206" s="255">
        <f>IFERROR(VLOOKUP($A206,강서소상공인영업팀IU!$A:$E,4,FALSE),0)</f>
        <v>0</v>
      </c>
      <c r="K206" s="255">
        <f>IFERROR(VLOOKUP($A206,강서소상공인영업팀IU!$A:$E,5,FALSE),0)</f>
        <v>0</v>
      </c>
      <c r="L206" s="255">
        <f>IFERROR(VLOOKUP($A206,동부소상공인영업팀IU!$A:$F,4,FALSE),0)</f>
        <v>0</v>
      </c>
      <c r="M206" s="255">
        <f>IFERROR(VLOOKUP($A206,동부소상공인영업팀IU!$A:$F,5,FALSE),0)</f>
        <v>0</v>
      </c>
      <c r="N206" s="255">
        <f>IFERROR(VLOOKUP($A206,동부소상공인영업팀IU!$A:$F,6,FALSE),0)</f>
        <v>0</v>
      </c>
      <c r="O206" s="255">
        <f>IFERROR(VLOOKUP($A206,서부소상공인영업팀IU!$A:$F,5,FALSE),0)</f>
        <v>0</v>
      </c>
      <c r="P206" s="255">
        <f>IFERROR(VLOOKUP($A206,서부소상공인영업팀IU!$A:$F,6,FALSE),0)</f>
        <v>0</v>
      </c>
      <c r="Q206" s="255">
        <f>IFERROR(VLOOKUP($A206,서부소상공인영업팀IU!$A:$F,4,FALSE),0)</f>
        <v>0</v>
      </c>
      <c r="S206" s="255">
        <f>IFERROR(VLOOKUP(A206,강북소상공인영업팀IU!$A:$F,3,FALSE),0)+IFERROR(VLOOKUP(A206,강남소상공인영업팀IU!$A:$E,3,FALSE),0)+IFERROR(VLOOKUP(A206,강서소상공인영업팀IU!$A:$E,3,FALSE),0)+IFERROR(VLOOKUP(A206,동부소상공인영업팀IU!$A:$F,3,FALSE),0)+IFERROR(VLOOKUP(A206,서부소상공인영업팀IU!$A:$F,3,FALSE),0)</f>
        <v>0</v>
      </c>
    </row>
    <row r="207" spans="1:19" customFormat="1" ht="16" x14ac:dyDescent="0.25">
      <c r="A207" s="56" t="s">
        <v>174</v>
      </c>
      <c r="B207" s="255">
        <f t="shared" si="3"/>
        <v>0</v>
      </c>
      <c r="C207" s="255">
        <f>IFERROR(VLOOKUP($A207,법인영업혁신단!$A:$N,14,FALSE),0)</f>
        <v>0</v>
      </c>
      <c r="D207" s="255">
        <f>IFERROR(VLOOKUP($A207,'법인영업혁신단 IU'!$A:$F,6,FALSE),0)</f>
        <v>0</v>
      </c>
      <c r="E207" s="255">
        <f>IFERROR(VLOOKUP($A207,강북소상공인영업팀IU!$A:$F,4,FALSE),0)</f>
        <v>0</v>
      </c>
      <c r="F207" s="255">
        <f>IFERROR(VLOOKUP($A207,강북소상공인영업팀IU!$A:$F,5,FALSE),0)</f>
        <v>0</v>
      </c>
      <c r="G207" s="255">
        <f>IFERROR(VLOOKUP($A207,강북소상공인영업팀IU!$A:$F,6,FALSE),0)</f>
        <v>0</v>
      </c>
      <c r="H207" s="255">
        <f>IFERROR(VLOOKUP($A207,강남소상공인영업팀IU!$A:$E,4,FALSE),0)</f>
        <v>0</v>
      </c>
      <c r="I207" s="255">
        <f>IFERROR(VLOOKUP($A207,강남소상공인영업팀IU!$A:$E,5,FALSE),0)</f>
        <v>0</v>
      </c>
      <c r="J207" s="255">
        <f>IFERROR(VLOOKUP($A207,강서소상공인영업팀IU!$A:$E,4,FALSE),0)</f>
        <v>0</v>
      </c>
      <c r="K207" s="255">
        <f>IFERROR(VLOOKUP($A207,강서소상공인영업팀IU!$A:$E,5,FALSE),0)</f>
        <v>0</v>
      </c>
      <c r="L207" s="255">
        <f>IFERROR(VLOOKUP($A207,동부소상공인영업팀IU!$A:$F,4,FALSE),0)</f>
        <v>0</v>
      </c>
      <c r="M207" s="255">
        <f>IFERROR(VLOOKUP($A207,동부소상공인영업팀IU!$A:$F,5,FALSE),0)</f>
        <v>0</v>
      </c>
      <c r="N207" s="255">
        <f>IFERROR(VLOOKUP($A207,동부소상공인영업팀IU!$A:$F,6,FALSE),0)</f>
        <v>0</v>
      </c>
      <c r="O207" s="255">
        <f>IFERROR(VLOOKUP($A207,서부소상공인영업팀IU!$A:$F,5,FALSE),0)</f>
        <v>0</v>
      </c>
      <c r="P207" s="255">
        <f>IFERROR(VLOOKUP($A207,서부소상공인영업팀IU!$A:$F,6,FALSE),0)</f>
        <v>0</v>
      </c>
      <c r="Q207" s="255">
        <f>IFERROR(VLOOKUP($A207,서부소상공인영업팀IU!$A:$F,4,FALSE),0)</f>
        <v>0</v>
      </c>
      <c r="S207" s="255">
        <f>IFERROR(VLOOKUP(A207,강북소상공인영업팀IU!$A:$F,3,FALSE),0)+IFERROR(VLOOKUP(A207,강남소상공인영업팀IU!$A:$E,3,FALSE),0)+IFERROR(VLOOKUP(A207,강서소상공인영업팀IU!$A:$E,3,FALSE),0)+IFERROR(VLOOKUP(A207,동부소상공인영업팀IU!$A:$F,3,FALSE),0)+IFERROR(VLOOKUP(A207,서부소상공인영업팀IU!$A:$F,3,FALSE),0)</f>
        <v>0</v>
      </c>
    </row>
    <row r="208" spans="1:19" customFormat="1" ht="16" x14ac:dyDescent="0.25">
      <c r="A208" s="56" t="s">
        <v>104</v>
      </c>
      <c r="B208" s="255">
        <f t="shared" si="3"/>
        <v>0</v>
      </c>
      <c r="C208" s="255">
        <f>IFERROR(VLOOKUP($A208,법인영업혁신단!$A:$N,14,FALSE),0)</f>
        <v>0</v>
      </c>
      <c r="D208" s="255">
        <f>IFERROR(VLOOKUP($A208,'법인영업혁신단 IU'!$A:$F,6,FALSE),0)</f>
        <v>0</v>
      </c>
      <c r="E208" s="255">
        <f>IFERROR(VLOOKUP($A208,강북소상공인영업팀IU!$A:$F,4,FALSE),0)</f>
        <v>0</v>
      </c>
      <c r="F208" s="255">
        <f>IFERROR(VLOOKUP($A208,강북소상공인영업팀IU!$A:$F,5,FALSE),0)</f>
        <v>0</v>
      </c>
      <c r="G208" s="255">
        <f>IFERROR(VLOOKUP($A208,강북소상공인영업팀IU!$A:$F,6,FALSE),0)</f>
        <v>0</v>
      </c>
      <c r="H208" s="255">
        <f>IFERROR(VLOOKUP($A208,강남소상공인영업팀IU!$A:$E,4,FALSE),0)</f>
        <v>0</v>
      </c>
      <c r="I208" s="255">
        <f>IFERROR(VLOOKUP($A208,강남소상공인영업팀IU!$A:$E,5,FALSE),0)</f>
        <v>0</v>
      </c>
      <c r="J208" s="255">
        <f>IFERROR(VLOOKUP($A208,강서소상공인영업팀IU!$A:$E,4,FALSE),0)</f>
        <v>0</v>
      </c>
      <c r="K208" s="255">
        <f>IFERROR(VLOOKUP($A208,강서소상공인영업팀IU!$A:$E,5,FALSE),0)</f>
        <v>0</v>
      </c>
      <c r="L208" s="255">
        <f>IFERROR(VLOOKUP($A208,동부소상공인영업팀IU!$A:$F,4,FALSE),0)</f>
        <v>0</v>
      </c>
      <c r="M208" s="255">
        <f>IFERROR(VLOOKUP($A208,동부소상공인영업팀IU!$A:$F,5,FALSE),0)</f>
        <v>0</v>
      </c>
      <c r="N208" s="255">
        <f>IFERROR(VLOOKUP($A208,동부소상공인영업팀IU!$A:$F,6,FALSE),0)</f>
        <v>0</v>
      </c>
      <c r="O208" s="255">
        <f>IFERROR(VLOOKUP($A208,서부소상공인영업팀IU!$A:$F,5,FALSE),0)</f>
        <v>0</v>
      </c>
      <c r="P208" s="255">
        <f>IFERROR(VLOOKUP($A208,서부소상공인영업팀IU!$A:$F,6,FALSE),0)</f>
        <v>0</v>
      </c>
      <c r="Q208" s="255">
        <f>IFERROR(VLOOKUP($A208,서부소상공인영업팀IU!$A:$F,4,FALSE),0)</f>
        <v>0</v>
      </c>
      <c r="S208" s="255">
        <f>IFERROR(VLOOKUP(A208,강북소상공인영업팀IU!$A:$F,3,FALSE),0)+IFERROR(VLOOKUP(A208,강남소상공인영업팀IU!$A:$E,3,FALSE),0)+IFERROR(VLOOKUP(A208,강서소상공인영업팀IU!$A:$E,3,FALSE),0)+IFERROR(VLOOKUP(A208,동부소상공인영업팀IU!$A:$F,3,FALSE),0)+IFERROR(VLOOKUP(A208,서부소상공인영업팀IU!$A:$F,3,FALSE),0)</f>
        <v>0</v>
      </c>
    </row>
    <row r="209" spans="1:19" customFormat="1" ht="16" x14ac:dyDescent="0.25">
      <c r="A209" s="57" t="s">
        <v>240</v>
      </c>
      <c r="B209" s="255">
        <f t="shared" si="3"/>
        <v>0</v>
      </c>
      <c r="C209" s="255">
        <f>IFERROR(VLOOKUP($A209,법인영업혁신단!$A:$N,14,FALSE),0)</f>
        <v>0</v>
      </c>
      <c r="D209" s="255">
        <f>IFERROR(VLOOKUP($A209,'법인영업혁신단 IU'!$A:$F,6,FALSE),0)</f>
        <v>0</v>
      </c>
      <c r="E209" s="255">
        <f>IFERROR(VLOOKUP($A209,강북소상공인영업팀IU!$A:$F,4,FALSE),0)</f>
        <v>0</v>
      </c>
      <c r="F209" s="255">
        <f>IFERROR(VLOOKUP($A209,강북소상공인영업팀IU!$A:$F,5,FALSE),0)</f>
        <v>0</v>
      </c>
      <c r="G209" s="255">
        <f>IFERROR(VLOOKUP($A209,강북소상공인영업팀IU!$A:$F,6,FALSE),0)</f>
        <v>0</v>
      </c>
      <c r="H209" s="255">
        <f>IFERROR(VLOOKUP($A209,강남소상공인영업팀IU!$A:$E,4,FALSE),0)</f>
        <v>0</v>
      </c>
      <c r="I209" s="255">
        <f>IFERROR(VLOOKUP($A209,강남소상공인영업팀IU!$A:$E,5,FALSE),0)</f>
        <v>0</v>
      </c>
      <c r="J209" s="255">
        <f>IFERROR(VLOOKUP($A209,강서소상공인영업팀IU!$A:$E,4,FALSE),0)</f>
        <v>0</v>
      </c>
      <c r="K209" s="255">
        <f>IFERROR(VLOOKUP($A209,강서소상공인영업팀IU!$A:$E,5,FALSE),0)</f>
        <v>0</v>
      </c>
      <c r="L209" s="255">
        <f>IFERROR(VLOOKUP($A209,동부소상공인영업팀IU!$A:$F,4,FALSE),0)</f>
        <v>0</v>
      </c>
      <c r="M209" s="255">
        <f>IFERROR(VLOOKUP($A209,동부소상공인영업팀IU!$A:$F,5,FALSE),0)</f>
        <v>0</v>
      </c>
      <c r="N209" s="255">
        <f>IFERROR(VLOOKUP($A209,동부소상공인영업팀IU!$A:$F,6,FALSE),0)</f>
        <v>0</v>
      </c>
      <c r="O209" s="255">
        <f>IFERROR(VLOOKUP($A209,서부소상공인영업팀IU!$A:$F,5,FALSE),0)</f>
        <v>0</v>
      </c>
      <c r="P209" s="255">
        <f>IFERROR(VLOOKUP($A209,서부소상공인영업팀IU!$A:$F,6,FALSE),0)</f>
        <v>0</v>
      </c>
      <c r="Q209" s="255">
        <f>IFERROR(VLOOKUP($A209,서부소상공인영업팀IU!$A:$F,4,FALSE),0)</f>
        <v>0</v>
      </c>
      <c r="S209" s="255">
        <f>IFERROR(VLOOKUP(A209,강북소상공인영업팀IU!$A:$F,3,FALSE),0)+IFERROR(VLOOKUP(A209,강남소상공인영업팀IU!$A:$E,3,FALSE),0)+IFERROR(VLOOKUP(A209,강서소상공인영업팀IU!$A:$E,3,FALSE),0)+IFERROR(VLOOKUP(A209,동부소상공인영업팀IU!$A:$F,3,FALSE),0)+IFERROR(VLOOKUP(A209,서부소상공인영업팀IU!$A:$F,3,FALSE),0)</f>
        <v>0</v>
      </c>
    </row>
    <row r="210" spans="1:19" customFormat="1" ht="16" x14ac:dyDescent="0.25">
      <c r="A210" s="56" t="s">
        <v>241</v>
      </c>
      <c r="B210" s="255">
        <f t="shared" si="3"/>
        <v>0</v>
      </c>
      <c r="C210" s="255">
        <f>IFERROR(VLOOKUP($A210,법인영업혁신단!$A:$N,14,FALSE),0)</f>
        <v>0</v>
      </c>
      <c r="D210" s="255">
        <f>IFERROR(VLOOKUP($A210,'법인영업혁신단 IU'!$A:$F,6,FALSE),0)</f>
        <v>0</v>
      </c>
      <c r="E210" s="255">
        <f>IFERROR(VLOOKUP($A210,강북소상공인영업팀IU!$A:$F,4,FALSE),0)</f>
        <v>0</v>
      </c>
      <c r="F210" s="255">
        <f>IFERROR(VLOOKUP($A210,강북소상공인영업팀IU!$A:$F,5,FALSE),0)</f>
        <v>0</v>
      </c>
      <c r="G210" s="255">
        <f>IFERROR(VLOOKUP($A210,강북소상공인영업팀IU!$A:$F,6,FALSE),0)</f>
        <v>0</v>
      </c>
      <c r="H210" s="255">
        <f>IFERROR(VLOOKUP($A210,강남소상공인영업팀IU!$A:$E,4,FALSE),0)</f>
        <v>0</v>
      </c>
      <c r="I210" s="255">
        <f>IFERROR(VLOOKUP($A210,강남소상공인영업팀IU!$A:$E,5,FALSE),0)</f>
        <v>0</v>
      </c>
      <c r="J210" s="255">
        <f>IFERROR(VLOOKUP($A210,강서소상공인영업팀IU!$A:$E,4,FALSE),0)</f>
        <v>0</v>
      </c>
      <c r="K210" s="255">
        <f>IFERROR(VLOOKUP($A210,강서소상공인영업팀IU!$A:$E,5,FALSE),0)</f>
        <v>0</v>
      </c>
      <c r="L210" s="255">
        <f>IFERROR(VLOOKUP($A210,동부소상공인영업팀IU!$A:$F,4,FALSE),0)</f>
        <v>0</v>
      </c>
      <c r="M210" s="255">
        <f>IFERROR(VLOOKUP($A210,동부소상공인영업팀IU!$A:$F,5,FALSE),0)</f>
        <v>0</v>
      </c>
      <c r="N210" s="255">
        <f>IFERROR(VLOOKUP($A210,동부소상공인영업팀IU!$A:$F,6,FALSE),0)</f>
        <v>0</v>
      </c>
      <c r="O210" s="255">
        <f>IFERROR(VLOOKUP($A210,서부소상공인영업팀IU!$A:$F,5,FALSE),0)</f>
        <v>0</v>
      </c>
      <c r="P210" s="255">
        <f>IFERROR(VLOOKUP($A210,서부소상공인영업팀IU!$A:$F,6,FALSE),0)</f>
        <v>0</v>
      </c>
      <c r="Q210" s="255">
        <f>IFERROR(VLOOKUP($A210,서부소상공인영업팀IU!$A:$F,4,FALSE),0)</f>
        <v>0</v>
      </c>
      <c r="S210" s="255">
        <f>IFERROR(VLOOKUP(A210,강북소상공인영업팀IU!$A:$F,3,FALSE),0)+IFERROR(VLOOKUP(A210,강남소상공인영업팀IU!$A:$E,3,FALSE),0)+IFERROR(VLOOKUP(A210,강서소상공인영업팀IU!$A:$E,3,FALSE),0)+IFERROR(VLOOKUP(A210,동부소상공인영업팀IU!$A:$F,3,FALSE),0)+IFERROR(VLOOKUP(A210,서부소상공인영업팀IU!$A:$F,3,FALSE),0)</f>
        <v>0</v>
      </c>
    </row>
    <row r="211" spans="1:19" customFormat="1" ht="16" x14ac:dyDescent="0.25">
      <c r="A211" s="57" t="s">
        <v>242</v>
      </c>
      <c r="B211" s="255">
        <f t="shared" si="3"/>
        <v>0</v>
      </c>
      <c r="C211" s="255">
        <f>IFERROR(VLOOKUP($A211,법인영업혁신단!$A:$N,14,FALSE),0)</f>
        <v>0</v>
      </c>
      <c r="D211" s="255">
        <f>IFERROR(VLOOKUP($A211,'법인영업혁신단 IU'!$A:$F,6,FALSE),0)</f>
        <v>0</v>
      </c>
      <c r="E211" s="255">
        <f>IFERROR(VLOOKUP($A211,강북소상공인영업팀IU!$A:$F,4,FALSE),0)</f>
        <v>0</v>
      </c>
      <c r="F211" s="255">
        <f>IFERROR(VLOOKUP($A211,강북소상공인영업팀IU!$A:$F,5,FALSE),0)</f>
        <v>0</v>
      </c>
      <c r="G211" s="255">
        <f>IFERROR(VLOOKUP($A211,강북소상공인영업팀IU!$A:$F,6,FALSE),0)</f>
        <v>0</v>
      </c>
      <c r="H211" s="255">
        <f>IFERROR(VLOOKUP($A211,강남소상공인영업팀IU!$A:$E,4,FALSE),0)</f>
        <v>0</v>
      </c>
      <c r="I211" s="255">
        <f>IFERROR(VLOOKUP($A211,강남소상공인영업팀IU!$A:$E,5,FALSE),0)</f>
        <v>0</v>
      </c>
      <c r="J211" s="255">
        <f>IFERROR(VLOOKUP($A211,강서소상공인영업팀IU!$A:$E,4,FALSE),0)</f>
        <v>0</v>
      </c>
      <c r="K211" s="255">
        <f>IFERROR(VLOOKUP($A211,강서소상공인영업팀IU!$A:$E,5,FALSE),0)</f>
        <v>0</v>
      </c>
      <c r="L211" s="255">
        <f>IFERROR(VLOOKUP($A211,동부소상공인영업팀IU!$A:$F,4,FALSE),0)</f>
        <v>0</v>
      </c>
      <c r="M211" s="255">
        <f>IFERROR(VLOOKUP($A211,동부소상공인영업팀IU!$A:$F,5,FALSE),0)</f>
        <v>0</v>
      </c>
      <c r="N211" s="255">
        <f>IFERROR(VLOOKUP($A211,동부소상공인영업팀IU!$A:$F,6,FALSE),0)</f>
        <v>0</v>
      </c>
      <c r="O211" s="255">
        <f>IFERROR(VLOOKUP($A211,서부소상공인영업팀IU!$A:$F,5,FALSE),0)</f>
        <v>0</v>
      </c>
      <c r="P211" s="255">
        <f>IFERROR(VLOOKUP($A211,서부소상공인영업팀IU!$A:$F,6,FALSE),0)</f>
        <v>0</v>
      </c>
      <c r="Q211" s="255">
        <f>IFERROR(VLOOKUP($A211,서부소상공인영업팀IU!$A:$F,4,FALSE),0)</f>
        <v>0</v>
      </c>
      <c r="S211" s="255">
        <f>IFERROR(VLOOKUP(A211,강북소상공인영업팀IU!$A:$F,3,FALSE),0)+IFERROR(VLOOKUP(A211,강남소상공인영업팀IU!$A:$E,3,FALSE),0)+IFERROR(VLOOKUP(A211,강서소상공인영업팀IU!$A:$E,3,FALSE),0)+IFERROR(VLOOKUP(A211,동부소상공인영업팀IU!$A:$F,3,FALSE),0)+IFERROR(VLOOKUP(A211,서부소상공인영업팀IU!$A:$F,3,FALSE),0)</f>
        <v>0</v>
      </c>
    </row>
    <row r="212" spans="1:19" customFormat="1" ht="16" x14ac:dyDescent="0.25">
      <c r="A212" s="56" t="s">
        <v>243</v>
      </c>
      <c r="B212" s="255">
        <f t="shared" si="3"/>
        <v>0</v>
      </c>
      <c r="C212" s="255">
        <f>IFERROR(VLOOKUP($A212,법인영업혁신단!$A:$N,14,FALSE),0)</f>
        <v>0</v>
      </c>
      <c r="D212" s="255">
        <f>IFERROR(VLOOKUP($A212,'법인영업혁신단 IU'!$A:$F,6,FALSE),0)</f>
        <v>0</v>
      </c>
      <c r="E212" s="255">
        <f>IFERROR(VLOOKUP($A212,강북소상공인영업팀IU!$A:$F,4,FALSE),0)</f>
        <v>0</v>
      </c>
      <c r="F212" s="255">
        <f>IFERROR(VLOOKUP($A212,강북소상공인영업팀IU!$A:$F,5,FALSE),0)</f>
        <v>0</v>
      </c>
      <c r="G212" s="255">
        <f>IFERROR(VLOOKUP($A212,강북소상공인영업팀IU!$A:$F,6,FALSE),0)</f>
        <v>0</v>
      </c>
      <c r="H212" s="255">
        <f>IFERROR(VLOOKUP($A212,강남소상공인영업팀IU!$A:$E,4,FALSE),0)</f>
        <v>0</v>
      </c>
      <c r="I212" s="255">
        <f>IFERROR(VLOOKUP($A212,강남소상공인영업팀IU!$A:$E,5,FALSE),0)</f>
        <v>0</v>
      </c>
      <c r="J212" s="255">
        <f>IFERROR(VLOOKUP($A212,강서소상공인영업팀IU!$A:$E,4,FALSE),0)</f>
        <v>0</v>
      </c>
      <c r="K212" s="255">
        <f>IFERROR(VLOOKUP($A212,강서소상공인영업팀IU!$A:$E,5,FALSE),0)</f>
        <v>0</v>
      </c>
      <c r="L212" s="255">
        <f>IFERROR(VLOOKUP($A212,동부소상공인영업팀IU!$A:$F,4,FALSE),0)</f>
        <v>0</v>
      </c>
      <c r="M212" s="255">
        <f>IFERROR(VLOOKUP($A212,동부소상공인영업팀IU!$A:$F,5,FALSE),0)</f>
        <v>0</v>
      </c>
      <c r="N212" s="255">
        <f>IFERROR(VLOOKUP($A212,동부소상공인영업팀IU!$A:$F,6,FALSE),0)</f>
        <v>0</v>
      </c>
      <c r="O212" s="255">
        <f>IFERROR(VLOOKUP($A212,서부소상공인영업팀IU!$A:$F,5,FALSE),0)</f>
        <v>0</v>
      </c>
      <c r="P212" s="255">
        <f>IFERROR(VLOOKUP($A212,서부소상공인영업팀IU!$A:$F,6,FALSE),0)</f>
        <v>0</v>
      </c>
      <c r="Q212" s="255">
        <f>IFERROR(VLOOKUP($A212,서부소상공인영업팀IU!$A:$F,4,FALSE),0)</f>
        <v>0</v>
      </c>
      <c r="S212" s="255">
        <f>IFERROR(VLOOKUP(A212,강북소상공인영업팀IU!$A:$F,3,FALSE),0)+IFERROR(VLOOKUP(A212,강남소상공인영업팀IU!$A:$E,3,FALSE),0)+IFERROR(VLOOKUP(A212,강서소상공인영업팀IU!$A:$E,3,FALSE),0)+IFERROR(VLOOKUP(A212,동부소상공인영업팀IU!$A:$F,3,FALSE),0)+IFERROR(VLOOKUP(A212,서부소상공인영업팀IU!$A:$F,3,FALSE),0)</f>
        <v>0</v>
      </c>
    </row>
    <row r="213" spans="1:19" customFormat="1" ht="16" x14ac:dyDescent="0.25">
      <c r="A213" s="23" t="s">
        <v>334</v>
      </c>
      <c r="B213" s="255">
        <f t="shared" si="3"/>
        <v>0</v>
      </c>
      <c r="C213" s="255">
        <f>IFERROR(VLOOKUP($A213,법인영업혁신단!$A:$N,14,FALSE),0)</f>
        <v>0</v>
      </c>
      <c r="D213" s="255">
        <f>IFERROR(VLOOKUP($A213,'법인영업혁신단 IU'!$A:$F,6,FALSE),0)</f>
        <v>0</v>
      </c>
      <c r="E213" s="255">
        <f>IFERROR(VLOOKUP($A213,강북소상공인영업팀IU!$A:$F,4,FALSE),0)</f>
        <v>0</v>
      </c>
      <c r="F213" s="255">
        <f>IFERROR(VLOOKUP($A213,강북소상공인영업팀IU!$A:$F,5,FALSE),0)</f>
        <v>0</v>
      </c>
      <c r="G213" s="255">
        <f>IFERROR(VLOOKUP($A213,강북소상공인영업팀IU!$A:$F,6,FALSE),0)</f>
        <v>0</v>
      </c>
      <c r="H213" s="255">
        <f>IFERROR(VLOOKUP($A213,강남소상공인영업팀IU!$A:$E,4,FALSE),0)</f>
        <v>0</v>
      </c>
      <c r="I213" s="255">
        <f>IFERROR(VLOOKUP($A213,강남소상공인영업팀IU!$A:$E,5,FALSE),0)</f>
        <v>0</v>
      </c>
      <c r="J213" s="255">
        <f>IFERROR(VLOOKUP($A213,강서소상공인영업팀IU!$A:$E,4,FALSE),0)</f>
        <v>0</v>
      </c>
      <c r="K213" s="255">
        <f>IFERROR(VLOOKUP($A213,강서소상공인영업팀IU!$A:$E,5,FALSE),0)</f>
        <v>0</v>
      </c>
      <c r="L213" s="255">
        <f>IFERROR(VLOOKUP($A213,동부소상공인영업팀IU!$A:$F,4,FALSE),0)</f>
        <v>0</v>
      </c>
      <c r="M213" s="255">
        <f>IFERROR(VLOOKUP($A213,동부소상공인영업팀IU!$A:$F,5,FALSE),0)</f>
        <v>0</v>
      </c>
      <c r="N213" s="255">
        <f>IFERROR(VLOOKUP($A213,동부소상공인영업팀IU!$A:$F,6,FALSE),0)</f>
        <v>0</v>
      </c>
      <c r="O213" s="255">
        <f>IFERROR(VLOOKUP($A213,서부소상공인영업팀IU!$A:$F,5,FALSE),0)</f>
        <v>0</v>
      </c>
      <c r="P213" s="255">
        <f>IFERROR(VLOOKUP($A213,서부소상공인영업팀IU!$A:$F,6,FALSE),0)</f>
        <v>0</v>
      </c>
      <c r="Q213" s="255">
        <f>IFERROR(VLOOKUP($A213,서부소상공인영업팀IU!$A:$F,4,FALSE),0)</f>
        <v>0</v>
      </c>
      <c r="S213" s="255">
        <f>IFERROR(VLOOKUP(A213,강북소상공인영업팀IU!$A:$F,3,FALSE),0)+IFERROR(VLOOKUP(A213,강남소상공인영업팀IU!$A:$E,3,FALSE),0)+IFERROR(VLOOKUP(A213,강서소상공인영업팀IU!$A:$E,3,FALSE),0)+IFERROR(VLOOKUP(A213,동부소상공인영업팀IU!$A:$F,3,FALSE),0)+IFERROR(VLOOKUP(A213,서부소상공인영업팀IU!$A:$F,3,FALSE),0)</f>
        <v>0</v>
      </c>
    </row>
    <row r="214" spans="1:19" customFormat="1" ht="16" x14ac:dyDescent="0.25">
      <c r="A214" s="42" t="s">
        <v>175</v>
      </c>
      <c r="B214" s="255">
        <f t="shared" si="3"/>
        <v>0</v>
      </c>
      <c r="C214" s="255">
        <f>IFERROR(VLOOKUP($A214,법인영업혁신단!$A:$N,14,FALSE),0)</f>
        <v>0</v>
      </c>
      <c r="D214" s="255">
        <f>IFERROR(VLOOKUP($A214,'법인영업혁신단 IU'!$A:$F,6,FALSE),0)</f>
        <v>0</v>
      </c>
      <c r="E214" s="255">
        <f>IFERROR(VLOOKUP($A214,강북소상공인영업팀IU!$A:$F,4,FALSE),0)</f>
        <v>0</v>
      </c>
      <c r="F214" s="255">
        <f>IFERROR(VLOOKUP($A214,강북소상공인영업팀IU!$A:$F,5,FALSE),0)</f>
        <v>0</v>
      </c>
      <c r="G214" s="255">
        <f>IFERROR(VLOOKUP($A214,강북소상공인영업팀IU!$A:$F,6,FALSE),0)</f>
        <v>0</v>
      </c>
      <c r="H214" s="255">
        <f>IFERROR(VLOOKUP($A214,강남소상공인영업팀IU!$A:$E,4,FALSE),0)</f>
        <v>0</v>
      </c>
      <c r="I214" s="255">
        <f>IFERROR(VLOOKUP($A214,강남소상공인영업팀IU!$A:$E,5,FALSE),0)</f>
        <v>0</v>
      </c>
      <c r="J214" s="255">
        <f>IFERROR(VLOOKUP($A214,강서소상공인영업팀IU!$A:$E,4,FALSE),0)</f>
        <v>0</v>
      </c>
      <c r="K214" s="255">
        <f>IFERROR(VLOOKUP($A214,강서소상공인영업팀IU!$A:$E,5,FALSE),0)</f>
        <v>0</v>
      </c>
      <c r="L214" s="255">
        <f>IFERROR(VLOOKUP($A214,동부소상공인영업팀IU!$A:$F,4,FALSE),0)</f>
        <v>0</v>
      </c>
      <c r="M214" s="255">
        <f>IFERROR(VLOOKUP($A214,동부소상공인영업팀IU!$A:$F,5,FALSE),0)</f>
        <v>0</v>
      </c>
      <c r="N214" s="255">
        <f>IFERROR(VLOOKUP($A214,동부소상공인영업팀IU!$A:$F,6,FALSE),0)</f>
        <v>0</v>
      </c>
      <c r="O214" s="255">
        <f>IFERROR(VLOOKUP($A214,서부소상공인영업팀IU!$A:$F,5,FALSE),0)</f>
        <v>0</v>
      </c>
      <c r="P214" s="255">
        <f>IFERROR(VLOOKUP($A214,서부소상공인영업팀IU!$A:$F,6,FALSE),0)</f>
        <v>0</v>
      </c>
      <c r="Q214" s="255">
        <f>IFERROR(VLOOKUP($A214,서부소상공인영업팀IU!$A:$F,4,FALSE),0)</f>
        <v>0</v>
      </c>
      <c r="S214" s="255">
        <f>IFERROR(VLOOKUP(A214,강북소상공인영업팀IU!$A:$F,3,FALSE),0)+IFERROR(VLOOKUP(A214,강남소상공인영업팀IU!$A:$E,3,FALSE),0)+IFERROR(VLOOKUP(A214,강서소상공인영업팀IU!$A:$E,3,FALSE),0)+IFERROR(VLOOKUP(A214,동부소상공인영업팀IU!$A:$F,3,FALSE),0)+IFERROR(VLOOKUP(A214,서부소상공인영업팀IU!$A:$F,3,FALSE),0)</f>
        <v>0</v>
      </c>
    </row>
    <row r="215" spans="1:19" customFormat="1" ht="16" x14ac:dyDescent="0.25">
      <c r="A215" s="56" t="s">
        <v>176</v>
      </c>
      <c r="B215" s="255">
        <f t="shared" si="3"/>
        <v>0</v>
      </c>
      <c r="C215" s="255">
        <f>IFERROR(VLOOKUP($A215,법인영업혁신단!$A:$N,14,FALSE),0)</f>
        <v>0</v>
      </c>
      <c r="D215" s="255">
        <f>IFERROR(VLOOKUP($A215,'법인영업혁신단 IU'!$A:$F,6,FALSE),0)</f>
        <v>0</v>
      </c>
      <c r="E215" s="255">
        <f>IFERROR(VLOOKUP($A215,강북소상공인영업팀IU!$A:$F,4,FALSE),0)</f>
        <v>0</v>
      </c>
      <c r="F215" s="255">
        <f>IFERROR(VLOOKUP($A215,강북소상공인영업팀IU!$A:$F,5,FALSE),0)</f>
        <v>0</v>
      </c>
      <c r="G215" s="255">
        <f>IFERROR(VLOOKUP($A215,강북소상공인영업팀IU!$A:$F,6,FALSE),0)</f>
        <v>0</v>
      </c>
      <c r="H215" s="255">
        <f>IFERROR(VLOOKUP($A215,강남소상공인영업팀IU!$A:$E,4,FALSE),0)</f>
        <v>0</v>
      </c>
      <c r="I215" s="255">
        <f>IFERROR(VLOOKUP($A215,강남소상공인영업팀IU!$A:$E,5,FALSE),0)</f>
        <v>0</v>
      </c>
      <c r="J215" s="255">
        <f>IFERROR(VLOOKUP($A215,강서소상공인영업팀IU!$A:$E,4,FALSE),0)</f>
        <v>0</v>
      </c>
      <c r="K215" s="255">
        <f>IFERROR(VLOOKUP($A215,강서소상공인영업팀IU!$A:$E,5,FALSE),0)</f>
        <v>0</v>
      </c>
      <c r="L215" s="255">
        <f>IFERROR(VLOOKUP($A215,동부소상공인영업팀IU!$A:$F,4,FALSE),0)</f>
        <v>0</v>
      </c>
      <c r="M215" s="255">
        <f>IFERROR(VLOOKUP($A215,동부소상공인영업팀IU!$A:$F,5,FALSE),0)</f>
        <v>0</v>
      </c>
      <c r="N215" s="255">
        <f>IFERROR(VLOOKUP($A215,동부소상공인영업팀IU!$A:$F,6,FALSE),0)</f>
        <v>0</v>
      </c>
      <c r="O215" s="255">
        <f>IFERROR(VLOOKUP($A215,서부소상공인영업팀IU!$A:$F,5,FALSE),0)</f>
        <v>0</v>
      </c>
      <c r="P215" s="255">
        <f>IFERROR(VLOOKUP($A215,서부소상공인영업팀IU!$A:$F,6,FALSE),0)</f>
        <v>0</v>
      </c>
      <c r="Q215" s="255">
        <f>IFERROR(VLOOKUP($A215,서부소상공인영업팀IU!$A:$F,4,FALSE),0)</f>
        <v>0</v>
      </c>
      <c r="S215" s="255">
        <f>IFERROR(VLOOKUP(A215,강북소상공인영업팀IU!$A:$F,3,FALSE),0)+IFERROR(VLOOKUP(A215,강남소상공인영업팀IU!$A:$E,3,FALSE),0)+IFERROR(VLOOKUP(A215,강서소상공인영업팀IU!$A:$E,3,FALSE),0)+IFERROR(VLOOKUP(A215,동부소상공인영업팀IU!$A:$F,3,FALSE),0)+IFERROR(VLOOKUP(A215,서부소상공인영업팀IU!$A:$F,3,FALSE),0)</f>
        <v>0</v>
      </c>
    </row>
    <row r="216" spans="1:19" customFormat="1" ht="16" x14ac:dyDescent="0.25">
      <c r="A216" s="42" t="s">
        <v>105</v>
      </c>
      <c r="B216" s="255">
        <f t="shared" si="3"/>
        <v>35530982</v>
      </c>
      <c r="C216" s="255">
        <f>IFERROR(VLOOKUP($A216,법인영업혁신단!$A:$N,14,FALSE),0)</f>
        <v>0</v>
      </c>
      <c r="D216" s="255">
        <f>IFERROR(VLOOKUP($A216,'법인영업혁신단 IU'!$A:$F,6,FALSE),0)</f>
        <v>976999</v>
      </c>
      <c r="E216" s="255">
        <f>IFERROR(VLOOKUP($A216,강북소상공인영업팀IU!$A:$F,4,FALSE),0)</f>
        <v>1257618</v>
      </c>
      <c r="F216" s="255">
        <f>IFERROR(VLOOKUP($A216,강북소상공인영업팀IU!$A:$F,5,FALSE),0)</f>
        <v>8472955</v>
      </c>
      <c r="G216" s="255">
        <f>IFERROR(VLOOKUP($A216,강북소상공인영업팀IU!$A:$F,6,FALSE),0)</f>
        <v>7674884</v>
      </c>
      <c r="H216" s="255">
        <f>IFERROR(VLOOKUP($A216,강남소상공인영업팀IU!$A:$E,4,FALSE),0)</f>
        <v>2548453</v>
      </c>
      <c r="I216" s="255">
        <f>IFERROR(VLOOKUP($A216,강남소상공인영업팀IU!$A:$E,5,FALSE),0)</f>
        <v>860927</v>
      </c>
      <c r="J216" s="255">
        <f>IFERROR(VLOOKUP($A216,강서소상공인영업팀IU!$A:$E,4,FALSE),0)</f>
        <v>1853527</v>
      </c>
      <c r="K216" s="255">
        <f>IFERROR(VLOOKUP($A216,강서소상공인영업팀IU!$A:$E,5,FALSE),0)</f>
        <v>0</v>
      </c>
      <c r="L216" s="255">
        <f>IFERROR(VLOOKUP($A216,동부소상공인영업팀IU!$A:$F,4,FALSE),0)</f>
        <v>331411</v>
      </c>
      <c r="M216" s="255">
        <f>IFERROR(VLOOKUP($A216,동부소상공인영업팀IU!$A:$F,5,FALSE),0)</f>
        <v>0</v>
      </c>
      <c r="N216" s="255">
        <f>IFERROR(VLOOKUP($A216,동부소상공인영업팀IU!$A:$F,6,FALSE),0)</f>
        <v>8932328</v>
      </c>
      <c r="O216" s="255">
        <f>IFERROR(VLOOKUP($A216,서부소상공인영업팀IU!$A:$F,5,FALSE),0)</f>
        <v>173516</v>
      </c>
      <c r="P216" s="255">
        <f>IFERROR(VLOOKUP($A216,서부소상공인영업팀IU!$A:$F,6,FALSE),0)</f>
        <v>335000</v>
      </c>
      <c r="Q216" s="255">
        <f>IFERROR(VLOOKUP($A216,서부소상공인영업팀IU!$A:$F,4,FALSE),0)</f>
        <v>2113364</v>
      </c>
      <c r="S216" s="255">
        <f>IFERROR(VLOOKUP(A216,강북소상공인영업팀IU!$A:$F,3,FALSE),0)+IFERROR(VLOOKUP(A216,강남소상공인영업팀IU!$A:$E,3,FALSE),0)+IFERROR(VLOOKUP(A216,강서소상공인영업팀IU!$A:$E,3,FALSE),0)+IFERROR(VLOOKUP(A216,동부소상공인영업팀IU!$A:$F,3,FALSE),0)+IFERROR(VLOOKUP(A216,서부소상공인영업팀IU!$A:$F,3,FALSE),0)</f>
        <v>249510755</v>
      </c>
    </row>
    <row r="217" spans="1:19" customFormat="1" ht="16" x14ac:dyDescent="0.25">
      <c r="A217" s="57" t="s">
        <v>186</v>
      </c>
      <c r="B217" s="255">
        <f t="shared" si="3"/>
        <v>7487200</v>
      </c>
      <c r="C217" s="255">
        <f>IFERROR(VLOOKUP($A217,법인영업혁신단!$A:$N,14,FALSE),0)</f>
        <v>0</v>
      </c>
      <c r="D217" s="255">
        <f>IFERROR(VLOOKUP($A217,'법인영업혁신단 IU'!$A:$F,6,FALSE),0)</f>
        <v>0</v>
      </c>
      <c r="E217" s="255">
        <f>IFERROR(VLOOKUP($A217,강북소상공인영업팀IU!$A:$F,4,FALSE),0)</f>
        <v>0</v>
      </c>
      <c r="F217" s="255">
        <f>IFERROR(VLOOKUP($A217,강북소상공인영업팀IU!$A:$F,5,FALSE),0)</f>
        <v>0</v>
      </c>
      <c r="G217" s="255">
        <f>IFERROR(VLOOKUP($A217,강북소상공인영업팀IU!$A:$F,6,FALSE),0)</f>
        <v>0</v>
      </c>
      <c r="H217" s="255">
        <f>IFERROR(VLOOKUP($A217,강남소상공인영업팀IU!$A:$E,4,FALSE),0)</f>
        <v>0</v>
      </c>
      <c r="I217" s="255">
        <f>IFERROR(VLOOKUP($A217,강남소상공인영업팀IU!$A:$E,5,FALSE),0)</f>
        <v>0</v>
      </c>
      <c r="J217" s="255">
        <f>IFERROR(VLOOKUP($A217,강서소상공인영업팀IU!$A:$E,4,FALSE),0)</f>
        <v>0</v>
      </c>
      <c r="K217" s="255">
        <f>IFERROR(VLOOKUP($A217,강서소상공인영업팀IU!$A:$E,5,FALSE),0)</f>
        <v>0</v>
      </c>
      <c r="L217" s="255">
        <f>IFERROR(VLOOKUP($A217,동부소상공인영업팀IU!$A:$F,4,FALSE),0)</f>
        <v>0</v>
      </c>
      <c r="M217" s="255">
        <f>IFERROR(VLOOKUP($A217,동부소상공인영업팀IU!$A:$F,5,FALSE),0)</f>
        <v>0</v>
      </c>
      <c r="N217" s="255">
        <f>IFERROR(VLOOKUP($A217,동부소상공인영업팀IU!$A:$F,6,FALSE),0)</f>
        <v>7287200</v>
      </c>
      <c r="O217" s="255">
        <f>IFERROR(VLOOKUP($A217,서부소상공인영업팀IU!$A:$F,5,FALSE),0)</f>
        <v>0</v>
      </c>
      <c r="P217" s="255">
        <f>IFERROR(VLOOKUP($A217,서부소상공인영업팀IU!$A:$F,6,FALSE),0)</f>
        <v>200000</v>
      </c>
      <c r="Q217" s="255">
        <f>IFERROR(VLOOKUP($A217,서부소상공인영업팀IU!$A:$F,4,FALSE),0)</f>
        <v>0</v>
      </c>
      <c r="S217" s="255">
        <f>IFERROR(VLOOKUP(A217,강북소상공인영업팀IU!$A:$F,3,FALSE),0)+IFERROR(VLOOKUP(A217,강남소상공인영업팀IU!$A:$E,3,FALSE),0)+IFERROR(VLOOKUP(A217,강서소상공인영업팀IU!$A:$E,3,FALSE),0)+IFERROR(VLOOKUP(A217,동부소상공인영업팀IU!$A:$F,3,FALSE),0)+IFERROR(VLOOKUP(A217,서부소상공인영업팀IU!$A:$F,3,FALSE),0)</f>
        <v>0</v>
      </c>
    </row>
    <row r="218" spans="1:19" customFormat="1" ht="16" x14ac:dyDescent="0.25">
      <c r="A218" s="57" t="s">
        <v>244</v>
      </c>
      <c r="B218" s="255">
        <f t="shared" si="3"/>
        <v>0</v>
      </c>
      <c r="C218" s="255">
        <f>IFERROR(VLOOKUP($A218,법인영업혁신단!$A:$N,14,FALSE),0)</f>
        <v>0</v>
      </c>
      <c r="D218" s="255">
        <f>IFERROR(VLOOKUP($A218,'법인영업혁신단 IU'!$A:$F,6,FALSE),0)</f>
        <v>0</v>
      </c>
      <c r="E218" s="255">
        <f>IFERROR(VLOOKUP($A218,강북소상공인영업팀IU!$A:$F,4,FALSE),0)</f>
        <v>0</v>
      </c>
      <c r="F218" s="255">
        <f>IFERROR(VLOOKUP($A218,강북소상공인영업팀IU!$A:$F,5,FALSE),0)</f>
        <v>0</v>
      </c>
      <c r="G218" s="255">
        <f>IFERROR(VLOOKUP($A218,강북소상공인영업팀IU!$A:$F,6,FALSE),0)</f>
        <v>0</v>
      </c>
      <c r="H218" s="255">
        <f>IFERROR(VLOOKUP($A218,강남소상공인영업팀IU!$A:$E,4,FALSE),0)</f>
        <v>0</v>
      </c>
      <c r="I218" s="255">
        <f>IFERROR(VLOOKUP($A218,강남소상공인영업팀IU!$A:$E,5,FALSE),0)</f>
        <v>0</v>
      </c>
      <c r="J218" s="255">
        <f>IFERROR(VLOOKUP($A218,강서소상공인영업팀IU!$A:$E,4,FALSE),0)</f>
        <v>0</v>
      </c>
      <c r="K218" s="255">
        <f>IFERROR(VLOOKUP($A218,강서소상공인영업팀IU!$A:$E,5,FALSE),0)</f>
        <v>0</v>
      </c>
      <c r="L218" s="255">
        <f>IFERROR(VLOOKUP($A218,동부소상공인영업팀IU!$A:$F,4,FALSE),0)</f>
        <v>0</v>
      </c>
      <c r="M218" s="255">
        <f>IFERROR(VLOOKUP($A218,동부소상공인영업팀IU!$A:$F,5,FALSE),0)</f>
        <v>0</v>
      </c>
      <c r="N218" s="255">
        <f>IFERROR(VLOOKUP($A218,동부소상공인영업팀IU!$A:$F,6,FALSE),0)</f>
        <v>0</v>
      </c>
      <c r="O218" s="255">
        <f>IFERROR(VLOOKUP($A218,서부소상공인영업팀IU!$A:$F,5,FALSE),0)</f>
        <v>0</v>
      </c>
      <c r="P218" s="255">
        <f>IFERROR(VLOOKUP($A218,서부소상공인영업팀IU!$A:$F,6,FALSE),0)</f>
        <v>0</v>
      </c>
      <c r="Q218" s="255">
        <f>IFERROR(VLOOKUP($A218,서부소상공인영업팀IU!$A:$F,4,FALSE),0)</f>
        <v>0</v>
      </c>
      <c r="S218" s="255">
        <f>IFERROR(VLOOKUP(A218,강북소상공인영업팀IU!$A:$F,3,FALSE),0)+IFERROR(VLOOKUP(A218,강남소상공인영업팀IU!$A:$E,3,FALSE),0)+IFERROR(VLOOKUP(A218,강서소상공인영업팀IU!$A:$E,3,FALSE),0)+IFERROR(VLOOKUP(A218,동부소상공인영업팀IU!$A:$F,3,FALSE),0)+IFERROR(VLOOKUP(A218,서부소상공인영업팀IU!$A:$F,3,FALSE),0)</f>
        <v>0</v>
      </c>
    </row>
    <row r="219" spans="1:19" customFormat="1" ht="16" x14ac:dyDescent="0.25">
      <c r="A219" s="56" t="s">
        <v>106</v>
      </c>
      <c r="B219" s="255">
        <f t="shared" si="3"/>
        <v>0</v>
      </c>
      <c r="C219" s="255">
        <f>IFERROR(VLOOKUP($A219,법인영업혁신단!$A:$N,14,FALSE),0)</f>
        <v>0</v>
      </c>
      <c r="D219" s="255">
        <f>IFERROR(VLOOKUP($A219,'법인영업혁신단 IU'!$A:$F,6,FALSE),0)</f>
        <v>0</v>
      </c>
      <c r="E219" s="255">
        <f>IFERROR(VLOOKUP($A219,강북소상공인영업팀IU!$A:$F,4,FALSE),0)</f>
        <v>0</v>
      </c>
      <c r="F219" s="255">
        <f>IFERROR(VLOOKUP($A219,강북소상공인영업팀IU!$A:$F,5,FALSE),0)</f>
        <v>0</v>
      </c>
      <c r="G219" s="255">
        <f>IFERROR(VLOOKUP($A219,강북소상공인영업팀IU!$A:$F,6,FALSE),0)</f>
        <v>0</v>
      </c>
      <c r="H219" s="255">
        <f>IFERROR(VLOOKUP($A219,강남소상공인영업팀IU!$A:$E,4,FALSE),0)</f>
        <v>0</v>
      </c>
      <c r="I219" s="255">
        <f>IFERROR(VLOOKUP($A219,강남소상공인영업팀IU!$A:$E,5,FALSE),0)</f>
        <v>0</v>
      </c>
      <c r="J219" s="255">
        <f>IFERROR(VLOOKUP($A219,강서소상공인영업팀IU!$A:$E,4,FALSE),0)</f>
        <v>0</v>
      </c>
      <c r="K219" s="255">
        <f>IFERROR(VLOOKUP($A219,강서소상공인영업팀IU!$A:$E,5,FALSE),0)</f>
        <v>0</v>
      </c>
      <c r="L219" s="255">
        <f>IFERROR(VLOOKUP($A219,동부소상공인영업팀IU!$A:$F,4,FALSE),0)</f>
        <v>0</v>
      </c>
      <c r="M219" s="255">
        <f>IFERROR(VLOOKUP($A219,동부소상공인영업팀IU!$A:$F,5,FALSE),0)</f>
        <v>0</v>
      </c>
      <c r="N219" s="255">
        <f>IFERROR(VLOOKUP($A219,동부소상공인영업팀IU!$A:$F,6,FALSE),0)</f>
        <v>0</v>
      </c>
      <c r="O219" s="255">
        <f>IFERROR(VLOOKUP($A219,서부소상공인영업팀IU!$A:$F,5,FALSE),0)</f>
        <v>0</v>
      </c>
      <c r="P219" s="255">
        <f>IFERROR(VLOOKUP($A219,서부소상공인영업팀IU!$A:$F,6,FALSE),0)</f>
        <v>0</v>
      </c>
      <c r="Q219" s="255">
        <f>IFERROR(VLOOKUP($A219,서부소상공인영업팀IU!$A:$F,4,FALSE),0)</f>
        <v>0</v>
      </c>
      <c r="S219" s="255">
        <f>IFERROR(VLOOKUP(A219,강북소상공인영업팀IU!$A:$F,3,FALSE),0)+IFERROR(VLOOKUP(A219,강남소상공인영업팀IU!$A:$E,3,FALSE),0)+IFERROR(VLOOKUP(A219,강서소상공인영업팀IU!$A:$E,3,FALSE),0)+IFERROR(VLOOKUP(A219,동부소상공인영업팀IU!$A:$F,3,FALSE),0)+IFERROR(VLOOKUP(A219,서부소상공인영업팀IU!$A:$F,3,FALSE),0)</f>
        <v>0</v>
      </c>
    </row>
    <row r="220" spans="1:19" customFormat="1" ht="16" x14ac:dyDescent="0.25">
      <c r="A220" s="57" t="s">
        <v>107</v>
      </c>
      <c r="B220" s="255">
        <f t="shared" si="3"/>
        <v>0</v>
      </c>
      <c r="C220" s="255">
        <f>IFERROR(VLOOKUP($A220,법인영업혁신단!$A:$N,14,FALSE),0)</f>
        <v>0</v>
      </c>
      <c r="D220" s="255">
        <f>IFERROR(VLOOKUP($A220,'법인영업혁신단 IU'!$A:$F,6,FALSE),0)</f>
        <v>0</v>
      </c>
      <c r="E220" s="255">
        <f>IFERROR(VLOOKUP($A220,강북소상공인영업팀IU!$A:$F,4,FALSE),0)</f>
        <v>0</v>
      </c>
      <c r="F220" s="255">
        <f>IFERROR(VLOOKUP($A220,강북소상공인영업팀IU!$A:$F,5,FALSE),0)</f>
        <v>0</v>
      </c>
      <c r="G220" s="255">
        <f>IFERROR(VLOOKUP($A220,강북소상공인영업팀IU!$A:$F,6,FALSE),0)</f>
        <v>0</v>
      </c>
      <c r="H220" s="255">
        <f>IFERROR(VLOOKUP($A220,강남소상공인영업팀IU!$A:$E,4,FALSE),0)</f>
        <v>0</v>
      </c>
      <c r="I220" s="255">
        <f>IFERROR(VLOOKUP($A220,강남소상공인영업팀IU!$A:$E,5,FALSE),0)</f>
        <v>0</v>
      </c>
      <c r="J220" s="255">
        <f>IFERROR(VLOOKUP($A220,강서소상공인영업팀IU!$A:$E,4,FALSE),0)</f>
        <v>0</v>
      </c>
      <c r="K220" s="255">
        <f>IFERROR(VLOOKUP($A220,강서소상공인영업팀IU!$A:$E,5,FALSE),0)</f>
        <v>0</v>
      </c>
      <c r="L220" s="255">
        <f>IFERROR(VLOOKUP($A220,동부소상공인영업팀IU!$A:$F,4,FALSE),0)</f>
        <v>0</v>
      </c>
      <c r="M220" s="255">
        <f>IFERROR(VLOOKUP($A220,동부소상공인영업팀IU!$A:$F,5,FALSE),0)</f>
        <v>0</v>
      </c>
      <c r="N220" s="255">
        <f>IFERROR(VLOOKUP($A220,동부소상공인영업팀IU!$A:$F,6,FALSE),0)</f>
        <v>0</v>
      </c>
      <c r="O220" s="255">
        <f>IFERROR(VLOOKUP($A220,서부소상공인영업팀IU!$A:$F,5,FALSE),0)</f>
        <v>0</v>
      </c>
      <c r="P220" s="255">
        <f>IFERROR(VLOOKUP($A220,서부소상공인영업팀IU!$A:$F,6,FALSE),0)</f>
        <v>0</v>
      </c>
      <c r="Q220" s="255">
        <f>IFERROR(VLOOKUP($A220,서부소상공인영업팀IU!$A:$F,4,FALSE),0)</f>
        <v>0</v>
      </c>
      <c r="S220" s="255">
        <f>IFERROR(VLOOKUP(A220,강북소상공인영업팀IU!$A:$F,3,FALSE),0)+IFERROR(VLOOKUP(A220,강남소상공인영업팀IU!$A:$E,3,FALSE),0)+IFERROR(VLOOKUP(A220,강서소상공인영업팀IU!$A:$E,3,FALSE),0)+IFERROR(VLOOKUP(A220,동부소상공인영업팀IU!$A:$F,3,FALSE),0)+IFERROR(VLOOKUP(A220,서부소상공인영업팀IU!$A:$F,3,FALSE),0)</f>
        <v>972600</v>
      </c>
    </row>
    <row r="221" spans="1:19" customFormat="1" ht="16" x14ac:dyDescent="0.25">
      <c r="A221" s="58" t="s">
        <v>108</v>
      </c>
      <c r="B221" s="255">
        <f t="shared" si="3"/>
        <v>23946400</v>
      </c>
      <c r="C221" s="255">
        <f>IFERROR(VLOOKUP($A221,법인영업혁신단!$A:$N,14,FALSE),0)</f>
        <v>0</v>
      </c>
      <c r="D221" s="255">
        <f>IFERROR(VLOOKUP($A221,'법인영업혁신단 IU'!$A:$F,6,FALSE),0)</f>
        <v>0</v>
      </c>
      <c r="E221" s="255">
        <f>IFERROR(VLOOKUP($A221,강북소상공인영업팀IU!$A:$F,4,FALSE),0)</f>
        <v>1170000</v>
      </c>
      <c r="F221" s="255">
        <f>IFERROR(VLOOKUP($A221,강북소상공인영업팀IU!$A:$F,5,FALSE),0)</f>
        <v>8339400</v>
      </c>
      <c r="G221" s="255">
        <f>IFERROR(VLOOKUP($A221,강북소상공인영업팀IU!$A:$F,6,FALSE),0)</f>
        <v>7509000</v>
      </c>
      <c r="H221" s="255">
        <f>IFERROR(VLOOKUP($A221,강남소상공인영업팀IU!$A:$E,4,FALSE),0)</f>
        <v>2200000</v>
      </c>
      <c r="I221" s="255">
        <f>IFERROR(VLOOKUP($A221,강남소상공인영업팀IU!$A:$E,5,FALSE),0)</f>
        <v>840000</v>
      </c>
      <c r="J221" s="255">
        <f>IFERROR(VLOOKUP($A221,강서소상공인영업팀IU!$A:$E,4,FALSE),0)</f>
        <v>1800000</v>
      </c>
      <c r="K221" s="255">
        <f>IFERROR(VLOOKUP($A221,강서소상공인영업팀IU!$A:$E,5,FALSE),0)</f>
        <v>0</v>
      </c>
      <c r="L221" s="255">
        <f>IFERROR(VLOOKUP($A221,동부소상공인영업팀IU!$A:$F,4,FALSE),0)</f>
        <v>0</v>
      </c>
      <c r="M221" s="255">
        <f>IFERROR(VLOOKUP($A221,동부소상공인영업팀IU!$A:$F,5,FALSE),0)</f>
        <v>0</v>
      </c>
      <c r="N221" s="255">
        <f>IFERROR(VLOOKUP($A221,동부소상공인영업팀IU!$A:$F,6,FALSE),0)</f>
        <v>0</v>
      </c>
      <c r="O221" s="255">
        <f>IFERROR(VLOOKUP($A221,서부소상공인영업팀IU!$A:$F,5,FALSE),0)</f>
        <v>0</v>
      </c>
      <c r="P221" s="255">
        <f>IFERROR(VLOOKUP($A221,서부소상공인영업팀IU!$A:$F,6,FALSE),0)</f>
        <v>0</v>
      </c>
      <c r="Q221" s="255">
        <f>IFERROR(VLOOKUP($A221,서부소상공인영업팀IU!$A:$F,4,FALSE),0)</f>
        <v>2088000</v>
      </c>
      <c r="S221" s="255">
        <f>IFERROR(VLOOKUP(A221,강북소상공인영업팀IU!$A:$F,3,FALSE),0)+IFERROR(VLOOKUP(A221,강남소상공인영업팀IU!$A:$E,3,FALSE),0)+IFERROR(VLOOKUP(A221,강서소상공인영업팀IU!$A:$E,3,FALSE),0)+IFERROR(VLOOKUP(A221,동부소상공인영업팀IU!$A:$F,3,FALSE),0)+IFERROR(VLOOKUP(A221,서부소상공인영업팀IU!$A:$F,3,FALSE),0)</f>
        <v>111386100</v>
      </c>
    </row>
    <row r="222" spans="1:19" customFormat="1" ht="16" x14ac:dyDescent="0.25">
      <c r="A222" s="56" t="s">
        <v>131</v>
      </c>
      <c r="B222" s="255">
        <f t="shared" si="3"/>
        <v>976999</v>
      </c>
      <c r="C222" s="255">
        <f>IFERROR(VLOOKUP($A222,법인영업혁신단!$A:$N,14,FALSE),0)</f>
        <v>0</v>
      </c>
      <c r="D222" s="255">
        <f>IFERROR(VLOOKUP($A222,'법인영업혁신단 IU'!$A:$F,6,FALSE),0)</f>
        <v>976999</v>
      </c>
      <c r="E222" s="255">
        <f>IFERROR(VLOOKUP($A222,강북소상공인영업팀IU!$A:$F,4,FALSE),0)</f>
        <v>0</v>
      </c>
      <c r="F222" s="255">
        <f>IFERROR(VLOOKUP($A222,강북소상공인영업팀IU!$A:$F,5,FALSE),0)</f>
        <v>0</v>
      </c>
      <c r="G222" s="255">
        <f>IFERROR(VLOOKUP($A222,강북소상공인영업팀IU!$A:$F,6,FALSE),0)</f>
        <v>0</v>
      </c>
      <c r="H222" s="255">
        <f>IFERROR(VLOOKUP($A222,강남소상공인영업팀IU!$A:$E,4,FALSE),0)</f>
        <v>0</v>
      </c>
      <c r="I222" s="255">
        <f>IFERROR(VLOOKUP($A222,강남소상공인영업팀IU!$A:$E,5,FALSE),0)</f>
        <v>0</v>
      </c>
      <c r="J222" s="255">
        <f>IFERROR(VLOOKUP($A222,강서소상공인영업팀IU!$A:$E,4,FALSE),0)</f>
        <v>0</v>
      </c>
      <c r="K222" s="255">
        <f>IFERROR(VLOOKUP($A222,강서소상공인영업팀IU!$A:$E,5,FALSE),0)</f>
        <v>0</v>
      </c>
      <c r="L222" s="255">
        <f>IFERROR(VLOOKUP($A222,동부소상공인영업팀IU!$A:$F,4,FALSE),0)</f>
        <v>0</v>
      </c>
      <c r="M222" s="255">
        <f>IFERROR(VLOOKUP($A222,동부소상공인영업팀IU!$A:$F,5,FALSE),0)</f>
        <v>0</v>
      </c>
      <c r="N222" s="255">
        <f>IFERROR(VLOOKUP($A222,동부소상공인영업팀IU!$A:$F,6,FALSE),0)</f>
        <v>0</v>
      </c>
      <c r="O222" s="255">
        <f>IFERROR(VLOOKUP($A222,서부소상공인영업팀IU!$A:$F,5,FALSE),0)</f>
        <v>0</v>
      </c>
      <c r="P222" s="255">
        <f>IFERROR(VLOOKUP($A222,서부소상공인영업팀IU!$A:$F,6,FALSE),0)</f>
        <v>0</v>
      </c>
      <c r="Q222" s="255">
        <f>IFERROR(VLOOKUP($A222,서부소상공인영업팀IU!$A:$F,4,FALSE),0)</f>
        <v>0</v>
      </c>
      <c r="S222" s="255">
        <f>IFERROR(VLOOKUP(A222,강북소상공인영업팀IU!$A:$F,3,FALSE),0)+IFERROR(VLOOKUP(A222,강남소상공인영업팀IU!$A:$E,3,FALSE),0)+IFERROR(VLOOKUP(A222,강서소상공인영업팀IU!$A:$E,3,FALSE),0)+IFERROR(VLOOKUP(A222,동부소상공인영업팀IU!$A:$F,3,FALSE),0)+IFERROR(VLOOKUP(A222,서부소상공인영업팀IU!$A:$F,3,FALSE),0)</f>
        <v>0</v>
      </c>
    </row>
    <row r="223" spans="1:19" customFormat="1" ht="16" x14ac:dyDescent="0.25">
      <c r="A223" s="57" t="s">
        <v>109</v>
      </c>
      <c r="B223" s="255">
        <f t="shared" si="3"/>
        <v>3120383</v>
      </c>
      <c r="C223" s="255">
        <f>IFERROR(VLOOKUP($A223,법인영업혁신단!$A:$N,14,FALSE),0)</f>
        <v>0</v>
      </c>
      <c r="D223" s="255">
        <f>IFERROR(VLOOKUP($A223,'법인영업혁신단 IU'!$A:$F,6,FALSE),0)</f>
        <v>0</v>
      </c>
      <c r="E223" s="255">
        <f>IFERROR(VLOOKUP($A223,강북소상공인영업팀IU!$A:$F,4,FALSE),0)</f>
        <v>87618</v>
      </c>
      <c r="F223" s="255">
        <f>IFERROR(VLOOKUP($A223,강북소상공인영업팀IU!$A:$F,5,FALSE),0)</f>
        <v>133555</v>
      </c>
      <c r="G223" s="255">
        <f>IFERROR(VLOOKUP($A223,강북소상공인영업팀IU!$A:$F,6,FALSE),0)</f>
        <v>165884</v>
      </c>
      <c r="H223" s="255">
        <f>IFERROR(VLOOKUP($A223,강남소상공인영업팀IU!$A:$E,4,FALSE),0)</f>
        <v>348453</v>
      </c>
      <c r="I223" s="255">
        <f>IFERROR(VLOOKUP($A223,강남소상공인영업팀IU!$A:$E,5,FALSE),0)</f>
        <v>20927</v>
      </c>
      <c r="J223" s="255">
        <f>IFERROR(VLOOKUP($A223,강서소상공인영업팀IU!$A:$E,4,FALSE),0)</f>
        <v>53527</v>
      </c>
      <c r="K223" s="255">
        <f>IFERROR(VLOOKUP($A223,강서소상공인영업팀IU!$A:$E,5,FALSE),0)</f>
        <v>0</v>
      </c>
      <c r="L223" s="255">
        <f>IFERROR(VLOOKUP($A223,동부소상공인영업팀IU!$A:$F,4,FALSE),0)</f>
        <v>331411</v>
      </c>
      <c r="M223" s="255">
        <f>IFERROR(VLOOKUP($A223,동부소상공인영업팀IU!$A:$F,5,FALSE),0)</f>
        <v>0</v>
      </c>
      <c r="N223" s="255">
        <f>IFERROR(VLOOKUP($A223,동부소상공인영업팀IU!$A:$F,6,FALSE),0)</f>
        <v>1645128</v>
      </c>
      <c r="O223" s="255">
        <f>IFERROR(VLOOKUP($A223,서부소상공인영업팀IU!$A:$F,5,FALSE),0)</f>
        <v>173516</v>
      </c>
      <c r="P223" s="255">
        <f>IFERROR(VLOOKUP($A223,서부소상공인영업팀IU!$A:$F,6,FALSE),0)</f>
        <v>135000</v>
      </c>
      <c r="Q223" s="255">
        <f>IFERROR(VLOOKUP($A223,서부소상공인영업팀IU!$A:$F,4,FALSE),0)</f>
        <v>25364</v>
      </c>
      <c r="S223" s="255">
        <f>IFERROR(VLOOKUP(A223,강북소상공인영업팀IU!$A:$F,3,FALSE),0)+IFERROR(VLOOKUP(A223,강남소상공인영업팀IU!$A:$E,3,FALSE),0)+IFERROR(VLOOKUP(A223,강서소상공인영업팀IU!$A:$E,3,FALSE),0)+IFERROR(VLOOKUP(A223,동부소상공인영업팀IU!$A:$F,3,FALSE),0)+IFERROR(VLOOKUP(A223,서부소상공인영업팀IU!$A:$F,3,FALSE),0)</f>
        <v>134383873</v>
      </c>
    </row>
    <row r="224" spans="1:19" customFormat="1" ht="16" x14ac:dyDescent="0.25">
      <c r="A224" s="60" t="s">
        <v>245</v>
      </c>
      <c r="B224" s="255">
        <f t="shared" si="3"/>
        <v>0</v>
      </c>
      <c r="C224" s="255">
        <f>IFERROR(VLOOKUP($A224,법인영업혁신단!$A:$N,14,FALSE),0)</f>
        <v>0</v>
      </c>
      <c r="D224" s="255">
        <f>IFERROR(VLOOKUP($A224,'법인영업혁신단 IU'!$A:$F,6,FALSE),0)</f>
        <v>0</v>
      </c>
      <c r="E224" s="255">
        <f>IFERROR(VLOOKUP($A224,강북소상공인영업팀IU!$A:$F,4,FALSE),0)</f>
        <v>0</v>
      </c>
      <c r="F224" s="255">
        <f>IFERROR(VLOOKUP($A224,강북소상공인영업팀IU!$A:$F,5,FALSE),0)</f>
        <v>0</v>
      </c>
      <c r="G224" s="255">
        <f>IFERROR(VLOOKUP($A224,강북소상공인영업팀IU!$A:$F,6,FALSE),0)</f>
        <v>0</v>
      </c>
      <c r="H224" s="255">
        <f>IFERROR(VLOOKUP($A224,강남소상공인영업팀IU!$A:$E,4,FALSE),0)</f>
        <v>0</v>
      </c>
      <c r="I224" s="255">
        <f>IFERROR(VLOOKUP($A224,강남소상공인영업팀IU!$A:$E,5,FALSE),0)</f>
        <v>0</v>
      </c>
      <c r="J224" s="255">
        <f>IFERROR(VLOOKUP($A224,강서소상공인영업팀IU!$A:$E,4,FALSE),0)</f>
        <v>0</v>
      </c>
      <c r="K224" s="255">
        <f>IFERROR(VLOOKUP($A224,강서소상공인영업팀IU!$A:$E,5,FALSE),0)</f>
        <v>0</v>
      </c>
      <c r="L224" s="255">
        <f>IFERROR(VLOOKUP($A224,동부소상공인영업팀IU!$A:$F,4,FALSE),0)</f>
        <v>0</v>
      </c>
      <c r="M224" s="255">
        <f>IFERROR(VLOOKUP($A224,동부소상공인영업팀IU!$A:$F,5,FALSE),0)</f>
        <v>0</v>
      </c>
      <c r="N224" s="255">
        <f>IFERROR(VLOOKUP($A224,동부소상공인영업팀IU!$A:$F,6,FALSE),0)</f>
        <v>0</v>
      </c>
      <c r="O224" s="255">
        <f>IFERROR(VLOOKUP($A224,서부소상공인영업팀IU!$A:$F,5,FALSE),0)</f>
        <v>0</v>
      </c>
      <c r="P224" s="255">
        <f>IFERROR(VLOOKUP($A224,서부소상공인영업팀IU!$A:$F,6,FALSE),0)</f>
        <v>0</v>
      </c>
      <c r="Q224" s="255">
        <f>IFERROR(VLOOKUP($A224,서부소상공인영업팀IU!$A:$F,4,FALSE),0)</f>
        <v>0</v>
      </c>
      <c r="S224" s="255">
        <f>IFERROR(VLOOKUP(A224,강북소상공인영업팀IU!$A:$F,3,FALSE),0)+IFERROR(VLOOKUP(A224,강남소상공인영업팀IU!$A:$E,3,FALSE),0)+IFERROR(VLOOKUP(A224,강서소상공인영업팀IU!$A:$E,3,FALSE),0)+IFERROR(VLOOKUP(A224,동부소상공인영업팀IU!$A:$F,3,FALSE),0)+IFERROR(VLOOKUP(A224,서부소상공인영업팀IU!$A:$F,3,FALSE),0)</f>
        <v>0</v>
      </c>
    </row>
    <row r="225" spans="1:19" customFormat="1" ht="16" x14ac:dyDescent="0.25">
      <c r="A225" s="58" t="s">
        <v>110</v>
      </c>
      <c r="B225" s="255">
        <f t="shared" si="3"/>
        <v>0</v>
      </c>
      <c r="C225" s="255">
        <f>IFERROR(VLOOKUP($A225,법인영업혁신단!$A:$N,14,FALSE),0)</f>
        <v>0</v>
      </c>
      <c r="D225" s="255">
        <f>IFERROR(VLOOKUP($A225,'법인영업혁신단 IU'!$A:$F,6,FALSE),0)</f>
        <v>0</v>
      </c>
      <c r="E225" s="255">
        <f>IFERROR(VLOOKUP($A225,강북소상공인영업팀IU!$A:$F,4,FALSE),0)</f>
        <v>0</v>
      </c>
      <c r="F225" s="255">
        <f>IFERROR(VLOOKUP($A225,강북소상공인영업팀IU!$A:$F,5,FALSE),0)</f>
        <v>0</v>
      </c>
      <c r="G225" s="255">
        <f>IFERROR(VLOOKUP($A225,강북소상공인영업팀IU!$A:$F,6,FALSE),0)</f>
        <v>0</v>
      </c>
      <c r="H225" s="255">
        <f>IFERROR(VLOOKUP($A225,강남소상공인영업팀IU!$A:$E,4,FALSE),0)</f>
        <v>0</v>
      </c>
      <c r="I225" s="255">
        <f>IFERROR(VLOOKUP($A225,강남소상공인영업팀IU!$A:$E,5,FALSE),0)</f>
        <v>0</v>
      </c>
      <c r="J225" s="255">
        <f>IFERROR(VLOOKUP($A225,강서소상공인영업팀IU!$A:$E,4,FALSE),0)</f>
        <v>0</v>
      </c>
      <c r="K225" s="255">
        <f>IFERROR(VLOOKUP($A225,강서소상공인영업팀IU!$A:$E,5,FALSE),0)</f>
        <v>0</v>
      </c>
      <c r="L225" s="255">
        <f>IFERROR(VLOOKUP($A225,동부소상공인영업팀IU!$A:$F,4,FALSE),0)</f>
        <v>0</v>
      </c>
      <c r="M225" s="255">
        <f>IFERROR(VLOOKUP($A225,동부소상공인영업팀IU!$A:$F,5,FALSE),0)</f>
        <v>0</v>
      </c>
      <c r="N225" s="255">
        <f>IFERROR(VLOOKUP($A225,동부소상공인영업팀IU!$A:$F,6,FALSE),0)</f>
        <v>0</v>
      </c>
      <c r="O225" s="255">
        <f>IFERROR(VLOOKUP($A225,서부소상공인영업팀IU!$A:$F,5,FALSE),0)</f>
        <v>0</v>
      </c>
      <c r="P225" s="255">
        <f>IFERROR(VLOOKUP($A225,서부소상공인영업팀IU!$A:$F,6,FALSE),0)</f>
        <v>0</v>
      </c>
      <c r="Q225" s="255">
        <f>IFERROR(VLOOKUP($A225,서부소상공인영업팀IU!$A:$F,4,FALSE),0)</f>
        <v>0</v>
      </c>
      <c r="S225" s="255">
        <f>IFERROR(VLOOKUP(A225,강북소상공인영업팀IU!$A:$F,3,FALSE),0)+IFERROR(VLOOKUP(A225,강남소상공인영업팀IU!$A:$E,3,FALSE),0)+IFERROR(VLOOKUP(A225,강서소상공인영업팀IU!$A:$E,3,FALSE),0)+IFERROR(VLOOKUP(A225,동부소상공인영업팀IU!$A:$F,3,FALSE),0)+IFERROR(VLOOKUP(A225,서부소상공인영업팀IU!$A:$F,3,FALSE),0)</f>
        <v>2768182</v>
      </c>
    </row>
    <row r="226" spans="1:19" customFormat="1" ht="16" x14ac:dyDescent="0.25">
      <c r="A226" s="57" t="s">
        <v>339</v>
      </c>
      <c r="B226" s="255">
        <f t="shared" si="3"/>
        <v>0</v>
      </c>
      <c r="C226" s="255">
        <f>IFERROR(VLOOKUP($A226,법인영업혁신단!$A:$N,14,FALSE),0)</f>
        <v>0</v>
      </c>
      <c r="D226" s="255">
        <f>IFERROR(VLOOKUP($A226,'법인영업혁신단 IU'!$A:$F,6,FALSE),0)</f>
        <v>0</v>
      </c>
      <c r="E226" s="255">
        <f>IFERROR(VLOOKUP($A226,강북소상공인영업팀IU!$A:$F,4,FALSE),0)</f>
        <v>0</v>
      </c>
      <c r="F226" s="255">
        <f>IFERROR(VLOOKUP($A226,강북소상공인영업팀IU!$A:$F,5,FALSE),0)</f>
        <v>0</v>
      </c>
      <c r="G226" s="255">
        <f>IFERROR(VLOOKUP($A226,강북소상공인영업팀IU!$A:$F,6,FALSE),0)</f>
        <v>0</v>
      </c>
      <c r="H226" s="255">
        <f>IFERROR(VLOOKUP($A226,강남소상공인영업팀IU!$A:$E,4,FALSE),0)</f>
        <v>0</v>
      </c>
      <c r="I226" s="255">
        <f>IFERROR(VLOOKUP($A226,강남소상공인영업팀IU!$A:$E,5,FALSE),0)</f>
        <v>0</v>
      </c>
      <c r="J226" s="255">
        <f>IFERROR(VLOOKUP($A226,강서소상공인영업팀IU!$A:$E,4,FALSE),0)</f>
        <v>0</v>
      </c>
      <c r="K226" s="255">
        <f>IFERROR(VLOOKUP($A226,강서소상공인영업팀IU!$A:$E,5,FALSE),0)</f>
        <v>0</v>
      </c>
      <c r="L226" s="255">
        <f>IFERROR(VLOOKUP($A226,동부소상공인영업팀IU!$A:$F,4,FALSE),0)</f>
        <v>0</v>
      </c>
      <c r="M226" s="255">
        <f>IFERROR(VLOOKUP($A226,동부소상공인영업팀IU!$A:$F,5,FALSE),0)</f>
        <v>0</v>
      </c>
      <c r="N226" s="255">
        <f>IFERROR(VLOOKUP($A226,동부소상공인영업팀IU!$A:$F,6,FALSE),0)</f>
        <v>0</v>
      </c>
      <c r="O226" s="255">
        <f>IFERROR(VLOOKUP($A226,서부소상공인영업팀IU!$A:$F,5,FALSE),0)</f>
        <v>0</v>
      </c>
      <c r="P226" s="255">
        <f>IFERROR(VLOOKUP($A226,서부소상공인영업팀IU!$A:$F,6,FALSE),0)</f>
        <v>0</v>
      </c>
      <c r="Q226" s="255">
        <f>IFERROR(VLOOKUP($A226,서부소상공인영업팀IU!$A:$F,4,FALSE),0)</f>
        <v>0</v>
      </c>
      <c r="S226" s="255">
        <f>IFERROR(VLOOKUP(A226,강북소상공인영업팀IU!$A:$F,3,FALSE),0)+IFERROR(VLOOKUP(A226,강남소상공인영업팀IU!$A:$E,3,FALSE),0)+IFERROR(VLOOKUP(A226,강서소상공인영업팀IU!$A:$E,3,FALSE),0)+IFERROR(VLOOKUP(A226,동부소상공인영업팀IU!$A:$F,3,FALSE),0)+IFERROR(VLOOKUP(A226,서부소상공인영업팀IU!$A:$F,3,FALSE),0)</f>
        <v>0</v>
      </c>
    </row>
    <row r="227" spans="1:19" customFormat="1" ht="16" x14ac:dyDescent="0.25">
      <c r="A227" s="42" t="s">
        <v>246</v>
      </c>
      <c r="B227" s="255">
        <f t="shared" si="3"/>
        <v>0</v>
      </c>
      <c r="C227" s="255">
        <f>IFERROR(VLOOKUP($A227,법인영업혁신단!$A:$N,14,FALSE),0)</f>
        <v>0</v>
      </c>
      <c r="D227" s="255">
        <f>IFERROR(VLOOKUP($A227,'법인영업혁신단 IU'!$A:$F,6,FALSE),0)</f>
        <v>0</v>
      </c>
      <c r="E227" s="255">
        <f>IFERROR(VLOOKUP($A227,강북소상공인영업팀IU!$A:$F,4,FALSE),0)</f>
        <v>0</v>
      </c>
      <c r="F227" s="255">
        <f>IFERROR(VLOOKUP($A227,강북소상공인영업팀IU!$A:$F,5,FALSE),0)</f>
        <v>0</v>
      </c>
      <c r="G227" s="255">
        <f>IFERROR(VLOOKUP($A227,강북소상공인영업팀IU!$A:$F,6,FALSE),0)</f>
        <v>0</v>
      </c>
      <c r="H227" s="255">
        <f>IFERROR(VLOOKUP($A227,강남소상공인영업팀IU!$A:$E,4,FALSE),0)</f>
        <v>0</v>
      </c>
      <c r="I227" s="255">
        <f>IFERROR(VLOOKUP($A227,강남소상공인영업팀IU!$A:$E,5,FALSE),0)</f>
        <v>0</v>
      </c>
      <c r="J227" s="255">
        <f>IFERROR(VLOOKUP($A227,강서소상공인영업팀IU!$A:$E,4,FALSE),0)</f>
        <v>0</v>
      </c>
      <c r="K227" s="255">
        <f>IFERROR(VLOOKUP($A227,강서소상공인영업팀IU!$A:$E,5,FALSE),0)</f>
        <v>0</v>
      </c>
      <c r="L227" s="255">
        <f>IFERROR(VLOOKUP($A227,동부소상공인영업팀IU!$A:$F,4,FALSE),0)</f>
        <v>0</v>
      </c>
      <c r="M227" s="255">
        <f>IFERROR(VLOOKUP($A227,동부소상공인영업팀IU!$A:$F,5,FALSE),0)</f>
        <v>0</v>
      </c>
      <c r="N227" s="255">
        <f>IFERROR(VLOOKUP($A227,동부소상공인영업팀IU!$A:$F,6,FALSE),0)</f>
        <v>0</v>
      </c>
      <c r="O227" s="255">
        <f>IFERROR(VLOOKUP($A227,서부소상공인영업팀IU!$A:$F,5,FALSE),0)</f>
        <v>0</v>
      </c>
      <c r="P227" s="255">
        <f>IFERROR(VLOOKUP($A227,서부소상공인영업팀IU!$A:$F,6,FALSE),0)</f>
        <v>0</v>
      </c>
      <c r="Q227" s="255">
        <f>IFERROR(VLOOKUP($A227,서부소상공인영업팀IU!$A:$F,4,FALSE),0)</f>
        <v>0</v>
      </c>
      <c r="S227" s="255">
        <f>IFERROR(VLOOKUP(A227,강북소상공인영업팀IU!$A:$F,3,FALSE),0)+IFERROR(VLOOKUP(A227,강남소상공인영업팀IU!$A:$E,3,FALSE),0)+IFERROR(VLOOKUP(A227,강서소상공인영업팀IU!$A:$E,3,FALSE),0)+IFERROR(VLOOKUP(A227,동부소상공인영업팀IU!$A:$F,3,FALSE),0)+IFERROR(VLOOKUP(A227,서부소상공인영업팀IU!$A:$F,3,FALSE),0)</f>
        <v>0</v>
      </c>
    </row>
    <row r="228" spans="1:19" customFormat="1" ht="16" x14ac:dyDescent="0.25">
      <c r="A228" s="42" t="s">
        <v>111</v>
      </c>
      <c r="B228" s="255">
        <f t="shared" si="3"/>
        <v>94203635</v>
      </c>
      <c r="C228" s="255">
        <f>IFERROR(VLOOKUP($A228,법인영업혁신단!$A:$N,14,FALSE),0)</f>
        <v>0</v>
      </c>
      <c r="D228" s="255">
        <f>IFERROR(VLOOKUP($A228,'법인영업혁신단 IU'!$A:$F,6,FALSE),0)</f>
        <v>877273</v>
      </c>
      <c r="E228" s="255">
        <f>IFERROR(VLOOKUP($A228,강북소상공인영업팀IU!$A:$F,4,FALSE),0)</f>
        <v>2118000</v>
      </c>
      <c r="F228" s="255">
        <f>IFERROR(VLOOKUP($A228,강북소상공인영업팀IU!$A:$F,5,FALSE),0)</f>
        <v>8222280</v>
      </c>
      <c r="G228" s="255">
        <f>IFERROR(VLOOKUP($A228,강북소상공인영업팀IU!$A:$F,6,FALSE),0)</f>
        <v>0</v>
      </c>
      <c r="H228" s="255">
        <f>IFERROR(VLOOKUP($A228,강남소상공인영업팀IU!$A:$E,4,FALSE),0)</f>
        <v>12267264</v>
      </c>
      <c r="I228" s="255">
        <f>IFERROR(VLOOKUP($A228,강남소상공인영업팀IU!$A:$E,5,FALSE),0)</f>
        <v>3320000</v>
      </c>
      <c r="J228" s="255">
        <f>IFERROR(VLOOKUP($A228,강서소상공인영업팀IU!$A:$E,4,FALSE),0)</f>
        <v>22379800</v>
      </c>
      <c r="K228" s="255">
        <f>IFERROR(VLOOKUP($A228,강서소상공인영업팀IU!$A:$E,5,FALSE),0)</f>
        <v>7387710</v>
      </c>
      <c r="L228" s="255">
        <f>IFERROR(VLOOKUP($A228,동부소상공인영업팀IU!$A:$F,4,FALSE),0)</f>
        <v>0</v>
      </c>
      <c r="M228" s="255">
        <f>IFERROR(VLOOKUP($A228,동부소상공인영업팀IU!$A:$F,5,FALSE),0)</f>
        <v>1127272</v>
      </c>
      <c r="N228" s="255">
        <f>IFERROR(VLOOKUP($A228,동부소상공인영업팀IU!$A:$F,6,FALSE),0)</f>
        <v>7210000</v>
      </c>
      <c r="O228" s="255">
        <f>IFERROR(VLOOKUP($A228,서부소상공인영업팀IU!$A:$F,5,FALSE),0)</f>
        <v>0</v>
      </c>
      <c r="P228" s="255">
        <f>IFERROR(VLOOKUP($A228,서부소상공인영업팀IU!$A:$F,6,FALSE),0)</f>
        <v>5860400</v>
      </c>
      <c r="Q228" s="255">
        <f>IFERROR(VLOOKUP($A228,서부소상공인영업팀IU!$A:$F,4,FALSE),0)</f>
        <v>23433636</v>
      </c>
      <c r="S228" s="255">
        <f>IFERROR(VLOOKUP(A228,강북소상공인영업팀IU!$A:$F,3,FALSE),0)+IFERROR(VLOOKUP(A228,강남소상공인영업팀IU!$A:$E,3,FALSE),0)+IFERROR(VLOOKUP(A228,강서소상공인영업팀IU!$A:$E,3,FALSE),0)+IFERROR(VLOOKUP(A228,동부소상공인영업팀IU!$A:$F,3,FALSE),0)+IFERROR(VLOOKUP(A228,서부소상공인영업팀IU!$A:$F,3,FALSE),0)</f>
        <v>1360000</v>
      </c>
    </row>
    <row r="229" spans="1:19" customFormat="1" ht="16" x14ac:dyDescent="0.25">
      <c r="A229" s="57" t="s">
        <v>177</v>
      </c>
      <c r="B229" s="255">
        <f t="shared" si="3"/>
        <v>0</v>
      </c>
      <c r="C229" s="255">
        <f>IFERROR(VLOOKUP($A229,법인영업혁신단!$A:$N,14,FALSE),0)</f>
        <v>0</v>
      </c>
      <c r="D229" s="255">
        <f>IFERROR(VLOOKUP($A229,'법인영업혁신단 IU'!$A:$F,6,FALSE),0)</f>
        <v>0</v>
      </c>
      <c r="E229" s="255">
        <f>IFERROR(VLOOKUP($A229,강북소상공인영업팀IU!$A:$F,4,FALSE),0)</f>
        <v>0</v>
      </c>
      <c r="F229" s="255">
        <f>IFERROR(VLOOKUP($A229,강북소상공인영업팀IU!$A:$F,5,FALSE),0)</f>
        <v>0</v>
      </c>
      <c r="G229" s="255">
        <f>IFERROR(VLOOKUP($A229,강북소상공인영업팀IU!$A:$F,6,FALSE),0)</f>
        <v>0</v>
      </c>
      <c r="H229" s="255">
        <f>IFERROR(VLOOKUP($A229,강남소상공인영업팀IU!$A:$E,4,FALSE),0)</f>
        <v>0</v>
      </c>
      <c r="I229" s="255">
        <f>IFERROR(VLOOKUP($A229,강남소상공인영업팀IU!$A:$E,5,FALSE),0)</f>
        <v>0</v>
      </c>
      <c r="J229" s="255">
        <f>IFERROR(VLOOKUP($A229,강서소상공인영업팀IU!$A:$E,4,FALSE),0)</f>
        <v>0</v>
      </c>
      <c r="K229" s="255">
        <f>IFERROR(VLOOKUP($A229,강서소상공인영업팀IU!$A:$E,5,FALSE),0)</f>
        <v>0</v>
      </c>
      <c r="L229" s="255">
        <f>IFERROR(VLOOKUP($A229,동부소상공인영업팀IU!$A:$F,4,FALSE),0)</f>
        <v>0</v>
      </c>
      <c r="M229" s="255">
        <f>IFERROR(VLOOKUP($A229,동부소상공인영업팀IU!$A:$F,5,FALSE),0)</f>
        <v>0</v>
      </c>
      <c r="N229" s="255">
        <f>IFERROR(VLOOKUP($A229,동부소상공인영업팀IU!$A:$F,6,FALSE),0)</f>
        <v>0</v>
      </c>
      <c r="O229" s="255">
        <f>IFERROR(VLOOKUP($A229,서부소상공인영업팀IU!$A:$F,5,FALSE),0)</f>
        <v>0</v>
      </c>
      <c r="P229" s="255">
        <f>IFERROR(VLOOKUP($A229,서부소상공인영업팀IU!$A:$F,6,FALSE),0)</f>
        <v>0</v>
      </c>
      <c r="Q229" s="255">
        <f>IFERROR(VLOOKUP($A229,서부소상공인영업팀IU!$A:$F,4,FALSE),0)</f>
        <v>0</v>
      </c>
      <c r="S229" s="255">
        <f>IFERROR(VLOOKUP(A229,강북소상공인영업팀IU!$A:$F,3,FALSE),0)+IFERROR(VLOOKUP(A229,강남소상공인영업팀IU!$A:$E,3,FALSE),0)+IFERROR(VLOOKUP(A229,강서소상공인영업팀IU!$A:$E,3,FALSE),0)+IFERROR(VLOOKUP(A229,동부소상공인영업팀IU!$A:$F,3,FALSE),0)+IFERROR(VLOOKUP(A229,서부소상공인영업팀IU!$A:$F,3,FALSE),0)</f>
        <v>0</v>
      </c>
    </row>
    <row r="230" spans="1:19" customFormat="1" ht="16" x14ac:dyDescent="0.25">
      <c r="A230" s="57" t="s">
        <v>247</v>
      </c>
      <c r="B230" s="255">
        <f t="shared" si="3"/>
        <v>0</v>
      </c>
      <c r="C230" s="255">
        <f>IFERROR(VLOOKUP($A230,법인영업혁신단!$A:$N,14,FALSE),0)</f>
        <v>0</v>
      </c>
      <c r="D230" s="255">
        <f>IFERROR(VLOOKUP($A230,'법인영업혁신단 IU'!$A:$F,6,FALSE),0)</f>
        <v>0</v>
      </c>
      <c r="E230" s="255">
        <f>IFERROR(VLOOKUP($A230,강북소상공인영업팀IU!$A:$F,4,FALSE),0)</f>
        <v>0</v>
      </c>
      <c r="F230" s="255">
        <f>IFERROR(VLOOKUP($A230,강북소상공인영업팀IU!$A:$F,5,FALSE),0)</f>
        <v>0</v>
      </c>
      <c r="G230" s="255">
        <f>IFERROR(VLOOKUP($A230,강북소상공인영업팀IU!$A:$F,6,FALSE),0)</f>
        <v>0</v>
      </c>
      <c r="H230" s="255">
        <f>IFERROR(VLOOKUP($A230,강남소상공인영업팀IU!$A:$E,4,FALSE),0)</f>
        <v>0</v>
      </c>
      <c r="I230" s="255">
        <f>IFERROR(VLOOKUP($A230,강남소상공인영업팀IU!$A:$E,5,FALSE),0)</f>
        <v>0</v>
      </c>
      <c r="J230" s="255">
        <f>IFERROR(VLOOKUP($A230,강서소상공인영업팀IU!$A:$E,4,FALSE),0)</f>
        <v>0</v>
      </c>
      <c r="K230" s="255">
        <f>IFERROR(VLOOKUP($A230,강서소상공인영업팀IU!$A:$E,5,FALSE),0)</f>
        <v>0</v>
      </c>
      <c r="L230" s="255">
        <f>IFERROR(VLOOKUP($A230,동부소상공인영업팀IU!$A:$F,4,FALSE),0)</f>
        <v>0</v>
      </c>
      <c r="M230" s="255">
        <f>IFERROR(VLOOKUP($A230,동부소상공인영업팀IU!$A:$F,5,FALSE),0)</f>
        <v>0</v>
      </c>
      <c r="N230" s="255">
        <f>IFERROR(VLOOKUP($A230,동부소상공인영업팀IU!$A:$F,6,FALSE),0)</f>
        <v>0</v>
      </c>
      <c r="O230" s="255">
        <f>IFERROR(VLOOKUP($A230,서부소상공인영업팀IU!$A:$F,5,FALSE),0)</f>
        <v>0</v>
      </c>
      <c r="P230" s="255">
        <f>IFERROR(VLOOKUP($A230,서부소상공인영업팀IU!$A:$F,6,FALSE),0)</f>
        <v>0</v>
      </c>
      <c r="Q230" s="255">
        <f>IFERROR(VLOOKUP($A230,서부소상공인영업팀IU!$A:$F,4,FALSE),0)</f>
        <v>0</v>
      </c>
      <c r="S230" s="255">
        <f>IFERROR(VLOOKUP(A230,강북소상공인영업팀IU!$A:$F,3,FALSE),0)+IFERROR(VLOOKUP(A230,강남소상공인영업팀IU!$A:$E,3,FALSE),0)+IFERROR(VLOOKUP(A230,강서소상공인영업팀IU!$A:$E,3,FALSE),0)+IFERROR(VLOOKUP(A230,동부소상공인영업팀IU!$A:$F,3,FALSE),0)+IFERROR(VLOOKUP(A230,서부소상공인영업팀IU!$A:$F,3,FALSE),0)</f>
        <v>0</v>
      </c>
    </row>
    <row r="231" spans="1:19" customFormat="1" ht="16" x14ac:dyDescent="0.25">
      <c r="A231" s="57" t="s">
        <v>258</v>
      </c>
      <c r="B231" s="255">
        <f t="shared" si="3"/>
        <v>0</v>
      </c>
      <c r="C231" s="255">
        <f>IFERROR(VLOOKUP($A231,법인영업혁신단!$A:$N,14,FALSE),0)</f>
        <v>0</v>
      </c>
      <c r="D231" s="255">
        <f>IFERROR(VLOOKUP($A231,'법인영업혁신단 IU'!$A:$F,6,FALSE),0)</f>
        <v>0</v>
      </c>
      <c r="E231" s="255">
        <f>IFERROR(VLOOKUP($A231,강북소상공인영업팀IU!$A:$F,4,FALSE),0)</f>
        <v>0</v>
      </c>
      <c r="F231" s="255">
        <f>IFERROR(VLOOKUP($A231,강북소상공인영업팀IU!$A:$F,5,FALSE),0)</f>
        <v>0</v>
      </c>
      <c r="G231" s="255">
        <f>IFERROR(VLOOKUP($A231,강북소상공인영업팀IU!$A:$F,6,FALSE),0)</f>
        <v>0</v>
      </c>
      <c r="H231" s="255">
        <f>IFERROR(VLOOKUP($A231,강남소상공인영업팀IU!$A:$E,4,FALSE),0)</f>
        <v>0</v>
      </c>
      <c r="I231" s="255">
        <f>IFERROR(VLOOKUP($A231,강남소상공인영업팀IU!$A:$E,5,FALSE),0)</f>
        <v>0</v>
      </c>
      <c r="J231" s="255">
        <f>IFERROR(VLOOKUP($A231,강서소상공인영업팀IU!$A:$E,4,FALSE),0)</f>
        <v>0</v>
      </c>
      <c r="K231" s="255">
        <f>IFERROR(VLOOKUP($A231,강서소상공인영업팀IU!$A:$E,5,FALSE),0)</f>
        <v>0</v>
      </c>
      <c r="L231" s="255">
        <f>IFERROR(VLOOKUP($A231,동부소상공인영업팀IU!$A:$F,4,FALSE),0)</f>
        <v>0</v>
      </c>
      <c r="M231" s="255">
        <f>IFERROR(VLOOKUP($A231,동부소상공인영업팀IU!$A:$F,5,FALSE),0)</f>
        <v>0</v>
      </c>
      <c r="N231" s="255">
        <f>IFERROR(VLOOKUP($A231,동부소상공인영업팀IU!$A:$F,6,FALSE),0)</f>
        <v>0</v>
      </c>
      <c r="O231" s="255">
        <f>IFERROR(VLOOKUP($A231,서부소상공인영업팀IU!$A:$F,5,FALSE),0)</f>
        <v>0</v>
      </c>
      <c r="P231" s="255">
        <f>IFERROR(VLOOKUP($A231,서부소상공인영업팀IU!$A:$F,6,FALSE),0)</f>
        <v>0</v>
      </c>
      <c r="Q231" s="255">
        <f>IFERROR(VLOOKUP($A231,서부소상공인영업팀IU!$A:$F,4,FALSE),0)</f>
        <v>0</v>
      </c>
      <c r="S231" s="255">
        <f>IFERROR(VLOOKUP(A231,강북소상공인영업팀IU!$A:$F,3,FALSE),0)+IFERROR(VLOOKUP(A231,강남소상공인영업팀IU!$A:$E,3,FALSE),0)+IFERROR(VLOOKUP(A231,강서소상공인영업팀IU!$A:$E,3,FALSE),0)+IFERROR(VLOOKUP(A231,동부소상공인영업팀IU!$A:$F,3,FALSE),0)+IFERROR(VLOOKUP(A231,서부소상공인영업팀IU!$A:$F,3,FALSE),0)</f>
        <v>0</v>
      </c>
    </row>
    <row r="232" spans="1:19" customFormat="1" ht="16" x14ac:dyDescent="0.25">
      <c r="A232" s="60" t="s">
        <v>248</v>
      </c>
      <c r="B232" s="255">
        <f t="shared" si="3"/>
        <v>0</v>
      </c>
      <c r="C232" s="255">
        <f>IFERROR(VLOOKUP($A232,법인영업혁신단!$A:$N,14,FALSE),0)</f>
        <v>0</v>
      </c>
      <c r="D232" s="255">
        <f>IFERROR(VLOOKUP($A232,'법인영업혁신단 IU'!$A:$F,6,FALSE),0)</f>
        <v>0</v>
      </c>
      <c r="E232" s="255">
        <f>IFERROR(VLOOKUP($A232,강북소상공인영업팀IU!$A:$F,4,FALSE),0)</f>
        <v>0</v>
      </c>
      <c r="F232" s="255">
        <f>IFERROR(VLOOKUP($A232,강북소상공인영업팀IU!$A:$F,5,FALSE),0)</f>
        <v>0</v>
      </c>
      <c r="G232" s="255">
        <f>IFERROR(VLOOKUP($A232,강북소상공인영업팀IU!$A:$F,6,FALSE),0)</f>
        <v>0</v>
      </c>
      <c r="H232" s="255">
        <f>IFERROR(VLOOKUP($A232,강남소상공인영업팀IU!$A:$E,4,FALSE),0)</f>
        <v>0</v>
      </c>
      <c r="I232" s="255">
        <f>IFERROR(VLOOKUP($A232,강남소상공인영업팀IU!$A:$E,5,FALSE),0)</f>
        <v>0</v>
      </c>
      <c r="J232" s="255">
        <f>IFERROR(VLOOKUP($A232,강서소상공인영업팀IU!$A:$E,4,FALSE),0)</f>
        <v>0</v>
      </c>
      <c r="K232" s="255">
        <f>IFERROR(VLOOKUP($A232,강서소상공인영업팀IU!$A:$E,5,FALSE),0)</f>
        <v>0</v>
      </c>
      <c r="L232" s="255">
        <f>IFERROR(VLOOKUP($A232,동부소상공인영업팀IU!$A:$F,4,FALSE),0)</f>
        <v>0</v>
      </c>
      <c r="M232" s="255">
        <f>IFERROR(VLOOKUP($A232,동부소상공인영업팀IU!$A:$F,5,FALSE),0)</f>
        <v>0</v>
      </c>
      <c r="N232" s="255">
        <f>IFERROR(VLOOKUP($A232,동부소상공인영업팀IU!$A:$F,6,FALSE),0)</f>
        <v>0</v>
      </c>
      <c r="O232" s="255">
        <f>IFERROR(VLOOKUP($A232,서부소상공인영업팀IU!$A:$F,5,FALSE),0)</f>
        <v>0</v>
      </c>
      <c r="P232" s="255">
        <f>IFERROR(VLOOKUP($A232,서부소상공인영업팀IU!$A:$F,6,FALSE),0)</f>
        <v>0</v>
      </c>
      <c r="Q232" s="255">
        <f>IFERROR(VLOOKUP($A232,서부소상공인영업팀IU!$A:$F,4,FALSE),0)</f>
        <v>0</v>
      </c>
      <c r="S232" s="255">
        <f>IFERROR(VLOOKUP(A232,강북소상공인영업팀IU!$A:$F,3,FALSE),0)+IFERROR(VLOOKUP(A232,강남소상공인영업팀IU!$A:$E,3,FALSE),0)+IFERROR(VLOOKUP(A232,강서소상공인영업팀IU!$A:$E,3,FALSE),0)+IFERROR(VLOOKUP(A232,동부소상공인영업팀IU!$A:$F,3,FALSE),0)+IFERROR(VLOOKUP(A232,서부소상공인영업팀IU!$A:$F,3,FALSE),0)</f>
        <v>0</v>
      </c>
    </row>
    <row r="233" spans="1:19" customFormat="1" ht="16" x14ac:dyDescent="0.25">
      <c r="A233" s="57" t="s">
        <v>112</v>
      </c>
      <c r="B233" s="255">
        <f t="shared" si="3"/>
        <v>0</v>
      </c>
      <c r="C233" s="255">
        <f>IFERROR(VLOOKUP($A233,법인영업혁신단!$A:$N,14,FALSE),0)</f>
        <v>0</v>
      </c>
      <c r="D233" s="255">
        <f>IFERROR(VLOOKUP($A233,'법인영업혁신단 IU'!$A:$F,6,FALSE),0)</f>
        <v>0</v>
      </c>
      <c r="E233" s="255">
        <f>IFERROR(VLOOKUP($A233,강북소상공인영업팀IU!$A:$F,4,FALSE),0)</f>
        <v>0</v>
      </c>
      <c r="F233" s="255">
        <f>IFERROR(VLOOKUP($A233,강북소상공인영업팀IU!$A:$F,5,FALSE),0)</f>
        <v>0</v>
      </c>
      <c r="G233" s="255">
        <f>IFERROR(VLOOKUP($A233,강북소상공인영업팀IU!$A:$F,6,FALSE),0)</f>
        <v>0</v>
      </c>
      <c r="H233" s="255">
        <f>IFERROR(VLOOKUP($A233,강남소상공인영업팀IU!$A:$E,4,FALSE),0)</f>
        <v>0</v>
      </c>
      <c r="I233" s="255">
        <f>IFERROR(VLOOKUP($A233,강남소상공인영업팀IU!$A:$E,5,FALSE),0)</f>
        <v>0</v>
      </c>
      <c r="J233" s="255">
        <f>IFERROR(VLOOKUP($A233,강서소상공인영업팀IU!$A:$E,4,FALSE),0)</f>
        <v>0</v>
      </c>
      <c r="K233" s="255">
        <f>IFERROR(VLOOKUP($A233,강서소상공인영업팀IU!$A:$E,5,FALSE),0)</f>
        <v>0</v>
      </c>
      <c r="L233" s="255">
        <f>IFERROR(VLOOKUP($A233,동부소상공인영업팀IU!$A:$F,4,FALSE),0)</f>
        <v>0</v>
      </c>
      <c r="M233" s="255">
        <f>IFERROR(VLOOKUP($A233,동부소상공인영업팀IU!$A:$F,5,FALSE),0)</f>
        <v>0</v>
      </c>
      <c r="N233" s="255">
        <f>IFERROR(VLOOKUP($A233,동부소상공인영업팀IU!$A:$F,6,FALSE),0)</f>
        <v>0</v>
      </c>
      <c r="O233" s="255">
        <f>IFERROR(VLOOKUP($A233,서부소상공인영업팀IU!$A:$F,5,FALSE),0)</f>
        <v>0</v>
      </c>
      <c r="P233" s="255">
        <f>IFERROR(VLOOKUP($A233,서부소상공인영업팀IU!$A:$F,6,FALSE),0)</f>
        <v>0</v>
      </c>
      <c r="Q233" s="255">
        <f>IFERROR(VLOOKUP($A233,서부소상공인영업팀IU!$A:$F,4,FALSE),0)</f>
        <v>0</v>
      </c>
      <c r="S233" s="255">
        <f>IFERROR(VLOOKUP(A233,강북소상공인영업팀IU!$A:$F,3,FALSE),0)+IFERROR(VLOOKUP(A233,강남소상공인영업팀IU!$A:$E,3,FALSE),0)+IFERROR(VLOOKUP(A233,강서소상공인영업팀IU!$A:$E,3,FALSE),0)+IFERROR(VLOOKUP(A233,동부소상공인영업팀IU!$A:$F,3,FALSE),0)+IFERROR(VLOOKUP(A233,서부소상공인영업팀IU!$A:$F,3,FALSE),0)</f>
        <v>0</v>
      </c>
    </row>
    <row r="234" spans="1:19" customFormat="1" ht="16" x14ac:dyDescent="0.25">
      <c r="A234" s="57" t="s">
        <v>249</v>
      </c>
      <c r="B234" s="255">
        <f t="shared" si="3"/>
        <v>0</v>
      </c>
      <c r="C234" s="255">
        <f>IFERROR(VLOOKUP($A234,법인영업혁신단!$A:$N,14,FALSE),0)</f>
        <v>0</v>
      </c>
      <c r="D234" s="255">
        <f>IFERROR(VLOOKUP($A234,'법인영업혁신단 IU'!$A:$F,6,FALSE),0)</f>
        <v>0</v>
      </c>
      <c r="E234" s="255">
        <f>IFERROR(VLOOKUP($A234,강북소상공인영업팀IU!$A:$F,4,FALSE),0)</f>
        <v>0</v>
      </c>
      <c r="F234" s="255">
        <f>IFERROR(VLOOKUP($A234,강북소상공인영업팀IU!$A:$F,5,FALSE),0)</f>
        <v>0</v>
      </c>
      <c r="G234" s="255">
        <f>IFERROR(VLOOKUP($A234,강북소상공인영업팀IU!$A:$F,6,FALSE),0)</f>
        <v>0</v>
      </c>
      <c r="H234" s="255">
        <f>IFERROR(VLOOKUP($A234,강남소상공인영업팀IU!$A:$E,4,FALSE),0)</f>
        <v>0</v>
      </c>
      <c r="I234" s="255">
        <f>IFERROR(VLOOKUP($A234,강남소상공인영업팀IU!$A:$E,5,FALSE),0)</f>
        <v>0</v>
      </c>
      <c r="J234" s="255">
        <f>IFERROR(VLOOKUP($A234,강서소상공인영업팀IU!$A:$E,4,FALSE),0)</f>
        <v>0</v>
      </c>
      <c r="K234" s="255">
        <f>IFERROR(VLOOKUP($A234,강서소상공인영업팀IU!$A:$E,5,FALSE),0)</f>
        <v>0</v>
      </c>
      <c r="L234" s="255">
        <f>IFERROR(VLOOKUP($A234,동부소상공인영업팀IU!$A:$F,4,FALSE),0)</f>
        <v>0</v>
      </c>
      <c r="M234" s="255">
        <f>IFERROR(VLOOKUP($A234,동부소상공인영업팀IU!$A:$F,5,FALSE),0)</f>
        <v>0</v>
      </c>
      <c r="N234" s="255">
        <f>IFERROR(VLOOKUP($A234,동부소상공인영업팀IU!$A:$F,6,FALSE),0)</f>
        <v>0</v>
      </c>
      <c r="O234" s="255">
        <f>IFERROR(VLOOKUP($A234,서부소상공인영업팀IU!$A:$F,5,FALSE),0)</f>
        <v>0</v>
      </c>
      <c r="P234" s="255">
        <f>IFERROR(VLOOKUP($A234,서부소상공인영업팀IU!$A:$F,6,FALSE),0)</f>
        <v>0</v>
      </c>
      <c r="Q234" s="255">
        <f>IFERROR(VLOOKUP($A234,서부소상공인영업팀IU!$A:$F,4,FALSE),0)</f>
        <v>0</v>
      </c>
      <c r="S234" s="255">
        <f>IFERROR(VLOOKUP(A234,강북소상공인영업팀IU!$A:$F,3,FALSE),0)+IFERROR(VLOOKUP(A234,강남소상공인영업팀IU!$A:$E,3,FALSE),0)+IFERROR(VLOOKUP(A234,강서소상공인영업팀IU!$A:$E,3,FALSE),0)+IFERROR(VLOOKUP(A234,동부소상공인영업팀IU!$A:$F,3,FALSE),0)+IFERROR(VLOOKUP(A234,서부소상공인영업팀IU!$A:$F,3,FALSE),0)</f>
        <v>0</v>
      </c>
    </row>
    <row r="235" spans="1:19" customFormat="1" ht="16" x14ac:dyDescent="0.25">
      <c r="A235" s="57" t="s">
        <v>250</v>
      </c>
      <c r="B235" s="255">
        <f t="shared" si="3"/>
        <v>0</v>
      </c>
      <c r="C235" s="255">
        <f>IFERROR(VLOOKUP($A235,법인영업혁신단!$A:$N,14,FALSE),0)</f>
        <v>0</v>
      </c>
      <c r="D235" s="255">
        <f>IFERROR(VLOOKUP($A235,'법인영업혁신단 IU'!$A:$F,6,FALSE),0)</f>
        <v>0</v>
      </c>
      <c r="E235" s="255">
        <f>IFERROR(VLOOKUP($A235,강북소상공인영업팀IU!$A:$F,4,FALSE),0)</f>
        <v>0</v>
      </c>
      <c r="F235" s="255">
        <f>IFERROR(VLOOKUP($A235,강북소상공인영업팀IU!$A:$F,5,FALSE),0)</f>
        <v>0</v>
      </c>
      <c r="G235" s="255">
        <f>IFERROR(VLOOKUP($A235,강북소상공인영업팀IU!$A:$F,6,FALSE),0)</f>
        <v>0</v>
      </c>
      <c r="H235" s="255">
        <f>IFERROR(VLOOKUP($A235,강남소상공인영업팀IU!$A:$E,4,FALSE),0)</f>
        <v>0</v>
      </c>
      <c r="I235" s="255">
        <f>IFERROR(VLOOKUP($A235,강남소상공인영업팀IU!$A:$E,5,FALSE),0)</f>
        <v>0</v>
      </c>
      <c r="J235" s="255">
        <f>IFERROR(VLOOKUP($A235,강서소상공인영업팀IU!$A:$E,4,FALSE),0)</f>
        <v>0</v>
      </c>
      <c r="K235" s="255">
        <f>IFERROR(VLOOKUP($A235,강서소상공인영업팀IU!$A:$E,5,FALSE),0)</f>
        <v>0</v>
      </c>
      <c r="L235" s="255">
        <f>IFERROR(VLOOKUP($A235,동부소상공인영업팀IU!$A:$F,4,FALSE),0)</f>
        <v>0</v>
      </c>
      <c r="M235" s="255">
        <f>IFERROR(VLOOKUP($A235,동부소상공인영업팀IU!$A:$F,5,FALSE),0)</f>
        <v>0</v>
      </c>
      <c r="N235" s="255">
        <f>IFERROR(VLOOKUP($A235,동부소상공인영업팀IU!$A:$F,6,FALSE),0)</f>
        <v>0</v>
      </c>
      <c r="O235" s="255">
        <f>IFERROR(VLOOKUP($A235,서부소상공인영업팀IU!$A:$F,5,FALSE),0)</f>
        <v>0</v>
      </c>
      <c r="P235" s="255">
        <f>IFERROR(VLOOKUP($A235,서부소상공인영업팀IU!$A:$F,6,FALSE),0)</f>
        <v>0</v>
      </c>
      <c r="Q235" s="255">
        <f>IFERROR(VLOOKUP($A235,서부소상공인영업팀IU!$A:$F,4,FALSE),0)</f>
        <v>0</v>
      </c>
      <c r="S235" s="255">
        <f>IFERROR(VLOOKUP(A235,강북소상공인영업팀IU!$A:$F,3,FALSE),0)+IFERROR(VLOOKUP(A235,강남소상공인영업팀IU!$A:$E,3,FALSE),0)+IFERROR(VLOOKUP(A235,강서소상공인영업팀IU!$A:$E,3,FALSE),0)+IFERROR(VLOOKUP(A235,동부소상공인영업팀IU!$A:$F,3,FALSE),0)+IFERROR(VLOOKUP(A235,서부소상공인영업팀IU!$A:$F,3,FALSE),0)</f>
        <v>0</v>
      </c>
    </row>
    <row r="236" spans="1:19" customFormat="1" ht="16" x14ac:dyDescent="0.25">
      <c r="A236" s="58" t="s">
        <v>113</v>
      </c>
      <c r="B236" s="255">
        <f t="shared" si="3"/>
        <v>94203635</v>
      </c>
      <c r="C236" s="255">
        <f>IFERROR(VLOOKUP($A236,법인영업혁신단!$A:$N,14,FALSE),0)</f>
        <v>0</v>
      </c>
      <c r="D236" s="255">
        <f>IFERROR(VLOOKUP($A236,'법인영업혁신단 IU'!$A:$F,6,FALSE),0)</f>
        <v>877273</v>
      </c>
      <c r="E236" s="255">
        <f>IFERROR(VLOOKUP($A236,강북소상공인영업팀IU!$A:$F,4,FALSE),0)</f>
        <v>2118000</v>
      </c>
      <c r="F236" s="255">
        <f>IFERROR(VLOOKUP($A236,강북소상공인영업팀IU!$A:$F,5,FALSE),0)</f>
        <v>8222280</v>
      </c>
      <c r="G236" s="255">
        <f>IFERROR(VLOOKUP($A236,강북소상공인영업팀IU!$A:$F,6,FALSE),0)</f>
        <v>0</v>
      </c>
      <c r="H236" s="255">
        <f>IFERROR(VLOOKUP($A236,강남소상공인영업팀IU!$A:$E,4,FALSE),0)</f>
        <v>12267264</v>
      </c>
      <c r="I236" s="255">
        <f>IFERROR(VLOOKUP($A236,강남소상공인영업팀IU!$A:$E,5,FALSE),0)</f>
        <v>3320000</v>
      </c>
      <c r="J236" s="255">
        <f>IFERROR(VLOOKUP($A236,강서소상공인영업팀IU!$A:$E,4,FALSE),0)</f>
        <v>22379800</v>
      </c>
      <c r="K236" s="255">
        <f>IFERROR(VLOOKUP($A236,강서소상공인영업팀IU!$A:$E,5,FALSE),0)</f>
        <v>7387710</v>
      </c>
      <c r="L236" s="255">
        <f>IFERROR(VLOOKUP($A236,동부소상공인영업팀IU!$A:$F,4,FALSE),0)</f>
        <v>0</v>
      </c>
      <c r="M236" s="255">
        <f>IFERROR(VLOOKUP($A236,동부소상공인영업팀IU!$A:$F,5,FALSE),0)</f>
        <v>1127272</v>
      </c>
      <c r="N236" s="255">
        <f>IFERROR(VLOOKUP($A236,동부소상공인영업팀IU!$A:$F,6,FALSE),0)</f>
        <v>7210000</v>
      </c>
      <c r="O236" s="255">
        <f>IFERROR(VLOOKUP($A236,서부소상공인영업팀IU!$A:$F,5,FALSE),0)</f>
        <v>0</v>
      </c>
      <c r="P236" s="255">
        <f>IFERROR(VLOOKUP($A236,서부소상공인영업팀IU!$A:$F,6,FALSE),0)</f>
        <v>5860400</v>
      </c>
      <c r="Q236" s="255">
        <f>IFERROR(VLOOKUP($A236,서부소상공인영업팀IU!$A:$F,4,FALSE),0)</f>
        <v>23433636</v>
      </c>
      <c r="S236" s="255">
        <f>IFERROR(VLOOKUP(A236,강북소상공인영업팀IU!$A:$F,3,FALSE),0)+IFERROR(VLOOKUP(A236,강남소상공인영업팀IU!$A:$E,3,FALSE),0)+IFERROR(VLOOKUP(A236,강서소상공인영업팀IU!$A:$E,3,FALSE),0)+IFERROR(VLOOKUP(A236,동부소상공인영업팀IU!$A:$F,3,FALSE),0)+IFERROR(VLOOKUP(A236,서부소상공인영업팀IU!$A:$F,3,FALSE),0)</f>
        <v>1360000</v>
      </c>
    </row>
    <row r="237" spans="1:19" customFormat="1" ht="16" x14ac:dyDescent="0.25">
      <c r="A237" s="42" t="s">
        <v>114</v>
      </c>
      <c r="B237" s="255">
        <f t="shared" si="3"/>
        <v>0</v>
      </c>
      <c r="C237" s="255">
        <f>IFERROR(VLOOKUP($A237,법인영업혁신단!$A:$N,14,FALSE),0)</f>
        <v>0</v>
      </c>
      <c r="D237" s="255">
        <f>IFERROR(VLOOKUP($A237,'법인영업혁신단 IU'!$A:$F,6,FALSE),0)</f>
        <v>0</v>
      </c>
      <c r="E237" s="255">
        <f>IFERROR(VLOOKUP($A237,강북소상공인영업팀IU!$A:$F,4,FALSE),0)</f>
        <v>0</v>
      </c>
      <c r="F237" s="255">
        <f>IFERROR(VLOOKUP($A237,강북소상공인영업팀IU!$A:$F,5,FALSE),0)</f>
        <v>0</v>
      </c>
      <c r="G237" s="255">
        <f>IFERROR(VLOOKUP($A237,강북소상공인영업팀IU!$A:$F,6,FALSE),0)</f>
        <v>0</v>
      </c>
      <c r="H237" s="255">
        <f>IFERROR(VLOOKUP($A237,강남소상공인영업팀IU!$A:$E,4,FALSE),0)</f>
        <v>0</v>
      </c>
      <c r="I237" s="255">
        <f>IFERROR(VLOOKUP($A237,강남소상공인영업팀IU!$A:$E,5,FALSE),0)</f>
        <v>0</v>
      </c>
      <c r="J237" s="255">
        <f>IFERROR(VLOOKUP($A237,강서소상공인영업팀IU!$A:$E,4,FALSE),0)</f>
        <v>0</v>
      </c>
      <c r="K237" s="255">
        <f>IFERROR(VLOOKUP($A237,강서소상공인영업팀IU!$A:$E,5,FALSE),0)</f>
        <v>0</v>
      </c>
      <c r="L237" s="255">
        <f>IFERROR(VLOOKUP($A237,동부소상공인영업팀IU!$A:$F,4,FALSE),0)</f>
        <v>0</v>
      </c>
      <c r="M237" s="255">
        <f>IFERROR(VLOOKUP($A237,동부소상공인영업팀IU!$A:$F,5,FALSE),0)</f>
        <v>0</v>
      </c>
      <c r="N237" s="255">
        <f>IFERROR(VLOOKUP($A237,동부소상공인영업팀IU!$A:$F,6,FALSE),0)</f>
        <v>0</v>
      </c>
      <c r="O237" s="255">
        <f>IFERROR(VLOOKUP($A237,서부소상공인영업팀IU!$A:$F,5,FALSE),0)</f>
        <v>0</v>
      </c>
      <c r="P237" s="255">
        <f>IFERROR(VLOOKUP($A237,서부소상공인영업팀IU!$A:$F,6,FALSE),0)</f>
        <v>0</v>
      </c>
      <c r="Q237" s="255">
        <f>IFERROR(VLOOKUP($A237,서부소상공인영업팀IU!$A:$F,4,FALSE),0)</f>
        <v>0</v>
      </c>
      <c r="S237" s="255">
        <f>IFERROR(VLOOKUP(A237,강북소상공인영업팀IU!$A:$F,3,FALSE),0)+IFERROR(VLOOKUP(A237,강남소상공인영업팀IU!$A:$E,3,FALSE),0)+IFERROR(VLOOKUP(A237,강서소상공인영업팀IU!$A:$E,3,FALSE),0)+IFERROR(VLOOKUP(A237,동부소상공인영업팀IU!$A:$F,3,FALSE),0)+IFERROR(VLOOKUP(A237,서부소상공인영업팀IU!$A:$F,3,FALSE),0)</f>
        <v>0</v>
      </c>
    </row>
    <row r="238" spans="1:19" customFormat="1" ht="16" x14ac:dyDescent="0.25">
      <c r="A238" s="53" t="s">
        <v>259</v>
      </c>
      <c r="B238" s="255">
        <f t="shared" si="3"/>
        <v>228213770.99706602</v>
      </c>
      <c r="C238" s="255">
        <f>IFERROR(VLOOKUP($A238,법인영업혁신단!$A:$N,14,FALSE),0)</f>
        <v>-3999339.4029339976</v>
      </c>
      <c r="D238" s="255">
        <f>IFERROR(VLOOKUP($A238,'법인영업혁신단 IU'!$A:$F,6,FALSE),0)</f>
        <v>37879611.400000006</v>
      </c>
      <c r="E238" s="255">
        <f>IFERROR(VLOOKUP($A238,강북소상공인영업팀IU!$A:$F,4,FALSE),0)</f>
        <v>-1797970</v>
      </c>
      <c r="F238" s="255">
        <f>IFERROR(VLOOKUP($A238,강북소상공인영업팀IU!$A:$F,5,FALSE),0)</f>
        <v>7754616</v>
      </c>
      <c r="G238" s="255">
        <f>IFERROR(VLOOKUP($A238,강북소상공인영업팀IU!$A:$F,6,FALSE),0)</f>
        <v>-7116664</v>
      </c>
      <c r="H238" s="255">
        <f>IFERROR(VLOOKUP($A238,강남소상공인영업팀IU!$A:$E,4,FALSE),0)</f>
        <v>-2934862</v>
      </c>
      <c r="I238" s="255">
        <f>IFERROR(VLOOKUP($A238,강남소상공인영업팀IU!$A:$E,5,FALSE),0)</f>
        <v>22718171</v>
      </c>
      <c r="J238" s="255">
        <f>IFERROR(VLOOKUP($A238,강서소상공인영업팀IU!$A:$E,4,FALSE),0)</f>
        <v>33632</v>
      </c>
      <c r="K238" s="255">
        <f>IFERROR(VLOOKUP($A238,강서소상공인영업팀IU!$A:$E,5,FALSE),0)</f>
        <v>-7073315</v>
      </c>
      <c r="L238" s="255">
        <f>IFERROR(VLOOKUP($A238,동부소상공인영업팀IU!$A:$F,4,FALSE),0)</f>
        <v>-4791530</v>
      </c>
      <c r="M238" s="255">
        <f>IFERROR(VLOOKUP($A238,동부소상공인영업팀IU!$A:$F,5,FALSE),0)</f>
        <v>-6731119</v>
      </c>
      <c r="N238" s="255">
        <f>IFERROR(VLOOKUP($A238,동부소상공인영업팀IU!$A:$F,6,FALSE),0)</f>
        <v>9162226</v>
      </c>
      <c r="O238" s="255">
        <f>IFERROR(VLOOKUP($A238,서부소상공인영업팀IU!$A:$F,5,FALSE),0)</f>
        <v>-9160945</v>
      </c>
      <c r="P238" s="255">
        <f>IFERROR(VLOOKUP($A238,서부소상공인영업팀IU!$A:$F,6,FALSE),0)</f>
        <v>102123054</v>
      </c>
      <c r="Q238" s="255">
        <f>IFERROR(VLOOKUP($A238,서부소상공인영업팀IU!$A:$F,4,FALSE),0)</f>
        <v>92148205</v>
      </c>
      <c r="S238" s="255">
        <f>IFERROR(VLOOKUP(A238,강북소상공인영업팀IU!$A:$F,3,FALSE),0)+IFERROR(VLOOKUP(A238,강남소상공인영업팀IU!$A:$E,3,FALSE),0)+IFERROR(VLOOKUP(A238,강서소상공인영업팀IU!$A:$E,3,FALSE),0)+IFERROR(VLOOKUP(A238,동부소상공인영업팀IU!$A:$F,3,FALSE),0)+IFERROR(VLOOKUP(A238,서부소상공인영업팀IU!$A:$F,3,FALSE),0)</f>
        <v>-304543648</v>
      </c>
    </row>
    <row r="239" spans="1:19" customFormat="1" ht="16" x14ac:dyDescent="0.25">
      <c r="A239" s="42" t="s">
        <v>115</v>
      </c>
      <c r="B239" s="255">
        <f t="shared" si="3"/>
        <v>0</v>
      </c>
      <c r="C239" s="255">
        <f>IFERROR(VLOOKUP($A239,법인영업혁신단!$A:$N,14,FALSE),0)</f>
        <v>0</v>
      </c>
      <c r="D239" s="255">
        <f>IFERROR(VLOOKUP($A239,'법인영업혁신단 IU'!$A:$F,6,FALSE),0)</f>
        <v>0</v>
      </c>
      <c r="E239" s="255">
        <f>IFERROR(VLOOKUP($A239,강북소상공인영업팀IU!$A:$F,4,FALSE),0)</f>
        <v>0</v>
      </c>
      <c r="F239" s="255">
        <f>IFERROR(VLOOKUP($A239,강북소상공인영업팀IU!$A:$F,5,FALSE),0)</f>
        <v>0</v>
      </c>
      <c r="G239" s="255">
        <f>IFERROR(VLOOKUP($A239,강북소상공인영업팀IU!$A:$F,6,FALSE),0)</f>
        <v>0</v>
      </c>
      <c r="H239" s="255">
        <f>IFERROR(VLOOKUP($A239,강남소상공인영업팀IU!$A:$E,4,FALSE),0)</f>
        <v>0</v>
      </c>
      <c r="I239" s="255">
        <f>IFERROR(VLOOKUP($A239,강남소상공인영업팀IU!$A:$E,5,FALSE),0)</f>
        <v>0</v>
      </c>
      <c r="J239" s="255">
        <f>IFERROR(VLOOKUP($A239,강서소상공인영업팀IU!$A:$E,4,FALSE),0)</f>
        <v>0</v>
      </c>
      <c r="K239" s="255">
        <f>IFERROR(VLOOKUP($A239,강서소상공인영업팀IU!$A:$E,5,FALSE),0)</f>
        <v>0</v>
      </c>
      <c r="L239" s="255">
        <f>IFERROR(VLOOKUP($A239,동부소상공인영업팀IU!$A:$F,4,FALSE),0)</f>
        <v>0</v>
      </c>
      <c r="M239" s="255">
        <f>IFERROR(VLOOKUP($A239,동부소상공인영업팀IU!$A:$F,5,FALSE),0)</f>
        <v>0</v>
      </c>
      <c r="N239" s="255">
        <f>IFERROR(VLOOKUP($A239,동부소상공인영업팀IU!$A:$F,6,FALSE),0)</f>
        <v>0</v>
      </c>
      <c r="O239" s="255">
        <f>IFERROR(VLOOKUP($A239,서부소상공인영업팀IU!$A:$F,5,FALSE),0)</f>
        <v>0</v>
      </c>
      <c r="P239" s="255">
        <f>IFERROR(VLOOKUP($A239,서부소상공인영업팀IU!$A:$F,6,FALSE),0)</f>
        <v>0</v>
      </c>
      <c r="Q239" s="255">
        <f>IFERROR(VLOOKUP($A239,서부소상공인영업팀IU!$A:$F,4,FALSE),0)</f>
        <v>0</v>
      </c>
      <c r="S239" s="255">
        <f>IFERROR(VLOOKUP(A239,강북소상공인영업팀IU!$A:$F,3,FALSE),0)+IFERROR(VLOOKUP(A239,강남소상공인영업팀IU!$A:$E,3,FALSE),0)+IFERROR(VLOOKUP(A239,강서소상공인영업팀IU!$A:$E,3,FALSE),0)+IFERROR(VLOOKUP(A239,동부소상공인영업팀IU!$A:$F,3,FALSE),0)+IFERROR(VLOOKUP(A239,서부소상공인영업팀IU!$A:$F,3,FALSE),0)</f>
        <v>0</v>
      </c>
    </row>
    <row r="240" spans="1:19" customFormat="1" ht="16" x14ac:dyDescent="0.25">
      <c r="A240" s="56" t="s">
        <v>179</v>
      </c>
      <c r="B240" s="255">
        <f t="shared" si="3"/>
        <v>0</v>
      </c>
      <c r="C240" s="255">
        <f>IFERROR(VLOOKUP($A240,법인영업혁신단!$A:$N,14,FALSE),0)</f>
        <v>0</v>
      </c>
      <c r="D240" s="255">
        <f>IFERROR(VLOOKUP($A240,'법인영업혁신단 IU'!$A:$F,6,FALSE),0)</f>
        <v>0</v>
      </c>
      <c r="E240" s="255">
        <f>IFERROR(VLOOKUP($A240,강북소상공인영업팀IU!$A:$F,4,FALSE),0)</f>
        <v>0</v>
      </c>
      <c r="F240" s="255">
        <f>IFERROR(VLOOKUP($A240,강북소상공인영업팀IU!$A:$F,5,FALSE),0)</f>
        <v>0</v>
      </c>
      <c r="G240" s="255">
        <f>IFERROR(VLOOKUP($A240,강북소상공인영업팀IU!$A:$F,6,FALSE),0)</f>
        <v>0</v>
      </c>
      <c r="H240" s="255">
        <f>IFERROR(VLOOKUP($A240,강남소상공인영업팀IU!$A:$E,4,FALSE),0)</f>
        <v>0</v>
      </c>
      <c r="I240" s="255">
        <f>IFERROR(VLOOKUP($A240,강남소상공인영업팀IU!$A:$E,5,FALSE),0)</f>
        <v>0</v>
      </c>
      <c r="J240" s="255">
        <f>IFERROR(VLOOKUP($A240,강서소상공인영업팀IU!$A:$E,4,FALSE),0)</f>
        <v>0</v>
      </c>
      <c r="K240" s="255">
        <f>IFERROR(VLOOKUP($A240,강서소상공인영업팀IU!$A:$E,5,FALSE),0)</f>
        <v>0</v>
      </c>
      <c r="L240" s="255">
        <f>IFERROR(VLOOKUP($A240,동부소상공인영업팀IU!$A:$F,4,FALSE),0)</f>
        <v>0</v>
      </c>
      <c r="M240" s="255">
        <f>IFERROR(VLOOKUP($A240,동부소상공인영업팀IU!$A:$F,5,FALSE),0)</f>
        <v>0</v>
      </c>
      <c r="N240" s="255">
        <f>IFERROR(VLOOKUP($A240,동부소상공인영업팀IU!$A:$F,6,FALSE),0)</f>
        <v>0</v>
      </c>
      <c r="O240" s="255">
        <f>IFERROR(VLOOKUP($A240,서부소상공인영업팀IU!$A:$F,5,FALSE),0)</f>
        <v>0</v>
      </c>
      <c r="P240" s="255">
        <f>IFERROR(VLOOKUP($A240,서부소상공인영업팀IU!$A:$F,6,FALSE),0)</f>
        <v>0</v>
      </c>
      <c r="Q240" s="255">
        <f>IFERROR(VLOOKUP($A240,서부소상공인영업팀IU!$A:$F,4,FALSE),0)</f>
        <v>0</v>
      </c>
      <c r="S240" s="255">
        <f>IFERROR(VLOOKUP(A240,강북소상공인영업팀IU!$A:$F,3,FALSE),0)+IFERROR(VLOOKUP(A240,강남소상공인영업팀IU!$A:$E,3,FALSE),0)+IFERROR(VLOOKUP(A240,강서소상공인영업팀IU!$A:$E,3,FALSE),0)+IFERROR(VLOOKUP(A240,동부소상공인영업팀IU!$A:$F,3,FALSE),0)+IFERROR(VLOOKUP(A240,서부소상공인영업팀IU!$A:$F,3,FALSE),0)</f>
        <v>0</v>
      </c>
    </row>
    <row r="241" spans="1:19" customFormat="1" ht="16" x14ac:dyDescent="0.25">
      <c r="A241" s="56" t="s">
        <v>180</v>
      </c>
      <c r="B241" s="255">
        <f t="shared" si="3"/>
        <v>0</v>
      </c>
      <c r="C241" s="255">
        <f>IFERROR(VLOOKUP($A241,법인영업혁신단!$A:$N,14,FALSE),0)</f>
        <v>0</v>
      </c>
      <c r="D241" s="255">
        <f>IFERROR(VLOOKUP($A241,'법인영업혁신단 IU'!$A:$F,6,FALSE),0)</f>
        <v>0</v>
      </c>
      <c r="E241" s="255">
        <f>IFERROR(VLOOKUP($A241,강북소상공인영업팀IU!$A:$F,4,FALSE),0)</f>
        <v>0</v>
      </c>
      <c r="F241" s="255">
        <f>IFERROR(VLOOKUP($A241,강북소상공인영업팀IU!$A:$F,5,FALSE),0)</f>
        <v>0</v>
      </c>
      <c r="G241" s="255">
        <f>IFERROR(VLOOKUP($A241,강북소상공인영업팀IU!$A:$F,6,FALSE),0)</f>
        <v>0</v>
      </c>
      <c r="H241" s="255">
        <f>IFERROR(VLOOKUP($A241,강남소상공인영업팀IU!$A:$E,4,FALSE),0)</f>
        <v>0</v>
      </c>
      <c r="I241" s="255">
        <f>IFERROR(VLOOKUP($A241,강남소상공인영업팀IU!$A:$E,5,FALSE),0)</f>
        <v>0</v>
      </c>
      <c r="J241" s="255">
        <f>IFERROR(VLOOKUP($A241,강서소상공인영업팀IU!$A:$E,4,FALSE),0)</f>
        <v>0</v>
      </c>
      <c r="K241" s="255">
        <f>IFERROR(VLOOKUP($A241,강서소상공인영업팀IU!$A:$E,5,FALSE),0)</f>
        <v>0</v>
      </c>
      <c r="L241" s="255">
        <f>IFERROR(VLOOKUP($A241,동부소상공인영업팀IU!$A:$F,4,FALSE),0)</f>
        <v>0</v>
      </c>
      <c r="M241" s="255">
        <f>IFERROR(VLOOKUP($A241,동부소상공인영업팀IU!$A:$F,5,FALSE),0)</f>
        <v>0</v>
      </c>
      <c r="N241" s="255">
        <f>IFERROR(VLOOKUP($A241,동부소상공인영업팀IU!$A:$F,6,FALSE),0)</f>
        <v>0</v>
      </c>
      <c r="O241" s="255">
        <f>IFERROR(VLOOKUP($A241,서부소상공인영업팀IU!$A:$F,5,FALSE),0)</f>
        <v>0</v>
      </c>
      <c r="P241" s="255">
        <f>IFERROR(VLOOKUP($A241,서부소상공인영업팀IU!$A:$F,6,FALSE),0)</f>
        <v>0</v>
      </c>
      <c r="Q241" s="255">
        <f>IFERROR(VLOOKUP($A241,서부소상공인영업팀IU!$A:$F,4,FALSE),0)</f>
        <v>0</v>
      </c>
      <c r="S241" s="255">
        <f>IFERROR(VLOOKUP(A241,강북소상공인영업팀IU!$A:$F,3,FALSE),0)+IFERROR(VLOOKUP(A241,강남소상공인영업팀IU!$A:$E,3,FALSE),0)+IFERROR(VLOOKUP(A241,강서소상공인영업팀IU!$A:$E,3,FALSE),0)+IFERROR(VLOOKUP(A241,동부소상공인영업팀IU!$A:$F,3,FALSE),0)+IFERROR(VLOOKUP(A241,서부소상공인영업팀IU!$A:$F,3,FALSE),0)</f>
        <v>0</v>
      </c>
    </row>
    <row r="242" spans="1:19" customFormat="1" ht="16" x14ac:dyDescent="0.25">
      <c r="A242" s="23" t="s">
        <v>335</v>
      </c>
      <c r="B242" s="255">
        <f t="shared" si="3"/>
        <v>0</v>
      </c>
      <c r="C242" s="255">
        <f>IFERROR(VLOOKUP($A242,법인영업혁신단!$A:$N,14,FALSE),0)</f>
        <v>0</v>
      </c>
      <c r="D242" s="255">
        <f>IFERROR(VLOOKUP($A242,'법인영업혁신단 IU'!$A:$F,6,FALSE),0)</f>
        <v>0</v>
      </c>
      <c r="E242" s="255">
        <f>IFERROR(VLOOKUP($A242,강북소상공인영업팀IU!$A:$F,4,FALSE),0)</f>
        <v>0</v>
      </c>
      <c r="F242" s="255">
        <f>IFERROR(VLOOKUP($A242,강북소상공인영업팀IU!$A:$F,5,FALSE),0)</f>
        <v>0</v>
      </c>
      <c r="G242" s="255">
        <f>IFERROR(VLOOKUP($A242,강북소상공인영업팀IU!$A:$F,6,FALSE),0)</f>
        <v>0</v>
      </c>
      <c r="H242" s="255">
        <f>IFERROR(VLOOKUP($A242,강남소상공인영업팀IU!$A:$E,4,FALSE),0)</f>
        <v>0</v>
      </c>
      <c r="I242" s="255">
        <f>IFERROR(VLOOKUP($A242,강남소상공인영업팀IU!$A:$E,5,FALSE),0)</f>
        <v>0</v>
      </c>
      <c r="J242" s="255">
        <f>IFERROR(VLOOKUP($A242,강서소상공인영업팀IU!$A:$E,4,FALSE),0)</f>
        <v>0</v>
      </c>
      <c r="K242" s="255">
        <f>IFERROR(VLOOKUP($A242,강서소상공인영업팀IU!$A:$E,5,FALSE),0)</f>
        <v>0</v>
      </c>
      <c r="L242" s="255">
        <f>IFERROR(VLOOKUP($A242,동부소상공인영업팀IU!$A:$F,4,FALSE),0)</f>
        <v>0</v>
      </c>
      <c r="M242" s="255">
        <f>IFERROR(VLOOKUP($A242,동부소상공인영업팀IU!$A:$F,5,FALSE),0)</f>
        <v>0</v>
      </c>
      <c r="N242" s="255">
        <f>IFERROR(VLOOKUP($A242,동부소상공인영업팀IU!$A:$F,6,FALSE),0)</f>
        <v>0</v>
      </c>
      <c r="O242" s="255">
        <f>IFERROR(VLOOKUP($A242,서부소상공인영업팀IU!$A:$F,5,FALSE),0)</f>
        <v>0</v>
      </c>
      <c r="P242" s="255">
        <f>IFERROR(VLOOKUP($A242,서부소상공인영업팀IU!$A:$F,6,FALSE),0)</f>
        <v>0</v>
      </c>
      <c r="Q242" s="255">
        <f>IFERROR(VLOOKUP($A242,서부소상공인영업팀IU!$A:$F,4,FALSE),0)</f>
        <v>0</v>
      </c>
      <c r="S242" s="255">
        <f>IFERROR(VLOOKUP(A242,강북소상공인영업팀IU!$A:$F,3,FALSE),0)+IFERROR(VLOOKUP(A242,강남소상공인영업팀IU!$A:$E,3,FALSE),0)+IFERROR(VLOOKUP(A242,강서소상공인영업팀IU!$A:$E,3,FALSE),0)+IFERROR(VLOOKUP(A242,동부소상공인영업팀IU!$A:$F,3,FALSE),0)+IFERROR(VLOOKUP(A242,서부소상공인영업팀IU!$A:$F,3,FALSE),0)</f>
        <v>0</v>
      </c>
    </row>
    <row r="243" spans="1:19" customFormat="1" ht="16" x14ac:dyDescent="0.25">
      <c r="A243" s="56" t="s">
        <v>251</v>
      </c>
      <c r="B243" s="255">
        <f t="shared" si="3"/>
        <v>0</v>
      </c>
      <c r="C243" s="255">
        <f>IFERROR(VLOOKUP($A243,법인영업혁신단!$A:$N,14,FALSE),0)</f>
        <v>0</v>
      </c>
      <c r="D243" s="255">
        <f>IFERROR(VLOOKUP($A243,'법인영업혁신단 IU'!$A:$F,6,FALSE),0)</f>
        <v>0</v>
      </c>
      <c r="E243" s="255">
        <f>IFERROR(VLOOKUP($A243,강북소상공인영업팀IU!$A:$F,4,FALSE),0)</f>
        <v>0</v>
      </c>
      <c r="F243" s="255">
        <f>IFERROR(VLOOKUP($A243,강북소상공인영업팀IU!$A:$F,5,FALSE),0)</f>
        <v>0</v>
      </c>
      <c r="G243" s="255">
        <f>IFERROR(VLOOKUP($A243,강북소상공인영업팀IU!$A:$F,6,FALSE),0)</f>
        <v>0</v>
      </c>
      <c r="H243" s="255">
        <f>IFERROR(VLOOKUP($A243,강남소상공인영업팀IU!$A:$E,4,FALSE),0)</f>
        <v>0</v>
      </c>
      <c r="I243" s="255">
        <f>IFERROR(VLOOKUP($A243,강남소상공인영업팀IU!$A:$E,5,FALSE),0)</f>
        <v>0</v>
      </c>
      <c r="J243" s="255">
        <f>IFERROR(VLOOKUP($A243,강서소상공인영업팀IU!$A:$E,4,FALSE),0)</f>
        <v>0</v>
      </c>
      <c r="K243" s="255">
        <f>IFERROR(VLOOKUP($A243,강서소상공인영업팀IU!$A:$E,5,FALSE),0)</f>
        <v>0</v>
      </c>
      <c r="L243" s="255">
        <f>IFERROR(VLOOKUP($A243,동부소상공인영업팀IU!$A:$F,4,FALSE),0)</f>
        <v>0</v>
      </c>
      <c r="M243" s="255">
        <f>IFERROR(VLOOKUP($A243,동부소상공인영업팀IU!$A:$F,5,FALSE),0)</f>
        <v>0</v>
      </c>
      <c r="N243" s="255">
        <f>IFERROR(VLOOKUP($A243,동부소상공인영업팀IU!$A:$F,6,FALSE),0)</f>
        <v>0</v>
      </c>
      <c r="O243" s="255">
        <f>IFERROR(VLOOKUP($A243,서부소상공인영업팀IU!$A:$F,5,FALSE),0)</f>
        <v>0</v>
      </c>
      <c r="P243" s="255">
        <f>IFERROR(VLOOKUP($A243,서부소상공인영업팀IU!$A:$F,6,FALSE),0)</f>
        <v>0</v>
      </c>
      <c r="Q243" s="255">
        <f>IFERROR(VLOOKUP($A243,서부소상공인영업팀IU!$A:$F,4,FALSE),0)</f>
        <v>0</v>
      </c>
      <c r="S243" s="255">
        <f>IFERROR(VLOOKUP(A243,강북소상공인영업팀IU!$A:$F,3,FALSE),0)+IFERROR(VLOOKUP(A243,강남소상공인영업팀IU!$A:$E,3,FALSE),0)+IFERROR(VLOOKUP(A243,강서소상공인영업팀IU!$A:$E,3,FALSE),0)+IFERROR(VLOOKUP(A243,동부소상공인영업팀IU!$A:$F,3,FALSE),0)+IFERROR(VLOOKUP(A243,서부소상공인영업팀IU!$A:$F,3,FALSE),0)</f>
        <v>0</v>
      </c>
    </row>
    <row r="244" spans="1:19" customFormat="1" ht="16" x14ac:dyDescent="0.25">
      <c r="A244" s="112" t="s">
        <v>283</v>
      </c>
      <c r="B244" s="255">
        <f t="shared" si="3"/>
        <v>0</v>
      </c>
      <c r="C244" s="255">
        <f>IFERROR(VLOOKUP($A244,법인영업혁신단!$A:$N,14,FALSE),0)</f>
        <v>0</v>
      </c>
      <c r="D244" s="255">
        <f>IFERROR(VLOOKUP($A244,'법인영업혁신단 IU'!$A:$F,6,FALSE),0)</f>
        <v>0</v>
      </c>
      <c r="E244" s="255">
        <f>IFERROR(VLOOKUP($A244,강북소상공인영업팀IU!$A:$F,4,FALSE),0)</f>
        <v>0</v>
      </c>
      <c r="F244" s="255">
        <f>IFERROR(VLOOKUP($A244,강북소상공인영업팀IU!$A:$F,5,FALSE),0)</f>
        <v>0</v>
      </c>
      <c r="G244" s="255">
        <f>IFERROR(VLOOKUP($A244,강북소상공인영업팀IU!$A:$F,6,FALSE),0)</f>
        <v>0</v>
      </c>
      <c r="H244" s="255">
        <f>IFERROR(VLOOKUP($A244,강남소상공인영업팀IU!$A:$E,4,FALSE),0)</f>
        <v>0</v>
      </c>
      <c r="I244" s="255">
        <f>IFERROR(VLOOKUP($A244,강남소상공인영업팀IU!$A:$E,5,FALSE),0)</f>
        <v>0</v>
      </c>
      <c r="J244" s="255">
        <f>IFERROR(VLOOKUP($A244,강서소상공인영업팀IU!$A:$E,4,FALSE),0)</f>
        <v>0</v>
      </c>
      <c r="K244" s="255">
        <f>IFERROR(VLOOKUP($A244,강서소상공인영업팀IU!$A:$E,5,FALSE),0)</f>
        <v>0</v>
      </c>
      <c r="L244" s="255">
        <f>IFERROR(VLOOKUP($A244,동부소상공인영업팀IU!$A:$F,4,FALSE),0)</f>
        <v>0</v>
      </c>
      <c r="M244" s="255">
        <f>IFERROR(VLOOKUP($A244,동부소상공인영업팀IU!$A:$F,5,FALSE),0)</f>
        <v>0</v>
      </c>
      <c r="N244" s="255">
        <f>IFERROR(VLOOKUP($A244,동부소상공인영업팀IU!$A:$F,6,FALSE),0)</f>
        <v>0</v>
      </c>
      <c r="O244" s="255">
        <f>IFERROR(VLOOKUP($A244,서부소상공인영업팀IU!$A:$F,5,FALSE),0)</f>
        <v>0</v>
      </c>
      <c r="P244" s="255">
        <f>IFERROR(VLOOKUP($A244,서부소상공인영업팀IU!$A:$F,6,FALSE),0)</f>
        <v>0</v>
      </c>
      <c r="Q244" s="255">
        <f>IFERROR(VLOOKUP($A244,서부소상공인영업팀IU!$A:$F,4,FALSE),0)</f>
        <v>0</v>
      </c>
      <c r="S244" s="255">
        <f>IFERROR(VLOOKUP(A244,강북소상공인영업팀IU!$A:$F,3,FALSE),0)+IFERROR(VLOOKUP(A244,강남소상공인영업팀IU!$A:$E,3,FALSE),0)+IFERROR(VLOOKUP(A244,강서소상공인영업팀IU!$A:$E,3,FALSE),0)+IFERROR(VLOOKUP(A244,동부소상공인영업팀IU!$A:$F,3,FALSE),0)+IFERROR(VLOOKUP(A244,서부소상공인영업팀IU!$A:$F,3,FALSE),0)</f>
        <v>0</v>
      </c>
    </row>
    <row r="245" spans="1:19" customFormat="1" ht="16" x14ac:dyDescent="0.25">
      <c r="A245" s="56" t="s">
        <v>302</v>
      </c>
      <c r="B245" s="255">
        <f t="shared" si="3"/>
        <v>0</v>
      </c>
      <c r="C245" s="255">
        <f>IFERROR(VLOOKUP($A245,법인영업혁신단!$A:$N,14,FALSE),0)</f>
        <v>0</v>
      </c>
      <c r="D245" s="255">
        <f>IFERROR(VLOOKUP($A245,'법인영업혁신단 IU'!$A:$F,6,FALSE),0)</f>
        <v>0</v>
      </c>
      <c r="E245" s="255">
        <f>IFERROR(VLOOKUP($A245,강북소상공인영업팀IU!$A:$F,4,FALSE),0)</f>
        <v>0</v>
      </c>
      <c r="F245" s="255">
        <f>IFERROR(VLOOKUP($A245,강북소상공인영업팀IU!$A:$F,5,FALSE),0)</f>
        <v>0</v>
      </c>
      <c r="G245" s="255">
        <f>IFERROR(VLOOKUP($A245,강북소상공인영업팀IU!$A:$F,6,FALSE),0)</f>
        <v>0</v>
      </c>
      <c r="H245" s="255">
        <f>IFERROR(VLOOKUP($A245,강남소상공인영업팀IU!$A:$E,4,FALSE),0)</f>
        <v>0</v>
      </c>
      <c r="I245" s="255">
        <f>IFERROR(VLOOKUP($A245,강남소상공인영업팀IU!$A:$E,5,FALSE),0)</f>
        <v>0</v>
      </c>
      <c r="J245" s="255">
        <f>IFERROR(VLOOKUP($A245,강서소상공인영업팀IU!$A:$E,4,FALSE),0)</f>
        <v>0</v>
      </c>
      <c r="K245" s="255">
        <f>IFERROR(VLOOKUP($A245,강서소상공인영업팀IU!$A:$E,5,FALSE),0)</f>
        <v>0</v>
      </c>
      <c r="L245" s="255">
        <f>IFERROR(VLOOKUP($A245,동부소상공인영업팀IU!$A:$F,4,FALSE),0)</f>
        <v>0</v>
      </c>
      <c r="M245" s="255">
        <f>IFERROR(VLOOKUP($A245,동부소상공인영업팀IU!$A:$F,5,FALSE),0)</f>
        <v>0</v>
      </c>
      <c r="N245" s="255">
        <f>IFERROR(VLOOKUP($A245,동부소상공인영업팀IU!$A:$F,6,FALSE),0)</f>
        <v>0</v>
      </c>
      <c r="O245" s="255">
        <f>IFERROR(VLOOKUP($A245,서부소상공인영업팀IU!$A:$F,5,FALSE),0)</f>
        <v>0</v>
      </c>
      <c r="P245" s="255">
        <f>IFERROR(VLOOKUP($A245,서부소상공인영업팀IU!$A:$F,6,FALSE),0)</f>
        <v>0</v>
      </c>
      <c r="Q245" s="255">
        <f>IFERROR(VLOOKUP($A245,서부소상공인영업팀IU!$A:$F,4,FALSE),0)</f>
        <v>0</v>
      </c>
      <c r="S245" s="255">
        <f>IFERROR(VLOOKUP(A245,강북소상공인영업팀IU!$A:$F,3,FALSE),0)+IFERROR(VLOOKUP(A245,강남소상공인영업팀IU!$A:$E,3,FALSE),0)+IFERROR(VLOOKUP(A245,강서소상공인영업팀IU!$A:$E,3,FALSE),0)+IFERROR(VLOOKUP(A245,동부소상공인영업팀IU!$A:$F,3,FALSE),0)+IFERROR(VLOOKUP(A245,서부소상공인영업팀IU!$A:$F,3,FALSE),0)</f>
        <v>0</v>
      </c>
    </row>
    <row r="246" spans="1:19" customFormat="1" ht="16" x14ac:dyDescent="0.25">
      <c r="A246" s="56" t="s">
        <v>181</v>
      </c>
      <c r="B246" s="255">
        <f t="shared" si="3"/>
        <v>0</v>
      </c>
      <c r="C246" s="255">
        <f>IFERROR(VLOOKUP($A246,법인영업혁신단!$A:$N,14,FALSE),0)</f>
        <v>0</v>
      </c>
      <c r="D246" s="255">
        <f>IFERROR(VLOOKUP($A246,'법인영업혁신단 IU'!$A:$F,6,FALSE),0)</f>
        <v>0</v>
      </c>
      <c r="E246" s="255">
        <f>IFERROR(VLOOKUP($A246,강북소상공인영업팀IU!$A:$F,4,FALSE),0)</f>
        <v>0</v>
      </c>
      <c r="F246" s="255">
        <f>IFERROR(VLOOKUP($A246,강북소상공인영업팀IU!$A:$F,5,FALSE),0)</f>
        <v>0</v>
      </c>
      <c r="G246" s="255">
        <f>IFERROR(VLOOKUP($A246,강북소상공인영업팀IU!$A:$F,6,FALSE),0)</f>
        <v>0</v>
      </c>
      <c r="H246" s="255">
        <f>IFERROR(VLOOKUP($A246,강남소상공인영업팀IU!$A:$E,4,FALSE),0)</f>
        <v>0</v>
      </c>
      <c r="I246" s="255">
        <f>IFERROR(VLOOKUP($A246,강남소상공인영업팀IU!$A:$E,5,FALSE),0)</f>
        <v>0</v>
      </c>
      <c r="J246" s="255">
        <f>IFERROR(VLOOKUP($A246,강서소상공인영업팀IU!$A:$E,4,FALSE),0)</f>
        <v>0</v>
      </c>
      <c r="K246" s="255">
        <f>IFERROR(VLOOKUP($A246,강서소상공인영업팀IU!$A:$E,5,FALSE),0)</f>
        <v>0</v>
      </c>
      <c r="L246" s="255">
        <f>IFERROR(VLOOKUP($A246,동부소상공인영업팀IU!$A:$F,4,FALSE),0)</f>
        <v>0</v>
      </c>
      <c r="M246" s="255">
        <f>IFERROR(VLOOKUP($A246,동부소상공인영업팀IU!$A:$F,5,FALSE),0)</f>
        <v>0</v>
      </c>
      <c r="N246" s="255">
        <f>IFERROR(VLOOKUP($A246,동부소상공인영업팀IU!$A:$F,6,FALSE),0)</f>
        <v>0</v>
      </c>
      <c r="O246" s="255">
        <f>IFERROR(VLOOKUP($A246,서부소상공인영업팀IU!$A:$F,5,FALSE),0)</f>
        <v>0</v>
      </c>
      <c r="P246" s="255">
        <f>IFERROR(VLOOKUP($A246,서부소상공인영업팀IU!$A:$F,6,FALSE),0)</f>
        <v>0</v>
      </c>
      <c r="Q246" s="255">
        <f>IFERROR(VLOOKUP($A246,서부소상공인영업팀IU!$A:$F,4,FALSE),0)</f>
        <v>0</v>
      </c>
      <c r="S246" s="255">
        <f>IFERROR(VLOOKUP(A246,강북소상공인영업팀IU!$A:$F,3,FALSE),0)+IFERROR(VLOOKUP(A246,강남소상공인영업팀IU!$A:$E,3,FALSE),0)+IFERROR(VLOOKUP(A246,강서소상공인영업팀IU!$A:$E,3,FALSE),0)+IFERROR(VLOOKUP(A246,동부소상공인영업팀IU!$A:$F,3,FALSE),0)+IFERROR(VLOOKUP(A246,서부소상공인영업팀IU!$A:$F,3,FALSE),0)</f>
        <v>0</v>
      </c>
    </row>
    <row r="247" spans="1:19" customFormat="1" ht="16" x14ac:dyDescent="0.25">
      <c r="A247" s="56" t="s">
        <v>252</v>
      </c>
      <c r="B247" s="255">
        <f t="shared" si="3"/>
        <v>0</v>
      </c>
      <c r="C247" s="255">
        <f>IFERROR(VLOOKUP($A247,법인영업혁신단!$A:$N,14,FALSE),0)</f>
        <v>0</v>
      </c>
      <c r="D247" s="255">
        <f>IFERROR(VLOOKUP($A247,'법인영업혁신단 IU'!$A:$F,6,FALSE),0)</f>
        <v>0</v>
      </c>
      <c r="E247" s="255">
        <f>IFERROR(VLOOKUP($A247,강북소상공인영업팀IU!$A:$F,4,FALSE),0)</f>
        <v>0</v>
      </c>
      <c r="F247" s="255">
        <f>IFERROR(VLOOKUP($A247,강북소상공인영업팀IU!$A:$F,5,FALSE),0)</f>
        <v>0</v>
      </c>
      <c r="G247" s="255">
        <f>IFERROR(VLOOKUP($A247,강북소상공인영업팀IU!$A:$F,6,FALSE),0)</f>
        <v>0</v>
      </c>
      <c r="H247" s="255">
        <f>IFERROR(VLOOKUP($A247,강남소상공인영업팀IU!$A:$E,4,FALSE),0)</f>
        <v>0</v>
      </c>
      <c r="I247" s="255">
        <f>IFERROR(VLOOKUP($A247,강남소상공인영업팀IU!$A:$E,5,FALSE),0)</f>
        <v>0</v>
      </c>
      <c r="J247" s="255">
        <f>IFERROR(VLOOKUP($A247,강서소상공인영업팀IU!$A:$E,4,FALSE),0)</f>
        <v>0</v>
      </c>
      <c r="K247" s="255">
        <f>IFERROR(VLOOKUP($A247,강서소상공인영업팀IU!$A:$E,5,FALSE),0)</f>
        <v>0</v>
      </c>
      <c r="L247" s="255">
        <f>IFERROR(VLOOKUP($A247,동부소상공인영업팀IU!$A:$F,4,FALSE),0)</f>
        <v>0</v>
      </c>
      <c r="M247" s="255">
        <f>IFERROR(VLOOKUP($A247,동부소상공인영업팀IU!$A:$F,5,FALSE),0)</f>
        <v>0</v>
      </c>
      <c r="N247" s="255">
        <f>IFERROR(VLOOKUP($A247,동부소상공인영업팀IU!$A:$F,6,FALSE),0)</f>
        <v>0</v>
      </c>
      <c r="O247" s="255">
        <f>IFERROR(VLOOKUP($A247,서부소상공인영업팀IU!$A:$F,5,FALSE),0)</f>
        <v>0</v>
      </c>
      <c r="P247" s="255">
        <f>IFERROR(VLOOKUP($A247,서부소상공인영업팀IU!$A:$F,6,FALSE),0)</f>
        <v>0</v>
      </c>
      <c r="Q247" s="255">
        <f>IFERROR(VLOOKUP($A247,서부소상공인영업팀IU!$A:$F,4,FALSE),0)</f>
        <v>0</v>
      </c>
      <c r="S247" s="255">
        <f>IFERROR(VLOOKUP(A247,강북소상공인영업팀IU!$A:$F,3,FALSE),0)+IFERROR(VLOOKUP(A247,강남소상공인영업팀IU!$A:$E,3,FALSE),0)+IFERROR(VLOOKUP(A247,강서소상공인영업팀IU!$A:$E,3,FALSE),0)+IFERROR(VLOOKUP(A247,동부소상공인영업팀IU!$A:$F,3,FALSE),0)+IFERROR(VLOOKUP(A247,서부소상공인영업팀IU!$A:$F,3,FALSE),0)</f>
        <v>0</v>
      </c>
    </row>
    <row r="248" spans="1:19" customFormat="1" ht="16" x14ac:dyDescent="0.25">
      <c r="A248" s="42" t="s">
        <v>116</v>
      </c>
      <c r="B248" s="255">
        <f t="shared" si="3"/>
        <v>0</v>
      </c>
      <c r="C248" s="255">
        <f>IFERROR(VLOOKUP($A248,법인영업혁신단!$A:$N,14,FALSE),0)</f>
        <v>0</v>
      </c>
      <c r="D248" s="255">
        <f>IFERROR(VLOOKUP($A248,'법인영업혁신단 IU'!$A:$F,6,FALSE),0)</f>
        <v>0</v>
      </c>
      <c r="E248" s="255">
        <f>IFERROR(VLOOKUP($A248,강북소상공인영업팀IU!$A:$F,4,FALSE),0)</f>
        <v>0</v>
      </c>
      <c r="F248" s="255">
        <f>IFERROR(VLOOKUP($A248,강북소상공인영업팀IU!$A:$F,5,FALSE),0)</f>
        <v>0</v>
      </c>
      <c r="G248" s="255">
        <f>IFERROR(VLOOKUP($A248,강북소상공인영업팀IU!$A:$F,6,FALSE),0)</f>
        <v>0</v>
      </c>
      <c r="H248" s="255">
        <f>IFERROR(VLOOKUP($A248,강남소상공인영업팀IU!$A:$E,4,FALSE),0)</f>
        <v>0</v>
      </c>
      <c r="I248" s="255">
        <f>IFERROR(VLOOKUP($A248,강남소상공인영업팀IU!$A:$E,5,FALSE),0)</f>
        <v>0</v>
      </c>
      <c r="J248" s="255">
        <f>IFERROR(VLOOKUP($A248,강서소상공인영업팀IU!$A:$E,4,FALSE),0)</f>
        <v>0</v>
      </c>
      <c r="K248" s="255">
        <f>IFERROR(VLOOKUP($A248,강서소상공인영업팀IU!$A:$E,5,FALSE),0)</f>
        <v>0</v>
      </c>
      <c r="L248" s="255">
        <f>IFERROR(VLOOKUP($A248,동부소상공인영업팀IU!$A:$F,4,FALSE),0)</f>
        <v>0</v>
      </c>
      <c r="M248" s="255">
        <f>IFERROR(VLOOKUP($A248,동부소상공인영업팀IU!$A:$F,5,FALSE),0)</f>
        <v>0</v>
      </c>
      <c r="N248" s="255">
        <f>IFERROR(VLOOKUP($A248,동부소상공인영업팀IU!$A:$F,6,FALSE),0)</f>
        <v>0</v>
      </c>
      <c r="O248" s="255">
        <f>IFERROR(VLOOKUP($A248,서부소상공인영업팀IU!$A:$F,5,FALSE),0)</f>
        <v>0</v>
      </c>
      <c r="P248" s="255">
        <f>IFERROR(VLOOKUP($A248,서부소상공인영업팀IU!$A:$F,6,FALSE),0)</f>
        <v>0</v>
      </c>
      <c r="Q248" s="255">
        <f>IFERROR(VLOOKUP($A248,서부소상공인영업팀IU!$A:$F,4,FALSE),0)</f>
        <v>0</v>
      </c>
      <c r="S248" s="255">
        <f>IFERROR(VLOOKUP(A248,강북소상공인영업팀IU!$A:$F,3,FALSE),0)+IFERROR(VLOOKUP(A248,강남소상공인영업팀IU!$A:$E,3,FALSE),0)+IFERROR(VLOOKUP(A248,강서소상공인영업팀IU!$A:$E,3,FALSE),0)+IFERROR(VLOOKUP(A248,동부소상공인영업팀IU!$A:$F,3,FALSE),0)+IFERROR(VLOOKUP(A248,서부소상공인영업팀IU!$A:$F,3,FALSE),0)</f>
        <v>0</v>
      </c>
    </row>
    <row r="249" spans="1:19" customFormat="1" ht="16" x14ac:dyDescent="0.25">
      <c r="A249" s="56" t="s">
        <v>182</v>
      </c>
      <c r="B249" s="255">
        <f t="shared" si="3"/>
        <v>0</v>
      </c>
      <c r="C249" s="255">
        <f>IFERROR(VLOOKUP($A249,법인영업혁신단!$A:$N,14,FALSE),0)</f>
        <v>0</v>
      </c>
      <c r="D249" s="255">
        <f>IFERROR(VLOOKUP($A249,'법인영업혁신단 IU'!$A:$F,6,FALSE),0)</f>
        <v>0</v>
      </c>
      <c r="E249" s="255">
        <f>IFERROR(VLOOKUP($A249,강북소상공인영업팀IU!$A:$F,4,FALSE),0)</f>
        <v>0</v>
      </c>
      <c r="F249" s="255">
        <f>IFERROR(VLOOKUP($A249,강북소상공인영업팀IU!$A:$F,5,FALSE),0)</f>
        <v>0</v>
      </c>
      <c r="G249" s="255">
        <f>IFERROR(VLOOKUP($A249,강북소상공인영업팀IU!$A:$F,6,FALSE),0)</f>
        <v>0</v>
      </c>
      <c r="H249" s="255">
        <f>IFERROR(VLOOKUP($A249,강남소상공인영업팀IU!$A:$E,4,FALSE),0)</f>
        <v>0</v>
      </c>
      <c r="I249" s="255">
        <f>IFERROR(VLOOKUP($A249,강남소상공인영업팀IU!$A:$E,5,FALSE),0)</f>
        <v>0</v>
      </c>
      <c r="J249" s="255">
        <f>IFERROR(VLOOKUP($A249,강서소상공인영업팀IU!$A:$E,4,FALSE),0)</f>
        <v>0</v>
      </c>
      <c r="K249" s="255">
        <f>IFERROR(VLOOKUP($A249,강서소상공인영업팀IU!$A:$E,5,FALSE),0)</f>
        <v>0</v>
      </c>
      <c r="L249" s="255">
        <f>IFERROR(VLOOKUP($A249,동부소상공인영업팀IU!$A:$F,4,FALSE),0)</f>
        <v>0</v>
      </c>
      <c r="M249" s="255">
        <f>IFERROR(VLOOKUP($A249,동부소상공인영업팀IU!$A:$F,5,FALSE),0)</f>
        <v>0</v>
      </c>
      <c r="N249" s="255">
        <f>IFERROR(VLOOKUP($A249,동부소상공인영업팀IU!$A:$F,6,FALSE),0)</f>
        <v>0</v>
      </c>
      <c r="O249" s="255">
        <f>IFERROR(VLOOKUP($A249,서부소상공인영업팀IU!$A:$F,5,FALSE),0)</f>
        <v>0</v>
      </c>
      <c r="P249" s="255">
        <f>IFERROR(VLOOKUP($A249,서부소상공인영업팀IU!$A:$F,6,FALSE),0)</f>
        <v>0</v>
      </c>
      <c r="Q249" s="255">
        <f>IFERROR(VLOOKUP($A249,서부소상공인영업팀IU!$A:$F,4,FALSE),0)</f>
        <v>0</v>
      </c>
      <c r="S249" s="255">
        <f>IFERROR(VLOOKUP(A249,강북소상공인영업팀IU!$A:$F,3,FALSE),0)+IFERROR(VLOOKUP(A249,강남소상공인영업팀IU!$A:$E,3,FALSE),0)+IFERROR(VLOOKUP(A249,강서소상공인영업팀IU!$A:$E,3,FALSE),0)+IFERROR(VLOOKUP(A249,동부소상공인영업팀IU!$A:$F,3,FALSE),0)+IFERROR(VLOOKUP(A249,서부소상공인영업팀IU!$A:$F,3,FALSE),0)</f>
        <v>0</v>
      </c>
    </row>
    <row r="250" spans="1:19" customFormat="1" ht="16" x14ac:dyDescent="0.25">
      <c r="A250" s="23" t="s">
        <v>328</v>
      </c>
      <c r="B250" s="255">
        <f t="shared" si="3"/>
        <v>0</v>
      </c>
      <c r="C250" s="255">
        <f>IFERROR(VLOOKUP($A250,법인영업혁신단!$A:$N,14,FALSE),0)</f>
        <v>0</v>
      </c>
      <c r="D250" s="255">
        <f>IFERROR(VLOOKUP($A250,'법인영업혁신단 IU'!$A:$F,6,FALSE),0)</f>
        <v>0</v>
      </c>
      <c r="E250" s="255">
        <f>IFERROR(VLOOKUP($A250,강북소상공인영업팀IU!$A:$F,4,FALSE),0)</f>
        <v>0</v>
      </c>
      <c r="F250" s="255">
        <f>IFERROR(VLOOKUP($A250,강북소상공인영업팀IU!$A:$F,5,FALSE),0)</f>
        <v>0</v>
      </c>
      <c r="G250" s="255">
        <f>IFERROR(VLOOKUP($A250,강북소상공인영업팀IU!$A:$F,6,FALSE),0)</f>
        <v>0</v>
      </c>
      <c r="H250" s="255">
        <f>IFERROR(VLOOKUP($A250,강남소상공인영업팀IU!$A:$E,4,FALSE),0)</f>
        <v>0</v>
      </c>
      <c r="I250" s="255">
        <f>IFERROR(VLOOKUP($A250,강남소상공인영업팀IU!$A:$E,5,FALSE),0)</f>
        <v>0</v>
      </c>
      <c r="J250" s="255">
        <f>IFERROR(VLOOKUP($A250,강서소상공인영업팀IU!$A:$E,4,FALSE),0)</f>
        <v>0</v>
      </c>
      <c r="K250" s="255">
        <f>IFERROR(VLOOKUP($A250,강서소상공인영업팀IU!$A:$E,5,FALSE),0)</f>
        <v>0</v>
      </c>
      <c r="L250" s="255">
        <f>IFERROR(VLOOKUP($A250,동부소상공인영업팀IU!$A:$F,4,FALSE),0)</f>
        <v>0</v>
      </c>
      <c r="M250" s="255">
        <f>IFERROR(VLOOKUP($A250,동부소상공인영업팀IU!$A:$F,5,FALSE),0)</f>
        <v>0</v>
      </c>
      <c r="N250" s="255">
        <f>IFERROR(VLOOKUP($A250,동부소상공인영업팀IU!$A:$F,6,FALSE),0)</f>
        <v>0</v>
      </c>
      <c r="O250" s="255">
        <f>IFERROR(VLOOKUP($A250,서부소상공인영업팀IU!$A:$F,5,FALSE),0)</f>
        <v>0</v>
      </c>
      <c r="P250" s="255">
        <f>IFERROR(VLOOKUP($A250,서부소상공인영업팀IU!$A:$F,6,FALSE),0)</f>
        <v>0</v>
      </c>
      <c r="Q250" s="255">
        <f>IFERROR(VLOOKUP($A250,서부소상공인영업팀IU!$A:$F,4,FALSE),0)</f>
        <v>0</v>
      </c>
      <c r="S250" s="255">
        <f>IFERROR(VLOOKUP(A250,강북소상공인영업팀IU!$A:$F,3,FALSE),0)+IFERROR(VLOOKUP(A250,강남소상공인영업팀IU!$A:$E,3,FALSE),0)+IFERROR(VLOOKUP(A250,강서소상공인영업팀IU!$A:$E,3,FALSE),0)+IFERROR(VLOOKUP(A250,동부소상공인영업팀IU!$A:$F,3,FALSE),0)+IFERROR(VLOOKUP(A250,서부소상공인영업팀IU!$A:$F,3,FALSE),0)</f>
        <v>0</v>
      </c>
    </row>
    <row r="251" spans="1:19" customFormat="1" ht="16" x14ac:dyDescent="0.25">
      <c r="A251" s="23" t="s">
        <v>329</v>
      </c>
      <c r="B251" s="255">
        <f t="shared" si="3"/>
        <v>0</v>
      </c>
      <c r="C251" s="255">
        <f>IFERROR(VLOOKUP($A251,법인영업혁신단!$A:$N,14,FALSE),0)</f>
        <v>0</v>
      </c>
      <c r="D251" s="255">
        <f>IFERROR(VLOOKUP($A251,'법인영업혁신단 IU'!$A:$F,6,FALSE),0)</f>
        <v>0</v>
      </c>
      <c r="E251" s="255">
        <f>IFERROR(VLOOKUP($A251,강북소상공인영업팀IU!$A:$F,4,FALSE),0)</f>
        <v>0</v>
      </c>
      <c r="F251" s="255">
        <f>IFERROR(VLOOKUP($A251,강북소상공인영업팀IU!$A:$F,5,FALSE),0)</f>
        <v>0</v>
      </c>
      <c r="G251" s="255">
        <f>IFERROR(VLOOKUP($A251,강북소상공인영업팀IU!$A:$F,6,FALSE),0)</f>
        <v>0</v>
      </c>
      <c r="H251" s="255">
        <f>IFERROR(VLOOKUP($A251,강남소상공인영업팀IU!$A:$E,4,FALSE),0)</f>
        <v>0</v>
      </c>
      <c r="I251" s="255">
        <f>IFERROR(VLOOKUP($A251,강남소상공인영업팀IU!$A:$E,5,FALSE),0)</f>
        <v>0</v>
      </c>
      <c r="J251" s="255">
        <f>IFERROR(VLOOKUP($A251,강서소상공인영업팀IU!$A:$E,4,FALSE),0)</f>
        <v>0</v>
      </c>
      <c r="K251" s="255">
        <f>IFERROR(VLOOKUP($A251,강서소상공인영업팀IU!$A:$E,5,FALSE),0)</f>
        <v>0</v>
      </c>
      <c r="L251" s="255">
        <f>IFERROR(VLOOKUP($A251,동부소상공인영업팀IU!$A:$F,4,FALSE),0)</f>
        <v>0</v>
      </c>
      <c r="M251" s="255">
        <f>IFERROR(VLOOKUP($A251,동부소상공인영업팀IU!$A:$F,5,FALSE),0)</f>
        <v>0</v>
      </c>
      <c r="N251" s="255">
        <f>IFERROR(VLOOKUP($A251,동부소상공인영업팀IU!$A:$F,6,FALSE),0)</f>
        <v>0</v>
      </c>
      <c r="O251" s="255">
        <f>IFERROR(VLOOKUP($A251,서부소상공인영업팀IU!$A:$F,5,FALSE),0)</f>
        <v>0</v>
      </c>
      <c r="P251" s="255">
        <f>IFERROR(VLOOKUP($A251,서부소상공인영업팀IU!$A:$F,6,FALSE),0)</f>
        <v>0</v>
      </c>
      <c r="Q251" s="255">
        <f>IFERROR(VLOOKUP($A251,서부소상공인영업팀IU!$A:$F,4,FALSE),0)</f>
        <v>0</v>
      </c>
      <c r="S251" s="255">
        <f>IFERROR(VLOOKUP(A251,강북소상공인영업팀IU!$A:$F,3,FALSE),0)+IFERROR(VLOOKUP(A251,강남소상공인영업팀IU!$A:$E,3,FALSE),0)+IFERROR(VLOOKUP(A251,강서소상공인영업팀IU!$A:$E,3,FALSE),0)+IFERROR(VLOOKUP(A251,동부소상공인영업팀IU!$A:$F,3,FALSE),0)+IFERROR(VLOOKUP(A251,서부소상공인영업팀IU!$A:$F,3,FALSE),0)</f>
        <v>0</v>
      </c>
    </row>
    <row r="252" spans="1:19" customFormat="1" ht="16" x14ac:dyDescent="0.25">
      <c r="A252" s="56" t="s">
        <v>253</v>
      </c>
      <c r="B252" s="255">
        <f t="shared" si="3"/>
        <v>0</v>
      </c>
      <c r="C252" s="255">
        <f>IFERROR(VLOOKUP($A252,법인영업혁신단!$A:$N,14,FALSE),0)</f>
        <v>0</v>
      </c>
      <c r="D252" s="255">
        <f>IFERROR(VLOOKUP($A252,'법인영업혁신단 IU'!$A:$F,6,FALSE),0)</f>
        <v>0</v>
      </c>
      <c r="E252" s="255">
        <f>IFERROR(VLOOKUP($A252,강북소상공인영업팀IU!$A:$F,4,FALSE),0)</f>
        <v>0</v>
      </c>
      <c r="F252" s="255">
        <f>IFERROR(VLOOKUP($A252,강북소상공인영업팀IU!$A:$F,5,FALSE),0)</f>
        <v>0</v>
      </c>
      <c r="G252" s="255">
        <f>IFERROR(VLOOKUP($A252,강북소상공인영업팀IU!$A:$F,6,FALSE),0)</f>
        <v>0</v>
      </c>
      <c r="H252" s="255">
        <f>IFERROR(VLOOKUP($A252,강남소상공인영업팀IU!$A:$E,4,FALSE),0)</f>
        <v>0</v>
      </c>
      <c r="I252" s="255">
        <f>IFERROR(VLOOKUP($A252,강남소상공인영업팀IU!$A:$E,5,FALSE),0)</f>
        <v>0</v>
      </c>
      <c r="J252" s="255">
        <f>IFERROR(VLOOKUP($A252,강서소상공인영업팀IU!$A:$E,4,FALSE),0)</f>
        <v>0</v>
      </c>
      <c r="K252" s="255">
        <f>IFERROR(VLOOKUP($A252,강서소상공인영업팀IU!$A:$E,5,FALSE),0)</f>
        <v>0</v>
      </c>
      <c r="L252" s="255">
        <f>IFERROR(VLOOKUP($A252,동부소상공인영업팀IU!$A:$F,4,FALSE),0)</f>
        <v>0</v>
      </c>
      <c r="M252" s="255">
        <f>IFERROR(VLOOKUP($A252,동부소상공인영업팀IU!$A:$F,5,FALSE),0)</f>
        <v>0</v>
      </c>
      <c r="N252" s="255">
        <f>IFERROR(VLOOKUP($A252,동부소상공인영업팀IU!$A:$F,6,FALSE),0)</f>
        <v>0</v>
      </c>
      <c r="O252" s="255">
        <f>IFERROR(VLOOKUP($A252,서부소상공인영업팀IU!$A:$F,5,FALSE),0)</f>
        <v>0</v>
      </c>
      <c r="P252" s="255">
        <f>IFERROR(VLOOKUP($A252,서부소상공인영업팀IU!$A:$F,6,FALSE),0)</f>
        <v>0</v>
      </c>
      <c r="Q252" s="255">
        <f>IFERROR(VLOOKUP($A252,서부소상공인영업팀IU!$A:$F,4,FALSE),0)</f>
        <v>0</v>
      </c>
      <c r="S252" s="255">
        <f>IFERROR(VLOOKUP(A252,강북소상공인영업팀IU!$A:$F,3,FALSE),0)+IFERROR(VLOOKUP(A252,강남소상공인영업팀IU!$A:$E,3,FALSE),0)+IFERROR(VLOOKUP(A252,강서소상공인영업팀IU!$A:$E,3,FALSE),0)+IFERROR(VLOOKUP(A252,동부소상공인영업팀IU!$A:$F,3,FALSE),0)+IFERROR(VLOOKUP(A252,서부소상공인영업팀IU!$A:$F,3,FALSE),0)</f>
        <v>0</v>
      </c>
    </row>
    <row r="253" spans="1:19" customFormat="1" ht="16" x14ac:dyDescent="0.25">
      <c r="A253" s="56" t="s">
        <v>254</v>
      </c>
      <c r="B253" s="255">
        <f t="shared" si="3"/>
        <v>0</v>
      </c>
      <c r="C253" s="255">
        <f>IFERROR(VLOOKUP($A253,법인영업혁신단!$A:$N,14,FALSE),0)</f>
        <v>0</v>
      </c>
      <c r="D253" s="255">
        <f>IFERROR(VLOOKUP($A253,'법인영업혁신단 IU'!$A:$F,6,FALSE),0)</f>
        <v>0</v>
      </c>
      <c r="E253" s="255">
        <f>IFERROR(VLOOKUP($A253,강북소상공인영업팀IU!$A:$F,4,FALSE),0)</f>
        <v>0</v>
      </c>
      <c r="F253" s="255">
        <f>IFERROR(VLOOKUP($A253,강북소상공인영업팀IU!$A:$F,5,FALSE),0)</f>
        <v>0</v>
      </c>
      <c r="G253" s="255">
        <f>IFERROR(VLOOKUP($A253,강북소상공인영업팀IU!$A:$F,6,FALSE),0)</f>
        <v>0</v>
      </c>
      <c r="H253" s="255">
        <f>IFERROR(VLOOKUP($A253,강남소상공인영업팀IU!$A:$E,4,FALSE),0)</f>
        <v>0</v>
      </c>
      <c r="I253" s="255">
        <f>IFERROR(VLOOKUP($A253,강남소상공인영업팀IU!$A:$E,5,FALSE),0)</f>
        <v>0</v>
      </c>
      <c r="J253" s="255">
        <f>IFERROR(VLOOKUP($A253,강서소상공인영업팀IU!$A:$E,4,FALSE),0)</f>
        <v>0</v>
      </c>
      <c r="K253" s="255">
        <f>IFERROR(VLOOKUP($A253,강서소상공인영업팀IU!$A:$E,5,FALSE),0)</f>
        <v>0</v>
      </c>
      <c r="L253" s="255">
        <f>IFERROR(VLOOKUP($A253,동부소상공인영업팀IU!$A:$F,4,FALSE),0)</f>
        <v>0</v>
      </c>
      <c r="M253" s="255">
        <f>IFERROR(VLOOKUP($A253,동부소상공인영업팀IU!$A:$F,5,FALSE),0)</f>
        <v>0</v>
      </c>
      <c r="N253" s="255">
        <f>IFERROR(VLOOKUP($A253,동부소상공인영업팀IU!$A:$F,6,FALSE),0)</f>
        <v>0</v>
      </c>
      <c r="O253" s="255">
        <f>IFERROR(VLOOKUP($A253,서부소상공인영업팀IU!$A:$F,5,FALSE),0)</f>
        <v>0</v>
      </c>
      <c r="P253" s="255">
        <f>IFERROR(VLOOKUP($A253,서부소상공인영업팀IU!$A:$F,6,FALSE),0)</f>
        <v>0</v>
      </c>
      <c r="Q253" s="255">
        <f>IFERROR(VLOOKUP($A253,서부소상공인영업팀IU!$A:$F,4,FALSE),0)</f>
        <v>0</v>
      </c>
      <c r="S253" s="255">
        <f>IFERROR(VLOOKUP(A253,강북소상공인영업팀IU!$A:$F,3,FALSE),0)+IFERROR(VLOOKUP(A253,강남소상공인영업팀IU!$A:$E,3,FALSE),0)+IFERROR(VLOOKUP(A253,강서소상공인영업팀IU!$A:$E,3,FALSE),0)+IFERROR(VLOOKUP(A253,동부소상공인영업팀IU!$A:$F,3,FALSE),0)+IFERROR(VLOOKUP(A253,서부소상공인영업팀IU!$A:$F,3,FALSE),0)</f>
        <v>0</v>
      </c>
    </row>
    <row r="254" spans="1:19" customFormat="1" ht="16" x14ac:dyDescent="0.25">
      <c r="A254" s="56" t="s">
        <v>183</v>
      </c>
      <c r="B254" s="255">
        <f t="shared" si="3"/>
        <v>0</v>
      </c>
      <c r="C254" s="255">
        <f>IFERROR(VLOOKUP($A254,법인영업혁신단!$A:$N,14,FALSE),0)</f>
        <v>0</v>
      </c>
      <c r="D254" s="255">
        <f>IFERROR(VLOOKUP($A254,'법인영업혁신단 IU'!$A:$F,6,FALSE),0)</f>
        <v>0</v>
      </c>
      <c r="E254" s="255">
        <f>IFERROR(VLOOKUP($A254,강북소상공인영업팀IU!$A:$F,4,FALSE),0)</f>
        <v>0</v>
      </c>
      <c r="F254" s="255">
        <f>IFERROR(VLOOKUP($A254,강북소상공인영업팀IU!$A:$F,5,FALSE),0)</f>
        <v>0</v>
      </c>
      <c r="G254" s="255">
        <f>IFERROR(VLOOKUP($A254,강북소상공인영업팀IU!$A:$F,6,FALSE),0)</f>
        <v>0</v>
      </c>
      <c r="H254" s="255">
        <f>IFERROR(VLOOKUP($A254,강남소상공인영업팀IU!$A:$E,4,FALSE),0)</f>
        <v>0</v>
      </c>
      <c r="I254" s="255">
        <f>IFERROR(VLOOKUP($A254,강남소상공인영업팀IU!$A:$E,5,FALSE),0)</f>
        <v>0</v>
      </c>
      <c r="J254" s="255">
        <f>IFERROR(VLOOKUP($A254,강서소상공인영업팀IU!$A:$E,4,FALSE),0)</f>
        <v>0</v>
      </c>
      <c r="K254" s="255">
        <f>IFERROR(VLOOKUP($A254,강서소상공인영업팀IU!$A:$E,5,FALSE),0)</f>
        <v>0</v>
      </c>
      <c r="L254" s="255">
        <f>IFERROR(VLOOKUP($A254,동부소상공인영업팀IU!$A:$F,4,FALSE),0)</f>
        <v>0</v>
      </c>
      <c r="M254" s="255">
        <f>IFERROR(VLOOKUP($A254,동부소상공인영업팀IU!$A:$F,5,FALSE),0)</f>
        <v>0</v>
      </c>
      <c r="N254" s="255">
        <f>IFERROR(VLOOKUP($A254,동부소상공인영업팀IU!$A:$F,6,FALSE),0)</f>
        <v>0</v>
      </c>
      <c r="O254" s="255">
        <f>IFERROR(VLOOKUP($A254,서부소상공인영업팀IU!$A:$F,5,FALSE),0)</f>
        <v>0</v>
      </c>
      <c r="P254" s="255">
        <f>IFERROR(VLOOKUP($A254,서부소상공인영업팀IU!$A:$F,6,FALSE),0)</f>
        <v>0</v>
      </c>
      <c r="Q254" s="255">
        <f>IFERROR(VLOOKUP($A254,서부소상공인영업팀IU!$A:$F,4,FALSE),0)</f>
        <v>0</v>
      </c>
      <c r="S254" s="255">
        <f>IFERROR(VLOOKUP(A254,강북소상공인영업팀IU!$A:$F,3,FALSE),0)+IFERROR(VLOOKUP(A254,강남소상공인영업팀IU!$A:$E,3,FALSE),0)+IFERROR(VLOOKUP(A254,강서소상공인영업팀IU!$A:$E,3,FALSE),0)+IFERROR(VLOOKUP(A254,동부소상공인영업팀IU!$A:$F,3,FALSE),0)+IFERROR(VLOOKUP(A254,서부소상공인영업팀IU!$A:$F,3,FALSE),0)</f>
        <v>0</v>
      </c>
    </row>
    <row r="255" spans="1:19" customFormat="1" ht="16" x14ac:dyDescent="0.25">
      <c r="A255" s="56" t="s">
        <v>184</v>
      </c>
      <c r="B255" s="255">
        <f t="shared" si="3"/>
        <v>0</v>
      </c>
      <c r="C255" s="255">
        <f>IFERROR(VLOOKUP($A255,법인영업혁신단!$A:$N,14,FALSE),0)</f>
        <v>0</v>
      </c>
      <c r="D255" s="255">
        <f>IFERROR(VLOOKUP($A255,'법인영업혁신단 IU'!$A:$F,6,FALSE),0)</f>
        <v>0</v>
      </c>
      <c r="E255" s="255">
        <f>IFERROR(VLOOKUP($A255,강북소상공인영업팀IU!$A:$F,4,FALSE),0)</f>
        <v>0</v>
      </c>
      <c r="F255" s="255">
        <f>IFERROR(VLOOKUP($A255,강북소상공인영업팀IU!$A:$F,5,FALSE),0)</f>
        <v>0</v>
      </c>
      <c r="G255" s="255">
        <f>IFERROR(VLOOKUP($A255,강북소상공인영업팀IU!$A:$F,6,FALSE),0)</f>
        <v>0</v>
      </c>
      <c r="H255" s="255">
        <f>IFERROR(VLOOKUP($A255,강남소상공인영업팀IU!$A:$E,4,FALSE),0)</f>
        <v>0</v>
      </c>
      <c r="I255" s="255">
        <f>IFERROR(VLOOKUP($A255,강남소상공인영업팀IU!$A:$E,5,FALSE),0)</f>
        <v>0</v>
      </c>
      <c r="J255" s="255">
        <f>IFERROR(VLOOKUP($A255,강서소상공인영업팀IU!$A:$E,4,FALSE),0)</f>
        <v>0</v>
      </c>
      <c r="K255" s="255">
        <f>IFERROR(VLOOKUP($A255,강서소상공인영업팀IU!$A:$E,5,FALSE),0)</f>
        <v>0</v>
      </c>
      <c r="L255" s="255">
        <f>IFERROR(VLOOKUP($A255,동부소상공인영업팀IU!$A:$F,4,FALSE),0)</f>
        <v>0</v>
      </c>
      <c r="M255" s="255">
        <f>IFERROR(VLOOKUP($A255,동부소상공인영업팀IU!$A:$F,5,FALSE),0)</f>
        <v>0</v>
      </c>
      <c r="N255" s="255">
        <f>IFERROR(VLOOKUP($A255,동부소상공인영업팀IU!$A:$F,6,FALSE),0)</f>
        <v>0</v>
      </c>
      <c r="O255" s="255">
        <f>IFERROR(VLOOKUP($A255,서부소상공인영업팀IU!$A:$F,5,FALSE),0)</f>
        <v>0</v>
      </c>
      <c r="P255" s="255">
        <f>IFERROR(VLOOKUP($A255,서부소상공인영업팀IU!$A:$F,6,FALSE),0)</f>
        <v>0</v>
      </c>
      <c r="Q255" s="255">
        <f>IFERROR(VLOOKUP($A255,서부소상공인영업팀IU!$A:$F,4,FALSE),0)</f>
        <v>0</v>
      </c>
      <c r="S255" s="255">
        <f>IFERROR(VLOOKUP(A255,강북소상공인영업팀IU!$A:$F,3,FALSE),0)+IFERROR(VLOOKUP(A255,강남소상공인영업팀IU!$A:$E,3,FALSE),0)+IFERROR(VLOOKUP(A255,강서소상공인영업팀IU!$A:$E,3,FALSE),0)+IFERROR(VLOOKUP(A255,동부소상공인영업팀IU!$A:$F,3,FALSE),0)+IFERROR(VLOOKUP(A255,서부소상공인영업팀IU!$A:$F,3,FALSE),0)</f>
        <v>0</v>
      </c>
    </row>
    <row r="256" spans="1:19" customFormat="1" ht="16" x14ac:dyDescent="0.25">
      <c r="A256" s="56" t="s">
        <v>185</v>
      </c>
      <c r="B256" s="255">
        <f t="shared" si="3"/>
        <v>0</v>
      </c>
      <c r="C256" s="255">
        <f>IFERROR(VLOOKUP($A256,법인영업혁신단!$A:$N,14,FALSE),0)</f>
        <v>0</v>
      </c>
      <c r="D256" s="255">
        <f>IFERROR(VLOOKUP($A256,'법인영업혁신단 IU'!$A:$F,6,FALSE),0)</f>
        <v>0</v>
      </c>
      <c r="E256" s="255">
        <f>IFERROR(VLOOKUP($A256,강북소상공인영업팀IU!$A:$F,4,FALSE),0)</f>
        <v>0</v>
      </c>
      <c r="F256" s="255">
        <f>IFERROR(VLOOKUP($A256,강북소상공인영업팀IU!$A:$F,5,FALSE),0)</f>
        <v>0</v>
      </c>
      <c r="G256" s="255">
        <f>IFERROR(VLOOKUP($A256,강북소상공인영업팀IU!$A:$F,6,FALSE),0)</f>
        <v>0</v>
      </c>
      <c r="H256" s="255">
        <f>IFERROR(VLOOKUP($A256,강남소상공인영업팀IU!$A:$E,4,FALSE),0)</f>
        <v>0</v>
      </c>
      <c r="I256" s="255">
        <f>IFERROR(VLOOKUP($A256,강남소상공인영업팀IU!$A:$E,5,FALSE),0)</f>
        <v>0</v>
      </c>
      <c r="J256" s="255">
        <f>IFERROR(VLOOKUP($A256,강서소상공인영업팀IU!$A:$E,4,FALSE),0)</f>
        <v>0</v>
      </c>
      <c r="K256" s="255">
        <f>IFERROR(VLOOKUP($A256,강서소상공인영업팀IU!$A:$E,5,FALSE),0)</f>
        <v>0</v>
      </c>
      <c r="L256" s="255">
        <f>IFERROR(VLOOKUP($A256,동부소상공인영업팀IU!$A:$F,4,FALSE),0)</f>
        <v>0</v>
      </c>
      <c r="M256" s="255">
        <f>IFERROR(VLOOKUP($A256,동부소상공인영업팀IU!$A:$F,5,FALSE),0)</f>
        <v>0</v>
      </c>
      <c r="N256" s="255">
        <f>IFERROR(VLOOKUP($A256,동부소상공인영업팀IU!$A:$F,6,FALSE),0)</f>
        <v>0</v>
      </c>
      <c r="O256" s="255">
        <f>IFERROR(VLOOKUP($A256,서부소상공인영업팀IU!$A:$F,5,FALSE),0)</f>
        <v>0</v>
      </c>
      <c r="P256" s="255">
        <f>IFERROR(VLOOKUP($A256,서부소상공인영업팀IU!$A:$F,6,FALSE),0)</f>
        <v>0</v>
      </c>
      <c r="Q256" s="255">
        <f>IFERROR(VLOOKUP($A256,서부소상공인영업팀IU!$A:$F,4,FALSE),0)</f>
        <v>0</v>
      </c>
      <c r="S256" s="255">
        <f>IFERROR(VLOOKUP(A256,강북소상공인영업팀IU!$A:$F,3,FALSE),0)+IFERROR(VLOOKUP(A256,강남소상공인영업팀IU!$A:$E,3,FALSE),0)+IFERROR(VLOOKUP(A256,강서소상공인영업팀IU!$A:$E,3,FALSE),0)+IFERROR(VLOOKUP(A256,동부소상공인영업팀IU!$A:$F,3,FALSE),0)+IFERROR(VLOOKUP(A256,서부소상공인영업팀IU!$A:$F,3,FALSE),0)</f>
        <v>0</v>
      </c>
    </row>
    <row r="257" spans="1:19" customFormat="1" ht="16" x14ac:dyDescent="0.25">
      <c r="A257" s="119" t="s">
        <v>117</v>
      </c>
      <c r="B257" s="255">
        <f t="shared" si="3"/>
        <v>0</v>
      </c>
      <c r="C257" s="255">
        <f>IFERROR(VLOOKUP($A257,법인영업혁신단!$A:$N,14,FALSE),0)</f>
        <v>0</v>
      </c>
      <c r="D257" s="255">
        <f>IFERROR(VLOOKUP($A257,'법인영업혁신단 IU'!$A:$F,6,FALSE),0)</f>
        <v>0</v>
      </c>
      <c r="E257" s="255">
        <f>IFERROR(VLOOKUP($A257,강북소상공인영업팀IU!$A:$F,4,FALSE),0)</f>
        <v>0</v>
      </c>
      <c r="F257" s="255">
        <f>IFERROR(VLOOKUP($A257,강북소상공인영업팀IU!$A:$F,5,FALSE),0)</f>
        <v>0</v>
      </c>
      <c r="G257" s="255">
        <f>IFERROR(VLOOKUP($A257,강북소상공인영업팀IU!$A:$F,6,FALSE),0)</f>
        <v>0</v>
      </c>
      <c r="H257" s="255">
        <f>IFERROR(VLOOKUP($A257,강남소상공인영업팀IU!$A:$E,4,FALSE),0)</f>
        <v>0</v>
      </c>
      <c r="I257" s="255">
        <f>IFERROR(VLOOKUP($A257,강남소상공인영업팀IU!$A:$E,5,FALSE),0)</f>
        <v>0</v>
      </c>
      <c r="J257" s="255">
        <f>IFERROR(VLOOKUP($A257,강서소상공인영업팀IU!$A:$E,4,FALSE),0)</f>
        <v>0</v>
      </c>
      <c r="K257" s="255">
        <f>IFERROR(VLOOKUP($A257,강서소상공인영업팀IU!$A:$E,5,FALSE),0)</f>
        <v>0</v>
      </c>
      <c r="L257" s="255">
        <f>IFERROR(VLOOKUP($A257,동부소상공인영업팀IU!$A:$F,4,FALSE),0)</f>
        <v>0</v>
      </c>
      <c r="M257" s="255">
        <f>IFERROR(VLOOKUP($A257,동부소상공인영업팀IU!$A:$F,5,FALSE),0)</f>
        <v>0</v>
      </c>
      <c r="N257" s="255">
        <f>IFERROR(VLOOKUP($A257,동부소상공인영업팀IU!$A:$F,6,FALSE),0)</f>
        <v>0</v>
      </c>
      <c r="O257" s="255">
        <f>IFERROR(VLOOKUP($A257,서부소상공인영업팀IU!$A:$F,5,FALSE),0)</f>
        <v>0</v>
      </c>
      <c r="P257" s="255">
        <f>IFERROR(VLOOKUP($A257,서부소상공인영업팀IU!$A:$F,6,FALSE),0)</f>
        <v>0</v>
      </c>
      <c r="Q257" s="255">
        <f>IFERROR(VLOOKUP($A257,서부소상공인영업팀IU!$A:$F,4,FALSE),0)</f>
        <v>0</v>
      </c>
      <c r="S257" s="255">
        <f>IFERROR(VLOOKUP(A257,강북소상공인영업팀IU!$A:$F,3,FALSE),0)+IFERROR(VLOOKUP(A257,강남소상공인영업팀IU!$A:$E,3,FALSE),0)+IFERROR(VLOOKUP(A257,강서소상공인영업팀IU!$A:$E,3,FALSE),0)+IFERROR(VLOOKUP(A257,동부소상공인영업팀IU!$A:$F,3,FALSE),0)+IFERROR(VLOOKUP(A257,서부소상공인영업팀IU!$A:$F,3,FALSE),0)</f>
        <v>0</v>
      </c>
    </row>
    <row r="258" spans="1:19" customFormat="1" ht="16" x14ac:dyDescent="0.25">
      <c r="A258" s="53" t="s">
        <v>260</v>
      </c>
      <c r="B258" s="265">
        <f t="shared" si="3"/>
        <v>228213770.99706602</v>
      </c>
      <c r="C258" s="266">
        <f>IFERROR(VLOOKUP($A258,법인영업혁신단!$A:$N,14,FALSE),0)</f>
        <v>-3999339.4029339976</v>
      </c>
      <c r="D258" s="266">
        <f>IFERROR(VLOOKUP($A258,'법인영업혁신단 IU'!$A:$F,6,FALSE),0)</f>
        <v>37879611.400000006</v>
      </c>
      <c r="E258" s="266">
        <f>IFERROR(VLOOKUP($A258,강북소상공인영업팀IU!$A:$F,4,FALSE),0)</f>
        <v>-1797970</v>
      </c>
      <c r="F258" s="266">
        <f>IFERROR(VLOOKUP($A258,강북소상공인영업팀IU!$A:$F,5,FALSE),0)</f>
        <v>7754616</v>
      </c>
      <c r="G258" s="266">
        <f>IFERROR(VLOOKUP($A258,강북소상공인영업팀IU!$A:$F,6,FALSE),0)</f>
        <v>-7116664</v>
      </c>
      <c r="H258" s="266">
        <f>IFERROR(VLOOKUP($A258,강남소상공인영업팀IU!$A:$E,4,FALSE),0)</f>
        <v>-2934862</v>
      </c>
      <c r="I258" s="266">
        <f>IFERROR(VLOOKUP($A258,강남소상공인영업팀IU!$A:$E,5,FALSE),0)</f>
        <v>22718171</v>
      </c>
      <c r="J258" s="266">
        <f>IFERROR(VLOOKUP($A258,강서소상공인영업팀IU!$A:$E,4,FALSE),0)</f>
        <v>33632</v>
      </c>
      <c r="K258" s="266">
        <f>IFERROR(VLOOKUP($A258,강서소상공인영업팀IU!$A:$E,5,FALSE),0)</f>
        <v>-7073315</v>
      </c>
      <c r="L258" s="266">
        <f>IFERROR(VLOOKUP($A258,동부소상공인영업팀IU!$A:$F,4,FALSE),0)</f>
        <v>-4791530</v>
      </c>
      <c r="M258" s="266">
        <f>IFERROR(VLOOKUP($A258,동부소상공인영업팀IU!$A:$F,5,FALSE),0)</f>
        <v>-6731119</v>
      </c>
      <c r="N258" s="266">
        <f>IFERROR(VLOOKUP($A258,동부소상공인영업팀IU!$A:$F,6,FALSE),0)</f>
        <v>9162226</v>
      </c>
      <c r="O258" s="266">
        <f>IFERROR(VLOOKUP($A258,서부소상공인영업팀IU!$A:$F,5,FALSE),0)</f>
        <v>-9160945</v>
      </c>
      <c r="P258" s="266">
        <f>IFERROR(VLOOKUP($A258,서부소상공인영업팀IU!$A:$F,6,FALSE),0)</f>
        <v>102123054</v>
      </c>
      <c r="Q258" s="266">
        <f>IFERROR(VLOOKUP($A258,서부소상공인영업팀IU!$A:$F,4,FALSE),0)</f>
        <v>92148205</v>
      </c>
      <c r="S258" s="266">
        <f>IFERROR(VLOOKUP(A258,강북소상공인영업팀IU!$A:$F,3,FALSE),0)+IFERROR(VLOOKUP(A258,강남소상공인영업팀IU!$A:$E,3,FALSE),0)+IFERROR(VLOOKUP(A258,강서소상공인영업팀IU!$A:$E,3,FALSE),0)+IFERROR(VLOOKUP(A258,동부소상공인영업팀IU!$A:$F,3,FALSE),0)+IFERROR(VLOOKUP(A258,서부소상공인영업팀IU!$A:$F,3,FALSE),0)</f>
        <v>-304543648</v>
      </c>
    </row>
    <row r="259" spans="1:19" ht="16" customHeight="1" x14ac:dyDescent="0.25"/>
    <row r="260" spans="1:19" ht="16" x14ac:dyDescent="0.45">
      <c r="A260" s="40" t="s">
        <v>268</v>
      </c>
      <c r="B260" s="52">
        <f>B28-B29-B30-B63-B70-B71-B73-B74-B114-B121-B125-B132-B135-B140-B141-B150-B155-B163-B170-B177-B180-B192-B198-B214-B216-B227-B228-B237</f>
        <v>-8.9406967163085938E-8</v>
      </c>
      <c r="C260" s="52">
        <f t="shared" ref="C260:Q260" si="4">C28-C29-C30-C63-C70-C71-C73-C74-C114-C121-C125-C132-C135-C140-C141-C150-C155-C163-C170-C177-C180-C192-C198-C214-C216-C227-C228-C237</f>
        <v>-4.3655745685100555E-11</v>
      </c>
      <c r="D260" s="52">
        <f t="shared" si="4"/>
        <v>-3.7252902984619141E-9</v>
      </c>
      <c r="E260" s="52">
        <f t="shared" si="4"/>
        <v>0</v>
      </c>
      <c r="F260" s="52">
        <f t="shared" si="4"/>
        <v>0</v>
      </c>
      <c r="G260" s="52">
        <f>G28-G29-G30-G63-G70-G71-G73-G74-G114-G121-G125-G132-G135-G140-G141-G150-G155-G163-G170-G177-G180-G192-G198-G214-G216-G227-G228-G237</f>
        <v>0</v>
      </c>
      <c r="H260" s="52">
        <f t="shared" si="4"/>
        <v>0</v>
      </c>
      <c r="I260" s="52">
        <f t="shared" si="4"/>
        <v>0</v>
      </c>
      <c r="J260" s="52">
        <f t="shared" si="4"/>
        <v>0</v>
      </c>
      <c r="K260" s="52">
        <f t="shared" si="4"/>
        <v>0</v>
      </c>
      <c r="L260" s="52">
        <f t="shared" si="4"/>
        <v>0</v>
      </c>
      <c r="M260" s="52">
        <f t="shared" si="4"/>
        <v>0</v>
      </c>
      <c r="N260" s="52">
        <f t="shared" si="4"/>
        <v>0</v>
      </c>
      <c r="O260" s="52">
        <f t="shared" si="4"/>
        <v>0</v>
      </c>
      <c r="P260" s="52">
        <f t="shared" si="4"/>
        <v>0</v>
      </c>
      <c r="Q260" s="52">
        <f t="shared" si="4"/>
        <v>0</v>
      </c>
      <c r="S260" s="52">
        <f t="shared" ref="S260" si="5">S28-S29-S30-S63-S70-S71-S73-S74-S114-S121-S125-S132-S135-S140-S141-S150-S155-S163-S170-S177-S180-S192-S198-S214-S216-S227-S228-S237</f>
        <v>0</v>
      </c>
    </row>
    <row r="261" spans="1:19" ht="16" x14ac:dyDescent="0.45">
      <c r="A261" s="40" t="s">
        <v>269</v>
      </c>
      <c r="B261" s="52">
        <f>B30-SUM(B31:B62)+B63-SUM(B64:B69)+B71-B72+B74-SUM(B75:B113)+B114-SUM(B115:B120)+B121-SUM(B122:B124)+B125-SUM(B126:B131)+B132-B133-B134+B135-SUM(B136:B139)+B141-SUM(B142:B149)+B150-SUM(B151:B154)+B155-SUM(B156:B162)+B163-SUM(B164:B169)+B170-SUM(B171:B176)+B177-SUM(B178:B179)+B180-SUM(B181:B191)+B192-SUM(B193:B197)+B198-SUM(B199:B212)+B214-B215+B216-SUM(B217:B226)+B228-SUM(B229:B236)</f>
        <v>0</v>
      </c>
      <c r="C261" s="52">
        <f t="shared" ref="C261:Q261" si="6">C30-SUM(C31:C62)+C63-SUM(C64:C69)+C71-C72+C74-SUM(C75:C113)+C114-SUM(C115:C120)+C121-SUM(C122:C124)+C125-SUM(C126:C131)+C132-C133-C134+C135-SUM(C136:C139)+C141-SUM(C142:C149)+C150-SUM(C151:C154)+C155-SUM(C156:C162)+C163-SUM(C164:C169)+C170-SUM(C171:C176)+C177-SUM(C178:C179)+C180-SUM(C181:C191)+C192-SUM(C193:C197)+C198-SUM(C199:C212)+C214-C215+C216-SUM(C217:C226)+C228-SUM(C229:C236)</f>
        <v>0</v>
      </c>
      <c r="D261" s="52">
        <f t="shared" si="6"/>
        <v>0</v>
      </c>
      <c r="E261" s="52">
        <f t="shared" si="6"/>
        <v>0</v>
      </c>
      <c r="F261" s="52">
        <f t="shared" si="6"/>
        <v>0</v>
      </c>
      <c r="G261" s="52">
        <f t="shared" ref="G261" si="7">G30-SUM(G31:G62)+G63-SUM(G64:G69)+G71-G72+G74-SUM(G75:G113)+G114-SUM(G115:G120)+G121-SUM(G122:G124)+G125-SUM(G126:G131)+G132-G133-G134+G135-SUM(G136:G139)+G141-SUM(G142:G149)+G150-SUM(G151:G154)+G155-SUM(G156:G162)+G163-SUM(G164:G169)+G170-SUM(G171:G176)+G177-SUM(G178:G179)+G180-SUM(G181:G191)+G192-SUM(G193:G197)+G198-SUM(G199:G212)+G214-G215+G216-SUM(G217:G226)+G228-SUM(G229:G236)</f>
        <v>0</v>
      </c>
      <c r="H261" s="52">
        <f t="shared" si="6"/>
        <v>0</v>
      </c>
      <c r="I261" s="52">
        <f t="shared" si="6"/>
        <v>0</v>
      </c>
      <c r="J261" s="52">
        <f t="shared" si="6"/>
        <v>0</v>
      </c>
      <c r="K261" s="52">
        <f t="shared" si="6"/>
        <v>0</v>
      </c>
      <c r="L261" s="52">
        <f t="shared" si="6"/>
        <v>0</v>
      </c>
      <c r="M261" s="52">
        <f t="shared" si="6"/>
        <v>0</v>
      </c>
      <c r="N261" s="52">
        <f t="shared" si="6"/>
        <v>0</v>
      </c>
      <c r="O261" s="52">
        <f t="shared" si="6"/>
        <v>0</v>
      </c>
      <c r="P261" s="52">
        <f t="shared" si="6"/>
        <v>0</v>
      </c>
      <c r="Q261" s="52">
        <f t="shared" si="6"/>
        <v>0</v>
      </c>
      <c r="S261" s="52">
        <f t="shared" ref="S261" si="8">S30-SUM(S31:S62)+S63-SUM(S64:S69)+S71-S72+S74-SUM(S75:S113)+S114-SUM(S115:S120)+S121-SUM(S122:S124)+S125-SUM(S126:S131)+S132-S133-S134+S135-SUM(S136:S139)+S141-SUM(S142:S149)+S150-SUM(S151:S154)+S155-SUM(S156:S162)+S163-SUM(S164:S169)+S170-SUM(S171:S176)+S177-SUM(S178:S179)+S180-SUM(S181:S191)+S192-SUM(S193:S197)+S198-SUM(S199:S212)+S214-S215+S216-SUM(S217:S226)+S228-SUM(S229:S236)</f>
        <v>0</v>
      </c>
    </row>
    <row r="262" spans="1:19" ht="16" x14ac:dyDescent="0.45">
      <c r="A262" s="40" t="s">
        <v>270</v>
      </c>
      <c r="B262" s="52">
        <f>B3-B25-B28-B238</f>
        <v>0</v>
      </c>
      <c r="C262" s="52">
        <f t="shared" ref="C262:Q262" si="9">C3-C25-C28-C238</f>
        <v>0</v>
      </c>
      <c r="D262" s="52">
        <f t="shared" si="9"/>
        <v>0</v>
      </c>
      <c r="E262" s="52">
        <f t="shared" si="9"/>
        <v>0</v>
      </c>
      <c r="F262" s="52">
        <f t="shared" si="9"/>
        <v>0</v>
      </c>
      <c r="G262" s="52">
        <f t="shared" ref="G262" si="10">G3-G25-G28-G238</f>
        <v>0</v>
      </c>
      <c r="H262" s="52">
        <f t="shared" si="9"/>
        <v>0</v>
      </c>
      <c r="I262" s="52">
        <f t="shared" si="9"/>
        <v>0</v>
      </c>
      <c r="J262" s="52">
        <f t="shared" si="9"/>
        <v>0</v>
      </c>
      <c r="K262" s="52">
        <f t="shared" si="9"/>
        <v>0</v>
      </c>
      <c r="L262" s="52">
        <f t="shared" si="9"/>
        <v>0</v>
      </c>
      <c r="M262" s="52">
        <f t="shared" si="9"/>
        <v>0</v>
      </c>
      <c r="N262" s="52">
        <f t="shared" si="9"/>
        <v>0</v>
      </c>
      <c r="O262" s="52">
        <f t="shared" si="9"/>
        <v>0</v>
      </c>
      <c r="P262" s="52">
        <f t="shared" si="9"/>
        <v>0</v>
      </c>
      <c r="Q262" s="52">
        <f t="shared" si="9"/>
        <v>0</v>
      </c>
      <c r="S262" s="52">
        <f t="shared" ref="S262" si="11">S3-S25-S28-S238</f>
        <v>0</v>
      </c>
    </row>
    <row r="263" spans="1:19" ht="16" x14ac:dyDescent="0.45">
      <c r="A263" s="40" t="s">
        <v>271</v>
      </c>
      <c r="B263" s="52">
        <f>B238+B239-B248-B258</f>
        <v>0</v>
      </c>
      <c r="C263" s="52">
        <f t="shared" ref="C263:Q263" si="12">C238+C239-C248-C258</f>
        <v>0</v>
      </c>
      <c r="D263" s="52">
        <f t="shared" si="12"/>
        <v>0</v>
      </c>
      <c r="E263" s="52">
        <f t="shared" si="12"/>
        <v>0</v>
      </c>
      <c r="F263" s="52">
        <f t="shared" si="12"/>
        <v>0</v>
      </c>
      <c r="G263" s="52">
        <f t="shared" ref="G263" si="13">G238+G239-G248-G258</f>
        <v>0</v>
      </c>
      <c r="H263" s="52">
        <f t="shared" si="12"/>
        <v>0</v>
      </c>
      <c r="I263" s="52">
        <f t="shared" si="12"/>
        <v>0</v>
      </c>
      <c r="J263" s="52">
        <f t="shared" si="12"/>
        <v>0</v>
      </c>
      <c r="K263" s="52">
        <f t="shared" si="12"/>
        <v>0</v>
      </c>
      <c r="L263" s="52">
        <f t="shared" si="12"/>
        <v>0</v>
      </c>
      <c r="M263" s="52">
        <f t="shared" si="12"/>
        <v>0</v>
      </c>
      <c r="N263" s="52">
        <f t="shared" si="12"/>
        <v>0</v>
      </c>
      <c r="O263" s="52">
        <f t="shared" si="12"/>
        <v>0</v>
      </c>
      <c r="P263" s="52">
        <f t="shared" si="12"/>
        <v>0</v>
      </c>
      <c r="Q263" s="52">
        <f t="shared" si="12"/>
        <v>0</v>
      </c>
      <c r="S263" s="52">
        <f t="shared" ref="S263" si="14">S238+S239-S248-S258</f>
        <v>0</v>
      </c>
    </row>
  </sheetData>
  <mergeCells count="10">
    <mergeCell ref="A1:A2"/>
    <mergeCell ref="B1:B2"/>
    <mergeCell ref="C1:C2"/>
    <mergeCell ref="D1:D2"/>
    <mergeCell ref="E1:G1"/>
    <mergeCell ref="S1:S2"/>
    <mergeCell ref="H1:I1"/>
    <mergeCell ref="J1:K1"/>
    <mergeCell ref="L1:N1"/>
    <mergeCell ref="O1:Q1"/>
  </mergeCells>
  <phoneticPr fontId="4" type="noConversion"/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352CAF-BAE7-4C97-B438-EE6C4594A3F5}">
  <sheetPr>
    <tabColor rgb="FF0070C0"/>
  </sheetPr>
  <dimension ref="A1:K89"/>
  <sheetViews>
    <sheetView zoomScaleNormal="100" workbookViewId="0">
      <selection sqref="A1:A2"/>
    </sheetView>
  </sheetViews>
  <sheetFormatPr defaultRowHeight="12.5" x14ac:dyDescent="0.25"/>
  <cols>
    <col min="1" max="1" width="28.1796875" bestFit="1" customWidth="1"/>
    <col min="2" max="6" width="22.6328125" customWidth="1"/>
    <col min="8" max="8" width="26.453125" bestFit="1" customWidth="1"/>
    <col min="9" max="9" width="25.26953125" customWidth="1"/>
    <col min="10" max="10" width="25.26953125" style="345" customWidth="1"/>
    <col min="11" max="11" width="8.7265625" hidden="1" customWidth="1"/>
  </cols>
  <sheetData>
    <row r="1" spans="1:11" x14ac:dyDescent="0.25">
      <c r="A1" s="525" t="s">
        <v>0</v>
      </c>
      <c r="B1" s="525" t="s">
        <v>1</v>
      </c>
      <c r="C1" s="431" t="s">
        <v>430</v>
      </c>
      <c r="D1" s="431" t="s">
        <v>488</v>
      </c>
      <c r="E1" s="431" t="s">
        <v>489</v>
      </c>
      <c r="F1" s="431" t="s">
        <v>490</v>
      </c>
      <c r="G1" s="106"/>
      <c r="H1" s="319" t="s">
        <v>590</v>
      </c>
      <c r="I1" s="320" t="s">
        <v>625</v>
      </c>
      <c r="J1" s="524" t="s">
        <v>624</v>
      </c>
      <c r="K1" s="106"/>
    </row>
    <row r="2" spans="1:11" x14ac:dyDescent="0.25">
      <c r="A2" s="525" t="s">
        <v>0</v>
      </c>
      <c r="B2" s="525" t="s">
        <v>1</v>
      </c>
      <c r="C2" s="431" t="s">
        <v>431</v>
      </c>
      <c r="D2" s="431" t="s">
        <v>491</v>
      </c>
      <c r="E2" s="431" t="s">
        <v>492</v>
      </c>
      <c r="F2" s="431" t="s">
        <v>445</v>
      </c>
      <c r="G2" s="106"/>
      <c r="H2" s="321" t="s">
        <v>591</v>
      </c>
      <c r="I2" s="322" t="s">
        <v>592</v>
      </c>
      <c r="J2" s="524"/>
      <c r="K2" s="106"/>
    </row>
    <row r="3" spans="1:11" ht="13" x14ac:dyDescent="0.3">
      <c r="A3" s="481" t="s">
        <v>281</v>
      </c>
      <c r="B3" s="482">
        <v>52046935</v>
      </c>
      <c r="C3" s="482">
        <v>-800000</v>
      </c>
      <c r="D3" s="482">
        <v>-37133789</v>
      </c>
      <c r="E3" s="482">
        <v>166934917</v>
      </c>
      <c r="F3" s="482">
        <v>-76954193</v>
      </c>
      <c r="G3" s="106"/>
      <c r="H3" s="326">
        <f>IFERROR(VLOOKUP($A3,플랫폼1!$A:$E,3,FALSE),0)+IFERROR(VLOOKUP($A3,플랫폼2!$A:$C,3,FALSE),0)+IFERROR(VLOOKUP($A3,모바일!$A:$C,3,FALSE),0)</f>
        <v>-166615010</v>
      </c>
      <c r="I3" s="326">
        <f>IFERROR(VLOOKUP($A3,플랫폼1!$A:$E,5,FALSE),0)+IFERROR(VLOOKUP($A3,플랫폼2!$A:$J,10,FALSE),0)+IFERROR(VLOOKUP($A3,모바일!$A:$H,8,FALSE),0)</f>
        <v>255315951</v>
      </c>
      <c r="J3" s="347">
        <f>IFERROR(VLOOKUP(A3,플랫폼2!$A:$O,15,0),)</f>
        <v>-106412119.33333333</v>
      </c>
      <c r="K3" s="327" t="b">
        <f>B3=(H3+I3+J3)</f>
        <v>0</v>
      </c>
    </row>
    <row r="4" spans="1:11" ht="13" x14ac:dyDescent="0.3">
      <c r="A4" s="481" t="s">
        <v>4</v>
      </c>
      <c r="B4" s="482">
        <v>1473342327</v>
      </c>
      <c r="C4" s="482">
        <v>0</v>
      </c>
      <c r="D4" s="482">
        <v>262263119</v>
      </c>
      <c r="E4" s="482">
        <v>1110220117</v>
      </c>
      <c r="F4" s="482">
        <v>100859091</v>
      </c>
      <c r="G4" s="106"/>
      <c r="H4" s="326">
        <f>IFERROR(VLOOKUP($A4,플랫폼1!$A:$E,3,FALSE),0)+IFERROR(VLOOKUP($A4,플랫폼2!$A:$C,3,FALSE),0)+IFERROR(VLOOKUP($A4,모바일!$A:$C,3,FALSE),0)</f>
        <v>17877273</v>
      </c>
      <c r="I4" s="326">
        <f>IFERROR(VLOOKUP($A4,플랫폼1!$A:$E,5,FALSE),0)+IFERROR(VLOOKUP($A4,플랫폼2!$A:$J,10,FALSE),0)+IFERROR(VLOOKUP($A4,모바일!$A:$H,8,FALSE),0)</f>
        <v>1292358872</v>
      </c>
      <c r="J4" s="347">
        <f>IFERROR(VLOOKUP(A4,플랫폼2!$A:$O,15,0),)</f>
        <v>163106182</v>
      </c>
      <c r="K4" s="327" t="b">
        <f t="shared" ref="K4:K67" si="0">B4=(H4+I4+J4)</f>
        <v>1</v>
      </c>
    </row>
    <row r="5" spans="1:11" ht="13" x14ac:dyDescent="0.3">
      <c r="A5" s="481" t="s">
        <v>5</v>
      </c>
      <c r="B5" s="482">
        <v>1075989164</v>
      </c>
      <c r="C5" s="482">
        <v>0</v>
      </c>
      <c r="D5" s="482">
        <v>11568637</v>
      </c>
      <c r="E5" s="482">
        <v>1018761436</v>
      </c>
      <c r="F5" s="482">
        <v>45659091</v>
      </c>
      <c r="G5" s="106"/>
      <c r="H5" s="326">
        <f>IFERROR(VLOOKUP($A5,플랫폼1!$A:$E,3,FALSE),0)+IFERROR(VLOOKUP($A5,플랫폼2!$A:$C,3,FALSE),0)+IFERROR(VLOOKUP($A5,모바일!$A:$C,3,FALSE),0)</f>
        <v>0</v>
      </c>
      <c r="I5" s="326">
        <f>IFERROR(VLOOKUP($A5,플랫폼1!$A:$E,5,FALSE),0)+IFERROR(VLOOKUP($A5,플랫폼2!$A:$J,10,FALSE),0)+IFERROR(VLOOKUP($A5,모바일!$A:$H,8,FALSE),0)</f>
        <v>912882982</v>
      </c>
      <c r="J5" s="347">
        <f>IFERROR(VLOOKUP(A5,플랫폼2!$A:$O,15,0),)</f>
        <v>163106182</v>
      </c>
      <c r="K5" s="327" t="b">
        <f t="shared" si="0"/>
        <v>1</v>
      </c>
    </row>
    <row r="6" spans="1:11" ht="13" x14ac:dyDescent="0.3">
      <c r="A6" s="481" t="s">
        <v>6</v>
      </c>
      <c r="B6" s="482">
        <v>1040020527</v>
      </c>
      <c r="C6" s="482">
        <v>0</v>
      </c>
      <c r="D6" s="482">
        <v>0</v>
      </c>
      <c r="E6" s="482">
        <v>1018761436</v>
      </c>
      <c r="F6" s="482">
        <v>21259091</v>
      </c>
      <c r="G6" s="106"/>
      <c r="H6" s="326">
        <f>IFERROR(VLOOKUP($A6,플랫폼1!$A:$E,3,FALSE),0)+IFERROR(VLOOKUP($A6,플랫폼2!$A:$C,3,FALSE),0)+IFERROR(VLOOKUP($A6,모바일!$A:$C,3,FALSE),0)</f>
        <v>0</v>
      </c>
      <c r="I6" s="326">
        <f>IFERROR(VLOOKUP($A6,플랫폼1!$A:$E,5,FALSE),0)+IFERROR(VLOOKUP($A6,플랫폼2!$A:$J,10,FALSE),0)+IFERROR(VLOOKUP($A6,모바일!$A:$H,8,FALSE),0)</f>
        <v>901314345</v>
      </c>
      <c r="J6" s="347">
        <f>IFERROR(VLOOKUP(A6,플랫폼2!$A:$O,15,0),)</f>
        <v>138706182</v>
      </c>
      <c r="K6" s="327" t="b">
        <f t="shared" si="0"/>
        <v>1</v>
      </c>
    </row>
    <row r="7" spans="1:11" ht="13" x14ac:dyDescent="0.3">
      <c r="A7" s="481" t="s">
        <v>9</v>
      </c>
      <c r="B7" s="482">
        <v>24400000</v>
      </c>
      <c r="C7" s="482">
        <v>0</v>
      </c>
      <c r="D7" s="482">
        <v>0</v>
      </c>
      <c r="E7" s="482">
        <v>0</v>
      </c>
      <c r="F7" s="482">
        <v>24400000</v>
      </c>
      <c r="G7" s="106"/>
      <c r="H7" s="326">
        <f>IFERROR(VLOOKUP($A7,플랫폼1!$A:$E,3,FALSE),0)+IFERROR(VLOOKUP($A7,플랫폼2!$A:$C,3,FALSE),0)+IFERROR(VLOOKUP($A7,모바일!$A:$C,3,FALSE),0)</f>
        <v>0</v>
      </c>
      <c r="I7" s="326">
        <f>IFERROR(VLOOKUP($A7,플랫폼1!$A:$E,5,FALSE),0)+IFERROR(VLOOKUP($A7,플랫폼2!$A:$J,10,FALSE),0)+IFERROR(VLOOKUP($A7,모바일!$A:$H,8,FALSE),0)</f>
        <v>0</v>
      </c>
      <c r="J7" s="347">
        <f>IFERROR(VLOOKUP(A7,플랫폼2!$A:$O,15,0),)</f>
        <v>0</v>
      </c>
      <c r="K7" s="327" t="b">
        <f t="shared" si="0"/>
        <v>0</v>
      </c>
    </row>
    <row r="8" spans="1:11" ht="13" x14ac:dyDescent="0.3">
      <c r="A8" s="481" t="s">
        <v>358</v>
      </c>
      <c r="B8" s="482">
        <v>11568637</v>
      </c>
      <c r="C8" s="482">
        <v>0</v>
      </c>
      <c r="D8" s="482">
        <v>11568637</v>
      </c>
      <c r="E8" s="482">
        <v>0</v>
      </c>
      <c r="F8" s="482">
        <v>0</v>
      </c>
      <c r="G8" s="106"/>
      <c r="H8" s="326">
        <f>IFERROR(VLOOKUP($A8,플랫폼1!$A:$E,3,FALSE),0)+IFERROR(VLOOKUP($A8,플랫폼2!$A:$C,3,FALSE),0)+IFERROR(VLOOKUP($A8,모바일!$A:$C,3,FALSE),0)</f>
        <v>0</v>
      </c>
      <c r="I8" s="326">
        <f>IFERROR(VLOOKUP($A8,플랫폼1!$A:$E,5,FALSE),0)+IFERROR(VLOOKUP($A8,플랫폼2!$A:$J,10,FALSE),0)+IFERROR(VLOOKUP($A8,모바일!$A:$H,8,FALSE),0)</f>
        <v>11568637</v>
      </c>
      <c r="J8" s="347">
        <f>IFERROR(VLOOKUP(A8,플랫폼2!$A:$O,15,0),)</f>
        <v>0</v>
      </c>
      <c r="K8" s="327" t="b">
        <f t="shared" si="0"/>
        <v>1</v>
      </c>
    </row>
    <row r="9" spans="1:11" ht="13" x14ac:dyDescent="0.3">
      <c r="A9" s="481" t="s">
        <v>11</v>
      </c>
      <c r="B9" s="482">
        <v>397353163</v>
      </c>
      <c r="C9" s="482">
        <v>0</v>
      </c>
      <c r="D9" s="482">
        <v>250694482</v>
      </c>
      <c r="E9" s="482">
        <v>91458681</v>
      </c>
      <c r="F9" s="482">
        <v>55200000</v>
      </c>
      <c r="G9" s="106"/>
      <c r="H9" s="326">
        <f>IFERROR(VLOOKUP($A9,플랫폼1!$A:$E,3,FALSE),0)+IFERROR(VLOOKUP($A9,플랫폼2!$A:$C,3,FALSE),0)+IFERROR(VLOOKUP($A9,모바일!$A:$C,3,FALSE),0)</f>
        <v>17877273</v>
      </c>
      <c r="I9" s="326">
        <f>IFERROR(VLOOKUP($A9,플랫폼1!$A:$E,5,FALSE),0)+IFERROR(VLOOKUP($A9,플랫폼2!$A:$J,10,FALSE),0)+IFERROR(VLOOKUP($A9,모바일!$A:$H,8,FALSE),0)</f>
        <v>379475890</v>
      </c>
      <c r="J9" s="347">
        <f>IFERROR(VLOOKUP(A9,플랫폼2!$A:$O,15,0),)</f>
        <v>0</v>
      </c>
      <c r="K9" s="327" t="b">
        <f t="shared" si="0"/>
        <v>1</v>
      </c>
    </row>
    <row r="10" spans="1:11" ht="13" x14ac:dyDescent="0.3">
      <c r="A10" s="481" t="s">
        <v>12</v>
      </c>
      <c r="B10" s="482">
        <v>273220762</v>
      </c>
      <c r="C10" s="482">
        <v>0</v>
      </c>
      <c r="D10" s="482">
        <v>226998035</v>
      </c>
      <c r="E10" s="482">
        <v>46222727</v>
      </c>
      <c r="F10" s="482">
        <v>0</v>
      </c>
      <c r="G10" s="106"/>
      <c r="H10" s="326">
        <f>IFERROR(VLOOKUP($A10,플랫폼1!$A:$E,3,FALSE),0)+IFERROR(VLOOKUP($A10,플랫폼2!$A:$C,3,FALSE),0)+IFERROR(VLOOKUP($A10,모바일!$A:$C,3,FALSE),0)</f>
        <v>17877273</v>
      </c>
      <c r="I10" s="326">
        <f>IFERROR(VLOOKUP($A10,플랫폼1!$A:$E,5,FALSE),0)+IFERROR(VLOOKUP($A10,플랫폼2!$A:$J,10,FALSE),0)+IFERROR(VLOOKUP($A10,모바일!$A:$H,8,FALSE),0)</f>
        <v>255343489</v>
      </c>
      <c r="J10" s="347">
        <f>IFERROR(VLOOKUP(A10,플랫폼2!$A:$O,15,0),)</f>
        <v>0</v>
      </c>
      <c r="K10" s="327" t="b">
        <f t="shared" si="0"/>
        <v>1</v>
      </c>
    </row>
    <row r="11" spans="1:11" ht="13" x14ac:dyDescent="0.3">
      <c r="A11" s="481" t="s">
        <v>13</v>
      </c>
      <c r="B11" s="482">
        <v>49332401</v>
      </c>
      <c r="C11" s="482">
        <v>0</v>
      </c>
      <c r="D11" s="482">
        <v>23696447</v>
      </c>
      <c r="E11" s="482">
        <v>25635954</v>
      </c>
      <c r="F11" s="482">
        <v>0</v>
      </c>
      <c r="G11" s="106"/>
      <c r="H11" s="326">
        <f>IFERROR(VLOOKUP($A11,플랫폼1!$A:$E,3,FALSE),0)+IFERROR(VLOOKUP($A11,플랫폼2!$A:$C,3,FALSE),0)+IFERROR(VLOOKUP($A11,모바일!$A:$C,3,FALSE),0)</f>
        <v>0</v>
      </c>
      <c r="I11" s="326">
        <f>IFERROR(VLOOKUP($A11,플랫폼1!$A:$E,5,FALSE),0)+IFERROR(VLOOKUP($A11,플랫폼2!$A:$J,10,FALSE),0)+IFERROR(VLOOKUP($A11,모바일!$A:$H,8,FALSE),0)</f>
        <v>49332401</v>
      </c>
      <c r="J11" s="347">
        <f>IFERROR(VLOOKUP(A11,플랫폼2!$A:$O,15,0),)</f>
        <v>0</v>
      </c>
      <c r="K11" s="327" t="b">
        <f t="shared" si="0"/>
        <v>1</v>
      </c>
    </row>
    <row r="12" spans="1:11" ht="13" x14ac:dyDescent="0.3">
      <c r="A12" s="481" t="s">
        <v>140</v>
      </c>
      <c r="B12" s="482">
        <v>74800000</v>
      </c>
      <c r="C12" s="482">
        <v>0</v>
      </c>
      <c r="D12" s="482">
        <v>0</v>
      </c>
      <c r="E12" s="482">
        <v>19600000</v>
      </c>
      <c r="F12" s="482">
        <v>55200000</v>
      </c>
      <c r="G12" s="106"/>
      <c r="H12" s="326">
        <f>IFERROR(VLOOKUP($A12,플랫폼1!$A:$E,3,FALSE),0)+IFERROR(VLOOKUP($A12,플랫폼2!$A:$C,3,FALSE),0)+IFERROR(VLOOKUP($A12,모바일!$A:$C,3,FALSE),0)</f>
        <v>0</v>
      </c>
      <c r="I12" s="326">
        <f>IFERROR(VLOOKUP($A12,플랫폼1!$A:$E,5,FALSE),0)+IFERROR(VLOOKUP($A12,플랫폼2!$A:$J,10,FALSE),0)+IFERROR(VLOOKUP($A12,모바일!$A:$H,8,FALSE),0)</f>
        <v>74800000</v>
      </c>
      <c r="J12" s="347">
        <f>IFERROR(VLOOKUP(A12,플랫폼2!$A:$O,15,0),)</f>
        <v>0</v>
      </c>
      <c r="K12" s="327" t="b">
        <f t="shared" si="0"/>
        <v>1</v>
      </c>
    </row>
    <row r="13" spans="1:11" ht="13" x14ac:dyDescent="0.3">
      <c r="A13" s="481" t="s">
        <v>18</v>
      </c>
      <c r="B13" s="482">
        <v>906592808</v>
      </c>
      <c r="C13" s="482">
        <v>0</v>
      </c>
      <c r="D13" s="482">
        <v>5656121</v>
      </c>
      <c r="E13" s="482">
        <v>846412687</v>
      </c>
      <c r="F13" s="482">
        <v>54524000</v>
      </c>
      <c r="G13" s="106"/>
      <c r="H13" s="326">
        <f>IFERROR(VLOOKUP($A13,플랫폼1!$A:$E,3,FALSE),0)+IFERROR(VLOOKUP($A13,플랫폼2!$A:$C,3,FALSE),0)+IFERROR(VLOOKUP($A13,모바일!$A:$C,3,FALSE),0)</f>
        <v>17340000</v>
      </c>
      <c r="I13" s="326">
        <f>IFERROR(VLOOKUP($A13,플랫폼1!$A:$E,5,FALSE),0)+IFERROR(VLOOKUP($A13,플랫폼2!$A:$J,10,FALSE),0)+IFERROR(VLOOKUP($A13,모바일!$A:$H,8,FALSE),0)</f>
        <v>733252808</v>
      </c>
      <c r="J13" s="347">
        <f>IFERROR(VLOOKUP(A13,플랫폼2!$A:$O,15,0),)</f>
        <v>170450000</v>
      </c>
      <c r="K13" s="327" t="b">
        <f t="shared" si="0"/>
        <v>0</v>
      </c>
    </row>
    <row r="14" spans="1:11" ht="13" x14ac:dyDescent="0.3">
      <c r="A14" s="481" t="s">
        <v>19</v>
      </c>
      <c r="B14" s="482">
        <v>906592808</v>
      </c>
      <c r="C14" s="482">
        <v>0</v>
      </c>
      <c r="D14" s="482">
        <v>5656121</v>
      </c>
      <c r="E14" s="482">
        <v>846412687</v>
      </c>
      <c r="F14" s="482">
        <v>54524000</v>
      </c>
      <c r="G14" s="106"/>
      <c r="H14" s="326">
        <f>IFERROR(VLOOKUP($A14,플랫폼1!$A:$E,3,FALSE),0)+IFERROR(VLOOKUP($A14,플랫폼2!$A:$C,3,FALSE),0)+IFERROR(VLOOKUP($A14,모바일!$A:$C,3,FALSE),0)</f>
        <v>17340000</v>
      </c>
      <c r="I14" s="326">
        <f>IFERROR(VLOOKUP($A14,플랫폼1!$A:$E,5,FALSE),0)+IFERROR(VLOOKUP($A14,플랫폼2!$A:$J,10,FALSE),0)+IFERROR(VLOOKUP($A14,모바일!$A:$H,8,FALSE),0)</f>
        <v>733252808</v>
      </c>
      <c r="J14" s="347">
        <f>IFERROR(VLOOKUP(A14,플랫폼2!$A:$O,15,0),)</f>
        <v>170450000</v>
      </c>
      <c r="K14" s="327" t="b">
        <f t="shared" si="0"/>
        <v>0</v>
      </c>
    </row>
    <row r="15" spans="1:11" ht="13" x14ac:dyDescent="0.3">
      <c r="A15" s="481" t="s">
        <v>20</v>
      </c>
      <c r="B15" s="482">
        <v>566749519</v>
      </c>
      <c r="C15" s="482">
        <v>0</v>
      </c>
      <c r="D15" s="482">
        <v>256606998</v>
      </c>
      <c r="E15" s="482">
        <v>263807430</v>
      </c>
      <c r="F15" s="482">
        <v>46335091</v>
      </c>
      <c r="G15" s="106"/>
      <c r="H15" s="326">
        <f>IFERROR(VLOOKUP($A15,플랫폼1!$A:$E,3,FALSE),0)+IFERROR(VLOOKUP($A15,플랫폼2!$A:$C,3,FALSE),0)+IFERROR(VLOOKUP($A15,모바일!$A:$C,3,FALSE),0)</f>
        <v>537273</v>
      </c>
      <c r="I15" s="326">
        <f>IFERROR(VLOOKUP($A15,플랫폼1!$A:$E,5,FALSE),0)+IFERROR(VLOOKUP($A15,플랫폼2!$A:$J,10,FALSE),0)+IFERROR(VLOOKUP($A15,모바일!$A:$H,8,FALSE),0)</f>
        <v>559106064</v>
      </c>
      <c r="J15" s="347">
        <f>IFERROR(VLOOKUP(A15,플랫폼2!$A:$O,15,0),)</f>
        <v>-7343818</v>
      </c>
      <c r="K15" s="327" t="b">
        <f t="shared" si="0"/>
        <v>0</v>
      </c>
    </row>
    <row r="16" spans="1:11" ht="13" x14ac:dyDescent="0.3">
      <c r="A16" s="481" t="s">
        <v>21</v>
      </c>
      <c r="B16" s="482">
        <v>514702584</v>
      </c>
      <c r="C16" s="482">
        <v>800000</v>
      </c>
      <c r="D16" s="482">
        <v>293740787</v>
      </c>
      <c r="E16" s="482">
        <v>96872513</v>
      </c>
      <c r="F16" s="482">
        <v>123289284</v>
      </c>
      <c r="G16" s="106"/>
      <c r="H16" s="326">
        <f>IFERROR(VLOOKUP($A16,플랫폼1!$A:$E,3,FALSE),0)+IFERROR(VLOOKUP($A16,플랫폼2!$A:$C,3,FALSE),0)+IFERROR(VLOOKUP($A16,모바일!$A:$C,3,FALSE),0)</f>
        <v>167152283</v>
      </c>
      <c r="I16" s="326">
        <f>IFERROR(VLOOKUP($A16,플랫폼1!$A:$E,5,FALSE),0)+IFERROR(VLOOKUP($A16,플랫폼2!$A:$J,10,FALSE),0)+IFERROR(VLOOKUP($A16,모바일!$A:$H,8,FALSE),0)</f>
        <v>303790113</v>
      </c>
      <c r="J16" s="347">
        <f>IFERROR(VLOOKUP(A16,플랫폼2!$A:$O,15,0),)</f>
        <v>99068301.333333328</v>
      </c>
      <c r="K16" s="327" t="b">
        <f t="shared" si="0"/>
        <v>0</v>
      </c>
    </row>
    <row r="17" spans="1:11" ht="13" x14ac:dyDescent="0.3">
      <c r="A17" s="481" t="s">
        <v>23</v>
      </c>
      <c r="B17" s="482">
        <v>84481340</v>
      </c>
      <c r="C17" s="482">
        <v>0</v>
      </c>
      <c r="D17" s="482">
        <v>18177100</v>
      </c>
      <c r="E17" s="482">
        <v>22721110</v>
      </c>
      <c r="F17" s="482">
        <v>43583130</v>
      </c>
      <c r="G17" s="106"/>
      <c r="H17" s="326">
        <f>IFERROR(VLOOKUP($A17,플랫폼1!$A:$E,3,FALSE),0)+IFERROR(VLOOKUP($A17,플랫폼2!$A:$C,3,FALSE),0)+IFERROR(VLOOKUP($A17,모바일!$A:$C,3,FALSE),0)</f>
        <v>73322860</v>
      </c>
      <c r="I17" s="326">
        <f>IFERROR(VLOOKUP($A17,플랫폼1!$A:$E,5,FALSE),0)+IFERROR(VLOOKUP($A17,플랫폼2!$A:$J,10,FALSE),0)+IFERROR(VLOOKUP($A17,모바일!$A:$H,8,FALSE),0)</f>
        <v>0</v>
      </c>
      <c r="J17" s="347">
        <f>IFERROR(VLOOKUP(A17,플랫폼2!$A:$O,15,0),)</f>
        <v>38179021.666666664</v>
      </c>
      <c r="K17" s="327" t="b">
        <f t="shared" si="0"/>
        <v>0</v>
      </c>
    </row>
    <row r="18" spans="1:11" ht="13" x14ac:dyDescent="0.3">
      <c r="A18" s="481" t="s">
        <v>24</v>
      </c>
      <c r="B18" s="482">
        <v>46603100</v>
      </c>
      <c r="C18" s="482">
        <v>0</v>
      </c>
      <c r="D18" s="482">
        <v>11023040</v>
      </c>
      <c r="E18" s="482">
        <v>15592120</v>
      </c>
      <c r="F18" s="482">
        <v>19987940</v>
      </c>
      <c r="G18" s="106"/>
      <c r="H18" s="326">
        <f>IFERROR(VLOOKUP($A18,플랫폼1!$A:$E,3,FALSE),0)+IFERROR(VLOOKUP($A18,플랫폼2!$A:$C,3,FALSE),0)+IFERROR(VLOOKUP($A18,모바일!$A:$C,3,FALSE),0)</f>
        <v>46603100</v>
      </c>
      <c r="I18" s="326">
        <f>IFERROR(VLOOKUP($A18,플랫폼1!$A:$E,5,FALSE),0)+IFERROR(VLOOKUP($A18,플랫폼2!$A:$J,10,FALSE),0)+IFERROR(VLOOKUP($A18,모바일!$A:$H,8,FALSE),0)</f>
        <v>0</v>
      </c>
      <c r="J18" s="347">
        <f>IFERROR(VLOOKUP(A18,플랫폼2!$A:$O,15,0),)</f>
        <v>16656616.666666668</v>
      </c>
      <c r="K18" s="327" t="b">
        <f t="shared" si="0"/>
        <v>0</v>
      </c>
    </row>
    <row r="19" spans="1:11" ht="13" x14ac:dyDescent="0.3">
      <c r="A19" s="481" t="s">
        <v>25</v>
      </c>
      <c r="B19" s="482">
        <v>8509270</v>
      </c>
      <c r="C19" s="482">
        <v>0</v>
      </c>
      <c r="D19" s="482">
        <v>2069480</v>
      </c>
      <c r="E19" s="482">
        <v>2875520</v>
      </c>
      <c r="F19" s="482">
        <v>3564270</v>
      </c>
      <c r="G19" s="106"/>
      <c r="H19" s="326">
        <f>IFERROR(VLOOKUP($A19,플랫폼1!$A:$E,3,FALSE),0)+IFERROR(VLOOKUP($A19,플랫폼2!$A:$C,3,FALSE),0)+IFERROR(VLOOKUP($A19,모바일!$A:$C,3,FALSE),0)</f>
        <v>8509270</v>
      </c>
      <c r="I19" s="326">
        <f>IFERROR(VLOOKUP($A19,플랫폼1!$A:$E,5,FALSE),0)+IFERROR(VLOOKUP($A19,플랫폼2!$A:$J,10,FALSE),0)+IFERROR(VLOOKUP($A19,모바일!$A:$H,8,FALSE),0)</f>
        <v>0</v>
      </c>
      <c r="J19" s="347">
        <f>IFERROR(VLOOKUP(A19,플랫폼2!$A:$O,15,0),)</f>
        <v>2970225</v>
      </c>
      <c r="K19" s="327" t="b">
        <f t="shared" si="0"/>
        <v>0</v>
      </c>
    </row>
    <row r="20" spans="1:11" ht="13" x14ac:dyDescent="0.3">
      <c r="A20" s="481" t="s">
        <v>26</v>
      </c>
      <c r="B20" s="482">
        <v>1700000</v>
      </c>
      <c r="C20" s="482">
        <v>0</v>
      </c>
      <c r="D20" s="482">
        <v>700000</v>
      </c>
      <c r="E20" s="482">
        <v>700000</v>
      </c>
      <c r="F20" s="482">
        <v>300000</v>
      </c>
      <c r="G20" s="106"/>
      <c r="H20" s="326">
        <f>IFERROR(VLOOKUP($A20,플랫폼1!$A:$E,3,FALSE),0)+IFERROR(VLOOKUP($A20,플랫폼2!$A:$C,3,FALSE),0)+IFERROR(VLOOKUP($A20,모바일!$A:$C,3,FALSE),0)</f>
        <v>1700000</v>
      </c>
      <c r="I20" s="326">
        <f>IFERROR(VLOOKUP($A20,플랫폼1!$A:$E,5,FALSE),0)+IFERROR(VLOOKUP($A20,플랫폼2!$A:$J,10,FALSE),0)+IFERROR(VLOOKUP($A20,모바일!$A:$H,8,FALSE),0)</f>
        <v>0</v>
      </c>
      <c r="J20" s="347">
        <f>IFERROR(VLOOKUP(A20,플랫폼2!$A:$O,15,0),)</f>
        <v>250000</v>
      </c>
      <c r="K20" s="327" t="b">
        <f t="shared" si="0"/>
        <v>0</v>
      </c>
    </row>
    <row r="21" spans="1:11" ht="13" x14ac:dyDescent="0.3">
      <c r="A21" s="481" t="s">
        <v>27</v>
      </c>
      <c r="B21" s="482">
        <v>160880</v>
      </c>
      <c r="C21" s="482">
        <v>0</v>
      </c>
      <c r="D21" s="482">
        <v>0</v>
      </c>
      <c r="E21" s="482">
        <v>80440</v>
      </c>
      <c r="F21" s="482">
        <v>80440</v>
      </c>
      <c r="G21" s="106"/>
      <c r="H21" s="326">
        <f>IFERROR(VLOOKUP($A21,플랫폼1!$A:$E,3,FALSE),0)+IFERROR(VLOOKUP($A21,플랫폼2!$A:$C,3,FALSE),0)+IFERROR(VLOOKUP($A21,모바일!$A:$C,3,FALSE),0)</f>
        <v>160880</v>
      </c>
      <c r="I21" s="326">
        <f>IFERROR(VLOOKUP($A21,플랫폼1!$A:$E,5,FALSE),0)+IFERROR(VLOOKUP($A21,플랫폼2!$A:$J,10,FALSE),0)+IFERROR(VLOOKUP($A21,모바일!$A:$H,8,FALSE),0)</f>
        <v>0</v>
      </c>
      <c r="J21" s="347">
        <f>IFERROR(VLOOKUP(A21,플랫폼2!$A:$O,15,0),)</f>
        <v>67033.333333333328</v>
      </c>
      <c r="K21" s="327" t="b">
        <f t="shared" si="0"/>
        <v>0</v>
      </c>
    </row>
    <row r="22" spans="1:11" ht="13" x14ac:dyDescent="0.3">
      <c r="A22" s="481" t="s">
        <v>28</v>
      </c>
      <c r="B22" s="482">
        <v>1585270</v>
      </c>
      <c r="C22" s="482">
        <v>0</v>
      </c>
      <c r="D22" s="482">
        <v>500000</v>
      </c>
      <c r="E22" s="482">
        <v>0</v>
      </c>
      <c r="F22" s="482">
        <v>1085270</v>
      </c>
      <c r="G22" s="106"/>
      <c r="H22" s="326">
        <f>IFERROR(VLOOKUP($A22,플랫폼1!$A:$E,3,FALSE),0)+IFERROR(VLOOKUP($A22,플랫폼2!$A:$C,3,FALSE),0)+IFERROR(VLOOKUP($A22,모바일!$A:$C,3,FALSE),0)</f>
        <v>1585270</v>
      </c>
      <c r="I22" s="326">
        <f>IFERROR(VLOOKUP($A22,플랫폼1!$A:$E,5,FALSE),0)+IFERROR(VLOOKUP($A22,플랫폼2!$A:$J,10,FALSE),0)+IFERROR(VLOOKUP($A22,모바일!$A:$H,8,FALSE),0)</f>
        <v>0</v>
      </c>
      <c r="J22" s="347">
        <f>IFERROR(VLOOKUP(A22,플랫폼2!$A:$O,15,0),)</f>
        <v>0</v>
      </c>
      <c r="K22" s="327" t="b">
        <f t="shared" si="0"/>
        <v>1</v>
      </c>
    </row>
    <row r="23" spans="1:11" ht="13" x14ac:dyDescent="0.3">
      <c r="A23" s="481" t="s">
        <v>29</v>
      </c>
      <c r="B23" s="482">
        <v>1705000</v>
      </c>
      <c r="C23" s="482">
        <v>0</v>
      </c>
      <c r="D23" s="482">
        <v>465000</v>
      </c>
      <c r="E23" s="482">
        <v>620000</v>
      </c>
      <c r="F23" s="482">
        <v>620000</v>
      </c>
      <c r="G23" s="106"/>
      <c r="H23" s="326">
        <f>IFERROR(VLOOKUP($A23,플랫폼1!$A:$E,3,FALSE),0)+IFERROR(VLOOKUP($A23,플랫폼2!$A:$C,3,FALSE),0)+IFERROR(VLOOKUP($A23,모바일!$A:$C,3,FALSE),0)</f>
        <v>1705000</v>
      </c>
      <c r="I23" s="326">
        <f>IFERROR(VLOOKUP($A23,플랫폼1!$A:$E,5,FALSE),0)+IFERROR(VLOOKUP($A23,플랫폼2!$A:$J,10,FALSE),0)+IFERROR(VLOOKUP($A23,모바일!$A:$H,8,FALSE),0)</f>
        <v>0</v>
      </c>
      <c r="J23" s="347">
        <f>IFERROR(VLOOKUP(A23,플랫폼2!$A:$O,15,0),)</f>
        <v>516666.66666666663</v>
      </c>
      <c r="K23" s="327" t="b">
        <f t="shared" si="0"/>
        <v>0</v>
      </c>
    </row>
    <row r="24" spans="1:11" ht="13" x14ac:dyDescent="0.3">
      <c r="A24" s="481" t="s">
        <v>30</v>
      </c>
      <c r="B24" s="482">
        <v>18894740</v>
      </c>
      <c r="C24" s="482">
        <v>0</v>
      </c>
      <c r="D24" s="482">
        <v>2366450</v>
      </c>
      <c r="E24" s="482">
        <v>2698030</v>
      </c>
      <c r="F24" s="482">
        <v>13830260</v>
      </c>
      <c r="G24" s="106"/>
      <c r="H24" s="326">
        <f>IFERROR(VLOOKUP($A24,플랫폼1!$A:$E,3,FALSE),0)+IFERROR(VLOOKUP($A24,플랫폼2!$A:$C,3,FALSE),0)+IFERROR(VLOOKUP($A24,모바일!$A:$C,3,FALSE),0)</f>
        <v>10183920</v>
      </c>
      <c r="I24" s="326">
        <f>IFERROR(VLOOKUP($A24,플랫폼1!$A:$E,5,FALSE),0)+IFERROR(VLOOKUP($A24,플랫폼2!$A:$J,10,FALSE),0)+IFERROR(VLOOKUP($A24,모바일!$A:$H,8,FALSE),0)</f>
        <v>0</v>
      </c>
      <c r="J24" s="347">
        <f>IFERROR(VLOOKUP(A24,플랫폼2!$A:$O,15,0),)</f>
        <v>12977020</v>
      </c>
      <c r="K24" s="327" t="b">
        <f t="shared" si="0"/>
        <v>0</v>
      </c>
    </row>
    <row r="25" spans="1:11" ht="13" x14ac:dyDescent="0.3">
      <c r="A25" s="481" t="s">
        <v>31</v>
      </c>
      <c r="B25" s="482">
        <v>2783080</v>
      </c>
      <c r="C25" s="482">
        <v>0</v>
      </c>
      <c r="D25" s="482">
        <v>398130</v>
      </c>
      <c r="E25" s="482">
        <v>0</v>
      </c>
      <c r="F25" s="482">
        <v>2384950</v>
      </c>
      <c r="G25" s="106"/>
      <c r="H25" s="326">
        <f>IFERROR(VLOOKUP($A25,플랫폼1!$A:$E,3,FALSE),0)+IFERROR(VLOOKUP($A25,플랫폼2!$A:$C,3,FALSE),0)+IFERROR(VLOOKUP($A25,모바일!$A:$C,3,FALSE),0)</f>
        <v>1255420</v>
      </c>
      <c r="I25" s="326">
        <f>IFERROR(VLOOKUP($A25,플랫폼1!$A:$E,5,FALSE),0)+IFERROR(VLOOKUP($A25,플랫폼2!$A:$J,10,FALSE),0)+IFERROR(VLOOKUP($A25,모바일!$A:$H,8,FALSE),0)</f>
        <v>0</v>
      </c>
      <c r="J25" s="347">
        <f>IFERROR(VLOOKUP(A25,플랫폼2!$A:$O,15,0),)</f>
        <v>0</v>
      </c>
      <c r="K25" s="327" t="b">
        <f t="shared" si="0"/>
        <v>0</v>
      </c>
    </row>
    <row r="26" spans="1:11" ht="13" x14ac:dyDescent="0.3">
      <c r="A26" s="481" t="s">
        <v>32</v>
      </c>
      <c r="B26" s="482">
        <v>300000</v>
      </c>
      <c r="C26" s="482">
        <v>0</v>
      </c>
      <c r="D26" s="482">
        <v>0</v>
      </c>
      <c r="E26" s="482">
        <v>0</v>
      </c>
      <c r="F26" s="482">
        <v>300000</v>
      </c>
      <c r="G26" s="106"/>
      <c r="H26" s="326">
        <f>IFERROR(VLOOKUP($A26,플랫폼1!$A:$E,3,FALSE),0)+IFERROR(VLOOKUP($A26,플랫폼2!$A:$C,3,FALSE),0)+IFERROR(VLOOKUP($A26,모바일!$A:$C,3,FALSE),0)</f>
        <v>0</v>
      </c>
      <c r="I26" s="326">
        <f>IFERROR(VLOOKUP($A26,플랫폼1!$A:$E,5,FALSE),0)+IFERROR(VLOOKUP($A26,플랫폼2!$A:$J,10,FALSE),0)+IFERROR(VLOOKUP($A26,모바일!$A:$H,8,FALSE),0)</f>
        <v>0</v>
      </c>
      <c r="J26" s="347">
        <f>IFERROR(VLOOKUP(A26,플랫폼2!$A:$O,15,0),)</f>
        <v>0</v>
      </c>
      <c r="K26" s="327" t="b">
        <f t="shared" si="0"/>
        <v>0</v>
      </c>
    </row>
    <row r="27" spans="1:11" ht="13" x14ac:dyDescent="0.3">
      <c r="A27" s="481" t="s">
        <v>33</v>
      </c>
      <c r="B27" s="482">
        <v>1240000</v>
      </c>
      <c r="C27" s="482">
        <v>0</v>
      </c>
      <c r="D27" s="482">
        <v>155000</v>
      </c>
      <c r="E27" s="482">
        <v>155000</v>
      </c>
      <c r="F27" s="482">
        <v>930000</v>
      </c>
      <c r="G27" s="106"/>
      <c r="H27" s="326">
        <f>IFERROR(VLOOKUP($A27,플랫폼1!$A:$E,3,FALSE),0)+IFERROR(VLOOKUP($A27,플랫폼2!$A:$C,3,FALSE),0)+IFERROR(VLOOKUP($A27,모바일!$A:$C,3,FALSE),0)</f>
        <v>620000</v>
      </c>
      <c r="I27" s="326">
        <f>IFERROR(VLOOKUP($A27,플랫폼1!$A:$E,5,FALSE),0)+IFERROR(VLOOKUP($A27,플랫폼2!$A:$J,10,FALSE),0)+IFERROR(VLOOKUP($A27,모바일!$A:$H,8,FALSE),0)</f>
        <v>0</v>
      </c>
      <c r="J27" s="347">
        <f>IFERROR(VLOOKUP(A27,플랫폼2!$A:$O,15,0),)</f>
        <v>878333.33333333326</v>
      </c>
      <c r="K27" s="327" t="b">
        <f t="shared" si="0"/>
        <v>0</v>
      </c>
    </row>
    <row r="28" spans="1:11" ht="13" x14ac:dyDescent="0.3">
      <c r="A28" s="481" t="s">
        <v>36</v>
      </c>
      <c r="B28" s="482">
        <v>1000000</v>
      </c>
      <c r="C28" s="482">
        <v>0</v>
      </c>
      <c r="D28" s="482">
        <v>500000</v>
      </c>
      <c r="E28" s="482">
        <v>0</v>
      </c>
      <c r="F28" s="482">
        <v>500000</v>
      </c>
      <c r="G28" s="106"/>
      <c r="H28" s="326">
        <f>IFERROR(VLOOKUP($A28,플랫폼1!$A:$E,3,FALSE),0)+IFERROR(VLOOKUP($A28,플랫폼2!$A:$C,3,FALSE),0)+IFERROR(VLOOKUP($A28,모바일!$A:$C,3,FALSE),0)</f>
        <v>1000000</v>
      </c>
      <c r="I28" s="326">
        <f>IFERROR(VLOOKUP($A28,플랫폼1!$A:$E,5,FALSE),0)+IFERROR(VLOOKUP($A28,플랫폼2!$A:$J,10,FALSE),0)+IFERROR(VLOOKUP($A28,모바일!$A:$H,8,FALSE),0)</f>
        <v>0</v>
      </c>
      <c r="J28" s="347">
        <f>IFERROR(VLOOKUP(A28,플랫폼2!$A:$O,15,0),)</f>
        <v>0</v>
      </c>
      <c r="K28" s="327" t="b">
        <f t="shared" si="0"/>
        <v>1</v>
      </c>
    </row>
    <row r="29" spans="1:11" ht="13" x14ac:dyDescent="0.3">
      <c r="A29" s="481" t="s">
        <v>37</v>
      </c>
      <c r="B29" s="482">
        <v>52929320</v>
      </c>
      <c r="C29" s="482">
        <v>0</v>
      </c>
      <c r="D29" s="482">
        <v>12886770</v>
      </c>
      <c r="E29" s="482">
        <v>16035570</v>
      </c>
      <c r="F29" s="482">
        <v>24006980</v>
      </c>
      <c r="G29" s="106"/>
      <c r="H29" s="326">
        <f>IFERROR(VLOOKUP($A29,플랫폼1!$A:$E,3,FALSE),0)+IFERROR(VLOOKUP($A29,플랫폼2!$A:$C,3,FALSE),0)+IFERROR(VLOOKUP($A29,모바일!$A:$C,3,FALSE),0)</f>
        <v>50559750</v>
      </c>
      <c r="I29" s="326">
        <f>IFERROR(VLOOKUP($A29,플랫폼1!$A:$E,5,FALSE),0)+IFERROR(VLOOKUP($A29,플랫폼2!$A:$J,10,FALSE),0)+IFERROR(VLOOKUP($A29,모바일!$A:$H,8,FALSE),0)</f>
        <v>0</v>
      </c>
      <c r="J29" s="347">
        <f>IFERROR(VLOOKUP(A29,플랫폼2!$A:$O,15,0),)</f>
        <v>20400745</v>
      </c>
      <c r="K29" s="327" t="b">
        <f t="shared" si="0"/>
        <v>0</v>
      </c>
    </row>
    <row r="30" spans="1:11" ht="13" x14ac:dyDescent="0.3">
      <c r="A30" s="481" t="s">
        <v>38</v>
      </c>
      <c r="B30" s="482">
        <v>47734750</v>
      </c>
      <c r="C30" s="482">
        <v>0</v>
      </c>
      <c r="D30" s="482">
        <v>12236770</v>
      </c>
      <c r="E30" s="482">
        <v>15260570</v>
      </c>
      <c r="F30" s="482">
        <v>20237410</v>
      </c>
      <c r="G30" s="106"/>
      <c r="H30" s="326">
        <f>IFERROR(VLOOKUP($A30,플랫폼1!$A:$E,3,FALSE),0)+IFERROR(VLOOKUP($A30,플랫폼2!$A:$C,3,FALSE),0)+IFERROR(VLOOKUP($A30,모바일!$A:$C,3,FALSE),0)</f>
        <v>47734750</v>
      </c>
      <c r="I30" s="326">
        <f>IFERROR(VLOOKUP($A30,플랫폼1!$A:$E,5,FALSE),0)+IFERROR(VLOOKUP($A30,플랫폼2!$A:$J,10,FALSE),0)+IFERROR(VLOOKUP($A30,모바일!$A:$H,8,FALSE),0)</f>
        <v>0</v>
      </c>
      <c r="J30" s="347">
        <f>IFERROR(VLOOKUP(A30,플랫폼2!$A:$O,15,0),)</f>
        <v>16864508.333333332</v>
      </c>
      <c r="K30" s="327" t="b">
        <f t="shared" si="0"/>
        <v>0</v>
      </c>
    </row>
    <row r="31" spans="1:11" ht="13" x14ac:dyDescent="0.3">
      <c r="A31" s="481" t="s">
        <v>39</v>
      </c>
      <c r="B31" s="482">
        <v>5194570</v>
      </c>
      <c r="C31" s="482">
        <v>0</v>
      </c>
      <c r="D31" s="482">
        <v>650000</v>
      </c>
      <c r="E31" s="482">
        <v>775000</v>
      </c>
      <c r="F31" s="482">
        <v>3769570</v>
      </c>
      <c r="G31" s="106"/>
      <c r="H31" s="326">
        <f>IFERROR(VLOOKUP($A31,플랫폼1!$A:$E,3,FALSE),0)+IFERROR(VLOOKUP($A31,플랫폼2!$A:$C,3,FALSE),0)+IFERROR(VLOOKUP($A31,모바일!$A:$C,3,FALSE),0)</f>
        <v>2825000</v>
      </c>
      <c r="I31" s="326">
        <f>IFERROR(VLOOKUP($A31,플랫폼1!$A:$E,5,FALSE),0)+IFERROR(VLOOKUP($A31,플랫폼2!$A:$J,10,FALSE),0)+IFERROR(VLOOKUP($A31,모바일!$A:$H,8,FALSE),0)</f>
        <v>0</v>
      </c>
      <c r="J31" s="347">
        <f>IFERROR(VLOOKUP(A31,플랫폼2!$A:$O,15,0),)</f>
        <v>3536236.666666667</v>
      </c>
      <c r="K31" s="327" t="b">
        <f t="shared" si="0"/>
        <v>0</v>
      </c>
    </row>
    <row r="32" spans="1:11" ht="13" x14ac:dyDescent="0.3">
      <c r="A32" s="481" t="s">
        <v>40</v>
      </c>
      <c r="B32" s="482">
        <v>8149601</v>
      </c>
      <c r="C32" s="482">
        <v>0</v>
      </c>
      <c r="D32" s="482">
        <v>1520594</v>
      </c>
      <c r="E32" s="482">
        <v>2418664</v>
      </c>
      <c r="F32" s="482">
        <v>4210343</v>
      </c>
      <c r="G32" s="106"/>
      <c r="H32" s="326">
        <f>IFERROR(VLOOKUP($A32,플랫폼1!$A:$E,3,FALSE),0)+IFERROR(VLOOKUP($A32,플랫폼2!$A:$C,3,FALSE),0)+IFERROR(VLOOKUP($A32,모바일!$A:$C,3,FALSE),0)</f>
        <v>7259767</v>
      </c>
      <c r="I32" s="326">
        <f>IFERROR(VLOOKUP($A32,플랫폼1!$A:$E,5,FALSE),0)+IFERROR(VLOOKUP($A32,플랫폼2!$A:$J,10,FALSE),0)+IFERROR(VLOOKUP($A32,모바일!$A:$H,8,FALSE),0)</f>
        <v>0</v>
      </c>
      <c r="J32" s="347">
        <f>IFERROR(VLOOKUP(A32,플랫폼2!$A:$O,15,0),)</f>
        <v>3656924.833333333</v>
      </c>
      <c r="K32" s="327" t="b">
        <f t="shared" si="0"/>
        <v>0</v>
      </c>
    </row>
    <row r="33" spans="1:11" ht="13" x14ac:dyDescent="0.3">
      <c r="A33" s="481" t="s">
        <v>41</v>
      </c>
      <c r="B33" s="482">
        <v>8149601</v>
      </c>
      <c r="C33" s="482">
        <v>0</v>
      </c>
      <c r="D33" s="482">
        <v>1520594</v>
      </c>
      <c r="E33" s="482">
        <v>2418664</v>
      </c>
      <c r="F33" s="482">
        <v>4210343</v>
      </c>
      <c r="G33" s="106"/>
      <c r="H33" s="326">
        <f>IFERROR(VLOOKUP($A33,플랫폼1!$A:$E,3,FALSE),0)+IFERROR(VLOOKUP($A33,플랫폼2!$A:$C,3,FALSE),0)+IFERROR(VLOOKUP($A33,모바일!$A:$C,3,FALSE),0)</f>
        <v>7259767</v>
      </c>
      <c r="I33" s="326">
        <f>IFERROR(VLOOKUP($A33,플랫폼1!$A:$E,5,FALSE),0)+IFERROR(VLOOKUP($A33,플랫폼2!$A:$J,10,FALSE),0)+IFERROR(VLOOKUP($A33,모바일!$A:$H,8,FALSE),0)</f>
        <v>0</v>
      </c>
      <c r="J33" s="347">
        <f>IFERROR(VLOOKUP(A33,플랫폼2!$A:$O,15,0),)</f>
        <v>3656924.833333333</v>
      </c>
      <c r="K33" s="327" t="b">
        <f t="shared" si="0"/>
        <v>0</v>
      </c>
    </row>
    <row r="34" spans="1:11" ht="13" x14ac:dyDescent="0.3">
      <c r="A34" s="481" t="s">
        <v>42</v>
      </c>
      <c r="B34" s="482">
        <v>11545972</v>
      </c>
      <c r="C34" s="482">
        <v>0</v>
      </c>
      <c r="D34" s="482">
        <v>2124034</v>
      </c>
      <c r="E34" s="482">
        <v>2972561</v>
      </c>
      <c r="F34" s="482">
        <v>6449377</v>
      </c>
      <c r="G34" s="106"/>
      <c r="H34" s="326">
        <f>IFERROR(VLOOKUP($A34,플랫폼1!$A:$E,3,FALSE),0)+IFERROR(VLOOKUP($A34,플랫폼2!$A:$C,3,FALSE),0)+IFERROR(VLOOKUP($A34,모바일!$A:$C,3,FALSE),0)</f>
        <v>9041505</v>
      </c>
      <c r="I34" s="326">
        <f>IFERROR(VLOOKUP($A34,플랫폼1!$A:$E,5,FALSE),0)+IFERROR(VLOOKUP($A34,플랫폼2!$A:$J,10,FALSE),0)+IFERROR(VLOOKUP($A34,모바일!$A:$H,8,FALSE),0)</f>
        <v>0</v>
      </c>
      <c r="J34" s="347">
        <f>IFERROR(VLOOKUP(A34,플랫폼2!$A:$O,15,0),)</f>
        <v>5791892</v>
      </c>
      <c r="K34" s="327" t="b">
        <f t="shared" si="0"/>
        <v>0</v>
      </c>
    </row>
    <row r="35" spans="1:11" ht="13" x14ac:dyDescent="0.3">
      <c r="A35" s="481" t="s">
        <v>44</v>
      </c>
      <c r="B35" s="482">
        <v>914198</v>
      </c>
      <c r="C35" s="482">
        <v>0</v>
      </c>
      <c r="D35" s="482">
        <v>202117</v>
      </c>
      <c r="E35" s="482">
        <v>261639</v>
      </c>
      <c r="F35" s="482">
        <v>450442</v>
      </c>
      <c r="G35" s="106"/>
      <c r="H35" s="326">
        <f>IFERROR(VLOOKUP($A35,플랫폼1!$A:$E,3,FALSE),0)+IFERROR(VLOOKUP($A35,플랫폼2!$A:$C,3,FALSE),0)+IFERROR(VLOOKUP($A35,모바일!$A:$C,3,FALSE),0)</f>
        <v>817403</v>
      </c>
      <c r="I35" s="326">
        <f>IFERROR(VLOOKUP($A35,플랫폼1!$A:$E,5,FALSE),0)+IFERROR(VLOOKUP($A35,플랫폼2!$A:$J,10,FALSE),0)+IFERROR(VLOOKUP($A35,모바일!$A:$H,8,FALSE),0)</f>
        <v>0</v>
      </c>
      <c r="J35" s="347">
        <f>IFERROR(VLOOKUP(A35,플랫폼2!$A:$O,15,0),)</f>
        <v>391500.83333333331</v>
      </c>
      <c r="K35" s="327" t="b">
        <f t="shared" si="0"/>
        <v>0</v>
      </c>
    </row>
    <row r="36" spans="1:11" ht="13" x14ac:dyDescent="0.3">
      <c r="A36" s="481" t="s">
        <v>45</v>
      </c>
      <c r="B36" s="482">
        <v>3799340</v>
      </c>
      <c r="C36" s="482">
        <v>0</v>
      </c>
      <c r="D36" s="482">
        <v>708900</v>
      </c>
      <c r="E36" s="482">
        <v>1127580</v>
      </c>
      <c r="F36" s="482">
        <v>1962860</v>
      </c>
      <c r="G36" s="106"/>
      <c r="H36" s="326">
        <f>IFERROR(VLOOKUP($A36,플랫폼1!$A:$E,3,FALSE),0)+IFERROR(VLOOKUP($A36,플랫폼2!$A:$C,3,FALSE),0)+IFERROR(VLOOKUP($A36,모바일!$A:$C,3,FALSE),0)</f>
        <v>3384500</v>
      </c>
      <c r="I36" s="326">
        <f>IFERROR(VLOOKUP($A36,플랫폼1!$A:$E,5,FALSE),0)+IFERROR(VLOOKUP($A36,플랫폼2!$A:$J,10,FALSE),0)+IFERROR(VLOOKUP($A36,모바일!$A:$H,8,FALSE),0)</f>
        <v>0</v>
      </c>
      <c r="J36" s="347">
        <f>IFERROR(VLOOKUP(A36,플랫폼2!$A:$O,15,0),)</f>
        <v>1704856.6666666667</v>
      </c>
      <c r="K36" s="327" t="b">
        <f t="shared" si="0"/>
        <v>0</v>
      </c>
    </row>
    <row r="37" spans="1:11" ht="13" x14ac:dyDescent="0.3">
      <c r="A37" s="481" t="s">
        <v>46</v>
      </c>
      <c r="B37" s="482">
        <v>3800590</v>
      </c>
      <c r="C37" s="482">
        <v>0</v>
      </c>
      <c r="D37" s="482">
        <v>836320</v>
      </c>
      <c r="E37" s="482">
        <v>1095710</v>
      </c>
      <c r="F37" s="482">
        <v>1868560</v>
      </c>
      <c r="G37" s="106"/>
      <c r="H37" s="326">
        <f>IFERROR(VLOOKUP($A37,플랫폼1!$A:$E,3,FALSE),0)+IFERROR(VLOOKUP($A37,플랫폼2!$A:$C,3,FALSE),0)+IFERROR(VLOOKUP($A37,모바일!$A:$C,3,FALSE),0)</f>
        <v>3316160</v>
      </c>
      <c r="I37" s="326">
        <f>IFERROR(VLOOKUP($A37,플랫폼1!$A:$E,5,FALSE),0)+IFERROR(VLOOKUP($A37,플랫폼2!$A:$J,10,FALSE),0)+IFERROR(VLOOKUP($A37,모바일!$A:$H,8,FALSE),0)</f>
        <v>0</v>
      </c>
      <c r="J37" s="347">
        <f>IFERROR(VLOOKUP(A37,플랫폼2!$A:$O,15,0),)</f>
        <v>1637871.6666666667</v>
      </c>
      <c r="K37" s="327" t="b">
        <f t="shared" si="0"/>
        <v>0</v>
      </c>
    </row>
    <row r="38" spans="1:11" ht="13" x14ac:dyDescent="0.3">
      <c r="A38" s="481" t="s">
        <v>47</v>
      </c>
      <c r="B38" s="482">
        <v>1703844</v>
      </c>
      <c r="C38" s="482">
        <v>0</v>
      </c>
      <c r="D38" s="482">
        <v>376697</v>
      </c>
      <c r="E38" s="482">
        <v>487632</v>
      </c>
      <c r="F38" s="482">
        <v>839515</v>
      </c>
      <c r="G38" s="106"/>
      <c r="H38" s="326">
        <f>IFERROR(VLOOKUP($A38,플랫폼1!$A:$E,3,FALSE),0)+IFERROR(VLOOKUP($A38,플랫폼2!$A:$C,3,FALSE),0)+IFERROR(VLOOKUP($A38,모바일!$A:$C,3,FALSE),0)</f>
        <v>1523442</v>
      </c>
      <c r="I38" s="326">
        <f>IFERROR(VLOOKUP($A38,플랫폼1!$A:$E,5,FALSE),0)+IFERROR(VLOOKUP($A38,플랫폼2!$A:$J,10,FALSE),0)+IFERROR(VLOOKUP($A38,모바일!$A:$H,8,FALSE),0)</f>
        <v>0</v>
      </c>
      <c r="J38" s="347">
        <f>IFERROR(VLOOKUP(A38,플랫폼2!$A:$O,15,0),)</f>
        <v>729662.83333333337</v>
      </c>
      <c r="K38" s="327" t="b">
        <f t="shared" si="0"/>
        <v>0</v>
      </c>
    </row>
    <row r="39" spans="1:11" ht="13" x14ac:dyDescent="0.3">
      <c r="A39" s="481" t="s">
        <v>48</v>
      </c>
      <c r="B39" s="482">
        <v>1328000</v>
      </c>
      <c r="C39" s="482">
        <v>0</v>
      </c>
      <c r="D39" s="482">
        <v>0</v>
      </c>
      <c r="E39" s="482">
        <v>0</v>
      </c>
      <c r="F39" s="482">
        <v>1328000</v>
      </c>
      <c r="G39" s="106"/>
      <c r="H39" s="326">
        <f>IFERROR(VLOOKUP($A39,플랫폼1!$A:$E,3,FALSE),0)+IFERROR(VLOOKUP($A39,플랫폼2!$A:$C,3,FALSE),0)+IFERROR(VLOOKUP($A39,모바일!$A:$C,3,FALSE),0)</f>
        <v>0</v>
      </c>
      <c r="I39" s="326">
        <f>IFERROR(VLOOKUP($A39,플랫폼1!$A:$E,5,FALSE),0)+IFERROR(VLOOKUP($A39,플랫폼2!$A:$J,10,FALSE),0)+IFERROR(VLOOKUP($A39,모바일!$A:$H,8,FALSE),0)</f>
        <v>0</v>
      </c>
      <c r="J39" s="347">
        <f>IFERROR(VLOOKUP(A39,플랫폼2!$A:$O,15,0),)</f>
        <v>0</v>
      </c>
      <c r="K39" s="327" t="b">
        <f t="shared" si="0"/>
        <v>0</v>
      </c>
    </row>
    <row r="40" spans="1:11" ht="13" x14ac:dyDescent="0.3">
      <c r="A40" s="481" t="s">
        <v>61</v>
      </c>
      <c r="B40" s="482">
        <v>2306639</v>
      </c>
      <c r="C40" s="482">
        <v>0</v>
      </c>
      <c r="D40" s="482">
        <v>296000</v>
      </c>
      <c r="E40" s="482">
        <v>1610639</v>
      </c>
      <c r="F40" s="482">
        <v>400000</v>
      </c>
      <c r="G40" s="106"/>
      <c r="H40" s="326">
        <f>IFERROR(VLOOKUP($A40,플랫폼1!$A:$E,3,FALSE),0)+IFERROR(VLOOKUP($A40,플랫폼2!$A:$C,3,FALSE),0)+IFERROR(VLOOKUP($A40,모바일!$A:$C,3,FALSE),0)</f>
        <v>2306639</v>
      </c>
      <c r="I40" s="326">
        <f>IFERROR(VLOOKUP($A40,플랫폼1!$A:$E,5,FALSE),0)+IFERROR(VLOOKUP($A40,플랫폼2!$A:$J,10,FALSE),0)+IFERROR(VLOOKUP($A40,모바일!$A:$H,8,FALSE),0)</f>
        <v>0</v>
      </c>
      <c r="J40" s="347">
        <f>IFERROR(VLOOKUP(A40,플랫폼2!$A:$O,15,0),)</f>
        <v>333333.33333333337</v>
      </c>
      <c r="K40" s="327" t="b">
        <f t="shared" si="0"/>
        <v>0</v>
      </c>
    </row>
    <row r="41" spans="1:11" ht="13" x14ac:dyDescent="0.3">
      <c r="A41" s="481" t="s">
        <v>62</v>
      </c>
      <c r="B41" s="482">
        <v>1091639</v>
      </c>
      <c r="C41" s="482">
        <v>0</v>
      </c>
      <c r="D41" s="482">
        <v>0</v>
      </c>
      <c r="E41" s="482">
        <v>1091639</v>
      </c>
      <c r="F41" s="482">
        <v>0</v>
      </c>
      <c r="G41" s="106"/>
      <c r="H41" s="326">
        <f>IFERROR(VLOOKUP($A41,플랫폼1!$A:$E,3,FALSE),0)+IFERROR(VLOOKUP($A41,플랫폼2!$A:$C,3,FALSE),0)+IFERROR(VLOOKUP($A41,모바일!$A:$C,3,FALSE),0)</f>
        <v>1091639</v>
      </c>
      <c r="I41" s="326">
        <f>IFERROR(VLOOKUP($A41,플랫폼1!$A:$E,5,FALSE),0)+IFERROR(VLOOKUP($A41,플랫폼2!$A:$J,10,FALSE),0)+IFERROR(VLOOKUP($A41,모바일!$A:$H,8,FALSE),0)</f>
        <v>0</v>
      </c>
      <c r="J41" s="347">
        <f>IFERROR(VLOOKUP(A41,플랫폼2!$A:$O,15,0),)</f>
        <v>0</v>
      </c>
      <c r="K41" s="327" t="b">
        <f t="shared" si="0"/>
        <v>1</v>
      </c>
    </row>
    <row r="42" spans="1:11" ht="13" x14ac:dyDescent="0.3">
      <c r="A42" s="481" t="s">
        <v>412</v>
      </c>
      <c r="B42" s="482">
        <v>215000</v>
      </c>
      <c r="C42" s="482">
        <v>0</v>
      </c>
      <c r="D42" s="482">
        <v>96000</v>
      </c>
      <c r="E42" s="482">
        <v>119000</v>
      </c>
      <c r="F42" s="482">
        <v>0</v>
      </c>
      <c r="G42" s="106"/>
      <c r="H42" s="326">
        <f>IFERROR(VLOOKUP($A42,플랫폼1!$A:$E,3,FALSE),0)+IFERROR(VLOOKUP($A42,플랫폼2!$A:$C,3,FALSE),0)+IFERROR(VLOOKUP($A42,모바일!$A:$C,3,FALSE),0)</f>
        <v>215000</v>
      </c>
      <c r="I42" s="326">
        <f>IFERROR(VLOOKUP($A42,플랫폼1!$A:$E,5,FALSE),0)+IFERROR(VLOOKUP($A42,플랫폼2!$A:$J,10,FALSE),0)+IFERROR(VLOOKUP($A42,모바일!$A:$H,8,FALSE),0)</f>
        <v>0</v>
      </c>
      <c r="J42" s="347">
        <f>IFERROR(VLOOKUP(A42,플랫폼2!$A:$O,15,0),)</f>
        <v>0</v>
      </c>
      <c r="K42" s="327" t="b">
        <f t="shared" si="0"/>
        <v>1</v>
      </c>
    </row>
    <row r="43" spans="1:11" ht="13" x14ac:dyDescent="0.3">
      <c r="A43" s="481" t="s">
        <v>443</v>
      </c>
      <c r="B43" s="482">
        <v>1000000</v>
      </c>
      <c r="C43" s="482">
        <v>0</v>
      </c>
      <c r="D43" s="482">
        <v>200000</v>
      </c>
      <c r="E43" s="482">
        <v>400000</v>
      </c>
      <c r="F43" s="482">
        <v>400000</v>
      </c>
      <c r="G43" s="106"/>
      <c r="H43" s="326">
        <f>IFERROR(VLOOKUP($A43,플랫폼1!$A:$E,3,FALSE),0)+IFERROR(VLOOKUP($A43,플랫폼2!$A:$C,3,FALSE),0)+IFERROR(VLOOKUP($A43,모바일!$A:$C,3,FALSE),0)</f>
        <v>1000000</v>
      </c>
      <c r="I43" s="326">
        <f>IFERROR(VLOOKUP($A43,플랫폼1!$A:$E,5,FALSE),0)+IFERROR(VLOOKUP($A43,플랫폼2!$A:$J,10,FALSE),0)+IFERROR(VLOOKUP($A43,모바일!$A:$H,8,FALSE),0)</f>
        <v>0</v>
      </c>
      <c r="J43" s="347">
        <f>IFERROR(VLOOKUP(A43,플랫폼2!$A:$O,15,0),)</f>
        <v>333333.33333333337</v>
      </c>
      <c r="K43" s="327" t="b">
        <f t="shared" si="0"/>
        <v>0</v>
      </c>
    </row>
    <row r="44" spans="1:11" ht="13" x14ac:dyDescent="0.3">
      <c r="A44" s="481" t="s">
        <v>63</v>
      </c>
      <c r="B44" s="482">
        <v>858515</v>
      </c>
      <c r="C44" s="482">
        <v>0</v>
      </c>
      <c r="D44" s="482">
        <v>183342</v>
      </c>
      <c r="E44" s="482">
        <v>258049</v>
      </c>
      <c r="F44" s="482">
        <v>417124</v>
      </c>
      <c r="G44" s="106"/>
      <c r="H44" s="326">
        <f>IFERROR(VLOOKUP($A44,플랫폼1!$A:$E,3,FALSE),0)+IFERROR(VLOOKUP($A44,플랫폼2!$A:$C,3,FALSE),0)+IFERROR(VLOOKUP($A44,모바일!$A:$C,3,FALSE),0)</f>
        <v>183342</v>
      </c>
      <c r="I44" s="326">
        <f>IFERROR(VLOOKUP($A44,플랫폼1!$A:$E,5,FALSE),0)+IFERROR(VLOOKUP($A44,플랫폼2!$A:$J,10,FALSE),0)+IFERROR(VLOOKUP($A44,모바일!$A:$H,8,FALSE),0)</f>
        <v>614873</v>
      </c>
      <c r="J44" s="347">
        <f>IFERROR(VLOOKUP(A44,플랫폼2!$A:$O,15,0),)</f>
        <v>60300</v>
      </c>
      <c r="K44" s="327" t="b">
        <f t="shared" si="0"/>
        <v>1</v>
      </c>
    </row>
    <row r="45" spans="1:11" ht="13" x14ac:dyDescent="0.3">
      <c r="A45" s="481" t="s">
        <v>65</v>
      </c>
      <c r="B45" s="482">
        <v>614873</v>
      </c>
      <c r="C45" s="482">
        <v>0</v>
      </c>
      <c r="D45" s="482">
        <v>0</v>
      </c>
      <c r="E45" s="482">
        <v>258049</v>
      </c>
      <c r="F45" s="482">
        <v>356824</v>
      </c>
      <c r="G45" s="106"/>
      <c r="H45" s="326">
        <f>IFERROR(VLOOKUP($A45,플랫폼1!$A:$E,3,FALSE),0)+IFERROR(VLOOKUP($A45,플랫폼2!$A:$C,3,FALSE),0)+IFERROR(VLOOKUP($A45,모바일!$A:$C,3,FALSE),0)</f>
        <v>0</v>
      </c>
      <c r="I45" s="326">
        <f>IFERROR(VLOOKUP($A45,플랫폼1!$A:$E,5,FALSE),0)+IFERROR(VLOOKUP($A45,플랫폼2!$A:$J,10,FALSE),0)+IFERROR(VLOOKUP($A45,모바일!$A:$H,8,FALSE),0)</f>
        <v>614873</v>
      </c>
      <c r="J45" s="347">
        <f>IFERROR(VLOOKUP(A45,플랫폼2!$A:$O,15,0),)</f>
        <v>0</v>
      </c>
      <c r="K45" s="327" t="b">
        <f t="shared" si="0"/>
        <v>1</v>
      </c>
    </row>
    <row r="46" spans="1:11" ht="13" x14ac:dyDescent="0.3">
      <c r="A46" s="481" t="s">
        <v>66</v>
      </c>
      <c r="B46" s="482">
        <v>183342</v>
      </c>
      <c r="C46" s="482">
        <v>0</v>
      </c>
      <c r="D46" s="482">
        <v>183342</v>
      </c>
      <c r="E46" s="482">
        <v>0</v>
      </c>
      <c r="F46" s="482">
        <v>0</v>
      </c>
      <c r="G46" s="106"/>
      <c r="H46" s="326">
        <f>IFERROR(VLOOKUP($A46,플랫폼1!$A:$E,3,FALSE),0)+IFERROR(VLOOKUP($A46,플랫폼2!$A:$C,3,FALSE),0)+IFERROR(VLOOKUP($A46,모바일!$A:$C,3,FALSE),0)</f>
        <v>183342</v>
      </c>
      <c r="I46" s="326">
        <f>IFERROR(VLOOKUP($A46,플랫폼1!$A:$E,5,FALSE),0)+IFERROR(VLOOKUP($A46,플랫폼2!$A:$J,10,FALSE),0)+IFERROR(VLOOKUP($A46,모바일!$A:$H,8,FALSE),0)</f>
        <v>0</v>
      </c>
      <c r="J46" s="347">
        <f>IFERROR(VLOOKUP(A46,플랫폼2!$A:$O,15,0),)</f>
        <v>0</v>
      </c>
      <c r="K46" s="327" t="b">
        <f t="shared" si="0"/>
        <v>1</v>
      </c>
    </row>
    <row r="47" spans="1:11" ht="13" x14ac:dyDescent="0.3">
      <c r="A47" s="481" t="s">
        <v>67</v>
      </c>
      <c r="B47" s="482">
        <v>60300</v>
      </c>
      <c r="C47" s="482">
        <v>0</v>
      </c>
      <c r="D47" s="482">
        <v>0</v>
      </c>
      <c r="E47" s="482">
        <v>0</v>
      </c>
      <c r="F47" s="482">
        <v>60300</v>
      </c>
      <c r="G47" s="106"/>
      <c r="H47" s="326">
        <f>IFERROR(VLOOKUP($A47,플랫폼1!$A:$E,3,FALSE),0)+IFERROR(VLOOKUP($A47,플랫폼2!$A:$C,3,FALSE),0)+IFERROR(VLOOKUP($A47,모바일!$A:$C,3,FALSE),0)</f>
        <v>0</v>
      </c>
      <c r="I47" s="326">
        <f>IFERROR(VLOOKUP($A47,플랫폼1!$A:$E,5,FALSE),0)+IFERROR(VLOOKUP($A47,플랫폼2!$A:$J,10,FALSE),0)+IFERROR(VLOOKUP($A47,모바일!$A:$H,8,FALSE),0)</f>
        <v>0</v>
      </c>
      <c r="J47" s="347">
        <f>IFERROR(VLOOKUP(A47,플랫폼2!$A:$O,15,0),)</f>
        <v>0</v>
      </c>
      <c r="K47" s="327" t="b">
        <f t="shared" si="0"/>
        <v>0</v>
      </c>
    </row>
    <row r="48" spans="1:11" ht="13" x14ac:dyDescent="0.3">
      <c r="A48" s="481" t="s">
        <v>68</v>
      </c>
      <c r="B48" s="482">
        <v>672084</v>
      </c>
      <c r="C48" s="482">
        <v>0</v>
      </c>
      <c r="D48" s="482">
        <v>0</v>
      </c>
      <c r="E48" s="482">
        <v>0</v>
      </c>
      <c r="F48" s="482">
        <v>672084</v>
      </c>
      <c r="G48" s="106"/>
      <c r="H48" s="326">
        <f>IFERROR(VLOOKUP($A48,플랫폼1!$A:$E,3,FALSE),0)+IFERROR(VLOOKUP($A48,플랫폼2!$A:$C,3,FALSE),0)+IFERROR(VLOOKUP($A48,모바일!$A:$C,3,FALSE),0)</f>
        <v>0</v>
      </c>
      <c r="I48" s="326">
        <f>IFERROR(VLOOKUP($A48,플랫폼1!$A:$E,5,FALSE),0)+IFERROR(VLOOKUP($A48,플랫폼2!$A:$J,10,FALSE),0)+IFERROR(VLOOKUP($A48,모바일!$A:$H,8,FALSE),0)</f>
        <v>0</v>
      </c>
      <c r="J48" s="347">
        <f>IFERROR(VLOOKUP(A48,플랫폼2!$A:$O,15,0),)</f>
        <v>0</v>
      </c>
      <c r="K48" s="327" t="b">
        <f t="shared" si="0"/>
        <v>0</v>
      </c>
    </row>
    <row r="49" spans="1:11" ht="13" x14ac:dyDescent="0.3">
      <c r="A49" s="481" t="s">
        <v>69</v>
      </c>
      <c r="B49" s="482">
        <v>672084</v>
      </c>
      <c r="C49" s="482">
        <v>0</v>
      </c>
      <c r="D49" s="482">
        <v>0</v>
      </c>
      <c r="E49" s="482">
        <v>0</v>
      </c>
      <c r="F49" s="482">
        <v>672084</v>
      </c>
      <c r="G49" s="106"/>
      <c r="H49" s="326">
        <f>IFERROR(VLOOKUP($A49,플랫폼1!$A:$E,3,FALSE),0)+IFERROR(VLOOKUP($A49,플랫폼2!$A:$C,3,FALSE),0)+IFERROR(VLOOKUP($A49,모바일!$A:$C,3,FALSE),0)</f>
        <v>0</v>
      </c>
      <c r="I49" s="326">
        <f>IFERROR(VLOOKUP($A49,플랫폼1!$A:$E,5,FALSE),0)+IFERROR(VLOOKUP($A49,플랫폼2!$A:$J,10,FALSE),0)+IFERROR(VLOOKUP($A49,모바일!$A:$H,8,FALSE),0)</f>
        <v>0</v>
      </c>
      <c r="J49" s="347">
        <f>IFERROR(VLOOKUP(A49,플랫폼2!$A:$O,15,0),)</f>
        <v>0</v>
      </c>
      <c r="K49" s="327" t="b">
        <f t="shared" si="0"/>
        <v>0</v>
      </c>
    </row>
    <row r="50" spans="1:11" ht="13" x14ac:dyDescent="0.3">
      <c r="A50" s="481" t="s">
        <v>70</v>
      </c>
      <c r="B50" s="482">
        <v>800000</v>
      </c>
      <c r="C50" s="482">
        <v>800000</v>
      </c>
      <c r="D50" s="482">
        <v>0</v>
      </c>
      <c r="E50" s="482">
        <v>0</v>
      </c>
      <c r="F50" s="482">
        <v>0</v>
      </c>
      <c r="G50" s="106"/>
      <c r="H50" s="326">
        <f>IFERROR(VLOOKUP($A50,플랫폼1!$A:$E,3,FALSE),0)+IFERROR(VLOOKUP($A50,플랫폼2!$A:$C,3,FALSE),0)+IFERROR(VLOOKUP($A50,모바일!$A:$C,3,FALSE),0)</f>
        <v>0</v>
      </c>
      <c r="I50" s="326">
        <f>IFERROR(VLOOKUP($A50,플랫폼1!$A:$E,5,FALSE),0)+IFERROR(VLOOKUP($A50,플랫폼2!$A:$J,10,FALSE),0)+IFERROR(VLOOKUP($A50,모바일!$A:$H,8,FALSE),0)</f>
        <v>0</v>
      </c>
      <c r="J50" s="347">
        <f>IFERROR(VLOOKUP(A50,플랫폼2!$A:$O,15,0),)</f>
        <v>0</v>
      </c>
      <c r="K50" s="327" t="b">
        <f t="shared" si="0"/>
        <v>0</v>
      </c>
    </row>
    <row r="51" spans="1:11" ht="13" x14ac:dyDescent="0.3">
      <c r="A51" s="481" t="s">
        <v>71</v>
      </c>
      <c r="B51" s="482">
        <v>17502040</v>
      </c>
      <c r="C51" s="482">
        <v>0</v>
      </c>
      <c r="D51" s="482">
        <v>0</v>
      </c>
      <c r="E51" s="482">
        <v>4154540</v>
      </c>
      <c r="F51" s="482">
        <v>13347500</v>
      </c>
      <c r="G51" s="106"/>
      <c r="H51" s="326">
        <f>IFERROR(VLOOKUP($A51,플랫폼1!$A:$E,3,FALSE),0)+IFERROR(VLOOKUP($A51,플랫폼2!$A:$C,3,FALSE),0)+IFERROR(VLOOKUP($A51,모바일!$A:$C,3,FALSE),0)</f>
        <v>0</v>
      </c>
      <c r="I51" s="326">
        <f>IFERROR(VLOOKUP($A51,플랫폼1!$A:$E,5,FALSE),0)+IFERROR(VLOOKUP($A51,플랫폼2!$A:$J,10,FALSE),0)+IFERROR(VLOOKUP($A51,모바일!$A:$H,8,FALSE),0)</f>
        <v>8041040</v>
      </c>
      <c r="J51" s="347">
        <f>IFERROR(VLOOKUP(A51,플랫폼2!$A:$O,15,0),)</f>
        <v>9461000</v>
      </c>
      <c r="K51" s="327" t="b">
        <f t="shared" si="0"/>
        <v>1</v>
      </c>
    </row>
    <row r="52" spans="1:11" ht="13" x14ac:dyDescent="0.3">
      <c r="A52" s="481" t="s">
        <v>73</v>
      </c>
      <c r="B52" s="482">
        <v>15461000</v>
      </c>
      <c r="C52" s="482">
        <v>0</v>
      </c>
      <c r="D52" s="482">
        <v>0</v>
      </c>
      <c r="E52" s="482">
        <v>3100000</v>
      </c>
      <c r="F52" s="482">
        <v>12361000</v>
      </c>
      <c r="G52" s="106"/>
      <c r="H52" s="326">
        <f>IFERROR(VLOOKUP($A52,플랫폼1!$A:$E,3,FALSE),0)+IFERROR(VLOOKUP($A52,플랫폼2!$A:$C,3,FALSE),0)+IFERROR(VLOOKUP($A52,모바일!$A:$C,3,FALSE),0)</f>
        <v>0</v>
      </c>
      <c r="I52" s="326">
        <f>IFERROR(VLOOKUP($A52,플랫폼1!$A:$E,5,FALSE),0)+IFERROR(VLOOKUP($A52,플랫폼2!$A:$J,10,FALSE),0)+IFERROR(VLOOKUP($A52,모바일!$A:$H,8,FALSE),0)</f>
        <v>6000000</v>
      </c>
      <c r="J52" s="347">
        <f>IFERROR(VLOOKUP(A52,플랫폼2!$A:$O,15,0),)</f>
        <v>9461000</v>
      </c>
      <c r="K52" s="327" t="b">
        <f t="shared" si="0"/>
        <v>1</v>
      </c>
    </row>
    <row r="53" spans="1:11" ht="13" x14ac:dyDescent="0.3">
      <c r="A53" s="481" t="s">
        <v>74</v>
      </c>
      <c r="B53" s="482">
        <v>2041040</v>
      </c>
      <c r="C53" s="482">
        <v>0</v>
      </c>
      <c r="D53" s="482">
        <v>0</v>
      </c>
      <c r="E53" s="482">
        <v>1054540</v>
      </c>
      <c r="F53" s="482">
        <v>986500</v>
      </c>
      <c r="G53" s="106"/>
      <c r="H53" s="326">
        <f>IFERROR(VLOOKUP($A53,플랫폼1!$A:$E,3,FALSE),0)+IFERROR(VLOOKUP($A53,플랫폼2!$A:$C,3,FALSE),0)+IFERROR(VLOOKUP($A53,모바일!$A:$C,3,FALSE),0)</f>
        <v>0</v>
      </c>
      <c r="I53" s="326">
        <f>IFERROR(VLOOKUP($A53,플랫폼1!$A:$E,5,FALSE),0)+IFERROR(VLOOKUP($A53,플랫폼2!$A:$J,10,FALSE),0)+IFERROR(VLOOKUP($A53,모바일!$A:$H,8,FALSE),0)</f>
        <v>2041040</v>
      </c>
      <c r="J53" s="347">
        <f>IFERROR(VLOOKUP(A53,플랫폼2!$A:$O,15,0),)</f>
        <v>0</v>
      </c>
      <c r="K53" s="327" t="b">
        <f t="shared" si="0"/>
        <v>1</v>
      </c>
    </row>
    <row r="54" spans="1:11" ht="13" x14ac:dyDescent="0.3">
      <c r="A54" s="481" t="s">
        <v>77</v>
      </c>
      <c r="B54" s="482">
        <v>135500</v>
      </c>
      <c r="C54" s="482">
        <v>0</v>
      </c>
      <c r="D54" s="482">
        <v>17000</v>
      </c>
      <c r="E54" s="482">
        <v>8000</v>
      </c>
      <c r="F54" s="482">
        <v>110500</v>
      </c>
      <c r="G54" s="106"/>
      <c r="H54" s="326">
        <f>IFERROR(VLOOKUP($A54,플랫폼1!$A:$E,3,FALSE),0)+IFERROR(VLOOKUP($A54,플랫폼2!$A:$C,3,FALSE),0)+IFERROR(VLOOKUP($A54,모바일!$A:$C,3,FALSE),0)</f>
        <v>69500</v>
      </c>
      <c r="I54" s="326">
        <f>IFERROR(VLOOKUP($A54,플랫폼1!$A:$E,5,FALSE),0)+IFERROR(VLOOKUP($A54,플랫폼2!$A:$J,10,FALSE),0)+IFERROR(VLOOKUP($A54,모바일!$A:$H,8,FALSE),0)</f>
        <v>0</v>
      </c>
      <c r="J54" s="347">
        <f>IFERROR(VLOOKUP(A54,플랫폼2!$A:$O,15,0),)</f>
        <v>103083.33333333334</v>
      </c>
      <c r="K54" s="327" t="b">
        <f t="shared" si="0"/>
        <v>0</v>
      </c>
    </row>
    <row r="55" spans="1:11" ht="13" x14ac:dyDescent="0.3">
      <c r="A55" s="481" t="s">
        <v>78</v>
      </c>
      <c r="B55" s="482">
        <v>135500</v>
      </c>
      <c r="C55" s="482">
        <v>0</v>
      </c>
      <c r="D55" s="482">
        <v>17000</v>
      </c>
      <c r="E55" s="482">
        <v>8000</v>
      </c>
      <c r="F55" s="482">
        <v>110500</v>
      </c>
      <c r="G55" s="106"/>
      <c r="H55" s="326">
        <f>IFERROR(VLOOKUP($A55,플랫폼1!$A:$E,3,FALSE),0)+IFERROR(VLOOKUP($A55,플랫폼2!$A:$C,3,FALSE),0)+IFERROR(VLOOKUP($A55,모바일!$A:$C,3,FALSE),0)</f>
        <v>69500</v>
      </c>
      <c r="I55" s="326">
        <f>IFERROR(VLOOKUP($A55,플랫폼1!$A:$E,5,FALSE),0)+IFERROR(VLOOKUP($A55,플랫폼2!$A:$J,10,FALSE),0)+IFERROR(VLOOKUP($A55,모바일!$A:$H,8,FALSE),0)</f>
        <v>0</v>
      </c>
      <c r="J55" s="347">
        <f>IFERROR(VLOOKUP(A55,플랫폼2!$A:$O,15,0),)</f>
        <v>103083.33333333334</v>
      </c>
      <c r="K55" s="327" t="b">
        <f t="shared" si="0"/>
        <v>0</v>
      </c>
    </row>
    <row r="56" spans="1:11" ht="13" x14ac:dyDescent="0.3">
      <c r="A56" s="481" t="s">
        <v>82</v>
      </c>
      <c r="B56" s="482">
        <v>196018016</v>
      </c>
      <c r="C56" s="482">
        <v>0</v>
      </c>
      <c r="D56" s="482">
        <v>194330000</v>
      </c>
      <c r="E56" s="482">
        <v>464000</v>
      </c>
      <c r="F56" s="482">
        <v>1224016</v>
      </c>
      <c r="G56" s="106"/>
      <c r="H56" s="326">
        <f>IFERROR(VLOOKUP($A56,플랫폼1!$A:$E,3,FALSE),0)+IFERROR(VLOOKUP($A56,플랫폼2!$A:$C,3,FALSE),0)+IFERROR(VLOOKUP($A56,모바일!$A:$C,3,FALSE),0)</f>
        <v>0</v>
      </c>
      <c r="I56" s="326">
        <f>IFERROR(VLOOKUP($A56,플랫폼1!$A:$E,5,FALSE),0)+IFERROR(VLOOKUP($A56,플랫폼2!$A:$J,10,FALSE),0)+IFERROR(VLOOKUP($A56,모바일!$A:$H,8,FALSE),0)</f>
        <v>195770016</v>
      </c>
      <c r="J56" s="347">
        <f>IFERROR(VLOOKUP(A56,플랫폼2!$A:$O,15,0),)</f>
        <v>248000</v>
      </c>
      <c r="K56" s="327" t="b">
        <f t="shared" si="0"/>
        <v>1</v>
      </c>
    </row>
    <row r="57" spans="1:11" ht="13" x14ac:dyDescent="0.3">
      <c r="A57" s="481" t="s">
        <v>83</v>
      </c>
      <c r="B57" s="482">
        <v>196018016</v>
      </c>
      <c r="C57" s="482">
        <v>0</v>
      </c>
      <c r="D57" s="482">
        <v>194330000</v>
      </c>
      <c r="E57" s="482">
        <v>464000</v>
      </c>
      <c r="F57" s="482">
        <v>1224016</v>
      </c>
      <c r="G57" s="106"/>
      <c r="H57" s="326">
        <f>IFERROR(VLOOKUP($A57,플랫폼1!$A:$E,3,FALSE),0)+IFERROR(VLOOKUP($A57,플랫폼2!$A:$C,3,FALSE),0)+IFERROR(VLOOKUP($A57,모바일!$A:$C,3,FALSE),0)</f>
        <v>0</v>
      </c>
      <c r="I57" s="326">
        <f>IFERROR(VLOOKUP($A57,플랫폼1!$A:$E,5,FALSE),0)+IFERROR(VLOOKUP($A57,플랫폼2!$A:$J,10,FALSE),0)+IFERROR(VLOOKUP($A57,모바일!$A:$H,8,FALSE),0)</f>
        <v>195770016</v>
      </c>
      <c r="J57" s="347">
        <f>IFERROR(VLOOKUP(A57,플랫폼2!$A:$O,15,0),)</f>
        <v>248000</v>
      </c>
      <c r="K57" s="327" t="b">
        <f t="shared" si="0"/>
        <v>1</v>
      </c>
    </row>
    <row r="58" spans="1:11" ht="13" x14ac:dyDescent="0.3">
      <c r="A58" s="481" t="s">
        <v>87</v>
      </c>
      <c r="B58" s="482">
        <v>10213844</v>
      </c>
      <c r="C58" s="482">
        <v>0</v>
      </c>
      <c r="D58" s="482">
        <v>4089348</v>
      </c>
      <c r="E58" s="482">
        <v>3308118</v>
      </c>
      <c r="F58" s="482">
        <v>2816378</v>
      </c>
      <c r="G58" s="106"/>
      <c r="H58" s="326">
        <f>IFERROR(VLOOKUP($A58,플랫폼1!$A:$E,3,FALSE),0)+IFERROR(VLOOKUP($A58,플랫폼2!$A:$C,3,FALSE),0)+IFERROR(VLOOKUP($A58,모바일!$A:$C,3,FALSE),0)</f>
        <v>7707586</v>
      </c>
      <c r="I58" s="326">
        <f>IFERROR(VLOOKUP($A58,플랫폼1!$A:$E,5,FALSE),0)+IFERROR(VLOOKUP($A58,플랫폼2!$A:$J,10,FALSE),0)+IFERROR(VLOOKUP($A58,모바일!$A:$H,8,FALSE),0)</f>
        <v>1758820</v>
      </c>
      <c r="J58" s="347">
        <f>IFERROR(VLOOKUP(A58,플랫폼2!$A:$O,15,0),)</f>
        <v>2571554.6666666665</v>
      </c>
      <c r="K58" s="327" t="b">
        <f t="shared" si="0"/>
        <v>0</v>
      </c>
    </row>
    <row r="59" spans="1:11" ht="13" x14ac:dyDescent="0.3">
      <c r="A59" s="481" t="s">
        <v>88</v>
      </c>
      <c r="B59" s="482">
        <v>228527</v>
      </c>
      <c r="C59" s="482">
        <v>0</v>
      </c>
      <c r="D59" s="482">
        <v>0</v>
      </c>
      <c r="E59" s="482">
        <v>0</v>
      </c>
      <c r="F59" s="482">
        <v>228527</v>
      </c>
      <c r="G59" s="106"/>
      <c r="H59" s="326">
        <f>IFERROR(VLOOKUP($A59,플랫폼1!$A:$E,3,FALSE),0)+IFERROR(VLOOKUP($A59,플랫폼2!$A:$C,3,FALSE),0)+IFERROR(VLOOKUP($A59,모바일!$A:$C,3,FALSE),0)</f>
        <v>0</v>
      </c>
      <c r="I59" s="326">
        <f>IFERROR(VLOOKUP($A59,플랫폼1!$A:$E,5,FALSE),0)+IFERROR(VLOOKUP($A59,플랫폼2!$A:$J,10,FALSE),0)+IFERROR(VLOOKUP($A59,모바일!$A:$H,8,FALSE),0)</f>
        <v>0</v>
      </c>
      <c r="J59" s="347">
        <f>IFERROR(VLOOKUP(A59,플랫폼2!$A:$O,15,0),)</f>
        <v>0</v>
      </c>
      <c r="K59" s="327" t="b">
        <f t="shared" si="0"/>
        <v>0</v>
      </c>
    </row>
    <row r="60" spans="1:11" ht="13" x14ac:dyDescent="0.3">
      <c r="A60" s="481" t="s">
        <v>89</v>
      </c>
      <c r="B60" s="482">
        <v>751079</v>
      </c>
      <c r="C60" s="482">
        <v>0</v>
      </c>
      <c r="D60" s="482">
        <v>259820</v>
      </c>
      <c r="E60" s="482">
        <v>292437</v>
      </c>
      <c r="F60" s="482">
        <v>198822</v>
      </c>
      <c r="G60" s="106"/>
      <c r="H60" s="326">
        <f>IFERROR(VLOOKUP($A60,플랫폼1!$A:$E,3,FALSE),0)+IFERROR(VLOOKUP($A60,플랫폼2!$A:$C,3,FALSE),0)+IFERROR(VLOOKUP($A60,모바일!$A:$C,3,FALSE),0)</f>
        <v>751079</v>
      </c>
      <c r="I60" s="326">
        <f>IFERROR(VLOOKUP($A60,플랫폼1!$A:$E,5,FALSE),0)+IFERROR(VLOOKUP($A60,플랫폼2!$A:$J,10,FALSE),0)+IFERROR(VLOOKUP($A60,모바일!$A:$H,8,FALSE),0)</f>
        <v>0</v>
      </c>
      <c r="J60" s="347">
        <f>IFERROR(VLOOKUP(A60,플랫폼2!$A:$O,15,0),)</f>
        <v>165685</v>
      </c>
      <c r="K60" s="327" t="b">
        <f t="shared" si="0"/>
        <v>0</v>
      </c>
    </row>
    <row r="61" spans="1:11" ht="13" x14ac:dyDescent="0.3">
      <c r="A61" s="481" t="s">
        <v>92</v>
      </c>
      <c r="B61" s="482">
        <v>6956507</v>
      </c>
      <c r="C61" s="482">
        <v>0</v>
      </c>
      <c r="D61" s="482">
        <v>2070708</v>
      </c>
      <c r="E61" s="482">
        <v>2895681</v>
      </c>
      <c r="F61" s="482">
        <v>1990118</v>
      </c>
      <c r="G61" s="106"/>
      <c r="H61" s="326">
        <f>IFERROR(VLOOKUP($A61,플랫폼1!$A:$E,3,FALSE),0)+IFERROR(VLOOKUP($A61,플랫폼2!$A:$C,3,FALSE),0)+IFERROR(VLOOKUP($A61,모바일!$A:$C,3,FALSE),0)</f>
        <v>6956507</v>
      </c>
      <c r="I61" s="326">
        <f>IFERROR(VLOOKUP($A61,플랫폼1!$A:$E,5,FALSE),0)+IFERROR(VLOOKUP($A61,플랫폼2!$A:$J,10,FALSE),0)+IFERROR(VLOOKUP($A61,모바일!$A:$H,8,FALSE),0)</f>
        <v>0</v>
      </c>
      <c r="J61" s="347">
        <f>IFERROR(VLOOKUP(A61,플랫폼2!$A:$O,15,0),)</f>
        <v>1658431.6666666665</v>
      </c>
      <c r="K61" s="327" t="b">
        <f t="shared" si="0"/>
        <v>0</v>
      </c>
    </row>
    <row r="62" spans="1:11" ht="13" x14ac:dyDescent="0.3">
      <c r="A62" s="481" t="s">
        <v>93</v>
      </c>
      <c r="B62" s="482">
        <v>2277731</v>
      </c>
      <c r="C62" s="482">
        <v>0</v>
      </c>
      <c r="D62" s="482">
        <v>1758820</v>
      </c>
      <c r="E62" s="482">
        <v>120000</v>
      </c>
      <c r="F62" s="482">
        <v>398911</v>
      </c>
      <c r="G62" s="106"/>
      <c r="H62" s="326">
        <f>IFERROR(VLOOKUP($A62,플랫폼1!$A:$E,3,FALSE),0)+IFERROR(VLOOKUP($A62,플랫폼2!$A:$C,3,FALSE),0)+IFERROR(VLOOKUP($A62,모바일!$A:$C,3,FALSE),0)</f>
        <v>0</v>
      </c>
      <c r="I62" s="326">
        <f>IFERROR(VLOOKUP($A62,플랫폼1!$A:$E,5,FALSE),0)+IFERROR(VLOOKUP($A62,플랫폼2!$A:$J,10,FALSE),0)+IFERROR(VLOOKUP($A62,모바일!$A:$H,8,FALSE),0)</f>
        <v>1758820</v>
      </c>
      <c r="J62" s="347">
        <f>IFERROR(VLOOKUP(A62,플랫폼2!$A:$O,15,0),)</f>
        <v>518911</v>
      </c>
      <c r="K62" s="327" t="b">
        <f t="shared" si="0"/>
        <v>1</v>
      </c>
    </row>
    <row r="63" spans="1:11" ht="13" x14ac:dyDescent="0.3">
      <c r="A63" s="481" t="s">
        <v>95</v>
      </c>
      <c r="B63" s="482">
        <v>272653</v>
      </c>
      <c r="C63" s="482">
        <v>0</v>
      </c>
      <c r="D63" s="482">
        <v>0</v>
      </c>
      <c r="E63" s="482">
        <v>62246</v>
      </c>
      <c r="F63" s="482">
        <v>210407</v>
      </c>
      <c r="G63" s="106"/>
      <c r="H63" s="326">
        <f>IFERROR(VLOOKUP($A63,플랫폼1!$A:$E,3,FALSE),0)+IFERROR(VLOOKUP($A63,플랫폼2!$A:$C,3,FALSE),0)+IFERROR(VLOOKUP($A63,모바일!$A:$C,3,FALSE),0)</f>
        <v>137518</v>
      </c>
      <c r="I63" s="326">
        <f>IFERROR(VLOOKUP($A63,플랫폼1!$A:$E,5,FALSE),0)+IFERROR(VLOOKUP($A63,플랫폼2!$A:$J,10,FALSE),0)+IFERROR(VLOOKUP($A63,모바일!$A:$H,8,FALSE),0)</f>
        <v>0</v>
      </c>
      <c r="J63" s="347">
        <f>IFERROR(VLOOKUP(A63,플랫폼2!$A:$O,15,0),)</f>
        <v>197861.66666666669</v>
      </c>
      <c r="K63" s="327" t="b">
        <f t="shared" si="0"/>
        <v>0</v>
      </c>
    </row>
    <row r="64" spans="1:11" ht="13" x14ac:dyDescent="0.3">
      <c r="A64" s="481" t="s">
        <v>96</v>
      </c>
      <c r="B64" s="482">
        <v>155336</v>
      </c>
      <c r="C64" s="482">
        <v>0</v>
      </c>
      <c r="D64" s="482">
        <v>0</v>
      </c>
      <c r="E64" s="482">
        <v>62246</v>
      </c>
      <c r="F64" s="482">
        <v>93090</v>
      </c>
      <c r="G64" s="106"/>
      <c r="H64" s="326">
        <f>IFERROR(VLOOKUP($A64,플랫폼1!$A:$E,3,FALSE),0)+IFERROR(VLOOKUP($A64,플랫폼2!$A:$C,3,FALSE),0)+IFERROR(VLOOKUP($A64,모바일!$A:$C,3,FALSE),0)</f>
        <v>62246</v>
      </c>
      <c r="I64" s="326">
        <f>IFERROR(VLOOKUP($A64,플랫폼1!$A:$E,5,FALSE),0)+IFERROR(VLOOKUP($A64,플랫폼2!$A:$J,10,FALSE),0)+IFERROR(VLOOKUP($A64,모바일!$A:$H,8,FALSE),0)</f>
        <v>0</v>
      </c>
      <c r="J64" s="347">
        <f>IFERROR(VLOOKUP(A64,플랫폼2!$A:$O,15,0),)</f>
        <v>93090</v>
      </c>
      <c r="K64" s="327" t="b">
        <f t="shared" si="0"/>
        <v>1</v>
      </c>
    </row>
    <row r="65" spans="1:11" ht="13" x14ac:dyDescent="0.3">
      <c r="A65" s="481" t="s">
        <v>98</v>
      </c>
      <c r="B65" s="482">
        <v>117317</v>
      </c>
      <c r="C65" s="482">
        <v>0</v>
      </c>
      <c r="D65" s="482">
        <v>0</v>
      </c>
      <c r="E65" s="482">
        <v>0</v>
      </c>
      <c r="F65" s="482">
        <v>117317</v>
      </c>
      <c r="G65" s="106"/>
      <c r="H65" s="326">
        <f>IFERROR(VLOOKUP($A65,플랫폼1!$A:$E,3,FALSE),0)+IFERROR(VLOOKUP($A65,플랫폼2!$A:$C,3,FALSE),0)+IFERROR(VLOOKUP($A65,모바일!$A:$C,3,FALSE),0)</f>
        <v>75272</v>
      </c>
      <c r="I65" s="326">
        <f>IFERROR(VLOOKUP($A65,플랫폼1!$A:$E,5,FALSE),0)+IFERROR(VLOOKUP($A65,플랫폼2!$A:$J,10,FALSE),0)+IFERROR(VLOOKUP($A65,모바일!$A:$H,8,FALSE),0)</f>
        <v>0</v>
      </c>
      <c r="J65" s="347">
        <f>IFERROR(VLOOKUP(A65,플랫폼2!$A:$O,15,0),)</f>
        <v>0</v>
      </c>
      <c r="K65" s="327" t="b">
        <f t="shared" si="0"/>
        <v>0</v>
      </c>
    </row>
    <row r="66" spans="1:11" ht="13" x14ac:dyDescent="0.3">
      <c r="A66" s="481" t="s">
        <v>99</v>
      </c>
      <c r="B66" s="482">
        <v>110519353</v>
      </c>
      <c r="C66" s="482">
        <v>0</v>
      </c>
      <c r="D66" s="482">
        <v>56818999</v>
      </c>
      <c r="E66" s="482">
        <v>31438909</v>
      </c>
      <c r="F66" s="482">
        <v>22261445</v>
      </c>
      <c r="G66" s="106"/>
      <c r="H66" s="326">
        <f>IFERROR(VLOOKUP($A66,플랫폼1!$A:$E,3,FALSE),0)+IFERROR(VLOOKUP($A66,플랫폼2!$A:$C,3,FALSE),0)+IFERROR(VLOOKUP($A66,모바일!$A:$C,3,FALSE),0)</f>
        <v>3783816</v>
      </c>
      <c r="I66" s="326">
        <f>IFERROR(VLOOKUP($A66,플랫폼1!$A:$E,5,FALSE),0)+IFERROR(VLOOKUP($A66,플랫폼2!$A:$J,10,FALSE),0)+IFERROR(VLOOKUP($A66,모바일!$A:$H,8,FALSE),0)</f>
        <v>93083177</v>
      </c>
      <c r="J66" s="347">
        <f>IFERROR(VLOOKUP(A66,플랫폼2!$A:$O,15,0),)</f>
        <v>13663647.5</v>
      </c>
      <c r="K66" s="327" t="b">
        <f t="shared" si="0"/>
        <v>0</v>
      </c>
    </row>
    <row r="67" spans="1:11" ht="13" x14ac:dyDescent="0.3">
      <c r="A67" s="481" t="s">
        <v>171</v>
      </c>
      <c r="B67" s="482">
        <v>13545</v>
      </c>
      <c r="C67" s="482">
        <v>0</v>
      </c>
      <c r="D67" s="482">
        <v>0</v>
      </c>
      <c r="E67" s="482">
        <v>0</v>
      </c>
      <c r="F67" s="482">
        <v>13545</v>
      </c>
      <c r="G67" s="106"/>
      <c r="H67" s="326">
        <f>IFERROR(VLOOKUP($A67,플랫폼1!$A:$E,3,FALSE),0)+IFERROR(VLOOKUP($A67,플랫폼2!$A:$C,3,FALSE),0)+IFERROR(VLOOKUP($A67,모바일!$A:$C,3,FALSE),0)</f>
        <v>13545</v>
      </c>
      <c r="I67" s="326">
        <f>IFERROR(VLOOKUP($A67,플랫폼1!$A:$E,5,FALSE),0)+IFERROR(VLOOKUP($A67,플랫폼2!$A:$J,10,FALSE),0)+IFERROR(VLOOKUP($A67,모바일!$A:$H,8,FALSE),0)</f>
        <v>0</v>
      </c>
      <c r="J67" s="347">
        <f>IFERROR(VLOOKUP(A67,플랫폼2!$A:$O,15,0),)</f>
        <v>0</v>
      </c>
      <c r="K67" s="327" t="b">
        <f t="shared" si="0"/>
        <v>1</v>
      </c>
    </row>
    <row r="68" spans="1:11" ht="13" x14ac:dyDescent="0.3">
      <c r="A68" s="481" t="s">
        <v>172</v>
      </c>
      <c r="B68" s="482">
        <v>96738900</v>
      </c>
      <c r="C68" s="482">
        <v>0</v>
      </c>
      <c r="D68" s="482">
        <v>56818999</v>
      </c>
      <c r="E68" s="482">
        <v>17987919</v>
      </c>
      <c r="F68" s="482">
        <v>21931982</v>
      </c>
      <c r="G68" s="106"/>
      <c r="H68" s="326">
        <f>IFERROR(VLOOKUP($A68,플랫폼1!$A:$E,3,FALSE),0)+IFERROR(VLOOKUP($A68,플랫폼2!$A:$C,3,FALSE),0)+IFERROR(VLOOKUP($A68,모바일!$A:$C,3,FALSE),0)</f>
        <v>484925</v>
      </c>
      <c r="I68" s="326">
        <f>IFERROR(VLOOKUP($A68,플랫폼1!$A:$E,5,FALSE),0)+IFERROR(VLOOKUP($A68,플랫폼2!$A:$J,10,FALSE),0)+IFERROR(VLOOKUP($A68,모바일!$A:$H,8,FALSE),0)</f>
        <v>82917533</v>
      </c>
      <c r="J68" s="347">
        <f>IFERROR(VLOOKUP(A68,플랫폼2!$A:$O,15,0),)</f>
        <v>13336442</v>
      </c>
      <c r="K68" s="327" t="b">
        <f t="shared" ref="K68:K86" si="1">B68=(H68+I68+J68)</f>
        <v>1</v>
      </c>
    </row>
    <row r="69" spans="1:11" ht="13" x14ac:dyDescent="0.3">
      <c r="A69" s="481" t="s">
        <v>100</v>
      </c>
      <c r="B69" s="482">
        <v>70000</v>
      </c>
      <c r="C69" s="482">
        <v>0</v>
      </c>
      <c r="D69" s="482">
        <v>0</v>
      </c>
      <c r="E69" s="482">
        <v>0</v>
      </c>
      <c r="F69" s="482">
        <v>70000</v>
      </c>
      <c r="G69" s="106"/>
      <c r="H69" s="326">
        <f>IFERROR(VLOOKUP($A69,플랫폼1!$A:$E,3,FALSE),0)+IFERROR(VLOOKUP($A69,플랫폼2!$A:$C,3,FALSE),0)+IFERROR(VLOOKUP($A69,모바일!$A:$C,3,FALSE),0)</f>
        <v>0</v>
      </c>
      <c r="I69" s="326">
        <f>IFERROR(VLOOKUP($A69,플랫폼1!$A:$E,5,FALSE),0)+IFERROR(VLOOKUP($A69,플랫폼2!$A:$J,10,FALSE),0)+IFERROR(VLOOKUP($A69,모바일!$A:$H,8,FALSE),0)</f>
        <v>0</v>
      </c>
      <c r="J69" s="347">
        <f>IFERROR(VLOOKUP(A69,플랫폼2!$A:$O,15,0),)</f>
        <v>0</v>
      </c>
      <c r="K69" s="327" t="b">
        <f t="shared" si="1"/>
        <v>0</v>
      </c>
    </row>
    <row r="70" spans="1:11" ht="13" x14ac:dyDescent="0.3">
      <c r="A70" s="481" t="s">
        <v>103</v>
      </c>
      <c r="B70" s="482">
        <v>10473808</v>
      </c>
      <c r="C70" s="482">
        <v>0</v>
      </c>
      <c r="D70" s="482">
        <v>0</v>
      </c>
      <c r="E70" s="482">
        <v>10227890</v>
      </c>
      <c r="F70" s="482">
        <v>245918</v>
      </c>
      <c r="G70" s="106"/>
      <c r="H70" s="326">
        <f>IFERROR(VLOOKUP($A70,플랫폼1!$A:$E,3,FALSE),0)+IFERROR(VLOOKUP($A70,플랫폼2!$A:$C,3,FALSE),0)+IFERROR(VLOOKUP($A70,모바일!$A:$C,3,FALSE),0)</f>
        <v>62246</v>
      </c>
      <c r="I70" s="326">
        <f>IFERROR(VLOOKUP($A70,플랫폼1!$A:$E,5,FALSE),0)+IFERROR(VLOOKUP($A70,플랫폼2!$A:$J,10,FALSE),0)+IFERROR(VLOOKUP($A70,모바일!$A:$H,8,FALSE),0)</f>
        <v>10165644</v>
      </c>
      <c r="J70" s="347">
        <f>IFERROR(VLOOKUP(A70,플랫폼2!$A:$O,15,0),)</f>
        <v>245918</v>
      </c>
      <c r="K70" s="327" t="b">
        <f t="shared" si="1"/>
        <v>1</v>
      </c>
    </row>
    <row r="71" spans="1:11" ht="13" x14ac:dyDescent="0.3">
      <c r="A71" s="481" t="s">
        <v>104</v>
      </c>
      <c r="B71" s="482">
        <v>3223100</v>
      </c>
      <c r="C71" s="482">
        <v>0</v>
      </c>
      <c r="D71" s="482">
        <v>0</v>
      </c>
      <c r="E71" s="482">
        <v>3223100</v>
      </c>
      <c r="F71" s="482">
        <v>0</v>
      </c>
      <c r="G71" s="106"/>
      <c r="H71" s="326">
        <f>IFERROR(VLOOKUP($A71,플랫폼1!$A:$E,3,FALSE),0)+IFERROR(VLOOKUP($A71,플랫폼2!$A:$C,3,FALSE),0)+IFERROR(VLOOKUP($A71,모바일!$A:$C,3,FALSE),0)</f>
        <v>3223100</v>
      </c>
      <c r="I71" s="326">
        <f>IFERROR(VLOOKUP($A71,플랫폼1!$A:$E,5,FALSE),0)+IFERROR(VLOOKUP($A71,플랫폼2!$A:$J,10,FALSE),0)+IFERROR(VLOOKUP($A71,모바일!$A:$H,8,FALSE),0)</f>
        <v>0</v>
      </c>
      <c r="J71" s="347">
        <f>IFERROR(VLOOKUP(A71,플랫폼2!$A:$O,15,0),)</f>
        <v>0</v>
      </c>
      <c r="K71" s="327" t="b">
        <f t="shared" si="1"/>
        <v>1</v>
      </c>
    </row>
    <row r="72" spans="1:11" ht="13" x14ac:dyDescent="0.3">
      <c r="A72" s="481" t="s">
        <v>105</v>
      </c>
      <c r="B72" s="482">
        <v>15797707</v>
      </c>
      <c r="C72" s="482">
        <v>0</v>
      </c>
      <c r="D72" s="482">
        <v>797600</v>
      </c>
      <c r="E72" s="482">
        <v>11420107</v>
      </c>
      <c r="F72" s="482">
        <v>3580000</v>
      </c>
      <c r="G72" s="106"/>
      <c r="H72" s="326">
        <f>IFERROR(VLOOKUP($A72,플랫폼1!$A:$E,3,FALSE),0)+IFERROR(VLOOKUP($A72,플랫폼2!$A:$C,3,FALSE),0)+IFERROR(VLOOKUP($A72,모바일!$A:$C,3,FALSE),0)</f>
        <v>12780000</v>
      </c>
      <c r="I72" s="326">
        <f>IFERROR(VLOOKUP($A72,플랫폼1!$A:$E,5,FALSE),0)+IFERROR(VLOOKUP($A72,플랫폼2!$A:$J,10,FALSE),0)+IFERROR(VLOOKUP($A72,모바일!$A:$H,8,FALSE),0)</f>
        <v>2022187</v>
      </c>
      <c r="J72" s="347">
        <f>IFERROR(VLOOKUP(A72,플랫폼2!$A:$O,15,0),)</f>
        <v>3728853.333333333</v>
      </c>
      <c r="K72" s="327" t="b">
        <f t="shared" si="1"/>
        <v>0</v>
      </c>
    </row>
    <row r="73" spans="1:11" ht="13" x14ac:dyDescent="0.3">
      <c r="A73" s="481" t="s">
        <v>131</v>
      </c>
      <c r="B73" s="482">
        <v>14700107</v>
      </c>
      <c r="C73" s="482">
        <v>0</v>
      </c>
      <c r="D73" s="482">
        <v>0</v>
      </c>
      <c r="E73" s="482">
        <v>11420107</v>
      </c>
      <c r="F73" s="482">
        <v>3280000</v>
      </c>
      <c r="G73" s="106"/>
      <c r="H73" s="326">
        <f>IFERROR(VLOOKUP($A73,플랫폼1!$A:$E,3,FALSE),0)+IFERROR(VLOOKUP($A73,플랫폼2!$A:$C,3,FALSE),0)+IFERROR(VLOOKUP($A73,모바일!$A:$C,3,FALSE),0)</f>
        <v>12780000</v>
      </c>
      <c r="I73" s="326">
        <f>IFERROR(VLOOKUP($A73,플랫폼1!$A:$E,5,FALSE),0)+IFERROR(VLOOKUP($A73,플랫폼2!$A:$J,10,FALSE),0)+IFERROR(VLOOKUP($A73,모바일!$A:$H,8,FALSE),0)</f>
        <v>1224587</v>
      </c>
      <c r="J73" s="347">
        <f>IFERROR(VLOOKUP(A73,플랫폼2!$A:$O,15,0),)</f>
        <v>3428853.333333333</v>
      </c>
      <c r="K73" s="327" t="b">
        <f t="shared" si="1"/>
        <v>0</v>
      </c>
    </row>
    <row r="74" spans="1:11" ht="13" x14ac:dyDescent="0.3">
      <c r="A74" s="481" t="s">
        <v>109</v>
      </c>
      <c r="B74" s="482">
        <v>1097600</v>
      </c>
      <c r="C74" s="482">
        <v>0</v>
      </c>
      <c r="D74" s="482">
        <v>797600</v>
      </c>
      <c r="E74" s="482">
        <v>0</v>
      </c>
      <c r="F74" s="482">
        <v>300000</v>
      </c>
      <c r="G74" s="106"/>
      <c r="H74" s="326">
        <f>IFERROR(VLOOKUP($A74,플랫폼1!$A:$E,3,FALSE),0)+IFERROR(VLOOKUP($A74,플랫폼2!$A:$C,3,FALSE),0)+IFERROR(VLOOKUP($A74,모바일!$A:$C,3,FALSE),0)</f>
        <v>0</v>
      </c>
      <c r="I74" s="326">
        <f>IFERROR(VLOOKUP($A74,플랫폼1!$A:$E,5,FALSE),0)+IFERROR(VLOOKUP($A74,플랫폼2!$A:$J,10,FALSE),0)+IFERROR(VLOOKUP($A74,모바일!$A:$H,8,FALSE),0)</f>
        <v>797600</v>
      </c>
      <c r="J74" s="347">
        <f>IFERROR(VLOOKUP(A74,플랫폼2!$A:$O,15,0),)</f>
        <v>0</v>
      </c>
      <c r="K74" s="327" t="b">
        <f t="shared" si="1"/>
        <v>0</v>
      </c>
    </row>
    <row r="75" spans="1:11" ht="13" x14ac:dyDescent="0.3">
      <c r="A75" s="481" t="s">
        <v>114</v>
      </c>
      <c r="B75" s="482">
        <v>2500000</v>
      </c>
      <c r="C75" s="482">
        <v>0</v>
      </c>
      <c r="D75" s="482">
        <v>2500000</v>
      </c>
      <c r="E75" s="482">
        <v>0</v>
      </c>
      <c r="F75" s="482">
        <v>0</v>
      </c>
      <c r="G75" s="106"/>
      <c r="H75" s="326">
        <f>IFERROR(VLOOKUP($A75,플랫폼1!$A:$E,3,FALSE),0)+IFERROR(VLOOKUP($A75,플랫폼2!$A:$C,3,FALSE),0)+IFERROR(VLOOKUP($A75,모바일!$A:$C,3,FALSE),0)</f>
        <v>0</v>
      </c>
      <c r="I75" s="326">
        <f>IFERROR(VLOOKUP($A75,플랫폼1!$A:$E,5,FALSE),0)+IFERROR(VLOOKUP($A75,플랫폼2!$A:$J,10,FALSE),0)+IFERROR(VLOOKUP($A75,모바일!$A:$H,8,FALSE),0)</f>
        <v>2500000</v>
      </c>
      <c r="J75" s="347">
        <f>IFERROR(VLOOKUP(A75,플랫폼2!$A:$O,15,0),)</f>
        <v>0</v>
      </c>
      <c r="K75" s="327" t="b">
        <f t="shared" si="1"/>
        <v>1</v>
      </c>
    </row>
    <row r="76" spans="1:11" ht="13" x14ac:dyDescent="0.3">
      <c r="A76" s="481" t="s">
        <v>344</v>
      </c>
      <c r="B76" s="482">
        <v>52046935</v>
      </c>
      <c r="C76" s="482">
        <v>-800000</v>
      </c>
      <c r="D76" s="482">
        <v>-37133789</v>
      </c>
      <c r="E76" s="482">
        <v>166934917</v>
      </c>
      <c r="F76" s="482">
        <v>-76954193</v>
      </c>
      <c r="G76" s="106"/>
      <c r="H76" s="326">
        <f>IFERROR(VLOOKUP($A76,플랫폼1!$A:$E,3,FALSE),0)+IFERROR(VLOOKUP($A76,플랫폼2!$A:$C,3,FALSE),0)+IFERROR(VLOOKUP($A76,모바일!$A:$C,3,FALSE),0)</f>
        <v>-166615010</v>
      </c>
      <c r="I76" s="326">
        <f>IFERROR(VLOOKUP($A76,플랫폼1!$A:$E,5,FALSE),0)+IFERROR(VLOOKUP($A76,플랫폼2!$A:$J,10,FALSE),0)+IFERROR(VLOOKUP($A76,모바일!$A:$H,8,FALSE),0)</f>
        <v>255315951</v>
      </c>
      <c r="J76" s="347">
        <f>IFERROR(VLOOKUP(A76,플랫폼2!$A:$O,15,0),)</f>
        <v>-106412119.33333333</v>
      </c>
      <c r="K76" s="327" t="b">
        <f t="shared" si="1"/>
        <v>0</v>
      </c>
    </row>
    <row r="77" spans="1:11" ht="13" x14ac:dyDescent="0.3">
      <c r="A77" s="481" t="s">
        <v>115</v>
      </c>
      <c r="B77" s="482">
        <v>0</v>
      </c>
      <c r="C77" s="482">
        <v>0</v>
      </c>
      <c r="D77" s="482">
        <v>0</v>
      </c>
      <c r="E77" s="482">
        <v>0</v>
      </c>
      <c r="F77" s="482">
        <v>0</v>
      </c>
      <c r="G77" s="106"/>
      <c r="H77" s="326">
        <f>IFERROR(VLOOKUP($A77,플랫폼1!$A:$E,3,FALSE),0)+IFERROR(VLOOKUP($A77,플랫폼2!$A:$C,3,FALSE),0)+IFERROR(VLOOKUP($A77,모바일!$A:$C,3,FALSE),0)</f>
        <v>0</v>
      </c>
      <c r="I77" s="326">
        <f>IFERROR(VLOOKUP($A77,플랫폼1!$A:$E,5,FALSE),0)+IFERROR(VLOOKUP($A77,플랫폼2!$A:$J,10,FALSE),0)+IFERROR(VLOOKUP($A77,모바일!$A:$H,8,FALSE),0)</f>
        <v>0</v>
      </c>
      <c r="J77" s="347">
        <f>IFERROR(VLOOKUP(A77,플랫폼2!$A:$O,15,0),)</f>
        <v>0</v>
      </c>
      <c r="K77" s="327" t="b">
        <f t="shared" si="1"/>
        <v>1</v>
      </c>
    </row>
    <row r="78" spans="1:11" ht="13" x14ac:dyDescent="0.3">
      <c r="A78" s="481" t="s">
        <v>116</v>
      </c>
      <c r="B78" s="482">
        <v>0</v>
      </c>
      <c r="C78" s="482">
        <v>0</v>
      </c>
      <c r="D78" s="482">
        <v>0</v>
      </c>
      <c r="E78" s="482">
        <v>0</v>
      </c>
      <c r="F78" s="482">
        <v>0</v>
      </c>
      <c r="G78" s="106"/>
      <c r="H78" s="326">
        <f>IFERROR(VLOOKUP($A78,플랫폼1!$A:$E,3,FALSE),0)+IFERROR(VLOOKUP($A78,플랫폼2!$A:$C,3,FALSE),0)+IFERROR(VLOOKUP($A78,모바일!$A:$C,3,FALSE),0)</f>
        <v>0</v>
      </c>
      <c r="I78" s="326">
        <f>IFERROR(VLOOKUP($A78,플랫폼1!$A:$E,5,FALSE),0)+IFERROR(VLOOKUP($A78,플랫폼2!$A:$J,10,FALSE),0)+IFERROR(VLOOKUP($A78,모바일!$A:$H,8,FALSE),0)</f>
        <v>0</v>
      </c>
      <c r="J78" s="347">
        <f>IFERROR(VLOOKUP(A78,플랫폼2!$A:$O,15,0),)</f>
        <v>0</v>
      </c>
      <c r="K78" s="327" t="b">
        <f t="shared" si="1"/>
        <v>1</v>
      </c>
    </row>
    <row r="79" spans="1:11" ht="13" x14ac:dyDescent="0.3">
      <c r="A79" s="481" t="s">
        <v>349</v>
      </c>
      <c r="B79" s="482">
        <v>52046935</v>
      </c>
      <c r="C79" s="482">
        <v>-800000</v>
      </c>
      <c r="D79" s="482">
        <v>-37133789</v>
      </c>
      <c r="E79" s="482">
        <v>166934917</v>
      </c>
      <c r="F79" s="482">
        <v>-76954193</v>
      </c>
      <c r="G79" s="106"/>
      <c r="H79" s="326">
        <f>IFERROR(VLOOKUP($A79,플랫폼1!$A:$E,3,FALSE),0)+IFERROR(VLOOKUP($A79,플랫폼2!$A:$C,3,FALSE),0)+IFERROR(VLOOKUP($A79,모바일!$A:$C,3,FALSE),0)</f>
        <v>-166615010</v>
      </c>
      <c r="I79" s="326">
        <f>IFERROR(VLOOKUP($A79,플랫폼1!$A:$E,5,FALSE),0)+IFERROR(VLOOKUP($A79,플랫폼2!$A:$J,10,FALSE),0)+IFERROR(VLOOKUP($A79,모바일!$A:$H,8,FALSE),0)</f>
        <v>255315951</v>
      </c>
      <c r="J79" s="347">
        <f>IFERROR(VLOOKUP(A79,플랫폼2!$A:$O,15,0),)</f>
        <v>-106412119.33333333</v>
      </c>
      <c r="K79" s="327" t="b">
        <f t="shared" si="1"/>
        <v>0</v>
      </c>
    </row>
    <row r="80" spans="1:11" ht="13" x14ac:dyDescent="0.3">
      <c r="A80" s="481" t="s">
        <v>350</v>
      </c>
      <c r="B80" s="482">
        <v>52046935</v>
      </c>
      <c r="C80" s="482">
        <v>-800000</v>
      </c>
      <c r="D80" s="482">
        <v>-37133789</v>
      </c>
      <c r="E80" s="482">
        <v>166934917</v>
      </c>
      <c r="F80" s="482">
        <v>-76954193</v>
      </c>
      <c r="G80" s="106"/>
      <c r="H80" s="326">
        <f>IFERROR(VLOOKUP($A80,플랫폼1!$A:$E,3,FALSE),0)+IFERROR(VLOOKUP($A80,플랫폼2!$A:$C,3,FALSE),0)+IFERROR(VLOOKUP($A80,모바일!$A:$C,3,FALSE),0)</f>
        <v>-166615010</v>
      </c>
      <c r="I80" s="326">
        <f>IFERROR(VLOOKUP($A80,플랫폼1!$A:$E,5,FALSE),0)+IFERROR(VLOOKUP($A80,플랫폼2!$A:$J,10,FALSE),0)+IFERROR(VLOOKUP($A80,모바일!$A:$H,8,FALSE),0)</f>
        <v>255315951</v>
      </c>
      <c r="J80" s="347">
        <f>IFERROR(VLOOKUP(A80,플랫폼2!$A:$O,15,0),)</f>
        <v>-106412119.33333333</v>
      </c>
      <c r="K80" s="327" t="b">
        <f t="shared" si="1"/>
        <v>0</v>
      </c>
    </row>
    <row r="81" spans="1:11" ht="13" x14ac:dyDescent="0.3">
      <c r="A81" s="481" t="s">
        <v>117</v>
      </c>
      <c r="B81" s="482">
        <v>0</v>
      </c>
      <c r="C81" s="482">
        <v>0</v>
      </c>
      <c r="D81" s="482">
        <v>0</v>
      </c>
      <c r="E81" s="482">
        <v>0</v>
      </c>
      <c r="F81" s="482">
        <v>0</v>
      </c>
      <c r="G81" s="106"/>
      <c r="H81" s="326">
        <f>IFERROR(VLOOKUP($A81,플랫폼1!$A:$E,3,FALSE),0)+IFERROR(VLOOKUP($A81,플랫폼2!$A:$C,3,FALSE),0)+IFERROR(VLOOKUP($A81,모바일!$A:$C,3,FALSE),0)</f>
        <v>0</v>
      </c>
      <c r="I81" s="326">
        <f>IFERROR(VLOOKUP($A81,플랫폼1!$A:$E,5,FALSE),0)+IFERROR(VLOOKUP($A81,플랫폼2!$A:$J,10,FALSE),0)+IFERROR(VLOOKUP($A81,모바일!$A:$H,8,FALSE),0)</f>
        <v>0</v>
      </c>
      <c r="J81" s="347">
        <f>IFERROR(VLOOKUP(A81,플랫폼2!$A:$O,15,0),)</f>
        <v>0</v>
      </c>
      <c r="K81" s="327" t="b">
        <f t="shared" si="1"/>
        <v>1</v>
      </c>
    </row>
    <row r="82" spans="1:11" ht="13" x14ac:dyDescent="0.3">
      <c r="A82" s="481" t="s">
        <v>351</v>
      </c>
      <c r="B82" s="482">
        <v>52046935</v>
      </c>
      <c r="C82" s="482">
        <v>-800000</v>
      </c>
      <c r="D82" s="482">
        <v>-37133789</v>
      </c>
      <c r="E82" s="482">
        <v>166934917</v>
      </c>
      <c r="F82" s="482">
        <v>-76954193</v>
      </c>
      <c r="G82" s="106"/>
      <c r="H82" s="326">
        <f>IFERROR(VLOOKUP($A82,플랫폼1!$A:$E,3,FALSE),0)+IFERROR(VLOOKUP($A82,플랫폼2!$A:$C,3,FALSE),0)+IFERROR(VLOOKUP($A82,모바일!$A:$C,3,FALSE),0)</f>
        <v>-43924981</v>
      </c>
      <c r="I82" s="326">
        <f>IFERROR(VLOOKUP($A82,플랫폼1!$A:$E,5,FALSE),0)+IFERROR(VLOOKUP($A82,플랫폼2!$A:$J,10,FALSE),0)+IFERROR(VLOOKUP($A82,모바일!$A:$H,8,FALSE),0)</f>
        <v>226380769</v>
      </c>
      <c r="J82" s="347">
        <f>IFERROR(VLOOKUP(A82,플랫폼2!$A:$O,15,0),)</f>
        <v>-15520871</v>
      </c>
      <c r="K82" s="327" t="b">
        <f t="shared" si="1"/>
        <v>0</v>
      </c>
    </row>
    <row r="83" spans="1:11" ht="13" x14ac:dyDescent="0.3">
      <c r="A83" s="481" t="s">
        <v>118</v>
      </c>
      <c r="B83" s="482">
        <v>0</v>
      </c>
      <c r="C83" s="482">
        <v>0</v>
      </c>
      <c r="D83" s="482">
        <v>0</v>
      </c>
      <c r="E83" s="482">
        <v>0</v>
      </c>
      <c r="F83" s="482">
        <v>0</v>
      </c>
      <c r="G83" s="106"/>
      <c r="H83" s="326">
        <f>IFERROR(VLOOKUP($A83,플랫폼1!$A:$E,3,FALSE),0)+IFERROR(VLOOKUP($A83,플랫폼2!$A:$C,3,FALSE),0)+IFERROR(VLOOKUP($A83,모바일!$A:$C,3,FALSE),0)</f>
        <v>0</v>
      </c>
      <c r="I83" s="326">
        <f>IFERROR(VLOOKUP($A83,플랫폼1!$A:$E,5,FALSE),0)+IFERROR(VLOOKUP($A83,플랫폼2!$A:$J,10,FALSE),0)+IFERROR(VLOOKUP($A83,모바일!$A:$H,8,FALSE),0)</f>
        <v>0</v>
      </c>
      <c r="J83" s="347">
        <f>IFERROR(VLOOKUP(A83,플랫폼2!$A:$O,15,0),)</f>
        <v>0</v>
      </c>
      <c r="K83" s="327" t="b">
        <f t="shared" si="1"/>
        <v>1</v>
      </c>
    </row>
    <row r="84" spans="1:11" ht="13" x14ac:dyDescent="0.3">
      <c r="A84" s="481" t="s">
        <v>352</v>
      </c>
      <c r="B84" s="482">
        <v>52046935</v>
      </c>
      <c r="C84" s="482">
        <v>-800000</v>
      </c>
      <c r="D84" s="482">
        <v>-37133789</v>
      </c>
      <c r="E84" s="482">
        <v>166934917</v>
      </c>
      <c r="F84" s="482">
        <v>-76954193</v>
      </c>
      <c r="G84" s="106"/>
      <c r="H84" s="326">
        <f>IFERROR(VLOOKUP($A84,플랫폼1!$A:$E,3,FALSE),0)+IFERROR(VLOOKUP($A84,플랫폼2!$A:$C,3,FALSE),0)+IFERROR(VLOOKUP($A84,모바일!$A:$C,3,FALSE),0)</f>
        <v>-166615010</v>
      </c>
      <c r="I84" s="326">
        <f>IFERROR(VLOOKUP($A84,플랫폼1!$A:$E,5,FALSE),0)+IFERROR(VLOOKUP($A84,플랫폼2!$A:$J,10,FALSE),0)+IFERROR(VLOOKUP($A84,모바일!$A:$H,8,FALSE),0)</f>
        <v>255315951</v>
      </c>
      <c r="J84" s="347">
        <f>IFERROR(VLOOKUP(A84,플랫폼2!$A:$O,15,0),)</f>
        <v>-106412119.33333333</v>
      </c>
      <c r="K84" s="327" t="b">
        <f t="shared" si="1"/>
        <v>0</v>
      </c>
    </row>
    <row r="85" spans="1:11" ht="13" x14ac:dyDescent="0.3">
      <c r="A85" s="481" t="s">
        <v>119</v>
      </c>
      <c r="B85" s="482">
        <v>0</v>
      </c>
      <c r="C85" s="482">
        <v>0</v>
      </c>
      <c r="D85" s="482">
        <v>0</v>
      </c>
      <c r="E85" s="482">
        <v>0</v>
      </c>
      <c r="F85" s="482">
        <v>0</v>
      </c>
      <c r="G85" s="106"/>
      <c r="H85" s="326">
        <f>IFERROR(VLOOKUP($A85,플랫폼1!$A:$E,3,FALSE),0)+IFERROR(VLOOKUP($A85,플랫폼2!$A:$C,3,FALSE),0)+IFERROR(VLOOKUP($A85,모바일!$A:$C,3,FALSE),0)</f>
        <v>0</v>
      </c>
      <c r="I85" s="326">
        <f>IFERROR(VLOOKUP($A85,플랫폼1!$A:$E,5,FALSE),0)+IFERROR(VLOOKUP($A85,플랫폼2!$A:$J,10,FALSE),0)+IFERROR(VLOOKUP($A85,모바일!$A:$H,8,FALSE),0)</f>
        <v>0</v>
      </c>
      <c r="J85" s="347">
        <f>IFERROR(VLOOKUP(A85,플랫폼2!$A:$O,15,0),)</f>
        <v>0</v>
      </c>
      <c r="K85" s="327" t="b">
        <f t="shared" si="1"/>
        <v>1</v>
      </c>
    </row>
    <row r="86" spans="1:11" ht="13" customHeight="1" x14ac:dyDescent="0.3">
      <c r="A86" s="481" t="s">
        <v>120</v>
      </c>
      <c r="B86" s="482">
        <v>0</v>
      </c>
      <c r="C86" s="482">
        <v>0</v>
      </c>
      <c r="D86" s="482">
        <v>0</v>
      </c>
      <c r="E86" s="482">
        <v>0</v>
      </c>
      <c r="F86" s="482">
        <v>0</v>
      </c>
      <c r="G86" s="106"/>
      <c r="H86" s="326">
        <f>IFERROR(VLOOKUP($A86,플랫폼1!$A:$E,3,FALSE),0)+IFERROR(VLOOKUP($A86,플랫폼2!$A:$C,3,FALSE),0)+IFERROR(VLOOKUP($A86,모바일!$A:$C,3,FALSE),0)</f>
        <v>0</v>
      </c>
      <c r="I86" s="326">
        <f>IFERROR(VLOOKUP($A86,플랫폼1!$A:$E,5,FALSE),0)+IFERROR(VLOOKUP($A86,플랫폼2!$A:$J,10,FALSE),0)+IFERROR(VLOOKUP($A86,모바일!$A:$H,8,FALSE),0)</f>
        <v>0</v>
      </c>
      <c r="J86" s="347">
        <f>IFERROR(VLOOKUP(A86,플랫폼2!$A:$O,15,0),)</f>
        <v>0</v>
      </c>
      <c r="K86" s="327" t="b">
        <f t="shared" si="1"/>
        <v>1</v>
      </c>
    </row>
    <row r="87" spans="1:11" ht="13" customHeight="1" x14ac:dyDescent="0.3">
      <c r="A87" s="481" t="s">
        <v>121</v>
      </c>
      <c r="B87" s="482">
        <v>0</v>
      </c>
      <c r="C87" s="482">
        <v>0</v>
      </c>
      <c r="D87" s="482">
        <v>0</v>
      </c>
      <c r="E87" s="482">
        <v>0</v>
      </c>
      <c r="F87" s="482">
        <v>0</v>
      </c>
      <c r="G87" s="106"/>
      <c r="H87" s="326">
        <f>IFERROR(VLOOKUP($A87,플랫폼1!$A:$E,3,FALSE),0)+IFERROR(VLOOKUP($A87,플랫폼2!$A:$C,3,FALSE),0)+IFERROR(VLOOKUP($A87,모바일!$A:$C,3,FALSE),0)</f>
        <v>0</v>
      </c>
      <c r="I87" s="326">
        <f>IFERROR(VLOOKUP($A87,플랫폼1!$A:$E,5,FALSE),0)+IFERROR(VLOOKUP($A87,플랫폼2!$A:$J,10,FALSE),0)+IFERROR(VLOOKUP($A87,모바일!$A:$H,8,FALSE),0)</f>
        <v>0</v>
      </c>
      <c r="J87" s="347">
        <f>IFERROR(VLOOKUP(A87,플랫폼2!$A:$O,15,0),)</f>
        <v>0</v>
      </c>
      <c r="K87" s="327" t="b">
        <f t="shared" ref="K87:K89" si="2">B87=(H87+I87+J87)</f>
        <v>1</v>
      </c>
    </row>
    <row r="88" spans="1:11" ht="13" customHeight="1" x14ac:dyDescent="0.3">
      <c r="A88" s="481" t="s">
        <v>122</v>
      </c>
      <c r="B88" s="482">
        <v>0</v>
      </c>
      <c r="C88" s="482">
        <v>0</v>
      </c>
      <c r="D88" s="482">
        <v>0</v>
      </c>
      <c r="E88" s="482">
        <v>0</v>
      </c>
      <c r="F88" s="482">
        <v>0</v>
      </c>
      <c r="G88" s="106"/>
      <c r="H88" s="326">
        <f>IFERROR(VLOOKUP($A88,플랫폼1!$A:$E,3,FALSE),0)+IFERROR(VLOOKUP($A88,플랫폼2!$A:$C,3,FALSE),0)+IFERROR(VLOOKUP($A88,모바일!$A:$C,3,FALSE),0)</f>
        <v>0</v>
      </c>
      <c r="I88" s="326">
        <f>IFERROR(VLOOKUP($A88,플랫폼1!$A:$E,5,FALSE),0)+IFERROR(VLOOKUP($A88,플랫폼2!$A:$J,10,FALSE),0)+IFERROR(VLOOKUP($A88,모바일!$A:$H,8,FALSE),0)</f>
        <v>0</v>
      </c>
      <c r="J88" s="347">
        <f>IFERROR(VLOOKUP(A88,플랫폼2!$A:$O,15,0),)</f>
        <v>0</v>
      </c>
      <c r="K88" s="327" t="b">
        <f t="shared" si="2"/>
        <v>1</v>
      </c>
    </row>
    <row r="89" spans="1:11" ht="13" x14ac:dyDescent="0.3">
      <c r="A89" s="481" t="s">
        <v>123</v>
      </c>
      <c r="B89" s="482">
        <v>0</v>
      </c>
      <c r="C89" s="482">
        <v>0</v>
      </c>
      <c r="D89" s="482">
        <v>0</v>
      </c>
      <c r="E89" s="482">
        <v>0</v>
      </c>
      <c r="F89" s="482">
        <v>0</v>
      </c>
      <c r="G89" s="106"/>
      <c r="H89" s="326">
        <f>IFERROR(VLOOKUP($A89,플랫폼1!$A:$E,3,FALSE),0)+IFERROR(VLOOKUP($A89,플랫폼2!$A:$C,3,FALSE),0)+IFERROR(VLOOKUP($A89,모바일!$A:$C,3,FALSE),0)</f>
        <v>0</v>
      </c>
      <c r="I89" s="326">
        <f>IFERROR(VLOOKUP($A89,플랫폼1!$A:$E,5,FALSE),0)+IFERROR(VLOOKUP($A89,플랫폼2!$A:$J,10,FALSE),0)+IFERROR(VLOOKUP($A89,모바일!$A:$H,8,FALSE),0)</f>
        <v>0</v>
      </c>
      <c r="J89" s="347">
        <f>IFERROR(VLOOKUP(A89,플랫폼2!$A:$O,15,0),)</f>
        <v>0</v>
      </c>
      <c r="K89" s="327" t="b">
        <f t="shared" si="2"/>
        <v>1</v>
      </c>
    </row>
  </sheetData>
  <autoFilter ref="H2:K89" xr:uid="{0A352CAF-BAE7-4C97-B438-EE6C4594A3F5}"/>
  <mergeCells count="3">
    <mergeCell ref="J1:J2"/>
    <mergeCell ref="A1:A2"/>
    <mergeCell ref="B1:B2"/>
  </mergeCells>
  <phoneticPr fontId="4" type="noConversion"/>
  <pageMargins left="0.7" right="0.7" top="0.75" bottom="0.75" header="0.3" footer="0.3"/>
  <pageSetup paperSize="9" orientation="portrait" r:id="rId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794DEB-1D4E-4191-9B87-C4D23373D329}">
  <sheetPr>
    <tabColor theme="4" tint="0.59999389629810485"/>
  </sheetPr>
  <dimension ref="A1:E65"/>
  <sheetViews>
    <sheetView workbookViewId="0">
      <selection sqref="A1:A2"/>
    </sheetView>
  </sheetViews>
  <sheetFormatPr defaultRowHeight="12.5" x14ac:dyDescent="0.25"/>
  <cols>
    <col min="1" max="1" width="28.1796875" bestFit="1" customWidth="1"/>
    <col min="2" max="3" width="22.6328125" customWidth="1"/>
    <col min="4" max="4" width="3.08984375" customWidth="1"/>
    <col min="5" max="5" width="22.6328125" customWidth="1"/>
  </cols>
  <sheetData>
    <row r="1" spans="1:5" x14ac:dyDescent="0.25">
      <c r="A1" s="525" t="s">
        <v>0</v>
      </c>
      <c r="B1" s="525" t="s">
        <v>1</v>
      </c>
      <c r="C1" s="379" t="s">
        <v>593</v>
      </c>
      <c r="D1" s="324"/>
      <c r="E1" s="380" t="s">
        <v>594</v>
      </c>
    </row>
    <row r="2" spans="1:5" x14ac:dyDescent="0.25">
      <c r="A2" s="525" t="s">
        <v>0</v>
      </c>
      <c r="B2" s="525" t="s">
        <v>1</v>
      </c>
      <c r="C2" s="379" t="s">
        <v>491</v>
      </c>
      <c r="D2" s="324"/>
      <c r="E2" s="380" t="s">
        <v>595</v>
      </c>
    </row>
    <row r="3" spans="1:5" x14ac:dyDescent="0.25">
      <c r="A3" s="479" t="s">
        <v>281</v>
      </c>
      <c r="B3" s="480">
        <v>-37133789</v>
      </c>
      <c r="C3" s="480">
        <v>-38020293</v>
      </c>
      <c r="D3" s="480"/>
      <c r="E3" s="480">
        <v>886504</v>
      </c>
    </row>
    <row r="4" spans="1:5" x14ac:dyDescent="0.25">
      <c r="A4" s="479" t="s">
        <v>4</v>
      </c>
      <c r="B4" s="480">
        <v>262263119</v>
      </c>
      <c r="C4" s="480">
        <v>0</v>
      </c>
      <c r="D4" s="480"/>
      <c r="E4" s="480">
        <v>262263119</v>
      </c>
    </row>
    <row r="5" spans="1:5" x14ac:dyDescent="0.25">
      <c r="A5" s="479" t="s">
        <v>5</v>
      </c>
      <c r="B5" s="480">
        <v>11568637</v>
      </c>
      <c r="C5" s="480">
        <v>0</v>
      </c>
      <c r="D5" s="480"/>
      <c r="E5" s="480">
        <v>11568637</v>
      </c>
    </row>
    <row r="6" spans="1:5" x14ac:dyDescent="0.25">
      <c r="A6" s="479" t="s">
        <v>358</v>
      </c>
      <c r="B6" s="480">
        <v>11568637</v>
      </c>
      <c r="C6" s="480">
        <v>0</v>
      </c>
      <c r="D6" s="480"/>
      <c r="E6" s="480">
        <v>11568637</v>
      </c>
    </row>
    <row r="7" spans="1:5" x14ac:dyDescent="0.25">
      <c r="A7" s="479" t="s">
        <v>11</v>
      </c>
      <c r="B7" s="480">
        <v>250694482</v>
      </c>
      <c r="C7" s="480">
        <v>0</v>
      </c>
      <c r="D7" s="480"/>
      <c r="E7" s="480">
        <v>250694482</v>
      </c>
    </row>
    <row r="8" spans="1:5" x14ac:dyDescent="0.25">
      <c r="A8" s="479" t="s">
        <v>12</v>
      </c>
      <c r="B8" s="480">
        <v>226998035</v>
      </c>
      <c r="C8" s="480">
        <v>0</v>
      </c>
      <c r="D8" s="480"/>
      <c r="E8" s="480">
        <v>226998035</v>
      </c>
    </row>
    <row r="9" spans="1:5" x14ac:dyDescent="0.25">
      <c r="A9" s="479" t="s">
        <v>13</v>
      </c>
      <c r="B9" s="480">
        <v>23696447</v>
      </c>
      <c r="C9" s="480">
        <v>0</v>
      </c>
      <c r="D9" s="480"/>
      <c r="E9" s="480">
        <v>23696447</v>
      </c>
    </row>
    <row r="10" spans="1:5" x14ac:dyDescent="0.25">
      <c r="A10" s="479" t="s">
        <v>18</v>
      </c>
      <c r="B10" s="480">
        <v>5656121</v>
      </c>
      <c r="C10" s="480">
        <v>0</v>
      </c>
      <c r="D10" s="480"/>
      <c r="E10" s="480">
        <v>5656121</v>
      </c>
    </row>
    <row r="11" spans="1:5" x14ac:dyDescent="0.25">
      <c r="A11" s="479" t="s">
        <v>19</v>
      </c>
      <c r="B11" s="480">
        <v>5656121</v>
      </c>
      <c r="C11" s="480">
        <v>0</v>
      </c>
      <c r="D11" s="480"/>
      <c r="E11" s="480">
        <v>5656121</v>
      </c>
    </row>
    <row r="12" spans="1:5" x14ac:dyDescent="0.25">
      <c r="A12" s="479" t="s">
        <v>20</v>
      </c>
      <c r="B12" s="480">
        <v>256606998</v>
      </c>
      <c r="C12" s="480">
        <v>0</v>
      </c>
      <c r="D12" s="480"/>
      <c r="E12" s="480">
        <v>256606998</v>
      </c>
    </row>
    <row r="13" spans="1:5" x14ac:dyDescent="0.25">
      <c r="A13" s="479" t="s">
        <v>21</v>
      </c>
      <c r="B13" s="480">
        <v>293740787</v>
      </c>
      <c r="C13" s="480">
        <v>38020293</v>
      </c>
      <c r="D13" s="480"/>
      <c r="E13" s="480">
        <v>255720494</v>
      </c>
    </row>
    <row r="14" spans="1:5" x14ac:dyDescent="0.25">
      <c r="A14" s="479" t="s">
        <v>23</v>
      </c>
      <c r="B14" s="480">
        <v>18177100</v>
      </c>
      <c r="C14" s="480">
        <v>18177100</v>
      </c>
      <c r="D14" s="480"/>
      <c r="E14" s="480">
        <v>0</v>
      </c>
    </row>
    <row r="15" spans="1:5" x14ac:dyDescent="0.25">
      <c r="A15" s="479" t="s">
        <v>24</v>
      </c>
      <c r="B15" s="480">
        <v>11023040</v>
      </c>
      <c r="C15" s="480">
        <v>11023040</v>
      </c>
      <c r="D15" s="480"/>
      <c r="E15" s="480">
        <v>0</v>
      </c>
    </row>
    <row r="16" spans="1:5" x14ac:dyDescent="0.25">
      <c r="A16" s="479" t="s">
        <v>25</v>
      </c>
      <c r="B16" s="480">
        <v>2069480</v>
      </c>
      <c r="C16" s="480">
        <v>2069480</v>
      </c>
      <c r="D16" s="480"/>
      <c r="E16" s="480">
        <v>0</v>
      </c>
    </row>
    <row r="17" spans="1:5" x14ac:dyDescent="0.25">
      <c r="A17" s="479" t="s">
        <v>26</v>
      </c>
      <c r="B17" s="480">
        <v>700000</v>
      </c>
      <c r="C17" s="480">
        <v>700000</v>
      </c>
      <c r="D17" s="480"/>
      <c r="E17" s="480">
        <v>0</v>
      </c>
    </row>
    <row r="18" spans="1:5" x14ac:dyDescent="0.25">
      <c r="A18" s="479" t="s">
        <v>28</v>
      </c>
      <c r="B18" s="480">
        <v>500000</v>
      </c>
      <c r="C18" s="480">
        <v>500000</v>
      </c>
      <c r="D18" s="480"/>
      <c r="E18" s="480">
        <v>0</v>
      </c>
    </row>
    <row r="19" spans="1:5" x14ac:dyDescent="0.25">
      <c r="A19" s="479" t="s">
        <v>29</v>
      </c>
      <c r="B19" s="480">
        <v>465000</v>
      </c>
      <c r="C19" s="480">
        <v>465000</v>
      </c>
      <c r="D19" s="480"/>
      <c r="E19" s="480">
        <v>0</v>
      </c>
    </row>
    <row r="20" spans="1:5" x14ac:dyDescent="0.25">
      <c r="A20" s="479" t="s">
        <v>30</v>
      </c>
      <c r="B20" s="480">
        <v>2366450</v>
      </c>
      <c r="C20" s="480">
        <v>2366450</v>
      </c>
      <c r="D20" s="480"/>
      <c r="E20" s="480">
        <v>0</v>
      </c>
    </row>
    <row r="21" spans="1:5" x14ac:dyDescent="0.25">
      <c r="A21" s="479" t="s">
        <v>31</v>
      </c>
      <c r="B21" s="480">
        <v>398130</v>
      </c>
      <c r="C21" s="480">
        <v>398130</v>
      </c>
      <c r="D21" s="480"/>
      <c r="E21" s="480">
        <v>0</v>
      </c>
    </row>
    <row r="22" spans="1:5" x14ac:dyDescent="0.25">
      <c r="A22" s="479" t="s">
        <v>33</v>
      </c>
      <c r="B22" s="480">
        <v>155000</v>
      </c>
      <c r="C22" s="480">
        <v>155000</v>
      </c>
      <c r="D22" s="480"/>
      <c r="E22" s="480">
        <v>0</v>
      </c>
    </row>
    <row r="23" spans="1:5" x14ac:dyDescent="0.25">
      <c r="A23" s="479" t="s">
        <v>36</v>
      </c>
      <c r="B23" s="480">
        <v>500000</v>
      </c>
      <c r="C23" s="480">
        <v>500000</v>
      </c>
      <c r="D23" s="480"/>
      <c r="E23" s="480">
        <v>0</v>
      </c>
    </row>
    <row r="24" spans="1:5" x14ac:dyDescent="0.25">
      <c r="A24" s="479" t="s">
        <v>37</v>
      </c>
      <c r="B24" s="480">
        <v>12886770</v>
      </c>
      <c r="C24" s="480">
        <v>12886770</v>
      </c>
      <c r="D24" s="480"/>
      <c r="E24" s="480">
        <v>0</v>
      </c>
    </row>
    <row r="25" spans="1:5" x14ac:dyDescent="0.25">
      <c r="A25" s="479" t="s">
        <v>38</v>
      </c>
      <c r="B25" s="480">
        <v>12236770</v>
      </c>
      <c r="C25" s="480">
        <v>12236770</v>
      </c>
      <c r="D25" s="480"/>
      <c r="E25" s="480">
        <v>0</v>
      </c>
    </row>
    <row r="26" spans="1:5" x14ac:dyDescent="0.25">
      <c r="A26" s="479" t="s">
        <v>39</v>
      </c>
      <c r="B26" s="480">
        <v>650000</v>
      </c>
      <c r="C26" s="480">
        <v>650000</v>
      </c>
      <c r="D26" s="480"/>
      <c r="E26" s="480">
        <v>0</v>
      </c>
    </row>
    <row r="27" spans="1:5" x14ac:dyDescent="0.25">
      <c r="A27" s="479" t="s">
        <v>40</v>
      </c>
      <c r="B27" s="480">
        <v>1520594</v>
      </c>
      <c r="C27" s="480">
        <v>1520594</v>
      </c>
      <c r="D27" s="480"/>
      <c r="E27" s="480">
        <v>0</v>
      </c>
    </row>
    <row r="28" spans="1:5" x14ac:dyDescent="0.25">
      <c r="A28" s="479" t="s">
        <v>41</v>
      </c>
      <c r="B28" s="480">
        <v>1520594</v>
      </c>
      <c r="C28" s="480">
        <v>1520594</v>
      </c>
      <c r="D28" s="480"/>
      <c r="E28" s="480">
        <v>0</v>
      </c>
    </row>
    <row r="29" spans="1:5" x14ac:dyDescent="0.25">
      <c r="A29" s="479" t="s">
        <v>42</v>
      </c>
      <c r="B29" s="480">
        <v>2124034</v>
      </c>
      <c r="C29" s="480">
        <v>2124034</v>
      </c>
      <c r="D29" s="480"/>
      <c r="E29" s="480">
        <v>0</v>
      </c>
    </row>
    <row r="30" spans="1:5" x14ac:dyDescent="0.25">
      <c r="A30" s="479" t="s">
        <v>44</v>
      </c>
      <c r="B30" s="480">
        <v>202117</v>
      </c>
      <c r="C30" s="480">
        <v>202117</v>
      </c>
      <c r="D30" s="480"/>
      <c r="E30" s="480">
        <v>0</v>
      </c>
    </row>
    <row r="31" spans="1:5" x14ac:dyDescent="0.25">
      <c r="A31" s="479" t="s">
        <v>45</v>
      </c>
      <c r="B31" s="480">
        <v>708900</v>
      </c>
      <c r="C31" s="480">
        <v>708900</v>
      </c>
      <c r="D31" s="480"/>
      <c r="E31" s="480">
        <v>0</v>
      </c>
    </row>
    <row r="32" spans="1:5" x14ac:dyDescent="0.25">
      <c r="A32" s="479" t="s">
        <v>46</v>
      </c>
      <c r="B32" s="480">
        <v>836320</v>
      </c>
      <c r="C32" s="480">
        <v>836320</v>
      </c>
      <c r="D32" s="480"/>
      <c r="E32" s="480">
        <v>0</v>
      </c>
    </row>
    <row r="33" spans="1:5" x14ac:dyDescent="0.25">
      <c r="A33" s="479" t="s">
        <v>47</v>
      </c>
      <c r="B33" s="480">
        <v>376697</v>
      </c>
      <c r="C33" s="480">
        <v>376697</v>
      </c>
      <c r="D33" s="480"/>
      <c r="E33" s="480">
        <v>0</v>
      </c>
    </row>
    <row r="34" spans="1:5" x14ac:dyDescent="0.25">
      <c r="A34" s="479" t="s">
        <v>61</v>
      </c>
      <c r="B34" s="480">
        <v>296000</v>
      </c>
      <c r="C34" s="480">
        <v>296000</v>
      </c>
      <c r="D34" s="480"/>
      <c r="E34" s="480">
        <v>0</v>
      </c>
    </row>
    <row r="35" spans="1:5" x14ac:dyDescent="0.25">
      <c r="A35" s="479" t="s">
        <v>412</v>
      </c>
      <c r="B35" s="480">
        <v>96000</v>
      </c>
      <c r="C35" s="480">
        <v>96000</v>
      </c>
      <c r="D35" s="480"/>
      <c r="E35" s="480">
        <v>0</v>
      </c>
    </row>
    <row r="36" spans="1:5" x14ac:dyDescent="0.25">
      <c r="A36" s="479" t="s">
        <v>443</v>
      </c>
      <c r="B36" s="480">
        <v>200000</v>
      </c>
      <c r="C36" s="480">
        <v>200000</v>
      </c>
      <c r="D36" s="480"/>
      <c r="E36" s="480">
        <v>0</v>
      </c>
    </row>
    <row r="37" spans="1:5" x14ac:dyDescent="0.25">
      <c r="A37" s="479" t="s">
        <v>63</v>
      </c>
      <c r="B37" s="480">
        <v>183342</v>
      </c>
      <c r="C37" s="480">
        <v>183342</v>
      </c>
      <c r="D37" s="480"/>
      <c r="E37" s="480">
        <v>0</v>
      </c>
    </row>
    <row r="38" spans="1:5" x14ac:dyDescent="0.25">
      <c r="A38" s="479" t="s">
        <v>66</v>
      </c>
      <c r="B38" s="480">
        <v>183342</v>
      </c>
      <c r="C38" s="480">
        <v>183342</v>
      </c>
      <c r="D38" s="480"/>
      <c r="E38" s="480">
        <v>0</v>
      </c>
    </row>
    <row r="39" spans="1:5" x14ac:dyDescent="0.25">
      <c r="A39" s="479" t="s">
        <v>77</v>
      </c>
      <c r="B39" s="480">
        <v>17000</v>
      </c>
      <c r="C39" s="480">
        <v>17000</v>
      </c>
      <c r="D39" s="480"/>
      <c r="E39" s="480">
        <v>0</v>
      </c>
    </row>
    <row r="40" spans="1:5" x14ac:dyDescent="0.25">
      <c r="A40" s="479" t="s">
        <v>78</v>
      </c>
      <c r="B40" s="480">
        <v>17000</v>
      </c>
      <c r="C40" s="480">
        <v>17000</v>
      </c>
      <c r="D40" s="480"/>
      <c r="E40" s="480">
        <v>0</v>
      </c>
    </row>
    <row r="41" spans="1:5" x14ac:dyDescent="0.25">
      <c r="A41" s="479" t="s">
        <v>82</v>
      </c>
      <c r="B41" s="480">
        <v>194330000</v>
      </c>
      <c r="C41" s="480">
        <v>0</v>
      </c>
      <c r="D41" s="480"/>
      <c r="E41" s="480">
        <v>194330000</v>
      </c>
    </row>
    <row r="42" spans="1:5" x14ac:dyDescent="0.25">
      <c r="A42" s="479" t="s">
        <v>83</v>
      </c>
      <c r="B42" s="480">
        <v>194330000</v>
      </c>
      <c r="C42" s="480">
        <v>0</v>
      </c>
      <c r="D42" s="480"/>
      <c r="E42" s="480">
        <v>194330000</v>
      </c>
    </row>
    <row r="43" spans="1:5" x14ac:dyDescent="0.25">
      <c r="A43" s="479" t="s">
        <v>87</v>
      </c>
      <c r="B43" s="480">
        <v>4089348</v>
      </c>
      <c r="C43" s="480">
        <v>2330528</v>
      </c>
      <c r="D43" s="480"/>
      <c r="E43" s="480">
        <v>1758820</v>
      </c>
    </row>
    <row r="44" spans="1:5" x14ac:dyDescent="0.25">
      <c r="A44" s="479" t="s">
        <v>89</v>
      </c>
      <c r="B44" s="480">
        <v>259820</v>
      </c>
      <c r="C44" s="480">
        <v>259820</v>
      </c>
      <c r="D44" s="480"/>
      <c r="E44" s="480">
        <v>0</v>
      </c>
    </row>
    <row r="45" spans="1:5" x14ac:dyDescent="0.25">
      <c r="A45" s="479" t="s">
        <v>92</v>
      </c>
      <c r="B45" s="480">
        <v>2070708</v>
      </c>
      <c r="C45" s="480">
        <v>2070708</v>
      </c>
      <c r="D45" s="480"/>
      <c r="E45" s="480">
        <v>0</v>
      </c>
    </row>
    <row r="46" spans="1:5" x14ac:dyDescent="0.25">
      <c r="A46" s="479" t="s">
        <v>93</v>
      </c>
      <c r="B46" s="480">
        <v>1758820</v>
      </c>
      <c r="C46" s="480">
        <v>0</v>
      </c>
      <c r="D46" s="480"/>
      <c r="E46" s="480">
        <v>1758820</v>
      </c>
    </row>
    <row r="47" spans="1:5" x14ac:dyDescent="0.25">
      <c r="A47" s="479" t="s">
        <v>99</v>
      </c>
      <c r="B47" s="480">
        <v>56818999</v>
      </c>
      <c r="C47" s="480">
        <v>484925</v>
      </c>
      <c r="D47" s="480"/>
      <c r="E47" s="480">
        <v>56334074</v>
      </c>
    </row>
    <row r="48" spans="1:5" x14ac:dyDescent="0.25">
      <c r="A48" s="479" t="s">
        <v>172</v>
      </c>
      <c r="B48" s="480">
        <v>56818999</v>
      </c>
      <c r="C48" s="480">
        <v>484925</v>
      </c>
      <c r="D48" s="480"/>
      <c r="E48" s="480">
        <v>56334074</v>
      </c>
    </row>
    <row r="49" spans="1:5" x14ac:dyDescent="0.25">
      <c r="A49" s="479" t="s">
        <v>105</v>
      </c>
      <c r="B49" s="480">
        <v>797600</v>
      </c>
      <c r="C49" s="480">
        <v>0</v>
      </c>
      <c r="D49" s="480"/>
      <c r="E49" s="480">
        <v>797600</v>
      </c>
    </row>
    <row r="50" spans="1:5" x14ac:dyDescent="0.25">
      <c r="A50" s="479" t="s">
        <v>109</v>
      </c>
      <c r="B50" s="480">
        <v>797600</v>
      </c>
      <c r="C50" s="480">
        <v>0</v>
      </c>
      <c r="D50" s="480"/>
      <c r="E50" s="480">
        <v>797600</v>
      </c>
    </row>
    <row r="51" spans="1:5" x14ac:dyDescent="0.25">
      <c r="A51" s="479" t="s">
        <v>114</v>
      </c>
      <c r="B51" s="480">
        <v>2500000</v>
      </c>
      <c r="C51" s="480">
        <v>0</v>
      </c>
      <c r="D51" s="480"/>
      <c r="E51" s="480">
        <v>2500000</v>
      </c>
    </row>
    <row r="52" spans="1:5" x14ac:dyDescent="0.25">
      <c r="A52" s="479" t="s">
        <v>259</v>
      </c>
      <c r="B52" s="480">
        <v>-37133789</v>
      </c>
      <c r="C52" s="480">
        <v>-38020293</v>
      </c>
      <c r="D52" s="480"/>
      <c r="E52" s="480">
        <v>886504</v>
      </c>
    </row>
    <row r="53" spans="1:5" x14ac:dyDescent="0.25">
      <c r="A53" s="479" t="s">
        <v>115</v>
      </c>
      <c r="B53" s="480">
        <v>0</v>
      </c>
      <c r="C53" s="480">
        <v>0</v>
      </c>
      <c r="D53" s="480"/>
      <c r="E53" s="480">
        <v>0</v>
      </c>
    </row>
    <row r="54" spans="1:5" x14ac:dyDescent="0.25">
      <c r="A54" s="479" t="s">
        <v>116</v>
      </c>
      <c r="B54" s="480">
        <v>0</v>
      </c>
      <c r="C54" s="480">
        <v>0</v>
      </c>
      <c r="D54" s="480"/>
      <c r="E54" s="480">
        <v>0</v>
      </c>
    </row>
    <row r="55" spans="1:5" x14ac:dyDescent="0.25">
      <c r="A55" s="479" t="s">
        <v>450</v>
      </c>
      <c r="B55" s="480">
        <v>-37133789</v>
      </c>
      <c r="C55" s="480">
        <v>-38020293</v>
      </c>
      <c r="D55" s="480"/>
      <c r="E55" s="480">
        <v>886504</v>
      </c>
    </row>
    <row r="56" spans="1:5" x14ac:dyDescent="0.25">
      <c r="A56" s="479" t="s">
        <v>451</v>
      </c>
      <c r="B56" s="480">
        <v>-37133789</v>
      </c>
      <c r="C56" s="480">
        <v>-38020293</v>
      </c>
      <c r="D56" s="480"/>
      <c r="E56" s="480">
        <v>886504</v>
      </c>
    </row>
    <row r="57" spans="1:5" x14ac:dyDescent="0.25">
      <c r="A57" s="479" t="s">
        <v>117</v>
      </c>
      <c r="B57" s="480">
        <v>0</v>
      </c>
      <c r="C57" s="480">
        <v>0</v>
      </c>
      <c r="D57" s="480"/>
      <c r="E57" s="480">
        <v>0</v>
      </c>
    </row>
    <row r="58" spans="1:5" x14ac:dyDescent="0.25">
      <c r="A58" s="479" t="s">
        <v>452</v>
      </c>
      <c r="B58" s="480">
        <v>-37133789</v>
      </c>
      <c r="C58" s="480">
        <v>-38020293</v>
      </c>
      <c r="D58" s="480"/>
      <c r="E58" s="480">
        <v>886504</v>
      </c>
    </row>
    <row r="59" spans="1:5" x14ac:dyDescent="0.25">
      <c r="A59" s="479" t="s">
        <v>118</v>
      </c>
      <c r="B59" s="480">
        <v>0</v>
      </c>
      <c r="C59" s="480">
        <v>0</v>
      </c>
      <c r="D59" s="480"/>
      <c r="E59" s="480">
        <v>0</v>
      </c>
    </row>
    <row r="60" spans="1:5" x14ac:dyDescent="0.25">
      <c r="A60" s="479" t="s">
        <v>260</v>
      </c>
      <c r="B60" s="480">
        <v>-37133789</v>
      </c>
      <c r="C60" s="480">
        <v>-38020293</v>
      </c>
      <c r="D60" s="480"/>
      <c r="E60" s="480">
        <v>886504</v>
      </c>
    </row>
    <row r="61" spans="1:5" x14ac:dyDescent="0.25">
      <c r="A61" s="479" t="s">
        <v>119</v>
      </c>
      <c r="B61" s="480">
        <v>0</v>
      </c>
      <c r="C61" s="480">
        <v>0</v>
      </c>
      <c r="D61" s="480"/>
      <c r="E61" s="480">
        <v>0</v>
      </c>
    </row>
    <row r="62" spans="1:5" x14ac:dyDescent="0.25">
      <c r="A62" s="479" t="s">
        <v>120</v>
      </c>
      <c r="B62" s="480">
        <v>0</v>
      </c>
      <c r="C62" s="480">
        <v>0</v>
      </c>
      <c r="D62" s="480"/>
      <c r="E62" s="480">
        <v>0</v>
      </c>
    </row>
    <row r="63" spans="1:5" x14ac:dyDescent="0.25">
      <c r="A63" s="479" t="s">
        <v>121</v>
      </c>
      <c r="B63" s="480">
        <v>0</v>
      </c>
      <c r="C63" s="480">
        <v>0</v>
      </c>
      <c r="D63" s="480"/>
      <c r="E63" s="480">
        <v>0</v>
      </c>
    </row>
    <row r="64" spans="1:5" x14ac:dyDescent="0.25">
      <c r="A64" s="479" t="s">
        <v>122</v>
      </c>
      <c r="B64" s="480">
        <v>0</v>
      </c>
      <c r="C64" s="480">
        <v>0</v>
      </c>
      <c r="D64" s="480"/>
      <c r="E64" s="480">
        <v>0</v>
      </c>
    </row>
    <row r="65" spans="1:5" x14ac:dyDescent="0.25">
      <c r="A65" s="479" t="s">
        <v>123</v>
      </c>
      <c r="B65" s="480">
        <v>0</v>
      </c>
      <c r="C65" s="480">
        <v>0</v>
      </c>
      <c r="D65" s="480"/>
      <c r="E65" s="480">
        <v>0</v>
      </c>
    </row>
  </sheetData>
  <mergeCells count="2">
    <mergeCell ref="A1:A2"/>
    <mergeCell ref="B1:B2"/>
  </mergeCells>
  <phoneticPr fontId="4" type="noConversion"/>
  <pageMargins left="0.7" right="0.7" top="0.75" bottom="0.75" header="0.3" footer="0.3"/>
  <pageSetup paperSize="9" orientation="portrait" r:id="rId1"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0E9BB8-9745-41F3-8151-11F6AA93CE46}">
  <sheetPr>
    <tabColor theme="4" tint="0.59999389629810485"/>
  </sheetPr>
  <dimension ref="A1:Q102"/>
  <sheetViews>
    <sheetView workbookViewId="0">
      <selection sqref="A1:A2"/>
    </sheetView>
  </sheetViews>
  <sheetFormatPr defaultRowHeight="12.5" x14ac:dyDescent="0.25"/>
  <cols>
    <col min="1" max="1" width="28.1796875" bestFit="1" customWidth="1"/>
    <col min="2" max="3" width="22.6328125" customWidth="1"/>
    <col min="4" max="4" width="3.54296875" customWidth="1"/>
    <col min="5" max="7" width="22.6328125" customWidth="1"/>
    <col min="8" max="8" width="22.6328125" style="364" customWidth="1"/>
    <col min="9" max="9" width="5.90625" style="423" customWidth="1"/>
    <col min="10" max="10" width="16.54296875" customWidth="1"/>
    <col min="11" max="11" width="3.90625" customWidth="1"/>
    <col min="12" max="13" width="15.81640625" customWidth="1"/>
    <col min="14" max="14" width="5.1796875" customWidth="1"/>
    <col min="15" max="15" width="15.36328125" style="365" bestFit="1" customWidth="1"/>
    <col min="17" max="17" width="15.453125" customWidth="1"/>
  </cols>
  <sheetData>
    <row r="1" spans="1:17" ht="12.5" customHeight="1" x14ac:dyDescent="0.25">
      <c r="A1" s="525" t="s">
        <v>439</v>
      </c>
      <c r="B1" s="525" t="s">
        <v>1</v>
      </c>
      <c r="C1" s="375" t="s">
        <v>596</v>
      </c>
      <c r="D1" s="323"/>
      <c r="E1" s="376" t="s">
        <v>597</v>
      </c>
      <c r="F1" s="376" t="s">
        <v>598</v>
      </c>
      <c r="G1" s="377" t="s">
        <v>599</v>
      </c>
      <c r="H1" s="378" t="s">
        <v>619</v>
      </c>
      <c r="I1" s="422"/>
      <c r="J1" s="527" t="s">
        <v>600</v>
      </c>
      <c r="L1" s="529" t="s">
        <v>615</v>
      </c>
      <c r="M1" s="529" t="s">
        <v>640</v>
      </c>
      <c r="O1" s="526" t="s">
        <v>623</v>
      </c>
      <c r="Q1" s="428" t="s">
        <v>430</v>
      </c>
    </row>
    <row r="2" spans="1:17" x14ac:dyDescent="0.25">
      <c r="A2" s="525" t="s">
        <v>0</v>
      </c>
      <c r="B2" s="525" t="s">
        <v>1</v>
      </c>
      <c r="C2" s="375" t="s">
        <v>492</v>
      </c>
      <c r="D2" s="323"/>
      <c r="E2" s="376" t="s">
        <v>601</v>
      </c>
      <c r="F2" s="376" t="s">
        <v>602</v>
      </c>
      <c r="G2" s="377" t="s">
        <v>603</v>
      </c>
      <c r="H2" s="378" t="s">
        <v>620</v>
      </c>
      <c r="I2" s="422"/>
      <c r="J2" s="528"/>
      <c r="L2" s="529"/>
      <c r="M2" s="529"/>
      <c r="O2" s="526"/>
      <c r="Q2" s="428" t="s">
        <v>431</v>
      </c>
    </row>
    <row r="3" spans="1:17" x14ac:dyDescent="0.25">
      <c r="A3" s="474" t="s">
        <v>281</v>
      </c>
      <c r="B3" s="475">
        <v>166934917</v>
      </c>
      <c r="C3" s="475">
        <v>-43924981</v>
      </c>
      <c r="D3" s="323"/>
      <c r="E3" s="476">
        <v>17918708</v>
      </c>
      <c r="F3" s="476">
        <v>108287087</v>
      </c>
      <c r="G3" s="477">
        <v>100174974</v>
      </c>
      <c r="H3" s="478">
        <v>-15520871</v>
      </c>
      <c r="I3" s="425"/>
      <c r="J3" s="346">
        <f>SUM(E3:G3)</f>
        <v>226380769</v>
      </c>
      <c r="L3" s="2">
        <f>C3/2</f>
        <v>-21962490.5</v>
      </c>
      <c r="M3" s="2">
        <f>E3+F3+Q3</f>
        <v>125405795</v>
      </c>
      <c r="O3" s="129">
        <f>IFERROR(VLOOKUP(A3,$A:$H,8,0),0)+IFERROR(VLOOKUP(A3,모바일!$A:$S,19,0),0)</f>
        <v>-106412119.33333333</v>
      </c>
      <c r="Q3" s="429">
        <f>IFERROR(VLOOKUP(A3,유통플랫폼단!$A:$C,3,0),)</f>
        <v>-800000</v>
      </c>
    </row>
    <row r="4" spans="1:17" x14ac:dyDescent="0.25">
      <c r="A4" s="474" t="s">
        <v>4</v>
      </c>
      <c r="B4" s="475">
        <v>1110220117</v>
      </c>
      <c r="C4" s="475">
        <v>17877273</v>
      </c>
      <c r="D4" s="323"/>
      <c r="E4" s="476">
        <v>19600000</v>
      </c>
      <c r="F4" s="476">
        <v>297498180</v>
      </c>
      <c r="G4" s="477">
        <v>657797573</v>
      </c>
      <c r="H4" s="478">
        <v>117447091</v>
      </c>
      <c r="I4" s="424"/>
      <c r="J4" s="346">
        <f t="shared" ref="J4:J34" si="0">SUM(E4:G4)</f>
        <v>974895753</v>
      </c>
      <c r="L4" s="2">
        <f t="shared" ref="L4:L67" si="1">C4/2</f>
        <v>8938636.5</v>
      </c>
      <c r="M4" s="2">
        <f t="shared" ref="M4:M67" si="2">E4+F4+Q4</f>
        <v>317098180</v>
      </c>
      <c r="O4" s="129">
        <f>IFERROR(VLOOKUP(A4,$A:$H,8,0),0)+IFERROR(VLOOKUP(A4,모바일!$A:$S,19,0),0)</f>
        <v>163106182</v>
      </c>
      <c r="Q4" s="429">
        <f>IFERROR(VLOOKUP(A4,유통플랫폼단!$A:$C,3,0),)</f>
        <v>0</v>
      </c>
    </row>
    <row r="5" spans="1:17" x14ac:dyDescent="0.25">
      <c r="A5" s="474" t="s">
        <v>5</v>
      </c>
      <c r="B5" s="475">
        <v>1018761436</v>
      </c>
      <c r="C5" s="475">
        <v>0</v>
      </c>
      <c r="D5" s="323"/>
      <c r="E5" s="476">
        <v>0</v>
      </c>
      <c r="F5" s="476">
        <v>260177272</v>
      </c>
      <c r="G5" s="477">
        <v>641137073</v>
      </c>
      <c r="H5" s="478">
        <v>117447091</v>
      </c>
      <c r="I5" s="424"/>
      <c r="J5" s="346">
        <f t="shared" si="0"/>
        <v>901314345</v>
      </c>
      <c r="L5" s="2">
        <f t="shared" si="1"/>
        <v>0</v>
      </c>
      <c r="M5" s="2">
        <f t="shared" si="2"/>
        <v>260177272</v>
      </c>
      <c r="O5" s="129">
        <f>IFERROR(VLOOKUP(A5,$A:$H,8,0),0)+IFERROR(VLOOKUP(A5,모바일!$A:$S,19,0),0)</f>
        <v>163106182</v>
      </c>
      <c r="Q5" s="429">
        <f>IFERROR(VLOOKUP(A5,유통플랫폼단!$A:$C,3,0),)</f>
        <v>0</v>
      </c>
    </row>
    <row r="6" spans="1:17" x14ac:dyDescent="0.25">
      <c r="A6" s="474" t="s">
        <v>6</v>
      </c>
      <c r="B6" s="475">
        <v>1018761436</v>
      </c>
      <c r="C6" s="475">
        <v>0</v>
      </c>
      <c r="D6" s="324"/>
      <c r="E6" s="476">
        <v>0</v>
      </c>
      <c r="F6" s="476">
        <v>260177272</v>
      </c>
      <c r="G6" s="477">
        <v>641137073</v>
      </c>
      <c r="H6" s="478">
        <v>117447091</v>
      </c>
      <c r="I6" s="424"/>
      <c r="J6" s="346">
        <f t="shared" si="0"/>
        <v>901314345</v>
      </c>
      <c r="L6" s="2">
        <f t="shared" si="1"/>
        <v>0</v>
      </c>
      <c r="M6" s="2">
        <f t="shared" si="2"/>
        <v>260177272</v>
      </c>
      <c r="O6" s="129">
        <f>IFERROR(VLOOKUP(A6,$A:$H,8,0),0)+IFERROR(VLOOKUP(A6,모바일!$A:$S,19,0),0)</f>
        <v>138706182</v>
      </c>
      <c r="Q6" s="429">
        <f>IFERROR(VLOOKUP(A6,유통플랫폼단!$A:$C,3,0),)</f>
        <v>0</v>
      </c>
    </row>
    <row r="7" spans="1:17" x14ac:dyDescent="0.25">
      <c r="A7" s="474" t="s">
        <v>11</v>
      </c>
      <c r="B7" s="475">
        <v>91458681</v>
      </c>
      <c r="C7" s="475">
        <v>17877273</v>
      </c>
      <c r="D7" s="323"/>
      <c r="E7" s="476">
        <v>19600000</v>
      </c>
      <c r="F7" s="476">
        <v>37320908</v>
      </c>
      <c r="G7" s="477">
        <v>16660500</v>
      </c>
      <c r="H7" s="478">
        <v>0</v>
      </c>
      <c r="I7" s="424"/>
      <c r="J7" s="346">
        <f t="shared" si="0"/>
        <v>73581408</v>
      </c>
      <c r="L7" s="2">
        <f t="shared" si="1"/>
        <v>8938636.5</v>
      </c>
      <c r="M7" s="2">
        <f t="shared" si="2"/>
        <v>56920908</v>
      </c>
      <c r="O7" s="129">
        <f>IFERROR(VLOOKUP(A7,$A:$H,8,0),0)+IFERROR(VLOOKUP(A7,모바일!$A:$S,19,0),0)</f>
        <v>0</v>
      </c>
      <c r="Q7" s="429">
        <f>IFERROR(VLOOKUP(A7,유통플랫폼단!$A:$C,3,0),)</f>
        <v>0</v>
      </c>
    </row>
    <row r="8" spans="1:17" x14ac:dyDescent="0.25">
      <c r="A8" s="474" t="s">
        <v>12</v>
      </c>
      <c r="B8" s="475">
        <v>46222727</v>
      </c>
      <c r="C8" s="475">
        <v>17877273</v>
      </c>
      <c r="D8" s="324"/>
      <c r="E8" s="476">
        <v>0</v>
      </c>
      <c r="F8" s="476">
        <v>28345454</v>
      </c>
      <c r="G8" s="477">
        <v>0</v>
      </c>
      <c r="H8" s="478">
        <v>0</v>
      </c>
      <c r="I8" s="424"/>
      <c r="J8" s="346">
        <f t="shared" si="0"/>
        <v>28345454</v>
      </c>
      <c r="L8" s="2">
        <f t="shared" si="1"/>
        <v>8938636.5</v>
      </c>
      <c r="M8" s="2">
        <f t="shared" si="2"/>
        <v>28345454</v>
      </c>
      <c r="O8" s="129">
        <f>IFERROR(VLOOKUP(A8,$A:$H,8,0),0)+IFERROR(VLOOKUP(A8,모바일!$A:$S,19,0),0)</f>
        <v>0</v>
      </c>
      <c r="Q8" s="429">
        <f>IFERROR(VLOOKUP(A8,유통플랫폼단!$A:$C,3,0),)</f>
        <v>0</v>
      </c>
    </row>
    <row r="9" spans="1:17" x14ac:dyDescent="0.25">
      <c r="A9" s="474" t="s">
        <v>13</v>
      </c>
      <c r="B9" s="475">
        <v>25635954</v>
      </c>
      <c r="C9" s="475">
        <v>0</v>
      </c>
      <c r="D9" s="324"/>
      <c r="E9" s="476">
        <v>0</v>
      </c>
      <c r="F9" s="476">
        <v>8975454</v>
      </c>
      <c r="G9" s="477">
        <v>16660500</v>
      </c>
      <c r="H9" s="478">
        <v>0</v>
      </c>
      <c r="I9" s="424"/>
      <c r="J9" s="346">
        <f t="shared" si="0"/>
        <v>25635954</v>
      </c>
      <c r="L9" s="2">
        <f t="shared" si="1"/>
        <v>0</v>
      </c>
      <c r="M9" s="2">
        <f t="shared" si="2"/>
        <v>8975454</v>
      </c>
      <c r="O9" s="129">
        <f>IFERROR(VLOOKUP(A9,$A:$H,8,0),0)+IFERROR(VLOOKUP(A9,모바일!$A:$S,19,0),0)</f>
        <v>0</v>
      </c>
      <c r="Q9" s="429">
        <f>IFERROR(VLOOKUP(A9,유통플랫폼단!$A:$C,3,0),)</f>
        <v>0</v>
      </c>
    </row>
    <row r="10" spans="1:17" x14ac:dyDescent="0.25">
      <c r="A10" s="474" t="s">
        <v>140</v>
      </c>
      <c r="B10" s="475">
        <v>19600000</v>
      </c>
      <c r="C10" s="475">
        <v>0</v>
      </c>
      <c r="D10" s="323"/>
      <c r="E10" s="476">
        <v>19600000</v>
      </c>
      <c r="F10" s="476">
        <v>0</v>
      </c>
      <c r="G10" s="477">
        <v>0</v>
      </c>
      <c r="H10" s="478">
        <v>0</v>
      </c>
      <c r="I10" s="424"/>
      <c r="J10" s="346">
        <f t="shared" si="0"/>
        <v>19600000</v>
      </c>
      <c r="L10" s="2">
        <f>C10/2</f>
        <v>0</v>
      </c>
      <c r="M10" s="2">
        <f>E10+F10+Q10</f>
        <v>19600000</v>
      </c>
      <c r="O10" s="129">
        <f>IFERROR(VLOOKUP(A10,$A:$H,8,0),0)+IFERROR(VLOOKUP(A10,모바일!$A:$S,19,0),0)</f>
        <v>0</v>
      </c>
      <c r="Q10" s="429">
        <f>IFERROR(VLOOKUP(A10,유통플랫폼단!$A:$C,3,0),)</f>
        <v>0</v>
      </c>
    </row>
    <row r="11" spans="1:17" x14ac:dyDescent="0.25">
      <c r="A11" s="474" t="s">
        <v>18</v>
      </c>
      <c r="B11" s="475">
        <v>846412687</v>
      </c>
      <c r="C11" s="475">
        <v>0</v>
      </c>
      <c r="D11" s="323"/>
      <c r="E11" s="476">
        <v>0</v>
      </c>
      <c r="F11" s="476">
        <v>174648500</v>
      </c>
      <c r="G11" s="477">
        <v>552948187</v>
      </c>
      <c r="H11" s="478">
        <v>118816000</v>
      </c>
      <c r="I11" s="424"/>
      <c r="J11" s="346">
        <f t="shared" si="0"/>
        <v>727596687</v>
      </c>
      <c r="L11" s="2">
        <f t="shared" si="1"/>
        <v>0</v>
      </c>
      <c r="M11" s="2">
        <f>E11+F11+Q11</f>
        <v>174648500</v>
      </c>
      <c r="O11" s="129">
        <f>IFERROR(VLOOKUP(A11,$A:$H,8,0),0)+IFERROR(VLOOKUP(A11,모바일!$A:$S,19,0),0)</f>
        <v>170450000</v>
      </c>
      <c r="Q11" s="429">
        <f>IFERROR(VLOOKUP(A11,유통플랫폼단!$A:$C,3,0),)</f>
        <v>0</v>
      </c>
    </row>
    <row r="12" spans="1:17" x14ac:dyDescent="0.25">
      <c r="A12" s="474" t="s">
        <v>19</v>
      </c>
      <c r="B12" s="475">
        <v>846412687</v>
      </c>
      <c r="C12" s="475">
        <v>0</v>
      </c>
      <c r="D12" s="323"/>
      <c r="E12" s="476">
        <v>0</v>
      </c>
      <c r="F12" s="476">
        <v>174648500</v>
      </c>
      <c r="G12" s="477">
        <v>552948187</v>
      </c>
      <c r="H12" s="478">
        <v>118816000</v>
      </c>
      <c r="I12" s="424"/>
      <c r="J12" s="346">
        <f t="shared" si="0"/>
        <v>727596687</v>
      </c>
      <c r="L12" s="2">
        <f t="shared" si="1"/>
        <v>0</v>
      </c>
      <c r="M12" s="2">
        <f t="shared" si="2"/>
        <v>174648500</v>
      </c>
      <c r="O12" s="129">
        <f>IFERROR(VLOOKUP(A12,$A:$H,8,0),0)+IFERROR(VLOOKUP(A12,모바일!$A:$S,19,0),0)</f>
        <v>170450000</v>
      </c>
      <c r="Q12" s="429">
        <f>IFERROR(VLOOKUP(A12,유통플랫폼단!$A:$C,3,0),)</f>
        <v>0</v>
      </c>
    </row>
    <row r="13" spans="1:17" x14ac:dyDescent="0.25">
      <c r="A13" s="474" t="s">
        <v>20</v>
      </c>
      <c r="B13" s="475">
        <v>263807430</v>
      </c>
      <c r="C13" s="475">
        <v>17877273</v>
      </c>
      <c r="D13" s="323"/>
      <c r="E13" s="476">
        <v>19600000</v>
      </c>
      <c r="F13" s="476">
        <v>122849680</v>
      </c>
      <c r="G13" s="477">
        <v>104849386</v>
      </c>
      <c r="H13" s="478">
        <v>-1368909</v>
      </c>
      <c r="I13" s="424"/>
      <c r="J13" s="346">
        <f t="shared" si="0"/>
        <v>247299066</v>
      </c>
      <c r="L13" s="2">
        <f t="shared" si="1"/>
        <v>8938636.5</v>
      </c>
      <c r="M13" s="2">
        <f t="shared" si="2"/>
        <v>142449680</v>
      </c>
      <c r="O13" s="129">
        <f>IFERROR(VLOOKUP(A13,$A:$H,8,0),0)+IFERROR(VLOOKUP(A13,모바일!$A:$S,19,0),0)</f>
        <v>-7343818</v>
      </c>
      <c r="Q13" s="429">
        <f>IFERROR(VLOOKUP(A13,유통플랫폼단!$A:$C,3,0),)</f>
        <v>0</v>
      </c>
    </row>
    <row r="14" spans="1:17" x14ac:dyDescent="0.25">
      <c r="A14" s="474" t="s">
        <v>21</v>
      </c>
      <c r="B14" s="475">
        <v>96872513</v>
      </c>
      <c r="C14" s="475">
        <v>61802254</v>
      </c>
      <c r="D14" s="323"/>
      <c r="E14" s="476">
        <v>1681292</v>
      </c>
      <c r="F14" s="476">
        <v>14562593</v>
      </c>
      <c r="G14" s="477">
        <v>4674412</v>
      </c>
      <c r="H14" s="478">
        <v>14151962</v>
      </c>
      <c r="I14" s="424"/>
      <c r="J14" s="346">
        <f t="shared" si="0"/>
        <v>20918297</v>
      </c>
      <c r="L14" s="2">
        <f t="shared" si="1"/>
        <v>30901127</v>
      </c>
      <c r="M14" s="2">
        <f t="shared" si="2"/>
        <v>17043885</v>
      </c>
      <c r="O14" s="129">
        <f>IFERROR(VLOOKUP(A14,$A:$H,8,0),0)+IFERROR(VLOOKUP(A14,모바일!$A:$S,19,0),0)</f>
        <v>99068301.333333328</v>
      </c>
      <c r="Q14" s="429">
        <f>IFERROR(VLOOKUP(A14,유통플랫폼단!$A:$C,3,0),)</f>
        <v>800000</v>
      </c>
    </row>
    <row r="15" spans="1:17" x14ac:dyDescent="0.25">
      <c r="A15" s="474" t="s">
        <v>23</v>
      </c>
      <c r="B15" s="475">
        <v>22721110</v>
      </c>
      <c r="C15" s="475">
        <v>22721110</v>
      </c>
      <c r="D15" s="323"/>
      <c r="E15" s="476">
        <v>0</v>
      </c>
      <c r="F15" s="476">
        <v>0</v>
      </c>
      <c r="G15" s="477">
        <v>0</v>
      </c>
      <c r="H15" s="478">
        <v>0</v>
      </c>
      <c r="I15" s="424"/>
      <c r="J15" s="346">
        <f t="shared" si="0"/>
        <v>0</v>
      </c>
      <c r="L15" s="2">
        <f t="shared" si="1"/>
        <v>11360555</v>
      </c>
      <c r="M15" s="2">
        <f t="shared" si="2"/>
        <v>0</v>
      </c>
      <c r="O15" s="129">
        <f>IFERROR(VLOOKUP(A15,$A:$H,8,0),0)+IFERROR(VLOOKUP(A15,모바일!$A:$S,19,0),0)</f>
        <v>38179021.666666664</v>
      </c>
      <c r="Q15" s="429">
        <f>IFERROR(VLOOKUP(A15,유통플랫폼단!$A:$C,3,0),)</f>
        <v>0</v>
      </c>
    </row>
    <row r="16" spans="1:17" x14ac:dyDescent="0.25">
      <c r="A16" s="474" t="s">
        <v>24</v>
      </c>
      <c r="B16" s="475">
        <v>15592120</v>
      </c>
      <c r="C16" s="475">
        <v>15592120</v>
      </c>
      <c r="D16" s="323"/>
      <c r="E16" s="476">
        <v>0</v>
      </c>
      <c r="F16" s="476">
        <v>0</v>
      </c>
      <c r="G16" s="477">
        <v>0</v>
      </c>
      <c r="H16" s="478">
        <v>0</v>
      </c>
      <c r="I16" s="424"/>
      <c r="J16" s="346">
        <f t="shared" si="0"/>
        <v>0</v>
      </c>
      <c r="L16" s="2">
        <f t="shared" si="1"/>
        <v>7796060</v>
      </c>
      <c r="M16" s="2">
        <f t="shared" si="2"/>
        <v>0</v>
      </c>
      <c r="O16" s="129">
        <f>IFERROR(VLOOKUP(A16,$A:$H,8,0),0)+IFERROR(VLOOKUP(A16,모바일!$A:$S,19,0),0)</f>
        <v>16656616.666666668</v>
      </c>
      <c r="Q16" s="429">
        <f>IFERROR(VLOOKUP(A16,유통플랫폼단!$A:$C,3,0),)</f>
        <v>0</v>
      </c>
    </row>
    <row r="17" spans="1:17" x14ac:dyDescent="0.25">
      <c r="A17" s="474" t="s">
        <v>25</v>
      </c>
      <c r="B17" s="475">
        <v>2875520</v>
      </c>
      <c r="C17" s="475">
        <v>2875520</v>
      </c>
      <c r="D17" s="323"/>
      <c r="E17" s="476">
        <v>0</v>
      </c>
      <c r="F17" s="476">
        <v>0</v>
      </c>
      <c r="G17" s="477">
        <v>0</v>
      </c>
      <c r="H17" s="478">
        <v>0</v>
      </c>
      <c r="I17" s="424"/>
      <c r="J17" s="346">
        <f t="shared" si="0"/>
        <v>0</v>
      </c>
      <c r="L17" s="2">
        <f t="shared" si="1"/>
        <v>1437760</v>
      </c>
      <c r="M17" s="2">
        <f t="shared" si="2"/>
        <v>0</v>
      </c>
      <c r="O17" s="129">
        <f>IFERROR(VLOOKUP(A17,$A:$H,8,0),0)+IFERROR(VLOOKUP(A17,모바일!$A:$S,19,0),0)</f>
        <v>2970225</v>
      </c>
      <c r="Q17" s="429">
        <f>IFERROR(VLOOKUP(A17,유통플랫폼단!$A:$C,3,0),)</f>
        <v>0</v>
      </c>
    </row>
    <row r="18" spans="1:17" x14ac:dyDescent="0.25">
      <c r="A18" s="474" t="s">
        <v>26</v>
      </c>
      <c r="B18" s="475">
        <v>700000</v>
      </c>
      <c r="C18" s="475">
        <v>700000</v>
      </c>
      <c r="D18" s="323"/>
      <c r="E18" s="476">
        <v>0</v>
      </c>
      <c r="F18" s="476">
        <v>0</v>
      </c>
      <c r="G18" s="477">
        <v>0</v>
      </c>
      <c r="H18" s="478">
        <v>0</v>
      </c>
      <c r="I18" s="424"/>
      <c r="J18" s="346">
        <f t="shared" si="0"/>
        <v>0</v>
      </c>
      <c r="L18" s="2">
        <f t="shared" si="1"/>
        <v>350000</v>
      </c>
      <c r="M18" s="2">
        <f t="shared" si="2"/>
        <v>0</v>
      </c>
      <c r="O18" s="129">
        <f>IFERROR(VLOOKUP(A18,$A:$H,8,0),0)+IFERROR(VLOOKUP(A18,모바일!$A:$S,19,0),0)</f>
        <v>250000</v>
      </c>
      <c r="Q18" s="429">
        <f>IFERROR(VLOOKUP(A18,유통플랫폼단!$A:$C,3,0),)</f>
        <v>0</v>
      </c>
    </row>
    <row r="19" spans="1:17" x14ac:dyDescent="0.25">
      <c r="A19" s="474" t="s">
        <v>27</v>
      </c>
      <c r="B19" s="475">
        <v>80440</v>
      </c>
      <c r="C19" s="475">
        <v>80440</v>
      </c>
      <c r="D19" s="323"/>
      <c r="E19" s="476">
        <v>0</v>
      </c>
      <c r="F19" s="476">
        <v>0</v>
      </c>
      <c r="G19" s="477">
        <v>0</v>
      </c>
      <c r="H19" s="478">
        <v>0</v>
      </c>
      <c r="I19" s="424"/>
      <c r="J19" s="346">
        <f t="shared" si="0"/>
        <v>0</v>
      </c>
      <c r="L19" s="2">
        <f t="shared" si="1"/>
        <v>40220</v>
      </c>
      <c r="M19" s="2">
        <f t="shared" si="2"/>
        <v>0</v>
      </c>
      <c r="O19" s="129">
        <f>IFERROR(VLOOKUP(A19,$A:$H,8,0),0)+IFERROR(VLOOKUP(A19,모바일!$A:$S,19,0),0)</f>
        <v>67033.333333333328</v>
      </c>
      <c r="Q19" s="429">
        <f>IFERROR(VLOOKUP(A19,유통플랫폼단!$A:$C,3,0),)</f>
        <v>0</v>
      </c>
    </row>
    <row r="20" spans="1:17" x14ac:dyDescent="0.25">
      <c r="A20" s="474" t="s">
        <v>29</v>
      </c>
      <c r="B20" s="475">
        <v>620000</v>
      </c>
      <c r="C20" s="475">
        <v>620000</v>
      </c>
      <c r="D20" s="323"/>
      <c r="E20" s="476">
        <v>0</v>
      </c>
      <c r="F20" s="476">
        <v>0</v>
      </c>
      <c r="G20" s="477">
        <v>0</v>
      </c>
      <c r="H20" s="478">
        <v>0</v>
      </c>
      <c r="I20" s="424"/>
      <c r="J20" s="346">
        <f t="shared" si="0"/>
        <v>0</v>
      </c>
      <c r="L20" s="2">
        <f t="shared" si="1"/>
        <v>310000</v>
      </c>
      <c r="M20" s="2">
        <f t="shared" si="2"/>
        <v>0</v>
      </c>
      <c r="O20" s="129">
        <f>IFERROR(VLOOKUP(A20,$A:$H,8,0),0)+IFERROR(VLOOKUP(A20,모바일!$A:$S,19,0),0)</f>
        <v>516666.66666666663</v>
      </c>
      <c r="Q20" s="429">
        <f>IFERROR(VLOOKUP(A20,유통플랫폼단!$A:$C,3,0),)</f>
        <v>0</v>
      </c>
    </row>
    <row r="21" spans="1:17" x14ac:dyDescent="0.25">
      <c r="A21" s="474" t="s">
        <v>30</v>
      </c>
      <c r="B21" s="475">
        <v>2698030</v>
      </c>
      <c r="C21" s="475">
        <v>2698030</v>
      </c>
      <c r="D21" s="323"/>
      <c r="E21" s="476">
        <v>0</v>
      </c>
      <c r="F21" s="476">
        <v>0</v>
      </c>
      <c r="G21" s="477">
        <v>0</v>
      </c>
      <c r="H21" s="478">
        <v>0</v>
      </c>
      <c r="I21" s="424"/>
      <c r="J21" s="346">
        <f t="shared" si="0"/>
        <v>0</v>
      </c>
      <c r="L21" s="2">
        <f t="shared" si="1"/>
        <v>1349015</v>
      </c>
      <c r="M21" s="2">
        <f t="shared" si="2"/>
        <v>0</v>
      </c>
      <c r="O21" s="129">
        <f>IFERROR(VLOOKUP(A21,$A:$H,8,0),0)+IFERROR(VLOOKUP(A21,모바일!$A:$S,19,0),0)</f>
        <v>12977020</v>
      </c>
      <c r="Q21" s="429">
        <f>IFERROR(VLOOKUP(A21,유통플랫폼단!$A:$C,3,0),)</f>
        <v>0</v>
      </c>
    </row>
    <row r="22" spans="1:17" x14ac:dyDescent="0.25">
      <c r="A22" s="474" t="s">
        <v>33</v>
      </c>
      <c r="B22" s="475">
        <v>155000</v>
      </c>
      <c r="C22" s="475">
        <v>155000</v>
      </c>
      <c r="D22" s="323"/>
      <c r="E22" s="476">
        <v>0</v>
      </c>
      <c r="F22" s="476">
        <v>0</v>
      </c>
      <c r="G22" s="477">
        <v>0</v>
      </c>
      <c r="H22" s="478">
        <v>0</v>
      </c>
      <c r="I22" s="424"/>
      <c r="J22" s="346">
        <f t="shared" si="0"/>
        <v>0</v>
      </c>
      <c r="L22" s="2">
        <f t="shared" si="1"/>
        <v>77500</v>
      </c>
      <c r="M22" s="2">
        <f t="shared" si="2"/>
        <v>0</v>
      </c>
      <c r="O22" s="129">
        <f>IFERROR(VLOOKUP(A22,$A:$H,8,0),0)+IFERROR(VLOOKUP(A22,모바일!$A:$S,19,0),0)</f>
        <v>878333.33333333326</v>
      </c>
      <c r="Q22" s="429">
        <f>IFERROR(VLOOKUP(A22,유통플랫폼단!$A:$C,3,0),)</f>
        <v>0</v>
      </c>
    </row>
    <row r="23" spans="1:17" x14ac:dyDescent="0.25">
      <c r="A23" s="474" t="s">
        <v>37</v>
      </c>
      <c r="B23" s="475">
        <v>16035570</v>
      </c>
      <c r="C23" s="475">
        <v>16035570</v>
      </c>
      <c r="D23" s="323"/>
      <c r="E23" s="476">
        <v>0</v>
      </c>
      <c r="F23" s="476">
        <v>0</v>
      </c>
      <c r="G23" s="477">
        <v>0</v>
      </c>
      <c r="H23" s="478">
        <v>0</v>
      </c>
      <c r="I23" s="424"/>
      <c r="J23" s="346">
        <f t="shared" si="0"/>
        <v>0</v>
      </c>
      <c r="L23" s="2">
        <f t="shared" si="1"/>
        <v>8017785</v>
      </c>
      <c r="M23" s="2">
        <f t="shared" si="2"/>
        <v>0</v>
      </c>
      <c r="O23" s="129">
        <f>IFERROR(VLOOKUP(A23,$A:$H,8,0),0)+IFERROR(VLOOKUP(A23,모바일!$A:$S,19,0),0)</f>
        <v>20400745</v>
      </c>
      <c r="Q23" s="429">
        <f>IFERROR(VLOOKUP(A23,유통플랫폼단!$A:$C,3,0),)</f>
        <v>0</v>
      </c>
    </row>
    <row r="24" spans="1:17" x14ac:dyDescent="0.25">
      <c r="A24" s="474" t="s">
        <v>38</v>
      </c>
      <c r="B24" s="475">
        <v>15260570</v>
      </c>
      <c r="C24" s="475">
        <v>15260570</v>
      </c>
      <c r="D24" s="323"/>
      <c r="E24" s="476">
        <v>0</v>
      </c>
      <c r="F24" s="476">
        <v>0</v>
      </c>
      <c r="G24" s="477">
        <v>0</v>
      </c>
      <c r="H24" s="478">
        <v>0</v>
      </c>
      <c r="I24" s="424"/>
      <c r="J24" s="346">
        <f t="shared" si="0"/>
        <v>0</v>
      </c>
      <c r="L24" s="2">
        <f t="shared" si="1"/>
        <v>7630285</v>
      </c>
      <c r="M24" s="2">
        <f t="shared" si="2"/>
        <v>0</v>
      </c>
      <c r="O24" s="129">
        <f>IFERROR(VLOOKUP(A24,$A:$H,8,0),0)+IFERROR(VLOOKUP(A24,모바일!$A:$S,19,0),0)</f>
        <v>16864508.333333332</v>
      </c>
      <c r="Q24" s="429">
        <f>IFERROR(VLOOKUP(A24,유통플랫폼단!$A:$C,3,0),)</f>
        <v>0</v>
      </c>
    </row>
    <row r="25" spans="1:17" x14ac:dyDescent="0.25">
      <c r="A25" s="474" t="s">
        <v>39</v>
      </c>
      <c r="B25" s="475">
        <v>775000</v>
      </c>
      <c r="C25" s="475">
        <v>775000</v>
      </c>
      <c r="D25" s="323"/>
      <c r="E25" s="476">
        <v>0</v>
      </c>
      <c r="F25" s="476">
        <v>0</v>
      </c>
      <c r="G25" s="477">
        <v>0</v>
      </c>
      <c r="H25" s="478">
        <v>0</v>
      </c>
      <c r="I25" s="424"/>
      <c r="J25" s="346">
        <f t="shared" si="0"/>
        <v>0</v>
      </c>
      <c r="L25" s="2">
        <f t="shared" si="1"/>
        <v>387500</v>
      </c>
      <c r="M25" s="2">
        <f t="shared" si="2"/>
        <v>0</v>
      </c>
      <c r="O25" s="129">
        <f>IFERROR(VLOOKUP(A25,$A:$H,8,0),0)+IFERROR(VLOOKUP(A25,모바일!$A:$S,19,0),0)</f>
        <v>3536236.666666667</v>
      </c>
      <c r="Q25" s="429">
        <f>IFERROR(VLOOKUP(A25,유통플랫폼단!$A:$C,3,0),)</f>
        <v>0</v>
      </c>
    </row>
    <row r="26" spans="1:17" x14ac:dyDescent="0.25">
      <c r="A26" s="474" t="s">
        <v>40</v>
      </c>
      <c r="B26" s="475">
        <v>2418664</v>
      </c>
      <c r="C26" s="475">
        <v>2418664</v>
      </c>
      <c r="D26" s="323"/>
      <c r="E26" s="476">
        <v>0</v>
      </c>
      <c r="F26" s="476">
        <v>0</v>
      </c>
      <c r="G26" s="477">
        <v>0</v>
      </c>
      <c r="H26" s="478">
        <v>0</v>
      </c>
      <c r="I26" s="424"/>
      <c r="J26" s="346">
        <f t="shared" si="0"/>
        <v>0</v>
      </c>
      <c r="L26" s="2">
        <f t="shared" si="1"/>
        <v>1209332</v>
      </c>
      <c r="M26" s="2">
        <f t="shared" si="2"/>
        <v>0</v>
      </c>
      <c r="O26" s="129">
        <f>IFERROR(VLOOKUP(A26,$A:$H,8,0),0)+IFERROR(VLOOKUP(A26,모바일!$A:$S,19,0),0)</f>
        <v>3656924.833333333</v>
      </c>
      <c r="Q26" s="429">
        <f>IFERROR(VLOOKUP(A26,유통플랫폼단!$A:$C,3,0),)</f>
        <v>0</v>
      </c>
    </row>
    <row r="27" spans="1:17" x14ac:dyDescent="0.25">
      <c r="A27" s="474" t="s">
        <v>41</v>
      </c>
      <c r="B27" s="475">
        <v>2418664</v>
      </c>
      <c r="C27" s="475">
        <v>2418664</v>
      </c>
      <c r="D27" s="323"/>
      <c r="E27" s="476">
        <v>0</v>
      </c>
      <c r="F27" s="476">
        <v>0</v>
      </c>
      <c r="G27" s="477">
        <v>0</v>
      </c>
      <c r="H27" s="478">
        <v>0</v>
      </c>
      <c r="I27" s="424"/>
      <c r="J27" s="346">
        <f t="shared" si="0"/>
        <v>0</v>
      </c>
      <c r="L27" s="2">
        <f t="shared" si="1"/>
        <v>1209332</v>
      </c>
      <c r="M27" s="2">
        <f t="shared" si="2"/>
        <v>0</v>
      </c>
      <c r="O27" s="129">
        <f>IFERROR(VLOOKUP(A27,$A:$H,8,0),0)+IFERROR(VLOOKUP(A27,모바일!$A:$S,19,0),0)</f>
        <v>3656924.833333333</v>
      </c>
      <c r="Q27" s="429">
        <f>IFERROR(VLOOKUP(A27,유통플랫폼단!$A:$C,3,0),)</f>
        <v>0</v>
      </c>
    </row>
    <row r="28" spans="1:17" x14ac:dyDescent="0.25">
      <c r="A28" s="474" t="s">
        <v>42</v>
      </c>
      <c r="B28" s="475">
        <v>2972561</v>
      </c>
      <c r="C28" s="475">
        <v>2972561</v>
      </c>
      <c r="D28" s="323"/>
      <c r="E28" s="476">
        <v>0</v>
      </c>
      <c r="F28" s="476">
        <v>0</v>
      </c>
      <c r="G28" s="477">
        <v>0</v>
      </c>
      <c r="H28" s="478">
        <v>0</v>
      </c>
      <c r="I28" s="424"/>
      <c r="J28" s="346">
        <f t="shared" si="0"/>
        <v>0</v>
      </c>
      <c r="L28" s="2">
        <f t="shared" si="1"/>
        <v>1486280.5</v>
      </c>
      <c r="M28" s="2">
        <f t="shared" si="2"/>
        <v>0</v>
      </c>
      <c r="O28" s="129">
        <f>IFERROR(VLOOKUP(A28,$A:$H,8,0),0)+IFERROR(VLOOKUP(A28,모바일!$A:$S,19,0),0)</f>
        <v>5791892</v>
      </c>
      <c r="Q28" s="429">
        <f>IFERROR(VLOOKUP(A28,유통플랫폼단!$A:$C,3,0),)</f>
        <v>0</v>
      </c>
    </row>
    <row r="29" spans="1:17" x14ac:dyDescent="0.25">
      <c r="A29" s="474" t="s">
        <v>44</v>
      </c>
      <c r="B29" s="475">
        <v>261639</v>
      </c>
      <c r="C29" s="475">
        <v>261639</v>
      </c>
      <c r="D29" s="323"/>
      <c r="E29" s="476">
        <v>0</v>
      </c>
      <c r="F29" s="476">
        <v>0</v>
      </c>
      <c r="G29" s="477">
        <v>0</v>
      </c>
      <c r="H29" s="478">
        <v>0</v>
      </c>
      <c r="I29" s="424"/>
      <c r="J29" s="346">
        <f t="shared" si="0"/>
        <v>0</v>
      </c>
      <c r="L29" s="2">
        <f t="shared" si="1"/>
        <v>130819.5</v>
      </c>
      <c r="M29" s="2">
        <f t="shared" si="2"/>
        <v>0</v>
      </c>
      <c r="O29" s="129">
        <f>IFERROR(VLOOKUP(A29,$A:$H,8,0),0)+IFERROR(VLOOKUP(A29,모바일!$A:$S,19,0),0)</f>
        <v>391500.83333333331</v>
      </c>
      <c r="Q29" s="429">
        <f>IFERROR(VLOOKUP(A29,유통플랫폼단!$A:$C,3,0),)</f>
        <v>0</v>
      </c>
    </row>
    <row r="30" spans="1:17" x14ac:dyDescent="0.25">
      <c r="A30" s="474" t="s">
        <v>45</v>
      </c>
      <c r="B30" s="475">
        <v>1127580</v>
      </c>
      <c r="C30" s="475">
        <v>1127580</v>
      </c>
      <c r="D30" s="323"/>
      <c r="E30" s="476">
        <v>0</v>
      </c>
      <c r="F30" s="476">
        <v>0</v>
      </c>
      <c r="G30" s="477">
        <v>0</v>
      </c>
      <c r="H30" s="478">
        <v>0</v>
      </c>
      <c r="I30" s="424"/>
      <c r="J30" s="346">
        <f t="shared" si="0"/>
        <v>0</v>
      </c>
      <c r="L30" s="2">
        <f t="shared" si="1"/>
        <v>563790</v>
      </c>
      <c r="M30" s="2">
        <f t="shared" si="2"/>
        <v>0</v>
      </c>
      <c r="O30" s="129">
        <f>IFERROR(VLOOKUP(A30,$A:$H,8,0),0)+IFERROR(VLOOKUP(A30,모바일!$A:$S,19,0),0)</f>
        <v>1704856.6666666667</v>
      </c>
      <c r="Q30" s="429">
        <f>IFERROR(VLOOKUP(A30,유통플랫폼단!$A:$C,3,0),)</f>
        <v>0</v>
      </c>
    </row>
    <row r="31" spans="1:17" x14ac:dyDescent="0.25">
      <c r="A31" s="474" t="s">
        <v>46</v>
      </c>
      <c r="B31" s="475">
        <v>1095710</v>
      </c>
      <c r="C31" s="475">
        <v>1095710</v>
      </c>
      <c r="D31" s="323"/>
      <c r="E31" s="476">
        <v>0</v>
      </c>
      <c r="F31" s="476">
        <v>0</v>
      </c>
      <c r="G31" s="477">
        <v>0</v>
      </c>
      <c r="H31" s="478">
        <v>0</v>
      </c>
      <c r="I31" s="424"/>
      <c r="J31" s="346">
        <f t="shared" si="0"/>
        <v>0</v>
      </c>
      <c r="L31" s="2">
        <f t="shared" si="1"/>
        <v>547855</v>
      </c>
      <c r="M31" s="2">
        <f t="shared" si="2"/>
        <v>0</v>
      </c>
      <c r="O31" s="129">
        <f>IFERROR(VLOOKUP(A31,$A:$H,8,0),0)+IFERROR(VLOOKUP(A31,모바일!$A:$S,19,0),0)</f>
        <v>1637871.6666666667</v>
      </c>
      <c r="Q31" s="429">
        <f>IFERROR(VLOOKUP(A31,유통플랫폼단!$A:$C,3,0),)</f>
        <v>0</v>
      </c>
    </row>
    <row r="32" spans="1:17" x14ac:dyDescent="0.25">
      <c r="A32" s="474" t="s">
        <v>47</v>
      </c>
      <c r="B32" s="475">
        <v>487632</v>
      </c>
      <c r="C32" s="475">
        <v>487632</v>
      </c>
      <c r="D32" s="323"/>
      <c r="E32" s="476">
        <v>0</v>
      </c>
      <c r="F32" s="476">
        <v>0</v>
      </c>
      <c r="G32" s="477">
        <v>0</v>
      </c>
      <c r="H32" s="478">
        <v>0</v>
      </c>
      <c r="I32" s="424"/>
      <c r="J32" s="346">
        <f t="shared" si="0"/>
        <v>0</v>
      </c>
      <c r="L32" s="2">
        <f t="shared" si="1"/>
        <v>243816</v>
      </c>
      <c r="M32" s="2">
        <f t="shared" si="2"/>
        <v>0</v>
      </c>
      <c r="O32" s="129">
        <f>IFERROR(VLOOKUP(A32,$A:$H,8,0),0)+IFERROR(VLOOKUP(A32,모바일!$A:$S,19,0),0)</f>
        <v>729662.83333333337</v>
      </c>
      <c r="Q32" s="429">
        <f>IFERROR(VLOOKUP(A32,유통플랫폼단!$A:$C,3,0),)</f>
        <v>0</v>
      </c>
    </row>
    <row r="33" spans="1:17" x14ac:dyDescent="0.25">
      <c r="A33" s="474" t="s">
        <v>61</v>
      </c>
      <c r="B33" s="475">
        <v>1610639</v>
      </c>
      <c r="C33" s="475">
        <v>1610639</v>
      </c>
      <c r="D33" s="323"/>
      <c r="E33" s="476">
        <v>0</v>
      </c>
      <c r="F33" s="476">
        <v>0</v>
      </c>
      <c r="G33" s="477">
        <v>0</v>
      </c>
      <c r="H33" s="478">
        <v>0</v>
      </c>
      <c r="I33" s="424"/>
      <c r="J33" s="346">
        <f t="shared" si="0"/>
        <v>0</v>
      </c>
      <c r="L33" s="2">
        <f t="shared" si="1"/>
        <v>805319.5</v>
      </c>
      <c r="M33" s="2">
        <f t="shared" si="2"/>
        <v>0</v>
      </c>
      <c r="O33" s="129">
        <f>IFERROR(VLOOKUP(A33,$A:$H,8,0),0)+IFERROR(VLOOKUP(A33,모바일!$A:$S,19,0),0)</f>
        <v>333333.33333333337</v>
      </c>
      <c r="Q33" s="429">
        <f>IFERROR(VLOOKUP(A33,유통플랫폼단!$A:$C,3,0),)</f>
        <v>0</v>
      </c>
    </row>
    <row r="34" spans="1:17" x14ac:dyDescent="0.25">
      <c r="A34" s="474" t="s">
        <v>62</v>
      </c>
      <c r="B34" s="475">
        <v>1091639</v>
      </c>
      <c r="C34" s="475">
        <v>1091639</v>
      </c>
      <c r="D34" s="323"/>
      <c r="E34" s="476">
        <v>0</v>
      </c>
      <c r="F34" s="476">
        <v>0</v>
      </c>
      <c r="G34" s="477">
        <v>0</v>
      </c>
      <c r="H34" s="478">
        <v>0</v>
      </c>
      <c r="I34" s="424"/>
      <c r="J34" s="346">
        <f t="shared" si="0"/>
        <v>0</v>
      </c>
      <c r="L34" s="2">
        <f t="shared" si="1"/>
        <v>545819.5</v>
      </c>
      <c r="M34" s="2">
        <f t="shared" si="2"/>
        <v>0</v>
      </c>
      <c r="O34" s="129">
        <f>IFERROR(VLOOKUP(A34,$A:$H,8,0),0)+IFERROR(VLOOKUP(A34,모바일!$A:$S,19,0),0)</f>
        <v>0</v>
      </c>
      <c r="Q34" s="429">
        <f>IFERROR(VLOOKUP(A34,유통플랫폼단!$A:$C,3,0),)</f>
        <v>0</v>
      </c>
    </row>
    <row r="35" spans="1:17" x14ac:dyDescent="0.25">
      <c r="A35" s="474" t="s">
        <v>412</v>
      </c>
      <c r="B35" s="475">
        <v>119000</v>
      </c>
      <c r="C35" s="475">
        <v>119000</v>
      </c>
      <c r="D35" s="323"/>
      <c r="E35" s="476">
        <v>0</v>
      </c>
      <c r="F35" s="476">
        <v>0</v>
      </c>
      <c r="G35" s="477">
        <v>0</v>
      </c>
      <c r="H35" s="478">
        <v>0</v>
      </c>
      <c r="I35" s="424"/>
      <c r="J35" s="346">
        <f t="shared" ref="J35:J66" si="3">SUM(E35:G35)</f>
        <v>0</v>
      </c>
      <c r="L35" s="2">
        <f t="shared" si="1"/>
        <v>59500</v>
      </c>
      <c r="M35" s="2">
        <f t="shared" si="2"/>
        <v>0</v>
      </c>
      <c r="O35" s="129">
        <f>IFERROR(VLOOKUP(A35,$A:$H,8,0),0)+IFERROR(VLOOKUP(A35,모바일!$A:$S,19,0),0)</f>
        <v>0</v>
      </c>
      <c r="Q35" s="429">
        <f>IFERROR(VLOOKUP(A35,유통플랫폼단!$A:$C,3,0),)</f>
        <v>0</v>
      </c>
    </row>
    <row r="36" spans="1:17" x14ac:dyDescent="0.25">
      <c r="A36" s="474" t="s">
        <v>443</v>
      </c>
      <c r="B36" s="475">
        <v>400000</v>
      </c>
      <c r="C36" s="475">
        <v>400000</v>
      </c>
      <c r="D36" s="323"/>
      <c r="E36" s="476">
        <v>0</v>
      </c>
      <c r="F36" s="476">
        <v>0</v>
      </c>
      <c r="G36" s="477">
        <v>0</v>
      </c>
      <c r="H36" s="478">
        <v>0</v>
      </c>
      <c r="I36" s="424"/>
      <c r="J36" s="346">
        <f t="shared" si="3"/>
        <v>0</v>
      </c>
      <c r="L36" s="2">
        <f t="shared" si="1"/>
        <v>200000</v>
      </c>
      <c r="M36" s="2">
        <f t="shared" si="2"/>
        <v>0</v>
      </c>
      <c r="O36" s="129">
        <f>IFERROR(VLOOKUP(A36,$A:$H,8,0),0)+IFERROR(VLOOKUP(A36,모바일!$A:$S,19,0),0)</f>
        <v>333333.33333333337</v>
      </c>
      <c r="Q36" s="429">
        <f>IFERROR(VLOOKUP(A36,유통플랫폼단!$A:$C,3,0),)</f>
        <v>0</v>
      </c>
    </row>
    <row r="37" spans="1:17" x14ac:dyDescent="0.25">
      <c r="A37" s="474" t="s">
        <v>63</v>
      </c>
      <c r="B37" s="475">
        <v>258049</v>
      </c>
      <c r="C37" s="475">
        <v>0</v>
      </c>
      <c r="D37" s="323"/>
      <c r="E37" s="476">
        <v>0</v>
      </c>
      <c r="F37" s="476">
        <v>227985</v>
      </c>
      <c r="G37" s="477">
        <v>30064</v>
      </c>
      <c r="H37" s="478">
        <v>0</v>
      </c>
      <c r="I37" s="424"/>
      <c r="J37" s="346">
        <f t="shared" si="3"/>
        <v>258049</v>
      </c>
      <c r="L37" s="2">
        <f t="shared" si="1"/>
        <v>0</v>
      </c>
      <c r="M37" s="2">
        <f t="shared" si="2"/>
        <v>227985</v>
      </c>
      <c r="O37" s="129">
        <f>IFERROR(VLOOKUP(A37,$A:$H,8,0),0)+IFERROR(VLOOKUP(A37,모바일!$A:$S,19,0),0)</f>
        <v>60300</v>
      </c>
      <c r="Q37" s="429">
        <f>IFERROR(VLOOKUP(A37,유통플랫폼단!$A:$C,3,0),)</f>
        <v>0</v>
      </c>
    </row>
    <row r="38" spans="1:17" x14ac:dyDescent="0.25">
      <c r="A38" s="474" t="s">
        <v>65</v>
      </c>
      <c r="B38" s="475">
        <v>258049</v>
      </c>
      <c r="C38" s="475">
        <v>0</v>
      </c>
      <c r="D38" s="323"/>
      <c r="E38" s="476">
        <v>0</v>
      </c>
      <c r="F38" s="476">
        <v>227985</v>
      </c>
      <c r="G38" s="477">
        <v>30064</v>
      </c>
      <c r="H38" s="478">
        <v>0</v>
      </c>
      <c r="I38" s="424"/>
      <c r="J38" s="346">
        <f t="shared" si="3"/>
        <v>258049</v>
      </c>
      <c r="L38" s="2">
        <f t="shared" si="1"/>
        <v>0</v>
      </c>
      <c r="M38" s="2">
        <f t="shared" si="2"/>
        <v>227985</v>
      </c>
      <c r="O38" s="129">
        <f>IFERROR(VLOOKUP(A38,$A:$H,8,0),0)+IFERROR(VLOOKUP(A38,모바일!$A:$S,19,0),0)</f>
        <v>0</v>
      </c>
      <c r="Q38" s="429">
        <f>IFERROR(VLOOKUP(A38,유통플랫폼단!$A:$C,3,0),)</f>
        <v>0</v>
      </c>
    </row>
    <row r="39" spans="1:17" x14ac:dyDescent="0.25">
      <c r="A39" s="474" t="s">
        <v>71</v>
      </c>
      <c r="B39" s="475">
        <v>4154540</v>
      </c>
      <c r="C39" s="475">
        <v>0</v>
      </c>
      <c r="D39" s="323"/>
      <c r="E39" s="476">
        <v>1474192</v>
      </c>
      <c r="F39" s="476">
        <v>0</v>
      </c>
      <c r="G39" s="477">
        <v>2680348</v>
      </c>
      <c r="H39" s="478">
        <v>0</v>
      </c>
      <c r="I39" s="424"/>
      <c r="J39" s="346">
        <f t="shared" si="3"/>
        <v>4154540</v>
      </c>
      <c r="L39" s="2">
        <f t="shared" si="1"/>
        <v>0</v>
      </c>
      <c r="M39" s="2">
        <f t="shared" si="2"/>
        <v>1474192</v>
      </c>
      <c r="O39" s="129">
        <f>IFERROR(VLOOKUP(A39,$A:$H,8,0),0)+IFERROR(VLOOKUP(A39,모바일!$A:$S,19,0),0)</f>
        <v>9461000</v>
      </c>
      <c r="Q39" s="429">
        <f>IFERROR(VLOOKUP(A39,유통플랫폼단!$A:$C,3,0),)</f>
        <v>0</v>
      </c>
    </row>
    <row r="40" spans="1:17" x14ac:dyDescent="0.25">
      <c r="A40" s="474" t="s">
        <v>73</v>
      </c>
      <c r="B40" s="475">
        <v>3100000</v>
      </c>
      <c r="C40" s="475">
        <v>0</v>
      </c>
      <c r="D40" s="323"/>
      <c r="E40" s="476">
        <v>1100000</v>
      </c>
      <c r="F40" s="476">
        <v>0</v>
      </c>
      <c r="G40" s="477">
        <v>2000000</v>
      </c>
      <c r="H40" s="478">
        <v>0</v>
      </c>
      <c r="I40" s="424"/>
      <c r="J40" s="346">
        <f t="shared" si="3"/>
        <v>3100000</v>
      </c>
      <c r="L40" s="2">
        <f t="shared" si="1"/>
        <v>0</v>
      </c>
      <c r="M40" s="2">
        <f t="shared" si="2"/>
        <v>1100000</v>
      </c>
      <c r="O40" s="129">
        <f>IFERROR(VLOOKUP(A40,$A:$H,8,0),0)+IFERROR(VLOOKUP(A40,모바일!$A:$S,19,0),0)</f>
        <v>9461000</v>
      </c>
      <c r="Q40" s="429">
        <f>IFERROR(VLOOKUP(A40,유통플랫폼단!$A:$C,3,0),)</f>
        <v>0</v>
      </c>
    </row>
    <row r="41" spans="1:17" x14ac:dyDescent="0.25">
      <c r="A41" s="474" t="s">
        <v>74</v>
      </c>
      <c r="B41" s="475">
        <v>1054540</v>
      </c>
      <c r="C41" s="475">
        <v>0</v>
      </c>
      <c r="D41" s="323"/>
      <c r="E41" s="476">
        <v>374192</v>
      </c>
      <c r="F41" s="476">
        <v>0</v>
      </c>
      <c r="G41" s="477">
        <v>680348</v>
      </c>
      <c r="H41" s="478">
        <v>0</v>
      </c>
      <c r="I41" s="424"/>
      <c r="J41" s="346">
        <f t="shared" si="3"/>
        <v>1054540</v>
      </c>
      <c r="L41" s="2">
        <f t="shared" si="1"/>
        <v>0</v>
      </c>
      <c r="M41" s="2">
        <f t="shared" si="2"/>
        <v>374192</v>
      </c>
      <c r="O41" s="129">
        <f>IFERROR(VLOOKUP(A41,$A:$H,8,0),0)+IFERROR(VLOOKUP(A41,모바일!$A:$S,19,0),0)</f>
        <v>0</v>
      </c>
      <c r="Q41" s="429">
        <f>IFERROR(VLOOKUP(A41,유통플랫폼단!$A:$C,3,0),)</f>
        <v>0</v>
      </c>
    </row>
    <row r="42" spans="1:17" x14ac:dyDescent="0.25">
      <c r="A42" s="474" t="s">
        <v>77</v>
      </c>
      <c r="B42" s="475">
        <v>8000</v>
      </c>
      <c r="C42" s="475">
        <v>8000</v>
      </c>
      <c r="D42" s="323"/>
      <c r="E42" s="476">
        <v>0</v>
      </c>
      <c r="F42" s="476">
        <v>0</v>
      </c>
      <c r="G42" s="477">
        <v>0</v>
      </c>
      <c r="H42" s="478">
        <v>0</v>
      </c>
      <c r="I42" s="424"/>
      <c r="J42" s="346">
        <f t="shared" si="3"/>
        <v>0</v>
      </c>
      <c r="L42" s="2">
        <f t="shared" si="1"/>
        <v>4000</v>
      </c>
      <c r="M42" s="2">
        <f>E42+F42+Q42</f>
        <v>0</v>
      </c>
      <c r="O42" s="129">
        <f>IFERROR(VLOOKUP(A42,$A:$H,8,0),0)+IFERROR(VLOOKUP(A42,모바일!$A:$S,19,0),0)</f>
        <v>103083.33333333334</v>
      </c>
      <c r="Q42" s="429">
        <f>IFERROR(VLOOKUP(A42,유통플랫폼단!$A:$C,3,0),)</f>
        <v>0</v>
      </c>
    </row>
    <row r="43" spans="1:17" x14ac:dyDescent="0.25">
      <c r="A43" s="474" t="s">
        <v>78</v>
      </c>
      <c r="B43" s="475">
        <v>8000</v>
      </c>
      <c r="C43" s="475">
        <v>8000</v>
      </c>
      <c r="D43" s="323"/>
      <c r="E43" s="476">
        <v>0</v>
      </c>
      <c r="F43" s="476">
        <v>0</v>
      </c>
      <c r="G43" s="477">
        <v>0</v>
      </c>
      <c r="H43" s="478">
        <v>0</v>
      </c>
      <c r="I43" s="424"/>
      <c r="J43" s="346">
        <f t="shared" si="3"/>
        <v>0</v>
      </c>
      <c r="L43" s="2">
        <f t="shared" si="1"/>
        <v>4000</v>
      </c>
      <c r="M43" s="2">
        <f t="shared" si="2"/>
        <v>0</v>
      </c>
      <c r="O43" s="129">
        <f>IFERROR(VLOOKUP(A43,$A:$H,8,0),0)+IFERROR(VLOOKUP(A43,모바일!$A:$S,19,0),0)</f>
        <v>103083.33333333334</v>
      </c>
      <c r="Q43" s="429">
        <f>IFERROR(VLOOKUP(A43,유통플랫폼단!$A:$C,3,0),)</f>
        <v>0</v>
      </c>
    </row>
    <row r="44" spans="1:17" x14ac:dyDescent="0.25">
      <c r="A44" s="474" t="s">
        <v>82</v>
      </c>
      <c r="B44" s="475">
        <v>464000</v>
      </c>
      <c r="C44" s="475">
        <v>0</v>
      </c>
      <c r="D44" s="323"/>
      <c r="E44" s="476">
        <v>0</v>
      </c>
      <c r="F44" s="476">
        <v>0</v>
      </c>
      <c r="G44" s="477">
        <v>464000</v>
      </c>
      <c r="H44" s="478">
        <v>0</v>
      </c>
      <c r="I44" s="424"/>
      <c r="J44" s="346">
        <f t="shared" si="3"/>
        <v>464000</v>
      </c>
      <c r="L44" s="2">
        <f t="shared" si="1"/>
        <v>0</v>
      </c>
      <c r="M44" s="2">
        <f t="shared" si="2"/>
        <v>0</v>
      </c>
      <c r="O44" s="129">
        <f>IFERROR(VLOOKUP(A44,$A:$H,8,0),0)+IFERROR(VLOOKUP(A44,모바일!$A:$S,19,0),0)</f>
        <v>248000</v>
      </c>
      <c r="Q44" s="429">
        <f>IFERROR(VLOOKUP(A44,유통플랫폼단!$A:$C,3,0),)</f>
        <v>0</v>
      </c>
    </row>
    <row r="45" spans="1:17" x14ac:dyDescent="0.25">
      <c r="A45" s="474" t="s">
        <v>83</v>
      </c>
      <c r="B45" s="475">
        <v>464000</v>
      </c>
      <c r="C45" s="475">
        <v>0</v>
      </c>
      <c r="D45" s="323"/>
      <c r="E45" s="476">
        <v>0</v>
      </c>
      <c r="F45" s="476">
        <v>0</v>
      </c>
      <c r="G45" s="477">
        <v>464000</v>
      </c>
      <c r="H45" s="478">
        <v>0</v>
      </c>
      <c r="I45" s="424"/>
      <c r="J45" s="346">
        <f t="shared" si="3"/>
        <v>464000</v>
      </c>
      <c r="L45" s="2">
        <f t="shared" si="1"/>
        <v>0</v>
      </c>
      <c r="M45" s="2">
        <f t="shared" si="2"/>
        <v>0</v>
      </c>
      <c r="O45" s="129">
        <f>IFERROR(VLOOKUP(A45,$A:$H,8,0),0)+IFERROR(VLOOKUP(A45,모바일!$A:$S,19,0),0)</f>
        <v>248000</v>
      </c>
      <c r="Q45" s="429">
        <f>IFERROR(VLOOKUP(A45,유통플랫폼단!$A:$C,3,0),)</f>
        <v>0</v>
      </c>
    </row>
    <row r="46" spans="1:17" x14ac:dyDescent="0.25">
      <c r="A46" s="474" t="s">
        <v>87</v>
      </c>
      <c r="B46" s="475">
        <v>3308118</v>
      </c>
      <c r="C46" s="475">
        <v>3188118</v>
      </c>
      <c r="D46" s="323"/>
      <c r="E46" s="476">
        <v>0</v>
      </c>
      <c r="F46" s="476">
        <v>0</v>
      </c>
      <c r="G46" s="477">
        <v>0</v>
      </c>
      <c r="H46" s="478">
        <v>120000</v>
      </c>
      <c r="I46" s="424"/>
      <c r="J46" s="346">
        <f t="shared" si="3"/>
        <v>0</v>
      </c>
      <c r="L46" s="2">
        <f t="shared" si="1"/>
        <v>1594059</v>
      </c>
      <c r="M46" s="2">
        <f t="shared" si="2"/>
        <v>0</v>
      </c>
      <c r="O46" s="129">
        <f>IFERROR(VLOOKUP(A46,$A:$H,8,0),0)+IFERROR(VLOOKUP(A46,모바일!$A:$S,19,0),0)</f>
        <v>2571554.6666666665</v>
      </c>
      <c r="Q46" s="429">
        <f>IFERROR(VLOOKUP(A46,유통플랫폼단!$A:$C,3,0),)</f>
        <v>0</v>
      </c>
    </row>
    <row r="47" spans="1:17" x14ac:dyDescent="0.25">
      <c r="A47" s="474" t="s">
        <v>89</v>
      </c>
      <c r="B47" s="475">
        <v>292437</v>
      </c>
      <c r="C47" s="475">
        <v>292437</v>
      </c>
      <c r="D47" s="323"/>
      <c r="E47" s="476">
        <v>0</v>
      </c>
      <c r="F47" s="476">
        <v>0</v>
      </c>
      <c r="G47" s="477">
        <v>0</v>
      </c>
      <c r="H47" s="478">
        <v>0</v>
      </c>
      <c r="I47" s="424"/>
      <c r="J47" s="346">
        <f t="shared" si="3"/>
        <v>0</v>
      </c>
      <c r="L47" s="2">
        <f t="shared" si="1"/>
        <v>146218.5</v>
      </c>
      <c r="M47" s="2">
        <f t="shared" si="2"/>
        <v>0</v>
      </c>
      <c r="O47" s="129">
        <f>IFERROR(VLOOKUP(A47,$A:$H,8,0),0)+IFERROR(VLOOKUP(A47,모바일!$A:$S,19,0),0)</f>
        <v>165685</v>
      </c>
      <c r="Q47" s="429">
        <f>IFERROR(VLOOKUP(A47,유통플랫폼단!$A:$C,3,0),)</f>
        <v>0</v>
      </c>
    </row>
    <row r="48" spans="1:17" x14ac:dyDescent="0.25">
      <c r="A48" s="474" t="s">
        <v>92</v>
      </c>
      <c r="B48" s="475">
        <v>2895681</v>
      </c>
      <c r="C48" s="475">
        <v>2895681</v>
      </c>
      <c r="D48" s="323"/>
      <c r="E48" s="476">
        <v>0</v>
      </c>
      <c r="F48" s="476">
        <v>0</v>
      </c>
      <c r="G48" s="477">
        <v>0</v>
      </c>
      <c r="H48" s="478">
        <v>0</v>
      </c>
      <c r="I48" s="424"/>
      <c r="J48" s="346">
        <f t="shared" si="3"/>
        <v>0</v>
      </c>
      <c r="L48" s="2">
        <f t="shared" si="1"/>
        <v>1447840.5</v>
      </c>
      <c r="M48" s="2">
        <f t="shared" si="2"/>
        <v>0</v>
      </c>
      <c r="O48" s="129">
        <f>IFERROR(VLOOKUP(A48,$A:$H,8,0),0)+IFERROR(VLOOKUP(A48,모바일!$A:$S,19,0),0)</f>
        <v>1658431.6666666665</v>
      </c>
      <c r="Q48" s="429">
        <f>IFERROR(VLOOKUP(A48,유통플랫폼단!$A:$C,3,0),)</f>
        <v>0</v>
      </c>
    </row>
    <row r="49" spans="1:17" x14ac:dyDescent="0.25">
      <c r="A49" s="474" t="s">
        <v>93</v>
      </c>
      <c r="B49" s="475">
        <v>120000</v>
      </c>
      <c r="C49" s="475">
        <v>0</v>
      </c>
      <c r="D49" s="323"/>
      <c r="E49" s="476">
        <v>0</v>
      </c>
      <c r="F49" s="476">
        <v>0</v>
      </c>
      <c r="G49" s="477">
        <v>0</v>
      </c>
      <c r="H49" s="478">
        <v>120000</v>
      </c>
      <c r="I49" s="424"/>
      <c r="J49" s="346">
        <f t="shared" si="3"/>
        <v>0</v>
      </c>
      <c r="L49" s="2">
        <f t="shared" si="1"/>
        <v>0</v>
      </c>
      <c r="M49" s="2">
        <f t="shared" si="2"/>
        <v>0</v>
      </c>
      <c r="O49" s="129">
        <f>IFERROR(VLOOKUP(A49,$A:$H,8,0),0)+IFERROR(VLOOKUP(A49,모바일!$A:$S,19,0),0)</f>
        <v>518911</v>
      </c>
      <c r="Q49" s="429">
        <f>IFERROR(VLOOKUP(A49,유통플랫폼단!$A:$C,3,0),)</f>
        <v>0</v>
      </c>
    </row>
    <row r="50" spans="1:17" x14ac:dyDescent="0.25">
      <c r="A50" s="474" t="s">
        <v>95</v>
      </c>
      <c r="B50" s="475">
        <v>62246</v>
      </c>
      <c r="C50" s="475">
        <v>62246</v>
      </c>
      <c r="D50" s="323"/>
      <c r="E50" s="476">
        <v>0</v>
      </c>
      <c r="F50" s="476">
        <v>0</v>
      </c>
      <c r="G50" s="477">
        <v>0</v>
      </c>
      <c r="H50" s="478">
        <v>0</v>
      </c>
      <c r="I50" s="424"/>
      <c r="J50" s="346">
        <f t="shared" si="3"/>
        <v>0</v>
      </c>
      <c r="L50" s="2">
        <f t="shared" si="1"/>
        <v>31123</v>
      </c>
      <c r="M50" s="2">
        <f t="shared" si="2"/>
        <v>0</v>
      </c>
      <c r="O50" s="129">
        <f>IFERROR(VLOOKUP(A50,$A:$H,8,0),0)+IFERROR(VLOOKUP(A50,모바일!$A:$S,19,0),0)</f>
        <v>197861.66666666669</v>
      </c>
      <c r="Q50" s="429">
        <f>IFERROR(VLOOKUP(A50,유통플랫폼단!$A:$C,3,0),)</f>
        <v>0</v>
      </c>
    </row>
    <row r="51" spans="1:17" x14ac:dyDescent="0.25">
      <c r="A51" s="474" t="s">
        <v>96</v>
      </c>
      <c r="B51" s="475">
        <v>62246</v>
      </c>
      <c r="C51" s="475">
        <v>62246</v>
      </c>
      <c r="D51" s="323"/>
      <c r="E51" s="476">
        <v>0</v>
      </c>
      <c r="F51" s="476">
        <v>0</v>
      </c>
      <c r="G51" s="477">
        <v>0</v>
      </c>
      <c r="H51" s="478">
        <v>0</v>
      </c>
      <c r="I51" s="424"/>
      <c r="J51" s="346">
        <f t="shared" si="3"/>
        <v>0</v>
      </c>
      <c r="L51" s="2">
        <f t="shared" si="1"/>
        <v>31123</v>
      </c>
      <c r="M51" s="2">
        <f t="shared" si="2"/>
        <v>0</v>
      </c>
      <c r="O51" s="129">
        <f>IFERROR(VLOOKUP(A51,$A:$H,8,0),0)+IFERROR(VLOOKUP(A51,모바일!$A:$S,19,0),0)</f>
        <v>93090</v>
      </c>
      <c r="Q51" s="429">
        <f>IFERROR(VLOOKUP(A51,유통플랫폼단!$A:$C,3,0),)</f>
        <v>0</v>
      </c>
    </row>
    <row r="52" spans="1:17" x14ac:dyDescent="0.25">
      <c r="A52" s="474" t="s">
        <v>99</v>
      </c>
      <c r="B52" s="475">
        <v>31438909</v>
      </c>
      <c r="C52" s="475">
        <v>3285346</v>
      </c>
      <c r="D52" s="323"/>
      <c r="E52" s="476">
        <v>207100</v>
      </c>
      <c r="F52" s="476">
        <v>14310021</v>
      </c>
      <c r="G52" s="477">
        <v>300000</v>
      </c>
      <c r="H52" s="478">
        <v>13336442</v>
      </c>
      <c r="I52" s="424"/>
      <c r="J52" s="346">
        <f t="shared" si="3"/>
        <v>14817121</v>
      </c>
      <c r="L52" s="2">
        <f t="shared" si="1"/>
        <v>1642673</v>
      </c>
      <c r="M52" s="2">
        <f t="shared" si="2"/>
        <v>14517121</v>
      </c>
      <c r="O52" s="129">
        <f>IFERROR(VLOOKUP(A52,$A:$H,8,0),0)+IFERROR(VLOOKUP(A52,모바일!$A:$S,19,0),0)</f>
        <v>13663647.5</v>
      </c>
      <c r="Q52" s="429">
        <f>IFERROR(VLOOKUP(A52,유통플랫폼단!$A:$C,3,0),)</f>
        <v>0</v>
      </c>
    </row>
    <row r="53" spans="1:17" x14ac:dyDescent="0.25">
      <c r="A53" s="474" t="s">
        <v>172</v>
      </c>
      <c r="B53" s="475">
        <v>17987919</v>
      </c>
      <c r="C53" s="475">
        <v>0</v>
      </c>
      <c r="D53" s="323"/>
      <c r="E53" s="476">
        <v>207100</v>
      </c>
      <c r="F53" s="476">
        <v>4144377</v>
      </c>
      <c r="G53" s="477">
        <v>300000</v>
      </c>
      <c r="H53" s="478">
        <v>13336442</v>
      </c>
      <c r="I53" s="424"/>
      <c r="J53" s="346">
        <f t="shared" si="3"/>
        <v>4651477</v>
      </c>
      <c r="L53" s="2">
        <f t="shared" si="1"/>
        <v>0</v>
      </c>
      <c r="M53" s="2">
        <f t="shared" si="2"/>
        <v>4351477</v>
      </c>
      <c r="O53" s="129">
        <f>IFERROR(VLOOKUP(A53,$A:$H,8,0),0)+IFERROR(VLOOKUP(A53,모바일!$A:$S,19,0),0)</f>
        <v>13336442</v>
      </c>
      <c r="Q53" s="429">
        <f>IFERROR(VLOOKUP(A53,유통플랫폼단!$A:$C,3,0),)</f>
        <v>0</v>
      </c>
    </row>
    <row r="54" spans="1:17" x14ac:dyDescent="0.25">
      <c r="A54" s="474" t="s">
        <v>103</v>
      </c>
      <c r="B54" s="475">
        <v>10227890</v>
      </c>
      <c r="C54" s="475">
        <v>62246</v>
      </c>
      <c r="D54" s="323"/>
      <c r="E54" s="476">
        <v>0</v>
      </c>
      <c r="F54" s="476">
        <v>10165644</v>
      </c>
      <c r="G54" s="477">
        <v>0</v>
      </c>
      <c r="H54" s="478">
        <v>0</v>
      </c>
      <c r="I54" s="424"/>
      <c r="J54" s="346">
        <f t="shared" si="3"/>
        <v>10165644</v>
      </c>
      <c r="L54" s="2">
        <f t="shared" si="1"/>
        <v>31123</v>
      </c>
      <c r="M54" s="2">
        <f t="shared" si="2"/>
        <v>10165644</v>
      </c>
      <c r="O54" s="129">
        <f>IFERROR(VLOOKUP(A54,$A:$H,8,0),0)+IFERROR(VLOOKUP(A54,모바일!$A:$S,19,0),0)</f>
        <v>245918</v>
      </c>
      <c r="Q54" s="429">
        <f>IFERROR(VLOOKUP(A54,유통플랫폼단!$A:$C,3,0),)</f>
        <v>0</v>
      </c>
    </row>
    <row r="55" spans="1:17" x14ac:dyDescent="0.25">
      <c r="A55" s="474" t="s">
        <v>104</v>
      </c>
      <c r="B55" s="475">
        <v>3223100</v>
      </c>
      <c r="C55" s="475">
        <v>3223100</v>
      </c>
      <c r="D55" s="323"/>
      <c r="E55" s="476">
        <v>0</v>
      </c>
      <c r="F55" s="476">
        <v>0</v>
      </c>
      <c r="G55" s="477">
        <v>0</v>
      </c>
      <c r="H55" s="478">
        <v>0</v>
      </c>
      <c r="I55" s="424"/>
      <c r="J55" s="346">
        <f t="shared" si="3"/>
        <v>0</v>
      </c>
      <c r="L55" s="2">
        <f t="shared" si="1"/>
        <v>1611550</v>
      </c>
      <c r="M55" s="2">
        <f t="shared" si="2"/>
        <v>0</v>
      </c>
      <c r="O55" s="129">
        <f>IFERROR(VLOOKUP(A55,$A:$H,8,0),0)+IFERROR(VLOOKUP(A55,모바일!$A:$S,19,0),0)</f>
        <v>0</v>
      </c>
      <c r="Q55" s="429">
        <f>IFERROR(VLOOKUP(A55,유통플랫폼단!$A:$C,3,0),)</f>
        <v>0</v>
      </c>
    </row>
    <row r="56" spans="1:17" x14ac:dyDescent="0.25">
      <c r="A56" s="474" t="s">
        <v>105</v>
      </c>
      <c r="B56" s="475">
        <v>11420107</v>
      </c>
      <c r="C56" s="475">
        <v>9500000</v>
      </c>
      <c r="D56" s="323"/>
      <c r="E56" s="476">
        <v>0</v>
      </c>
      <c r="F56" s="476">
        <v>24587</v>
      </c>
      <c r="G56" s="477">
        <v>1200000</v>
      </c>
      <c r="H56" s="478">
        <v>695520</v>
      </c>
      <c r="I56" s="424"/>
      <c r="J56" s="346">
        <f t="shared" si="3"/>
        <v>1224587</v>
      </c>
      <c r="L56" s="2">
        <f t="shared" si="1"/>
        <v>4750000</v>
      </c>
      <c r="M56" s="2">
        <f t="shared" si="2"/>
        <v>24587</v>
      </c>
      <c r="O56" s="129">
        <f>IFERROR(VLOOKUP(A56,$A:$H,8,0),0)+IFERROR(VLOOKUP(A56,모바일!$A:$S,19,0),0)</f>
        <v>3728853.333333333</v>
      </c>
      <c r="Q56" s="429">
        <f>IFERROR(VLOOKUP(A56,유통플랫폼단!$A:$C,3,0),)</f>
        <v>0</v>
      </c>
    </row>
    <row r="57" spans="1:17" x14ac:dyDescent="0.25">
      <c r="A57" s="474" t="s">
        <v>131</v>
      </c>
      <c r="B57" s="475">
        <v>11420107</v>
      </c>
      <c r="C57" s="475">
        <v>9500000</v>
      </c>
      <c r="D57" s="323"/>
      <c r="E57" s="476">
        <v>0</v>
      </c>
      <c r="F57" s="476">
        <v>24587</v>
      </c>
      <c r="G57" s="477">
        <v>1200000</v>
      </c>
      <c r="H57" s="478">
        <v>695520</v>
      </c>
      <c r="I57" s="424"/>
      <c r="J57" s="346">
        <f t="shared" si="3"/>
        <v>1224587</v>
      </c>
      <c r="L57" s="2">
        <f t="shared" si="1"/>
        <v>4750000</v>
      </c>
      <c r="M57" s="2">
        <f t="shared" si="2"/>
        <v>24587</v>
      </c>
      <c r="O57" s="129">
        <f>IFERROR(VLOOKUP(A57,$A:$H,8,0),0)+IFERROR(VLOOKUP(A57,모바일!$A:$S,19,0),0)</f>
        <v>3428853.333333333</v>
      </c>
      <c r="Q57" s="429">
        <f>IFERROR(VLOOKUP(A57,유통플랫폼단!$A:$C,3,0),)</f>
        <v>0</v>
      </c>
    </row>
    <row r="58" spans="1:17" x14ac:dyDescent="0.25">
      <c r="A58" s="474" t="s">
        <v>344</v>
      </c>
      <c r="B58" s="475">
        <v>166934917</v>
      </c>
      <c r="C58" s="475">
        <v>-43924981</v>
      </c>
      <c r="D58" s="323"/>
      <c r="E58" s="476">
        <v>17918708</v>
      </c>
      <c r="F58" s="476">
        <v>108287087</v>
      </c>
      <c r="G58" s="477">
        <v>100174974</v>
      </c>
      <c r="H58" s="478">
        <v>-15520871</v>
      </c>
      <c r="I58" s="424"/>
      <c r="J58" s="346">
        <f t="shared" si="3"/>
        <v>226380769</v>
      </c>
      <c r="L58" s="2">
        <f t="shared" si="1"/>
        <v>-21962490.5</v>
      </c>
      <c r="M58" s="2">
        <f t="shared" si="2"/>
        <v>125405795</v>
      </c>
      <c r="O58" s="129">
        <f>IFERROR(VLOOKUP(A58,$A:$H,8,0),0)+IFERROR(VLOOKUP(A58,모바일!$A:$S,19,0),0)</f>
        <v>-106412119.33333333</v>
      </c>
      <c r="Q58" s="429">
        <f>IFERROR(VLOOKUP(A58,유통플랫폼단!$A:$C,3,0),)</f>
        <v>-800000</v>
      </c>
    </row>
    <row r="59" spans="1:17" x14ac:dyDescent="0.25">
      <c r="A59" s="474" t="s">
        <v>115</v>
      </c>
      <c r="B59" s="475">
        <v>0</v>
      </c>
      <c r="C59" s="475">
        <v>0</v>
      </c>
      <c r="D59" s="323"/>
      <c r="E59" s="476">
        <v>0</v>
      </c>
      <c r="F59" s="476">
        <v>0</v>
      </c>
      <c r="G59" s="477">
        <v>0</v>
      </c>
      <c r="H59" s="478">
        <v>0</v>
      </c>
      <c r="I59" s="424"/>
      <c r="J59" s="346">
        <f t="shared" si="3"/>
        <v>0</v>
      </c>
      <c r="L59" s="2">
        <f t="shared" si="1"/>
        <v>0</v>
      </c>
      <c r="M59" s="2">
        <f t="shared" si="2"/>
        <v>0</v>
      </c>
      <c r="O59" s="129">
        <f>IFERROR(VLOOKUP(A59,$A:$H,8,0),0)+IFERROR(VLOOKUP(A59,모바일!$A:$S,19,0),0)</f>
        <v>0</v>
      </c>
      <c r="Q59" s="429">
        <f>IFERROR(VLOOKUP(A59,유통플랫폼단!$A:$C,3,0),)</f>
        <v>0</v>
      </c>
    </row>
    <row r="60" spans="1:17" x14ac:dyDescent="0.25">
      <c r="A60" s="474" t="s">
        <v>116</v>
      </c>
      <c r="B60" s="475">
        <v>0</v>
      </c>
      <c r="C60" s="475">
        <v>0</v>
      </c>
      <c r="D60" s="323"/>
      <c r="E60" s="476">
        <v>0</v>
      </c>
      <c r="F60" s="476">
        <v>0</v>
      </c>
      <c r="G60" s="477">
        <v>0</v>
      </c>
      <c r="H60" s="478">
        <v>0</v>
      </c>
      <c r="I60" s="424"/>
      <c r="J60" s="346">
        <f t="shared" si="3"/>
        <v>0</v>
      </c>
      <c r="L60" s="2">
        <f t="shared" si="1"/>
        <v>0</v>
      </c>
      <c r="M60" s="2">
        <f t="shared" si="2"/>
        <v>0</v>
      </c>
      <c r="O60" s="129">
        <f>IFERROR(VLOOKUP(A60,$A:$H,8,0),0)+IFERROR(VLOOKUP(A60,모바일!$A:$S,19,0),0)</f>
        <v>0</v>
      </c>
      <c r="Q60" s="429">
        <f>IFERROR(VLOOKUP(A60,유통플랫폼단!$A:$C,3,0),)</f>
        <v>0</v>
      </c>
    </row>
    <row r="61" spans="1:17" x14ac:dyDescent="0.25">
      <c r="A61" s="474" t="s">
        <v>349</v>
      </c>
      <c r="B61" s="475">
        <v>166934917</v>
      </c>
      <c r="C61" s="475">
        <v>-43924981</v>
      </c>
      <c r="D61" s="323"/>
      <c r="E61" s="476">
        <v>17918708</v>
      </c>
      <c r="F61" s="476">
        <v>108287087</v>
      </c>
      <c r="G61" s="477">
        <v>100174974</v>
      </c>
      <c r="H61" s="478">
        <v>-15520871</v>
      </c>
      <c r="I61" s="424"/>
      <c r="J61" s="346">
        <f t="shared" si="3"/>
        <v>226380769</v>
      </c>
      <c r="L61" s="2">
        <f t="shared" si="1"/>
        <v>-21962490.5</v>
      </c>
      <c r="M61" s="2">
        <f t="shared" si="2"/>
        <v>125405795</v>
      </c>
      <c r="O61" s="129">
        <f>IFERROR(VLOOKUP(A61,$A:$H,8,0),0)+IFERROR(VLOOKUP(A61,모바일!$A:$S,19,0),0)</f>
        <v>-106412119.33333333</v>
      </c>
      <c r="Q61" s="429">
        <f>IFERROR(VLOOKUP(A61,유통플랫폼단!$A:$C,3,0),)</f>
        <v>-800000</v>
      </c>
    </row>
    <row r="62" spans="1:17" x14ac:dyDescent="0.25">
      <c r="A62" s="474" t="s">
        <v>350</v>
      </c>
      <c r="B62" s="475">
        <v>166934917</v>
      </c>
      <c r="C62" s="475">
        <v>-43924981</v>
      </c>
      <c r="D62" s="323"/>
      <c r="E62" s="476">
        <v>17918708</v>
      </c>
      <c r="F62" s="476">
        <v>108287087</v>
      </c>
      <c r="G62" s="477">
        <v>100174974</v>
      </c>
      <c r="H62" s="478">
        <v>-15520871</v>
      </c>
      <c r="I62" s="424"/>
      <c r="J62" s="346">
        <f t="shared" si="3"/>
        <v>226380769</v>
      </c>
      <c r="L62" s="2">
        <f t="shared" si="1"/>
        <v>-21962490.5</v>
      </c>
      <c r="M62" s="2">
        <f t="shared" si="2"/>
        <v>125405795</v>
      </c>
      <c r="O62" s="129">
        <f>IFERROR(VLOOKUP(A62,$A:$H,8,0),0)+IFERROR(VLOOKUP(A62,모바일!$A:$S,19,0),0)</f>
        <v>-106412119.33333333</v>
      </c>
      <c r="Q62" s="429">
        <f>IFERROR(VLOOKUP(A62,유통플랫폼단!$A:$C,3,0),)</f>
        <v>-800000</v>
      </c>
    </row>
    <row r="63" spans="1:17" x14ac:dyDescent="0.25">
      <c r="A63" s="474" t="s">
        <v>117</v>
      </c>
      <c r="B63" s="475">
        <v>0</v>
      </c>
      <c r="C63" s="475">
        <v>0</v>
      </c>
      <c r="D63" s="323"/>
      <c r="E63" s="476">
        <v>0</v>
      </c>
      <c r="F63" s="476">
        <v>0</v>
      </c>
      <c r="G63" s="477">
        <v>0</v>
      </c>
      <c r="H63" s="478">
        <v>0</v>
      </c>
      <c r="I63" s="424"/>
      <c r="J63" s="346">
        <f t="shared" si="3"/>
        <v>0</v>
      </c>
      <c r="L63" s="2">
        <f t="shared" si="1"/>
        <v>0</v>
      </c>
      <c r="M63" s="2">
        <f t="shared" si="2"/>
        <v>0</v>
      </c>
      <c r="O63" s="129">
        <f>IFERROR(VLOOKUP(A63,$A:$H,8,0),0)+IFERROR(VLOOKUP(A63,모바일!$A:$S,19,0),0)</f>
        <v>0</v>
      </c>
      <c r="Q63" s="429">
        <f>IFERROR(VLOOKUP(A63,유통플랫폼단!$A:$C,3,0),)</f>
        <v>0</v>
      </c>
    </row>
    <row r="64" spans="1:17" x14ac:dyDescent="0.25">
      <c r="A64" s="474" t="s">
        <v>351</v>
      </c>
      <c r="B64" s="475">
        <v>166934917</v>
      </c>
      <c r="C64" s="475">
        <v>-43924981</v>
      </c>
      <c r="D64" s="323"/>
      <c r="E64" s="476">
        <v>17918708</v>
      </c>
      <c r="F64" s="476">
        <v>108287087</v>
      </c>
      <c r="G64" s="477">
        <v>100174974</v>
      </c>
      <c r="H64" s="478">
        <v>-15520871</v>
      </c>
      <c r="I64" s="424"/>
      <c r="J64" s="346">
        <f t="shared" si="3"/>
        <v>226380769</v>
      </c>
      <c r="L64" s="2">
        <f t="shared" si="1"/>
        <v>-21962490.5</v>
      </c>
      <c r="M64" s="2">
        <f t="shared" si="2"/>
        <v>125405795</v>
      </c>
      <c r="O64" s="129">
        <f>IFERROR(VLOOKUP(A64,$A:$H,8,0),0)+IFERROR(VLOOKUP(A64,모바일!$A:$S,19,0),0)</f>
        <v>-15520871</v>
      </c>
      <c r="Q64" s="429">
        <f>IFERROR(VLOOKUP(A64,유통플랫폼단!$A:$C,3,0),)</f>
        <v>-800000</v>
      </c>
    </row>
    <row r="65" spans="1:17" x14ac:dyDescent="0.25">
      <c r="A65" s="474" t="s">
        <v>118</v>
      </c>
      <c r="B65" s="475">
        <v>0</v>
      </c>
      <c r="C65" s="475">
        <v>0</v>
      </c>
      <c r="D65" s="323"/>
      <c r="E65" s="476">
        <v>0</v>
      </c>
      <c r="F65" s="476">
        <v>0</v>
      </c>
      <c r="G65" s="477">
        <v>0</v>
      </c>
      <c r="H65" s="478">
        <v>0</v>
      </c>
      <c r="I65" s="424"/>
      <c r="J65" s="346">
        <f t="shared" si="3"/>
        <v>0</v>
      </c>
      <c r="L65" s="2">
        <f t="shared" si="1"/>
        <v>0</v>
      </c>
      <c r="M65" s="2">
        <f t="shared" si="2"/>
        <v>0</v>
      </c>
      <c r="O65" s="129">
        <f>IFERROR(VLOOKUP(A65,$A:$H,8,0),0)+IFERROR(VLOOKUP(A65,모바일!$A:$S,19,0),0)</f>
        <v>0</v>
      </c>
      <c r="Q65" s="429">
        <f>IFERROR(VLOOKUP(A65,유통플랫폼단!$A:$C,3,0),)</f>
        <v>0</v>
      </c>
    </row>
    <row r="66" spans="1:17" x14ac:dyDescent="0.25">
      <c r="A66" s="474" t="s">
        <v>352</v>
      </c>
      <c r="B66" s="475">
        <v>166934917</v>
      </c>
      <c r="C66" s="475">
        <v>-43924981</v>
      </c>
      <c r="D66" s="324"/>
      <c r="E66" s="476">
        <v>17918708</v>
      </c>
      <c r="F66" s="476">
        <v>108287087</v>
      </c>
      <c r="G66" s="477">
        <v>100174974</v>
      </c>
      <c r="H66" s="478">
        <v>-15520871</v>
      </c>
      <c r="I66" s="424"/>
      <c r="J66" s="346">
        <f t="shared" si="3"/>
        <v>226380769</v>
      </c>
      <c r="L66" s="2">
        <f t="shared" si="1"/>
        <v>-21962490.5</v>
      </c>
      <c r="M66" s="2">
        <f t="shared" si="2"/>
        <v>125405795</v>
      </c>
      <c r="O66" s="129">
        <f>IFERROR(VLOOKUP(A66,$A:$H,8,0),0)+IFERROR(VLOOKUP(A66,모바일!$A:$S,19,0),0)</f>
        <v>-106412119.33333333</v>
      </c>
      <c r="Q66" s="429">
        <f>IFERROR(VLOOKUP(A66,유통플랫폼단!$A:$C,3,0),)</f>
        <v>-800000</v>
      </c>
    </row>
    <row r="67" spans="1:17" x14ac:dyDescent="0.25">
      <c r="A67" s="474" t="s">
        <v>119</v>
      </c>
      <c r="B67" s="475">
        <v>0</v>
      </c>
      <c r="C67" s="475">
        <v>0</v>
      </c>
      <c r="D67" s="323"/>
      <c r="E67" s="476">
        <v>0</v>
      </c>
      <c r="F67" s="476">
        <v>0</v>
      </c>
      <c r="G67" s="477">
        <v>0</v>
      </c>
      <c r="H67" s="478">
        <v>0</v>
      </c>
      <c r="I67" s="424"/>
      <c r="J67" s="346">
        <f t="shared" ref="J67:J71" si="4">SUM(E67:G67)</f>
        <v>0</v>
      </c>
      <c r="L67" s="2">
        <f t="shared" si="1"/>
        <v>0</v>
      </c>
      <c r="M67" s="2">
        <f t="shared" si="2"/>
        <v>0</v>
      </c>
      <c r="O67" s="129">
        <f>IFERROR(VLOOKUP(A67,$A:$H,8,0),0)+IFERROR(VLOOKUP(A67,모바일!$A:$S,19,0),0)</f>
        <v>0</v>
      </c>
      <c r="Q67" s="429">
        <f>IFERROR(VLOOKUP(A67,유통플랫폼단!$A:$C,3,0),)</f>
        <v>0</v>
      </c>
    </row>
    <row r="68" spans="1:17" x14ac:dyDescent="0.25">
      <c r="A68" s="474" t="s">
        <v>120</v>
      </c>
      <c r="B68" s="475">
        <v>0</v>
      </c>
      <c r="C68" s="475">
        <v>0</v>
      </c>
      <c r="D68" s="324"/>
      <c r="E68" s="476">
        <v>0</v>
      </c>
      <c r="F68" s="476">
        <v>0</v>
      </c>
      <c r="G68" s="477">
        <v>0</v>
      </c>
      <c r="H68" s="478">
        <v>0</v>
      </c>
      <c r="I68" s="424"/>
      <c r="J68" s="346">
        <f t="shared" si="4"/>
        <v>0</v>
      </c>
      <c r="L68" s="2">
        <f t="shared" ref="L68:L71" si="5">C68/2</f>
        <v>0</v>
      </c>
      <c r="M68" s="2">
        <f t="shared" ref="M68:M71" si="6">E68+F68+Q68</f>
        <v>0</v>
      </c>
      <c r="O68" s="129">
        <f>IFERROR(VLOOKUP(A68,$A:$H,8,0),0)+IFERROR(VLOOKUP(A68,모바일!$A:$S,19,0),0)</f>
        <v>0</v>
      </c>
      <c r="Q68" s="429">
        <f>IFERROR(VLOOKUP(A68,유통플랫폼단!$A:$C,3,0),)</f>
        <v>0</v>
      </c>
    </row>
    <row r="69" spans="1:17" x14ac:dyDescent="0.25">
      <c r="A69" s="474" t="s">
        <v>121</v>
      </c>
      <c r="B69" s="475">
        <v>0</v>
      </c>
      <c r="C69" s="475">
        <v>0</v>
      </c>
      <c r="D69" s="323"/>
      <c r="E69" s="476">
        <v>0</v>
      </c>
      <c r="F69" s="476">
        <v>0</v>
      </c>
      <c r="G69" s="477">
        <v>0</v>
      </c>
      <c r="H69" s="478">
        <v>0</v>
      </c>
      <c r="I69" s="424"/>
      <c r="J69" s="346">
        <f t="shared" si="4"/>
        <v>0</v>
      </c>
      <c r="L69" s="2">
        <f t="shared" si="5"/>
        <v>0</v>
      </c>
      <c r="M69" s="2">
        <f t="shared" si="6"/>
        <v>0</v>
      </c>
      <c r="O69" s="129">
        <f>IFERROR(VLOOKUP(A69,$A:$H,8,0),0)+IFERROR(VLOOKUP(A69,모바일!$A:$S,19,0),0)</f>
        <v>0</v>
      </c>
      <c r="Q69" s="429">
        <f>IFERROR(VLOOKUP(A69,유통플랫폼단!$A:$C,3,0),)</f>
        <v>0</v>
      </c>
    </row>
    <row r="70" spans="1:17" x14ac:dyDescent="0.25">
      <c r="A70" s="474" t="s">
        <v>122</v>
      </c>
      <c r="B70" s="475">
        <v>0</v>
      </c>
      <c r="C70" s="475">
        <v>0</v>
      </c>
      <c r="D70" s="324"/>
      <c r="E70" s="476">
        <v>0</v>
      </c>
      <c r="F70" s="476">
        <v>0</v>
      </c>
      <c r="G70" s="477">
        <v>0</v>
      </c>
      <c r="H70" s="478">
        <v>0</v>
      </c>
      <c r="I70" s="424"/>
      <c r="J70" s="346">
        <f t="shared" si="4"/>
        <v>0</v>
      </c>
      <c r="L70" s="2">
        <f t="shared" si="5"/>
        <v>0</v>
      </c>
      <c r="M70" s="2">
        <f t="shared" si="6"/>
        <v>0</v>
      </c>
      <c r="O70" s="129">
        <f>IFERROR(VLOOKUP(A70,$A:$H,8,0),0)+IFERROR(VLOOKUP(A70,모바일!$A:$S,19,0),0)</f>
        <v>0</v>
      </c>
      <c r="Q70" s="429">
        <f>IFERROR(VLOOKUP(A70,유통플랫폼단!$A:$C,3,0),)</f>
        <v>0</v>
      </c>
    </row>
    <row r="71" spans="1:17" x14ac:dyDescent="0.25">
      <c r="A71" s="474" t="s">
        <v>123</v>
      </c>
      <c r="B71" s="475">
        <v>0</v>
      </c>
      <c r="C71" s="475">
        <v>0</v>
      </c>
      <c r="D71" s="324"/>
      <c r="E71" s="476">
        <v>0</v>
      </c>
      <c r="F71" s="476">
        <v>0</v>
      </c>
      <c r="G71" s="477">
        <v>0</v>
      </c>
      <c r="H71" s="478">
        <v>0</v>
      </c>
      <c r="I71" s="424"/>
      <c r="J71" s="346">
        <f t="shared" si="4"/>
        <v>0</v>
      </c>
      <c r="L71" s="2">
        <f t="shared" si="5"/>
        <v>0</v>
      </c>
      <c r="M71" s="2">
        <f t="shared" si="6"/>
        <v>0</v>
      </c>
      <c r="O71" s="129">
        <f>IFERROR(VLOOKUP(A71,$A:$H,8,0),0)+IFERROR(VLOOKUP(A71,모바일!$A:$S,19,0),0)</f>
        <v>0</v>
      </c>
      <c r="Q71" s="429">
        <f>IFERROR(VLOOKUP(A71,유통플랫폼단!$A:$C,3,0),)</f>
        <v>0</v>
      </c>
    </row>
    <row r="72" spans="1:17" x14ac:dyDescent="0.25">
      <c r="Q72" s="429">
        <f>IFERROR(VLOOKUP(A72,유통플랫폼단!$A:$C,3,0),)</f>
        <v>0</v>
      </c>
    </row>
    <row r="73" spans="1:17" x14ac:dyDescent="0.25">
      <c r="Q73" s="429">
        <v>0</v>
      </c>
    </row>
    <row r="74" spans="1:17" x14ac:dyDescent="0.25">
      <c r="Q74" s="429">
        <v>0</v>
      </c>
    </row>
    <row r="75" spans="1:17" x14ac:dyDescent="0.25">
      <c r="Q75" s="429">
        <v>0</v>
      </c>
    </row>
    <row r="76" spans="1:17" x14ac:dyDescent="0.25">
      <c r="Q76" s="429">
        <v>0</v>
      </c>
    </row>
    <row r="77" spans="1:17" x14ac:dyDescent="0.25">
      <c r="Q77" s="429">
        <v>0</v>
      </c>
    </row>
    <row r="78" spans="1:17" x14ac:dyDescent="0.25">
      <c r="Q78" s="429">
        <v>0</v>
      </c>
    </row>
    <row r="79" spans="1:17" x14ac:dyDescent="0.25">
      <c r="Q79" s="429">
        <v>0</v>
      </c>
    </row>
    <row r="80" spans="1:17" x14ac:dyDescent="0.25">
      <c r="Q80" s="429">
        <v>0</v>
      </c>
    </row>
    <row r="81" spans="17:17" x14ac:dyDescent="0.25">
      <c r="Q81" s="429">
        <v>0</v>
      </c>
    </row>
    <row r="82" spans="17:17" x14ac:dyDescent="0.25">
      <c r="Q82" s="429">
        <v>0</v>
      </c>
    </row>
    <row r="83" spans="17:17" x14ac:dyDescent="0.25">
      <c r="Q83" s="429">
        <v>0</v>
      </c>
    </row>
    <row r="84" spans="17:17" x14ac:dyDescent="0.25">
      <c r="Q84" s="429">
        <v>0</v>
      </c>
    </row>
    <row r="85" spans="17:17" x14ac:dyDescent="0.25">
      <c r="Q85" s="429">
        <v>0</v>
      </c>
    </row>
    <row r="86" spans="17:17" x14ac:dyDescent="0.25">
      <c r="Q86" s="429">
        <v>0</v>
      </c>
    </row>
    <row r="87" spans="17:17" x14ac:dyDescent="0.25">
      <c r="Q87" s="429">
        <v>-8800000</v>
      </c>
    </row>
    <row r="88" spans="17:17" x14ac:dyDescent="0.25">
      <c r="Q88" s="429">
        <v>0</v>
      </c>
    </row>
    <row r="89" spans="17:17" x14ac:dyDescent="0.25">
      <c r="Q89" s="429">
        <v>0</v>
      </c>
    </row>
    <row r="90" spans="17:17" x14ac:dyDescent="0.25">
      <c r="Q90" s="429">
        <v>0</v>
      </c>
    </row>
    <row r="91" spans="17:17" x14ac:dyDescent="0.25">
      <c r="Q91" s="429">
        <v>0</v>
      </c>
    </row>
    <row r="92" spans="17:17" x14ac:dyDescent="0.25">
      <c r="Q92" s="429">
        <v>-8800000</v>
      </c>
    </row>
    <row r="93" spans="17:17" x14ac:dyDescent="0.25">
      <c r="Q93" s="429">
        <v>-8800000</v>
      </c>
    </row>
    <row r="94" spans="17:17" x14ac:dyDescent="0.25">
      <c r="Q94" s="429">
        <v>0</v>
      </c>
    </row>
    <row r="95" spans="17:17" x14ac:dyDescent="0.25">
      <c r="Q95" s="429">
        <v>-8800000</v>
      </c>
    </row>
    <row r="96" spans="17:17" x14ac:dyDescent="0.25">
      <c r="Q96" s="429">
        <v>0</v>
      </c>
    </row>
    <row r="97" spans="17:17" x14ac:dyDescent="0.25">
      <c r="Q97" s="429">
        <v>-8800000</v>
      </c>
    </row>
    <row r="98" spans="17:17" x14ac:dyDescent="0.25">
      <c r="Q98" s="429">
        <v>0</v>
      </c>
    </row>
    <row r="99" spans="17:17" x14ac:dyDescent="0.25">
      <c r="Q99" s="429">
        <v>0</v>
      </c>
    </row>
    <row r="100" spans="17:17" x14ac:dyDescent="0.25">
      <c r="Q100" s="429">
        <v>0</v>
      </c>
    </row>
    <row r="101" spans="17:17" x14ac:dyDescent="0.25">
      <c r="Q101" s="429">
        <v>0</v>
      </c>
    </row>
    <row r="102" spans="17:17" x14ac:dyDescent="0.25">
      <c r="Q102" s="429">
        <v>0</v>
      </c>
    </row>
  </sheetData>
  <autoFilter ref="O1:O71" xr:uid="{880E9BB8-9745-41F3-8151-11F6AA93CE46}"/>
  <mergeCells count="6">
    <mergeCell ref="O1:O2"/>
    <mergeCell ref="J1:J2"/>
    <mergeCell ref="L1:L2"/>
    <mergeCell ref="M1:M2"/>
    <mergeCell ref="A1:A2"/>
    <mergeCell ref="B1:B2"/>
  </mergeCells>
  <phoneticPr fontId="4" type="noConversion"/>
  <pageMargins left="0.7" right="0.7" top="0.75" bottom="0.75" header="0.3" footer="0.3"/>
  <pageSetup paperSize="9" orientation="portrait" r:id="rId1"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53ADA0-C638-44F3-A719-D51EF700BB1F}">
  <sheetPr>
    <tabColor theme="4" tint="0.59999389629810485"/>
  </sheetPr>
  <dimension ref="A1:T80"/>
  <sheetViews>
    <sheetView workbookViewId="0">
      <pane xSplit="2" topLeftCell="C1" activePane="topRight" state="frozen"/>
      <selection pane="topRight" sqref="A1:A2"/>
    </sheetView>
  </sheetViews>
  <sheetFormatPr defaultRowHeight="12.5" x14ac:dyDescent="0.25"/>
  <cols>
    <col min="1" max="1" width="28.1796875" bestFit="1" customWidth="1"/>
    <col min="2" max="3" width="22.6328125" customWidth="1"/>
    <col min="4" max="4" width="3.6328125" customWidth="1"/>
    <col min="5" max="7" width="22.6328125" customWidth="1"/>
    <col min="8" max="8" width="14.453125" customWidth="1"/>
    <col min="9" max="9" width="6" customWidth="1"/>
    <col min="10" max="10" width="20.08984375" style="106" customWidth="1"/>
    <col min="11" max="12" width="13.453125" style="129" customWidth="1"/>
    <col min="13" max="13" width="12.26953125" style="129" bestFit="1" customWidth="1"/>
    <col min="14" max="14" width="12.453125" style="129" customWidth="1"/>
    <col min="15" max="15" width="8.7265625" style="106"/>
    <col min="17" max="18" width="11" bestFit="1" customWidth="1"/>
    <col min="19" max="19" width="11.7265625" bestFit="1" customWidth="1"/>
  </cols>
  <sheetData>
    <row r="1" spans="1:20" ht="14" x14ac:dyDescent="0.35">
      <c r="A1" s="525" t="s">
        <v>439</v>
      </c>
      <c r="B1" s="525" t="s">
        <v>1</v>
      </c>
      <c r="C1" s="389" t="s">
        <v>604</v>
      </c>
      <c r="D1" s="324"/>
      <c r="E1" s="374" t="s">
        <v>605</v>
      </c>
      <c r="F1" s="374" t="s">
        <v>606</v>
      </c>
      <c r="G1" s="374" t="s">
        <v>607</v>
      </c>
      <c r="H1" s="531" t="s">
        <v>600</v>
      </c>
      <c r="J1" s="418" t="s">
        <v>632</v>
      </c>
      <c r="K1" s="419" t="s">
        <v>633</v>
      </c>
      <c r="L1" s="530" t="s">
        <v>634</v>
      </c>
      <c r="M1" s="530"/>
      <c r="N1" s="420" t="s">
        <v>635</v>
      </c>
      <c r="Q1" s="530" t="s">
        <v>634</v>
      </c>
      <c r="R1" s="530"/>
      <c r="S1" s="420" t="s">
        <v>635</v>
      </c>
    </row>
    <row r="2" spans="1:20" ht="14" x14ac:dyDescent="0.35">
      <c r="A2" s="525" t="s">
        <v>0</v>
      </c>
      <c r="B2" s="525" t="s">
        <v>1</v>
      </c>
      <c r="C2" s="389" t="s">
        <v>445</v>
      </c>
      <c r="D2" s="324"/>
      <c r="E2" s="374" t="s">
        <v>608</v>
      </c>
      <c r="F2" s="374" t="s">
        <v>609</v>
      </c>
      <c r="G2" s="374" t="s">
        <v>610</v>
      </c>
      <c r="H2" s="532"/>
      <c r="K2" s="421"/>
      <c r="L2" s="530" t="s">
        <v>636</v>
      </c>
      <c r="M2" s="530"/>
      <c r="N2" s="419" t="s">
        <v>637</v>
      </c>
      <c r="Q2" s="420" t="s">
        <v>638</v>
      </c>
      <c r="R2" s="426" t="s">
        <v>639</v>
      </c>
      <c r="S2" s="419" t="s">
        <v>637</v>
      </c>
    </row>
    <row r="3" spans="1:20" s="468" customFormat="1" x14ac:dyDescent="0.25">
      <c r="A3" s="437" t="s">
        <v>281</v>
      </c>
      <c r="B3" s="425">
        <v>-76954193</v>
      </c>
      <c r="C3" s="425">
        <v>-84669736</v>
      </c>
      <c r="D3" s="471"/>
      <c r="E3" s="473">
        <v>12461200</v>
      </c>
      <c r="F3" s="473">
        <v>15587478</v>
      </c>
      <c r="G3" s="473">
        <v>-20333135</v>
      </c>
      <c r="H3" s="325">
        <f>SUM(E3:F3)</f>
        <v>28048678</v>
      </c>
      <c r="J3" s="147"/>
      <c r="K3" s="472">
        <f>C3/6</f>
        <v>-14111622.666666666</v>
      </c>
      <c r="L3" s="472">
        <f>K3/2</f>
        <v>-7055811.333333333</v>
      </c>
      <c r="M3" s="472">
        <f>K3/2</f>
        <v>-7055811.333333333</v>
      </c>
      <c r="N3" s="472">
        <f>K3*5</f>
        <v>-70558113.333333328</v>
      </c>
      <c r="O3" s="468" t="b">
        <f>C3=L3+M3+N3</f>
        <v>1</v>
      </c>
      <c r="Q3" s="472">
        <f>L3+E3</f>
        <v>5405388.666666667</v>
      </c>
      <c r="R3" s="472">
        <f t="shared" ref="R3" si="0">M3+F3</f>
        <v>8531666.6666666679</v>
      </c>
      <c r="S3" s="472">
        <f t="shared" ref="S3" si="1">N3+G3</f>
        <v>-90891248.333333328</v>
      </c>
      <c r="T3" s="468" t="b">
        <f>B3=Q3+R3+S3</f>
        <v>1</v>
      </c>
    </row>
    <row r="4" spans="1:20" s="468" customFormat="1" x14ac:dyDescent="0.25">
      <c r="A4" s="437" t="s">
        <v>4</v>
      </c>
      <c r="B4" s="425">
        <v>100859091</v>
      </c>
      <c r="C4" s="425">
        <v>0</v>
      </c>
      <c r="D4" s="471"/>
      <c r="E4" s="473">
        <v>30400000</v>
      </c>
      <c r="F4" s="473">
        <v>24800000</v>
      </c>
      <c r="G4" s="473">
        <v>45659091</v>
      </c>
      <c r="H4" s="325">
        <f t="shared" ref="H4:H67" si="2">SUM(E4:F4)</f>
        <v>55200000</v>
      </c>
      <c r="J4" s="147"/>
      <c r="K4" s="472">
        <f t="shared" ref="K4:K12" si="3">C4/6</f>
        <v>0</v>
      </c>
      <c r="L4" s="472">
        <f t="shared" ref="L4:L12" si="4">K4/2</f>
        <v>0</v>
      </c>
      <c r="M4" s="472">
        <f t="shared" ref="M4:M12" si="5">K4/2</f>
        <v>0</v>
      </c>
      <c r="N4" s="472">
        <f t="shared" ref="N4:N12" si="6">K4*5</f>
        <v>0</v>
      </c>
      <c r="O4" s="468" t="b">
        <f t="shared" ref="O4:O12" si="7">C4=L4+M4+N4</f>
        <v>1</v>
      </c>
      <c r="Q4" s="472">
        <f t="shared" ref="Q4:Q12" si="8">L4+E4</f>
        <v>30400000</v>
      </c>
      <c r="R4" s="472">
        <f t="shared" ref="R4:R12" si="9">M4+F4</f>
        <v>24800000</v>
      </c>
      <c r="S4" s="472">
        <f t="shared" ref="S4:S12" si="10">N4+G4</f>
        <v>45659091</v>
      </c>
      <c r="T4" s="468" t="b">
        <f t="shared" ref="T4:T11" si="11">B4=Q4+R4+S4</f>
        <v>1</v>
      </c>
    </row>
    <row r="5" spans="1:20" s="468" customFormat="1" x14ac:dyDescent="0.25">
      <c r="A5" s="437" t="s">
        <v>5</v>
      </c>
      <c r="B5" s="425">
        <v>45659091</v>
      </c>
      <c r="C5" s="425">
        <v>0</v>
      </c>
      <c r="D5" s="471"/>
      <c r="E5" s="473">
        <v>0</v>
      </c>
      <c r="F5" s="473">
        <v>0</v>
      </c>
      <c r="G5" s="473">
        <v>45659091</v>
      </c>
      <c r="H5" s="325">
        <f t="shared" si="2"/>
        <v>0</v>
      </c>
      <c r="J5" s="147"/>
      <c r="K5" s="472">
        <f t="shared" si="3"/>
        <v>0</v>
      </c>
      <c r="L5" s="472">
        <f t="shared" si="4"/>
        <v>0</v>
      </c>
      <c r="M5" s="472">
        <f t="shared" si="5"/>
        <v>0</v>
      </c>
      <c r="N5" s="472">
        <f t="shared" si="6"/>
        <v>0</v>
      </c>
      <c r="O5" s="468" t="b">
        <f t="shared" si="7"/>
        <v>1</v>
      </c>
      <c r="Q5" s="472">
        <f t="shared" si="8"/>
        <v>0</v>
      </c>
      <c r="R5" s="472">
        <f t="shared" si="9"/>
        <v>0</v>
      </c>
      <c r="S5" s="472">
        <f t="shared" si="10"/>
        <v>45659091</v>
      </c>
      <c r="T5" s="468" t="b">
        <f t="shared" si="11"/>
        <v>1</v>
      </c>
    </row>
    <row r="6" spans="1:20" s="468" customFormat="1" x14ac:dyDescent="0.25">
      <c r="A6" s="437" t="s">
        <v>6</v>
      </c>
      <c r="B6" s="425">
        <v>21259091</v>
      </c>
      <c r="C6" s="425">
        <v>0</v>
      </c>
      <c r="D6" s="471"/>
      <c r="E6" s="473">
        <v>0</v>
      </c>
      <c r="F6" s="473">
        <v>0</v>
      </c>
      <c r="G6" s="473">
        <v>21259091</v>
      </c>
      <c r="H6" s="325">
        <f t="shared" si="2"/>
        <v>0</v>
      </c>
      <c r="J6" s="147"/>
      <c r="K6" s="472">
        <f t="shared" si="3"/>
        <v>0</v>
      </c>
      <c r="L6" s="472">
        <f t="shared" si="4"/>
        <v>0</v>
      </c>
      <c r="M6" s="472">
        <f t="shared" si="5"/>
        <v>0</v>
      </c>
      <c r="N6" s="472">
        <f t="shared" si="6"/>
        <v>0</v>
      </c>
      <c r="O6" s="468" t="b">
        <f t="shared" si="7"/>
        <v>1</v>
      </c>
      <c r="Q6" s="472">
        <f t="shared" si="8"/>
        <v>0</v>
      </c>
      <c r="R6" s="472">
        <f t="shared" si="9"/>
        <v>0</v>
      </c>
      <c r="S6" s="472">
        <f t="shared" si="10"/>
        <v>21259091</v>
      </c>
      <c r="T6" s="468" t="b">
        <f t="shared" si="11"/>
        <v>1</v>
      </c>
    </row>
    <row r="7" spans="1:20" s="468" customFormat="1" x14ac:dyDescent="0.25">
      <c r="A7" s="437" t="s">
        <v>9</v>
      </c>
      <c r="B7" s="425">
        <v>24400000</v>
      </c>
      <c r="C7" s="425">
        <v>0</v>
      </c>
      <c r="D7" s="471"/>
      <c r="E7" s="473">
        <v>0</v>
      </c>
      <c r="F7" s="473">
        <v>0</v>
      </c>
      <c r="G7" s="473">
        <v>24400000</v>
      </c>
      <c r="H7" s="325">
        <f t="shared" si="2"/>
        <v>0</v>
      </c>
      <c r="J7" s="147"/>
      <c r="K7" s="472">
        <f t="shared" si="3"/>
        <v>0</v>
      </c>
      <c r="L7" s="472">
        <f t="shared" si="4"/>
        <v>0</v>
      </c>
      <c r="M7" s="472">
        <f t="shared" si="5"/>
        <v>0</v>
      </c>
      <c r="N7" s="472">
        <f t="shared" si="6"/>
        <v>0</v>
      </c>
      <c r="O7" s="468" t="b">
        <f t="shared" si="7"/>
        <v>1</v>
      </c>
      <c r="Q7" s="472">
        <f t="shared" si="8"/>
        <v>0</v>
      </c>
      <c r="R7" s="472">
        <f t="shared" si="9"/>
        <v>0</v>
      </c>
      <c r="S7" s="472">
        <f t="shared" si="10"/>
        <v>24400000</v>
      </c>
      <c r="T7" s="468" t="b">
        <f t="shared" si="11"/>
        <v>1</v>
      </c>
    </row>
    <row r="8" spans="1:20" s="468" customFormat="1" x14ac:dyDescent="0.25">
      <c r="A8" s="437" t="s">
        <v>11</v>
      </c>
      <c r="B8" s="425">
        <v>55200000</v>
      </c>
      <c r="C8" s="425">
        <v>0</v>
      </c>
      <c r="D8" s="467"/>
      <c r="E8" s="473">
        <v>30400000</v>
      </c>
      <c r="F8" s="473">
        <v>24800000</v>
      </c>
      <c r="G8" s="473">
        <v>0</v>
      </c>
      <c r="H8" s="325">
        <f>SUM(E8:F8)</f>
        <v>55200000</v>
      </c>
      <c r="J8" s="147"/>
      <c r="K8" s="472">
        <f t="shared" si="3"/>
        <v>0</v>
      </c>
      <c r="L8" s="472">
        <f t="shared" si="4"/>
        <v>0</v>
      </c>
      <c r="M8" s="472">
        <f t="shared" si="5"/>
        <v>0</v>
      </c>
      <c r="N8" s="472">
        <f t="shared" si="6"/>
        <v>0</v>
      </c>
      <c r="O8" s="468" t="b">
        <f t="shared" si="7"/>
        <v>1</v>
      </c>
      <c r="Q8" s="472">
        <f t="shared" si="8"/>
        <v>30400000</v>
      </c>
      <c r="R8" s="472">
        <f t="shared" si="9"/>
        <v>24800000</v>
      </c>
      <c r="S8" s="472">
        <f t="shared" si="10"/>
        <v>0</v>
      </c>
      <c r="T8" s="468" t="b">
        <f t="shared" si="11"/>
        <v>1</v>
      </c>
    </row>
    <row r="9" spans="1:20" s="468" customFormat="1" x14ac:dyDescent="0.25">
      <c r="A9" s="437" t="s">
        <v>140</v>
      </c>
      <c r="B9" s="425">
        <v>55200000</v>
      </c>
      <c r="C9" s="425">
        <v>0</v>
      </c>
      <c r="D9" s="471"/>
      <c r="E9" s="473">
        <v>30400000</v>
      </c>
      <c r="F9" s="473">
        <v>24800000</v>
      </c>
      <c r="G9" s="473">
        <v>0</v>
      </c>
      <c r="H9" s="325">
        <f t="shared" si="2"/>
        <v>55200000</v>
      </c>
      <c r="J9" s="147"/>
      <c r="K9" s="472">
        <f t="shared" si="3"/>
        <v>0</v>
      </c>
      <c r="L9" s="472">
        <f t="shared" si="4"/>
        <v>0</v>
      </c>
      <c r="M9" s="472">
        <f t="shared" si="5"/>
        <v>0</v>
      </c>
      <c r="N9" s="472">
        <f t="shared" si="6"/>
        <v>0</v>
      </c>
      <c r="O9" s="468" t="b">
        <f t="shared" si="7"/>
        <v>1</v>
      </c>
      <c r="Q9" s="472">
        <f t="shared" si="8"/>
        <v>30400000</v>
      </c>
      <c r="R9" s="472">
        <f t="shared" si="9"/>
        <v>24800000</v>
      </c>
      <c r="S9" s="472">
        <f t="shared" si="10"/>
        <v>0</v>
      </c>
      <c r="T9" s="468" t="b">
        <f t="shared" si="11"/>
        <v>1</v>
      </c>
    </row>
    <row r="10" spans="1:20" s="468" customFormat="1" x14ac:dyDescent="0.25">
      <c r="A10" s="437" t="s">
        <v>18</v>
      </c>
      <c r="B10" s="425">
        <v>54524000</v>
      </c>
      <c r="C10" s="425">
        <v>17340000</v>
      </c>
      <c r="D10" s="467"/>
      <c r="E10" s="473">
        <v>0</v>
      </c>
      <c r="F10" s="473">
        <v>0</v>
      </c>
      <c r="G10" s="473">
        <v>37184000</v>
      </c>
      <c r="H10" s="325">
        <f t="shared" si="2"/>
        <v>0</v>
      </c>
      <c r="J10" s="147"/>
      <c r="K10" s="472">
        <f t="shared" si="3"/>
        <v>2890000</v>
      </c>
      <c r="L10" s="472">
        <f t="shared" si="4"/>
        <v>1445000</v>
      </c>
      <c r="M10" s="472">
        <f t="shared" si="5"/>
        <v>1445000</v>
      </c>
      <c r="N10" s="472">
        <f t="shared" si="6"/>
        <v>14450000</v>
      </c>
      <c r="O10" s="468" t="b">
        <f t="shared" si="7"/>
        <v>1</v>
      </c>
      <c r="Q10" s="472">
        <f t="shared" si="8"/>
        <v>1445000</v>
      </c>
      <c r="R10" s="472">
        <f t="shared" si="9"/>
        <v>1445000</v>
      </c>
      <c r="S10" s="472">
        <f t="shared" si="10"/>
        <v>51634000</v>
      </c>
      <c r="T10" s="468" t="b">
        <f t="shared" si="11"/>
        <v>1</v>
      </c>
    </row>
    <row r="11" spans="1:20" s="468" customFormat="1" x14ac:dyDescent="0.25">
      <c r="A11" s="437" t="s">
        <v>19</v>
      </c>
      <c r="B11" s="425">
        <v>54524000</v>
      </c>
      <c r="C11" s="425">
        <v>17340000</v>
      </c>
      <c r="D11" s="467"/>
      <c r="E11" s="473">
        <v>0</v>
      </c>
      <c r="F11" s="473">
        <v>0</v>
      </c>
      <c r="G11" s="473">
        <v>37184000</v>
      </c>
      <c r="H11" s="325">
        <f t="shared" si="2"/>
        <v>0</v>
      </c>
      <c r="J11" s="147"/>
      <c r="K11" s="472">
        <f t="shared" si="3"/>
        <v>2890000</v>
      </c>
      <c r="L11" s="472">
        <f t="shared" si="4"/>
        <v>1445000</v>
      </c>
      <c r="M11" s="472">
        <f t="shared" si="5"/>
        <v>1445000</v>
      </c>
      <c r="N11" s="472">
        <f t="shared" si="6"/>
        <v>14450000</v>
      </c>
      <c r="O11" s="468" t="b">
        <f t="shared" si="7"/>
        <v>1</v>
      </c>
      <c r="Q11" s="472">
        <f t="shared" si="8"/>
        <v>1445000</v>
      </c>
      <c r="R11" s="472">
        <f t="shared" si="9"/>
        <v>1445000</v>
      </c>
      <c r="S11" s="472">
        <f t="shared" si="10"/>
        <v>51634000</v>
      </c>
      <c r="T11" s="468" t="b">
        <f t="shared" si="11"/>
        <v>1</v>
      </c>
    </row>
    <row r="12" spans="1:20" s="468" customFormat="1" x14ac:dyDescent="0.25">
      <c r="A12" s="437" t="s">
        <v>20</v>
      </c>
      <c r="B12" s="425">
        <v>46335091</v>
      </c>
      <c r="C12" s="425">
        <v>-17340000</v>
      </c>
      <c r="D12" s="471"/>
      <c r="E12" s="473">
        <v>30400000</v>
      </c>
      <c r="F12" s="473">
        <v>24800000</v>
      </c>
      <c r="G12" s="473">
        <v>8475091</v>
      </c>
      <c r="H12" s="325">
        <f t="shared" si="2"/>
        <v>55200000</v>
      </c>
      <c r="J12" s="147"/>
      <c r="K12" s="472">
        <f t="shared" si="3"/>
        <v>-2890000</v>
      </c>
      <c r="L12" s="472">
        <f t="shared" si="4"/>
        <v>-1445000</v>
      </c>
      <c r="M12" s="472">
        <f t="shared" si="5"/>
        <v>-1445000</v>
      </c>
      <c r="N12" s="472">
        <f t="shared" si="6"/>
        <v>-14450000</v>
      </c>
      <c r="O12" s="468" t="b">
        <f t="shared" si="7"/>
        <v>1</v>
      </c>
      <c r="Q12" s="472">
        <f t="shared" si="8"/>
        <v>28955000</v>
      </c>
      <c r="R12" s="472">
        <f t="shared" si="9"/>
        <v>23355000</v>
      </c>
      <c r="S12" s="472">
        <f t="shared" si="10"/>
        <v>-5974909</v>
      </c>
      <c r="T12" s="468" t="b">
        <f>B12=Q12+R12+S12</f>
        <v>1</v>
      </c>
    </row>
    <row r="13" spans="1:20" s="468" customFormat="1" x14ac:dyDescent="0.25">
      <c r="A13" s="437" t="s">
        <v>21</v>
      </c>
      <c r="B13" s="425">
        <v>123289284</v>
      </c>
      <c r="C13" s="425">
        <v>67329736</v>
      </c>
      <c r="D13" s="471"/>
      <c r="E13" s="473">
        <v>17938800</v>
      </c>
      <c r="F13" s="473">
        <v>9212522</v>
      </c>
      <c r="G13" s="473">
        <v>28808226</v>
      </c>
      <c r="H13" s="325">
        <f t="shared" si="2"/>
        <v>27151322</v>
      </c>
      <c r="J13" s="147"/>
      <c r="K13" s="472">
        <f>C13/6</f>
        <v>11221622.666666666</v>
      </c>
      <c r="L13" s="472">
        <f>K13/2</f>
        <v>5610811.333333333</v>
      </c>
      <c r="M13" s="472">
        <f>K13/2</f>
        <v>5610811.333333333</v>
      </c>
      <c r="N13" s="472">
        <f>K13*5</f>
        <v>56108113.333333328</v>
      </c>
      <c r="O13" s="147" t="b">
        <f>C13=L13+M13+N13</f>
        <v>1</v>
      </c>
      <c r="Q13" s="472">
        <f>L13+E13</f>
        <v>23549611.333333332</v>
      </c>
      <c r="R13" s="472">
        <f t="shared" ref="R13" si="12">M13+F13</f>
        <v>14823333.333333332</v>
      </c>
      <c r="S13" s="472">
        <f t="shared" ref="S13" si="13">N13+G13</f>
        <v>84916339.333333328</v>
      </c>
      <c r="T13" s="468" t="b">
        <f>B13=Q13+R13+S13</f>
        <v>1</v>
      </c>
    </row>
    <row r="14" spans="1:20" s="468" customFormat="1" x14ac:dyDescent="0.25">
      <c r="A14" s="437" t="s">
        <v>23</v>
      </c>
      <c r="B14" s="425">
        <v>43583130</v>
      </c>
      <c r="C14" s="425">
        <v>32424650</v>
      </c>
      <c r="D14" s="471"/>
      <c r="E14" s="473">
        <v>0</v>
      </c>
      <c r="F14" s="473">
        <v>0</v>
      </c>
      <c r="G14" s="473">
        <v>11158480</v>
      </c>
      <c r="H14" s="325">
        <f>SUM(E14:F14)</f>
        <v>0</v>
      </c>
      <c r="J14" s="147"/>
      <c r="K14" s="472">
        <f>C14/6</f>
        <v>5404108.333333333</v>
      </c>
      <c r="L14" s="472">
        <f>K14/2</f>
        <v>2702054.1666666665</v>
      </c>
      <c r="M14" s="472">
        <f>K14/2</f>
        <v>2702054.1666666665</v>
      </c>
      <c r="N14" s="472">
        <f>K14*5</f>
        <v>27020541.666666664</v>
      </c>
      <c r="O14" s="147" t="b">
        <f>C14=L14+M14+N14</f>
        <v>1</v>
      </c>
      <c r="Q14" s="472">
        <f t="shared" ref="Q14:Q77" si="14">L14+E14</f>
        <v>2702054.1666666665</v>
      </c>
      <c r="R14" s="472">
        <f t="shared" ref="R14:R77" si="15">M14+F14</f>
        <v>2702054.1666666665</v>
      </c>
      <c r="S14" s="472">
        <f t="shared" ref="S14:S77" si="16">N14+G14</f>
        <v>38179021.666666664</v>
      </c>
      <c r="T14" s="468" t="b">
        <f t="shared" ref="T14:T77" si="17">B14=Q14+R14+S14</f>
        <v>1</v>
      </c>
    </row>
    <row r="15" spans="1:20" s="468" customFormat="1" x14ac:dyDescent="0.25">
      <c r="A15" s="437" t="s">
        <v>24</v>
      </c>
      <c r="B15" s="425">
        <v>19987940</v>
      </c>
      <c r="C15" s="425">
        <v>19987940</v>
      </c>
      <c r="D15" s="471"/>
      <c r="E15" s="473">
        <v>0</v>
      </c>
      <c r="F15" s="473">
        <v>0</v>
      </c>
      <c r="G15" s="473">
        <v>0</v>
      </c>
      <c r="H15" s="325">
        <f t="shared" si="2"/>
        <v>0</v>
      </c>
      <c r="J15" s="147"/>
      <c r="K15" s="472">
        <f t="shared" ref="K15:K78" si="18">C15/6</f>
        <v>3331323.3333333335</v>
      </c>
      <c r="L15" s="472">
        <f t="shared" ref="L15:L78" si="19">K15/2</f>
        <v>1665661.6666666667</v>
      </c>
      <c r="M15" s="472">
        <f t="shared" ref="M15:M78" si="20">K15/2</f>
        <v>1665661.6666666667</v>
      </c>
      <c r="N15" s="472">
        <f t="shared" ref="N15:N78" si="21">K15*5</f>
        <v>16656616.666666668</v>
      </c>
      <c r="O15" s="147" t="b">
        <f t="shared" ref="O15:O78" si="22">C15=L15+M15+N15</f>
        <v>1</v>
      </c>
      <c r="Q15" s="472">
        <f t="shared" si="14"/>
        <v>1665661.6666666667</v>
      </c>
      <c r="R15" s="472">
        <f t="shared" si="15"/>
        <v>1665661.6666666667</v>
      </c>
      <c r="S15" s="472">
        <f t="shared" si="16"/>
        <v>16656616.666666668</v>
      </c>
      <c r="T15" s="468" t="b">
        <f t="shared" si="17"/>
        <v>1</v>
      </c>
    </row>
    <row r="16" spans="1:20" s="468" customFormat="1" x14ac:dyDescent="0.25">
      <c r="A16" s="437" t="s">
        <v>25</v>
      </c>
      <c r="B16" s="425">
        <v>3564270</v>
      </c>
      <c r="C16" s="425">
        <v>3564270</v>
      </c>
      <c r="D16" s="471"/>
      <c r="E16" s="473">
        <v>0</v>
      </c>
      <c r="F16" s="473">
        <v>0</v>
      </c>
      <c r="G16" s="473">
        <v>0</v>
      </c>
      <c r="H16" s="325">
        <f t="shared" si="2"/>
        <v>0</v>
      </c>
      <c r="J16" s="147"/>
      <c r="K16" s="472">
        <f t="shared" si="18"/>
        <v>594045</v>
      </c>
      <c r="L16" s="472">
        <f t="shared" si="19"/>
        <v>297022.5</v>
      </c>
      <c r="M16" s="472">
        <f t="shared" si="20"/>
        <v>297022.5</v>
      </c>
      <c r="N16" s="472">
        <f t="shared" si="21"/>
        <v>2970225</v>
      </c>
      <c r="O16" s="147" t="b">
        <f t="shared" si="22"/>
        <v>1</v>
      </c>
      <c r="Q16" s="472">
        <f t="shared" si="14"/>
        <v>297022.5</v>
      </c>
      <c r="R16" s="472">
        <f t="shared" si="15"/>
        <v>297022.5</v>
      </c>
      <c r="S16" s="472">
        <f t="shared" si="16"/>
        <v>2970225</v>
      </c>
      <c r="T16" s="468" t="b">
        <f t="shared" si="17"/>
        <v>1</v>
      </c>
    </row>
    <row r="17" spans="1:20" s="468" customFormat="1" x14ac:dyDescent="0.25">
      <c r="A17" s="437" t="s">
        <v>26</v>
      </c>
      <c r="B17" s="425">
        <v>300000</v>
      </c>
      <c r="C17" s="425">
        <v>300000</v>
      </c>
      <c r="D17" s="471"/>
      <c r="E17" s="473">
        <v>0</v>
      </c>
      <c r="F17" s="473">
        <v>0</v>
      </c>
      <c r="G17" s="473">
        <v>0</v>
      </c>
      <c r="H17" s="325">
        <f t="shared" si="2"/>
        <v>0</v>
      </c>
      <c r="J17" s="147"/>
      <c r="K17" s="472">
        <f t="shared" si="18"/>
        <v>50000</v>
      </c>
      <c r="L17" s="472">
        <f t="shared" si="19"/>
        <v>25000</v>
      </c>
      <c r="M17" s="472">
        <f t="shared" si="20"/>
        <v>25000</v>
      </c>
      <c r="N17" s="472">
        <f t="shared" si="21"/>
        <v>250000</v>
      </c>
      <c r="O17" s="147" t="b">
        <f t="shared" si="22"/>
        <v>1</v>
      </c>
      <c r="Q17" s="472">
        <f t="shared" si="14"/>
        <v>25000</v>
      </c>
      <c r="R17" s="472">
        <f t="shared" si="15"/>
        <v>25000</v>
      </c>
      <c r="S17" s="472">
        <f t="shared" si="16"/>
        <v>250000</v>
      </c>
      <c r="T17" s="468" t="b">
        <f t="shared" si="17"/>
        <v>1</v>
      </c>
    </row>
    <row r="18" spans="1:20" s="468" customFormat="1" x14ac:dyDescent="0.25">
      <c r="A18" s="437" t="s">
        <v>27</v>
      </c>
      <c r="B18" s="425">
        <v>80440</v>
      </c>
      <c r="C18" s="425">
        <v>80440</v>
      </c>
      <c r="D18" s="471"/>
      <c r="E18" s="473">
        <v>0</v>
      </c>
      <c r="F18" s="473">
        <v>0</v>
      </c>
      <c r="G18" s="473">
        <v>0</v>
      </c>
      <c r="H18" s="325">
        <f t="shared" si="2"/>
        <v>0</v>
      </c>
      <c r="J18" s="147"/>
      <c r="K18" s="472">
        <f t="shared" si="18"/>
        <v>13406.666666666666</v>
      </c>
      <c r="L18" s="472">
        <f t="shared" si="19"/>
        <v>6703.333333333333</v>
      </c>
      <c r="M18" s="472">
        <f t="shared" si="20"/>
        <v>6703.333333333333</v>
      </c>
      <c r="N18" s="472">
        <f t="shared" si="21"/>
        <v>67033.333333333328</v>
      </c>
      <c r="O18" s="147" t="b">
        <f t="shared" si="22"/>
        <v>1</v>
      </c>
      <c r="Q18" s="472">
        <f t="shared" si="14"/>
        <v>6703.333333333333</v>
      </c>
      <c r="R18" s="472">
        <f t="shared" si="15"/>
        <v>6703.333333333333</v>
      </c>
      <c r="S18" s="472">
        <f t="shared" si="16"/>
        <v>67033.333333333328</v>
      </c>
      <c r="T18" s="468" t="b">
        <f t="shared" si="17"/>
        <v>1</v>
      </c>
    </row>
    <row r="19" spans="1:20" s="468" customFormat="1" x14ac:dyDescent="0.25">
      <c r="A19" s="437" t="s">
        <v>28</v>
      </c>
      <c r="B19" s="425">
        <v>1085270</v>
      </c>
      <c r="C19" s="425">
        <v>1085270</v>
      </c>
      <c r="D19" s="471"/>
      <c r="E19" s="473">
        <v>0</v>
      </c>
      <c r="F19" s="473">
        <v>0</v>
      </c>
      <c r="G19" s="473">
        <v>0</v>
      </c>
      <c r="H19" s="325">
        <f t="shared" si="2"/>
        <v>0</v>
      </c>
      <c r="J19" s="147"/>
      <c r="K19" s="472">
        <f t="shared" si="18"/>
        <v>180878.33333333334</v>
      </c>
      <c r="L19" s="472">
        <f t="shared" si="19"/>
        <v>90439.166666666672</v>
      </c>
      <c r="M19" s="472">
        <f t="shared" si="20"/>
        <v>90439.166666666672</v>
      </c>
      <c r="N19" s="472">
        <f t="shared" si="21"/>
        <v>904391.66666666674</v>
      </c>
      <c r="O19" s="147" t="b">
        <f t="shared" si="22"/>
        <v>1</v>
      </c>
      <c r="Q19" s="472">
        <f t="shared" si="14"/>
        <v>90439.166666666672</v>
      </c>
      <c r="R19" s="472">
        <f t="shared" si="15"/>
        <v>90439.166666666672</v>
      </c>
      <c r="S19" s="472">
        <f t="shared" si="16"/>
        <v>904391.66666666674</v>
      </c>
      <c r="T19" s="468" t="b">
        <f t="shared" si="17"/>
        <v>1</v>
      </c>
    </row>
    <row r="20" spans="1:20" s="468" customFormat="1" x14ac:dyDescent="0.25">
      <c r="A20" s="437" t="s">
        <v>29</v>
      </c>
      <c r="B20" s="425">
        <v>620000</v>
      </c>
      <c r="C20" s="425">
        <v>620000</v>
      </c>
      <c r="D20" s="471"/>
      <c r="E20" s="473">
        <v>0</v>
      </c>
      <c r="F20" s="473">
        <v>0</v>
      </c>
      <c r="G20" s="473">
        <v>0</v>
      </c>
      <c r="H20" s="325">
        <f t="shared" si="2"/>
        <v>0</v>
      </c>
      <c r="J20" s="147"/>
      <c r="K20" s="472">
        <f t="shared" si="18"/>
        <v>103333.33333333333</v>
      </c>
      <c r="L20" s="472">
        <f t="shared" si="19"/>
        <v>51666.666666666664</v>
      </c>
      <c r="M20" s="472">
        <f t="shared" si="20"/>
        <v>51666.666666666664</v>
      </c>
      <c r="N20" s="472">
        <f t="shared" si="21"/>
        <v>516666.66666666663</v>
      </c>
      <c r="O20" s="147" t="b">
        <f t="shared" si="22"/>
        <v>1</v>
      </c>
      <c r="Q20" s="472">
        <f t="shared" si="14"/>
        <v>51666.666666666664</v>
      </c>
      <c r="R20" s="472">
        <f t="shared" si="15"/>
        <v>51666.666666666664</v>
      </c>
      <c r="S20" s="472">
        <f t="shared" si="16"/>
        <v>516666.66666666663</v>
      </c>
      <c r="T20" s="468" t="b">
        <f t="shared" si="17"/>
        <v>1</v>
      </c>
    </row>
    <row r="21" spans="1:20" s="468" customFormat="1" x14ac:dyDescent="0.25">
      <c r="A21" s="437" t="s">
        <v>30</v>
      </c>
      <c r="B21" s="425">
        <v>13830260</v>
      </c>
      <c r="C21" s="425">
        <v>5119440</v>
      </c>
      <c r="D21" s="471"/>
      <c r="E21" s="473">
        <v>0</v>
      </c>
      <c r="F21" s="473">
        <v>0</v>
      </c>
      <c r="G21" s="473">
        <v>8710820</v>
      </c>
      <c r="H21" s="325">
        <f t="shared" si="2"/>
        <v>0</v>
      </c>
      <c r="J21" s="147"/>
      <c r="K21" s="472">
        <f t="shared" si="18"/>
        <v>853240</v>
      </c>
      <c r="L21" s="472">
        <f t="shared" si="19"/>
        <v>426620</v>
      </c>
      <c r="M21" s="472">
        <f t="shared" si="20"/>
        <v>426620</v>
      </c>
      <c r="N21" s="472">
        <f t="shared" si="21"/>
        <v>4266200</v>
      </c>
      <c r="O21" s="147" t="b">
        <f t="shared" si="22"/>
        <v>1</v>
      </c>
      <c r="Q21" s="472">
        <f t="shared" si="14"/>
        <v>426620</v>
      </c>
      <c r="R21" s="472">
        <f t="shared" si="15"/>
        <v>426620</v>
      </c>
      <c r="S21" s="472">
        <f t="shared" si="16"/>
        <v>12977020</v>
      </c>
      <c r="T21" s="468" t="b">
        <f t="shared" si="17"/>
        <v>1</v>
      </c>
    </row>
    <row r="22" spans="1:20" s="468" customFormat="1" x14ac:dyDescent="0.25">
      <c r="A22" s="437" t="s">
        <v>31</v>
      </c>
      <c r="B22" s="425">
        <v>2384950</v>
      </c>
      <c r="C22" s="425">
        <v>857290</v>
      </c>
      <c r="D22" s="471"/>
      <c r="E22" s="473">
        <v>0</v>
      </c>
      <c r="F22" s="473">
        <v>0</v>
      </c>
      <c r="G22" s="473">
        <v>1527660</v>
      </c>
      <c r="H22" s="325">
        <f t="shared" si="2"/>
        <v>0</v>
      </c>
      <c r="J22" s="147"/>
      <c r="K22" s="472">
        <f t="shared" si="18"/>
        <v>142881.66666666666</v>
      </c>
      <c r="L22" s="472">
        <f t="shared" si="19"/>
        <v>71440.833333333328</v>
      </c>
      <c r="M22" s="472">
        <f t="shared" si="20"/>
        <v>71440.833333333328</v>
      </c>
      <c r="N22" s="472">
        <f t="shared" si="21"/>
        <v>714408.33333333326</v>
      </c>
      <c r="O22" s="147" t="b">
        <f t="shared" si="22"/>
        <v>1</v>
      </c>
      <c r="Q22" s="472">
        <f t="shared" si="14"/>
        <v>71440.833333333328</v>
      </c>
      <c r="R22" s="472">
        <f t="shared" si="15"/>
        <v>71440.833333333328</v>
      </c>
      <c r="S22" s="472">
        <f t="shared" si="16"/>
        <v>2242068.333333333</v>
      </c>
      <c r="T22" s="468" t="b">
        <f t="shared" si="17"/>
        <v>1</v>
      </c>
    </row>
    <row r="23" spans="1:20" s="468" customFormat="1" x14ac:dyDescent="0.25">
      <c r="A23" s="437" t="s">
        <v>32</v>
      </c>
      <c r="B23" s="425">
        <v>300000</v>
      </c>
      <c r="C23" s="425">
        <v>0</v>
      </c>
      <c r="D23" s="471"/>
      <c r="E23" s="473">
        <v>0</v>
      </c>
      <c r="F23" s="473">
        <v>0</v>
      </c>
      <c r="G23" s="473">
        <v>300000</v>
      </c>
      <c r="H23" s="325">
        <f t="shared" si="2"/>
        <v>0</v>
      </c>
      <c r="J23" s="147"/>
      <c r="K23" s="472">
        <f t="shared" si="18"/>
        <v>0</v>
      </c>
      <c r="L23" s="472">
        <f t="shared" si="19"/>
        <v>0</v>
      </c>
      <c r="M23" s="472">
        <f t="shared" si="20"/>
        <v>0</v>
      </c>
      <c r="N23" s="472">
        <f t="shared" si="21"/>
        <v>0</v>
      </c>
      <c r="O23" s="147" t="b">
        <f t="shared" si="22"/>
        <v>1</v>
      </c>
      <c r="Q23" s="472">
        <f t="shared" si="14"/>
        <v>0</v>
      </c>
      <c r="R23" s="472">
        <f t="shared" si="15"/>
        <v>0</v>
      </c>
      <c r="S23" s="472">
        <f t="shared" si="16"/>
        <v>300000</v>
      </c>
      <c r="T23" s="468" t="b">
        <f t="shared" si="17"/>
        <v>1</v>
      </c>
    </row>
    <row r="24" spans="1:20" s="468" customFormat="1" x14ac:dyDescent="0.25">
      <c r="A24" s="437" t="s">
        <v>33</v>
      </c>
      <c r="B24" s="425">
        <v>930000</v>
      </c>
      <c r="C24" s="425">
        <v>310000</v>
      </c>
      <c r="D24" s="471"/>
      <c r="E24" s="473">
        <v>0</v>
      </c>
      <c r="F24" s="473">
        <v>0</v>
      </c>
      <c r="G24" s="473">
        <v>620000</v>
      </c>
      <c r="H24" s="325">
        <f t="shared" si="2"/>
        <v>0</v>
      </c>
      <c r="J24" s="147"/>
      <c r="K24" s="472">
        <f t="shared" si="18"/>
        <v>51666.666666666664</v>
      </c>
      <c r="L24" s="472">
        <f t="shared" si="19"/>
        <v>25833.333333333332</v>
      </c>
      <c r="M24" s="472">
        <f t="shared" si="20"/>
        <v>25833.333333333332</v>
      </c>
      <c r="N24" s="472">
        <f t="shared" si="21"/>
        <v>258333.33333333331</v>
      </c>
      <c r="O24" s="147" t="b">
        <f t="shared" si="22"/>
        <v>1</v>
      </c>
      <c r="Q24" s="472">
        <f t="shared" si="14"/>
        <v>25833.333333333332</v>
      </c>
      <c r="R24" s="472">
        <f t="shared" si="15"/>
        <v>25833.333333333332</v>
      </c>
      <c r="S24" s="472">
        <f t="shared" si="16"/>
        <v>878333.33333333326</v>
      </c>
      <c r="T24" s="468" t="b">
        <f t="shared" si="17"/>
        <v>1</v>
      </c>
    </row>
    <row r="25" spans="1:20" s="468" customFormat="1" x14ac:dyDescent="0.25">
      <c r="A25" s="437" t="s">
        <v>36</v>
      </c>
      <c r="B25" s="425">
        <v>500000</v>
      </c>
      <c r="C25" s="425">
        <v>500000</v>
      </c>
      <c r="D25" s="471"/>
      <c r="E25" s="473">
        <v>0</v>
      </c>
      <c r="F25" s="473">
        <v>0</v>
      </c>
      <c r="G25" s="473">
        <v>0</v>
      </c>
      <c r="H25" s="325">
        <f t="shared" si="2"/>
        <v>0</v>
      </c>
      <c r="J25" s="147"/>
      <c r="K25" s="472">
        <f t="shared" si="18"/>
        <v>83333.333333333328</v>
      </c>
      <c r="L25" s="472">
        <f t="shared" si="19"/>
        <v>41666.666666666664</v>
      </c>
      <c r="M25" s="472">
        <f t="shared" si="20"/>
        <v>41666.666666666664</v>
      </c>
      <c r="N25" s="472">
        <f t="shared" si="21"/>
        <v>416666.66666666663</v>
      </c>
      <c r="O25" s="147" t="b">
        <f t="shared" si="22"/>
        <v>1</v>
      </c>
      <c r="Q25" s="472">
        <f t="shared" si="14"/>
        <v>41666.666666666664</v>
      </c>
      <c r="R25" s="472">
        <f t="shared" si="15"/>
        <v>41666.666666666664</v>
      </c>
      <c r="S25" s="472">
        <f t="shared" si="16"/>
        <v>416666.66666666663</v>
      </c>
      <c r="T25" s="468" t="b">
        <f t="shared" si="17"/>
        <v>1</v>
      </c>
    </row>
    <row r="26" spans="1:20" s="468" customFormat="1" x14ac:dyDescent="0.25">
      <c r="A26" s="437" t="s">
        <v>37</v>
      </c>
      <c r="B26" s="425">
        <v>24006980</v>
      </c>
      <c r="C26" s="425">
        <v>21637410</v>
      </c>
      <c r="D26" s="471"/>
      <c r="E26" s="473">
        <v>0</v>
      </c>
      <c r="F26" s="473">
        <v>0</v>
      </c>
      <c r="G26" s="473">
        <v>2369570</v>
      </c>
      <c r="H26" s="325">
        <f t="shared" si="2"/>
        <v>0</v>
      </c>
      <c r="J26" s="147"/>
      <c r="K26" s="472">
        <f t="shared" si="18"/>
        <v>3606235</v>
      </c>
      <c r="L26" s="472">
        <f t="shared" si="19"/>
        <v>1803117.5</v>
      </c>
      <c r="M26" s="472">
        <f t="shared" si="20"/>
        <v>1803117.5</v>
      </c>
      <c r="N26" s="472">
        <f t="shared" si="21"/>
        <v>18031175</v>
      </c>
      <c r="O26" s="147" t="b">
        <f t="shared" si="22"/>
        <v>1</v>
      </c>
      <c r="Q26" s="472">
        <f t="shared" si="14"/>
        <v>1803117.5</v>
      </c>
      <c r="R26" s="472">
        <f t="shared" si="15"/>
        <v>1803117.5</v>
      </c>
      <c r="S26" s="472">
        <f t="shared" si="16"/>
        <v>20400745</v>
      </c>
      <c r="T26" s="468" t="b">
        <f t="shared" si="17"/>
        <v>1</v>
      </c>
    </row>
    <row r="27" spans="1:20" s="468" customFormat="1" x14ac:dyDescent="0.25">
      <c r="A27" s="437" t="s">
        <v>38</v>
      </c>
      <c r="B27" s="425">
        <v>20237410</v>
      </c>
      <c r="C27" s="425">
        <v>20237410</v>
      </c>
      <c r="D27" s="471"/>
      <c r="E27" s="473">
        <v>0</v>
      </c>
      <c r="F27" s="473">
        <v>0</v>
      </c>
      <c r="G27" s="473">
        <v>0</v>
      </c>
      <c r="H27" s="325">
        <f t="shared" si="2"/>
        <v>0</v>
      </c>
      <c r="J27" s="147"/>
      <c r="K27" s="472">
        <f t="shared" si="18"/>
        <v>3372901.6666666665</v>
      </c>
      <c r="L27" s="472">
        <f t="shared" si="19"/>
        <v>1686450.8333333333</v>
      </c>
      <c r="M27" s="472">
        <f t="shared" si="20"/>
        <v>1686450.8333333333</v>
      </c>
      <c r="N27" s="472">
        <f t="shared" si="21"/>
        <v>16864508.333333332</v>
      </c>
      <c r="O27" s="147" t="b">
        <f t="shared" si="22"/>
        <v>1</v>
      </c>
      <c r="Q27" s="472">
        <f t="shared" si="14"/>
        <v>1686450.8333333333</v>
      </c>
      <c r="R27" s="472">
        <f t="shared" si="15"/>
        <v>1686450.8333333333</v>
      </c>
      <c r="S27" s="472">
        <f t="shared" si="16"/>
        <v>16864508.333333332</v>
      </c>
      <c r="T27" s="468" t="b">
        <f t="shared" si="17"/>
        <v>1</v>
      </c>
    </row>
    <row r="28" spans="1:20" s="468" customFormat="1" x14ac:dyDescent="0.25">
      <c r="A28" s="437" t="s">
        <v>39</v>
      </c>
      <c r="B28" s="425">
        <v>3769570</v>
      </c>
      <c r="C28" s="425">
        <v>1400000</v>
      </c>
      <c r="D28" s="471"/>
      <c r="E28" s="473">
        <v>0</v>
      </c>
      <c r="F28" s="473">
        <v>0</v>
      </c>
      <c r="G28" s="473">
        <v>2369570</v>
      </c>
      <c r="H28" s="325">
        <f t="shared" si="2"/>
        <v>0</v>
      </c>
      <c r="J28" s="147"/>
      <c r="K28" s="472">
        <f t="shared" si="18"/>
        <v>233333.33333333334</v>
      </c>
      <c r="L28" s="472">
        <f t="shared" si="19"/>
        <v>116666.66666666667</v>
      </c>
      <c r="M28" s="472">
        <f t="shared" si="20"/>
        <v>116666.66666666667</v>
      </c>
      <c r="N28" s="472">
        <f t="shared" si="21"/>
        <v>1166666.6666666667</v>
      </c>
      <c r="O28" s="147" t="b">
        <f t="shared" si="22"/>
        <v>1</v>
      </c>
      <c r="Q28" s="472">
        <f t="shared" si="14"/>
        <v>116666.66666666667</v>
      </c>
      <c r="R28" s="472">
        <f t="shared" si="15"/>
        <v>116666.66666666667</v>
      </c>
      <c r="S28" s="472">
        <f t="shared" si="16"/>
        <v>3536236.666666667</v>
      </c>
      <c r="T28" s="468" t="b">
        <f t="shared" si="17"/>
        <v>1</v>
      </c>
    </row>
    <row r="29" spans="1:20" s="468" customFormat="1" x14ac:dyDescent="0.25">
      <c r="A29" s="437" t="s">
        <v>40</v>
      </c>
      <c r="B29" s="425">
        <v>4210343</v>
      </c>
      <c r="C29" s="425">
        <v>3320509</v>
      </c>
      <c r="D29" s="471"/>
      <c r="E29" s="473">
        <v>0</v>
      </c>
      <c r="F29" s="473">
        <v>0</v>
      </c>
      <c r="G29" s="473">
        <v>889834</v>
      </c>
      <c r="H29" s="325">
        <f t="shared" si="2"/>
        <v>0</v>
      </c>
      <c r="J29" s="147"/>
      <c r="K29" s="472">
        <f t="shared" si="18"/>
        <v>553418.16666666663</v>
      </c>
      <c r="L29" s="472">
        <f t="shared" si="19"/>
        <v>276709.08333333331</v>
      </c>
      <c r="M29" s="472">
        <f t="shared" si="20"/>
        <v>276709.08333333331</v>
      </c>
      <c r="N29" s="472">
        <f t="shared" si="21"/>
        <v>2767090.833333333</v>
      </c>
      <c r="O29" s="147" t="b">
        <f t="shared" si="22"/>
        <v>1</v>
      </c>
      <c r="Q29" s="472">
        <f t="shared" si="14"/>
        <v>276709.08333333331</v>
      </c>
      <c r="R29" s="472">
        <f t="shared" si="15"/>
        <v>276709.08333333331</v>
      </c>
      <c r="S29" s="472">
        <f t="shared" si="16"/>
        <v>3656924.833333333</v>
      </c>
      <c r="T29" s="468" t="b">
        <f t="shared" si="17"/>
        <v>1</v>
      </c>
    </row>
    <row r="30" spans="1:20" s="468" customFormat="1" x14ac:dyDescent="0.25">
      <c r="A30" s="437" t="s">
        <v>41</v>
      </c>
      <c r="B30" s="425">
        <v>4210343</v>
      </c>
      <c r="C30" s="425">
        <v>3320509</v>
      </c>
      <c r="D30" s="471"/>
      <c r="E30" s="473">
        <v>0</v>
      </c>
      <c r="F30" s="473">
        <v>0</v>
      </c>
      <c r="G30" s="473">
        <v>889834</v>
      </c>
      <c r="H30" s="325">
        <f t="shared" si="2"/>
        <v>0</v>
      </c>
      <c r="J30" s="147"/>
      <c r="K30" s="472">
        <f t="shared" si="18"/>
        <v>553418.16666666663</v>
      </c>
      <c r="L30" s="472">
        <f t="shared" si="19"/>
        <v>276709.08333333331</v>
      </c>
      <c r="M30" s="472">
        <f t="shared" si="20"/>
        <v>276709.08333333331</v>
      </c>
      <c r="N30" s="472">
        <f t="shared" si="21"/>
        <v>2767090.833333333</v>
      </c>
      <c r="O30" s="147" t="b">
        <f t="shared" si="22"/>
        <v>1</v>
      </c>
      <c r="Q30" s="472">
        <f t="shared" si="14"/>
        <v>276709.08333333331</v>
      </c>
      <c r="R30" s="472">
        <f t="shared" si="15"/>
        <v>276709.08333333331</v>
      </c>
      <c r="S30" s="472">
        <f t="shared" si="16"/>
        <v>3656924.833333333</v>
      </c>
      <c r="T30" s="468" t="b">
        <f t="shared" si="17"/>
        <v>1</v>
      </c>
    </row>
    <row r="31" spans="1:20" s="468" customFormat="1" x14ac:dyDescent="0.25">
      <c r="A31" s="437" t="s">
        <v>42</v>
      </c>
      <c r="B31" s="425">
        <v>6449377</v>
      </c>
      <c r="C31" s="425">
        <v>3944910</v>
      </c>
      <c r="D31" s="471"/>
      <c r="E31" s="473">
        <v>0</v>
      </c>
      <c r="F31" s="473">
        <v>0</v>
      </c>
      <c r="G31" s="473">
        <v>2504467</v>
      </c>
      <c r="H31" s="325">
        <f t="shared" si="2"/>
        <v>0</v>
      </c>
      <c r="J31" s="147"/>
      <c r="K31" s="472">
        <f t="shared" si="18"/>
        <v>657485</v>
      </c>
      <c r="L31" s="472">
        <f t="shared" si="19"/>
        <v>328742.5</v>
      </c>
      <c r="M31" s="472">
        <f t="shared" si="20"/>
        <v>328742.5</v>
      </c>
      <c r="N31" s="472">
        <f t="shared" si="21"/>
        <v>3287425</v>
      </c>
      <c r="O31" s="147" t="b">
        <f t="shared" si="22"/>
        <v>1</v>
      </c>
      <c r="Q31" s="472">
        <f t="shared" si="14"/>
        <v>328742.5</v>
      </c>
      <c r="R31" s="472">
        <f t="shared" si="15"/>
        <v>328742.5</v>
      </c>
      <c r="S31" s="472">
        <f t="shared" si="16"/>
        <v>5791892</v>
      </c>
      <c r="T31" s="468" t="b">
        <f t="shared" si="17"/>
        <v>1</v>
      </c>
    </row>
    <row r="32" spans="1:20" s="468" customFormat="1" x14ac:dyDescent="0.25">
      <c r="A32" s="437" t="s">
        <v>44</v>
      </c>
      <c r="B32" s="425">
        <v>450442</v>
      </c>
      <c r="C32" s="425">
        <v>353647</v>
      </c>
      <c r="D32" s="471"/>
      <c r="E32" s="473">
        <v>0</v>
      </c>
      <c r="F32" s="473">
        <v>0</v>
      </c>
      <c r="G32" s="473">
        <v>96795</v>
      </c>
      <c r="H32" s="325">
        <f t="shared" si="2"/>
        <v>0</v>
      </c>
      <c r="J32" s="147"/>
      <c r="K32" s="472">
        <f t="shared" si="18"/>
        <v>58941.166666666664</v>
      </c>
      <c r="L32" s="472">
        <f t="shared" si="19"/>
        <v>29470.583333333332</v>
      </c>
      <c r="M32" s="472">
        <f t="shared" si="20"/>
        <v>29470.583333333332</v>
      </c>
      <c r="N32" s="472">
        <f t="shared" si="21"/>
        <v>294705.83333333331</v>
      </c>
      <c r="O32" s="147" t="b">
        <f t="shared" si="22"/>
        <v>1</v>
      </c>
      <c r="Q32" s="472">
        <f t="shared" si="14"/>
        <v>29470.583333333332</v>
      </c>
      <c r="R32" s="472">
        <f t="shared" si="15"/>
        <v>29470.583333333332</v>
      </c>
      <c r="S32" s="472">
        <f t="shared" si="16"/>
        <v>391500.83333333331</v>
      </c>
      <c r="T32" s="468" t="b">
        <f t="shared" si="17"/>
        <v>1</v>
      </c>
    </row>
    <row r="33" spans="1:20" s="468" customFormat="1" x14ac:dyDescent="0.25">
      <c r="A33" s="437" t="s">
        <v>45</v>
      </c>
      <c r="B33" s="425">
        <v>1962860</v>
      </c>
      <c r="C33" s="425">
        <v>1548020</v>
      </c>
      <c r="D33" s="471"/>
      <c r="E33" s="473">
        <v>0</v>
      </c>
      <c r="F33" s="473">
        <v>0</v>
      </c>
      <c r="G33" s="473">
        <v>414840</v>
      </c>
      <c r="H33" s="325">
        <f t="shared" si="2"/>
        <v>0</v>
      </c>
      <c r="J33" s="147"/>
      <c r="K33" s="472">
        <f t="shared" si="18"/>
        <v>258003.33333333334</v>
      </c>
      <c r="L33" s="472">
        <f t="shared" si="19"/>
        <v>129001.66666666667</v>
      </c>
      <c r="M33" s="472">
        <f t="shared" si="20"/>
        <v>129001.66666666667</v>
      </c>
      <c r="N33" s="472">
        <f t="shared" si="21"/>
        <v>1290016.6666666667</v>
      </c>
      <c r="O33" s="147" t="b">
        <f t="shared" si="22"/>
        <v>1</v>
      </c>
      <c r="Q33" s="472">
        <f t="shared" si="14"/>
        <v>129001.66666666667</v>
      </c>
      <c r="R33" s="472">
        <f t="shared" si="15"/>
        <v>129001.66666666667</v>
      </c>
      <c r="S33" s="472">
        <f t="shared" si="16"/>
        <v>1704856.6666666667</v>
      </c>
      <c r="T33" s="468" t="b">
        <f t="shared" si="17"/>
        <v>1</v>
      </c>
    </row>
    <row r="34" spans="1:20" s="468" customFormat="1" x14ac:dyDescent="0.25">
      <c r="A34" s="437" t="s">
        <v>46</v>
      </c>
      <c r="B34" s="425">
        <v>1868560</v>
      </c>
      <c r="C34" s="425">
        <v>1384130</v>
      </c>
      <c r="D34" s="471"/>
      <c r="E34" s="473">
        <v>0</v>
      </c>
      <c r="F34" s="473">
        <v>0</v>
      </c>
      <c r="G34" s="473">
        <v>484430</v>
      </c>
      <c r="H34" s="325">
        <f t="shared" si="2"/>
        <v>0</v>
      </c>
      <c r="J34" s="147"/>
      <c r="K34" s="472">
        <f t="shared" si="18"/>
        <v>230688.33333333334</v>
      </c>
      <c r="L34" s="472">
        <f t="shared" si="19"/>
        <v>115344.16666666667</v>
      </c>
      <c r="M34" s="472">
        <f t="shared" si="20"/>
        <v>115344.16666666667</v>
      </c>
      <c r="N34" s="472">
        <f t="shared" si="21"/>
        <v>1153441.6666666667</v>
      </c>
      <c r="O34" s="147" t="b">
        <f t="shared" si="22"/>
        <v>1</v>
      </c>
      <c r="Q34" s="472">
        <f t="shared" si="14"/>
        <v>115344.16666666667</v>
      </c>
      <c r="R34" s="472">
        <f t="shared" si="15"/>
        <v>115344.16666666667</v>
      </c>
      <c r="S34" s="472">
        <f t="shared" si="16"/>
        <v>1637871.6666666667</v>
      </c>
      <c r="T34" s="468" t="b">
        <f t="shared" si="17"/>
        <v>1</v>
      </c>
    </row>
    <row r="35" spans="1:20" s="468" customFormat="1" x14ac:dyDescent="0.25">
      <c r="A35" s="437" t="s">
        <v>47</v>
      </c>
      <c r="B35" s="425">
        <v>839515</v>
      </c>
      <c r="C35" s="425">
        <v>659113</v>
      </c>
      <c r="D35" s="471"/>
      <c r="E35" s="473">
        <v>0</v>
      </c>
      <c r="F35" s="473">
        <v>0</v>
      </c>
      <c r="G35" s="473">
        <v>180402</v>
      </c>
      <c r="H35" s="325">
        <f t="shared" si="2"/>
        <v>0</v>
      </c>
      <c r="J35" s="147"/>
      <c r="K35" s="472">
        <f t="shared" si="18"/>
        <v>109852.16666666667</v>
      </c>
      <c r="L35" s="472">
        <f t="shared" si="19"/>
        <v>54926.083333333336</v>
      </c>
      <c r="M35" s="472">
        <f t="shared" si="20"/>
        <v>54926.083333333336</v>
      </c>
      <c r="N35" s="472">
        <f t="shared" si="21"/>
        <v>549260.83333333337</v>
      </c>
      <c r="O35" s="147" t="b">
        <f t="shared" si="22"/>
        <v>1</v>
      </c>
      <c r="Q35" s="472">
        <f t="shared" si="14"/>
        <v>54926.083333333336</v>
      </c>
      <c r="R35" s="472">
        <f t="shared" si="15"/>
        <v>54926.083333333336</v>
      </c>
      <c r="S35" s="472">
        <f t="shared" si="16"/>
        <v>729662.83333333337</v>
      </c>
      <c r="T35" s="468" t="b">
        <f t="shared" si="17"/>
        <v>1</v>
      </c>
    </row>
    <row r="36" spans="1:20" s="468" customFormat="1" x14ac:dyDescent="0.25">
      <c r="A36" s="437" t="s">
        <v>48</v>
      </c>
      <c r="B36" s="425">
        <v>1328000</v>
      </c>
      <c r="C36" s="425">
        <v>0</v>
      </c>
      <c r="D36" s="471"/>
      <c r="E36" s="473">
        <v>0</v>
      </c>
      <c r="F36" s="473">
        <v>0</v>
      </c>
      <c r="G36" s="473">
        <v>1328000</v>
      </c>
      <c r="H36" s="325">
        <f t="shared" si="2"/>
        <v>0</v>
      </c>
      <c r="J36" s="147"/>
      <c r="K36" s="472">
        <f t="shared" si="18"/>
        <v>0</v>
      </c>
      <c r="L36" s="472">
        <f t="shared" si="19"/>
        <v>0</v>
      </c>
      <c r="M36" s="472">
        <f t="shared" si="20"/>
        <v>0</v>
      </c>
      <c r="N36" s="472">
        <f t="shared" si="21"/>
        <v>0</v>
      </c>
      <c r="O36" s="147" t="b">
        <f t="shared" si="22"/>
        <v>1</v>
      </c>
      <c r="Q36" s="472">
        <f t="shared" si="14"/>
        <v>0</v>
      </c>
      <c r="R36" s="472">
        <f t="shared" si="15"/>
        <v>0</v>
      </c>
      <c r="S36" s="472">
        <f t="shared" si="16"/>
        <v>1328000</v>
      </c>
      <c r="T36" s="468" t="b">
        <f t="shared" si="17"/>
        <v>1</v>
      </c>
    </row>
    <row r="37" spans="1:20" s="468" customFormat="1" x14ac:dyDescent="0.25">
      <c r="A37" s="437" t="s">
        <v>61</v>
      </c>
      <c r="B37" s="425">
        <v>400000</v>
      </c>
      <c r="C37" s="425">
        <v>400000</v>
      </c>
      <c r="D37" s="471"/>
      <c r="E37" s="473">
        <v>0</v>
      </c>
      <c r="F37" s="473">
        <v>0</v>
      </c>
      <c r="G37" s="473">
        <v>0</v>
      </c>
      <c r="H37" s="325">
        <f t="shared" si="2"/>
        <v>0</v>
      </c>
      <c r="J37" s="147"/>
      <c r="K37" s="472">
        <f t="shared" si="18"/>
        <v>66666.666666666672</v>
      </c>
      <c r="L37" s="472">
        <f t="shared" si="19"/>
        <v>33333.333333333336</v>
      </c>
      <c r="M37" s="472">
        <f t="shared" si="20"/>
        <v>33333.333333333336</v>
      </c>
      <c r="N37" s="472">
        <f t="shared" si="21"/>
        <v>333333.33333333337</v>
      </c>
      <c r="O37" s="147" t="b">
        <f t="shared" si="22"/>
        <v>1</v>
      </c>
      <c r="Q37" s="472">
        <f t="shared" si="14"/>
        <v>33333.333333333336</v>
      </c>
      <c r="R37" s="472">
        <f t="shared" si="15"/>
        <v>33333.333333333336</v>
      </c>
      <c r="S37" s="472">
        <f t="shared" si="16"/>
        <v>333333.33333333337</v>
      </c>
      <c r="T37" s="468" t="b">
        <f t="shared" si="17"/>
        <v>1</v>
      </c>
    </row>
    <row r="38" spans="1:20" s="468" customFormat="1" x14ac:dyDescent="0.25">
      <c r="A38" s="437" t="s">
        <v>443</v>
      </c>
      <c r="B38" s="425">
        <v>400000</v>
      </c>
      <c r="C38" s="425">
        <v>400000</v>
      </c>
      <c r="D38" s="471"/>
      <c r="E38" s="473">
        <v>0</v>
      </c>
      <c r="F38" s="473">
        <v>0</v>
      </c>
      <c r="G38" s="473">
        <v>0</v>
      </c>
      <c r="H38" s="325">
        <f t="shared" si="2"/>
        <v>0</v>
      </c>
      <c r="J38" s="147"/>
      <c r="K38" s="472">
        <f t="shared" si="18"/>
        <v>66666.666666666672</v>
      </c>
      <c r="L38" s="472">
        <f t="shared" si="19"/>
        <v>33333.333333333336</v>
      </c>
      <c r="M38" s="472">
        <f t="shared" si="20"/>
        <v>33333.333333333336</v>
      </c>
      <c r="N38" s="472">
        <f t="shared" si="21"/>
        <v>333333.33333333337</v>
      </c>
      <c r="O38" s="147" t="b">
        <f t="shared" si="22"/>
        <v>1</v>
      </c>
      <c r="Q38" s="472">
        <f t="shared" si="14"/>
        <v>33333.333333333336</v>
      </c>
      <c r="R38" s="472">
        <f t="shared" si="15"/>
        <v>33333.333333333336</v>
      </c>
      <c r="S38" s="472">
        <f t="shared" si="16"/>
        <v>333333.33333333337</v>
      </c>
      <c r="T38" s="468" t="b">
        <f t="shared" si="17"/>
        <v>1</v>
      </c>
    </row>
    <row r="39" spans="1:20" s="468" customFormat="1" x14ac:dyDescent="0.25">
      <c r="A39" s="437" t="s">
        <v>63</v>
      </c>
      <c r="B39" s="425">
        <v>417124</v>
      </c>
      <c r="C39" s="425">
        <v>0</v>
      </c>
      <c r="D39" s="471"/>
      <c r="E39" s="473">
        <v>261452</v>
      </c>
      <c r="F39" s="473">
        <v>95372</v>
      </c>
      <c r="G39" s="473">
        <v>60300</v>
      </c>
      <c r="H39" s="325">
        <f t="shared" si="2"/>
        <v>356824</v>
      </c>
      <c r="J39" s="147"/>
      <c r="K39" s="472">
        <f t="shared" si="18"/>
        <v>0</v>
      </c>
      <c r="L39" s="472">
        <f t="shared" si="19"/>
        <v>0</v>
      </c>
      <c r="M39" s="472">
        <f t="shared" si="20"/>
        <v>0</v>
      </c>
      <c r="N39" s="472">
        <f t="shared" si="21"/>
        <v>0</v>
      </c>
      <c r="O39" s="147" t="b">
        <f t="shared" si="22"/>
        <v>1</v>
      </c>
      <c r="Q39" s="472">
        <f t="shared" si="14"/>
        <v>261452</v>
      </c>
      <c r="R39" s="472">
        <f t="shared" si="15"/>
        <v>95372</v>
      </c>
      <c r="S39" s="472">
        <f t="shared" si="16"/>
        <v>60300</v>
      </c>
      <c r="T39" s="468" t="b">
        <f t="shared" si="17"/>
        <v>1</v>
      </c>
    </row>
    <row r="40" spans="1:20" s="468" customFormat="1" x14ac:dyDescent="0.25">
      <c r="A40" s="437" t="s">
        <v>65</v>
      </c>
      <c r="B40" s="425">
        <v>356824</v>
      </c>
      <c r="C40" s="425">
        <v>0</v>
      </c>
      <c r="D40" s="471"/>
      <c r="E40" s="473">
        <v>261452</v>
      </c>
      <c r="F40" s="473">
        <v>95372</v>
      </c>
      <c r="G40" s="473">
        <v>0</v>
      </c>
      <c r="H40" s="325">
        <f t="shared" si="2"/>
        <v>356824</v>
      </c>
      <c r="J40" s="147"/>
      <c r="K40" s="472">
        <f t="shared" si="18"/>
        <v>0</v>
      </c>
      <c r="L40" s="472">
        <f t="shared" si="19"/>
        <v>0</v>
      </c>
      <c r="M40" s="472">
        <f t="shared" si="20"/>
        <v>0</v>
      </c>
      <c r="N40" s="472">
        <f t="shared" si="21"/>
        <v>0</v>
      </c>
      <c r="O40" s="147" t="b">
        <f t="shared" si="22"/>
        <v>1</v>
      </c>
      <c r="Q40" s="472">
        <f t="shared" si="14"/>
        <v>261452</v>
      </c>
      <c r="R40" s="472">
        <f t="shared" si="15"/>
        <v>95372</v>
      </c>
      <c r="S40" s="472">
        <f t="shared" si="16"/>
        <v>0</v>
      </c>
      <c r="T40" s="468" t="b">
        <f t="shared" si="17"/>
        <v>1</v>
      </c>
    </row>
    <row r="41" spans="1:20" s="468" customFormat="1" x14ac:dyDescent="0.25">
      <c r="A41" s="437" t="s">
        <v>67</v>
      </c>
      <c r="B41" s="425">
        <v>60300</v>
      </c>
      <c r="C41" s="425">
        <v>0</v>
      </c>
      <c r="D41" s="471"/>
      <c r="E41" s="473">
        <v>0</v>
      </c>
      <c r="F41" s="473">
        <v>0</v>
      </c>
      <c r="G41" s="473">
        <v>60300</v>
      </c>
      <c r="H41" s="325">
        <f t="shared" si="2"/>
        <v>0</v>
      </c>
      <c r="J41" s="147"/>
      <c r="K41" s="472">
        <f t="shared" si="18"/>
        <v>0</v>
      </c>
      <c r="L41" s="472">
        <f t="shared" si="19"/>
        <v>0</v>
      </c>
      <c r="M41" s="472">
        <f t="shared" si="20"/>
        <v>0</v>
      </c>
      <c r="N41" s="472">
        <f t="shared" si="21"/>
        <v>0</v>
      </c>
      <c r="O41" s="147" t="b">
        <f t="shared" si="22"/>
        <v>1</v>
      </c>
      <c r="Q41" s="472">
        <f t="shared" si="14"/>
        <v>0</v>
      </c>
      <c r="R41" s="472">
        <f t="shared" si="15"/>
        <v>0</v>
      </c>
      <c r="S41" s="472">
        <f t="shared" si="16"/>
        <v>60300</v>
      </c>
      <c r="T41" s="468" t="b">
        <f t="shared" si="17"/>
        <v>1</v>
      </c>
    </row>
    <row r="42" spans="1:20" s="468" customFormat="1" x14ac:dyDescent="0.25">
      <c r="A42" s="437" t="s">
        <v>68</v>
      </c>
      <c r="B42" s="425">
        <v>672084</v>
      </c>
      <c r="C42" s="425">
        <v>0</v>
      </c>
      <c r="D42" s="471"/>
      <c r="E42" s="473">
        <v>0</v>
      </c>
      <c r="F42" s="473">
        <v>0</v>
      </c>
      <c r="G42" s="473">
        <v>672084</v>
      </c>
      <c r="H42" s="325">
        <f>SUM(E42:F42)</f>
        <v>0</v>
      </c>
      <c r="J42" s="147"/>
      <c r="K42" s="472">
        <f t="shared" si="18"/>
        <v>0</v>
      </c>
      <c r="L42" s="472">
        <f t="shared" si="19"/>
        <v>0</v>
      </c>
      <c r="M42" s="472">
        <f t="shared" si="20"/>
        <v>0</v>
      </c>
      <c r="N42" s="472">
        <f t="shared" si="21"/>
        <v>0</v>
      </c>
      <c r="O42" s="147" t="b">
        <f t="shared" si="22"/>
        <v>1</v>
      </c>
      <c r="Q42" s="472">
        <f t="shared" si="14"/>
        <v>0</v>
      </c>
      <c r="R42" s="472">
        <f t="shared" si="15"/>
        <v>0</v>
      </c>
      <c r="S42" s="472">
        <f t="shared" si="16"/>
        <v>672084</v>
      </c>
      <c r="T42" s="468" t="b">
        <f t="shared" si="17"/>
        <v>1</v>
      </c>
    </row>
    <row r="43" spans="1:20" s="468" customFormat="1" x14ac:dyDescent="0.25">
      <c r="A43" s="437" t="s">
        <v>69</v>
      </c>
      <c r="B43" s="425">
        <v>672084</v>
      </c>
      <c r="C43" s="425">
        <v>0</v>
      </c>
      <c r="D43" s="471"/>
      <c r="E43" s="473">
        <v>0</v>
      </c>
      <c r="F43" s="473">
        <v>0</v>
      </c>
      <c r="G43" s="473">
        <v>672084</v>
      </c>
      <c r="H43" s="325">
        <f t="shared" si="2"/>
        <v>0</v>
      </c>
      <c r="J43" s="147"/>
      <c r="K43" s="472">
        <f t="shared" si="18"/>
        <v>0</v>
      </c>
      <c r="L43" s="472">
        <f t="shared" si="19"/>
        <v>0</v>
      </c>
      <c r="M43" s="472">
        <f t="shared" si="20"/>
        <v>0</v>
      </c>
      <c r="N43" s="472">
        <f t="shared" si="21"/>
        <v>0</v>
      </c>
      <c r="O43" s="147" t="b">
        <f t="shared" si="22"/>
        <v>1</v>
      </c>
      <c r="Q43" s="472">
        <f t="shared" si="14"/>
        <v>0</v>
      </c>
      <c r="R43" s="472">
        <f t="shared" si="15"/>
        <v>0</v>
      </c>
      <c r="S43" s="472">
        <f t="shared" si="16"/>
        <v>672084</v>
      </c>
      <c r="T43" s="468" t="b">
        <f t="shared" si="17"/>
        <v>1</v>
      </c>
    </row>
    <row r="44" spans="1:20" x14ac:dyDescent="0.25">
      <c r="A44" s="469" t="s">
        <v>71</v>
      </c>
      <c r="B44" s="470">
        <v>13347500</v>
      </c>
      <c r="C44" s="470">
        <v>0</v>
      </c>
      <c r="D44" s="323"/>
      <c r="E44" s="473">
        <v>1608204</v>
      </c>
      <c r="F44" s="473">
        <v>2278296</v>
      </c>
      <c r="G44" s="473">
        <v>9461000</v>
      </c>
      <c r="H44" s="325">
        <f>SUM(E44:F44)</f>
        <v>3886500</v>
      </c>
      <c r="K44" s="129">
        <f t="shared" si="18"/>
        <v>0</v>
      </c>
      <c r="L44" s="129">
        <f t="shared" si="19"/>
        <v>0</v>
      </c>
      <c r="M44" s="129">
        <f t="shared" si="20"/>
        <v>0</v>
      </c>
      <c r="N44" s="129">
        <f t="shared" si="21"/>
        <v>0</v>
      </c>
      <c r="O44" s="106" t="b">
        <f t="shared" si="22"/>
        <v>1</v>
      </c>
      <c r="Q44" s="427">
        <f t="shared" si="14"/>
        <v>1608204</v>
      </c>
      <c r="R44" s="427">
        <f t="shared" si="15"/>
        <v>2278296</v>
      </c>
      <c r="S44" s="427">
        <f t="shared" si="16"/>
        <v>9461000</v>
      </c>
      <c r="T44" s="430" t="b">
        <f t="shared" si="17"/>
        <v>1</v>
      </c>
    </row>
    <row r="45" spans="1:20" x14ac:dyDescent="0.25">
      <c r="A45" s="469" t="s">
        <v>73</v>
      </c>
      <c r="B45" s="470">
        <v>12361000</v>
      </c>
      <c r="C45" s="470">
        <v>0</v>
      </c>
      <c r="D45" s="323"/>
      <c r="E45" s="473">
        <v>1200000</v>
      </c>
      <c r="F45" s="473">
        <v>1700000</v>
      </c>
      <c r="G45" s="473">
        <v>9461000</v>
      </c>
      <c r="H45" s="325">
        <f t="shared" si="2"/>
        <v>2900000</v>
      </c>
      <c r="K45" s="129">
        <f t="shared" si="18"/>
        <v>0</v>
      </c>
      <c r="L45" s="129">
        <f t="shared" si="19"/>
        <v>0</v>
      </c>
      <c r="M45" s="129">
        <f t="shared" si="20"/>
        <v>0</v>
      </c>
      <c r="N45" s="129">
        <f t="shared" si="21"/>
        <v>0</v>
      </c>
      <c r="O45" s="106" t="b">
        <f t="shared" si="22"/>
        <v>1</v>
      </c>
      <c r="Q45" s="427">
        <f t="shared" si="14"/>
        <v>1200000</v>
      </c>
      <c r="R45" s="427">
        <f t="shared" si="15"/>
        <v>1700000</v>
      </c>
      <c r="S45" s="427">
        <f t="shared" si="16"/>
        <v>9461000</v>
      </c>
      <c r="T45" s="430" t="b">
        <f t="shared" si="17"/>
        <v>1</v>
      </c>
    </row>
    <row r="46" spans="1:20" x14ac:dyDescent="0.25">
      <c r="A46" s="469" t="s">
        <v>74</v>
      </c>
      <c r="B46" s="470">
        <v>986500</v>
      </c>
      <c r="C46" s="470">
        <v>0</v>
      </c>
      <c r="D46" s="323"/>
      <c r="E46" s="473">
        <v>408204</v>
      </c>
      <c r="F46" s="473">
        <v>578296</v>
      </c>
      <c r="G46" s="473">
        <v>0</v>
      </c>
      <c r="H46" s="325">
        <f t="shared" si="2"/>
        <v>986500</v>
      </c>
      <c r="K46" s="129">
        <f t="shared" si="18"/>
        <v>0</v>
      </c>
      <c r="L46" s="129">
        <f t="shared" si="19"/>
        <v>0</v>
      </c>
      <c r="M46" s="129">
        <f t="shared" si="20"/>
        <v>0</v>
      </c>
      <c r="N46" s="129">
        <f t="shared" si="21"/>
        <v>0</v>
      </c>
      <c r="O46" s="106" t="b">
        <f t="shared" si="22"/>
        <v>1</v>
      </c>
      <c r="Q46" s="427">
        <f t="shared" si="14"/>
        <v>408204</v>
      </c>
      <c r="R46" s="427">
        <f t="shared" si="15"/>
        <v>578296</v>
      </c>
      <c r="S46" s="427">
        <f t="shared" si="16"/>
        <v>0</v>
      </c>
      <c r="T46" s="430" t="b">
        <f t="shared" si="17"/>
        <v>1</v>
      </c>
    </row>
    <row r="47" spans="1:20" x14ac:dyDescent="0.25">
      <c r="A47" s="469" t="s">
        <v>77</v>
      </c>
      <c r="B47" s="470">
        <v>110500</v>
      </c>
      <c r="C47" s="470">
        <v>44500</v>
      </c>
      <c r="D47" s="323"/>
      <c r="E47" s="473">
        <v>0</v>
      </c>
      <c r="F47" s="473">
        <v>0</v>
      </c>
      <c r="G47" s="473">
        <v>66000</v>
      </c>
      <c r="H47" s="325">
        <f t="shared" si="2"/>
        <v>0</v>
      </c>
      <c r="K47" s="129">
        <f t="shared" si="18"/>
        <v>7416.666666666667</v>
      </c>
      <c r="L47" s="129">
        <f t="shared" si="19"/>
        <v>3708.3333333333335</v>
      </c>
      <c r="M47" s="129">
        <f t="shared" si="20"/>
        <v>3708.3333333333335</v>
      </c>
      <c r="N47" s="129">
        <f t="shared" si="21"/>
        <v>37083.333333333336</v>
      </c>
      <c r="O47" s="106" t="b">
        <f t="shared" si="22"/>
        <v>1</v>
      </c>
      <c r="Q47" s="427">
        <f t="shared" si="14"/>
        <v>3708.3333333333335</v>
      </c>
      <c r="R47" s="427">
        <f t="shared" si="15"/>
        <v>3708.3333333333335</v>
      </c>
      <c r="S47" s="427">
        <f t="shared" si="16"/>
        <v>103083.33333333334</v>
      </c>
      <c r="T47" s="430" t="b">
        <f t="shared" si="17"/>
        <v>1</v>
      </c>
    </row>
    <row r="48" spans="1:20" x14ac:dyDescent="0.25">
      <c r="A48" s="469" t="s">
        <v>78</v>
      </c>
      <c r="B48" s="470">
        <v>110500</v>
      </c>
      <c r="C48" s="470">
        <v>44500</v>
      </c>
      <c r="D48" s="323"/>
      <c r="E48" s="473">
        <v>0</v>
      </c>
      <c r="F48" s="473">
        <v>0</v>
      </c>
      <c r="G48" s="473">
        <v>66000</v>
      </c>
      <c r="H48" s="325">
        <f t="shared" si="2"/>
        <v>0</v>
      </c>
      <c r="K48" s="129">
        <f t="shared" si="18"/>
        <v>7416.666666666667</v>
      </c>
      <c r="L48" s="129">
        <f t="shared" si="19"/>
        <v>3708.3333333333335</v>
      </c>
      <c r="M48" s="129">
        <f t="shared" si="20"/>
        <v>3708.3333333333335</v>
      </c>
      <c r="N48" s="129">
        <f t="shared" si="21"/>
        <v>37083.333333333336</v>
      </c>
      <c r="O48" s="106" t="b">
        <f t="shared" si="22"/>
        <v>1</v>
      </c>
      <c r="Q48" s="427">
        <f t="shared" si="14"/>
        <v>3708.3333333333335</v>
      </c>
      <c r="R48" s="427">
        <f t="shared" si="15"/>
        <v>3708.3333333333335</v>
      </c>
      <c r="S48" s="427">
        <f t="shared" si="16"/>
        <v>103083.33333333334</v>
      </c>
      <c r="T48" s="430" t="b">
        <f t="shared" si="17"/>
        <v>1</v>
      </c>
    </row>
    <row r="49" spans="1:20" x14ac:dyDescent="0.25">
      <c r="A49" s="469" t="s">
        <v>82</v>
      </c>
      <c r="B49" s="470">
        <v>1224016</v>
      </c>
      <c r="C49" s="470">
        <v>0</v>
      </c>
      <c r="D49" s="323"/>
      <c r="E49" s="473">
        <v>713959</v>
      </c>
      <c r="F49" s="473">
        <v>262057</v>
      </c>
      <c r="G49" s="473">
        <v>248000</v>
      </c>
      <c r="H49" s="325">
        <f t="shared" si="2"/>
        <v>976016</v>
      </c>
      <c r="K49" s="129">
        <f t="shared" si="18"/>
        <v>0</v>
      </c>
      <c r="L49" s="129">
        <f t="shared" si="19"/>
        <v>0</v>
      </c>
      <c r="M49" s="129">
        <f t="shared" si="20"/>
        <v>0</v>
      </c>
      <c r="N49" s="129">
        <f t="shared" si="21"/>
        <v>0</v>
      </c>
      <c r="O49" s="106" t="b">
        <f t="shared" si="22"/>
        <v>1</v>
      </c>
      <c r="Q49" s="427">
        <f t="shared" si="14"/>
        <v>713959</v>
      </c>
      <c r="R49" s="427">
        <f t="shared" si="15"/>
        <v>262057</v>
      </c>
      <c r="S49" s="427">
        <f t="shared" si="16"/>
        <v>248000</v>
      </c>
      <c r="T49" s="430" t="b">
        <f t="shared" si="17"/>
        <v>1</v>
      </c>
    </row>
    <row r="50" spans="1:20" x14ac:dyDescent="0.25">
      <c r="A50" s="469" t="s">
        <v>83</v>
      </c>
      <c r="B50" s="470">
        <v>1224016</v>
      </c>
      <c r="C50" s="470">
        <v>0</v>
      </c>
      <c r="D50" s="323"/>
      <c r="E50" s="473">
        <v>713959</v>
      </c>
      <c r="F50" s="473">
        <v>262057</v>
      </c>
      <c r="G50" s="473">
        <v>248000</v>
      </c>
      <c r="H50" s="325">
        <f t="shared" si="2"/>
        <v>976016</v>
      </c>
      <c r="K50" s="129">
        <f t="shared" si="18"/>
        <v>0</v>
      </c>
      <c r="L50" s="129">
        <f t="shared" si="19"/>
        <v>0</v>
      </c>
      <c r="M50" s="129">
        <f t="shared" si="20"/>
        <v>0</v>
      </c>
      <c r="N50" s="129">
        <f t="shared" si="21"/>
        <v>0</v>
      </c>
      <c r="O50" s="106" t="b">
        <f t="shared" si="22"/>
        <v>1</v>
      </c>
      <c r="Q50" s="427">
        <f t="shared" si="14"/>
        <v>713959</v>
      </c>
      <c r="R50" s="427">
        <f t="shared" si="15"/>
        <v>262057</v>
      </c>
      <c r="S50" s="427">
        <f t="shared" si="16"/>
        <v>248000</v>
      </c>
      <c r="T50" s="430" t="b">
        <f t="shared" si="17"/>
        <v>1</v>
      </c>
    </row>
    <row r="51" spans="1:20" x14ac:dyDescent="0.25">
      <c r="A51" s="469" t="s">
        <v>87</v>
      </c>
      <c r="B51" s="470">
        <v>2816378</v>
      </c>
      <c r="C51" s="470">
        <v>2188940</v>
      </c>
      <c r="D51" s="323"/>
      <c r="E51" s="473">
        <v>0</v>
      </c>
      <c r="F51" s="473">
        <v>0</v>
      </c>
      <c r="G51" s="473">
        <v>627438</v>
      </c>
      <c r="H51" s="325">
        <f t="shared" si="2"/>
        <v>0</v>
      </c>
      <c r="K51" s="129">
        <f t="shared" si="18"/>
        <v>364823.33333333331</v>
      </c>
      <c r="L51" s="129">
        <f t="shared" si="19"/>
        <v>182411.66666666666</v>
      </c>
      <c r="M51" s="129">
        <f t="shared" si="20"/>
        <v>182411.66666666666</v>
      </c>
      <c r="N51" s="129">
        <f t="shared" si="21"/>
        <v>1824116.6666666665</v>
      </c>
      <c r="O51" s="106" t="b">
        <f t="shared" si="22"/>
        <v>1</v>
      </c>
      <c r="Q51" s="427">
        <f t="shared" si="14"/>
        <v>182411.66666666666</v>
      </c>
      <c r="R51" s="427">
        <f t="shared" si="15"/>
        <v>182411.66666666666</v>
      </c>
      <c r="S51" s="427">
        <f t="shared" si="16"/>
        <v>2451554.6666666665</v>
      </c>
      <c r="T51" s="430" t="b">
        <f t="shared" si="17"/>
        <v>1</v>
      </c>
    </row>
    <row r="52" spans="1:20" x14ac:dyDescent="0.25">
      <c r="A52" s="469" t="s">
        <v>88</v>
      </c>
      <c r="B52" s="470">
        <v>228527</v>
      </c>
      <c r="C52" s="470">
        <v>0</v>
      </c>
      <c r="D52" s="323"/>
      <c r="E52" s="473">
        <v>0</v>
      </c>
      <c r="F52" s="473">
        <v>0</v>
      </c>
      <c r="G52" s="473">
        <v>228527</v>
      </c>
      <c r="H52" s="325">
        <f t="shared" si="2"/>
        <v>0</v>
      </c>
      <c r="K52" s="129">
        <f t="shared" si="18"/>
        <v>0</v>
      </c>
      <c r="L52" s="129">
        <f t="shared" si="19"/>
        <v>0</v>
      </c>
      <c r="M52" s="129">
        <f t="shared" si="20"/>
        <v>0</v>
      </c>
      <c r="N52" s="129">
        <f t="shared" si="21"/>
        <v>0</v>
      </c>
      <c r="O52" s="106" t="b">
        <f t="shared" si="22"/>
        <v>1</v>
      </c>
      <c r="Q52" s="427">
        <f t="shared" si="14"/>
        <v>0</v>
      </c>
      <c r="R52" s="427">
        <f t="shared" si="15"/>
        <v>0</v>
      </c>
      <c r="S52" s="427">
        <f t="shared" si="16"/>
        <v>228527</v>
      </c>
      <c r="T52" s="430" t="b">
        <f t="shared" si="17"/>
        <v>1</v>
      </c>
    </row>
    <row r="53" spans="1:20" x14ac:dyDescent="0.25">
      <c r="A53" s="469" t="s">
        <v>89</v>
      </c>
      <c r="B53" s="470">
        <v>198822</v>
      </c>
      <c r="C53" s="470">
        <v>198822</v>
      </c>
      <c r="D53" s="323"/>
      <c r="E53" s="473">
        <v>0</v>
      </c>
      <c r="F53" s="473">
        <v>0</v>
      </c>
      <c r="G53" s="473">
        <v>0</v>
      </c>
      <c r="H53" s="325">
        <f t="shared" si="2"/>
        <v>0</v>
      </c>
      <c r="K53" s="129">
        <f t="shared" si="18"/>
        <v>33137</v>
      </c>
      <c r="L53" s="129">
        <f t="shared" si="19"/>
        <v>16568.5</v>
      </c>
      <c r="M53" s="129">
        <f t="shared" si="20"/>
        <v>16568.5</v>
      </c>
      <c r="N53" s="129">
        <f t="shared" si="21"/>
        <v>165685</v>
      </c>
      <c r="O53" s="106" t="b">
        <f t="shared" si="22"/>
        <v>1</v>
      </c>
      <c r="Q53" s="427">
        <f t="shared" si="14"/>
        <v>16568.5</v>
      </c>
      <c r="R53" s="427">
        <f t="shared" si="15"/>
        <v>16568.5</v>
      </c>
      <c r="S53" s="427">
        <f t="shared" si="16"/>
        <v>165685</v>
      </c>
      <c r="T53" s="430" t="b">
        <f t="shared" si="17"/>
        <v>1</v>
      </c>
    </row>
    <row r="54" spans="1:20" x14ac:dyDescent="0.25">
      <c r="A54" s="469" t="s">
        <v>92</v>
      </c>
      <c r="B54" s="470">
        <v>1990118</v>
      </c>
      <c r="C54" s="470">
        <v>1990118</v>
      </c>
      <c r="D54" s="323"/>
      <c r="E54" s="473">
        <v>0</v>
      </c>
      <c r="F54" s="473">
        <v>0</v>
      </c>
      <c r="G54" s="473">
        <v>0</v>
      </c>
      <c r="H54" s="325">
        <f t="shared" si="2"/>
        <v>0</v>
      </c>
      <c r="K54" s="129">
        <f t="shared" si="18"/>
        <v>331686.33333333331</v>
      </c>
      <c r="L54" s="129">
        <f t="shared" si="19"/>
        <v>165843.16666666666</v>
      </c>
      <c r="M54" s="129">
        <f t="shared" si="20"/>
        <v>165843.16666666666</v>
      </c>
      <c r="N54" s="129">
        <f t="shared" si="21"/>
        <v>1658431.6666666665</v>
      </c>
      <c r="O54" s="106" t="b">
        <f t="shared" si="22"/>
        <v>1</v>
      </c>
      <c r="Q54" s="427">
        <f t="shared" si="14"/>
        <v>165843.16666666666</v>
      </c>
      <c r="R54" s="427">
        <f t="shared" si="15"/>
        <v>165843.16666666666</v>
      </c>
      <c r="S54" s="427">
        <f t="shared" si="16"/>
        <v>1658431.6666666665</v>
      </c>
      <c r="T54" s="430" t="b">
        <f t="shared" si="17"/>
        <v>1</v>
      </c>
    </row>
    <row r="55" spans="1:20" x14ac:dyDescent="0.25">
      <c r="A55" s="469" t="s">
        <v>93</v>
      </c>
      <c r="B55" s="470">
        <v>398911</v>
      </c>
      <c r="C55" s="470">
        <v>0</v>
      </c>
      <c r="D55" s="323"/>
      <c r="E55" s="473">
        <v>0</v>
      </c>
      <c r="F55" s="473">
        <v>0</v>
      </c>
      <c r="G55" s="473">
        <v>398911</v>
      </c>
      <c r="H55" s="325">
        <f t="shared" si="2"/>
        <v>0</v>
      </c>
      <c r="K55" s="129">
        <f t="shared" si="18"/>
        <v>0</v>
      </c>
      <c r="L55" s="129">
        <f t="shared" si="19"/>
        <v>0</v>
      </c>
      <c r="M55" s="129">
        <f t="shared" si="20"/>
        <v>0</v>
      </c>
      <c r="N55" s="129">
        <f t="shared" si="21"/>
        <v>0</v>
      </c>
      <c r="O55" s="106" t="b">
        <f t="shared" si="22"/>
        <v>1</v>
      </c>
      <c r="Q55" s="427">
        <f t="shared" si="14"/>
        <v>0</v>
      </c>
      <c r="R55" s="427">
        <f t="shared" si="15"/>
        <v>0</v>
      </c>
      <c r="S55" s="427">
        <f t="shared" si="16"/>
        <v>398911</v>
      </c>
      <c r="T55" s="430" t="b">
        <f t="shared" si="17"/>
        <v>1</v>
      </c>
    </row>
    <row r="56" spans="1:20" x14ac:dyDescent="0.25">
      <c r="A56" s="469" t="s">
        <v>95</v>
      </c>
      <c r="B56" s="470">
        <v>210407</v>
      </c>
      <c r="C56" s="470">
        <v>75272</v>
      </c>
      <c r="D56" s="323"/>
      <c r="E56" s="473">
        <v>0</v>
      </c>
      <c r="F56" s="473">
        <v>0</v>
      </c>
      <c r="G56" s="473">
        <v>135135</v>
      </c>
      <c r="H56" s="325">
        <f t="shared" si="2"/>
        <v>0</v>
      </c>
      <c r="K56" s="129">
        <f t="shared" si="18"/>
        <v>12545.333333333334</v>
      </c>
      <c r="L56" s="129">
        <f t="shared" si="19"/>
        <v>6272.666666666667</v>
      </c>
      <c r="M56" s="129">
        <f t="shared" si="20"/>
        <v>6272.666666666667</v>
      </c>
      <c r="N56" s="129">
        <f t="shared" si="21"/>
        <v>62726.666666666672</v>
      </c>
      <c r="O56" s="106" t="b">
        <f t="shared" si="22"/>
        <v>1</v>
      </c>
      <c r="Q56" s="427">
        <f t="shared" si="14"/>
        <v>6272.666666666667</v>
      </c>
      <c r="R56" s="427">
        <f t="shared" si="15"/>
        <v>6272.666666666667</v>
      </c>
      <c r="S56" s="427">
        <f t="shared" si="16"/>
        <v>197861.66666666669</v>
      </c>
      <c r="T56" s="430" t="b">
        <f t="shared" si="17"/>
        <v>1</v>
      </c>
    </row>
    <row r="57" spans="1:20" x14ac:dyDescent="0.25">
      <c r="A57" s="469" t="s">
        <v>96</v>
      </c>
      <c r="B57" s="470">
        <v>93090</v>
      </c>
      <c r="C57" s="470">
        <v>0</v>
      </c>
      <c r="D57" s="323"/>
      <c r="E57" s="473">
        <v>0</v>
      </c>
      <c r="F57" s="473">
        <v>0</v>
      </c>
      <c r="G57" s="473">
        <v>93090</v>
      </c>
      <c r="H57" s="325">
        <f t="shared" si="2"/>
        <v>0</v>
      </c>
      <c r="K57" s="129">
        <f t="shared" si="18"/>
        <v>0</v>
      </c>
      <c r="L57" s="129">
        <f t="shared" si="19"/>
        <v>0</v>
      </c>
      <c r="M57" s="129">
        <f t="shared" si="20"/>
        <v>0</v>
      </c>
      <c r="N57" s="129">
        <f t="shared" si="21"/>
        <v>0</v>
      </c>
      <c r="O57" s="106" t="b">
        <f t="shared" si="22"/>
        <v>1</v>
      </c>
      <c r="Q57" s="427">
        <f t="shared" si="14"/>
        <v>0</v>
      </c>
      <c r="R57" s="427">
        <f t="shared" si="15"/>
        <v>0</v>
      </c>
      <c r="S57" s="427">
        <f t="shared" si="16"/>
        <v>93090</v>
      </c>
      <c r="T57" s="430" t="b">
        <f t="shared" si="17"/>
        <v>1</v>
      </c>
    </row>
    <row r="58" spans="1:20" x14ac:dyDescent="0.25">
      <c r="A58" s="469" t="s">
        <v>98</v>
      </c>
      <c r="B58" s="470">
        <v>117317</v>
      </c>
      <c r="C58" s="470">
        <v>75272</v>
      </c>
      <c r="D58" s="323"/>
      <c r="E58" s="473">
        <v>0</v>
      </c>
      <c r="F58" s="473">
        <v>0</v>
      </c>
      <c r="G58" s="473">
        <v>42045</v>
      </c>
      <c r="H58" s="325">
        <f t="shared" si="2"/>
        <v>0</v>
      </c>
      <c r="K58" s="129">
        <f t="shared" si="18"/>
        <v>12545.333333333334</v>
      </c>
      <c r="L58" s="129">
        <f t="shared" si="19"/>
        <v>6272.666666666667</v>
      </c>
      <c r="M58" s="129">
        <f t="shared" si="20"/>
        <v>6272.666666666667</v>
      </c>
      <c r="N58" s="129">
        <f t="shared" si="21"/>
        <v>62726.666666666672</v>
      </c>
      <c r="O58" s="106" t="b">
        <f t="shared" si="22"/>
        <v>1</v>
      </c>
      <c r="Q58" s="427">
        <f t="shared" si="14"/>
        <v>6272.666666666667</v>
      </c>
      <c r="R58" s="427">
        <f t="shared" si="15"/>
        <v>6272.666666666667</v>
      </c>
      <c r="S58" s="427">
        <f t="shared" si="16"/>
        <v>104771.66666666667</v>
      </c>
      <c r="T58" s="430" t="b">
        <f t="shared" si="17"/>
        <v>1</v>
      </c>
    </row>
    <row r="59" spans="1:20" x14ac:dyDescent="0.25">
      <c r="A59" s="469" t="s">
        <v>99</v>
      </c>
      <c r="B59" s="470">
        <v>22261445</v>
      </c>
      <c r="C59" s="470">
        <v>13545</v>
      </c>
      <c r="D59" s="323"/>
      <c r="E59" s="473">
        <v>15355185</v>
      </c>
      <c r="F59" s="473">
        <v>6576797</v>
      </c>
      <c r="G59" s="473">
        <v>315918</v>
      </c>
      <c r="H59" s="325">
        <f t="shared" si="2"/>
        <v>21931982</v>
      </c>
      <c r="K59" s="129">
        <f t="shared" si="18"/>
        <v>2257.5</v>
      </c>
      <c r="L59" s="129">
        <f t="shared" si="19"/>
        <v>1128.75</v>
      </c>
      <c r="M59" s="129">
        <f t="shared" si="20"/>
        <v>1128.75</v>
      </c>
      <c r="N59" s="129">
        <f t="shared" si="21"/>
        <v>11287.5</v>
      </c>
      <c r="O59" s="106" t="b">
        <f t="shared" si="22"/>
        <v>1</v>
      </c>
      <c r="Q59" s="427">
        <f t="shared" si="14"/>
        <v>15356313.75</v>
      </c>
      <c r="R59" s="427">
        <f t="shared" si="15"/>
        <v>6577925.75</v>
      </c>
      <c r="S59" s="427">
        <f t="shared" si="16"/>
        <v>327205.5</v>
      </c>
      <c r="T59" s="430" t="b">
        <f t="shared" si="17"/>
        <v>1</v>
      </c>
    </row>
    <row r="60" spans="1:20" x14ac:dyDescent="0.25">
      <c r="A60" s="469" t="s">
        <v>171</v>
      </c>
      <c r="B60" s="470">
        <v>13545</v>
      </c>
      <c r="C60" s="470">
        <v>13545</v>
      </c>
      <c r="D60" s="323"/>
      <c r="E60" s="473">
        <v>0</v>
      </c>
      <c r="F60" s="473">
        <v>0</v>
      </c>
      <c r="G60" s="473">
        <v>0</v>
      </c>
      <c r="H60" s="325">
        <f t="shared" si="2"/>
        <v>0</v>
      </c>
      <c r="K60" s="129">
        <f t="shared" si="18"/>
        <v>2257.5</v>
      </c>
      <c r="L60" s="129">
        <f t="shared" si="19"/>
        <v>1128.75</v>
      </c>
      <c r="M60" s="129">
        <f t="shared" si="20"/>
        <v>1128.75</v>
      </c>
      <c r="N60" s="129">
        <f t="shared" si="21"/>
        <v>11287.5</v>
      </c>
      <c r="O60" s="106" t="b">
        <f t="shared" si="22"/>
        <v>1</v>
      </c>
      <c r="Q60" s="427">
        <f t="shared" si="14"/>
        <v>1128.75</v>
      </c>
      <c r="R60" s="427">
        <f t="shared" si="15"/>
        <v>1128.75</v>
      </c>
      <c r="S60" s="427">
        <f t="shared" si="16"/>
        <v>11287.5</v>
      </c>
      <c r="T60" s="430" t="b">
        <f t="shared" si="17"/>
        <v>1</v>
      </c>
    </row>
    <row r="61" spans="1:20" x14ac:dyDescent="0.25">
      <c r="A61" s="469" t="s">
        <v>172</v>
      </c>
      <c r="B61" s="470">
        <v>21931982</v>
      </c>
      <c r="C61" s="470">
        <v>0</v>
      </c>
      <c r="D61" s="323"/>
      <c r="E61" s="473">
        <v>15355185</v>
      </c>
      <c r="F61" s="473">
        <v>6576797</v>
      </c>
      <c r="G61" s="473">
        <v>0</v>
      </c>
      <c r="H61" s="325">
        <f t="shared" si="2"/>
        <v>21931982</v>
      </c>
      <c r="K61" s="129">
        <f t="shared" si="18"/>
        <v>0</v>
      </c>
      <c r="L61" s="129">
        <f t="shared" si="19"/>
        <v>0</v>
      </c>
      <c r="M61" s="129">
        <f t="shared" si="20"/>
        <v>0</v>
      </c>
      <c r="N61" s="129">
        <f t="shared" si="21"/>
        <v>0</v>
      </c>
      <c r="O61" s="106" t="b">
        <f t="shared" si="22"/>
        <v>1</v>
      </c>
      <c r="Q61" s="427">
        <f t="shared" si="14"/>
        <v>15355185</v>
      </c>
      <c r="R61" s="427">
        <f t="shared" si="15"/>
        <v>6576797</v>
      </c>
      <c r="S61" s="427">
        <f t="shared" si="16"/>
        <v>0</v>
      </c>
      <c r="T61" s="430" t="b">
        <f t="shared" si="17"/>
        <v>1</v>
      </c>
    </row>
    <row r="62" spans="1:20" x14ac:dyDescent="0.25">
      <c r="A62" s="469" t="s">
        <v>100</v>
      </c>
      <c r="B62" s="470">
        <v>70000</v>
      </c>
      <c r="C62" s="470">
        <v>0</v>
      </c>
      <c r="D62" s="323"/>
      <c r="E62" s="473">
        <v>0</v>
      </c>
      <c r="F62" s="473">
        <v>0</v>
      </c>
      <c r="G62" s="473">
        <v>70000</v>
      </c>
      <c r="H62" s="325">
        <f t="shared" si="2"/>
        <v>0</v>
      </c>
      <c r="K62" s="129">
        <f t="shared" si="18"/>
        <v>0</v>
      </c>
      <c r="L62" s="129">
        <f t="shared" si="19"/>
        <v>0</v>
      </c>
      <c r="M62" s="129">
        <f t="shared" si="20"/>
        <v>0</v>
      </c>
      <c r="N62" s="129">
        <f t="shared" si="21"/>
        <v>0</v>
      </c>
      <c r="O62" s="106" t="b">
        <f t="shared" si="22"/>
        <v>1</v>
      </c>
      <c r="Q62" s="427">
        <f t="shared" si="14"/>
        <v>0</v>
      </c>
      <c r="R62" s="427">
        <f t="shared" si="15"/>
        <v>0</v>
      </c>
      <c r="S62" s="427">
        <f t="shared" si="16"/>
        <v>70000</v>
      </c>
      <c r="T62" s="430" t="b">
        <f t="shared" si="17"/>
        <v>1</v>
      </c>
    </row>
    <row r="63" spans="1:20" x14ac:dyDescent="0.25">
      <c r="A63" s="469" t="s">
        <v>103</v>
      </c>
      <c r="B63" s="470">
        <v>245918</v>
      </c>
      <c r="C63" s="470">
        <v>0</v>
      </c>
      <c r="D63" s="323"/>
      <c r="E63" s="473">
        <v>0</v>
      </c>
      <c r="F63" s="473">
        <v>0</v>
      </c>
      <c r="G63" s="473">
        <v>245918</v>
      </c>
      <c r="H63" s="325">
        <f t="shared" si="2"/>
        <v>0</v>
      </c>
      <c r="K63" s="129">
        <f t="shared" si="18"/>
        <v>0</v>
      </c>
      <c r="L63" s="129">
        <f t="shared" si="19"/>
        <v>0</v>
      </c>
      <c r="M63" s="129">
        <f t="shared" si="20"/>
        <v>0</v>
      </c>
      <c r="N63" s="129">
        <f t="shared" si="21"/>
        <v>0</v>
      </c>
      <c r="O63" s="106" t="b">
        <f t="shared" si="22"/>
        <v>1</v>
      </c>
      <c r="Q63" s="427">
        <f t="shared" si="14"/>
        <v>0</v>
      </c>
      <c r="R63" s="427">
        <f t="shared" si="15"/>
        <v>0</v>
      </c>
      <c r="S63" s="427">
        <f t="shared" si="16"/>
        <v>245918</v>
      </c>
      <c r="T63" s="430" t="b">
        <f t="shared" si="17"/>
        <v>1</v>
      </c>
    </row>
    <row r="64" spans="1:20" x14ac:dyDescent="0.25">
      <c r="A64" s="469" t="s">
        <v>105</v>
      </c>
      <c r="B64" s="470">
        <v>3580000</v>
      </c>
      <c r="C64" s="470">
        <v>3280000</v>
      </c>
      <c r="D64" s="323"/>
      <c r="E64" s="473">
        <v>0</v>
      </c>
      <c r="F64" s="473">
        <v>0</v>
      </c>
      <c r="G64" s="473">
        <v>300000</v>
      </c>
      <c r="H64" s="325">
        <f t="shared" si="2"/>
        <v>0</v>
      </c>
      <c r="K64" s="129">
        <f t="shared" si="18"/>
        <v>546666.66666666663</v>
      </c>
      <c r="L64" s="129">
        <f t="shared" si="19"/>
        <v>273333.33333333331</v>
      </c>
      <c r="M64" s="129">
        <f t="shared" si="20"/>
        <v>273333.33333333331</v>
      </c>
      <c r="N64" s="129">
        <f t="shared" si="21"/>
        <v>2733333.333333333</v>
      </c>
      <c r="O64" s="106" t="b">
        <f t="shared" si="22"/>
        <v>1</v>
      </c>
      <c r="Q64" s="427">
        <f t="shared" si="14"/>
        <v>273333.33333333331</v>
      </c>
      <c r="R64" s="427">
        <f t="shared" si="15"/>
        <v>273333.33333333331</v>
      </c>
      <c r="S64" s="427">
        <f t="shared" si="16"/>
        <v>3033333.333333333</v>
      </c>
      <c r="T64" s="430" t="b">
        <f t="shared" si="17"/>
        <v>1</v>
      </c>
    </row>
    <row r="65" spans="1:20" x14ac:dyDescent="0.25">
      <c r="A65" s="469" t="s">
        <v>131</v>
      </c>
      <c r="B65" s="470">
        <v>3280000</v>
      </c>
      <c r="C65" s="470">
        <v>3280000</v>
      </c>
      <c r="D65" s="323"/>
      <c r="E65" s="473">
        <v>0</v>
      </c>
      <c r="F65" s="473">
        <v>0</v>
      </c>
      <c r="G65" s="473">
        <v>0</v>
      </c>
      <c r="H65" s="325">
        <f t="shared" si="2"/>
        <v>0</v>
      </c>
      <c r="K65" s="129">
        <f t="shared" si="18"/>
        <v>546666.66666666663</v>
      </c>
      <c r="L65" s="129">
        <f t="shared" si="19"/>
        <v>273333.33333333331</v>
      </c>
      <c r="M65" s="129">
        <f t="shared" si="20"/>
        <v>273333.33333333331</v>
      </c>
      <c r="N65" s="129">
        <f t="shared" si="21"/>
        <v>2733333.333333333</v>
      </c>
      <c r="O65" s="106" t="b">
        <f t="shared" si="22"/>
        <v>1</v>
      </c>
      <c r="Q65" s="427">
        <f t="shared" si="14"/>
        <v>273333.33333333331</v>
      </c>
      <c r="R65" s="427">
        <f t="shared" si="15"/>
        <v>273333.33333333331</v>
      </c>
      <c r="S65" s="427">
        <f t="shared" si="16"/>
        <v>2733333.333333333</v>
      </c>
      <c r="T65" s="430" t="b">
        <f t="shared" si="17"/>
        <v>1</v>
      </c>
    </row>
    <row r="66" spans="1:20" x14ac:dyDescent="0.25">
      <c r="A66" s="469" t="s">
        <v>109</v>
      </c>
      <c r="B66" s="470">
        <v>300000</v>
      </c>
      <c r="C66" s="470">
        <v>0</v>
      </c>
      <c r="D66" s="323"/>
      <c r="E66" s="473">
        <v>0</v>
      </c>
      <c r="F66" s="473">
        <v>0</v>
      </c>
      <c r="G66" s="473">
        <v>300000</v>
      </c>
      <c r="H66" s="325">
        <f t="shared" si="2"/>
        <v>0</v>
      </c>
      <c r="K66" s="129">
        <f t="shared" si="18"/>
        <v>0</v>
      </c>
      <c r="L66" s="129">
        <f t="shared" si="19"/>
        <v>0</v>
      </c>
      <c r="M66" s="129">
        <f t="shared" si="20"/>
        <v>0</v>
      </c>
      <c r="N66" s="129">
        <f t="shared" si="21"/>
        <v>0</v>
      </c>
      <c r="O66" s="106" t="b">
        <f t="shared" si="22"/>
        <v>1</v>
      </c>
      <c r="Q66" s="427">
        <f t="shared" si="14"/>
        <v>0</v>
      </c>
      <c r="R66" s="427">
        <f t="shared" si="15"/>
        <v>0</v>
      </c>
      <c r="S66" s="427">
        <f t="shared" si="16"/>
        <v>300000</v>
      </c>
      <c r="T66" s="430" t="b">
        <f t="shared" si="17"/>
        <v>1</v>
      </c>
    </row>
    <row r="67" spans="1:20" x14ac:dyDescent="0.25">
      <c r="A67" s="469" t="s">
        <v>259</v>
      </c>
      <c r="B67" s="470">
        <v>-76954193</v>
      </c>
      <c r="C67" s="470">
        <v>-84669736</v>
      </c>
      <c r="D67" s="323"/>
      <c r="E67" s="473">
        <v>12461200</v>
      </c>
      <c r="F67" s="473">
        <v>15587478</v>
      </c>
      <c r="G67" s="473">
        <v>-20333135</v>
      </c>
      <c r="H67" s="325">
        <f t="shared" si="2"/>
        <v>28048678</v>
      </c>
      <c r="K67" s="129">
        <f t="shared" si="18"/>
        <v>-14111622.666666666</v>
      </c>
      <c r="L67" s="129">
        <f t="shared" si="19"/>
        <v>-7055811.333333333</v>
      </c>
      <c r="M67" s="129">
        <f t="shared" si="20"/>
        <v>-7055811.333333333</v>
      </c>
      <c r="N67" s="129">
        <f t="shared" si="21"/>
        <v>-70558113.333333328</v>
      </c>
      <c r="O67" s="106" t="b">
        <f t="shared" si="22"/>
        <v>1</v>
      </c>
      <c r="Q67" s="427">
        <f t="shared" si="14"/>
        <v>5405388.666666667</v>
      </c>
      <c r="R67" s="427">
        <f t="shared" si="15"/>
        <v>8531666.6666666679</v>
      </c>
      <c r="S67" s="427">
        <f t="shared" si="16"/>
        <v>-90891248.333333328</v>
      </c>
      <c r="T67" s="430" t="b">
        <f t="shared" si="17"/>
        <v>1</v>
      </c>
    </row>
    <row r="68" spans="1:20" x14ac:dyDescent="0.25">
      <c r="A68" s="469" t="s">
        <v>115</v>
      </c>
      <c r="B68" s="470">
        <v>0</v>
      </c>
      <c r="C68" s="470">
        <v>0</v>
      </c>
      <c r="D68" s="323"/>
      <c r="E68" s="473">
        <v>0</v>
      </c>
      <c r="F68" s="473">
        <v>0</v>
      </c>
      <c r="G68" s="473">
        <v>0</v>
      </c>
      <c r="H68" s="325">
        <f t="shared" ref="H68:H80" si="23">SUM(E68:F68)</f>
        <v>0</v>
      </c>
      <c r="K68" s="129">
        <f t="shared" si="18"/>
        <v>0</v>
      </c>
      <c r="L68" s="129">
        <f t="shared" si="19"/>
        <v>0</v>
      </c>
      <c r="M68" s="129">
        <f t="shared" si="20"/>
        <v>0</v>
      </c>
      <c r="N68" s="129">
        <f t="shared" si="21"/>
        <v>0</v>
      </c>
      <c r="O68" s="106" t="b">
        <f t="shared" si="22"/>
        <v>1</v>
      </c>
      <c r="Q68" s="427">
        <f t="shared" si="14"/>
        <v>0</v>
      </c>
      <c r="R68" s="427">
        <f t="shared" si="15"/>
        <v>0</v>
      </c>
      <c r="S68" s="427">
        <f t="shared" si="16"/>
        <v>0</v>
      </c>
      <c r="T68" s="430" t="b">
        <f t="shared" si="17"/>
        <v>1</v>
      </c>
    </row>
    <row r="69" spans="1:20" x14ac:dyDescent="0.25">
      <c r="A69" s="469" t="s">
        <v>116</v>
      </c>
      <c r="B69" s="470">
        <v>0</v>
      </c>
      <c r="C69" s="470">
        <v>0</v>
      </c>
      <c r="D69" s="323"/>
      <c r="E69" s="473">
        <v>0</v>
      </c>
      <c r="F69" s="473">
        <v>0</v>
      </c>
      <c r="G69" s="473">
        <v>0</v>
      </c>
      <c r="H69" s="325">
        <f t="shared" si="23"/>
        <v>0</v>
      </c>
      <c r="K69" s="129">
        <f t="shared" si="18"/>
        <v>0</v>
      </c>
      <c r="L69" s="129">
        <f t="shared" si="19"/>
        <v>0</v>
      </c>
      <c r="M69" s="129">
        <f t="shared" si="20"/>
        <v>0</v>
      </c>
      <c r="N69" s="129">
        <f t="shared" si="21"/>
        <v>0</v>
      </c>
      <c r="O69" s="106" t="b">
        <f t="shared" si="22"/>
        <v>1</v>
      </c>
      <c r="Q69" s="427">
        <f t="shared" si="14"/>
        <v>0</v>
      </c>
      <c r="R69" s="427">
        <f t="shared" si="15"/>
        <v>0</v>
      </c>
      <c r="S69" s="427">
        <f t="shared" si="16"/>
        <v>0</v>
      </c>
      <c r="T69" s="430" t="b">
        <f t="shared" si="17"/>
        <v>1</v>
      </c>
    </row>
    <row r="70" spans="1:20" x14ac:dyDescent="0.25">
      <c r="A70" s="469" t="s">
        <v>450</v>
      </c>
      <c r="B70" s="473">
        <v>-76954193</v>
      </c>
      <c r="C70" s="473">
        <v>-84669736</v>
      </c>
      <c r="D70" s="323"/>
      <c r="E70" s="473">
        <v>12461200</v>
      </c>
      <c r="F70" s="473">
        <v>15587478</v>
      </c>
      <c r="G70" s="473">
        <v>-20333135</v>
      </c>
      <c r="H70" s="325">
        <f t="shared" si="23"/>
        <v>28048678</v>
      </c>
      <c r="K70" s="129">
        <f t="shared" si="18"/>
        <v>-14111622.666666666</v>
      </c>
      <c r="L70" s="129">
        <f t="shared" si="19"/>
        <v>-7055811.333333333</v>
      </c>
      <c r="M70" s="129">
        <f t="shared" si="20"/>
        <v>-7055811.333333333</v>
      </c>
      <c r="N70" s="129">
        <f t="shared" si="21"/>
        <v>-70558113.333333328</v>
      </c>
      <c r="O70" s="106" t="b">
        <f t="shared" si="22"/>
        <v>1</v>
      </c>
      <c r="Q70" s="427">
        <f t="shared" si="14"/>
        <v>5405388.666666667</v>
      </c>
      <c r="R70" s="427">
        <f t="shared" si="15"/>
        <v>8531666.6666666679</v>
      </c>
      <c r="S70" s="427">
        <f t="shared" si="16"/>
        <v>-90891248.333333328</v>
      </c>
      <c r="T70" s="430" t="b">
        <f t="shared" si="17"/>
        <v>1</v>
      </c>
    </row>
    <row r="71" spans="1:20" x14ac:dyDescent="0.25">
      <c r="A71" s="469" t="s">
        <v>451</v>
      </c>
      <c r="B71" s="473">
        <v>-76954193</v>
      </c>
      <c r="C71" s="473">
        <v>-84669736</v>
      </c>
      <c r="D71" s="323"/>
      <c r="E71" s="473">
        <v>12461200</v>
      </c>
      <c r="F71" s="473">
        <v>15587478</v>
      </c>
      <c r="G71" s="473">
        <v>-20333135</v>
      </c>
      <c r="H71" s="325">
        <f>SUM(E71:F71)</f>
        <v>28048678</v>
      </c>
      <c r="K71" s="129">
        <f t="shared" si="18"/>
        <v>-14111622.666666666</v>
      </c>
      <c r="L71" s="129">
        <f t="shared" si="19"/>
        <v>-7055811.333333333</v>
      </c>
      <c r="M71" s="129">
        <f t="shared" si="20"/>
        <v>-7055811.333333333</v>
      </c>
      <c r="N71" s="129">
        <f t="shared" si="21"/>
        <v>-70558113.333333328</v>
      </c>
      <c r="O71" s="106" t="b">
        <f t="shared" si="22"/>
        <v>1</v>
      </c>
      <c r="Q71" s="427">
        <f t="shared" si="14"/>
        <v>5405388.666666667</v>
      </c>
      <c r="R71" s="427">
        <f t="shared" si="15"/>
        <v>8531666.6666666679</v>
      </c>
      <c r="S71" s="427">
        <f t="shared" si="16"/>
        <v>-90891248.333333328</v>
      </c>
      <c r="T71" s="430" t="b">
        <f t="shared" si="17"/>
        <v>1</v>
      </c>
    </row>
    <row r="72" spans="1:20" x14ac:dyDescent="0.25">
      <c r="A72" s="469" t="s">
        <v>117</v>
      </c>
      <c r="B72" s="470">
        <v>0</v>
      </c>
      <c r="C72" s="470">
        <v>0</v>
      </c>
      <c r="D72" s="323"/>
      <c r="E72" s="473">
        <v>0</v>
      </c>
      <c r="F72" s="473">
        <v>0</v>
      </c>
      <c r="G72" s="473">
        <v>0</v>
      </c>
      <c r="H72" s="325">
        <f t="shared" si="23"/>
        <v>0</v>
      </c>
      <c r="K72" s="129">
        <f t="shared" si="18"/>
        <v>0</v>
      </c>
      <c r="L72" s="129">
        <f t="shared" si="19"/>
        <v>0</v>
      </c>
      <c r="M72" s="129">
        <f t="shared" si="20"/>
        <v>0</v>
      </c>
      <c r="N72" s="129">
        <f t="shared" si="21"/>
        <v>0</v>
      </c>
      <c r="O72" s="106" t="b">
        <f t="shared" si="22"/>
        <v>1</v>
      </c>
      <c r="Q72" s="427">
        <f t="shared" si="14"/>
        <v>0</v>
      </c>
      <c r="R72" s="427">
        <f t="shared" si="15"/>
        <v>0</v>
      </c>
      <c r="S72" s="427">
        <f t="shared" si="16"/>
        <v>0</v>
      </c>
      <c r="T72" s="430" t="b">
        <f t="shared" si="17"/>
        <v>1</v>
      </c>
    </row>
    <row r="73" spans="1:20" x14ac:dyDescent="0.25">
      <c r="A73" s="469" t="s">
        <v>452</v>
      </c>
      <c r="B73" s="473">
        <v>-76954193</v>
      </c>
      <c r="C73" s="473">
        <v>-84669736</v>
      </c>
      <c r="D73" s="323"/>
      <c r="E73" s="473">
        <v>12461200</v>
      </c>
      <c r="F73" s="473">
        <v>15587478</v>
      </c>
      <c r="G73" s="473">
        <v>-20333135</v>
      </c>
      <c r="H73" s="325">
        <f t="shared" si="23"/>
        <v>28048678</v>
      </c>
      <c r="K73" s="129">
        <f t="shared" si="18"/>
        <v>-14111622.666666666</v>
      </c>
      <c r="L73" s="129">
        <f t="shared" si="19"/>
        <v>-7055811.333333333</v>
      </c>
      <c r="M73" s="129">
        <f t="shared" si="20"/>
        <v>-7055811.333333333</v>
      </c>
      <c r="N73" s="129">
        <f t="shared" si="21"/>
        <v>-70558113.333333328</v>
      </c>
      <c r="O73" s="106" t="b">
        <f t="shared" si="22"/>
        <v>1</v>
      </c>
      <c r="Q73" s="427">
        <f t="shared" si="14"/>
        <v>5405388.666666667</v>
      </c>
      <c r="R73" s="427">
        <f t="shared" si="15"/>
        <v>8531666.6666666679</v>
      </c>
      <c r="S73" s="427">
        <f t="shared" si="16"/>
        <v>-90891248.333333328</v>
      </c>
      <c r="T73" s="430" t="b">
        <f t="shared" si="17"/>
        <v>1</v>
      </c>
    </row>
    <row r="74" spans="1:20" x14ac:dyDescent="0.25">
      <c r="A74" s="469" t="s">
        <v>118</v>
      </c>
      <c r="B74" s="470">
        <v>0</v>
      </c>
      <c r="C74" s="470">
        <v>0</v>
      </c>
      <c r="D74" s="323"/>
      <c r="E74" s="473">
        <v>0</v>
      </c>
      <c r="F74" s="473">
        <v>0</v>
      </c>
      <c r="G74" s="473">
        <v>0</v>
      </c>
      <c r="H74" s="325">
        <f>SUM(E74:F74)</f>
        <v>0</v>
      </c>
      <c r="K74" s="129">
        <f t="shared" si="18"/>
        <v>0</v>
      </c>
      <c r="L74" s="129">
        <f t="shared" si="19"/>
        <v>0</v>
      </c>
      <c r="M74" s="129">
        <f t="shared" si="20"/>
        <v>0</v>
      </c>
      <c r="N74" s="129">
        <f t="shared" si="21"/>
        <v>0</v>
      </c>
      <c r="O74" s="106" t="b">
        <f t="shared" si="22"/>
        <v>1</v>
      </c>
      <c r="Q74" s="427">
        <f t="shared" si="14"/>
        <v>0</v>
      </c>
      <c r="R74" s="427">
        <f t="shared" si="15"/>
        <v>0</v>
      </c>
      <c r="S74" s="427">
        <f t="shared" si="16"/>
        <v>0</v>
      </c>
      <c r="T74" s="430" t="b">
        <f t="shared" si="17"/>
        <v>1</v>
      </c>
    </row>
    <row r="75" spans="1:20" x14ac:dyDescent="0.25">
      <c r="A75" s="469" t="s">
        <v>260</v>
      </c>
      <c r="B75" s="473">
        <v>-76954193</v>
      </c>
      <c r="C75" s="473">
        <v>-84669736</v>
      </c>
      <c r="D75" s="323"/>
      <c r="E75" s="473">
        <v>12461200</v>
      </c>
      <c r="F75" s="473">
        <v>15587478</v>
      </c>
      <c r="G75" s="473">
        <v>-20333135</v>
      </c>
      <c r="H75" s="325">
        <f t="shared" si="23"/>
        <v>28048678</v>
      </c>
      <c r="K75" s="129">
        <f t="shared" si="18"/>
        <v>-14111622.666666666</v>
      </c>
      <c r="L75" s="129">
        <f t="shared" si="19"/>
        <v>-7055811.333333333</v>
      </c>
      <c r="M75" s="129">
        <f t="shared" si="20"/>
        <v>-7055811.333333333</v>
      </c>
      <c r="N75" s="129">
        <f t="shared" si="21"/>
        <v>-70558113.333333328</v>
      </c>
      <c r="O75" s="106" t="b">
        <f t="shared" si="22"/>
        <v>1</v>
      </c>
      <c r="Q75" s="427">
        <f t="shared" si="14"/>
        <v>5405388.666666667</v>
      </c>
      <c r="R75" s="427">
        <f t="shared" si="15"/>
        <v>8531666.6666666679</v>
      </c>
      <c r="S75" s="427">
        <f t="shared" si="16"/>
        <v>-90891248.333333328</v>
      </c>
      <c r="T75" s="430" t="b">
        <f t="shared" si="17"/>
        <v>1</v>
      </c>
    </row>
    <row r="76" spans="1:20" x14ac:dyDescent="0.25">
      <c r="A76" s="469" t="s">
        <v>119</v>
      </c>
      <c r="B76" s="470">
        <v>0</v>
      </c>
      <c r="C76" s="470">
        <v>0</v>
      </c>
      <c r="D76" s="323"/>
      <c r="E76" s="473">
        <v>0</v>
      </c>
      <c r="F76" s="473">
        <v>0</v>
      </c>
      <c r="G76" s="473">
        <v>0</v>
      </c>
      <c r="H76" s="325">
        <f t="shared" si="23"/>
        <v>0</v>
      </c>
      <c r="K76" s="129">
        <f t="shared" si="18"/>
        <v>0</v>
      </c>
      <c r="L76" s="129">
        <f t="shared" si="19"/>
        <v>0</v>
      </c>
      <c r="M76" s="129">
        <f t="shared" si="20"/>
        <v>0</v>
      </c>
      <c r="N76" s="129">
        <f t="shared" si="21"/>
        <v>0</v>
      </c>
      <c r="O76" s="106" t="b">
        <f t="shared" si="22"/>
        <v>1</v>
      </c>
      <c r="Q76" s="427">
        <f t="shared" si="14"/>
        <v>0</v>
      </c>
      <c r="R76" s="427">
        <f t="shared" si="15"/>
        <v>0</v>
      </c>
      <c r="S76" s="427">
        <f t="shared" si="16"/>
        <v>0</v>
      </c>
      <c r="T76" s="430" t="b">
        <f t="shared" si="17"/>
        <v>1</v>
      </c>
    </row>
    <row r="77" spans="1:20" x14ac:dyDescent="0.25">
      <c r="A77" s="469" t="s">
        <v>120</v>
      </c>
      <c r="B77" s="470">
        <v>0</v>
      </c>
      <c r="C77" s="470">
        <v>0</v>
      </c>
      <c r="E77" s="473">
        <v>0</v>
      </c>
      <c r="F77" s="473">
        <v>0</v>
      </c>
      <c r="G77" s="473">
        <v>0</v>
      </c>
      <c r="H77" s="325">
        <f t="shared" si="23"/>
        <v>0</v>
      </c>
      <c r="K77" s="129">
        <f t="shared" si="18"/>
        <v>0</v>
      </c>
      <c r="L77" s="129">
        <f t="shared" si="19"/>
        <v>0</v>
      </c>
      <c r="M77" s="129">
        <f t="shared" si="20"/>
        <v>0</v>
      </c>
      <c r="N77" s="129">
        <f t="shared" si="21"/>
        <v>0</v>
      </c>
      <c r="O77" s="106" t="b">
        <f t="shared" si="22"/>
        <v>1</v>
      </c>
      <c r="Q77" s="427">
        <f t="shared" si="14"/>
        <v>0</v>
      </c>
      <c r="R77" s="427">
        <f t="shared" si="15"/>
        <v>0</v>
      </c>
      <c r="S77" s="427">
        <f t="shared" si="16"/>
        <v>0</v>
      </c>
      <c r="T77" s="430" t="b">
        <f t="shared" si="17"/>
        <v>1</v>
      </c>
    </row>
    <row r="78" spans="1:20" x14ac:dyDescent="0.25">
      <c r="A78" s="469" t="s">
        <v>121</v>
      </c>
      <c r="B78" s="470">
        <v>0</v>
      </c>
      <c r="C78" s="470">
        <v>0</v>
      </c>
      <c r="D78" s="323"/>
      <c r="E78" s="473">
        <v>0</v>
      </c>
      <c r="F78" s="473">
        <v>0</v>
      </c>
      <c r="G78" s="473">
        <v>0</v>
      </c>
      <c r="H78" s="325">
        <f t="shared" si="23"/>
        <v>0</v>
      </c>
      <c r="K78" s="129">
        <f t="shared" si="18"/>
        <v>0</v>
      </c>
      <c r="L78" s="129">
        <f t="shared" si="19"/>
        <v>0</v>
      </c>
      <c r="M78" s="129">
        <f t="shared" si="20"/>
        <v>0</v>
      </c>
      <c r="N78" s="129">
        <f t="shared" si="21"/>
        <v>0</v>
      </c>
      <c r="O78" s="106" t="b">
        <f t="shared" si="22"/>
        <v>1</v>
      </c>
      <c r="Q78" s="427">
        <f t="shared" ref="Q78:Q80" si="24">L78+E78</f>
        <v>0</v>
      </c>
      <c r="R78" s="427">
        <f t="shared" ref="R78:R80" si="25">M78+F78</f>
        <v>0</v>
      </c>
      <c r="S78" s="427">
        <f t="shared" ref="S78:S80" si="26">N78+G78</f>
        <v>0</v>
      </c>
      <c r="T78" s="430" t="b">
        <f t="shared" ref="T78:T80" si="27">B78=Q78+R78+S78</f>
        <v>1</v>
      </c>
    </row>
    <row r="79" spans="1:20" x14ac:dyDescent="0.25">
      <c r="A79" s="469" t="s">
        <v>122</v>
      </c>
      <c r="B79" s="470">
        <v>0</v>
      </c>
      <c r="C79" s="470">
        <v>0</v>
      </c>
      <c r="E79" s="473">
        <v>0</v>
      </c>
      <c r="F79" s="473">
        <v>0</v>
      </c>
      <c r="G79" s="473">
        <v>0</v>
      </c>
      <c r="H79" s="325">
        <f t="shared" si="23"/>
        <v>0</v>
      </c>
      <c r="K79" s="129">
        <f t="shared" ref="K79:K80" si="28">C79/6</f>
        <v>0</v>
      </c>
      <c r="L79" s="129">
        <f t="shared" ref="L79:L80" si="29">K79/2</f>
        <v>0</v>
      </c>
      <c r="M79" s="129">
        <f t="shared" ref="M79:M80" si="30">K79/2</f>
        <v>0</v>
      </c>
      <c r="N79" s="129">
        <f t="shared" ref="N79:N80" si="31">K79*5</f>
        <v>0</v>
      </c>
      <c r="O79" s="106" t="b">
        <f t="shared" ref="O79:O80" si="32">C79=L79+M79+N79</f>
        <v>1</v>
      </c>
      <c r="Q79" s="427">
        <f t="shared" si="24"/>
        <v>0</v>
      </c>
      <c r="R79" s="427">
        <f t="shared" si="25"/>
        <v>0</v>
      </c>
      <c r="S79" s="427">
        <f t="shared" si="26"/>
        <v>0</v>
      </c>
      <c r="T79" s="430" t="b">
        <f t="shared" si="27"/>
        <v>1</v>
      </c>
    </row>
    <row r="80" spans="1:20" x14ac:dyDescent="0.25">
      <c r="A80" s="469" t="s">
        <v>123</v>
      </c>
      <c r="B80" s="470">
        <v>0</v>
      </c>
      <c r="C80" s="470">
        <v>0</v>
      </c>
      <c r="D80" s="323"/>
      <c r="E80" s="473">
        <v>0</v>
      </c>
      <c r="F80" s="473">
        <v>0</v>
      </c>
      <c r="G80" s="473">
        <v>0</v>
      </c>
      <c r="H80" s="325">
        <f t="shared" si="23"/>
        <v>0</v>
      </c>
      <c r="K80" s="129">
        <f t="shared" si="28"/>
        <v>0</v>
      </c>
      <c r="L80" s="129">
        <f t="shared" si="29"/>
        <v>0</v>
      </c>
      <c r="M80" s="129">
        <f t="shared" si="30"/>
        <v>0</v>
      </c>
      <c r="N80" s="129">
        <f t="shared" si="31"/>
        <v>0</v>
      </c>
      <c r="O80" s="106" t="b">
        <f t="shared" si="32"/>
        <v>1</v>
      </c>
      <c r="Q80" s="427">
        <f t="shared" si="24"/>
        <v>0</v>
      </c>
      <c r="R80" s="427">
        <f t="shared" si="25"/>
        <v>0</v>
      </c>
      <c r="S80" s="427">
        <f t="shared" si="26"/>
        <v>0</v>
      </c>
      <c r="T80" s="430" t="b">
        <f t="shared" si="27"/>
        <v>1</v>
      </c>
    </row>
  </sheetData>
  <mergeCells count="6">
    <mergeCell ref="Q1:R1"/>
    <mergeCell ref="H1:H2"/>
    <mergeCell ref="A1:A2"/>
    <mergeCell ref="B1:B2"/>
    <mergeCell ref="L1:M1"/>
    <mergeCell ref="L2:M2"/>
  </mergeCells>
  <phoneticPr fontId="4" type="noConversion"/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92D050"/>
  </sheetPr>
  <dimension ref="A1:R262"/>
  <sheetViews>
    <sheetView zoomScaleNormal="100" workbookViewId="0">
      <pane xSplit="1" ySplit="1" topLeftCell="B2" activePane="bottomRight" state="frozen"/>
      <selection activeCell="F33" sqref="F33"/>
      <selection pane="topRight" activeCell="F33" sqref="F33"/>
      <selection pane="bottomLeft" activeCell="F33" sqref="F33"/>
      <selection pane="bottomRight"/>
    </sheetView>
  </sheetViews>
  <sheetFormatPr defaultColWidth="9.36328125" defaultRowHeight="12.5" x14ac:dyDescent="0.25"/>
  <cols>
    <col min="1" max="1" width="27.90625" style="106" bestFit="1" customWidth="1"/>
    <col min="2" max="2" width="16.6328125" style="129" customWidth="1"/>
    <col min="3" max="3" width="18.36328125" style="129" hidden="1" customWidth="1"/>
    <col min="4" max="8" width="16.6328125" style="129" customWidth="1"/>
    <col min="9" max="9" width="9.36328125" style="106"/>
    <col min="10" max="10" width="15" style="106" bestFit="1" customWidth="1"/>
    <col min="11" max="11" width="16.6328125" style="106" customWidth="1"/>
    <col min="12" max="12" width="17.36328125" style="106" hidden="1" customWidth="1"/>
    <col min="13" max="18" width="16.36328125" style="106" hidden="1" customWidth="1"/>
    <col min="19" max="16384" width="9.36328125" style="106"/>
  </cols>
  <sheetData>
    <row r="1" spans="1:18" ht="16" x14ac:dyDescent="0.25">
      <c r="A1" s="210" t="s">
        <v>439</v>
      </c>
      <c r="B1" s="134" t="s">
        <v>1</v>
      </c>
      <c r="C1" s="109" t="s">
        <v>390</v>
      </c>
      <c r="D1" s="109" t="s">
        <v>340</v>
      </c>
      <c r="E1" s="105" t="s">
        <v>389</v>
      </c>
      <c r="F1" s="109" t="s">
        <v>420</v>
      </c>
      <c r="G1" s="105" t="s">
        <v>564</v>
      </c>
      <c r="H1" s="109" t="s">
        <v>359</v>
      </c>
      <c r="I1" s="149" t="s">
        <v>337</v>
      </c>
      <c r="J1" s="277" t="s">
        <v>303</v>
      </c>
      <c r="K1" s="132" t="s">
        <v>304</v>
      </c>
      <c r="L1" s="268" t="s">
        <v>305</v>
      </c>
      <c r="M1" s="268" t="s">
        <v>282</v>
      </c>
      <c r="N1" s="268" t="s">
        <v>191</v>
      </c>
      <c r="O1" s="268" t="s">
        <v>192</v>
      </c>
      <c r="P1" s="268" t="s">
        <v>193</v>
      </c>
      <c r="Q1" s="268" t="s">
        <v>194</v>
      </c>
      <c r="R1" s="268" t="s">
        <v>195</v>
      </c>
    </row>
    <row r="2" spans="1:18" ht="16" x14ac:dyDescent="0.25">
      <c r="A2" s="211" t="s">
        <v>4</v>
      </c>
      <c r="B2" s="133">
        <f t="shared" ref="B2:B65" si="0">SUM(C2:H2)</f>
        <v>100018182</v>
      </c>
      <c r="C2" s="133">
        <v>0</v>
      </c>
      <c r="D2" s="133">
        <f>IFERROR(VLOOKUP($A2,'영업총괄 IU'!$A:$F,2,FALSE),0)</f>
        <v>0</v>
      </c>
      <c r="E2" s="133">
        <f>IFERROR(VLOOKUP($A2,'영업총괄 IU'!$A:$F,3,FALSE),0)</f>
        <v>98200000</v>
      </c>
      <c r="F2" s="133">
        <f>IFERROR(VLOOKUP($A2,'영업총괄 IU'!$A:$F,4,FALSE),0)</f>
        <v>1818182</v>
      </c>
      <c r="G2" s="133">
        <f>IFERROR(VLOOKUP($A2,'영업총괄 IU'!A:F,5,FALSE),0)</f>
        <v>0</v>
      </c>
      <c r="H2" s="133">
        <f>IFERROR(VLOOKUP($A2,'영업총괄 IU'!$A:$F,6,FALSE),0)</f>
        <v>0</v>
      </c>
      <c r="K2" s="267">
        <f>SUM(D2:H2)</f>
        <v>100018182</v>
      </c>
      <c r="L2" s="269">
        <f t="shared" ref="L2:R11" si="1">$K2*L$259</f>
        <v>49008909.18</v>
      </c>
      <c r="M2" s="269">
        <f t="shared" si="1"/>
        <v>40007272.800000004</v>
      </c>
      <c r="N2" s="269">
        <f t="shared" si="1"/>
        <v>4000727.2800000003</v>
      </c>
      <c r="O2" s="269">
        <f t="shared" si="1"/>
        <v>2000363.6400000001</v>
      </c>
      <c r="P2" s="269">
        <f t="shared" si="1"/>
        <v>1000181.8200000001</v>
      </c>
      <c r="Q2" s="269">
        <f t="shared" si="1"/>
        <v>1000181.8200000001</v>
      </c>
      <c r="R2" s="269">
        <f t="shared" si="1"/>
        <v>1600290.912</v>
      </c>
    </row>
    <row r="3" spans="1:18" ht="16" x14ac:dyDescent="0.25">
      <c r="A3" s="212" t="s">
        <v>5</v>
      </c>
      <c r="B3" s="133">
        <f t="shared" si="0"/>
        <v>0</v>
      </c>
      <c r="C3" s="133">
        <v>0</v>
      </c>
      <c r="D3" s="133">
        <f>IFERROR(VLOOKUP($A3,'영업총괄 IU'!$A:$F,2,FALSE),0)</f>
        <v>0</v>
      </c>
      <c r="E3" s="133">
        <f>IFERROR(VLOOKUP($A3,'영업총괄 IU'!$A:$F,3,FALSE),0)</f>
        <v>0</v>
      </c>
      <c r="F3" s="133">
        <f>IFERROR(VLOOKUP($A3,'영업총괄 IU'!$A:$F,4,FALSE),0)</f>
        <v>0</v>
      </c>
      <c r="G3" s="133">
        <f>IFERROR(VLOOKUP($A3,'영업총괄 IU'!A:F,5,FALSE),0)</f>
        <v>0</v>
      </c>
      <c r="H3" s="133">
        <f>IFERROR(VLOOKUP($A3,'영업총괄 IU'!$A:$F,6,FALSE),0)</f>
        <v>0</v>
      </c>
      <c r="K3" s="133">
        <f t="shared" ref="K3:K66" si="2">SUM(D3:H3)</f>
        <v>0</v>
      </c>
      <c r="L3" s="269">
        <f t="shared" si="1"/>
        <v>0</v>
      </c>
      <c r="M3" s="269">
        <f t="shared" si="1"/>
        <v>0</v>
      </c>
      <c r="N3" s="269">
        <f t="shared" si="1"/>
        <v>0</v>
      </c>
      <c r="O3" s="269">
        <f t="shared" si="1"/>
        <v>0</v>
      </c>
      <c r="P3" s="269">
        <f t="shared" si="1"/>
        <v>0</v>
      </c>
      <c r="Q3" s="269">
        <f t="shared" si="1"/>
        <v>0</v>
      </c>
      <c r="R3" s="269">
        <f t="shared" si="1"/>
        <v>0</v>
      </c>
    </row>
    <row r="4" spans="1:18" ht="16" x14ac:dyDescent="0.25">
      <c r="A4" s="213" t="s">
        <v>6</v>
      </c>
      <c r="B4" s="133">
        <f t="shared" si="0"/>
        <v>0</v>
      </c>
      <c r="C4" s="133">
        <v>0</v>
      </c>
      <c r="D4" s="133">
        <f>IFERROR(VLOOKUP($A4,'영업총괄 IU'!$A:$F,2,FALSE),0)</f>
        <v>0</v>
      </c>
      <c r="E4" s="133">
        <f>IFERROR(VLOOKUP($A4,'영업총괄 IU'!$A:$F,3,FALSE),0)</f>
        <v>0</v>
      </c>
      <c r="F4" s="133">
        <f>IFERROR(VLOOKUP($A4,'영업총괄 IU'!$A:$F,4,FALSE),0)</f>
        <v>0</v>
      </c>
      <c r="G4" s="133">
        <f>IFERROR(VLOOKUP($A4,'영업총괄 IU'!A:F,5,FALSE),0)</f>
        <v>0</v>
      </c>
      <c r="H4" s="133">
        <f>IFERROR(VLOOKUP($A4,'영업총괄 IU'!$A:$F,6,FALSE),0)</f>
        <v>0</v>
      </c>
      <c r="K4" s="133">
        <f t="shared" si="2"/>
        <v>0</v>
      </c>
      <c r="L4" s="269">
        <f t="shared" si="1"/>
        <v>0</v>
      </c>
      <c r="M4" s="269">
        <f t="shared" si="1"/>
        <v>0</v>
      </c>
      <c r="N4" s="269">
        <f t="shared" si="1"/>
        <v>0</v>
      </c>
      <c r="O4" s="269">
        <f t="shared" si="1"/>
        <v>0</v>
      </c>
      <c r="P4" s="269">
        <f t="shared" si="1"/>
        <v>0</v>
      </c>
      <c r="Q4" s="269">
        <f t="shared" si="1"/>
        <v>0</v>
      </c>
      <c r="R4" s="269">
        <f t="shared" si="1"/>
        <v>0</v>
      </c>
    </row>
    <row r="5" spans="1:18" ht="16" x14ac:dyDescent="0.25">
      <c r="A5" s="213" t="s">
        <v>7</v>
      </c>
      <c r="B5" s="133">
        <f t="shared" si="0"/>
        <v>0</v>
      </c>
      <c r="C5" s="133">
        <v>0</v>
      </c>
      <c r="D5" s="133">
        <f>IFERROR(VLOOKUP($A5,'영업총괄 IU'!$A:$F,2,FALSE),0)</f>
        <v>0</v>
      </c>
      <c r="E5" s="133">
        <f>IFERROR(VLOOKUP($A5,'영업총괄 IU'!$A:$F,3,FALSE),0)</f>
        <v>0</v>
      </c>
      <c r="F5" s="133">
        <f>IFERROR(VLOOKUP($A5,'영업총괄 IU'!$A:$F,4,FALSE),0)</f>
        <v>0</v>
      </c>
      <c r="G5" s="133">
        <f>IFERROR(VLOOKUP($A5,'영업총괄 IU'!A:F,5,FALSE),0)</f>
        <v>0</v>
      </c>
      <c r="H5" s="133">
        <f>IFERROR(VLOOKUP($A5,'영업총괄 IU'!$A:$F,6,FALSE),0)</f>
        <v>0</v>
      </c>
      <c r="K5" s="133">
        <f t="shared" si="2"/>
        <v>0</v>
      </c>
      <c r="L5" s="269">
        <f t="shared" si="1"/>
        <v>0</v>
      </c>
      <c r="M5" s="269">
        <f t="shared" si="1"/>
        <v>0</v>
      </c>
      <c r="N5" s="269">
        <f t="shared" si="1"/>
        <v>0</v>
      </c>
      <c r="O5" s="269">
        <f t="shared" si="1"/>
        <v>0</v>
      </c>
      <c r="P5" s="269">
        <f t="shared" si="1"/>
        <v>0</v>
      </c>
      <c r="Q5" s="269">
        <f t="shared" si="1"/>
        <v>0</v>
      </c>
      <c r="R5" s="269">
        <f t="shared" si="1"/>
        <v>0</v>
      </c>
    </row>
    <row r="6" spans="1:18" ht="16" x14ac:dyDescent="0.25">
      <c r="A6" s="213" t="s">
        <v>196</v>
      </c>
      <c r="B6" s="133">
        <f t="shared" si="0"/>
        <v>0</v>
      </c>
      <c r="C6" s="133">
        <v>0</v>
      </c>
      <c r="D6" s="133">
        <f>IFERROR(VLOOKUP($A6,'영업총괄 IU'!$A:$F,2,FALSE),0)</f>
        <v>0</v>
      </c>
      <c r="E6" s="133">
        <f>IFERROR(VLOOKUP($A6,'영업총괄 IU'!$A:$F,3,FALSE),0)</f>
        <v>0</v>
      </c>
      <c r="F6" s="133">
        <f>IFERROR(VLOOKUP($A6,'영업총괄 IU'!$A:$F,4,FALSE),0)</f>
        <v>0</v>
      </c>
      <c r="G6" s="133">
        <f>IFERROR(VLOOKUP($A6,'영업총괄 IU'!A:F,5,FALSE),0)</f>
        <v>0</v>
      </c>
      <c r="H6" s="133">
        <f>IFERROR(VLOOKUP($A6,'영업총괄 IU'!$A:$F,6,FALSE),0)</f>
        <v>0</v>
      </c>
      <c r="K6" s="133">
        <f t="shared" si="2"/>
        <v>0</v>
      </c>
      <c r="L6" s="269">
        <f t="shared" si="1"/>
        <v>0</v>
      </c>
      <c r="M6" s="269">
        <f t="shared" si="1"/>
        <v>0</v>
      </c>
      <c r="N6" s="269">
        <f t="shared" si="1"/>
        <v>0</v>
      </c>
      <c r="O6" s="269">
        <f t="shared" si="1"/>
        <v>0</v>
      </c>
      <c r="P6" s="269">
        <f t="shared" si="1"/>
        <v>0</v>
      </c>
      <c r="Q6" s="269">
        <f t="shared" si="1"/>
        <v>0</v>
      </c>
      <c r="R6" s="269">
        <f t="shared" si="1"/>
        <v>0</v>
      </c>
    </row>
    <row r="7" spans="1:18" ht="16" x14ac:dyDescent="0.25">
      <c r="A7" s="213" t="s">
        <v>8</v>
      </c>
      <c r="B7" s="133">
        <f t="shared" si="0"/>
        <v>0</v>
      </c>
      <c r="C7" s="133">
        <v>0</v>
      </c>
      <c r="D7" s="133">
        <f>IFERROR(VLOOKUP($A7,'영업총괄 IU'!$A:$F,2,FALSE),0)</f>
        <v>0</v>
      </c>
      <c r="E7" s="133">
        <f>IFERROR(VLOOKUP($A7,'영업총괄 IU'!$A:$F,3,FALSE),0)</f>
        <v>0</v>
      </c>
      <c r="F7" s="133">
        <f>IFERROR(VLOOKUP($A7,'영업총괄 IU'!$A:$F,4,FALSE),0)</f>
        <v>0</v>
      </c>
      <c r="G7" s="133">
        <f>IFERROR(VLOOKUP($A7,'영업총괄 IU'!A:F,5,FALSE),0)</f>
        <v>0</v>
      </c>
      <c r="H7" s="133">
        <f>IFERROR(VLOOKUP($A7,'영업총괄 IU'!$A:$F,6,FALSE),0)</f>
        <v>0</v>
      </c>
      <c r="K7" s="133">
        <f t="shared" si="2"/>
        <v>0</v>
      </c>
      <c r="L7" s="269">
        <f t="shared" si="1"/>
        <v>0</v>
      </c>
      <c r="M7" s="269">
        <f t="shared" si="1"/>
        <v>0</v>
      </c>
      <c r="N7" s="269">
        <f t="shared" si="1"/>
        <v>0</v>
      </c>
      <c r="O7" s="269">
        <f t="shared" si="1"/>
        <v>0</v>
      </c>
      <c r="P7" s="269">
        <f t="shared" si="1"/>
        <v>0</v>
      </c>
      <c r="Q7" s="269">
        <f t="shared" si="1"/>
        <v>0</v>
      </c>
      <c r="R7" s="269">
        <f t="shared" si="1"/>
        <v>0</v>
      </c>
    </row>
    <row r="8" spans="1:18" ht="16" x14ac:dyDescent="0.25">
      <c r="A8" s="213" t="s">
        <v>9</v>
      </c>
      <c r="B8" s="133">
        <f t="shared" si="0"/>
        <v>0</v>
      </c>
      <c r="C8" s="133">
        <v>0</v>
      </c>
      <c r="D8" s="133">
        <f>IFERROR(VLOOKUP($A8,'영업총괄 IU'!$A:$F,2,FALSE),0)</f>
        <v>0</v>
      </c>
      <c r="E8" s="133">
        <f>IFERROR(VLOOKUP($A8,'영업총괄 IU'!$A:$F,3,FALSE),0)</f>
        <v>0</v>
      </c>
      <c r="F8" s="133">
        <f>IFERROR(VLOOKUP($A8,'영업총괄 IU'!$A:$F,4,FALSE),0)</f>
        <v>0</v>
      </c>
      <c r="G8" s="133">
        <f>IFERROR(VLOOKUP($A8,'영업총괄 IU'!A:F,5,FALSE),0)</f>
        <v>0</v>
      </c>
      <c r="H8" s="133">
        <f>IFERROR(VLOOKUP($A8,'영업총괄 IU'!$A:$F,6,FALSE),0)</f>
        <v>0</v>
      </c>
      <c r="K8" s="133">
        <f t="shared" si="2"/>
        <v>0</v>
      </c>
      <c r="L8" s="269">
        <f t="shared" si="1"/>
        <v>0</v>
      </c>
      <c r="M8" s="269">
        <f t="shared" si="1"/>
        <v>0</v>
      </c>
      <c r="N8" s="269">
        <f t="shared" si="1"/>
        <v>0</v>
      </c>
      <c r="O8" s="269">
        <f t="shared" si="1"/>
        <v>0</v>
      </c>
      <c r="P8" s="269">
        <f t="shared" si="1"/>
        <v>0</v>
      </c>
      <c r="Q8" s="269">
        <f t="shared" si="1"/>
        <v>0</v>
      </c>
      <c r="R8" s="269">
        <f t="shared" si="1"/>
        <v>0</v>
      </c>
    </row>
    <row r="9" spans="1:18" ht="16" x14ac:dyDescent="0.25">
      <c r="A9" s="213" t="s">
        <v>137</v>
      </c>
      <c r="B9" s="133">
        <f t="shared" si="0"/>
        <v>0</v>
      </c>
      <c r="C9" s="133">
        <v>0</v>
      </c>
      <c r="D9" s="133">
        <f>IFERROR(VLOOKUP($A9,'영업총괄 IU'!$A:$F,2,FALSE),0)</f>
        <v>0</v>
      </c>
      <c r="E9" s="133">
        <f>IFERROR(VLOOKUP($A9,'영업총괄 IU'!$A:$F,3,FALSE),0)</f>
        <v>0</v>
      </c>
      <c r="F9" s="133">
        <f>IFERROR(VLOOKUP($A9,'영업총괄 IU'!$A:$F,4,FALSE),0)</f>
        <v>0</v>
      </c>
      <c r="G9" s="133">
        <f>IFERROR(VLOOKUP($A9,'영업총괄 IU'!A:F,5,FALSE),0)</f>
        <v>0</v>
      </c>
      <c r="H9" s="133">
        <f>IFERROR(VLOOKUP($A9,'영업총괄 IU'!$A:$F,6,FALSE),0)</f>
        <v>0</v>
      </c>
      <c r="K9" s="133">
        <f t="shared" si="2"/>
        <v>0</v>
      </c>
      <c r="L9" s="269">
        <f t="shared" si="1"/>
        <v>0</v>
      </c>
      <c r="M9" s="269">
        <f t="shared" si="1"/>
        <v>0</v>
      </c>
      <c r="N9" s="269">
        <f t="shared" si="1"/>
        <v>0</v>
      </c>
      <c r="O9" s="269">
        <f t="shared" si="1"/>
        <v>0</v>
      </c>
      <c r="P9" s="269">
        <f t="shared" si="1"/>
        <v>0</v>
      </c>
      <c r="Q9" s="269">
        <f t="shared" si="1"/>
        <v>0</v>
      </c>
      <c r="R9" s="269">
        <f t="shared" si="1"/>
        <v>0</v>
      </c>
    </row>
    <row r="10" spans="1:18" ht="16" x14ac:dyDescent="0.25">
      <c r="A10" s="213" t="s">
        <v>10</v>
      </c>
      <c r="B10" s="133">
        <f t="shared" si="0"/>
        <v>0</v>
      </c>
      <c r="C10" s="133">
        <v>0</v>
      </c>
      <c r="D10" s="133">
        <f>IFERROR(VLOOKUP($A10,'영업총괄 IU'!$A:$F,2,FALSE),0)</f>
        <v>0</v>
      </c>
      <c r="E10" s="133">
        <f>IFERROR(VLOOKUP($A10,'영업총괄 IU'!$A:$F,3,FALSE),0)</f>
        <v>0</v>
      </c>
      <c r="F10" s="133">
        <f>IFERROR(VLOOKUP($A10,'영업총괄 IU'!$A:$F,4,FALSE),0)</f>
        <v>0</v>
      </c>
      <c r="G10" s="133">
        <f>IFERROR(VLOOKUP($A10,'영업총괄 IU'!A:F,5,FALSE),0)</f>
        <v>0</v>
      </c>
      <c r="H10" s="133">
        <f>IFERROR(VLOOKUP($A10,'영업총괄 IU'!$A:$F,6,FALSE),0)</f>
        <v>0</v>
      </c>
      <c r="K10" s="133">
        <f t="shared" si="2"/>
        <v>0</v>
      </c>
      <c r="L10" s="269">
        <f t="shared" si="1"/>
        <v>0</v>
      </c>
      <c r="M10" s="269">
        <f t="shared" si="1"/>
        <v>0</v>
      </c>
      <c r="N10" s="269">
        <f t="shared" si="1"/>
        <v>0</v>
      </c>
      <c r="O10" s="269">
        <f t="shared" si="1"/>
        <v>0</v>
      </c>
      <c r="P10" s="269">
        <f t="shared" si="1"/>
        <v>0</v>
      </c>
      <c r="Q10" s="269">
        <f t="shared" si="1"/>
        <v>0</v>
      </c>
      <c r="R10" s="269">
        <f t="shared" si="1"/>
        <v>0</v>
      </c>
    </row>
    <row r="11" spans="1:18" ht="16" x14ac:dyDescent="0.25">
      <c r="A11" s="213" t="s">
        <v>197</v>
      </c>
      <c r="B11" s="133">
        <f t="shared" si="0"/>
        <v>0</v>
      </c>
      <c r="C11" s="133">
        <v>0</v>
      </c>
      <c r="D11" s="133">
        <f>IFERROR(VLOOKUP($A11,'영업총괄 IU'!$A:$F,2,FALSE),0)</f>
        <v>0</v>
      </c>
      <c r="E11" s="133">
        <f>IFERROR(VLOOKUP($A11,'영업총괄 IU'!$A:$F,3,FALSE),0)</f>
        <v>0</v>
      </c>
      <c r="F11" s="133">
        <f>IFERROR(VLOOKUP($A11,'영업총괄 IU'!$A:$F,4,FALSE),0)</f>
        <v>0</v>
      </c>
      <c r="G11" s="133">
        <f>IFERROR(VLOOKUP($A11,'영업총괄 IU'!A:F,5,FALSE),0)</f>
        <v>0</v>
      </c>
      <c r="H11" s="133">
        <f>IFERROR(VLOOKUP($A11,'영업총괄 IU'!$A:$F,6,FALSE),0)</f>
        <v>0</v>
      </c>
      <c r="K11" s="133">
        <f t="shared" si="2"/>
        <v>0</v>
      </c>
      <c r="L11" s="269">
        <f t="shared" si="1"/>
        <v>0</v>
      </c>
      <c r="M11" s="269">
        <f t="shared" si="1"/>
        <v>0</v>
      </c>
      <c r="N11" s="269">
        <f t="shared" si="1"/>
        <v>0</v>
      </c>
      <c r="O11" s="269">
        <f t="shared" si="1"/>
        <v>0</v>
      </c>
      <c r="P11" s="269">
        <f t="shared" si="1"/>
        <v>0</v>
      </c>
      <c r="Q11" s="269">
        <f t="shared" si="1"/>
        <v>0</v>
      </c>
      <c r="R11" s="269">
        <f t="shared" si="1"/>
        <v>0</v>
      </c>
    </row>
    <row r="12" spans="1:18" ht="16" x14ac:dyDescent="0.25">
      <c r="A12" s="214" t="s">
        <v>11</v>
      </c>
      <c r="B12" s="133">
        <f t="shared" si="0"/>
        <v>100018182</v>
      </c>
      <c r="C12" s="133">
        <v>0</v>
      </c>
      <c r="D12" s="133">
        <f>IFERROR(VLOOKUP($A12,'영업총괄 IU'!$A:$F,2,FALSE),0)</f>
        <v>0</v>
      </c>
      <c r="E12" s="133">
        <f>IFERROR(VLOOKUP($A12,'영업총괄 IU'!$A:$F,3,FALSE),0)</f>
        <v>98200000</v>
      </c>
      <c r="F12" s="133">
        <f>IFERROR(VLOOKUP($A12,'영업총괄 IU'!$A:$F,4,FALSE),0)</f>
        <v>1818182</v>
      </c>
      <c r="G12" s="133">
        <f>IFERROR(VLOOKUP($A12,'영업총괄 IU'!A:F,5,FALSE),0)</f>
        <v>0</v>
      </c>
      <c r="H12" s="133">
        <f>IFERROR(VLOOKUP($A12,'영업총괄 IU'!$A:$F,6,FALSE),0)</f>
        <v>0</v>
      </c>
      <c r="K12" s="133">
        <f t="shared" si="2"/>
        <v>100018182</v>
      </c>
      <c r="L12" s="269">
        <f t="shared" ref="L12:R17" si="3">$K12*L$259</f>
        <v>49008909.18</v>
      </c>
      <c r="M12" s="269">
        <f t="shared" si="3"/>
        <v>40007272.800000004</v>
      </c>
      <c r="N12" s="269">
        <f t="shared" si="3"/>
        <v>4000727.2800000003</v>
      </c>
      <c r="O12" s="269">
        <f t="shared" si="3"/>
        <v>2000363.6400000001</v>
      </c>
      <c r="P12" s="269">
        <f t="shared" si="3"/>
        <v>1000181.8200000001</v>
      </c>
      <c r="Q12" s="269">
        <f t="shared" si="3"/>
        <v>1000181.8200000001</v>
      </c>
      <c r="R12" s="269">
        <f t="shared" si="3"/>
        <v>1600290.912</v>
      </c>
    </row>
    <row r="13" spans="1:18" ht="16" x14ac:dyDescent="0.25">
      <c r="A13" s="215" t="s">
        <v>12</v>
      </c>
      <c r="B13" s="133">
        <f t="shared" si="0"/>
        <v>1818182</v>
      </c>
      <c r="C13" s="133">
        <v>0</v>
      </c>
      <c r="D13" s="133">
        <f>IFERROR(VLOOKUP($A13,'영업총괄 IU'!$A:$F,2,FALSE),0)</f>
        <v>0</v>
      </c>
      <c r="E13" s="133">
        <f>IFERROR(VLOOKUP($A13,'영업총괄 IU'!$A:$F,3,FALSE),0)</f>
        <v>0</v>
      </c>
      <c r="F13" s="133">
        <f>IFERROR(VLOOKUP($A13,'영업총괄 IU'!$A:$F,4,FALSE),0)</f>
        <v>1818182</v>
      </c>
      <c r="G13" s="133">
        <f>IFERROR(VLOOKUP($A13,'영업총괄 IU'!A:F,5,FALSE),0)</f>
        <v>0</v>
      </c>
      <c r="H13" s="133">
        <f>IFERROR(VLOOKUP($A13,'영업총괄 IU'!$A:$F,6,FALSE),0)</f>
        <v>0</v>
      </c>
      <c r="K13" s="133">
        <f t="shared" si="2"/>
        <v>1818182</v>
      </c>
      <c r="L13" s="269">
        <f t="shared" si="3"/>
        <v>890909.17999999993</v>
      </c>
      <c r="M13" s="269">
        <f t="shared" si="3"/>
        <v>727272.8</v>
      </c>
      <c r="N13" s="269">
        <f t="shared" si="3"/>
        <v>72727.28</v>
      </c>
      <c r="O13" s="269">
        <f t="shared" si="3"/>
        <v>36363.64</v>
      </c>
      <c r="P13" s="269">
        <f t="shared" si="3"/>
        <v>18181.82</v>
      </c>
      <c r="Q13" s="269">
        <f t="shared" si="3"/>
        <v>18181.82</v>
      </c>
      <c r="R13" s="269">
        <f t="shared" si="3"/>
        <v>29090.912</v>
      </c>
    </row>
    <row r="14" spans="1:18" ht="16" x14ac:dyDescent="0.25">
      <c r="A14" s="213" t="s">
        <v>13</v>
      </c>
      <c r="B14" s="133">
        <f t="shared" si="0"/>
        <v>0</v>
      </c>
      <c r="C14" s="133">
        <v>0</v>
      </c>
      <c r="D14" s="133">
        <f>IFERROR(VLOOKUP($A14,'영업총괄 IU'!$A:$F,2,FALSE),0)</f>
        <v>0</v>
      </c>
      <c r="E14" s="133">
        <f>IFERROR(VLOOKUP($A14,'영업총괄 IU'!$A:$F,3,FALSE),0)</f>
        <v>0</v>
      </c>
      <c r="F14" s="133">
        <f>IFERROR(VLOOKUP($A14,'영업총괄 IU'!$A:$F,4,FALSE),0)</f>
        <v>0</v>
      </c>
      <c r="G14" s="133">
        <f>IFERROR(VLOOKUP($A14,'영업총괄 IU'!A:F,5,FALSE),0)</f>
        <v>0</v>
      </c>
      <c r="H14" s="133">
        <f>IFERROR(VLOOKUP($A14,'영업총괄 IU'!$A:$F,6,FALSE),0)</f>
        <v>0</v>
      </c>
      <c r="K14" s="133">
        <f t="shared" si="2"/>
        <v>0</v>
      </c>
      <c r="L14" s="269">
        <f t="shared" si="3"/>
        <v>0</v>
      </c>
      <c r="M14" s="269">
        <f t="shared" si="3"/>
        <v>0</v>
      </c>
      <c r="N14" s="269">
        <f t="shared" si="3"/>
        <v>0</v>
      </c>
      <c r="O14" s="269">
        <f t="shared" si="3"/>
        <v>0</v>
      </c>
      <c r="P14" s="269">
        <f t="shared" si="3"/>
        <v>0</v>
      </c>
      <c r="Q14" s="269">
        <f t="shared" si="3"/>
        <v>0</v>
      </c>
      <c r="R14" s="269">
        <f t="shared" si="3"/>
        <v>0</v>
      </c>
    </row>
    <row r="15" spans="1:18" ht="16" x14ac:dyDescent="0.25">
      <c r="A15" s="213" t="s">
        <v>14</v>
      </c>
      <c r="B15" s="133">
        <f t="shared" si="0"/>
        <v>0</v>
      </c>
      <c r="C15" s="133">
        <v>0</v>
      </c>
      <c r="D15" s="133">
        <f>IFERROR(VLOOKUP($A15,'영업총괄 IU'!$A:$F,2,FALSE),0)</f>
        <v>0</v>
      </c>
      <c r="E15" s="133">
        <f>IFERROR(VLOOKUP($A15,'영업총괄 IU'!$A:$F,3,FALSE),0)</f>
        <v>0</v>
      </c>
      <c r="F15" s="133">
        <f>IFERROR(VLOOKUP($A15,'영업총괄 IU'!$A:$F,4,FALSE),0)</f>
        <v>0</v>
      </c>
      <c r="G15" s="133">
        <f>IFERROR(VLOOKUP($A15,'영업총괄 IU'!A:F,5,FALSE),0)</f>
        <v>0</v>
      </c>
      <c r="H15" s="133">
        <f>IFERROR(VLOOKUP($A15,'영업총괄 IU'!$A:$F,6,FALSE),0)</f>
        <v>0</v>
      </c>
      <c r="K15" s="133">
        <f t="shared" si="2"/>
        <v>0</v>
      </c>
      <c r="L15" s="269">
        <f t="shared" si="3"/>
        <v>0</v>
      </c>
      <c r="M15" s="269">
        <f t="shared" si="3"/>
        <v>0</v>
      </c>
      <c r="N15" s="269">
        <f t="shared" si="3"/>
        <v>0</v>
      </c>
      <c r="O15" s="269">
        <f t="shared" si="3"/>
        <v>0</v>
      </c>
      <c r="P15" s="269">
        <f t="shared" si="3"/>
        <v>0</v>
      </c>
      <c r="Q15" s="269">
        <f t="shared" si="3"/>
        <v>0</v>
      </c>
      <c r="R15" s="269">
        <f t="shared" si="3"/>
        <v>0</v>
      </c>
    </row>
    <row r="16" spans="1:18" ht="16" x14ac:dyDescent="0.25">
      <c r="A16" s="213" t="s">
        <v>15</v>
      </c>
      <c r="B16" s="133">
        <f t="shared" si="0"/>
        <v>0</v>
      </c>
      <c r="C16" s="133">
        <v>0</v>
      </c>
      <c r="D16" s="133">
        <f>IFERROR(VLOOKUP($A16,'영업총괄 IU'!$A:$F,2,FALSE),0)</f>
        <v>0</v>
      </c>
      <c r="E16" s="133">
        <f>IFERROR(VLOOKUP($A16,'영업총괄 IU'!$A:$F,3,FALSE),0)</f>
        <v>0</v>
      </c>
      <c r="F16" s="133">
        <f>IFERROR(VLOOKUP($A16,'영업총괄 IU'!$A:$F,4,FALSE),0)</f>
        <v>0</v>
      </c>
      <c r="G16" s="133">
        <f>IFERROR(VLOOKUP($A16,'영업총괄 IU'!A:F,5,FALSE),0)</f>
        <v>0</v>
      </c>
      <c r="H16" s="133">
        <f>IFERROR(VLOOKUP($A16,'영업총괄 IU'!$A:$F,6,FALSE),0)</f>
        <v>0</v>
      </c>
      <c r="K16" s="133">
        <f t="shared" si="2"/>
        <v>0</v>
      </c>
      <c r="L16" s="269">
        <f t="shared" si="3"/>
        <v>0</v>
      </c>
      <c r="M16" s="269">
        <f t="shared" si="3"/>
        <v>0</v>
      </c>
      <c r="N16" s="269">
        <f t="shared" si="3"/>
        <v>0</v>
      </c>
      <c r="O16" s="269">
        <f t="shared" si="3"/>
        <v>0</v>
      </c>
      <c r="P16" s="269">
        <f t="shared" si="3"/>
        <v>0</v>
      </c>
      <c r="Q16" s="269">
        <f t="shared" si="3"/>
        <v>0</v>
      </c>
      <c r="R16" s="269">
        <f t="shared" si="3"/>
        <v>0</v>
      </c>
    </row>
    <row r="17" spans="1:18" ht="16" x14ac:dyDescent="0.25">
      <c r="A17" s="216" t="s">
        <v>16</v>
      </c>
      <c r="B17" s="133">
        <f t="shared" si="0"/>
        <v>0</v>
      </c>
      <c r="C17" s="133">
        <v>0</v>
      </c>
      <c r="D17" s="133">
        <f>IFERROR(VLOOKUP($A17,'영업총괄 IU'!$A:$F,2,FALSE),0)</f>
        <v>0</v>
      </c>
      <c r="E17" s="133">
        <f>IFERROR(VLOOKUP($A17,'영업총괄 IU'!$A:$F,3,FALSE),0)</f>
        <v>0</v>
      </c>
      <c r="F17" s="133">
        <f>IFERROR(VLOOKUP($A17,'영업총괄 IU'!$A:$F,4,FALSE),0)</f>
        <v>0</v>
      </c>
      <c r="G17" s="133">
        <f>IFERROR(VLOOKUP($A17,'영업총괄 IU'!A:F,5,FALSE),0)</f>
        <v>0</v>
      </c>
      <c r="H17" s="133">
        <f>IFERROR(VLOOKUP($A17,'영업총괄 IU'!$A:$F,6,FALSE),0)</f>
        <v>0</v>
      </c>
      <c r="K17" s="133">
        <f t="shared" si="2"/>
        <v>0</v>
      </c>
      <c r="L17" s="269">
        <f t="shared" si="3"/>
        <v>0</v>
      </c>
      <c r="M17" s="269">
        <f t="shared" si="3"/>
        <v>0</v>
      </c>
      <c r="N17" s="269">
        <f t="shared" si="3"/>
        <v>0</v>
      </c>
      <c r="O17" s="269">
        <f t="shared" si="3"/>
        <v>0</v>
      </c>
      <c r="P17" s="269">
        <f t="shared" si="3"/>
        <v>0</v>
      </c>
      <c r="Q17" s="269">
        <f t="shared" si="3"/>
        <v>0</v>
      </c>
      <c r="R17" s="269">
        <f t="shared" si="3"/>
        <v>0</v>
      </c>
    </row>
    <row r="18" spans="1:18" ht="16" x14ac:dyDescent="0.25">
      <c r="A18" s="213" t="s">
        <v>138</v>
      </c>
      <c r="B18" s="133">
        <f t="shared" si="0"/>
        <v>0</v>
      </c>
      <c r="C18" s="133">
        <v>0</v>
      </c>
      <c r="D18" s="133">
        <f>IFERROR(VLOOKUP($A18,'영업총괄 IU'!$A:$F,2,FALSE),0)</f>
        <v>0</v>
      </c>
      <c r="E18" s="133">
        <f>IFERROR(VLOOKUP($A18,'영업총괄 IU'!$A:$F,3,FALSE),0)</f>
        <v>0</v>
      </c>
      <c r="F18" s="133">
        <f>IFERROR(VLOOKUP($A18,'영업총괄 IU'!$A:$F,4,FALSE),0)</f>
        <v>0</v>
      </c>
      <c r="G18" s="133">
        <f>IFERROR(VLOOKUP($A18,'영업총괄 IU'!A:F,5,FALSE),0)</f>
        <v>0</v>
      </c>
      <c r="H18" s="133">
        <f>IFERROR(VLOOKUP($A18,'영업총괄 IU'!$A:$F,6,FALSE),0)</f>
        <v>0</v>
      </c>
      <c r="K18" s="133">
        <f t="shared" si="2"/>
        <v>0</v>
      </c>
      <c r="L18" s="269">
        <f t="shared" ref="L18:R33" si="4">$K18*L$259</f>
        <v>0</v>
      </c>
      <c r="M18" s="269">
        <f t="shared" si="4"/>
        <v>0</v>
      </c>
      <c r="N18" s="269">
        <f t="shared" si="4"/>
        <v>0</v>
      </c>
      <c r="O18" s="269">
        <f t="shared" si="4"/>
        <v>0</v>
      </c>
      <c r="P18" s="269">
        <f t="shared" si="4"/>
        <v>0</v>
      </c>
      <c r="Q18" s="269">
        <f t="shared" si="4"/>
        <v>0</v>
      </c>
      <c r="R18" s="269">
        <f t="shared" si="4"/>
        <v>0</v>
      </c>
    </row>
    <row r="19" spans="1:18" ht="16" x14ac:dyDescent="0.25">
      <c r="A19" s="213" t="s">
        <v>139</v>
      </c>
      <c r="B19" s="133">
        <f t="shared" si="0"/>
        <v>0</v>
      </c>
      <c r="C19" s="133">
        <v>0</v>
      </c>
      <c r="D19" s="133">
        <f>IFERROR(VLOOKUP($A19,'영업총괄 IU'!$A:$F,2,FALSE),0)</f>
        <v>0</v>
      </c>
      <c r="E19" s="133">
        <f>IFERROR(VLOOKUP($A19,'영업총괄 IU'!$A:$F,3,FALSE),0)</f>
        <v>0</v>
      </c>
      <c r="F19" s="133">
        <f>IFERROR(VLOOKUP($A19,'영업총괄 IU'!$A:$F,4,FALSE),0)</f>
        <v>0</v>
      </c>
      <c r="G19" s="133">
        <f>IFERROR(VLOOKUP($A19,'영업총괄 IU'!A:F,5,FALSE),0)</f>
        <v>0</v>
      </c>
      <c r="H19" s="133">
        <f>IFERROR(VLOOKUP($A19,'영업총괄 IU'!$A:$F,6,FALSE),0)</f>
        <v>0</v>
      </c>
      <c r="K19" s="133">
        <f t="shared" si="2"/>
        <v>0</v>
      </c>
      <c r="L19" s="269">
        <f t="shared" si="4"/>
        <v>0</v>
      </c>
      <c r="M19" s="269">
        <f t="shared" si="4"/>
        <v>0</v>
      </c>
      <c r="N19" s="269">
        <f t="shared" si="4"/>
        <v>0</v>
      </c>
      <c r="O19" s="269">
        <f t="shared" si="4"/>
        <v>0</v>
      </c>
      <c r="P19" s="269">
        <f t="shared" si="4"/>
        <v>0</v>
      </c>
      <c r="Q19" s="269">
        <f t="shared" si="4"/>
        <v>0</v>
      </c>
      <c r="R19" s="269">
        <f t="shared" si="4"/>
        <v>0</v>
      </c>
    </row>
    <row r="20" spans="1:18" ht="16" x14ac:dyDescent="0.25">
      <c r="A20" s="215" t="s">
        <v>17</v>
      </c>
      <c r="B20" s="133">
        <f t="shared" si="0"/>
        <v>0</v>
      </c>
      <c r="C20" s="133">
        <v>0</v>
      </c>
      <c r="D20" s="133">
        <f>IFERROR(VLOOKUP($A20,'영업총괄 IU'!$A:$F,2,FALSE),0)</f>
        <v>0</v>
      </c>
      <c r="E20" s="133">
        <f>IFERROR(VLOOKUP($A20,'영업총괄 IU'!$A:$F,3,FALSE),0)</f>
        <v>0</v>
      </c>
      <c r="F20" s="133">
        <f>IFERROR(VLOOKUP($A20,'영업총괄 IU'!$A:$F,4,FALSE),0)</f>
        <v>0</v>
      </c>
      <c r="G20" s="133">
        <f>IFERROR(VLOOKUP($A20,'영업총괄 IU'!A:F,5,FALSE),0)</f>
        <v>0</v>
      </c>
      <c r="H20" s="133">
        <f>IFERROR(VLOOKUP($A20,'영업총괄 IU'!$A:$F,6,FALSE),0)</f>
        <v>0</v>
      </c>
      <c r="K20" s="133">
        <f t="shared" si="2"/>
        <v>0</v>
      </c>
      <c r="L20" s="269">
        <f t="shared" si="4"/>
        <v>0</v>
      </c>
      <c r="M20" s="269">
        <f t="shared" si="4"/>
        <v>0</v>
      </c>
      <c r="N20" s="269">
        <f t="shared" si="4"/>
        <v>0</v>
      </c>
      <c r="O20" s="269">
        <f t="shared" si="4"/>
        <v>0</v>
      </c>
      <c r="P20" s="269">
        <f t="shared" si="4"/>
        <v>0</v>
      </c>
      <c r="Q20" s="269">
        <f t="shared" si="4"/>
        <v>0</v>
      </c>
      <c r="R20" s="269">
        <f t="shared" si="4"/>
        <v>0</v>
      </c>
    </row>
    <row r="21" spans="1:18" ht="16" x14ac:dyDescent="0.25">
      <c r="A21" s="213" t="s">
        <v>140</v>
      </c>
      <c r="B21" s="133">
        <f t="shared" si="0"/>
        <v>98200000</v>
      </c>
      <c r="C21" s="133">
        <v>0</v>
      </c>
      <c r="D21" s="133">
        <f>IFERROR(VLOOKUP($A21,'영업총괄 IU'!$A:$F,2,FALSE),0)</f>
        <v>0</v>
      </c>
      <c r="E21" s="133">
        <f>IFERROR(VLOOKUP($A21,'영업총괄 IU'!$A:$F,3,FALSE),0)</f>
        <v>98200000</v>
      </c>
      <c r="F21" s="133">
        <f>IFERROR(VLOOKUP($A21,'영업총괄 IU'!$A:$F,4,FALSE),0)</f>
        <v>0</v>
      </c>
      <c r="G21" s="133">
        <f>IFERROR(VLOOKUP($A21,'영업총괄 IU'!A:F,5,FALSE),0)</f>
        <v>0</v>
      </c>
      <c r="H21" s="133">
        <f>IFERROR(VLOOKUP($A21,'영업총괄 IU'!$A:$F,6,FALSE),0)</f>
        <v>0</v>
      </c>
      <c r="K21" s="133">
        <f t="shared" si="2"/>
        <v>98200000</v>
      </c>
      <c r="L21" s="269">
        <f t="shared" si="4"/>
        <v>48118000</v>
      </c>
      <c r="M21" s="269">
        <f t="shared" si="4"/>
        <v>39280000</v>
      </c>
      <c r="N21" s="269">
        <f t="shared" si="4"/>
        <v>3928000</v>
      </c>
      <c r="O21" s="269">
        <f t="shared" si="4"/>
        <v>1964000</v>
      </c>
      <c r="P21" s="269">
        <f t="shared" si="4"/>
        <v>982000</v>
      </c>
      <c r="Q21" s="269">
        <f t="shared" si="4"/>
        <v>982000</v>
      </c>
      <c r="R21" s="269">
        <f t="shared" si="4"/>
        <v>1571200</v>
      </c>
    </row>
    <row r="22" spans="1:18" ht="16" x14ac:dyDescent="0.25">
      <c r="A22" s="202" t="s">
        <v>315</v>
      </c>
      <c r="B22" s="133">
        <f t="shared" si="0"/>
        <v>0</v>
      </c>
      <c r="C22" s="133">
        <v>0</v>
      </c>
      <c r="D22" s="133">
        <f>IFERROR(VLOOKUP($A22,'영업총괄 IU'!$A:$F,2,FALSE),0)</f>
        <v>0</v>
      </c>
      <c r="E22" s="133">
        <f>IFERROR(VLOOKUP($A22,'영업총괄 IU'!$A:$F,3,FALSE),0)</f>
        <v>0</v>
      </c>
      <c r="F22" s="133">
        <f>IFERROR(VLOOKUP($A22,'영업총괄 IU'!$A:$F,4,FALSE),0)</f>
        <v>0</v>
      </c>
      <c r="G22" s="133">
        <f>IFERROR(VLOOKUP($A22,'영업총괄 IU'!A:F,5,FALSE),0)</f>
        <v>0</v>
      </c>
      <c r="H22" s="133">
        <f>IFERROR(VLOOKUP($A22,'영업총괄 IU'!$A:$F,6,FALSE),0)</f>
        <v>0</v>
      </c>
      <c r="K22" s="133">
        <f t="shared" si="2"/>
        <v>0</v>
      </c>
      <c r="L22" s="269">
        <f t="shared" si="4"/>
        <v>0</v>
      </c>
      <c r="M22" s="269">
        <f t="shared" si="4"/>
        <v>0</v>
      </c>
      <c r="N22" s="269">
        <f t="shared" si="4"/>
        <v>0</v>
      </c>
      <c r="O22" s="269">
        <f t="shared" si="4"/>
        <v>0</v>
      </c>
      <c r="P22" s="269">
        <f t="shared" si="4"/>
        <v>0</v>
      </c>
      <c r="Q22" s="269">
        <f t="shared" si="4"/>
        <v>0</v>
      </c>
      <c r="R22" s="269">
        <f t="shared" si="4"/>
        <v>0</v>
      </c>
    </row>
    <row r="23" spans="1:18" ht="16" x14ac:dyDescent="0.25">
      <c r="A23" s="211" t="s">
        <v>18</v>
      </c>
      <c r="B23" s="133">
        <f t="shared" si="0"/>
        <v>0</v>
      </c>
      <c r="C23" s="133">
        <v>0</v>
      </c>
      <c r="D23" s="133">
        <f>IFERROR(VLOOKUP($A23,'영업총괄 IU'!$A:$F,2,FALSE),0)</f>
        <v>0</v>
      </c>
      <c r="E23" s="133">
        <f>IFERROR(VLOOKUP($A23,'영업총괄 IU'!$A:$F,3,FALSE),0)</f>
        <v>0</v>
      </c>
      <c r="F23" s="133">
        <f>IFERROR(VLOOKUP($A23,'영업총괄 IU'!$A:$F,4,FALSE),0)</f>
        <v>0</v>
      </c>
      <c r="G23" s="133">
        <f>IFERROR(VLOOKUP($A23,'영업총괄 IU'!A:F,5,FALSE),0)</f>
        <v>0</v>
      </c>
      <c r="H23" s="133">
        <f>IFERROR(VLOOKUP($A23,'영업총괄 IU'!$A:$F,6,FALSE),0)</f>
        <v>0</v>
      </c>
      <c r="K23" s="133">
        <f t="shared" si="2"/>
        <v>0</v>
      </c>
      <c r="L23" s="269">
        <f t="shared" si="4"/>
        <v>0</v>
      </c>
      <c r="M23" s="269">
        <f t="shared" si="4"/>
        <v>0</v>
      </c>
      <c r="N23" s="269">
        <f t="shared" si="4"/>
        <v>0</v>
      </c>
      <c r="O23" s="269">
        <f t="shared" si="4"/>
        <v>0</v>
      </c>
      <c r="P23" s="269">
        <f t="shared" si="4"/>
        <v>0</v>
      </c>
      <c r="Q23" s="269">
        <f t="shared" si="4"/>
        <v>0</v>
      </c>
      <c r="R23" s="269">
        <f t="shared" si="4"/>
        <v>0</v>
      </c>
    </row>
    <row r="24" spans="1:18" ht="16" x14ac:dyDescent="0.25">
      <c r="A24" s="212" t="s">
        <v>19</v>
      </c>
      <c r="B24" s="133">
        <f t="shared" si="0"/>
        <v>0</v>
      </c>
      <c r="C24" s="133">
        <v>0</v>
      </c>
      <c r="D24" s="133">
        <f>IFERROR(VLOOKUP($A24,'영업총괄 IU'!$A:$F,2,FALSE),0)</f>
        <v>0</v>
      </c>
      <c r="E24" s="133">
        <f>IFERROR(VLOOKUP($A24,'영업총괄 IU'!$A:$F,3,FALSE),0)</f>
        <v>0</v>
      </c>
      <c r="F24" s="133">
        <f>IFERROR(VLOOKUP($A24,'영업총괄 IU'!$A:$F,4,FALSE),0)</f>
        <v>0</v>
      </c>
      <c r="G24" s="133">
        <f>IFERROR(VLOOKUP($A24,'영업총괄 IU'!A:F,5,FALSE),0)</f>
        <v>0</v>
      </c>
      <c r="H24" s="133">
        <f>IFERROR(VLOOKUP($A24,'영업총괄 IU'!$A:$F,6,FALSE),0)</f>
        <v>0</v>
      </c>
      <c r="K24" s="133">
        <f t="shared" si="2"/>
        <v>0</v>
      </c>
      <c r="L24" s="269">
        <f t="shared" si="4"/>
        <v>0</v>
      </c>
      <c r="M24" s="269">
        <f t="shared" si="4"/>
        <v>0</v>
      </c>
      <c r="N24" s="269">
        <f t="shared" si="4"/>
        <v>0</v>
      </c>
      <c r="O24" s="269">
        <f t="shared" si="4"/>
        <v>0</v>
      </c>
      <c r="P24" s="269">
        <f t="shared" si="4"/>
        <v>0</v>
      </c>
      <c r="Q24" s="269">
        <f t="shared" si="4"/>
        <v>0</v>
      </c>
      <c r="R24" s="269">
        <f t="shared" si="4"/>
        <v>0</v>
      </c>
    </row>
    <row r="25" spans="1:18" ht="16" x14ac:dyDescent="0.25">
      <c r="A25" s="211" t="s">
        <v>20</v>
      </c>
      <c r="B25" s="133">
        <f t="shared" si="0"/>
        <v>100018182</v>
      </c>
      <c r="C25" s="133">
        <v>0</v>
      </c>
      <c r="D25" s="133">
        <f>IFERROR(VLOOKUP($A25,'영업총괄 IU'!$A:$F,2,FALSE),0)</f>
        <v>0</v>
      </c>
      <c r="E25" s="133">
        <f>IFERROR(VLOOKUP($A25,'영업총괄 IU'!$A:$F,3,FALSE),0)</f>
        <v>98200000</v>
      </c>
      <c r="F25" s="133">
        <f>IFERROR(VLOOKUP($A25,'영업총괄 IU'!$A:$F,4,FALSE),0)</f>
        <v>1818182</v>
      </c>
      <c r="G25" s="133">
        <f>IFERROR(VLOOKUP($A25,'영업총괄 IU'!A:F,5,FALSE),0)</f>
        <v>0</v>
      </c>
      <c r="H25" s="133">
        <f>IFERROR(VLOOKUP($A25,'영업총괄 IU'!$A:$F,6,FALSE),0)</f>
        <v>0</v>
      </c>
      <c r="K25" s="133">
        <f t="shared" si="2"/>
        <v>100018182</v>
      </c>
      <c r="L25" s="269">
        <f t="shared" si="4"/>
        <v>49008909.18</v>
      </c>
      <c r="M25" s="269">
        <f t="shared" si="4"/>
        <v>40007272.800000004</v>
      </c>
      <c r="N25" s="269">
        <f t="shared" si="4"/>
        <v>4000727.2800000003</v>
      </c>
      <c r="O25" s="269">
        <f t="shared" si="4"/>
        <v>2000363.6400000001</v>
      </c>
      <c r="P25" s="269">
        <f t="shared" si="4"/>
        <v>1000181.8200000001</v>
      </c>
      <c r="Q25" s="269">
        <f t="shared" si="4"/>
        <v>1000181.8200000001</v>
      </c>
      <c r="R25" s="269">
        <f t="shared" si="4"/>
        <v>1600290.912</v>
      </c>
    </row>
    <row r="26" spans="1:18" ht="16" x14ac:dyDescent="0.25">
      <c r="A26" s="211" t="s">
        <v>21</v>
      </c>
      <c r="B26" s="133">
        <f t="shared" si="0"/>
        <v>604269852</v>
      </c>
      <c r="C26" s="133">
        <v>0</v>
      </c>
      <c r="D26" s="133">
        <f>IFERROR(VLOOKUP($A26,'영업총괄 IU'!$A:$F,2,FALSE),0)</f>
        <v>122852838</v>
      </c>
      <c r="E26" s="133">
        <f>IFERROR(VLOOKUP($A26,'영업총괄 IU'!$A:$F,3,FALSE),0)</f>
        <v>249857654</v>
      </c>
      <c r="F26" s="133">
        <f>IFERROR(VLOOKUP($A26,'영업총괄 IU'!$A:$F,4,FALSE),0)</f>
        <v>65016525</v>
      </c>
      <c r="G26" s="133">
        <f>IFERROR(VLOOKUP($A26,'영업총괄 IU'!A:F,5,FALSE),0)</f>
        <v>142572659</v>
      </c>
      <c r="H26" s="133">
        <f>IFERROR(VLOOKUP($A26,'영업총괄 IU'!$A:$F,6,FALSE),0)</f>
        <v>23970176</v>
      </c>
      <c r="K26" s="133">
        <f t="shared" si="2"/>
        <v>604269852</v>
      </c>
      <c r="L26" s="269">
        <f t="shared" si="4"/>
        <v>296092227.48000002</v>
      </c>
      <c r="M26" s="269">
        <f t="shared" si="4"/>
        <v>241707940.80000001</v>
      </c>
      <c r="N26" s="269">
        <f t="shared" si="4"/>
        <v>24170794.080000002</v>
      </c>
      <c r="O26" s="269">
        <f t="shared" si="4"/>
        <v>12085397.040000001</v>
      </c>
      <c r="P26" s="269">
        <f t="shared" si="4"/>
        <v>6042698.5200000005</v>
      </c>
      <c r="Q26" s="269">
        <f t="shared" si="4"/>
        <v>6042698.5200000005</v>
      </c>
      <c r="R26" s="269">
        <f t="shared" si="4"/>
        <v>9668317.6319999993</v>
      </c>
    </row>
    <row r="27" spans="1:18" ht="16" x14ac:dyDescent="0.25">
      <c r="A27" s="214" t="s">
        <v>22</v>
      </c>
      <c r="B27" s="133">
        <f t="shared" si="0"/>
        <v>16220000</v>
      </c>
      <c r="C27" s="133">
        <v>0</v>
      </c>
      <c r="D27" s="133">
        <f>IFERROR(VLOOKUP($A27,'영업총괄 IU'!$A:$F,2,FALSE),0)</f>
        <v>0</v>
      </c>
      <c r="E27" s="133">
        <f>IFERROR(VLOOKUP($A27,'영업총괄 IU'!$A:$F,3,FALSE),0)</f>
        <v>0</v>
      </c>
      <c r="F27" s="133">
        <f>IFERROR(VLOOKUP($A27,'영업총괄 IU'!$A:$F,4,FALSE),0)</f>
        <v>0</v>
      </c>
      <c r="G27" s="133">
        <f>IFERROR(VLOOKUP($A27,'영업총괄 IU'!A:F,5,FALSE),0)</f>
        <v>0</v>
      </c>
      <c r="H27" s="133">
        <f>IFERROR(VLOOKUP($A27,'영업총괄 IU'!$A:$F,6,FALSE),0)</f>
        <v>16220000</v>
      </c>
      <c r="K27" s="133">
        <f t="shared" si="2"/>
        <v>16220000</v>
      </c>
      <c r="L27" s="269">
        <f t="shared" si="4"/>
        <v>7947800</v>
      </c>
      <c r="M27" s="269">
        <f t="shared" si="4"/>
        <v>6488000</v>
      </c>
      <c r="N27" s="269">
        <f t="shared" si="4"/>
        <v>648800</v>
      </c>
      <c r="O27" s="269">
        <f t="shared" si="4"/>
        <v>324400</v>
      </c>
      <c r="P27" s="269">
        <f t="shared" si="4"/>
        <v>162200</v>
      </c>
      <c r="Q27" s="269">
        <f t="shared" si="4"/>
        <v>162200</v>
      </c>
      <c r="R27" s="269">
        <f t="shared" si="4"/>
        <v>259520</v>
      </c>
    </row>
    <row r="28" spans="1:18" ht="16" x14ac:dyDescent="0.25">
      <c r="A28" s="214" t="s">
        <v>23</v>
      </c>
      <c r="B28" s="133">
        <f t="shared" si="0"/>
        <v>177202700</v>
      </c>
      <c r="C28" s="133">
        <v>0</v>
      </c>
      <c r="D28" s="133">
        <f>IFERROR(VLOOKUP($A28,'영업총괄 IU'!$A:$F,2,FALSE),0)</f>
        <v>36912020</v>
      </c>
      <c r="E28" s="133">
        <f>IFERROR(VLOOKUP($A28,'영업총괄 IU'!$A:$F,3,FALSE),0)</f>
        <v>31341740</v>
      </c>
      <c r="F28" s="133">
        <f>IFERROR(VLOOKUP($A28,'영업총괄 IU'!$A:$F,4,FALSE),0)</f>
        <v>32926610</v>
      </c>
      <c r="G28" s="133">
        <f>IFERROR(VLOOKUP($A28,'영업총괄 IU'!A:F,5,FALSE),0)</f>
        <v>76022330</v>
      </c>
      <c r="H28" s="133">
        <f>IFERROR(VLOOKUP($A28,'영업총괄 IU'!$A:$F,6,FALSE),0)</f>
        <v>0</v>
      </c>
      <c r="K28" s="133">
        <f t="shared" si="2"/>
        <v>177202700</v>
      </c>
      <c r="L28" s="269">
        <f t="shared" si="4"/>
        <v>86829323</v>
      </c>
      <c r="M28" s="269">
        <f t="shared" si="4"/>
        <v>70881080</v>
      </c>
      <c r="N28" s="269">
        <f t="shared" si="4"/>
        <v>7088108</v>
      </c>
      <c r="O28" s="269">
        <f t="shared" si="4"/>
        <v>3544054</v>
      </c>
      <c r="P28" s="269">
        <f t="shared" si="4"/>
        <v>1772027</v>
      </c>
      <c r="Q28" s="269">
        <f t="shared" si="4"/>
        <v>1772027</v>
      </c>
      <c r="R28" s="269">
        <f t="shared" si="4"/>
        <v>2835243.2</v>
      </c>
    </row>
    <row r="29" spans="1:18" ht="16" x14ac:dyDescent="0.25">
      <c r="A29" s="213" t="s">
        <v>24</v>
      </c>
      <c r="B29" s="133">
        <f t="shared" si="0"/>
        <v>64620240</v>
      </c>
      <c r="C29" s="133">
        <v>0</v>
      </c>
      <c r="D29" s="133">
        <f>IFERROR(VLOOKUP($A29,'영업총괄 IU'!$A:$F,2,FALSE),0)</f>
        <v>20422650</v>
      </c>
      <c r="E29" s="133">
        <f>IFERROR(VLOOKUP($A29,'영업총괄 IU'!$A:$F,3,FALSE),0)</f>
        <v>17672120</v>
      </c>
      <c r="F29" s="133">
        <f>IFERROR(VLOOKUP($A29,'영업총괄 IU'!$A:$F,4,FALSE),0)</f>
        <v>11076590</v>
      </c>
      <c r="G29" s="133">
        <f>IFERROR(VLOOKUP($A29,'영업총괄 IU'!A:F,5,FALSE),0)</f>
        <v>15448880</v>
      </c>
      <c r="H29" s="133">
        <f>IFERROR(VLOOKUP($A29,'영업총괄 IU'!$A:$F,6,FALSE),0)</f>
        <v>0</v>
      </c>
      <c r="K29" s="133">
        <f t="shared" si="2"/>
        <v>64620240</v>
      </c>
      <c r="L29" s="269">
        <f t="shared" si="4"/>
        <v>31663917.599999998</v>
      </c>
      <c r="M29" s="269">
        <f t="shared" si="4"/>
        <v>25848096</v>
      </c>
      <c r="N29" s="269">
        <f t="shared" si="4"/>
        <v>2584809.6</v>
      </c>
      <c r="O29" s="269">
        <f t="shared" si="4"/>
        <v>1292404.8</v>
      </c>
      <c r="P29" s="269">
        <f t="shared" si="4"/>
        <v>646202.4</v>
      </c>
      <c r="Q29" s="269">
        <f t="shared" si="4"/>
        <v>646202.4</v>
      </c>
      <c r="R29" s="269">
        <f t="shared" si="4"/>
        <v>1033923.84</v>
      </c>
    </row>
    <row r="30" spans="1:18" ht="16" x14ac:dyDescent="0.25">
      <c r="A30" s="213" t="s">
        <v>25</v>
      </c>
      <c r="B30" s="133">
        <f t="shared" si="0"/>
        <v>11898270</v>
      </c>
      <c r="C30" s="133">
        <v>0</v>
      </c>
      <c r="D30" s="133">
        <f>IFERROR(VLOOKUP($A30,'영업총괄 IU'!$A:$F,2,FALSE),0)</f>
        <v>3737320</v>
      </c>
      <c r="E30" s="133">
        <f>IFERROR(VLOOKUP($A30,'영업총괄 IU'!$A:$F,3,FALSE),0)</f>
        <v>3255780</v>
      </c>
      <c r="F30" s="133">
        <f>IFERROR(VLOOKUP($A30,'영업총괄 IU'!$A:$F,4,FALSE),0)</f>
        <v>2078640</v>
      </c>
      <c r="G30" s="133">
        <f>IFERROR(VLOOKUP($A30,'영업총괄 IU'!A:F,5,FALSE),0)</f>
        <v>2826530</v>
      </c>
      <c r="H30" s="133">
        <f>IFERROR(VLOOKUP($A30,'영업총괄 IU'!$A:$F,6,FALSE),0)</f>
        <v>0</v>
      </c>
      <c r="K30" s="133">
        <f t="shared" si="2"/>
        <v>11898270</v>
      </c>
      <c r="L30" s="269">
        <f t="shared" si="4"/>
        <v>5830152.2999999998</v>
      </c>
      <c r="M30" s="269">
        <f t="shared" si="4"/>
        <v>4759308</v>
      </c>
      <c r="N30" s="269">
        <f t="shared" si="4"/>
        <v>475930.8</v>
      </c>
      <c r="O30" s="269">
        <f t="shared" si="4"/>
        <v>237965.4</v>
      </c>
      <c r="P30" s="269">
        <f t="shared" si="4"/>
        <v>118982.7</v>
      </c>
      <c r="Q30" s="269">
        <f t="shared" si="4"/>
        <v>118982.7</v>
      </c>
      <c r="R30" s="269">
        <f t="shared" si="4"/>
        <v>190372.32</v>
      </c>
    </row>
    <row r="31" spans="1:18" ht="16" x14ac:dyDescent="0.25">
      <c r="A31" s="213" t="s">
        <v>26</v>
      </c>
      <c r="B31" s="133">
        <f t="shared" si="0"/>
        <v>2800000</v>
      </c>
      <c r="C31" s="133">
        <v>0</v>
      </c>
      <c r="D31" s="133">
        <f>IFERROR(VLOOKUP($A31,'영업총괄 IU'!$A:$F,2,FALSE),0)</f>
        <v>700000</v>
      </c>
      <c r="E31" s="133">
        <f>IFERROR(VLOOKUP($A31,'영업총괄 IU'!$A:$F,3,FALSE),0)</f>
        <v>700000</v>
      </c>
      <c r="F31" s="133">
        <f>IFERROR(VLOOKUP($A31,'영업총괄 IU'!$A:$F,4,FALSE),0)</f>
        <v>700000</v>
      </c>
      <c r="G31" s="133">
        <f>IFERROR(VLOOKUP($A31,'영업총괄 IU'!A:F,5,FALSE),0)</f>
        <v>700000</v>
      </c>
      <c r="H31" s="133">
        <f>IFERROR(VLOOKUP($A31,'영업총괄 IU'!$A:$F,6,FALSE),0)</f>
        <v>0</v>
      </c>
      <c r="K31" s="133">
        <f t="shared" si="2"/>
        <v>2800000</v>
      </c>
      <c r="L31" s="269">
        <f t="shared" si="4"/>
        <v>1372000</v>
      </c>
      <c r="M31" s="269">
        <f t="shared" si="4"/>
        <v>1120000</v>
      </c>
      <c r="N31" s="269">
        <f t="shared" si="4"/>
        <v>112000</v>
      </c>
      <c r="O31" s="269">
        <f t="shared" si="4"/>
        <v>56000</v>
      </c>
      <c r="P31" s="269">
        <f t="shared" si="4"/>
        <v>28000</v>
      </c>
      <c r="Q31" s="269">
        <f t="shared" si="4"/>
        <v>28000</v>
      </c>
      <c r="R31" s="269">
        <f t="shared" si="4"/>
        <v>44800</v>
      </c>
    </row>
    <row r="32" spans="1:18" ht="16" x14ac:dyDescent="0.25">
      <c r="A32" s="213" t="s">
        <v>198</v>
      </c>
      <c r="B32" s="133">
        <f t="shared" si="0"/>
        <v>0</v>
      </c>
      <c r="C32" s="133">
        <v>0</v>
      </c>
      <c r="D32" s="133">
        <f>IFERROR(VLOOKUP($A32,'영업총괄 IU'!$A:$F,2,FALSE),0)</f>
        <v>0</v>
      </c>
      <c r="E32" s="133">
        <f>IFERROR(VLOOKUP($A32,'영업총괄 IU'!$A:$F,3,FALSE),0)</f>
        <v>0</v>
      </c>
      <c r="F32" s="133">
        <f>IFERROR(VLOOKUP($A32,'영업총괄 IU'!$A:$F,4,FALSE),0)</f>
        <v>0</v>
      </c>
      <c r="G32" s="133">
        <f>IFERROR(VLOOKUP($A32,'영업총괄 IU'!A:F,5,FALSE),0)</f>
        <v>0</v>
      </c>
      <c r="H32" s="133">
        <f>IFERROR(VLOOKUP($A32,'영업총괄 IU'!$A:$F,6,FALSE),0)</f>
        <v>0</v>
      </c>
      <c r="K32" s="133">
        <f t="shared" si="2"/>
        <v>0</v>
      </c>
      <c r="L32" s="269">
        <f t="shared" si="4"/>
        <v>0</v>
      </c>
      <c r="M32" s="269">
        <f t="shared" si="4"/>
        <v>0</v>
      </c>
      <c r="N32" s="269">
        <f t="shared" si="4"/>
        <v>0</v>
      </c>
      <c r="O32" s="269">
        <f t="shared" si="4"/>
        <v>0</v>
      </c>
      <c r="P32" s="269">
        <f t="shared" si="4"/>
        <v>0</v>
      </c>
      <c r="Q32" s="269">
        <f t="shared" si="4"/>
        <v>0</v>
      </c>
      <c r="R32" s="269">
        <f t="shared" si="4"/>
        <v>0</v>
      </c>
    </row>
    <row r="33" spans="1:18" ht="16" x14ac:dyDescent="0.25">
      <c r="A33" s="213" t="s">
        <v>27</v>
      </c>
      <c r="B33" s="133">
        <f t="shared" si="0"/>
        <v>332140</v>
      </c>
      <c r="C33" s="133">
        <v>0</v>
      </c>
      <c r="D33" s="133">
        <f>IFERROR(VLOOKUP($A33,'영업총괄 IU'!$A:$F,2,FALSE),0)</f>
        <v>109160</v>
      </c>
      <c r="E33" s="133">
        <f>IFERROR(VLOOKUP($A33,'영업총괄 IU'!$A:$F,3,FALSE),0)</f>
        <v>222980</v>
      </c>
      <c r="F33" s="133">
        <f>IFERROR(VLOOKUP($A33,'영업총괄 IU'!$A:$F,4,FALSE),0)</f>
        <v>0</v>
      </c>
      <c r="G33" s="133">
        <f>IFERROR(VLOOKUP($A33,'영업총괄 IU'!A:F,5,FALSE),0)</f>
        <v>0</v>
      </c>
      <c r="H33" s="133">
        <f>IFERROR(VLOOKUP($A33,'영업총괄 IU'!$A:$F,6,FALSE),0)</f>
        <v>0</v>
      </c>
      <c r="K33" s="133">
        <f t="shared" si="2"/>
        <v>332140</v>
      </c>
      <c r="L33" s="269">
        <f t="shared" si="4"/>
        <v>162748.6</v>
      </c>
      <c r="M33" s="269">
        <f t="shared" si="4"/>
        <v>132856</v>
      </c>
      <c r="N33" s="269">
        <f t="shared" si="4"/>
        <v>13285.6</v>
      </c>
      <c r="O33" s="269">
        <f t="shared" si="4"/>
        <v>6642.8</v>
      </c>
      <c r="P33" s="269">
        <f t="shared" si="4"/>
        <v>3321.4</v>
      </c>
      <c r="Q33" s="269">
        <f t="shared" si="4"/>
        <v>3321.4</v>
      </c>
      <c r="R33" s="269">
        <f t="shared" si="4"/>
        <v>5314.24</v>
      </c>
    </row>
    <row r="34" spans="1:18" ht="16" x14ac:dyDescent="0.25">
      <c r="A34" s="213" t="s">
        <v>28</v>
      </c>
      <c r="B34" s="133">
        <f t="shared" si="0"/>
        <v>1166260</v>
      </c>
      <c r="C34" s="133">
        <v>0</v>
      </c>
      <c r="D34" s="133">
        <f>IFERROR(VLOOKUP($A34,'영업총괄 IU'!$A:$F,2,FALSE),0)</f>
        <v>0</v>
      </c>
      <c r="E34" s="133">
        <f>IFERROR(VLOOKUP($A34,'영업총괄 IU'!$A:$F,3,FALSE),0)</f>
        <v>1000000</v>
      </c>
      <c r="F34" s="133">
        <f>IFERROR(VLOOKUP($A34,'영업총괄 IU'!$A:$F,4,FALSE),0)</f>
        <v>0</v>
      </c>
      <c r="G34" s="133">
        <f>IFERROR(VLOOKUP($A34,'영업총괄 IU'!A:F,5,FALSE),0)</f>
        <v>166260</v>
      </c>
      <c r="H34" s="133">
        <f>IFERROR(VLOOKUP($A34,'영업총괄 IU'!$A:$F,6,FALSE),0)</f>
        <v>0</v>
      </c>
      <c r="K34" s="133">
        <f t="shared" si="2"/>
        <v>1166260</v>
      </c>
      <c r="L34" s="269">
        <f t="shared" ref="L34:R49" si="5">$K34*L$259</f>
        <v>571467.4</v>
      </c>
      <c r="M34" s="269">
        <f t="shared" si="5"/>
        <v>466504</v>
      </c>
      <c r="N34" s="269">
        <f t="shared" si="5"/>
        <v>46650.400000000001</v>
      </c>
      <c r="O34" s="269">
        <f t="shared" si="5"/>
        <v>23325.200000000001</v>
      </c>
      <c r="P34" s="269">
        <f t="shared" si="5"/>
        <v>11662.6</v>
      </c>
      <c r="Q34" s="269">
        <f t="shared" si="5"/>
        <v>11662.6</v>
      </c>
      <c r="R34" s="269">
        <f t="shared" si="5"/>
        <v>18660.16</v>
      </c>
    </row>
    <row r="35" spans="1:18" ht="16" x14ac:dyDescent="0.25">
      <c r="A35" s="217" t="s">
        <v>141</v>
      </c>
      <c r="B35" s="133">
        <f t="shared" si="0"/>
        <v>0</v>
      </c>
      <c r="C35" s="133">
        <v>0</v>
      </c>
      <c r="D35" s="133">
        <f>IFERROR(VLOOKUP($A35,'영업총괄 IU'!$A:$F,2,FALSE),0)</f>
        <v>0</v>
      </c>
      <c r="E35" s="133">
        <f>IFERROR(VLOOKUP($A35,'영업총괄 IU'!$A:$F,3,FALSE),0)</f>
        <v>0</v>
      </c>
      <c r="F35" s="133">
        <f>IFERROR(VLOOKUP($A35,'영업총괄 IU'!$A:$F,4,FALSE),0)</f>
        <v>0</v>
      </c>
      <c r="G35" s="133">
        <f>IFERROR(VLOOKUP($A35,'영업총괄 IU'!A:F,5,FALSE),0)</f>
        <v>0</v>
      </c>
      <c r="H35" s="133">
        <f>IFERROR(VLOOKUP($A35,'영업총괄 IU'!$A:$F,6,FALSE),0)</f>
        <v>0</v>
      </c>
      <c r="K35" s="133">
        <f t="shared" si="2"/>
        <v>0</v>
      </c>
      <c r="L35" s="269">
        <f t="shared" si="5"/>
        <v>0</v>
      </c>
      <c r="M35" s="269">
        <f t="shared" si="5"/>
        <v>0</v>
      </c>
      <c r="N35" s="269">
        <f t="shared" si="5"/>
        <v>0</v>
      </c>
      <c r="O35" s="269">
        <f t="shared" si="5"/>
        <v>0</v>
      </c>
      <c r="P35" s="269">
        <f t="shared" si="5"/>
        <v>0</v>
      </c>
      <c r="Q35" s="269">
        <f t="shared" si="5"/>
        <v>0</v>
      </c>
      <c r="R35" s="269">
        <f t="shared" si="5"/>
        <v>0</v>
      </c>
    </row>
    <row r="36" spans="1:18" ht="16" x14ac:dyDescent="0.25">
      <c r="A36" s="217" t="s">
        <v>142</v>
      </c>
      <c r="B36" s="133">
        <f t="shared" si="0"/>
        <v>0</v>
      </c>
      <c r="C36" s="133">
        <v>0</v>
      </c>
      <c r="D36" s="133">
        <f>IFERROR(VLOOKUP($A36,'영업총괄 IU'!$A:$F,2,FALSE),0)</f>
        <v>0</v>
      </c>
      <c r="E36" s="133">
        <f>IFERROR(VLOOKUP($A36,'영업총괄 IU'!$A:$F,3,FALSE),0)</f>
        <v>0</v>
      </c>
      <c r="F36" s="133">
        <f>IFERROR(VLOOKUP($A36,'영업총괄 IU'!$A:$F,4,FALSE),0)</f>
        <v>0</v>
      </c>
      <c r="G36" s="133">
        <f>IFERROR(VLOOKUP($A36,'영업총괄 IU'!A:F,5,FALSE),0)</f>
        <v>0</v>
      </c>
      <c r="H36" s="133">
        <f>IFERROR(VLOOKUP($A36,'영업총괄 IU'!$A:$F,6,FALSE),0)</f>
        <v>0</v>
      </c>
      <c r="K36" s="133">
        <f t="shared" si="2"/>
        <v>0</v>
      </c>
      <c r="L36" s="269">
        <f t="shared" si="5"/>
        <v>0</v>
      </c>
      <c r="M36" s="269">
        <f t="shared" si="5"/>
        <v>0</v>
      </c>
      <c r="N36" s="269">
        <f t="shared" si="5"/>
        <v>0</v>
      </c>
      <c r="O36" s="269">
        <f t="shared" si="5"/>
        <v>0</v>
      </c>
      <c r="P36" s="269">
        <f t="shared" si="5"/>
        <v>0</v>
      </c>
      <c r="Q36" s="269">
        <f t="shared" si="5"/>
        <v>0</v>
      </c>
      <c r="R36" s="269">
        <f t="shared" si="5"/>
        <v>0</v>
      </c>
    </row>
    <row r="37" spans="1:18" ht="16" x14ac:dyDescent="0.25">
      <c r="A37" s="217" t="s">
        <v>143</v>
      </c>
      <c r="B37" s="133">
        <f t="shared" si="0"/>
        <v>0</v>
      </c>
      <c r="C37" s="133">
        <v>0</v>
      </c>
      <c r="D37" s="133">
        <f>IFERROR(VLOOKUP($A37,'영업총괄 IU'!$A:$F,2,FALSE),0)</f>
        <v>0</v>
      </c>
      <c r="E37" s="133">
        <f>IFERROR(VLOOKUP($A37,'영업총괄 IU'!$A:$F,3,FALSE),0)</f>
        <v>0</v>
      </c>
      <c r="F37" s="133">
        <f>IFERROR(VLOOKUP($A37,'영업총괄 IU'!$A:$F,4,FALSE),0)</f>
        <v>0</v>
      </c>
      <c r="G37" s="133">
        <f>IFERROR(VLOOKUP($A37,'영업총괄 IU'!A:F,5,FALSE),0)</f>
        <v>0</v>
      </c>
      <c r="H37" s="133">
        <f>IFERROR(VLOOKUP($A37,'영업총괄 IU'!$A:$F,6,FALSE),0)</f>
        <v>0</v>
      </c>
      <c r="K37" s="133">
        <f t="shared" si="2"/>
        <v>0</v>
      </c>
      <c r="L37" s="269">
        <f t="shared" si="5"/>
        <v>0</v>
      </c>
      <c r="M37" s="269">
        <f t="shared" si="5"/>
        <v>0</v>
      </c>
      <c r="N37" s="269">
        <f t="shared" si="5"/>
        <v>0</v>
      </c>
      <c r="O37" s="269">
        <f t="shared" si="5"/>
        <v>0</v>
      </c>
      <c r="P37" s="269">
        <f t="shared" si="5"/>
        <v>0</v>
      </c>
      <c r="Q37" s="269">
        <f t="shared" si="5"/>
        <v>0</v>
      </c>
      <c r="R37" s="269">
        <f t="shared" si="5"/>
        <v>0</v>
      </c>
    </row>
    <row r="38" spans="1:18" ht="16" x14ac:dyDescent="0.25">
      <c r="A38" s="217" t="s">
        <v>144</v>
      </c>
      <c r="B38" s="133">
        <f t="shared" si="0"/>
        <v>0</v>
      </c>
      <c r="C38" s="133">
        <v>0</v>
      </c>
      <c r="D38" s="133">
        <f>IFERROR(VLOOKUP($A38,'영업총괄 IU'!$A:$F,2,FALSE),0)</f>
        <v>0</v>
      </c>
      <c r="E38" s="133">
        <f>IFERROR(VLOOKUP($A38,'영업총괄 IU'!$A:$F,3,FALSE),0)</f>
        <v>0</v>
      </c>
      <c r="F38" s="133">
        <f>IFERROR(VLOOKUP($A38,'영업총괄 IU'!$A:$F,4,FALSE),0)</f>
        <v>0</v>
      </c>
      <c r="G38" s="133">
        <f>IFERROR(VLOOKUP($A38,'영업총괄 IU'!A:F,5,FALSE),0)</f>
        <v>0</v>
      </c>
      <c r="H38" s="133">
        <f>IFERROR(VLOOKUP($A38,'영업총괄 IU'!$A:$F,6,FALSE),0)</f>
        <v>0</v>
      </c>
      <c r="K38" s="133">
        <f t="shared" si="2"/>
        <v>0</v>
      </c>
      <c r="L38" s="269">
        <f t="shared" si="5"/>
        <v>0</v>
      </c>
      <c r="M38" s="269">
        <f t="shared" si="5"/>
        <v>0</v>
      </c>
      <c r="N38" s="269">
        <f t="shared" si="5"/>
        <v>0</v>
      </c>
      <c r="O38" s="269">
        <f t="shared" si="5"/>
        <v>0</v>
      </c>
      <c r="P38" s="269">
        <f t="shared" si="5"/>
        <v>0</v>
      </c>
      <c r="Q38" s="269">
        <f t="shared" si="5"/>
        <v>0</v>
      </c>
      <c r="R38" s="269">
        <f t="shared" si="5"/>
        <v>0</v>
      </c>
    </row>
    <row r="39" spans="1:18" ht="16" x14ac:dyDescent="0.25">
      <c r="A39" s="217" t="s">
        <v>199</v>
      </c>
      <c r="B39" s="133">
        <f t="shared" si="0"/>
        <v>0</v>
      </c>
      <c r="C39" s="133">
        <v>0</v>
      </c>
      <c r="D39" s="133">
        <f>IFERROR(VLOOKUP($A39,'영업총괄 IU'!$A:$F,2,FALSE),0)</f>
        <v>0</v>
      </c>
      <c r="E39" s="133">
        <f>IFERROR(VLOOKUP($A39,'영업총괄 IU'!$A:$F,3,FALSE),0)</f>
        <v>0</v>
      </c>
      <c r="F39" s="133">
        <f>IFERROR(VLOOKUP($A39,'영업총괄 IU'!$A:$F,4,FALSE),0)</f>
        <v>0</v>
      </c>
      <c r="G39" s="133">
        <f>IFERROR(VLOOKUP($A39,'영업총괄 IU'!A:F,5,FALSE),0)</f>
        <v>0</v>
      </c>
      <c r="H39" s="133">
        <f>IFERROR(VLOOKUP($A39,'영업총괄 IU'!$A:$F,6,FALSE),0)</f>
        <v>0</v>
      </c>
      <c r="K39" s="133">
        <f t="shared" si="2"/>
        <v>0</v>
      </c>
      <c r="L39" s="269">
        <f t="shared" si="5"/>
        <v>0</v>
      </c>
      <c r="M39" s="269">
        <f t="shared" si="5"/>
        <v>0</v>
      </c>
      <c r="N39" s="269">
        <f t="shared" si="5"/>
        <v>0</v>
      </c>
      <c r="O39" s="269">
        <f t="shared" si="5"/>
        <v>0</v>
      </c>
      <c r="P39" s="269">
        <f t="shared" si="5"/>
        <v>0</v>
      </c>
      <c r="Q39" s="269">
        <f t="shared" si="5"/>
        <v>0</v>
      </c>
      <c r="R39" s="269">
        <f t="shared" si="5"/>
        <v>0</v>
      </c>
    </row>
    <row r="40" spans="1:18" ht="16" x14ac:dyDescent="0.25">
      <c r="A40" s="217" t="s">
        <v>200</v>
      </c>
      <c r="B40" s="133">
        <f t="shared" si="0"/>
        <v>0</v>
      </c>
      <c r="C40" s="133">
        <v>0</v>
      </c>
      <c r="D40" s="133">
        <f>IFERROR(VLOOKUP($A40,'영업총괄 IU'!$A:$F,2,FALSE),0)</f>
        <v>0</v>
      </c>
      <c r="E40" s="133">
        <f>IFERROR(VLOOKUP($A40,'영업총괄 IU'!$A:$F,3,FALSE),0)</f>
        <v>0</v>
      </c>
      <c r="F40" s="133">
        <f>IFERROR(VLOOKUP($A40,'영업총괄 IU'!$A:$F,4,FALSE),0)</f>
        <v>0</v>
      </c>
      <c r="G40" s="133">
        <f>IFERROR(VLOOKUP($A40,'영업총괄 IU'!A:F,5,FALSE),0)</f>
        <v>0</v>
      </c>
      <c r="H40" s="133">
        <f>IFERROR(VLOOKUP($A40,'영업총괄 IU'!$A:$F,6,FALSE),0)</f>
        <v>0</v>
      </c>
      <c r="K40" s="133">
        <f t="shared" si="2"/>
        <v>0</v>
      </c>
      <c r="L40" s="269">
        <f t="shared" si="5"/>
        <v>0</v>
      </c>
      <c r="M40" s="269">
        <f t="shared" si="5"/>
        <v>0</v>
      </c>
      <c r="N40" s="269">
        <f t="shared" si="5"/>
        <v>0</v>
      </c>
      <c r="O40" s="269">
        <f t="shared" si="5"/>
        <v>0</v>
      </c>
      <c r="P40" s="269">
        <f t="shared" si="5"/>
        <v>0</v>
      </c>
      <c r="Q40" s="269">
        <f t="shared" si="5"/>
        <v>0</v>
      </c>
      <c r="R40" s="269">
        <f t="shared" si="5"/>
        <v>0</v>
      </c>
    </row>
    <row r="41" spans="1:18" ht="16" x14ac:dyDescent="0.25">
      <c r="A41" s="213" t="s">
        <v>29</v>
      </c>
      <c r="B41" s="133">
        <f t="shared" si="0"/>
        <v>2550000</v>
      </c>
      <c r="C41" s="133">
        <v>0</v>
      </c>
      <c r="D41" s="133">
        <f>IFERROR(VLOOKUP($A41,'영업총괄 IU'!$A:$F,2,FALSE),0)</f>
        <v>845000</v>
      </c>
      <c r="E41" s="133">
        <f>IFERROR(VLOOKUP($A41,'영업총괄 IU'!$A:$F,3,FALSE),0)</f>
        <v>775000</v>
      </c>
      <c r="F41" s="133">
        <f>IFERROR(VLOOKUP($A41,'영업총괄 IU'!$A:$F,4,FALSE),0)</f>
        <v>465000</v>
      </c>
      <c r="G41" s="133">
        <f>IFERROR(VLOOKUP($A41,'영업총괄 IU'!A:F,5,FALSE),0)</f>
        <v>465000</v>
      </c>
      <c r="H41" s="133">
        <f>IFERROR(VLOOKUP($A41,'영업총괄 IU'!$A:$F,6,FALSE),0)</f>
        <v>0</v>
      </c>
      <c r="K41" s="133">
        <f t="shared" si="2"/>
        <v>2550000</v>
      </c>
      <c r="L41" s="269">
        <f t="shared" si="5"/>
        <v>1249500</v>
      </c>
      <c r="M41" s="269">
        <f t="shared" si="5"/>
        <v>1020000</v>
      </c>
      <c r="N41" s="269">
        <f t="shared" si="5"/>
        <v>102000</v>
      </c>
      <c r="O41" s="269">
        <f t="shared" si="5"/>
        <v>51000</v>
      </c>
      <c r="P41" s="269">
        <f t="shared" si="5"/>
        <v>25500</v>
      </c>
      <c r="Q41" s="269">
        <f t="shared" si="5"/>
        <v>25500</v>
      </c>
      <c r="R41" s="269">
        <f t="shared" si="5"/>
        <v>40800</v>
      </c>
    </row>
    <row r="42" spans="1:18" ht="16" x14ac:dyDescent="0.25">
      <c r="A42" s="213" t="s">
        <v>201</v>
      </c>
      <c r="B42" s="133">
        <f t="shared" si="0"/>
        <v>0</v>
      </c>
      <c r="C42" s="133">
        <v>0</v>
      </c>
      <c r="D42" s="133">
        <f>IFERROR(VLOOKUP($A42,'영업총괄 IU'!$A:$F,2,FALSE),0)</f>
        <v>0</v>
      </c>
      <c r="E42" s="133">
        <f>IFERROR(VLOOKUP($A42,'영업총괄 IU'!$A:$F,3,FALSE),0)</f>
        <v>0</v>
      </c>
      <c r="F42" s="133">
        <f>IFERROR(VLOOKUP($A42,'영업총괄 IU'!$A:$F,4,FALSE),0)</f>
        <v>0</v>
      </c>
      <c r="G42" s="133">
        <f>IFERROR(VLOOKUP($A42,'영업총괄 IU'!A:F,5,FALSE),0)</f>
        <v>0</v>
      </c>
      <c r="H42" s="133">
        <f>IFERROR(VLOOKUP($A42,'영업총괄 IU'!$A:$F,6,FALSE),0)</f>
        <v>0</v>
      </c>
      <c r="K42" s="133">
        <f t="shared" si="2"/>
        <v>0</v>
      </c>
      <c r="L42" s="269">
        <f t="shared" si="5"/>
        <v>0</v>
      </c>
      <c r="M42" s="269">
        <f t="shared" si="5"/>
        <v>0</v>
      </c>
      <c r="N42" s="269">
        <f t="shared" si="5"/>
        <v>0</v>
      </c>
      <c r="O42" s="269">
        <f t="shared" si="5"/>
        <v>0</v>
      </c>
      <c r="P42" s="269">
        <f t="shared" si="5"/>
        <v>0</v>
      </c>
      <c r="Q42" s="269">
        <f t="shared" si="5"/>
        <v>0</v>
      </c>
      <c r="R42" s="269">
        <f t="shared" si="5"/>
        <v>0</v>
      </c>
    </row>
    <row r="43" spans="1:18" ht="16" x14ac:dyDescent="0.25">
      <c r="A43" s="217" t="s">
        <v>145</v>
      </c>
      <c r="B43" s="133">
        <f t="shared" si="0"/>
        <v>0</v>
      </c>
      <c r="C43" s="133">
        <v>0</v>
      </c>
      <c r="D43" s="133">
        <f>IFERROR(VLOOKUP($A43,'영업총괄 IU'!$A:$F,2,FALSE),0)</f>
        <v>0</v>
      </c>
      <c r="E43" s="133">
        <f>IFERROR(VLOOKUP($A43,'영업총괄 IU'!$A:$F,3,FALSE),0)</f>
        <v>0</v>
      </c>
      <c r="F43" s="133">
        <f>IFERROR(VLOOKUP($A43,'영업총괄 IU'!$A:$F,4,FALSE),0)</f>
        <v>0</v>
      </c>
      <c r="G43" s="133">
        <f>IFERROR(VLOOKUP($A43,'영업총괄 IU'!A:F,5,FALSE),0)</f>
        <v>0</v>
      </c>
      <c r="H43" s="133">
        <f>IFERROR(VLOOKUP($A43,'영업총괄 IU'!$A:$F,6,FALSE),0)</f>
        <v>0</v>
      </c>
      <c r="K43" s="133">
        <f t="shared" si="2"/>
        <v>0</v>
      </c>
      <c r="L43" s="269">
        <f t="shared" si="5"/>
        <v>0</v>
      </c>
      <c r="M43" s="269">
        <f t="shared" si="5"/>
        <v>0</v>
      </c>
      <c r="N43" s="269">
        <f t="shared" si="5"/>
        <v>0</v>
      </c>
      <c r="O43" s="269">
        <f t="shared" si="5"/>
        <v>0</v>
      </c>
      <c r="P43" s="269">
        <f t="shared" si="5"/>
        <v>0</v>
      </c>
      <c r="Q43" s="269">
        <f t="shared" si="5"/>
        <v>0</v>
      </c>
      <c r="R43" s="269">
        <f t="shared" si="5"/>
        <v>0</v>
      </c>
    </row>
    <row r="44" spans="1:18" ht="16" x14ac:dyDescent="0.25">
      <c r="A44" s="217" t="s">
        <v>202</v>
      </c>
      <c r="B44" s="133">
        <f t="shared" si="0"/>
        <v>0</v>
      </c>
      <c r="C44" s="133">
        <v>0</v>
      </c>
      <c r="D44" s="133">
        <f>IFERROR(VLOOKUP($A44,'영업총괄 IU'!$A:$F,2,FALSE),0)</f>
        <v>0</v>
      </c>
      <c r="E44" s="133">
        <f>IFERROR(VLOOKUP($A44,'영업총괄 IU'!$A:$F,3,FALSE),0)</f>
        <v>0</v>
      </c>
      <c r="F44" s="133">
        <f>IFERROR(VLOOKUP($A44,'영업총괄 IU'!$A:$F,4,FALSE),0)</f>
        <v>0</v>
      </c>
      <c r="G44" s="133">
        <f>IFERROR(VLOOKUP($A44,'영업총괄 IU'!A:F,5,FALSE),0)</f>
        <v>0</v>
      </c>
      <c r="H44" s="133">
        <f>IFERROR(VLOOKUP($A44,'영업총괄 IU'!$A:$F,6,FALSE),0)</f>
        <v>0</v>
      </c>
      <c r="K44" s="133">
        <f t="shared" si="2"/>
        <v>0</v>
      </c>
      <c r="L44" s="269">
        <f t="shared" si="5"/>
        <v>0</v>
      </c>
      <c r="M44" s="269">
        <f t="shared" si="5"/>
        <v>0</v>
      </c>
      <c r="N44" s="269">
        <f t="shared" si="5"/>
        <v>0</v>
      </c>
      <c r="O44" s="269">
        <f t="shared" si="5"/>
        <v>0</v>
      </c>
      <c r="P44" s="269">
        <f t="shared" si="5"/>
        <v>0</v>
      </c>
      <c r="Q44" s="269">
        <f t="shared" si="5"/>
        <v>0</v>
      </c>
      <c r="R44" s="269">
        <f t="shared" si="5"/>
        <v>0</v>
      </c>
    </row>
    <row r="45" spans="1:18" ht="16" x14ac:dyDescent="0.25">
      <c r="A45" s="217" t="s">
        <v>203</v>
      </c>
      <c r="B45" s="133">
        <f t="shared" si="0"/>
        <v>0</v>
      </c>
      <c r="C45" s="133">
        <v>0</v>
      </c>
      <c r="D45" s="133">
        <f>IFERROR(VLOOKUP($A45,'영업총괄 IU'!$A:$F,2,FALSE),0)</f>
        <v>0</v>
      </c>
      <c r="E45" s="133">
        <f>IFERROR(VLOOKUP($A45,'영업총괄 IU'!$A:$F,3,FALSE),0)</f>
        <v>0</v>
      </c>
      <c r="F45" s="133">
        <f>IFERROR(VLOOKUP($A45,'영업총괄 IU'!$A:$F,4,FALSE),0)</f>
        <v>0</v>
      </c>
      <c r="G45" s="133">
        <f>IFERROR(VLOOKUP($A45,'영업총괄 IU'!A:F,5,FALSE),0)</f>
        <v>0</v>
      </c>
      <c r="H45" s="133">
        <f>IFERROR(VLOOKUP($A45,'영업총괄 IU'!$A:$F,6,FALSE),0)</f>
        <v>0</v>
      </c>
      <c r="K45" s="133">
        <f t="shared" si="2"/>
        <v>0</v>
      </c>
      <c r="L45" s="269">
        <f t="shared" si="5"/>
        <v>0</v>
      </c>
      <c r="M45" s="269">
        <f t="shared" si="5"/>
        <v>0</v>
      </c>
      <c r="N45" s="269">
        <f t="shared" si="5"/>
        <v>0</v>
      </c>
      <c r="O45" s="269">
        <f t="shared" si="5"/>
        <v>0</v>
      </c>
      <c r="P45" s="269">
        <f t="shared" si="5"/>
        <v>0</v>
      </c>
      <c r="Q45" s="269">
        <f t="shared" si="5"/>
        <v>0</v>
      </c>
      <c r="R45" s="269">
        <f t="shared" si="5"/>
        <v>0</v>
      </c>
    </row>
    <row r="46" spans="1:18" ht="16" x14ac:dyDescent="0.25">
      <c r="A46" s="217" t="s">
        <v>30</v>
      </c>
      <c r="B46" s="133">
        <f t="shared" si="0"/>
        <v>75279010</v>
      </c>
      <c r="C46" s="133">
        <v>0</v>
      </c>
      <c r="D46" s="133">
        <f>IFERROR(VLOOKUP($A46,'영업총괄 IU'!$A:$F,2,FALSE),0)</f>
        <v>8836630</v>
      </c>
      <c r="E46" s="133">
        <f>IFERROR(VLOOKUP($A46,'영업총괄 IU'!$A:$F,3,FALSE),0)</f>
        <v>6336410</v>
      </c>
      <c r="F46" s="133">
        <f>IFERROR(VLOOKUP($A46,'영업총괄 IU'!$A:$F,4,FALSE),0)</f>
        <v>15430490</v>
      </c>
      <c r="G46" s="133">
        <f>IFERROR(VLOOKUP($A46,'영업총괄 IU'!A:F,5,FALSE),0)</f>
        <v>44675480</v>
      </c>
      <c r="H46" s="133">
        <f>IFERROR(VLOOKUP($A46,'영업총괄 IU'!$A:$F,6,FALSE),0)</f>
        <v>0</v>
      </c>
      <c r="K46" s="133">
        <f t="shared" si="2"/>
        <v>75279010</v>
      </c>
      <c r="L46" s="269">
        <f t="shared" si="5"/>
        <v>36886714.899999999</v>
      </c>
      <c r="M46" s="269">
        <f t="shared" si="5"/>
        <v>30111604</v>
      </c>
      <c r="N46" s="269">
        <f t="shared" si="5"/>
        <v>3011160.4</v>
      </c>
      <c r="O46" s="269">
        <f t="shared" si="5"/>
        <v>1505580.2</v>
      </c>
      <c r="P46" s="269">
        <f t="shared" si="5"/>
        <v>752790.1</v>
      </c>
      <c r="Q46" s="269">
        <f t="shared" si="5"/>
        <v>752790.1</v>
      </c>
      <c r="R46" s="269">
        <f t="shared" si="5"/>
        <v>1204464.1599999999</v>
      </c>
    </row>
    <row r="47" spans="1:18" ht="16" x14ac:dyDescent="0.25">
      <c r="A47" s="217" t="s">
        <v>31</v>
      </c>
      <c r="B47" s="133">
        <f t="shared" si="0"/>
        <v>12574210</v>
      </c>
      <c r="C47" s="133">
        <v>0</v>
      </c>
      <c r="D47" s="133">
        <f>IFERROR(VLOOKUP($A47,'영업총괄 IU'!$A:$F,2,FALSE),0)</f>
        <v>1468690</v>
      </c>
      <c r="E47" s="133">
        <f>IFERROR(VLOOKUP($A47,'영업총괄 IU'!$A:$F,3,FALSE),0)</f>
        <v>1049450</v>
      </c>
      <c r="F47" s="133">
        <f>IFERROR(VLOOKUP($A47,'영업총괄 IU'!$A:$F,4,FALSE),0)</f>
        <v>2400890</v>
      </c>
      <c r="G47" s="133">
        <f>IFERROR(VLOOKUP($A47,'영업총괄 IU'!A:F,5,FALSE),0)</f>
        <v>7655180</v>
      </c>
      <c r="H47" s="133">
        <f>IFERROR(VLOOKUP($A47,'영업총괄 IU'!$A:$F,6,FALSE),0)</f>
        <v>0</v>
      </c>
      <c r="K47" s="133">
        <f t="shared" si="2"/>
        <v>12574210</v>
      </c>
      <c r="L47" s="269">
        <f t="shared" si="5"/>
        <v>6161362.8999999994</v>
      </c>
      <c r="M47" s="269">
        <f t="shared" si="5"/>
        <v>5029684</v>
      </c>
      <c r="N47" s="269">
        <f t="shared" si="5"/>
        <v>502968.4</v>
      </c>
      <c r="O47" s="269">
        <f t="shared" si="5"/>
        <v>251484.2</v>
      </c>
      <c r="P47" s="269">
        <f t="shared" si="5"/>
        <v>125742.1</v>
      </c>
      <c r="Q47" s="269">
        <f t="shared" si="5"/>
        <v>125742.1</v>
      </c>
      <c r="R47" s="269">
        <f t="shared" si="5"/>
        <v>201187.36000000002</v>
      </c>
    </row>
    <row r="48" spans="1:18" ht="16" x14ac:dyDescent="0.25">
      <c r="A48" s="217" t="s">
        <v>32</v>
      </c>
      <c r="B48" s="133">
        <f t="shared" si="0"/>
        <v>600000</v>
      </c>
      <c r="C48" s="133">
        <v>0</v>
      </c>
      <c r="D48" s="133">
        <f>IFERROR(VLOOKUP($A48,'영업총괄 IU'!$A:$F,2,FALSE),0)</f>
        <v>0</v>
      </c>
      <c r="E48" s="133">
        <f>IFERROR(VLOOKUP($A48,'영업총괄 IU'!$A:$F,3,FALSE),0)</f>
        <v>0</v>
      </c>
      <c r="F48" s="133">
        <f>IFERROR(VLOOKUP($A48,'영업총괄 IU'!$A:$F,4,FALSE),0)</f>
        <v>0</v>
      </c>
      <c r="G48" s="133">
        <f>IFERROR(VLOOKUP($A48,'영업총괄 IU'!A:F,5,FALSE),0)</f>
        <v>600000</v>
      </c>
      <c r="H48" s="133">
        <f>IFERROR(VLOOKUP($A48,'영업총괄 IU'!$A:$F,6,FALSE),0)</f>
        <v>0</v>
      </c>
      <c r="K48" s="133">
        <f t="shared" si="2"/>
        <v>600000</v>
      </c>
      <c r="L48" s="269">
        <f t="shared" si="5"/>
        <v>294000</v>
      </c>
      <c r="M48" s="269">
        <f t="shared" si="5"/>
        <v>240000</v>
      </c>
      <c r="N48" s="269">
        <f t="shared" si="5"/>
        <v>24000</v>
      </c>
      <c r="O48" s="269">
        <f t="shared" si="5"/>
        <v>12000</v>
      </c>
      <c r="P48" s="269">
        <f t="shared" si="5"/>
        <v>6000</v>
      </c>
      <c r="Q48" s="269">
        <f t="shared" si="5"/>
        <v>6000</v>
      </c>
      <c r="R48" s="269">
        <f t="shared" si="5"/>
        <v>9600</v>
      </c>
    </row>
    <row r="49" spans="1:18" ht="16" x14ac:dyDescent="0.25">
      <c r="A49" s="217" t="s">
        <v>33</v>
      </c>
      <c r="B49" s="133">
        <f t="shared" si="0"/>
        <v>4495000</v>
      </c>
      <c r="C49" s="133">
        <v>0</v>
      </c>
      <c r="D49" s="133">
        <f>IFERROR(VLOOKUP($A49,'영업총괄 IU'!$A:$F,2,FALSE),0)</f>
        <v>465000</v>
      </c>
      <c r="E49" s="133">
        <f>IFERROR(VLOOKUP($A49,'영업총괄 IU'!$A:$F,3,FALSE),0)</f>
        <v>310000</v>
      </c>
      <c r="F49" s="133">
        <f>IFERROR(VLOOKUP($A49,'영업총괄 IU'!$A:$F,4,FALSE),0)</f>
        <v>775000</v>
      </c>
      <c r="G49" s="133">
        <f>IFERROR(VLOOKUP($A49,'영업총괄 IU'!A:F,5,FALSE),0)</f>
        <v>2945000</v>
      </c>
      <c r="H49" s="133">
        <f>IFERROR(VLOOKUP($A49,'영업총괄 IU'!$A:$F,6,FALSE),0)</f>
        <v>0</v>
      </c>
      <c r="K49" s="133">
        <f t="shared" si="2"/>
        <v>4495000</v>
      </c>
      <c r="L49" s="269">
        <f t="shared" si="5"/>
        <v>2202550</v>
      </c>
      <c r="M49" s="269">
        <f t="shared" si="5"/>
        <v>1798000</v>
      </c>
      <c r="N49" s="269">
        <f t="shared" si="5"/>
        <v>179800</v>
      </c>
      <c r="O49" s="269">
        <f t="shared" si="5"/>
        <v>89900</v>
      </c>
      <c r="P49" s="269">
        <f t="shared" si="5"/>
        <v>44950</v>
      </c>
      <c r="Q49" s="269">
        <f t="shared" si="5"/>
        <v>44950</v>
      </c>
      <c r="R49" s="269">
        <f t="shared" si="5"/>
        <v>71920</v>
      </c>
    </row>
    <row r="50" spans="1:18" ht="16" x14ac:dyDescent="0.25">
      <c r="A50" s="213" t="s">
        <v>146</v>
      </c>
      <c r="B50" s="133">
        <f t="shared" si="0"/>
        <v>60000</v>
      </c>
      <c r="C50" s="133">
        <v>0</v>
      </c>
      <c r="D50" s="133">
        <f>IFERROR(VLOOKUP($A50,'영업총괄 IU'!$A:$F,2,FALSE),0)</f>
        <v>0</v>
      </c>
      <c r="E50" s="133">
        <f>IFERROR(VLOOKUP($A50,'영업총괄 IU'!$A:$F,3,FALSE),0)</f>
        <v>20000</v>
      </c>
      <c r="F50" s="133">
        <f>IFERROR(VLOOKUP($A50,'영업총괄 IU'!$A:$F,4,FALSE),0)</f>
        <v>0</v>
      </c>
      <c r="G50" s="133">
        <f>IFERROR(VLOOKUP($A50,'영업총괄 IU'!A:F,5,FALSE),0)</f>
        <v>40000</v>
      </c>
      <c r="H50" s="133">
        <f>IFERROR(VLOOKUP($A50,'영업총괄 IU'!$A:$F,6,FALSE),0)</f>
        <v>0</v>
      </c>
      <c r="K50" s="133">
        <f t="shared" si="2"/>
        <v>60000</v>
      </c>
      <c r="L50" s="269">
        <f t="shared" ref="L50:R65" si="6">$K50*L$259</f>
        <v>29400</v>
      </c>
      <c r="M50" s="269">
        <f t="shared" si="6"/>
        <v>24000</v>
      </c>
      <c r="N50" s="269">
        <f t="shared" si="6"/>
        <v>2400</v>
      </c>
      <c r="O50" s="269">
        <f t="shared" si="6"/>
        <v>1200</v>
      </c>
      <c r="P50" s="269">
        <f t="shared" si="6"/>
        <v>600</v>
      </c>
      <c r="Q50" s="269">
        <f t="shared" si="6"/>
        <v>600</v>
      </c>
      <c r="R50" s="269">
        <f t="shared" si="6"/>
        <v>960</v>
      </c>
    </row>
    <row r="51" spans="1:18" ht="16" x14ac:dyDescent="0.25">
      <c r="A51" s="215" t="s">
        <v>204</v>
      </c>
      <c r="B51" s="133">
        <f t="shared" si="0"/>
        <v>0</v>
      </c>
      <c r="C51" s="133">
        <v>0</v>
      </c>
      <c r="D51" s="133">
        <f>IFERROR(VLOOKUP($A51,'영업총괄 IU'!$A:$F,2,FALSE),0)</f>
        <v>0</v>
      </c>
      <c r="E51" s="133">
        <f>IFERROR(VLOOKUP($A51,'영업총괄 IU'!$A:$F,3,FALSE),0)</f>
        <v>0</v>
      </c>
      <c r="F51" s="133">
        <f>IFERROR(VLOOKUP($A51,'영업총괄 IU'!$A:$F,4,FALSE),0)</f>
        <v>0</v>
      </c>
      <c r="G51" s="133">
        <f>IFERROR(VLOOKUP($A51,'영업총괄 IU'!A:F,5,FALSE),0)</f>
        <v>0</v>
      </c>
      <c r="H51" s="133">
        <f>IFERROR(VLOOKUP($A51,'영업총괄 IU'!$A:$F,6,FALSE),0)</f>
        <v>0</v>
      </c>
      <c r="K51" s="133">
        <f t="shared" si="2"/>
        <v>0</v>
      </c>
      <c r="L51" s="269">
        <f t="shared" si="6"/>
        <v>0</v>
      </c>
      <c r="M51" s="269">
        <f t="shared" si="6"/>
        <v>0</v>
      </c>
      <c r="N51" s="269">
        <f t="shared" si="6"/>
        <v>0</v>
      </c>
      <c r="O51" s="269">
        <f t="shared" si="6"/>
        <v>0</v>
      </c>
      <c r="P51" s="269">
        <f t="shared" si="6"/>
        <v>0</v>
      </c>
      <c r="Q51" s="269">
        <f t="shared" si="6"/>
        <v>0</v>
      </c>
      <c r="R51" s="269">
        <f t="shared" si="6"/>
        <v>0</v>
      </c>
    </row>
    <row r="52" spans="1:18" ht="16" x14ac:dyDescent="0.25">
      <c r="A52" s="217" t="s">
        <v>34</v>
      </c>
      <c r="B52" s="133">
        <f t="shared" si="0"/>
        <v>0</v>
      </c>
      <c r="C52" s="133">
        <v>0</v>
      </c>
      <c r="D52" s="133">
        <f>IFERROR(VLOOKUP($A52,'영업총괄 IU'!$A:$F,2,FALSE),0)</f>
        <v>0</v>
      </c>
      <c r="E52" s="133">
        <f>IFERROR(VLOOKUP($A52,'영업총괄 IU'!$A:$F,3,FALSE),0)</f>
        <v>0</v>
      </c>
      <c r="F52" s="133">
        <f>IFERROR(VLOOKUP($A52,'영업총괄 IU'!$A:$F,4,FALSE),0)</f>
        <v>0</v>
      </c>
      <c r="G52" s="133">
        <f>IFERROR(VLOOKUP($A52,'영업총괄 IU'!A:F,5,FALSE),0)</f>
        <v>0</v>
      </c>
      <c r="H52" s="133">
        <f>IFERROR(VLOOKUP($A52,'영업총괄 IU'!$A:$F,6,FALSE),0)</f>
        <v>0</v>
      </c>
      <c r="K52" s="133">
        <f t="shared" si="2"/>
        <v>0</v>
      </c>
      <c r="L52" s="269">
        <f t="shared" si="6"/>
        <v>0</v>
      </c>
      <c r="M52" s="269">
        <f t="shared" si="6"/>
        <v>0</v>
      </c>
      <c r="N52" s="269">
        <f t="shared" si="6"/>
        <v>0</v>
      </c>
      <c r="O52" s="269">
        <f t="shared" si="6"/>
        <v>0</v>
      </c>
      <c r="P52" s="269">
        <f t="shared" si="6"/>
        <v>0</v>
      </c>
      <c r="Q52" s="269">
        <f t="shared" si="6"/>
        <v>0</v>
      </c>
      <c r="R52" s="269">
        <f t="shared" si="6"/>
        <v>0</v>
      </c>
    </row>
    <row r="53" spans="1:18" ht="16" x14ac:dyDescent="0.25">
      <c r="A53" s="217" t="s">
        <v>147</v>
      </c>
      <c r="B53" s="133">
        <f t="shared" si="0"/>
        <v>0</v>
      </c>
      <c r="C53" s="133">
        <v>0</v>
      </c>
      <c r="D53" s="133">
        <f>IFERROR(VLOOKUP($A53,'영업총괄 IU'!$A:$F,2,FALSE),0)</f>
        <v>0</v>
      </c>
      <c r="E53" s="133">
        <f>IFERROR(VLOOKUP($A53,'영업총괄 IU'!$A:$F,3,FALSE),0)</f>
        <v>0</v>
      </c>
      <c r="F53" s="133">
        <f>IFERROR(VLOOKUP($A53,'영업총괄 IU'!$A:$F,4,FALSE),0)</f>
        <v>0</v>
      </c>
      <c r="G53" s="133">
        <f>IFERROR(VLOOKUP($A53,'영업총괄 IU'!A:F,5,FALSE),0)</f>
        <v>0</v>
      </c>
      <c r="H53" s="133">
        <f>IFERROR(VLOOKUP($A53,'영업총괄 IU'!$A:$F,6,FALSE),0)</f>
        <v>0</v>
      </c>
      <c r="K53" s="133">
        <f t="shared" si="2"/>
        <v>0</v>
      </c>
      <c r="L53" s="269">
        <f t="shared" si="6"/>
        <v>0</v>
      </c>
      <c r="M53" s="269">
        <f t="shared" si="6"/>
        <v>0</v>
      </c>
      <c r="N53" s="269">
        <f t="shared" si="6"/>
        <v>0</v>
      </c>
      <c r="O53" s="269">
        <f t="shared" si="6"/>
        <v>0</v>
      </c>
      <c r="P53" s="269">
        <f t="shared" si="6"/>
        <v>0</v>
      </c>
      <c r="Q53" s="269">
        <f t="shared" si="6"/>
        <v>0</v>
      </c>
      <c r="R53" s="269">
        <f t="shared" si="6"/>
        <v>0</v>
      </c>
    </row>
    <row r="54" spans="1:18" ht="16" x14ac:dyDescent="0.25">
      <c r="A54" s="217" t="s">
        <v>148</v>
      </c>
      <c r="B54" s="133">
        <f t="shared" si="0"/>
        <v>0</v>
      </c>
      <c r="C54" s="133">
        <v>0</v>
      </c>
      <c r="D54" s="133">
        <f>IFERROR(VLOOKUP($A54,'영업총괄 IU'!$A:$F,2,FALSE),0)</f>
        <v>0</v>
      </c>
      <c r="E54" s="133">
        <f>IFERROR(VLOOKUP($A54,'영업총괄 IU'!$A:$F,3,FALSE),0)</f>
        <v>0</v>
      </c>
      <c r="F54" s="133">
        <f>IFERROR(VLOOKUP($A54,'영업총괄 IU'!$A:$F,4,FALSE),0)</f>
        <v>0</v>
      </c>
      <c r="G54" s="133">
        <f>IFERROR(VLOOKUP($A54,'영업총괄 IU'!A:F,5,FALSE),0)</f>
        <v>0</v>
      </c>
      <c r="H54" s="133">
        <f>IFERROR(VLOOKUP($A54,'영업총괄 IU'!$A:$F,6,FALSE),0)</f>
        <v>0</v>
      </c>
      <c r="K54" s="133">
        <f t="shared" si="2"/>
        <v>0</v>
      </c>
      <c r="L54" s="269">
        <f t="shared" si="6"/>
        <v>0</v>
      </c>
      <c r="M54" s="269">
        <f t="shared" si="6"/>
        <v>0</v>
      </c>
      <c r="N54" s="269">
        <f t="shared" si="6"/>
        <v>0</v>
      </c>
      <c r="O54" s="269">
        <f t="shared" si="6"/>
        <v>0</v>
      </c>
      <c r="P54" s="269">
        <f t="shared" si="6"/>
        <v>0</v>
      </c>
      <c r="Q54" s="269">
        <f t="shared" si="6"/>
        <v>0</v>
      </c>
      <c r="R54" s="269">
        <f t="shared" si="6"/>
        <v>0</v>
      </c>
    </row>
    <row r="55" spans="1:18" ht="16" x14ac:dyDescent="0.25">
      <c r="A55" s="217" t="s">
        <v>205</v>
      </c>
      <c r="B55" s="133">
        <f t="shared" si="0"/>
        <v>0</v>
      </c>
      <c r="C55" s="133">
        <v>0</v>
      </c>
      <c r="D55" s="133">
        <f>IFERROR(VLOOKUP($A55,'영업총괄 IU'!$A:$F,2,FALSE),0)</f>
        <v>0</v>
      </c>
      <c r="E55" s="133">
        <f>IFERROR(VLOOKUP($A55,'영업총괄 IU'!$A:$F,3,FALSE),0)</f>
        <v>0</v>
      </c>
      <c r="F55" s="133">
        <f>IFERROR(VLOOKUP($A55,'영업총괄 IU'!$A:$F,4,FALSE),0)</f>
        <v>0</v>
      </c>
      <c r="G55" s="133">
        <f>IFERROR(VLOOKUP($A55,'영업총괄 IU'!A:F,5,FALSE),0)</f>
        <v>0</v>
      </c>
      <c r="H55" s="133">
        <f>IFERROR(VLOOKUP($A55,'영업총괄 IU'!$A:$F,6,FALSE),0)</f>
        <v>0</v>
      </c>
      <c r="K55" s="133">
        <f t="shared" si="2"/>
        <v>0</v>
      </c>
      <c r="L55" s="269">
        <f t="shared" si="6"/>
        <v>0</v>
      </c>
      <c r="M55" s="269">
        <f t="shared" si="6"/>
        <v>0</v>
      </c>
      <c r="N55" s="269">
        <f t="shared" si="6"/>
        <v>0</v>
      </c>
      <c r="O55" s="269">
        <f t="shared" si="6"/>
        <v>0</v>
      </c>
      <c r="P55" s="269">
        <f t="shared" si="6"/>
        <v>0</v>
      </c>
      <c r="Q55" s="269">
        <f t="shared" si="6"/>
        <v>0</v>
      </c>
      <c r="R55" s="269">
        <f t="shared" si="6"/>
        <v>0</v>
      </c>
    </row>
    <row r="56" spans="1:18" ht="16" x14ac:dyDescent="0.25">
      <c r="A56" s="217" t="s">
        <v>35</v>
      </c>
      <c r="B56" s="133">
        <f t="shared" si="0"/>
        <v>327570</v>
      </c>
      <c r="C56" s="133">
        <v>0</v>
      </c>
      <c r="D56" s="133">
        <f>IFERROR(VLOOKUP($A56,'영업총괄 IU'!$A:$F,2,FALSE),0)</f>
        <v>327570</v>
      </c>
      <c r="E56" s="133">
        <f>IFERROR(VLOOKUP($A56,'영업총괄 IU'!$A:$F,3,FALSE),0)</f>
        <v>0</v>
      </c>
      <c r="F56" s="133">
        <f>IFERROR(VLOOKUP($A56,'영업총괄 IU'!$A:$F,4,FALSE),0)</f>
        <v>0</v>
      </c>
      <c r="G56" s="133">
        <f>IFERROR(VLOOKUP($A56,'영업총괄 IU'!A:F,5,FALSE),0)</f>
        <v>0</v>
      </c>
      <c r="H56" s="133">
        <f>IFERROR(VLOOKUP($A56,'영업총괄 IU'!$A:$F,6,FALSE),0)</f>
        <v>0</v>
      </c>
      <c r="K56" s="133">
        <f t="shared" si="2"/>
        <v>327570</v>
      </c>
      <c r="L56" s="269">
        <f t="shared" si="6"/>
        <v>160509.29999999999</v>
      </c>
      <c r="M56" s="269">
        <f t="shared" si="6"/>
        <v>131028</v>
      </c>
      <c r="N56" s="269">
        <f t="shared" si="6"/>
        <v>13102.800000000001</v>
      </c>
      <c r="O56" s="269">
        <f t="shared" si="6"/>
        <v>6551.4000000000005</v>
      </c>
      <c r="P56" s="269">
        <f t="shared" si="6"/>
        <v>3275.7000000000003</v>
      </c>
      <c r="Q56" s="269">
        <f t="shared" si="6"/>
        <v>3275.7000000000003</v>
      </c>
      <c r="R56" s="269">
        <f t="shared" si="6"/>
        <v>5241.12</v>
      </c>
    </row>
    <row r="57" spans="1:18" ht="16" x14ac:dyDescent="0.25">
      <c r="A57" s="217" t="s">
        <v>128</v>
      </c>
      <c r="B57" s="133">
        <f t="shared" si="0"/>
        <v>0</v>
      </c>
      <c r="C57" s="133">
        <v>0</v>
      </c>
      <c r="D57" s="133">
        <f>IFERROR(VLOOKUP($A57,'영업총괄 IU'!$A:$F,2,FALSE),0)</f>
        <v>0</v>
      </c>
      <c r="E57" s="133">
        <f>IFERROR(VLOOKUP($A57,'영업총괄 IU'!$A:$F,3,FALSE),0)</f>
        <v>0</v>
      </c>
      <c r="F57" s="133">
        <f>IFERROR(VLOOKUP($A57,'영업총괄 IU'!$A:$F,4,FALSE),0)</f>
        <v>0</v>
      </c>
      <c r="G57" s="133">
        <f>IFERROR(VLOOKUP($A57,'영업총괄 IU'!A:F,5,FALSE),0)</f>
        <v>0</v>
      </c>
      <c r="H57" s="133">
        <f>IFERROR(VLOOKUP($A57,'영업총괄 IU'!$A:$F,6,FALSE),0)</f>
        <v>0</v>
      </c>
      <c r="K57" s="133">
        <f t="shared" si="2"/>
        <v>0</v>
      </c>
      <c r="L57" s="269">
        <f t="shared" si="6"/>
        <v>0</v>
      </c>
      <c r="M57" s="269">
        <f t="shared" si="6"/>
        <v>0</v>
      </c>
      <c r="N57" s="269">
        <f t="shared" si="6"/>
        <v>0</v>
      </c>
      <c r="O57" s="269">
        <f t="shared" si="6"/>
        <v>0</v>
      </c>
      <c r="P57" s="269">
        <f t="shared" si="6"/>
        <v>0</v>
      </c>
      <c r="Q57" s="269">
        <f t="shared" si="6"/>
        <v>0</v>
      </c>
      <c r="R57" s="269">
        <f t="shared" si="6"/>
        <v>0</v>
      </c>
    </row>
    <row r="58" spans="1:18" ht="16" x14ac:dyDescent="0.25">
      <c r="A58" s="217" t="s">
        <v>36</v>
      </c>
      <c r="B58" s="133">
        <f t="shared" si="0"/>
        <v>500000</v>
      </c>
      <c r="C58" s="133">
        <v>0</v>
      </c>
      <c r="D58" s="133">
        <f>IFERROR(VLOOKUP($A58,'영업총괄 IU'!$A:$F,2,FALSE),0)</f>
        <v>0</v>
      </c>
      <c r="E58" s="133">
        <f>IFERROR(VLOOKUP($A58,'영업총괄 IU'!$A:$F,3,FALSE),0)</f>
        <v>0</v>
      </c>
      <c r="F58" s="133">
        <f>IFERROR(VLOOKUP($A58,'영업총괄 IU'!$A:$F,4,FALSE),0)</f>
        <v>0</v>
      </c>
      <c r="G58" s="133">
        <f>IFERROR(VLOOKUP($A58,'영업총괄 IU'!A:F,5,FALSE),0)</f>
        <v>500000</v>
      </c>
      <c r="H58" s="133">
        <f>IFERROR(VLOOKUP($A58,'영업총괄 IU'!$A:$F,6,FALSE),0)</f>
        <v>0</v>
      </c>
      <c r="K58" s="133">
        <f t="shared" si="2"/>
        <v>500000</v>
      </c>
      <c r="L58" s="269">
        <f t="shared" si="6"/>
        <v>245000</v>
      </c>
      <c r="M58" s="269">
        <f t="shared" si="6"/>
        <v>200000</v>
      </c>
      <c r="N58" s="269">
        <f t="shared" si="6"/>
        <v>20000</v>
      </c>
      <c r="O58" s="269">
        <f t="shared" si="6"/>
        <v>10000</v>
      </c>
      <c r="P58" s="269">
        <f t="shared" si="6"/>
        <v>5000</v>
      </c>
      <c r="Q58" s="269">
        <f t="shared" si="6"/>
        <v>5000</v>
      </c>
      <c r="R58" s="269">
        <f t="shared" si="6"/>
        <v>8000</v>
      </c>
    </row>
    <row r="59" spans="1:18" ht="16" x14ac:dyDescent="0.25">
      <c r="A59" s="217" t="s">
        <v>149</v>
      </c>
      <c r="B59" s="133">
        <f t="shared" si="0"/>
        <v>0</v>
      </c>
      <c r="C59" s="133">
        <v>0</v>
      </c>
      <c r="D59" s="133">
        <f>IFERROR(VLOOKUP($A59,'영업총괄 IU'!$A:$F,2,FALSE),0)</f>
        <v>0</v>
      </c>
      <c r="E59" s="133">
        <f>IFERROR(VLOOKUP($A59,'영업총괄 IU'!$A:$F,3,FALSE),0)</f>
        <v>0</v>
      </c>
      <c r="F59" s="133">
        <f>IFERROR(VLOOKUP($A59,'영업총괄 IU'!$A:$F,4,FALSE),0)</f>
        <v>0</v>
      </c>
      <c r="G59" s="133">
        <f>IFERROR(VLOOKUP($A59,'영업총괄 IU'!A:F,5,FALSE),0)</f>
        <v>0</v>
      </c>
      <c r="H59" s="133">
        <f>IFERROR(VLOOKUP($A59,'영업총괄 IU'!$A:$F,6,FALSE),0)</f>
        <v>0</v>
      </c>
      <c r="K59" s="133">
        <f t="shared" si="2"/>
        <v>0</v>
      </c>
      <c r="L59" s="269">
        <f t="shared" si="6"/>
        <v>0</v>
      </c>
      <c r="M59" s="269">
        <f t="shared" si="6"/>
        <v>0</v>
      </c>
      <c r="N59" s="269">
        <f t="shared" si="6"/>
        <v>0</v>
      </c>
      <c r="O59" s="269">
        <f t="shared" si="6"/>
        <v>0</v>
      </c>
      <c r="P59" s="269">
        <f t="shared" si="6"/>
        <v>0</v>
      </c>
      <c r="Q59" s="269">
        <f t="shared" si="6"/>
        <v>0</v>
      </c>
      <c r="R59" s="269">
        <f t="shared" si="6"/>
        <v>0</v>
      </c>
    </row>
    <row r="60" spans="1:18" ht="16" x14ac:dyDescent="0.25">
      <c r="A60" s="217" t="s">
        <v>384</v>
      </c>
      <c r="B60" s="133">
        <f t="shared" si="0"/>
        <v>0</v>
      </c>
      <c r="C60" s="133">
        <v>0</v>
      </c>
      <c r="D60" s="133">
        <f>IFERROR(VLOOKUP($A60,'영업총괄 IU'!$A:$F,2,FALSE),0)</f>
        <v>0</v>
      </c>
      <c r="E60" s="133">
        <f>IFERROR(VLOOKUP($A60,'영업총괄 IU'!$A:$F,3,FALSE),0)</f>
        <v>0</v>
      </c>
      <c r="F60" s="133">
        <f>IFERROR(VLOOKUP($A60,'영업총괄 IU'!$A:$F,4,FALSE),0)</f>
        <v>0</v>
      </c>
      <c r="G60" s="133">
        <f>IFERROR(VLOOKUP($A60,'영업총괄 IU'!A:F,5,FALSE),0)</f>
        <v>0</v>
      </c>
      <c r="H60" s="133">
        <f>IFERROR(VLOOKUP($A60,'영업총괄 IU'!$A:$F,6,FALSE),0)</f>
        <v>0</v>
      </c>
      <c r="K60" s="133">
        <f t="shared" si="2"/>
        <v>0</v>
      </c>
      <c r="L60" s="269">
        <f t="shared" si="6"/>
        <v>0</v>
      </c>
      <c r="M60" s="269">
        <f t="shared" si="6"/>
        <v>0</v>
      </c>
      <c r="N60" s="269">
        <f t="shared" si="6"/>
        <v>0</v>
      </c>
      <c r="O60" s="269">
        <f t="shared" si="6"/>
        <v>0</v>
      </c>
      <c r="P60" s="269">
        <f t="shared" si="6"/>
        <v>0</v>
      </c>
      <c r="Q60" s="269">
        <f t="shared" si="6"/>
        <v>0</v>
      </c>
      <c r="R60" s="269">
        <f t="shared" si="6"/>
        <v>0</v>
      </c>
    </row>
    <row r="61" spans="1:18" ht="16" x14ac:dyDescent="0.25">
      <c r="A61" s="214" t="s">
        <v>37</v>
      </c>
      <c r="B61" s="133">
        <f t="shared" si="0"/>
        <v>96030540</v>
      </c>
      <c r="C61" s="133">
        <v>0</v>
      </c>
      <c r="D61" s="133">
        <f>IFERROR(VLOOKUP($A61,'영업총괄 IU'!$A:$F,2,FALSE),0)</f>
        <v>26662900</v>
      </c>
      <c r="E61" s="133">
        <f>IFERROR(VLOOKUP($A61,'영업총괄 IU'!$A:$F,3,FALSE),0)</f>
        <v>21153180</v>
      </c>
      <c r="F61" s="133">
        <f>IFERROR(VLOOKUP($A61,'영업총괄 IU'!$A:$F,4,FALSE),0)</f>
        <v>16700030</v>
      </c>
      <c r="G61" s="133">
        <f>IFERROR(VLOOKUP($A61,'영업총괄 IU'!A:F,5,FALSE),0)</f>
        <v>31514430</v>
      </c>
      <c r="H61" s="133">
        <f>IFERROR(VLOOKUP($A61,'영업총괄 IU'!$A:$F,6,FALSE),0)</f>
        <v>0</v>
      </c>
      <c r="K61" s="133">
        <f t="shared" si="2"/>
        <v>96030540</v>
      </c>
      <c r="L61" s="269">
        <f t="shared" si="6"/>
        <v>47054964.600000001</v>
      </c>
      <c r="M61" s="269">
        <f t="shared" si="6"/>
        <v>38412216</v>
      </c>
      <c r="N61" s="269">
        <f t="shared" si="6"/>
        <v>3841221.6</v>
      </c>
      <c r="O61" s="269">
        <f t="shared" si="6"/>
        <v>1920610.8</v>
      </c>
      <c r="P61" s="269">
        <f t="shared" si="6"/>
        <v>960305.4</v>
      </c>
      <c r="Q61" s="269">
        <f t="shared" si="6"/>
        <v>960305.4</v>
      </c>
      <c r="R61" s="269">
        <f t="shared" si="6"/>
        <v>1536488.6400000001</v>
      </c>
    </row>
    <row r="62" spans="1:18" ht="16" x14ac:dyDescent="0.25">
      <c r="A62" s="213" t="s">
        <v>38</v>
      </c>
      <c r="B62" s="133">
        <f t="shared" si="0"/>
        <v>72154170</v>
      </c>
      <c r="C62" s="133">
        <v>0</v>
      </c>
      <c r="D62" s="133">
        <f>IFERROR(VLOOKUP($A62,'영업총괄 IU'!$A:$F,2,FALSE),0)</f>
        <v>22812900</v>
      </c>
      <c r="E62" s="133">
        <f>IFERROR(VLOOKUP($A62,'영업총괄 IU'!$A:$F,3,FALSE),0)</f>
        <v>19603180</v>
      </c>
      <c r="F62" s="133">
        <f>IFERROR(VLOOKUP($A62,'영업총괄 IU'!$A:$F,4,FALSE),0)</f>
        <v>13013880</v>
      </c>
      <c r="G62" s="133">
        <f>IFERROR(VLOOKUP($A62,'영업총괄 IU'!A:F,5,FALSE),0)</f>
        <v>16724210</v>
      </c>
      <c r="H62" s="133">
        <f>IFERROR(VLOOKUP($A62,'영업총괄 IU'!$A:$F,6,FALSE),0)</f>
        <v>0</v>
      </c>
      <c r="K62" s="133">
        <f t="shared" si="2"/>
        <v>72154170</v>
      </c>
      <c r="L62" s="269">
        <f t="shared" si="6"/>
        <v>35355543.299999997</v>
      </c>
      <c r="M62" s="269">
        <f t="shared" si="6"/>
        <v>28861668</v>
      </c>
      <c r="N62" s="269">
        <f t="shared" si="6"/>
        <v>2886166.8000000003</v>
      </c>
      <c r="O62" s="269">
        <f t="shared" si="6"/>
        <v>1443083.4000000001</v>
      </c>
      <c r="P62" s="269">
        <f t="shared" si="6"/>
        <v>721541.70000000007</v>
      </c>
      <c r="Q62" s="269">
        <f t="shared" si="6"/>
        <v>721541.70000000007</v>
      </c>
      <c r="R62" s="269">
        <f t="shared" si="6"/>
        <v>1154466.72</v>
      </c>
    </row>
    <row r="63" spans="1:18" ht="16" x14ac:dyDescent="0.25">
      <c r="A63" s="213" t="s">
        <v>206</v>
      </c>
      <c r="B63" s="133">
        <f t="shared" si="0"/>
        <v>0</v>
      </c>
      <c r="C63" s="133">
        <v>0</v>
      </c>
      <c r="D63" s="133">
        <f>IFERROR(VLOOKUP($A63,'영업총괄 IU'!$A:$F,2,FALSE),0)</f>
        <v>0</v>
      </c>
      <c r="E63" s="133">
        <f>IFERROR(VLOOKUP($A63,'영업총괄 IU'!$A:$F,3,FALSE),0)</f>
        <v>0</v>
      </c>
      <c r="F63" s="133">
        <f>IFERROR(VLOOKUP($A63,'영업총괄 IU'!$A:$F,4,FALSE),0)</f>
        <v>0</v>
      </c>
      <c r="G63" s="133">
        <f>IFERROR(VLOOKUP($A63,'영업총괄 IU'!A:F,5,FALSE),0)</f>
        <v>0</v>
      </c>
      <c r="H63" s="133">
        <f>IFERROR(VLOOKUP($A63,'영업총괄 IU'!$A:$F,6,FALSE),0)</f>
        <v>0</v>
      </c>
      <c r="K63" s="133">
        <f t="shared" si="2"/>
        <v>0</v>
      </c>
      <c r="L63" s="269">
        <f t="shared" si="6"/>
        <v>0</v>
      </c>
      <c r="M63" s="269">
        <f t="shared" si="6"/>
        <v>0</v>
      </c>
      <c r="N63" s="269">
        <f t="shared" si="6"/>
        <v>0</v>
      </c>
      <c r="O63" s="269">
        <f t="shared" si="6"/>
        <v>0</v>
      </c>
      <c r="P63" s="269">
        <f t="shared" si="6"/>
        <v>0</v>
      </c>
      <c r="Q63" s="269">
        <f t="shared" si="6"/>
        <v>0</v>
      </c>
      <c r="R63" s="269">
        <f t="shared" si="6"/>
        <v>0</v>
      </c>
    </row>
    <row r="64" spans="1:18" ht="16" x14ac:dyDescent="0.25">
      <c r="A64" s="213" t="s">
        <v>207</v>
      </c>
      <c r="B64" s="133">
        <f t="shared" si="0"/>
        <v>0</v>
      </c>
      <c r="C64" s="133">
        <v>0</v>
      </c>
      <c r="D64" s="133">
        <f>IFERROR(VLOOKUP($A64,'영업총괄 IU'!$A:$F,2,FALSE),0)</f>
        <v>0</v>
      </c>
      <c r="E64" s="133">
        <f>IFERROR(VLOOKUP($A64,'영업총괄 IU'!$A:$F,3,FALSE),0)</f>
        <v>0</v>
      </c>
      <c r="F64" s="133">
        <f>IFERROR(VLOOKUP($A64,'영업총괄 IU'!$A:$F,4,FALSE),0)</f>
        <v>0</v>
      </c>
      <c r="G64" s="133">
        <f>IFERROR(VLOOKUP($A64,'영업총괄 IU'!A:F,5,FALSE),0)</f>
        <v>0</v>
      </c>
      <c r="H64" s="133">
        <f>IFERROR(VLOOKUP($A64,'영업총괄 IU'!$A:$F,6,FALSE),0)</f>
        <v>0</v>
      </c>
      <c r="K64" s="133">
        <f t="shared" si="2"/>
        <v>0</v>
      </c>
      <c r="L64" s="269">
        <f t="shared" si="6"/>
        <v>0</v>
      </c>
      <c r="M64" s="269">
        <f t="shared" si="6"/>
        <v>0</v>
      </c>
      <c r="N64" s="269">
        <f t="shared" si="6"/>
        <v>0</v>
      </c>
      <c r="O64" s="269">
        <f t="shared" si="6"/>
        <v>0</v>
      </c>
      <c r="P64" s="269">
        <f t="shared" si="6"/>
        <v>0</v>
      </c>
      <c r="Q64" s="269">
        <f t="shared" si="6"/>
        <v>0</v>
      </c>
      <c r="R64" s="269">
        <f t="shared" si="6"/>
        <v>0</v>
      </c>
    </row>
    <row r="65" spans="1:18" ht="16" x14ac:dyDescent="0.25">
      <c r="A65" s="217" t="s">
        <v>150</v>
      </c>
      <c r="B65" s="133">
        <f t="shared" si="0"/>
        <v>0</v>
      </c>
      <c r="C65" s="133">
        <v>0</v>
      </c>
      <c r="D65" s="133">
        <f>IFERROR(VLOOKUP($A65,'영업총괄 IU'!$A:$F,2,FALSE),0)</f>
        <v>0</v>
      </c>
      <c r="E65" s="133">
        <f>IFERROR(VLOOKUP($A65,'영업총괄 IU'!$A:$F,3,FALSE),0)</f>
        <v>0</v>
      </c>
      <c r="F65" s="133">
        <f>IFERROR(VLOOKUP($A65,'영업총괄 IU'!$A:$F,4,FALSE),0)</f>
        <v>0</v>
      </c>
      <c r="G65" s="133">
        <f>IFERROR(VLOOKUP($A65,'영업총괄 IU'!A:F,5,FALSE),0)</f>
        <v>0</v>
      </c>
      <c r="H65" s="133">
        <f>IFERROR(VLOOKUP($A65,'영업총괄 IU'!$A:$F,6,FALSE),0)</f>
        <v>0</v>
      </c>
      <c r="K65" s="133">
        <f t="shared" si="2"/>
        <v>0</v>
      </c>
      <c r="L65" s="269">
        <f t="shared" si="6"/>
        <v>0</v>
      </c>
      <c r="M65" s="269">
        <f t="shared" si="6"/>
        <v>0</v>
      </c>
      <c r="N65" s="269">
        <f t="shared" si="6"/>
        <v>0</v>
      </c>
      <c r="O65" s="269">
        <f t="shared" si="6"/>
        <v>0</v>
      </c>
      <c r="P65" s="269">
        <f t="shared" si="6"/>
        <v>0</v>
      </c>
      <c r="Q65" s="269">
        <f t="shared" si="6"/>
        <v>0</v>
      </c>
      <c r="R65" s="269">
        <f t="shared" si="6"/>
        <v>0</v>
      </c>
    </row>
    <row r="66" spans="1:18" ht="16" x14ac:dyDescent="0.25">
      <c r="A66" s="217" t="s">
        <v>39</v>
      </c>
      <c r="B66" s="133">
        <f t="shared" ref="B66:B129" si="7">SUM(C66:H66)</f>
        <v>23876370</v>
      </c>
      <c r="C66" s="133">
        <v>0</v>
      </c>
      <c r="D66" s="133">
        <f>IFERROR(VLOOKUP($A66,'영업총괄 IU'!$A:$F,2,FALSE),0)</f>
        <v>3850000</v>
      </c>
      <c r="E66" s="133">
        <f>IFERROR(VLOOKUP($A66,'영업총괄 IU'!$A:$F,3,FALSE),0)</f>
        <v>1550000</v>
      </c>
      <c r="F66" s="133">
        <f>IFERROR(VLOOKUP($A66,'영업총괄 IU'!$A:$F,4,FALSE),0)</f>
        <v>3686150</v>
      </c>
      <c r="G66" s="133">
        <f>IFERROR(VLOOKUP($A66,'영업총괄 IU'!A:F,5,FALSE),0)</f>
        <v>14790220</v>
      </c>
      <c r="H66" s="133">
        <f>IFERROR(VLOOKUP($A66,'영업총괄 IU'!$A:$F,6,FALSE),0)</f>
        <v>0</v>
      </c>
      <c r="K66" s="133">
        <f t="shared" si="2"/>
        <v>23876370</v>
      </c>
      <c r="L66" s="269">
        <f t="shared" ref="L66:R81" si="8">$K66*L$259</f>
        <v>11699421.299999999</v>
      </c>
      <c r="M66" s="269">
        <f t="shared" si="8"/>
        <v>9550548</v>
      </c>
      <c r="N66" s="269">
        <f t="shared" si="8"/>
        <v>955054.8</v>
      </c>
      <c r="O66" s="269">
        <f t="shared" si="8"/>
        <v>477527.4</v>
      </c>
      <c r="P66" s="269">
        <f t="shared" si="8"/>
        <v>238763.7</v>
      </c>
      <c r="Q66" s="269">
        <f t="shared" si="8"/>
        <v>238763.7</v>
      </c>
      <c r="R66" s="269">
        <f t="shared" si="8"/>
        <v>382021.92</v>
      </c>
    </row>
    <row r="67" spans="1:18" ht="16" x14ac:dyDescent="0.25">
      <c r="A67" s="217" t="s">
        <v>151</v>
      </c>
      <c r="B67" s="133">
        <f t="shared" si="7"/>
        <v>0</v>
      </c>
      <c r="C67" s="133">
        <v>0</v>
      </c>
      <c r="D67" s="133">
        <f>IFERROR(VLOOKUP($A67,'영업총괄 IU'!$A:$F,2,FALSE),0)</f>
        <v>0</v>
      </c>
      <c r="E67" s="133">
        <f>IFERROR(VLOOKUP($A67,'영업총괄 IU'!$A:$F,3,FALSE),0)</f>
        <v>0</v>
      </c>
      <c r="F67" s="133">
        <f>IFERROR(VLOOKUP($A67,'영업총괄 IU'!$A:$F,4,FALSE),0)</f>
        <v>0</v>
      </c>
      <c r="G67" s="133">
        <f>IFERROR(VLOOKUP($A67,'영업총괄 IU'!A:F,5,FALSE),0)</f>
        <v>0</v>
      </c>
      <c r="H67" s="133">
        <f>IFERROR(VLOOKUP($A67,'영업총괄 IU'!$A:$F,6,FALSE),0)</f>
        <v>0</v>
      </c>
      <c r="K67" s="133">
        <f t="shared" ref="K67:K130" si="9">SUM(D67:H67)</f>
        <v>0</v>
      </c>
      <c r="L67" s="269">
        <f t="shared" si="8"/>
        <v>0</v>
      </c>
      <c r="M67" s="269">
        <f t="shared" si="8"/>
        <v>0</v>
      </c>
      <c r="N67" s="269">
        <f t="shared" si="8"/>
        <v>0</v>
      </c>
      <c r="O67" s="269">
        <f t="shared" si="8"/>
        <v>0</v>
      </c>
      <c r="P67" s="269">
        <f t="shared" si="8"/>
        <v>0</v>
      </c>
      <c r="Q67" s="269">
        <f t="shared" si="8"/>
        <v>0</v>
      </c>
      <c r="R67" s="269">
        <f t="shared" si="8"/>
        <v>0</v>
      </c>
    </row>
    <row r="68" spans="1:18" ht="16" x14ac:dyDescent="0.25">
      <c r="A68" s="214" t="s">
        <v>152</v>
      </c>
      <c r="B68" s="133">
        <f t="shared" si="7"/>
        <v>0</v>
      </c>
      <c r="C68" s="133">
        <v>0</v>
      </c>
      <c r="D68" s="133">
        <f>IFERROR(VLOOKUP($A68,'영업총괄 IU'!$A:$F,2,FALSE),0)</f>
        <v>0</v>
      </c>
      <c r="E68" s="133">
        <f>IFERROR(VLOOKUP($A68,'영업총괄 IU'!$A:$F,3,FALSE),0)</f>
        <v>0</v>
      </c>
      <c r="F68" s="133">
        <f>IFERROR(VLOOKUP($A68,'영업총괄 IU'!$A:$F,4,FALSE),0)</f>
        <v>0</v>
      </c>
      <c r="G68" s="133">
        <f>IFERROR(VLOOKUP($A68,'영업총괄 IU'!A:F,5,FALSE),0)</f>
        <v>0</v>
      </c>
      <c r="H68" s="133">
        <f>IFERROR(VLOOKUP($A68,'영업총괄 IU'!$A:$F,6,FALSE),0)</f>
        <v>0</v>
      </c>
      <c r="K68" s="133">
        <f t="shared" si="9"/>
        <v>0</v>
      </c>
      <c r="L68" s="269">
        <f t="shared" si="8"/>
        <v>0</v>
      </c>
      <c r="M68" s="269">
        <f t="shared" si="8"/>
        <v>0</v>
      </c>
      <c r="N68" s="269">
        <f t="shared" si="8"/>
        <v>0</v>
      </c>
      <c r="O68" s="269">
        <f t="shared" si="8"/>
        <v>0</v>
      </c>
      <c r="P68" s="269">
        <f t="shared" si="8"/>
        <v>0</v>
      </c>
      <c r="Q68" s="269">
        <f t="shared" si="8"/>
        <v>0</v>
      </c>
      <c r="R68" s="269">
        <f t="shared" si="8"/>
        <v>0</v>
      </c>
    </row>
    <row r="69" spans="1:18" ht="16" x14ac:dyDescent="0.25">
      <c r="A69" s="214" t="s">
        <v>40</v>
      </c>
      <c r="B69" s="133">
        <f t="shared" si="7"/>
        <v>20155768</v>
      </c>
      <c r="C69" s="133">
        <v>0</v>
      </c>
      <c r="D69" s="133">
        <f>IFERROR(VLOOKUP($A69,'영업총괄 IU'!$A:$F,2,FALSE),0)</f>
        <v>4664204</v>
      </c>
      <c r="E69" s="133">
        <f>IFERROR(VLOOKUP($A69,'영업총괄 IU'!$A:$F,3,FALSE),0)</f>
        <v>2879346</v>
      </c>
      <c r="F69" s="133">
        <f>IFERROR(VLOOKUP($A69,'영업총괄 IU'!$A:$F,4,FALSE),0)</f>
        <v>3072933</v>
      </c>
      <c r="G69" s="133">
        <f>IFERROR(VLOOKUP($A69,'영업총괄 IU'!A:F,5,FALSE),0)</f>
        <v>7245353</v>
      </c>
      <c r="H69" s="133">
        <f>IFERROR(VLOOKUP($A69,'영업총괄 IU'!$A:$F,6,FALSE),0)</f>
        <v>2293932</v>
      </c>
      <c r="K69" s="133">
        <f t="shared" si="9"/>
        <v>20155768</v>
      </c>
      <c r="L69" s="269">
        <f t="shared" si="8"/>
        <v>9876326.3200000003</v>
      </c>
      <c r="M69" s="269">
        <f t="shared" si="8"/>
        <v>8062307.2000000002</v>
      </c>
      <c r="N69" s="269">
        <f t="shared" si="8"/>
        <v>806230.72</v>
      </c>
      <c r="O69" s="269">
        <f t="shared" si="8"/>
        <v>403115.36</v>
      </c>
      <c r="P69" s="269">
        <f t="shared" si="8"/>
        <v>201557.68</v>
      </c>
      <c r="Q69" s="269">
        <f t="shared" si="8"/>
        <v>201557.68</v>
      </c>
      <c r="R69" s="269">
        <f t="shared" si="8"/>
        <v>322492.288</v>
      </c>
    </row>
    <row r="70" spans="1:18" ht="16" x14ac:dyDescent="0.25">
      <c r="A70" s="213" t="s">
        <v>41</v>
      </c>
      <c r="B70" s="133">
        <f t="shared" si="7"/>
        <v>20155768</v>
      </c>
      <c r="C70" s="133">
        <v>0</v>
      </c>
      <c r="D70" s="133">
        <f>IFERROR(VLOOKUP($A70,'영업총괄 IU'!$A:$F,2,FALSE),0)</f>
        <v>4664204</v>
      </c>
      <c r="E70" s="133">
        <f>IFERROR(VLOOKUP($A70,'영업총괄 IU'!$A:$F,3,FALSE),0)</f>
        <v>2879346</v>
      </c>
      <c r="F70" s="133">
        <f>IFERROR(VLOOKUP($A70,'영업총괄 IU'!$A:$F,4,FALSE),0)</f>
        <v>3072933</v>
      </c>
      <c r="G70" s="133">
        <f>IFERROR(VLOOKUP($A70,'영업총괄 IU'!A:F,5,FALSE),0)</f>
        <v>7245353</v>
      </c>
      <c r="H70" s="133">
        <f>IFERROR(VLOOKUP($A70,'영업총괄 IU'!$A:$F,6,FALSE),0)</f>
        <v>2293932</v>
      </c>
      <c r="K70" s="133">
        <f t="shared" si="9"/>
        <v>20155768</v>
      </c>
      <c r="L70" s="269">
        <f t="shared" si="8"/>
        <v>9876326.3200000003</v>
      </c>
      <c r="M70" s="269">
        <f t="shared" si="8"/>
        <v>8062307.2000000002</v>
      </c>
      <c r="N70" s="269">
        <f t="shared" si="8"/>
        <v>806230.72</v>
      </c>
      <c r="O70" s="269">
        <f t="shared" si="8"/>
        <v>403115.36</v>
      </c>
      <c r="P70" s="269">
        <f t="shared" si="8"/>
        <v>201557.68</v>
      </c>
      <c r="Q70" s="269">
        <f t="shared" si="8"/>
        <v>201557.68</v>
      </c>
      <c r="R70" s="269">
        <f t="shared" si="8"/>
        <v>322492.288</v>
      </c>
    </row>
    <row r="71" spans="1:18" ht="16" x14ac:dyDescent="0.25">
      <c r="A71" s="214" t="s">
        <v>208</v>
      </c>
      <c r="B71" s="133">
        <f t="shared" si="7"/>
        <v>1000000</v>
      </c>
      <c r="C71" s="133">
        <v>0</v>
      </c>
      <c r="D71" s="133">
        <f>IFERROR(VLOOKUP($A71,'영업총괄 IU'!$A:$F,2,FALSE),0)</f>
        <v>0</v>
      </c>
      <c r="E71" s="133">
        <f>IFERROR(VLOOKUP($A71,'영업총괄 IU'!$A:$F,3,FALSE),0)</f>
        <v>1000000</v>
      </c>
      <c r="F71" s="133">
        <f>IFERROR(VLOOKUP($A71,'영업총괄 IU'!$A:$F,4,FALSE),0)</f>
        <v>0</v>
      </c>
      <c r="G71" s="133">
        <f>IFERROR(VLOOKUP($A71,'영업총괄 IU'!A:F,5,FALSE),0)</f>
        <v>0</v>
      </c>
      <c r="H71" s="133">
        <f>IFERROR(VLOOKUP($A71,'영업총괄 IU'!$A:$F,6,FALSE),0)</f>
        <v>0</v>
      </c>
      <c r="K71" s="133">
        <f t="shared" si="9"/>
        <v>1000000</v>
      </c>
      <c r="L71" s="269">
        <f t="shared" si="8"/>
        <v>490000</v>
      </c>
      <c r="M71" s="269">
        <f t="shared" si="8"/>
        <v>400000</v>
      </c>
      <c r="N71" s="269">
        <f t="shared" si="8"/>
        <v>40000</v>
      </c>
      <c r="O71" s="269">
        <f t="shared" si="8"/>
        <v>20000</v>
      </c>
      <c r="P71" s="269">
        <f t="shared" si="8"/>
        <v>10000</v>
      </c>
      <c r="Q71" s="269">
        <f t="shared" si="8"/>
        <v>10000</v>
      </c>
      <c r="R71" s="269">
        <f t="shared" si="8"/>
        <v>16000</v>
      </c>
    </row>
    <row r="72" spans="1:18" ht="16" x14ac:dyDescent="0.25">
      <c r="A72" s="214" t="s">
        <v>42</v>
      </c>
      <c r="B72" s="133">
        <f t="shared" si="7"/>
        <v>26394321</v>
      </c>
      <c r="C72" s="133">
        <v>0</v>
      </c>
      <c r="D72" s="133">
        <f>IFERROR(VLOOKUP($A72,'영업총괄 IU'!$A:$F,2,FALSE),0)</f>
        <v>5075886</v>
      </c>
      <c r="E72" s="133">
        <f>IFERROR(VLOOKUP($A72,'영업총괄 IU'!$A:$F,3,FALSE),0)</f>
        <v>3876448</v>
      </c>
      <c r="F72" s="133">
        <f>IFERROR(VLOOKUP($A72,'영업총괄 IU'!$A:$F,4,FALSE),0)</f>
        <v>4071890</v>
      </c>
      <c r="G72" s="133">
        <f>IFERROR(VLOOKUP($A72,'영업총괄 IU'!A:F,5,FALSE),0)</f>
        <v>11642144</v>
      </c>
      <c r="H72" s="133">
        <f>IFERROR(VLOOKUP($A72,'영업총괄 IU'!$A:$F,6,FALSE),0)</f>
        <v>1727953</v>
      </c>
      <c r="K72" s="133">
        <f t="shared" si="9"/>
        <v>26394321</v>
      </c>
      <c r="L72" s="269">
        <f t="shared" si="8"/>
        <v>12933217.289999999</v>
      </c>
      <c r="M72" s="269">
        <f t="shared" si="8"/>
        <v>10557728.4</v>
      </c>
      <c r="N72" s="269">
        <f t="shared" si="8"/>
        <v>1055772.8400000001</v>
      </c>
      <c r="O72" s="269">
        <f t="shared" si="8"/>
        <v>527886.42000000004</v>
      </c>
      <c r="P72" s="269">
        <f t="shared" si="8"/>
        <v>263943.21000000002</v>
      </c>
      <c r="Q72" s="269">
        <f t="shared" si="8"/>
        <v>263943.21000000002</v>
      </c>
      <c r="R72" s="269">
        <f t="shared" si="8"/>
        <v>422309.136</v>
      </c>
    </row>
    <row r="73" spans="1:18" ht="16" x14ac:dyDescent="0.25">
      <c r="A73" s="213" t="s">
        <v>43</v>
      </c>
      <c r="B73" s="133">
        <f t="shared" si="7"/>
        <v>0</v>
      </c>
      <c r="C73" s="133">
        <v>0</v>
      </c>
      <c r="D73" s="133">
        <f>IFERROR(VLOOKUP($A73,'영업총괄 IU'!$A:$F,2,FALSE),0)</f>
        <v>0</v>
      </c>
      <c r="E73" s="133">
        <f>IFERROR(VLOOKUP($A73,'영업총괄 IU'!$A:$F,3,FALSE),0)</f>
        <v>0</v>
      </c>
      <c r="F73" s="133">
        <f>IFERROR(VLOOKUP($A73,'영업총괄 IU'!$A:$F,4,FALSE),0)</f>
        <v>0</v>
      </c>
      <c r="G73" s="133">
        <f>IFERROR(VLOOKUP($A73,'영업총괄 IU'!A:F,5,FALSE),0)</f>
        <v>0</v>
      </c>
      <c r="H73" s="133">
        <f>IFERROR(VLOOKUP($A73,'영업총괄 IU'!$A:$F,6,FALSE),0)</f>
        <v>0</v>
      </c>
      <c r="K73" s="133">
        <f t="shared" si="9"/>
        <v>0</v>
      </c>
      <c r="L73" s="269">
        <f t="shared" si="8"/>
        <v>0</v>
      </c>
      <c r="M73" s="269">
        <f t="shared" si="8"/>
        <v>0</v>
      </c>
      <c r="N73" s="269">
        <f t="shared" si="8"/>
        <v>0</v>
      </c>
      <c r="O73" s="269">
        <f t="shared" si="8"/>
        <v>0</v>
      </c>
      <c r="P73" s="269">
        <f t="shared" si="8"/>
        <v>0</v>
      </c>
      <c r="Q73" s="269">
        <f t="shared" si="8"/>
        <v>0</v>
      </c>
      <c r="R73" s="269">
        <f t="shared" si="8"/>
        <v>0</v>
      </c>
    </row>
    <row r="74" spans="1:18" ht="16" x14ac:dyDescent="0.25">
      <c r="A74" s="213" t="s">
        <v>44</v>
      </c>
      <c r="B74" s="133">
        <f t="shared" si="7"/>
        <v>1938438</v>
      </c>
      <c r="C74" s="133">
        <v>0</v>
      </c>
      <c r="D74" s="133">
        <f>IFERROR(VLOOKUP($A74,'영업총괄 IU'!$A:$F,2,FALSE),0)</f>
        <v>428858</v>
      </c>
      <c r="E74" s="133">
        <f>IFERROR(VLOOKUP($A74,'영업총괄 IU'!$A:$F,3,FALSE),0)</f>
        <v>349948</v>
      </c>
      <c r="F74" s="133">
        <f>IFERROR(VLOOKUP($A74,'영업총괄 IU'!$A:$F,4,FALSE),0)</f>
        <v>325331</v>
      </c>
      <c r="G74" s="133">
        <f>IFERROR(VLOOKUP($A74,'영업총괄 IU'!A:F,5,FALSE),0)</f>
        <v>727290</v>
      </c>
      <c r="H74" s="133">
        <f>IFERROR(VLOOKUP($A74,'영업총괄 IU'!$A:$F,6,FALSE),0)</f>
        <v>107011</v>
      </c>
      <c r="K74" s="133">
        <f t="shared" si="9"/>
        <v>1938438</v>
      </c>
      <c r="L74" s="269">
        <f t="shared" si="8"/>
        <v>949834.62</v>
      </c>
      <c r="M74" s="269">
        <f t="shared" si="8"/>
        <v>775375.20000000007</v>
      </c>
      <c r="N74" s="269">
        <f t="shared" si="8"/>
        <v>77537.52</v>
      </c>
      <c r="O74" s="269">
        <f t="shared" si="8"/>
        <v>38768.76</v>
      </c>
      <c r="P74" s="269">
        <f t="shared" si="8"/>
        <v>19384.38</v>
      </c>
      <c r="Q74" s="269">
        <f t="shared" si="8"/>
        <v>19384.38</v>
      </c>
      <c r="R74" s="269">
        <f t="shared" si="8"/>
        <v>31015.008000000002</v>
      </c>
    </row>
    <row r="75" spans="1:18" ht="16" x14ac:dyDescent="0.25">
      <c r="A75" s="213" t="s">
        <v>45</v>
      </c>
      <c r="B75" s="133">
        <f t="shared" si="7"/>
        <v>9396610</v>
      </c>
      <c r="C75" s="133">
        <v>0</v>
      </c>
      <c r="D75" s="133">
        <f>IFERROR(VLOOKUP($A75,'영업총괄 IU'!$A:$F,2,FALSE),0)</f>
        <v>2174450</v>
      </c>
      <c r="E75" s="133">
        <f>IFERROR(VLOOKUP($A75,'영업총괄 IU'!$A:$F,3,FALSE),0)</f>
        <v>1342350</v>
      </c>
      <c r="F75" s="133">
        <f>IFERROR(VLOOKUP($A75,'영업총괄 IU'!$A:$F,4,FALSE),0)</f>
        <v>1432600</v>
      </c>
      <c r="G75" s="133">
        <f>IFERROR(VLOOKUP($A75,'영업총괄 IU'!A:F,5,FALSE),0)</f>
        <v>3377780</v>
      </c>
      <c r="H75" s="133">
        <f>IFERROR(VLOOKUP($A75,'영업총괄 IU'!$A:$F,6,FALSE),0)</f>
        <v>1069430</v>
      </c>
      <c r="K75" s="133">
        <f t="shared" si="9"/>
        <v>9396610</v>
      </c>
      <c r="L75" s="269">
        <f t="shared" si="8"/>
        <v>4604338.9000000004</v>
      </c>
      <c r="M75" s="269">
        <f t="shared" si="8"/>
        <v>3758644</v>
      </c>
      <c r="N75" s="269">
        <f t="shared" si="8"/>
        <v>375864.4</v>
      </c>
      <c r="O75" s="269">
        <f t="shared" si="8"/>
        <v>187932.2</v>
      </c>
      <c r="P75" s="269">
        <f t="shared" si="8"/>
        <v>93966.1</v>
      </c>
      <c r="Q75" s="269">
        <f t="shared" si="8"/>
        <v>93966.1</v>
      </c>
      <c r="R75" s="269">
        <f t="shared" si="8"/>
        <v>150345.76</v>
      </c>
    </row>
    <row r="76" spans="1:18" ht="16" x14ac:dyDescent="0.25">
      <c r="A76" s="213" t="s">
        <v>46</v>
      </c>
      <c r="B76" s="133">
        <f t="shared" si="7"/>
        <v>8810990</v>
      </c>
      <c r="C76" s="133">
        <v>0</v>
      </c>
      <c r="D76" s="133">
        <f>IFERROR(VLOOKUP($A76,'영업총괄 IU'!$A:$F,2,FALSE),0)</f>
        <v>1673290</v>
      </c>
      <c r="E76" s="133">
        <f>IFERROR(VLOOKUP($A76,'영업총괄 IU'!$A:$F,3,FALSE),0)</f>
        <v>1495930</v>
      </c>
      <c r="F76" s="133">
        <f>IFERROR(VLOOKUP($A76,'영업총괄 IU'!$A:$F,4,FALSE),0)</f>
        <v>1707620</v>
      </c>
      <c r="G76" s="133">
        <f>IFERROR(VLOOKUP($A76,'영업총괄 IU'!A:F,5,FALSE),0)</f>
        <v>3631580</v>
      </c>
      <c r="H76" s="133">
        <f>IFERROR(VLOOKUP($A76,'영업총괄 IU'!$A:$F,6,FALSE),0)</f>
        <v>302570</v>
      </c>
      <c r="K76" s="133">
        <f t="shared" si="9"/>
        <v>8810990</v>
      </c>
      <c r="L76" s="269">
        <f t="shared" si="8"/>
        <v>4317385.0999999996</v>
      </c>
      <c r="M76" s="269">
        <f t="shared" si="8"/>
        <v>3524396</v>
      </c>
      <c r="N76" s="269">
        <f t="shared" si="8"/>
        <v>352439.60000000003</v>
      </c>
      <c r="O76" s="269">
        <f t="shared" si="8"/>
        <v>176219.80000000002</v>
      </c>
      <c r="P76" s="269">
        <f t="shared" si="8"/>
        <v>88109.900000000009</v>
      </c>
      <c r="Q76" s="269">
        <f t="shared" si="8"/>
        <v>88109.900000000009</v>
      </c>
      <c r="R76" s="269">
        <f t="shared" si="8"/>
        <v>140975.84</v>
      </c>
    </row>
    <row r="77" spans="1:18" ht="16" x14ac:dyDescent="0.25">
      <c r="A77" s="213" t="s">
        <v>47</v>
      </c>
      <c r="B77" s="133">
        <f t="shared" si="7"/>
        <v>3612783</v>
      </c>
      <c r="C77" s="133">
        <v>0</v>
      </c>
      <c r="D77" s="133">
        <f>IFERROR(VLOOKUP($A77,'영업총괄 IU'!$A:$F,2,FALSE),0)</f>
        <v>799288</v>
      </c>
      <c r="E77" s="133">
        <f>IFERROR(VLOOKUP($A77,'영업총괄 IU'!$A:$F,3,FALSE),0)</f>
        <v>652220</v>
      </c>
      <c r="F77" s="133">
        <f>IFERROR(VLOOKUP($A77,'영업총괄 IU'!$A:$F,4,FALSE),0)</f>
        <v>606339</v>
      </c>
      <c r="G77" s="133">
        <f>IFERROR(VLOOKUP($A77,'영업총괄 IU'!A:F,5,FALSE),0)</f>
        <v>1355494</v>
      </c>
      <c r="H77" s="133">
        <f>IFERROR(VLOOKUP($A77,'영업총괄 IU'!$A:$F,6,FALSE),0)</f>
        <v>199442</v>
      </c>
      <c r="K77" s="133">
        <f t="shared" si="9"/>
        <v>3612783</v>
      </c>
      <c r="L77" s="269">
        <f t="shared" si="8"/>
        <v>1770263.67</v>
      </c>
      <c r="M77" s="269">
        <f t="shared" si="8"/>
        <v>1445113.2000000002</v>
      </c>
      <c r="N77" s="269">
        <f t="shared" si="8"/>
        <v>144511.32</v>
      </c>
      <c r="O77" s="269">
        <f t="shared" si="8"/>
        <v>72255.66</v>
      </c>
      <c r="P77" s="269">
        <f t="shared" si="8"/>
        <v>36127.83</v>
      </c>
      <c r="Q77" s="269">
        <f t="shared" si="8"/>
        <v>36127.83</v>
      </c>
      <c r="R77" s="269">
        <f t="shared" si="8"/>
        <v>57804.527999999998</v>
      </c>
    </row>
    <row r="78" spans="1:18" ht="16" x14ac:dyDescent="0.25">
      <c r="A78" s="213" t="s">
        <v>153</v>
      </c>
      <c r="B78" s="133">
        <f t="shared" si="7"/>
        <v>0</v>
      </c>
      <c r="C78" s="133">
        <v>0</v>
      </c>
      <c r="D78" s="133">
        <f>IFERROR(VLOOKUP($A78,'영업총괄 IU'!$A:$F,2,FALSE),0)</f>
        <v>0</v>
      </c>
      <c r="E78" s="133">
        <f>IFERROR(VLOOKUP($A78,'영업총괄 IU'!$A:$F,3,FALSE),0)</f>
        <v>0</v>
      </c>
      <c r="F78" s="133">
        <f>IFERROR(VLOOKUP($A78,'영업총괄 IU'!$A:$F,4,FALSE),0)</f>
        <v>0</v>
      </c>
      <c r="G78" s="133">
        <f>IFERROR(VLOOKUP($A78,'영업총괄 IU'!A:F,5,FALSE),0)</f>
        <v>0</v>
      </c>
      <c r="H78" s="133">
        <f>IFERROR(VLOOKUP($A78,'영업총괄 IU'!$A:$F,6,FALSE),0)</f>
        <v>0</v>
      </c>
      <c r="K78" s="133">
        <f t="shared" si="9"/>
        <v>0</v>
      </c>
      <c r="L78" s="269">
        <f t="shared" si="8"/>
        <v>0</v>
      </c>
      <c r="M78" s="269">
        <f t="shared" si="8"/>
        <v>0</v>
      </c>
      <c r="N78" s="269">
        <f t="shared" si="8"/>
        <v>0</v>
      </c>
      <c r="O78" s="269">
        <f t="shared" si="8"/>
        <v>0</v>
      </c>
      <c r="P78" s="269">
        <f t="shared" si="8"/>
        <v>0</v>
      </c>
      <c r="Q78" s="269">
        <f t="shared" si="8"/>
        <v>0</v>
      </c>
      <c r="R78" s="269">
        <f t="shared" si="8"/>
        <v>0</v>
      </c>
    </row>
    <row r="79" spans="1:18" ht="16" x14ac:dyDescent="0.25">
      <c r="A79" s="215" t="s">
        <v>48</v>
      </c>
      <c r="B79" s="133">
        <f t="shared" si="7"/>
        <v>50000</v>
      </c>
      <c r="C79" s="133">
        <v>0</v>
      </c>
      <c r="D79" s="133">
        <f>IFERROR(VLOOKUP($A79,'영업총괄 IU'!$A:$F,2,FALSE),0)</f>
        <v>0</v>
      </c>
      <c r="E79" s="133">
        <f>IFERROR(VLOOKUP($A79,'영업총괄 IU'!$A:$F,3,FALSE),0)</f>
        <v>0</v>
      </c>
      <c r="F79" s="133">
        <f>IFERROR(VLOOKUP($A79,'영업총괄 IU'!$A:$F,4,FALSE),0)</f>
        <v>0</v>
      </c>
      <c r="G79" s="133">
        <f>IFERROR(VLOOKUP($A79,'영업총괄 IU'!A:F,5,FALSE),0)</f>
        <v>50000</v>
      </c>
      <c r="H79" s="133">
        <f>IFERROR(VLOOKUP($A79,'영업총괄 IU'!$A:$F,6,FALSE),0)</f>
        <v>0</v>
      </c>
      <c r="K79" s="133">
        <f t="shared" si="9"/>
        <v>50000</v>
      </c>
      <c r="L79" s="269">
        <f t="shared" si="8"/>
        <v>24500</v>
      </c>
      <c r="M79" s="269">
        <f t="shared" si="8"/>
        <v>20000</v>
      </c>
      <c r="N79" s="269">
        <f t="shared" si="8"/>
        <v>2000</v>
      </c>
      <c r="O79" s="269">
        <f t="shared" si="8"/>
        <v>1000</v>
      </c>
      <c r="P79" s="269">
        <f t="shared" si="8"/>
        <v>500</v>
      </c>
      <c r="Q79" s="269">
        <f t="shared" si="8"/>
        <v>500</v>
      </c>
      <c r="R79" s="269">
        <f t="shared" si="8"/>
        <v>800</v>
      </c>
    </row>
    <row r="80" spans="1:18" ht="16" x14ac:dyDescent="0.25">
      <c r="A80" s="213" t="s">
        <v>49</v>
      </c>
      <c r="B80" s="133">
        <f t="shared" si="7"/>
        <v>2500000</v>
      </c>
      <c r="C80" s="133">
        <v>0</v>
      </c>
      <c r="D80" s="133">
        <f>IFERROR(VLOOKUP($A80,'영업총괄 IU'!$A:$F,2,FALSE),0)</f>
        <v>0</v>
      </c>
      <c r="E80" s="133">
        <f>IFERROR(VLOOKUP($A80,'영업총괄 IU'!$A:$F,3,FALSE),0)</f>
        <v>0</v>
      </c>
      <c r="F80" s="133">
        <f>IFERROR(VLOOKUP($A80,'영업총괄 IU'!$A:$F,4,FALSE),0)</f>
        <v>0</v>
      </c>
      <c r="G80" s="133">
        <f>IFERROR(VLOOKUP($A80,'영업총괄 IU'!A:F,5,FALSE),0)</f>
        <v>2500000</v>
      </c>
      <c r="H80" s="133">
        <f>IFERROR(VLOOKUP($A80,'영업총괄 IU'!$A:$F,6,FALSE),0)</f>
        <v>0</v>
      </c>
      <c r="K80" s="133">
        <f t="shared" si="9"/>
        <v>2500000</v>
      </c>
      <c r="L80" s="269">
        <f t="shared" si="8"/>
        <v>1225000</v>
      </c>
      <c r="M80" s="269">
        <f t="shared" si="8"/>
        <v>1000000</v>
      </c>
      <c r="N80" s="269">
        <f t="shared" si="8"/>
        <v>100000</v>
      </c>
      <c r="O80" s="269">
        <f t="shared" si="8"/>
        <v>50000</v>
      </c>
      <c r="P80" s="269">
        <f t="shared" si="8"/>
        <v>25000</v>
      </c>
      <c r="Q80" s="269">
        <f t="shared" si="8"/>
        <v>25000</v>
      </c>
      <c r="R80" s="269">
        <f t="shared" si="8"/>
        <v>40000</v>
      </c>
    </row>
    <row r="81" spans="1:18" ht="16" x14ac:dyDescent="0.25">
      <c r="A81" s="213" t="s">
        <v>50</v>
      </c>
      <c r="B81" s="133">
        <f t="shared" si="7"/>
        <v>49500</v>
      </c>
      <c r="C81" s="133">
        <v>0</v>
      </c>
      <c r="D81" s="133">
        <f>IFERROR(VLOOKUP($A81,'영업총괄 IU'!$A:$F,2,FALSE),0)</f>
        <v>0</v>
      </c>
      <c r="E81" s="133">
        <f>IFERROR(VLOOKUP($A81,'영업총괄 IU'!$A:$F,3,FALSE),0)</f>
        <v>0</v>
      </c>
      <c r="F81" s="133">
        <f>IFERROR(VLOOKUP($A81,'영업총괄 IU'!$A:$F,4,FALSE),0)</f>
        <v>0</v>
      </c>
      <c r="G81" s="133">
        <f>IFERROR(VLOOKUP($A81,'영업총괄 IU'!A:F,5,FALSE),0)</f>
        <v>0</v>
      </c>
      <c r="H81" s="133">
        <f>IFERROR(VLOOKUP($A81,'영업총괄 IU'!$A:$F,6,FALSE),0)</f>
        <v>49500</v>
      </c>
      <c r="K81" s="133">
        <f t="shared" si="9"/>
        <v>49500</v>
      </c>
      <c r="L81" s="269">
        <f t="shared" si="8"/>
        <v>24255</v>
      </c>
      <c r="M81" s="269">
        <f t="shared" si="8"/>
        <v>19800</v>
      </c>
      <c r="N81" s="269">
        <f t="shared" si="8"/>
        <v>1980</v>
      </c>
      <c r="O81" s="269">
        <f t="shared" si="8"/>
        <v>990</v>
      </c>
      <c r="P81" s="269">
        <f t="shared" si="8"/>
        <v>495</v>
      </c>
      <c r="Q81" s="269">
        <f t="shared" si="8"/>
        <v>495</v>
      </c>
      <c r="R81" s="269">
        <f t="shared" si="8"/>
        <v>792</v>
      </c>
    </row>
    <row r="82" spans="1:18" ht="16" x14ac:dyDescent="0.25">
      <c r="A82" s="213" t="s">
        <v>51</v>
      </c>
      <c r="B82" s="133">
        <f t="shared" si="7"/>
        <v>36000</v>
      </c>
      <c r="C82" s="133">
        <v>0</v>
      </c>
      <c r="D82" s="133">
        <f>IFERROR(VLOOKUP($A82,'영업총괄 IU'!$A:$F,2,FALSE),0)</f>
        <v>0</v>
      </c>
      <c r="E82" s="133">
        <f>IFERROR(VLOOKUP($A82,'영업총괄 IU'!$A:$F,3,FALSE),0)</f>
        <v>36000</v>
      </c>
      <c r="F82" s="133">
        <f>IFERROR(VLOOKUP($A82,'영업총괄 IU'!$A:$F,4,FALSE),0)</f>
        <v>0</v>
      </c>
      <c r="G82" s="133">
        <f>IFERROR(VLOOKUP($A82,'영업총괄 IU'!A:F,5,FALSE),0)</f>
        <v>0</v>
      </c>
      <c r="H82" s="133">
        <f>IFERROR(VLOOKUP($A82,'영업총괄 IU'!$A:$F,6,FALSE),0)</f>
        <v>0</v>
      </c>
      <c r="K82" s="133">
        <f t="shared" si="9"/>
        <v>36000</v>
      </c>
      <c r="L82" s="269">
        <f t="shared" ref="L82:R97" si="10">$K82*L$259</f>
        <v>17640</v>
      </c>
      <c r="M82" s="269">
        <f t="shared" si="10"/>
        <v>14400</v>
      </c>
      <c r="N82" s="269">
        <f t="shared" si="10"/>
        <v>1440</v>
      </c>
      <c r="O82" s="269">
        <f t="shared" si="10"/>
        <v>720</v>
      </c>
      <c r="P82" s="269">
        <f t="shared" si="10"/>
        <v>360</v>
      </c>
      <c r="Q82" s="269">
        <f t="shared" si="10"/>
        <v>360</v>
      </c>
      <c r="R82" s="269">
        <f t="shared" si="10"/>
        <v>576</v>
      </c>
    </row>
    <row r="83" spans="1:18" ht="16" x14ac:dyDescent="0.25">
      <c r="A83" s="202" t="s">
        <v>301</v>
      </c>
      <c r="B83" s="133">
        <f t="shared" si="7"/>
        <v>0</v>
      </c>
      <c r="C83" s="133">
        <v>0</v>
      </c>
      <c r="D83" s="133">
        <f>IFERROR(VLOOKUP($A83,'영업총괄 IU'!$A:$F,2,FALSE),0)</f>
        <v>0</v>
      </c>
      <c r="E83" s="133">
        <f>IFERROR(VLOOKUP($A83,'영업총괄 IU'!$A:$F,3,FALSE),0)</f>
        <v>0</v>
      </c>
      <c r="F83" s="133">
        <f>IFERROR(VLOOKUP($A83,'영업총괄 IU'!$A:$F,4,FALSE),0)</f>
        <v>0</v>
      </c>
      <c r="G83" s="133">
        <f>IFERROR(VLOOKUP($A83,'영업총괄 IU'!A:F,5,FALSE),0)</f>
        <v>0</v>
      </c>
      <c r="H83" s="133">
        <f>IFERROR(VLOOKUP($A83,'영업총괄 IU'!$A:$F,6,FALSE),0)</f>
        <v>0</v>
      </c>
      <c r="K83" s="133">
        <f t="shared" si="9"/>
        <v>0</v>
      </c>
      <c r="L83" s="269">
        <f t="shared" si="10"/>
        <v>0</v>
      </c>
      <c r="M83" s="269">
        <f t="shared" si="10"/>
        <v>0</v>
      </c>
      <c r="N83" s="269">
        <f t="shared" si="10"/>
        <v>0</v>
      </c>
      <c r="O83" s="269">
        <f t="shared" si="10"/>
        <v>0</v>
      </c>
      <c r="P83" s="269">
        <f t="shared" si="10"/>
        <v>0</v>
      </c>
      <c r="Q83" s="269">
        <f t="shared" si="10"/>
        <v>0</v>
      </c>
      <c r="R83" s="269">
        <f t="shared" si="10"/>
        <v>0</v>
      </c>
    </row>
    <row r="84" spans="1:18" ht="16" x14ac:dyDescent="0.25">
      <c r="A84" s="213" t="s">
        <v>52</v>
      </c>
      <c r="B84" s="133">
        <f t="shared" si="7"/>
        <v>0</v>
      </c>
      <c r="C84" s="133">
        <v>0</v>
      </c>
      <c r="D84" s="133">
        <f>IFERROR(VLOOKUP($A84,'영업총괄 IU'!$A:$F,2,FALSE),0)</f>
        <v>0</v>
      </c>
      <c r="E84" s="133">
        <f>IFERROR(VLOOKUP($A84,'영업총괄 IU'!$A:$F,3,FALSE),0)</f>
        <v>0</v>
      </c>
      <c r="F84" s="133">
        <f>IFERROR(VLOOKUP($A84,'영업총괄 IU'!$A:$F,4,FALSE),0)</f>
        <v>0</v>
      </c>
      <c r="G84" s="133">
        <f>IFERROR(VLOOKUP($A84,'영업총괄 IU'!A:F,5,FALSE),0)</f>
        <v>0</v>
      </c>
      <c r="H84" s="133">
        <f>IFERROR(VLOOKUP($A84,'영업총괄 IU'!$A:$F,6,FALSE),0)</f>
        <v>0</v>
      </c>
      <c r="K84" s="133">
        <f t="shared" si="9"/>
        <v>0</v>
      </c>
      <c r="L84" s="269">
        <f t="shared" si="10"/>
        <v>0</v>
      </c>
      <c r="M84" s="269">
        <f t="shared" si="10"/>
        <v>0</v>
      </c>
      <c r="N84" s="269">
        <f t="shared" si="10"/>
        <v>0</v>
      </c>
      <c r="O84" s="269">
        <f t="shared" si="10"/>
        <v>0</v>
      </c>
      <c r="P84" s="269">
        <f t="shared" si="10"/>
        <v>0</v>
      </c>
      <c r="Q84" s="269">
        <f t="shared" si="10"/>
        <v>0</v>
      </c>
      <c r="R84" s="269">
        <f t="shared" si="10"/>
        <v>0</v>
      </c>
    </row>
    <row r="85" spans="1:18" ht="16" x14ac:dyDescent="0.25">
      <c r="A85" s="213" t="s">
        <v>53</v>
      </c>
      <c r="B85" s="133">
        <f t="shared" si="7"/>
        <v>0</v>
      </c>
      <c r="C85" s="133">
        <v>0</v>
      </c>
      <c r="D85" s="133">
        <f>IFERROR(VLOOKUP($A85,'영업총괄 IU'!$A:$F,2,FALSE),0)</f>
        <v>0</v>
      </c>
      <c r="E85" s="133">
        <f>IFERROR(VLOOKUP($A85,'영업총괄 IU'!$A:$F,3,FALSE),0)</f>
        <v>0</v>
      </c>
      <c r="F85" s="133">
        <f>IFERROR(VLOOKUP($A85,'영업총괄 IU'!$A:$F,4,FALSE),0)</f>
        <v>0</v>
      </c>
      <c r="G85" s="133">
        <f>IFERROR(VLOOKUP($A85,'영업총괄 IU'!A:F,5,FALSE),0)</f>
        <v>0</v>
      </c>
      <c r="H85" s="133">
        <f>IFERROR(VLOOKUP($A85,'영업총괄 IU'!$A:$F,6,FALSE),0)</f>
        <v>0</v>
      </c>
      <c r="K85" s="133">
        <f t="shared" si="9"/>
        <v>0</v>
      </c>
      <c r="L85" s="269">
        <f t="shared" si="10"/>
        <v>0</v>
      </c>
      <c r="M85" s="269">
        <f t="shared" si="10"/>
        <v>0</v>
      </c>
      <c r="N85" s="269">
        <f t="shared" si="10"/>
        <v>0</v>
      </c>
      <c r="O85" s="269">
        <f t="shared" si="10"/>
        <v>0</v>
      </c>
      <c r="P85" s="269">
        <f t="shared" si="10"/>
        <v>0</v>
      </c>
      <c r="Q85" s="269">
        <f t="shared" si="10"/>
        <v>0</v>
      </c>
      <c r="R85" s="269">
        <f t="shared" si="10"/>
        <v>0</v>
      </c>
    </row>
    <row r="86" spans="1:18" ht="16" x14ac:dyDescent="0.25">
      <c r="A86" s="213" t="s">
        <v>209</v>
      </c>
      <c r="B86" s="133">
        <f t="shared" si="7"/>
        <v>0</v>
      </c>
      <c r="C86" s="133">
        <v>0</v>
      </c>
      <c r="D86" s="133">
        <f>IFERROR(VLOOKUP($A86,'영업총괄 IU'!$A:$F,2,FALSE),0)</f>
        <v>0</v>
      </c>
      <c r="E86" s="133">
        <f>IFERROR(VLOOKUP($A86,'영업총괄 IU'!$A:$F,3,FALSE),0)</f>
        <v>0</v>
      </c>
      <c r="F86" s="133">
        <f>IFERROR(VLOOKUP($A86,'영업총괄 IU'!$A:$F,4,FALSE),0)</f>
        <v>0</v>
      </c>
      <c r="G86" s="133">
        <f>IFERROR(VLOOKUP($A86,'영업총괄 IU'!A:F,5,FALSE),0)</f>
        <v>0</v>
      </c>
      <c r="H86" s="133">
        <f>IFERROR(VLOOKUP($A86,'영업총괄 IU'!$A:$F,6,FALSE),0)</f>
        <v>0</v>
      </c>
      <c r="K86" s="133">
        <f t="shared" si="9"/>
        <v>0</v>
      </c>
      <c r="L86" s="269">
        <f t="shared" si="10"/>
        <v>0</v>
      </c>
      <c r="M86" s="269">
        <f t="shared" si="10"/>
        <v>0</v>
      </c>
      <c r="N86" s="269">
        <f t="shared" si="10"/>
        <v>0</v>
      </c>
      <c r="O86" s="269">
        <f t="shared" si="10"/>
        <v>0</v>
      </c>
      <c r="P86" s="269">
        <f t="shared" si="10"/>
        <v>0</v>
      </c>
      <c r="Q86" s="269">
        <f t="shared" si="10"/>
        <v>0</v>
      </c>
      <c r="R86" s="269">
        <f t="shared" si="10"/>
        <v>0</v>
      </c>
    </row>
    <row r="87" spans="1:18" ht="16" x14ac:dyDescent="0.25">
      <c r="A87" s="213" t="s">
        <v>54</v>
      </c>
      <c r="B87" s="133">
        <f t="shared" si="7"/>
        <v>0</v>
      </c>
      <c r="C87" s="133">
        <v>0</v>
      </c>
      <c r="D87" s="133">
        <f>IFERROR(VLOOKUP($A87,'영업총괄 IU'!$A:$F,2,FALSE),0)</f>
        <v>0</v>
      </c>
      <c r="E87" s="133">
        <f>IFERROR(VLOOKUP($A87,'영업총괄 IU'!$A:$F,3,FALSE),0)</f>
        <v>0</v>
      </c>
      <c r="F87" s="133">
        <f>IFERROR(VLOOKUP($A87,'영업총괄 IU'!$A:$F,4,FALSE),0)</f>
        <v>0</v>
      </c>
      <c r="G87" s="133">
        <f>IFERROR(VLOOKUP($A87,'영업총괄 IU'!A:F,5,FALSE),0)</f>
        <v>0</v>
      </c>
      <c r="H87" s="133">
        <f>IFERROR(VLOOKUP($A87,'영업총괄 IU'!$A:$F,6,FALSE),0)</f>
        <v>0</v>
      </c>
      <c r="K87" s="133">
        <f t="shared" si="9"/>
        <v>0</v>
      </c>
      <c r="L87" s="269">
        <f t="shared" si="10"/>
        <v>0</v>
      </c>
      <c r="M87" s="269">
        <f t="shared" si="10"/>
        <v>0</v>
      </c>
      <c r="N87" s="269">
        <f t="shared" si="10"/>
        <v>0</v>
      </c>
      <c r="O87" s="269">
        <f t="shared" si="10"/>
        <v>0</v>
      </c>
      <c r="P87" s="269">
        <f t="shared" si="10"/>
        <v>0</v>
      </c>
      <c r="Q87" s="269">
        <f t="shared" si="10"/>
        <v>0</v>
      </c>
      <c r="R87" s="269">
        <f t="shared" si="10"/>
        <v>0</v>
      </c>
    </row>
    <row r="88" spans="1:18" ht="16" x14ac:dyDescent="0.25">
      <c r="A88" s="213" t="s">
        <v>210</v>
      </c>
      <c r="B88" s="133">
        <f t="shared" si="7"/>
        <v>0</v>
      </c>
      <c r="C88" s="133">
        <v>0</v>
      </c>
      <c r="D88" s="133">
        <f>IFERROR(VLOOKUP($A88,'영업총괄 IU'!$A:$F,2,FALSE),0)</f>
        <v>0</v>
      </c>
      <c r="E88" s="133">
        <f>IFERROR(VLOOKUP($A88,'영업총괄 IU'!$A:$F,3,FALSE),0)</f>
        <v>0</v>
      </c>
      <c r="F88" s="133">
        <f>IFERROR(VLOOKUP($A88,'영업총괄 IU'!$A:$F,4,FALSE),0)</f>
        <v>0</v>
      </c>
      <c r="G88" s="133">
        <f>IFERROR(VLOOKUP($A88,'영업총괄 IU'!A:F,5,FALSE),0)</f>
        <v>0</v>
      </c>
      <c r="H88" s="133">
        <f>IFERROR(VLOOKUP($A88,'영업총괄 IU'!$A:$F,6,FALSE),0)</f>
        <v>0</v>
      </c>
      <c r="K88" s="133">
        <f t="shared" si="9"/>
        <v>0</v>
      </c>
      <c r="L88" s="269">
        <f t="shared" si="10"/>
        <v>0</v>
      </c>
      <c r="M88" s="269">
        <f t="shared" si="10"/>
        <v>0</v>
      </c>
      <c r="N88" s="269">
        <f t="shared" si="10"/>
        <v>0</v>
      </c>
      <c r="O88" s="269">
        <f t="shared" si="10"/>
        <v>0</v>
      </c>
      <c r="P88" s="269">
        <f t="shared" si="10"/>
        <v>0</v>
      </c>
      <c r="Q88" s="269">
        <f t="shared" si="10"/>
        <v>0</v>
      </c>
      <c r="R88" s="269">
        <f t="shared" si="10"/>
        <v>0</v>
      </c>
    </row>
    <row r="89" spans="1:18" ht="16" x14ac:dyDescent="0.25">
      <c r="A89" s="213" t="s">
        <v>55</v>
      </c>
      <c r="B89" s="133">
        <f t="shared" si="7"/>
        <v>0</v>
      </c>
      <c r="C89" s="133">
        <v>0</v>
      </c>
      <c r="D89" s="133">
        <f>IFERROR(VLOOKUP($A89,'영업총괄 IU'!$A:$F,2,FALSE),0)</f>
        <v>0</v>
      </c>
      <c r="E89" s="133">
        <f>IFERROR(VLOOKUP($A89,'영업총괄 IU'!$A:$F,3,FALSE),0)</f>
        <v>0</v>
      </c>
      <c r="F89" s="133">
        <f>IFERROR(VLOOKUP($A89,'영업총괄 IU'!$A:$F,4,FALSE),0)</f>
        <v>0</v>
      </c>
      <c r="G89" s="133">
        <f>IFERROR(VLOOKUP($A89,'영업총괄 IU'!A:F,5,FALSE),0)</f>
        <v>0</v>
      </c>
      <c r="H89" s="133">
        <f>IFERROR(VLOOKUP($A89,'영업총괄 IU'!$A:$F,6,FALSE),0)</f>
        <v>0</v>
      </c>
      <c r="K89" s="133">
        <f t="shared" si="9"/>
        <v>0</v>
      </c>
      <c r="L89" s="269">
        <f t="shared" si="10"/>
        <v>0</v>
      </c>
      <c r="M89" s="269">
        <f t="shared" si="10"/>
        <v>0</v>
      </c>
      <c r="N89" s="269">
        <f t="shared" si="10"/>
        <v>0</v>
      </c>
      <c r="O89" s="269">
        <f t="shared" si="10"/>
        <v>0</v>
      </c>
      <c r="P89" s="269">
        <f t="shared" si="10"/>
        <v>0</v>
      </c>
      <c r="Q89" s="269">
        <f t="shared" si="10"/>
        <v>0</v>
      </c>
      <c r="R89" s="269">
        <f t="shared" si="10"/>
        <v>0</v>
      </c>
    </row>
    <row r="90" spans="1:18" ht="16" x14ac:dyDescent="0.25">
      <c r="A90" s="218" t="s">
        <v>255</v>
      </c>
      <c r="B90" s="133">
        <f t="shared" si="7"/>
        <v>0</v>
      </c>
      <c r="C90" s="133">
        <v>0</v>
      </c>
      <c r="D90" s="133">
        <f>IFERROR(VLOOKUP($A90,'영업총괄 IU'!$A:$F,2,FALSE),0)</f>
        <v>0</v>
      </c>
      <c r="E90" s="133">
        <f>IFERROR(VLOOKUP($A90,'영업총괄 IU'!$A:$F,3,FALSE),0)</f>
        <v>0</v>
      </c>
      <c r="F90" s="133">
        <f>IFERROR(VLOOKUP($A90,'영업총괄 IU'!$A:$F,4,FALSE),0)</f>
        <v>0</v>
      </c>
      <c r="G90" s="133">
        <f>IFERROR(VLOOKUP($A90,'영업총괄 IU'!A:F,5,FALSE),0)</f>
        <v>0</v>
      </c>
      <c r="H90" s="133">
        <f>IFERROR(VLOOKUP($A90,'영업총괄 IU'!$A:$F,6,FALSE),0)</f>
        <v>0</v>
      </c>
      <c r="K90" s="133">
        <f t="shared" si="9"/>
        <v>0</v>
      </c>
      <c r="L90" s="269">
        <f t="shared" si="10"/>
        <v>0</v>
      </c>
      <c r="M90" s="269">
        <f t="shared" si="10"/>
        <v>0</v>
      </c>
      <c r="N90" s="269">
        <f t="shared" si="10"/>
        <v>0</v>
      </c>
      <c r="O90" s="269">
        <f t="shared" si="10"/>
        <v>0</v>
      </c>
      <c r="P90" s="269">
        <f t="shared" si="10"/>
        <v>0</v>
      </c>
      <c r="Q90" s="269">
        <f t="shared" si="10"/>
        <v>0</v>
      </c>
      <c r="R90" s="269">
        <f t="shared" si="10"/>
        <v>0</v>
      </c>
    </row>
    <row r="91" spans="1:18" ht="16" x14ac:dyDescent="0.25">
      <c r="A91" s="213" t="s">
        <v>211</v>
      </c>
      <c r="B91" s="133">
        <f t="shared" si="7"/>
        <v>0</v>
      </c>
      <c r="C91" s="133">
        <v>0</v>
      </c>
      <c r="D91" s="133">
        <f>IFERROR(VLOOKUP($A91,'영업총괄 IU'!$A:$F,2,FALSE),0)</f>
        <v>0</v>
      </c>
      <c r="E91" s="133">
        <f>IFERROR(VLOOKUP($A91,'영업총괄 IU'!$A:$F,3,FALSE),0)</f>
        <v>0</v>
      </c>
      <c r="F91" s="133">
        <f>IFERROR(VLOOKUP($A91,'영업총괄 IU'!$A:$F,4,FALSE),0)</f>
        <v>0</v>
      </c>
      <c r="G91" s="133">
        <f>IFERROR(VLOOKUP($A91,'영업총괄 IU'!A:F,5,FALSE),0)</f>
        <v>0</v>
      </c>
      <c r="H91" s="133">
        <f>IFERROR(VLOOKUP($A91,'영업총괄 IU'!$A:$F,6,FALSE),0)</f>
        <v>0</v>
      </c>
      <c r="K91" s="133">
        <f t="shared" si="9"/>
        <v>0</v>
      </c>
      <c r="L91" s="269">
        <f t="shared" si="10"/>
        <v>0</v>
      </c>
      <c r="M91" s="269">
        <f t="shared" si="10"/>
        <v>0</v>
      </c>
      <c r="N91" s="269">
        <f t="shared" si="10"/>
        <v>0</v>
      </c>
      <c r="O91" s="269">
        <f t="shared" si="10"/>
        <v>0</v>
      </c>
      <c r="P91" s="269">
        <f t="shared" si="10"/>
        <v>0</v>
      </c>
      <c r="Q91" s="269">
        <f t="shared" si="10"/>
        <v>0</v>
      </c>
      <c r="R91" s="269">
        <f t="shared" si="10"/>
        <v>0</v>
      </c>
    </row>
    <row r="92" spans="1:18" ht="16" x14ac:dyDescent="0.25">
      <c r="A92" s="218" t="s">
        <v>212</v>
      </c>
      <c r="B92" s="133">
        <f t="shared" si="7"/>
        <v>0</v>
      </c>
      <c r="C92" s="133">
        <v>0</v>
      </c>
      <c r="D92" s="133">
        <f>IFERROR(VLOOKUP($A92,'영업총괄 IU'!$A:$F,2,FALSE),0)</f>
        <v>0</v>
      </c>
      <c r="E92" s="133">
        <f>IFERROR(VLOOKUP($A92,'영업총괄 IU'!$A:$F,3,FALSE),0)</f>
        <v>0</v>
      </c>
      <c r="F92" s="133">
        <f>IFERROR(VLOOKUP($A92,'영업총괄 IU'!$A:$F,4,FALSE),0)</f>
        <v>0</v>
      </c>
      <c r="G92" s="133">
        <f>IFERROR(VLOOKUP($A92,'영업총괄 IU'!A:F,5,FALSE),0)</f>
        <v>0</v>
      </c>
      <c r="H92" s="133">
        <f>IFERROR(VLOOKUP($A92,'영업총괄 IU'!$A:$F,6,FALSE),0)</f>
        <v>0</v>
      </c>
      <c r="K92" s="133">
        <f t="shared" si="9"/>
        <v>0</v>
      </c>
      <c r="L92" s="269">
        <f t="shared" si="10"/>
        <v>0</v>
      </c>
      <c r="M92" s="269">
        <f t="shared" si="10"/>
        <v>0</v>
      </c>
      <c r="N92" s="269">
        <f t="shared" si="10"/>
        <v>0</v>
      </c>
      <c r="O92" s="269">
        <f t="shared" si="10"/>
        <v>0</v>
      </c>
      <c r="P92" s="269">
        <f t="shared" si="10"/>
        <v>0</v>
      </c>
      <c r="Q92" s="269">
        <f t="shared" si="10"/>
        <v>0</v>
      </c>
      <c r="R92" s="269">
        <f t="shared" si="10"/>
        <v>0</v>
      </c>
    </row>
    <row r="93" spans="1:18" ht="16" x14ac:dyDescent="0.25">
      <c r="A93" s="213" t="s">
        <v>213</v>
      </c>
      <c r="B93" s="133">
        <f t="shared" si="7"/>
        <v>0</v>
      </c>
      <c r="C93" s="133">
        <v>0</v>
      </c>
      <c r="D93" s="133">
        <f>IFERROR(VLOOKUP($A93,'영업총괄 IU'!$A:$F,2,FALSE),0)</f>
        <v>0</v>
      </c>
      <c r="E93" s="133">
        <f>IFERROR(VLOOKUP($A93,'영업총괄 IU'!$A:$F,3,FALSE),0)</f>
        <v>0</v>
      </c>
      <c r="F93" s="133">
        <f>IFERROR(VLOOKUP($A93,'영업총괄 IU'!$A:$F,4,FALSE),0)</f>
        <v>0</v>
      </c>
      <c r="G93" s="133">
        <f>IFERROR(VLOOKUP($A93,'영업총괄 IU'!A:F,5,FALSE),0)</f>
        <v>0</v>
      </c>
      <c r="H93" s="133">
        <f>IFERROR(VLOOKUP($A93,'영업총괄 IU'!$A:$F,6,FALSE),0)</f>
        <v>0</v>
      </c>
      <c r="K93" s="133">
        <f t="shared" si="9"/>
        <v>0</v>
      </c>
      <c r="L93" s="269">
        <f t="shared" si="10"/>
        <v>0</v>
      </c>
      <c r="M93" s="269">
        <f t="shared" si="10"/>
        <v>0</v>
      </c>
      <c r="N93" s="269">
        <f t="shared" si="10"/>
        <v>0</v>
      </c>
      <c r="O93" s="269">
        <f t="shared" si="10"/>
        <v>0</v>
      </c>
      <c r="P93" s="269">
        <f t="shared" si="10"/>
        <v>0</v>
      </c>
      <c r="Q93" s="269">
        <f t="shared" si="10"/>
        <v>0</v>
      </c>
      <c r="R93" s="269">
        <f t="shared" si="10"/>
        <v>0</v>
      </c>
    </row>
    <row r="94" spans="1:18" ht="16" x14ac:dyDescent="0.25">
      <c r="A94" s="218" t="s">
        <v>256</v>
      </c>
      <c r="B94" s="133">
        <f t="shared" si="7"/>
        <v>0</v>
      </c>
      <c r="C94" s="133">
        <v>0</v>
      </c>
      <c r="D94" s="133">
        <f>IFERROR(VLOOKUP($A94,'영업총괄 IU'!$A:$F,2,FALSE),0)</f>
        <v>0</v>
      </c>
      <c r="E94" s="133">
        <f>IFERROR(VLOOKUP($A94,'영업총괄 IU'!$A:$F,3,FALSE),0)</f>
        <v>0</v>
      </c>
      <c r="F94" s="133">
        <f>IFERROR(VLOOKUP($A94,'영업총괄 IU'!$A:$F,4,FALSE),0)</f>
        <v>0</v>
      </c>
      <c r="G94" s="133">
        <f>IFERROR(VLOOKUP($A94,'영업총괄 IU'!A:F,5,FALSE),0)</f>
        <v>0</v>
      </c>
      <c r="H94" s="133">
        <f>IFERROR(VLOOKUP($A94,'영업총괄 IU'!$A:$F,6,FALSE),0)</f>
        <v>0</v>
      </c>
      <c r="K94" s="133">
        <f t="shared" si="9"/>
        <v>0</v>
      </c>
      <c r="L94" s="269">
        <f t="shared" si="10"/>
        <v>0</v>
      </c>
      <c r="M94" s="269">
        <f t="shared" si="10"/>
        <v>0</v>
      </c>
      <c r="N94" s="269">
        <f t="shared" si="10"/>
        <v>0</v>
      </c>
      <c r="O94" s="269">
        <f t="shared" si="10"/>
        <v>0</v>
      </c>
      <c r="P94" s="269">
        <f t="shared" si="10"/>
        <v>0</v>
      </c>
      <c r="Q94" s="269">
        <f t="shared" si="10"/>
        <v>0</v>
      </c>
      <c r="R94" s="269">
        <f t="shared" si="10"/>
        <v>0</v>
      </c>
    </row>
    <row r="95" spans="1:18" ht="16" x14ac:dyDescent="0.25">
      <c r="A95" s="213" t="s">
        <v>154</v>
      </c>
      <c r="B95" s="133">
        <f t="shared" si="7"/>
        <v>0</v>
      </c>
      <c r="C95" s="133">
        <v>0</v>
      </c>
      <c r="D95" s="133">
        <f>IFERROR(VLOOKUP($A95,'영업총괄 IU'!$A:$F,2,FALSE),0)</f>
        <v>0</v>
      </c>
      <c r="E95" s="133">
        <f>IFERROR(VLOOKUP($A95,'영업총괄 IU'!$A:$F,3,FALSE),0)</f>
        <v>0</v>
      </c>
      <c r="F95" s="133">
        <f>IFERROR(VLOOKUP($A95,'영업총괄 IU'!$A:$F,4,FALSE),0)</f>
        <v>0</v>
      </c>
      <c r="G95" s="133">
        <f>IFERROR(VLOOKUP($A95,'영업총괄 IU'!A:F,5,FALSE),0)</f>
        <v>0</v>
      </c>
      <c r="H95" s="133">
        <f>IFERROR(VLOOKUP($A95,'영업총괄 IU'!$A:$F,6,FALSE),0)</f>
        <v>0</v>
      </c>
      <c r="K95" s="133">
        <f t="shared" si="9"/>
        <v>0</v>
      </c>
      <c r="L95" s="269">
        <f t="shared" si="10"/>
        <v>0</v>
      </c>
      <c r="M95" s="269">
        <f t="shared" si="10"/>
        <v>0</v>
      </c>
      <c r="N95" s="269">
        <f t="shared" si="10"/>
        <v>0</v>
      </c>
      <c r="O95" s="269">
        <f t="shared" si="10"/>
        <v>0</v>
      </c>
      <c r="P95" s="269">
        <f t="shared" si="10"/>
        <v>0</v>
      </c>
      <c r="Q95" s="269">
        <f t="shared" si="10"/>
        <v>0</v>
      </c>
      <c r="R95" s="269">
        <f t="shared" si="10"/>
        <v>0</v>
      </c>
    </row>
    <row r="96" spans="1:18" ht="16" x14ac:dyDescent="0.25">
      <c r="A96" s="213" t="s">
        <v>56</v>
      </c>
      <c r="B96" s="133">
        <f t="shared" si="7"/>
        <v>0</v>
      </c>
      <c r="C96" s="133">
        <v>0</v>
      </c>
      <c r="D96" s="133">
        <f>IFERROR(VLOOKUP($A96,'영업총괄 IU'!$A:$F,2,FALSE),0)</f>
        <v>0</v>
      </c>
      <c r="E96" s="133">
        <f>IFERROR(VLOOKUP($A96,'영업총괄 IU'!$A:$F,3,FALSE),0)</f>
        <v>0</v>
      </c>
      <c r="F96" s="133">
        <f>IFERROR(VLOOKUP($A96,'영업총괄 IU'!$A:$F,4,FALSE),0)</f>
        <v>0</v>
      </c>
      <c r="G96" s="133">
        <f>IFERROR(VLOOKUP($A96,'영업총괄 IU'!A:F,5,FALSE),0)</f>
        <v>0</v>
      </c>
      <c r="H96" s="133">
        <f>IFERROR(VLOOKUP($A96,'영업총괄 IU'!$A:$F,6,FALSE),0)</f>
        <v>0</v>
      </c>
      <c r="K96" s="133">
        <f t="shared" si="9"/>
        <v>0</v>
      </c>
      <c r="L96" s="269">
        <f t="shared" si="10"/>
        <v>0</v>
      </c>
      <c r="M96" s="269">
        <f t="shared" si="10"/>
        <v>0</v>
      </c>
      <c r="N96" s="269">
        <f t="shared" si="10"/>
        <v>0</v>
      </c>
      <c r="O96" s="269">
        <f t="shared" si="10"/>
        <v>0</v>
      </c>
      <c r="P96" s="269">
        <f t="shared" si="10"/>
        <v>0</v>
      </c>
      <c r="Q96" s="269">
        <f t="shared" si="10"/>
        <v>0</v>
      </c>
      <c r="R96" s="269">
        <f t="shared" si="10"/>
        <v>0</v>
      </c>
    </row>
    <row r="97" spans="1:18" ht="16" x14ac:dyDescent="0.25">
      <c r="A97" s="218" t="s">
        <v>214</v>
      </c>
      <c r="B97" s="133">
        <f t="shared" si="7"/>
        <v>0</v>
      </c>
      <c r="C97" s="133">
        <v>0</v>
      </c>
      <c r="D97" s="133">
        <f>IFERROR(VLOOKUP($A97,'영업총괄 IU'!$A:$F,2,FALSE),0)</f>
        <v>0</v>
      </c>
      <c r="E97" s="133">
        <f>IFERROR(VLOOKUP($A97,'영업총괄 IU'!$A:$F,3,FALSE),0)</f>
        <v>0</v>
      </c>
      <c r="F97" s="133">
        <f>IFERROR(VLOOKUP($A97,'영업총괄 IU'!$A:$F,4,FALSE),0)</f>
        <v>0</v>
      </c>
      <c r="G97" s="133">
        <f>IFERROR(VLOOKUP($A97,'영업총괄 IU'!A:F,5,FALSE),0)</f>
        <v>0</v>
      </c>
      <c r="H97" s="133">
        <f>IFERROR(VLOOKUP($A97,'영업총괄 IU'!$A:$F,6,FALSE),0)</f>
        <v>0</v>
      </c>
      <c r="K97" s="133">
        <f t="shared" si="9"/>
        <v>0</v>
      </c>
      <c r="L97" s="269">
        <f t="shared" si="10"/>
        <v>0</v>
      </c>
      <c r="M97" s="269">
        <f t="shared" si="10"/>
        <v>0</v>
      </c>
      <c r="N97" s="269">
        <f t="shared" si="10"/>
        <v>0</v>
      </c>
      <c r="O97" s="269">
        <f t="shared" si="10"/>
        <v>0</v>
      </c>
      <c r="P97" s="269">
        <f t="shared" si="10"/>
        <v>0</v>
      </c>
      <c r="Q97" s="269">
        <f t="shared" si="10"/>
        <v>0</v>
      </c>
      <c r="R97" s="269">
        <f t="shared" si="10"/>
        <v>0</v>
      </c>
    </row>
    <row r="98" spans="1:18" ht="16" x14ac:dyDescent="0.25">
      <c r="A98" s="213" t="s">
        <v>129</v>
      </c>
      <c r="B98" s="133">
        <f t="shared" si="7"/>
        <v>0</v>
      </c>
      <c r="C98" s="133">
        <v>0</v>
      </c>
      <c r="D98" s="133">
        <f>IFERROR(VLOOKUP($A98,'영업총괄 IU'!$A:$F,2,FALSE),0)</f>
        <v>0</v>
      </c>
      <c r="E98" s="133">
        <f>IFERROR(VLOOKUP($A98,'영업총괄 IU'!$A:$F,3,FALSE),0)</f>
        <v>0</v>
      </c>
      <c r="F98" s="133">
        <f>IFERROR(VLOOKUP($A98,'영업총괄 IU'!$A:$F,4,FALSE),0)</f>
        <v>0</v>
      </c>
      <c r="G98" s="133">
        <f>IFERROR(VLOOKUP($A98,'영업총괄 IU'!A:F,5,FALSE),0)</f>
        <v>0</v>
      </c>
      <c r="H98" s="133">
        <f>IFERROR(VLOOKUP($A98,'영업총괄 IU'!$A:$F,6,FALSE),0)</f>
        <v>0</v>
      </c>
      <c r="K98" s="133">
        <f t="shared" si="9"/>
        <v>0</v>
      </c>
      <c r="L98" s="269">
        <f t="shared" ref="L98:R113" si="11">$K98*L$259</f>
        <v>0</v>
      </c>
      <c r="M98" s="269">
        <f t="shared" si="11"/>
        <v>0</v>
      </c>
      <c r="N98" s="269">
        <f t="shared" si="11"/>
        <v>0</v>
      </c>
      <c r="O98" s="269">
        <f t="shared" si="11"/>
        <v>0</v>
      </c>
      <c r="P98" s="269">
        <f t="shared" si="11"/>
        <v>0</v>
      </c>
      <c r="Q98" s="269">
        <f t="shared" si="11"/>
        <v>0</v>
      </c>
      <c r="R98" s="269">
        <f t="shared" si="11"/>
        <v>0</v>
      </c>
    </row>
    <row r="99" spans="1:18" ht="16" x14ac:dyDescent="0.25">
      <c r="A99" s="213" t="s">
        <v>215</v>
      </c>
      <c r="B99" s="133">
        <f t="shared" si="7"/>
        <v>0</v>
      </c>
      <c r="C99" s="133">
        <v>0</v>
      </c>
      <c r="D99" s="133">
        <f>IFERROR(VLOOKUP($A99,'영업총괄 IU'!$A:$F,2,FALSE),0)</f>
        <v>0</v>
      </c>
      <c r="E99" s="133">
        <f>IFERROR(VLOOKUP($A99,'영업총괄 IU'!$A:$F,3,FALSE),0)</f>
        <v>0</v>
      </c>
      <c r="F99" s="133">
        <f>IFERROR(VLOOKUP($A99,'영업총괄 IU'!$A:$F,4,FALSE),0)</f>
        <v>0</v>
      </c>
      <c r="G99" s="133">
        <f>IFERROR(VLOOKUP($A99,'영업총괄 IU'!A:F,5,FALSE),0)</f>
        <v>0</v>
      </c>
      <c r="H99" s="133">
        <f>IFERROR(VLOOKUP($A99,'영업총괄 IU'!$A:$F,6,FALSE),0)</f>
        <v>0</v>
      </c>
      <c r="K99" s="133">
        <f t="shared" si="9"/>
        <v>0</v>
      </c>
      <c r="L99" s="269">
        <f t="shared" si="11"/>
        <v>0</v>
      </c>
      <c r="M99" s="269">
        <f t="shared" si="11"/>
        <v>0</v>
      </c>
      <c r="N99" s="269">
        <f t="shared" si="11"/>
        <v>0</v>
      </c>
      <c r="O99" s="269">
        <f t="shared" si="11"/>
        <v>0</v>
      </c>
      <c r="P99" s="269">
        <f t="shared" si="11"/>
        <v>0</v>
      </c>
      <c r="Q99" s="269">
        <f t="shared" si="11"/>
        <v>0</v>
      </c>
      <c r="R99" s="269">
        <f t="shared" si="11"/>
        <v>0</v>
      </c>
    </row>
    <row r="100" spans="1:18" ht="16" x14ac:dyDescent="0.25">
      <c r="A100" s="202" t="s">
        <v>336</v>
      </c>
      <c r="B100" s="133">
        <f t="shared" si="7"/>
        <v>0</v>
      </c>
      <c r="C100" s="133">
        <v>0</v>
      </c>
      <c r="D100" s="133">
        <f>IFERROR(VLOOKUP($A100,'영업총괄 IU'!$A:$F,2,FALSE),0)</f>
        <v>0</v>
      </c>
      <c r="E100" s="133">
        <f>IFERROR(VLOOKUP($A100,'영업총괄 IU'!$A:$F,3,FALSE),0)</f>
        <v>0</v>
      </c>
      <c r="F100" s="133">
        <f>IFERROR(VLOOKUP($A100,'영업총괄 IU'!$A:$F,4,FALSE),0)</f>
        <v>0</v>
      </c>
      <c r="G100" s="133">
        <f>IFERROR(VLOOKUP($A100,'영업총괄 IU'!A:F,5,FALSE),0)</f>
        <v>0</v>
      </c>
      <c r="H100" s="133">
        <f>IFERROR(VLOOKUP($A100,'영업총괄 IU'!$A:$F,6,FALSE),0)</f>
        <v>0</v>
      </c>
      <c r="K100" s="133">
        <f t="shared" si="9"/>
        <v>0</v>
      </c>
      <c r="L100" s="269">
        <f t="shared" si="11"/>
        <v>0</v>
      </c>
      <c r="M100" s="269">
        <f t="shared" si="11"/>
        <v>0</v>
      </c>
      <c r="N100" s="269">
        <f t="shared" si="11"/>
        <v>0</v>
      </c>
      <c r="O100" s="269">
        <f t="shared" si="11"/>
        <v>0</v>
      </c>
      <c r="P100" s="269">
        <f t="shared" si="11"/>
        <v>0</v>
      </c>
      <c r="Q100" s="269">
        <f t="shared" si="11"/>
        <v>0</v>
      </c>
      <c r="R100" s="269">
        <f t="shared" si="11"/>
        <v>0</v>
      </c>
    </row>
    <row r="101" spans="1:18" ht="16" x14ac:dyDescent="0.25">
      <c r="A101" s="213" t="s">
        <v>216</v>
      </c>
      <c r="B101" s="133">
        <f t="shared" si="7"/>
        <v>0</v>
      </c>
      <c r="C101" s="133">
        <v>0</v>
      </c>
      <c r="D101" s="133">
        <f>IFERROR(VLOOKUP($A101,'영업총괄 IU'!$A:$F,2,FALSE),0)</f>
        <v>0</v>
      </c>
      <c r="E101" s="133">
        <f>IFERROR(VLOOKUP($A101,'영업총괄 IU'!$A:$F,3,FALSE),0)</f>
        <v>0</v>
      </c>
      <c r="F101" s="133">
        <f>IFERROR(VLOOKUP($A101,'영업총괄 IU'!$A:$F,4,FALSE),0)</f>
        <v>0</v>
      </c>
      <c r="G101" s="133">
        <f>IFERROR(VLOOKUP($A101,'영업총괄 IU'!A:F,5,FALSE),0)</f>
        <v>0</v>
      </c>
      <c r="H101" s="133">
        <f>IFERROR(VLOOKUP($A101,'영업총괄 IU'!$A:$F,6,FALSE),0)</f>
        <v>0</v>
      </c>
      <c r="K101" s="133">
        <f t="shared" si="9"/>
        <v>0</v>
      </c>
      <c r="L101" s="269">
        <f t="shared" si="11"/>
        <v>0</v>
      </c>
      <c r="M101" s="269">
        <f t="shared" si="11"/>
        <v>0</v>
      </c>
      <c r="N101" s="269">
        <f t="shared" si="11"/>
        <v>0</v>
      </c>
      <c r="O101" s="269">
        <f t="shared" si="11"/>
        <v>0</v>
      </c>
      <c r="P101" s="269">
        <f t="shared" si="11"/>
        <v>0</v>
      </c>
      <c r="Q101" s="269">
        <f t="shared" si="11"/>
        <v>0</v>
      </c>
      <c r="R101" s="269">
        <f t="shared" si="11"/>
        <v>0</v>
      </c>
    </row>
    <row r="102" spans="1:18" ht="16" x14ac:dyDescent="0.25">
      <c r="A102" s="213" t="s">
        <v>130</v>
      </c>
      <c r="B102" s="133">
        <f t="shared" si="7"/>
        <v>0</v>
      </c>
      <c r="C102" s="133">
        <v>0</v>
      </c>
      <c r="D102" s="133">
        <f>IFERROR(VLOOKUP($A102,'영업총괄 IU'!$A:$F,2,FALSE),0)</f>
        <v>0</v>
      </c>
      <c r="E102" s="133">
        <f>IFERROR(VLOOKUP($A102,'영업총괄 IU'!$A:$F,3,FALSE),0)</f>
        <v>0</v>
      </c>
      <c r="F102" s="133">
        <f>IFERROR(VLOOKUP($A102,'영업총괄 IU'!$A:$F,4,FALSE),0)</f>
        <v>0</v>
      </c>
      <c r="G102" s="133">
        <f>IFERROR(VLOOKUP($A102,'영업총괄 IU'!A:F,5,FALSE),0)</f>
        <v>0</v>
      </c>
      <c r="H102" s="133">
        <f>IFERROR(VLOOKUP($A102,'영업총괄 IU'!$A:$F,6,FALSE),0)</f>
        <v>0</v>
      </c>
      <c r="K102" s="133">
        <f t="shared" si="9"/>
        <v>0</v>
      </c>
      <c r="L102" s="269">
        <f t="shared" si="11"/>
        <v>0</v>
      </c>
      <c r="M102" s="269">
        <f t="shared" si="11"/>
        <v>0</v>
      </c>
      <c r="N102" s="269">
        <f t="shared" si="11"/>
        <v>0</v>
      </c>
      <c r="O102" s="269">
        <f t="shared" si="11"/>
        <v>0</v>
      </c>
      <c r="P102" s="269">
        <f t="shared" si="11"/>
        <v>0</v>
      </c>
      <c r="Q102" s="269">
        <f t="shared" si="11"/>
        <v>0</v>
      </c>
      <c r="R102" s="269">
        <f t="shared" si="11"/>
        <v>0</v>
      </c>
    </row>
    <row r="103" spans="1:18" ht="16" x14ac:dyDescent="0.25">
      <c r="A103" s="213" t="s">
        <v>57</v>
      </c>
      <c r="B103" s="133">
        <f t="shared" si="7"/>
        <v>0</v>
      </c>
      <c r="C103" s="133">
        <v>0</v>
      </c>
      <c r="D103" s="133">
        <f>IFERROR(VLOOKUP($A103,'영업총괄 IU'!$A:$F,2,FALSE),0)</f>
        <v>0</v>
      </c>
      <c r="E103" s="133">
        <f>IFERROR(VLOOKUP($A103,'영업총괄 IU'!$A:$F,3,FALSE),0)</f>
        <v>0</v>
      </c>
      <c r="F103" s="133">
        <f>IFERROR(VLOOKUP($A103,'영업총괄 IU'!$A:$F,4,FALSE),0)</f>
        <v>0</v>
      </c>
      <c r="G103" s="133">
        <f>IFERROR(VLOOKUP($A103,'영업총괄 IU'!A:F,5,FALSE),0)</f>
        <v>0</v>
      </c>
      <c r="H103" s="133">
        <f>IFERROR(VLOOKUP($A103,'영업총괄 IU'!$A:$F,6,FALSE),0)</f>
        <v>0</v>
      </c>
      <c r="K103" s="133">
        <f t="shared" si="9"/>
        <v>0</v>
      </c>
      <c r="L103" s="269">
        <f t="shared" si="11"/>
        <v>0</v>
      </c>
      <c r="M103" s="269">
        <f t="shared" si="11"/>
        <v>0</v>
      </c>
      <c r="N103" s="269">
        <f t="shared" si="11"/>
        <v>0</v>
      </c>
      <c r="O103" s="269">
        <f t="shared" si="11"/>
        <v>0</v>
      </c>
      <c r="P103" s="269">
        <f t="shared" si="11"/>
        <v>0</v>
      </c>
      <c r="Q103" s="269">
        <f t="shared" si="11"/>
        <v>0</v>
      </c>
      <c r="R103" s="269">
        <f t="shared" si="11"/>
        <v>0</v>
      </c>
    </row>
    <row r="104" spans="1:18" ht="16" x14ac:dyDescent="0.25">
      <c r="A104" s="213" t="s">
        <v>58</v>
      </c>
      <c r="B104" s="133">
        <f t="shared" si="7"/>
        <v>0</v>
      </c>
      <c r="C104" s="133">
        <v>0</v>
      </c>
      <c r="D104" s="133">
        <f>IFERROR(VLOOKUP($A104,'영업총괄 IU'!$A:$F,2,FALSE),0)</f>
        <v>0</v>
      </c>
      <c r="E104" s="133">
        <f>IFERROR(VLOOKUP($A104,'영업총괄 IU'!$A:$F,3,FALSE),0)</f>
        <v>0</v>
      </c>
      <c r="F104" s="133">
        <f>IFERROR(VLOOKUP($A104,'영업총괄 IU'!$A:$F,4,FALSE),0)</f>
        <v>0</v>
      </c>
      <c r="G104" s="133">
        <f>IFERROR(VLOOKUP($A104,'영업총괄 IU'!A:F,5,FALSE),0)</f>
        <v>0</v>
      </c>
      <c r="H104" s="133">
        <f>IFERROR(VLOOKUP($A104,'영업총괄 IU'!$A:$F,6,FALSE),0)</f>
        <v>0</v>
      </c>
      <c r="K104" s="133">
        <f t="shared" si="9"/>
        <v>0</v>
      </c>
      <c r="L104" s="269">
        <f t="shared" si="11"/>
        <v>0</v>
      </c>
      <c r="M104" s="269">
        <f t="shared" si="11"/>
        <v>0</v>
      </c>
      <c r="N104" s="269">
        <f t="shared" si="11"/>
        <v>0</v>
      </c>
      <c r="O104" s="269">
        <f t="shared" si="11"/>
        <v>0</v>
      </c>
      <c r="P104" s="269">
        <f t="shared" si="11"/>
        <v>0</v>
      </c>
      <c r="Q104" s="269">
        <f t="shared" si="11"/>
        <v>0</v>
      </c>
      <c r="R104" s="269">
        <f t="shared" si="11"/>
        <v>0</v>
      </c>
    </row>
    <row r="105" spans="1:18" ht="16" x14ac:dyDescent="0.25">
      <c r="A105" s="213" t="s">
        <v>59</v>
      </c>
      <c r="B105" s="133">
        <f t="shared" si="7"/>
        <v>0</v>
      </c>
      <c r="C105" s="133">
        <v>0</v>
      </c>
      <c r="D105" s="133">
        <f>IFERROR(VLOOKUP($A105,'영업총괄 IU'!$A:$F,2,FALSE),0)</f>
        <v>0</v>
      </c>
      <c r="E105" s="133">
        <f>IFERROR(VLOOKUP($A105,'영업총괄 IU'!$A:$F,3,FALSE),0)</f>
        <v>0</v>
      </c>
      <c r="F105" s="133">
        <f>IFERROR(VLOOKUP($A105,'영업총괄 IU'!$A:$F,4,FALSE),0)</f>
        <v>0</v>
      </c>
      <c r="G105" s="133">
        <f>IFERROR(VLOOKUP($A105,'영업총괄 IU'!A:F,5,FALSE),0)</f>
        <v>0</v>
      </c>
      <c r="H105" s="133">
        <f>IFERROR(VLOOKUP($A105,'영업총괄 IU'!$A:$F,6,FALSE),0)</f>
        <v>0</v>
      </c>
      <c r="K105" s="133">
        <f t="shared" si="9"/>
        <v>0</v>
      </c>
      <c r="L105" s="269">
        <f t="shared" si="11"/>
        <v>0</v>
      </c>
      <c r="M105" s="269">
        <f t="shared" si="11"/>
        <v>0</v>
      </c>
      <c r="N105" s="269">
        <f t="shared" si="11"/>
        <v>0</v>
      </c>
      <c r="O105" s="269">
        <f t="shared" si="11"/>
        <v>0</v>
      </c>
      <c r="P105" s="269">
        <f t="shared" si="11"/>
        <v>0</v>
      </c>
      <c r="Q105" s="269">
        <f t="shared" si="11"/>
        <v>0</v>
      </c>
      <c r="R105" s="269">
        <f t="shared" si="11"/>
        <v>0</v>
      </c>
    </row>
    <row r="106" spans="1:18" ht="16" x14ac:dyDescent="0.25">
      <c r="A106" s="217" t="s">
        <v>217</v>
      </c>
      <c r="B106" s="133">
        <f t="shared" si="7"/>
        <v>0</v>
      </c>
      <c r="C106" s="133">
        <v>0</v>
      </c>
      <c r="D106" s="133">
        <f>IFERROR(VLOOKUP($A106,'영업총괄 IU'!$A:$F,2,FALSE),0)</f>
        <v>0</v>
      </c>
      <c r="E106" s="133">
        <f>IFERROR(VLOOKUP($A106,'영업총괄 IU'!$A:$F,3,FALSE),0)</f>
        <v>0</v>
      </c>
      <c r="F106" s="133">
        <f>IFERROR(VLOOKUP($A106,'영업총괄 IU'!$A:$F,4,FALSE),0)</f>
        <v>0</v>
      </c>
      <c r="G106" s="133">
        <f>IFERROR(VLOOKUP($A106,'영업총괄 IU'!A:F,5,FALSE),0)</f>
        <v>0</v>
      </c>
      <c r="H106" s="133">
        <f>IFERROR(VLOOKUP($A106,'영업총괄 IU'!$A:$F,6,FALSE),0)</f>
        <v>0</v>
      </c>
      <c r="K106" s="133">
        <f t="shared" si="9"/>
        <v>0</v>
      </c>
      <c r="L106" s="269">
        <f t="shared" si="11"/>
        <v>0</v>
      </c>
      <c r="M106" s="269">
        <f t="shared" si="11"/>
        <v>0</v>
      </c>
      <c r="N106" s="269">
        <f t="shared" si="11"/>
        <v>0</v>
      </c>
      <c r="O106" s="269">
        <f t="shared" si="11"/>
        <v>0</v>
      </c>
      <c r="P106" s="269">
        <f t="shared" si="11"/>
        <v>0</v>
      </c>
      <c r="Q106" s="269">
        <f t="shared" si="11"/>
        <v>0</v>
      </c>
      <c r="R106" s="269">
        <f t="shared" si="11"/>
        <v>0</v>
      </c>
    </row>
    <row r="107" spans="1:18" ht="16" x14ac:dyDescent="0.25">
      <c r="A107" s="216" t="s">
        <v>60</v>
      </c>
      <c r="B107" s="133">
        <f t="shared" si="7"/>
        <v>0</v>
      </c>
      <c r="C107" s="133">
        <v>0</v>
      </c>
      <c r="D107" s="133">
        <f>IFERROR(VLOOKUP($A107,'영업총괄 IU'!$A:$F,2,FALSE),0)</f>
        <v>0</v>
      </c>
      <c r="E107" s="133">
        <f>IFERROR(VLOOKUP($A107,'영업총괄 IU'!$A:$F,3,FALSE),0)</f>
        <v>0</v>
      </c>
      <c r="F107" s="133">
        <f>IFERROR(VLOOKUP($A107,'영업총괄 IU'!$A:$F,4,FALSE),0)</f>
        <v>0</v>
      </c>
      <c r="G107" s="133">
        <f>IFERROR(VLOOKUP($A107,'영업총괄 IU'!A:F,5,FALSE),0)</f>
        <v>0</v>
      </c>
      <c r="H107" s="133">
        <f>IFERROR(VLOOKUP($A107,'영업총괄 IU'!$A:$F,6,FALSE),0)</f>
        <v>0</v>
      </c>
      <c r="K107" s="133">
        <f t="shared" si="9"/>
        <v>0</v>
      </c>
      <c r="L107" s="269">
        <f t="shared" si="11"/>
        <v>0</v>
      </c>
      <c r="M107" s="269">
        <f t="shared" si="11"/>
        <v>0</v>
      </c>
      <c r="N107" s="269">
        <f t="shared" si="11"/>
        <v>0</v>
      </c>
      <c r="O107" s="269">
        <f t="shared" si="11"/>
        <v>0</v>
      </c>
      <c r="P107" s="269">
        <f t="shared" si="11"/>
        <v>0</v>
      </c>
      <c r="Q107" s="269">
        <f t="shared" si="11"/>
        <v>0</v>
      </c>
      <c r="R107" s="269">
        <f t="shared" si="11"/>
        <v>0</v>
      </c>
    </row>
    <row r="108" spans="1:18" ht="16" x14ac:dyDescent="0.25">
      <c r="A108" s="217" t="s">
        <v>257</v>
      </c>
      <c r="B108" s="133">
        <f t="shared" si="7"/>
        <v>0</v>
      </c>
      <c r="C108" s="133">
        <v>0</v>
      </c>
      <c r="D108" s="133">
        <f>IFERROR(VLOOKUP($A108,'영업총괄 IU'!$A:$F,2,FALSE),0)</f>
        <v>0</v>
      </c>
      <c r="E108" s="133">
        <f>IFERROR(VLOOKUP($A108,'영업총괄 IU'!$A:$F,3,FALSE),0)</f>
        <v>0</v>
      </c>
      <c r="F108" s="133">
        <f>IFERROR(VLOOKUP($A108,'영업총괄 IU'!$A:$F,4,FALSE),0)</f>
        <v>0</v>
      </c>
      <c r="G108" s="133">
        <f>IFERROR(VLOOKUP($A108,'영업총괄 IU'!A:F,5,FALSE),0)</f>
        <v>0</v>
      </c>
      <c r="H108" s="133">
        <f>IFERROR(VLOOKUP($A108,'영업총괄 IU'!$A:$F,6,FALSE),0)</f>
        <v>0</v>
      </c>
      <c r="K108" s="133">
        <f t="shared" si="9"/>
        <v>0</v>
      </c>
      <c r="L108" s="269">
        <f t="shared" si="11"/>
        <v>0</v>
      </c>
      <c r="M108" s="269">
        <f t="shared" si="11"/>
        <v>0</v>
      </c>
      <c r="N108" s="269">
        <f t="shared" si="11"/>
        <v>0</v>
      </c>
      <c r="O108" s="269">
        <f t="shared" si="11"/>
        <v>0</v>
      </c>
      <c r="P108" s="269">
        <f t="shared" si="11"/>
        <v>0</v>
      </c>
      <c r="Q108" s="269">
        <f t="shared" si="11"/>
        <v>0</v>
      </c>
      <c r="R108" s="269">
        <f t="shared" si="11"/>
        <v>0</v>
      </c>
    </row>
    <row r="109" spans="1:18" ht="16" x14ac:dyDescent="0.25">
      <c r="A109" s="219" t="s">
        <v>330</v>
      </c>
      <c r="B109" s="133">
        <f t="shared" si="7"/>
        <v>0</v>
      </c>
      <c r="C109" s="133">
        <v>0</v>
      </c>
      <c r="D109" s="133">
        <f>IFERROR(VLOOKUP($A109,'영업총괄 IU'!$A:$F,2,FALSE),0)</f>
        <v>0</v>
      </c>
      <c r="E109" s="133">
        <f>IFERROR(VLOOKUP($A109,'영업총괄 IU'!$A:$F,3,FALSE),0)</f>
        <v>0</v>
      </c>
      <c r="F109" s="133">
        <f>IFERROR(VLOOKUP($A109,'영업총괄 IU'!$A:$F,4,FALSE),0)</f>
        <v>0</v>
      </c>
      <c r="G109" s="133">
        <f>IFERROR(VLOOKUP($A109,'영업총괄 IU'!A:F,5,FALSE),0)</f>
        <v>0</v>
      </c>
      <c r="H109" s="133">
        <f>IFERROR(VLOOKUP($A109,'영업총괄 IU'!$A:$F,6,FALSE),0)</f>
        <v>0</v>
      </c>
      <c r="K109" s="133">
        <f t="shared" si="9"/>
        <v>0</v>
      </c>
      <c r="L109" s="269">
        <f t="shared" si="11"/>
        <v>0</v>
      </c>
      <c r="M109" s="269">
        <f t="shared" si="11"/>
        <v>0</v>
      </c>
      <c r="N109" s="269">
        <f t="shared" si="11"/>
        <v>0</v>
      </c>
      <c r="O109" s="269">
        <f t="shared" si="11"/>
        <v>0</v>
      </c>
      <c r="P109" s="269">
        <f t="shared" si="11"/>
        <v>0</v>
      </c>
      <c r="Q109" s="269">
        <f t="shared" si="11"/>
        <v>0</v>
      </c>
      <c r="R109" s="269">
        <f t="shared" si="11"/>
        <v>0</v>
      </c>
    </row>
    <row r="110" spans="1:18" ht="16" x14ac:dyDescent="0.25">
      <c r="A110" s="219" t="s">
        <v>332</v>
      </c>
      <c r="B110" s="133">
        <f t="shared" si="7"/>
        <v>0</v>
      </c>
      <c r="C110" s="133">
        <v>0</v>
      </c>
      <c r="D110" s="133">
        <f>IFERROR(VLOOKUP($A110,'영업총괄 IU'!$A:$F,2,FALSE),0)</f>
        <v>0</v>
      </c>
      <c r="E110" s="133">
        <f>IFERROR(VLOOKUP($A110,'영업총괄 IU'!$A:$F,3,FALSE),0)</f>
        <v>0</v>
      </c>
      <c r="F110" s="133">
        <f>IFERROR(VLOOKUP($A110,'영업총괄 IU'!$A:$F,4,FALSE),0)</f>
        <v>0</v>
      </c>
      <c r="G110" s="133">
        <f>IFERROR(VLOOKUP($A110,'영업총괄 IU'!A:F,5,FALSE),0)</f>
        <v>0</v>
      </c>
      <c r="H110" s="133">
        <f>IFERROR(VLOOKUP($A110,'영업총괄 IU'!$A:$F,6,FALSE),0)</f>
        <v>0</v>
      </c>
      <c r="K110" s="133">
        <f t="shared" si="9"/>
        <v>0</v>
      </c>
      <c r="L110" s="269">
        <f t="shared" si="11"/>
        <v>0</v>
      </c>
      <c r="M110" s="269">
        <f t="shared" si="11"/>
        <v>0</v>
      </c>
      <c r="N110" s="269">
        <f t="shared" si="11"/>
        <v>0</v>
      </c>
      <c r="O110" s="269">
        <f t="shared" si="11"/>
        <v>0</v>
      </c>
      <c r="P110" s="269">
        <f t="shared" si="11"/>
        <v>0</v>
      </c>
      <c r="Q110" s="269">
        <f t="shared" si="11"/>
        <v>0</v>
      </c>
      <c r="R110" s="269">
        <f t="shared" si="11"/>
        <v>0</v>
      </c>
    </row>
    <row r="111" spans="1:18" ht="16" x14ac:dyDescent="0.25">
      <c r="A111" s="219" t="s">
        <v>331</v>
      </c>
      <c r="B111" s="133">
        <f t="shared" si="7"/>
        <v>0</v>
      </c>
      <c r="C111" s="133">
        <v>0</v>
      </c>
      <c r="D111" s="133">
        <f>IFERROR(VLOOKUP($A111,'영업총괄 IU'!$A:$F,2,FALSE),0)</f>
        <v>0</v>
      </c>
      <c r="E111" s="133">
        <f>IFERROR(VLOOKUP($A111,'영업총괄 IU'!$A:$F,3,FALSE),0)</f>
        <v>0</v>
      </c>
      <c r="F111" s="133">
        <f>IFERROR(VLOOKUP($A111,'영업총괄 IU'!$A:$F,4,FALSE),0)</f>
        <v>0</v>
      </c>
      <c r="G111" s="133">
        <f>IFERROR(VLOOKUP($A111,'영업총괄 IU'!A:F,5,FALSE),0)</f>
        <v>0</v>
      </c>
      <c r="H111" s="133">
        <f>IFERROR(VLOOKUP($A111,'영업총괄 IU'!$A:$F,6,FALSE),0)</f>
        <v>0</v>
      </c>
      <c r="K111" s="133">
        <f t="shared" si="9"/>
        <v>0</v>
      </c>
      <c r="L111" s="269">
        <f t="shared" si="11"/>
        <v>0</v>
      </c>
      <c r="M111" s="269">
        <f t="shared" si="11"/>
        <v>0</v>
      </c>
      <c r="N111" s="269">
        <f t="shared" si="11"/>
        <v>0</v>
      </c>
      <c r="O111" s="269">
        <f t="shared" si="11"/>
        <v>0</v>
      </c>
      <c r="P111" s="269">
        <f t="shared" si="11"/>
        <v>0</v>
      </c>
      <c r="Q111" s="269">
        <f t="shared" si="11"/>
        <v>0</v>
      </c>
      <c r="R111" s="269">
        <f t="shared" si="11"/>
        <v>0</v>
      </c>
    </row>
    <row r="112" spans="1:18" ht="16" x14ac:dyDescent="0.25">
      <c r="A112" s="214" t="s">
        <v>61</v>
      </c>
      <c r="B112" s="133">
        <f t="shared" si="7"/>
        <v>4081781</v>
      </c>
      <c r="C112" s="133">
        <v>0</v>
      </c>
      <c r="D112" s="133">
        <f>IFERROR(VLOOKUP($A112,'영업총괄 IU'!$A:$F,2,FALSE),0)</f>
        <v>1499528</v>
      </c>
      <c r="E112" s="133">
        <f>IFERROR(VLOOKUP($A112,'영업총괄 IU'!$A:$F,3,FALSE),0)</f>
        <v>1136553</v>
      </c>
      <c r="F112" s="133">
        <f>IFERROR(VLOOKUP($A112,'영업총괄 IU'!$A:$F,4,FALSE),0)</f>
        <v>924700</v>
      </c>
      <c r="G112" s="133">
        <f>IFERROR(VLOOKUP($A112,'영업총괄 IU'!A:F,5,FALSE),0)</f>
        <v>521000</v>
      </c>
      <c r="H112" s="133">
        <f>IFERROR(VLOOKUP($A112,'영업총괄 IU'!$A:$F,6,FALSE),0)</f>
        <v>0</v>
      </c>
      <c r="K112" s="133">
        <f t="shared" si="9"/>
        <v>4081781</v>
      </c>
      <c r="L112" s="269">
        <f t="shared" si="11"/>
        <v>2000072.69</v>
      </c>
      <c r="M112" s="269">
        <f t="shared" si="11"/>
        <v>1632712.4000000001</v>
      </c>
      <c r="N112" s="269">
        <f t="shared" si="11"/>
        <v>163271.24</v>
      </c>
      <c r="O112" s="269">
        <f t="shared" si="11"/>
        <v>81635.62</v>
      </c>
      <c r="P112" s="269">
        <f t="shared" si="11"/>
        <v>40817.81</v>
      </c>
      <c r="Q112" s="269">
        <f t="shared" si="11"/>
        <v>40817.81</v>
      </c>
      <c r="R112" s="269">
        <f t="shared" si="11"/>
        <v>65308.495999999999</v>
      </c>
    </row>
    <row r="113" spans="1:18" ht="16" x14ac:dyDescent="0.25">
      <c r="A113" s="213" t="s">
        <v>62</v>
      </c>
      <c r="B113" s="133">
        <f t="shared" si="7"/>
        <v>1367781</v>
      </c>
      <c r="C113" s="133">
        <v>0</v>
      </c>
      <c r="D113" s="133">
        <f>IFERROR(VLOOKUP($A113,'영업총괄 IU'!$A:$F,2,FALSE),0)</f>
        <v>652528</v>
      </c>
      <c r="E113" s="133">
        <f>IFERROR(VLOOKUP($A113,'영업총괄 IU'!$A:$F,3,FALSE),0)</f>
        <v>697553</v>
      </c>
      <c r="F113" s="133">
        <f>IFERROR(VLOOKUP($A113,'영업총괄 IU'!$A:$F,4,FALSE),0)</f>
        <v>17700</v>
      </c>
      <c r="G113" s="133">
        <f>IFERROR(VLOOKUP($A113,'영업총괄 IU'!A:F,5,FALSE),0)</f>
        <v>0</v>
      </c>
      <c r="H113" s="133">
        <f>IFERROR(VLOOKUP($A113,'영업총괄 IU'!$A:$F,6,FALSE),0)</f>
        <v>0</v>
      </c>
      <c r="K113" s="133">
        <f t="shared" si="9"/>
        <v>1367781</v>
      </c>
      <c r="L113" s="269">
        <f t="shared" si="11"/>
        <v>670212.68999999994</v>
      </c>
      <c r="M113" s="269">
        <f t="shared" si="11"/>
        <v>547112.4</v>
      </c>
      <c r="N113" s="269">
        <f t="shared" si="11"/>
        <v>54711.24</v>
      </c>
      <c r="O113" s="269">
        <f t="shared" si="11"/>
        <v>27355.62</v>
      </c>
      <c r="P113" s="269">
        <f t="shared" si="11"/>
        <v>13677.81</v>
      </c>
      <c r="Q113" s="269">
        <f t="shared" si="11"/>
        <v>13677.81</v>
      </c>
      <c r="R113" s="269">
        <f t="shared" si="11"/>
        <v>21884.495999999999</v>
      </c>
    </row>
    <row r="114" spans="1:18" ht="16" x14ac:dyDescent="0.25">
      <c r="A114" s="202" t="s">
        <v>382</v>
      </c>
      <c r="B114" s="133">
        <f t="shared" si="7"/>
        <v>0</v>
      </c>
      <c r="C114" s="133">
        <v>0</v>
      </c>
      <c r="D114" s="133">
        <f>IFERROR(VLOOKUP($A114,'영업총괄 IU'!$A:$F,2,FALSE),0)</f>
        <v>0</v>
      </c>
      <c r="E114" s="133">
        <f>IFERROR(VLOOKUP($A114,'영업총괄 IU'!$A:$F,3,FALSE),0)</f>
        <v>0</v>
      </c>
      <c r="F114" s="133">
        <f>IFERROR(VLOOKUP($A114,'영업총괄 IU'!$A:$F,4,FALSE),0)</f>
        <v>0</v>
      </c>
      <c r="G114" s="133">
        <f>IFERROR(VLOOKUP($A114,'영업총괄 IU'!A:F,5,FALSE),0)</f>
        <v>0</v>
      </c>
      <c r="H114" s="133">
        <f>IFERROR(VLOOKUP($A114,'영업총괄 IU'!$A:$F,6,FALSE),0)</f>
        <v>0</v>
      </c>
      <c r="K114" s="133">
        <f t="shared" si="9"/>
        <v>0</v>
      </c>
      <c r="L114" s="269">
        <f t="shared" ref="L114:R130" si="12">$K114*L$259</f>
        <v>0</v>
      </c>
      <c r="M114" s="269">
        <f t="shared" si="12"/>
        <v>0</v>
      </c>
      <c r="N114" s="269">
        <f t="shared" si="12"/>
        <v>0</v>
      </c>
      <c r="O114" s="269">
        <f t="shared" si="12"/>
        <v>0</v>
      </c>
      <c r="P114" s="269">
        <f t="shared" si="12"/>
        <v>0</v>
      </c>
      <c r="Q114" s="269">
        <f t="shared" si="12"/>
        <v>0</v>
      </c>
      <c r="R114" s="269">
        <f t="shared" si="12"/>
        <v>0</v>
      </c>
    </row>
    <row r="115" spans="1:18" ht="16" x14ac:dyDescent="0.25">
      <c r="A115" s="213" t="s">
        <v>218</v>
      </c>
      <c r="B115" s="133">
        <f t="shared" si="7"/>
        <v>0</v>
      </c>
      <c r="C115" s="133">
        <v>0</v>
      </c>
      <c r="D115" s="133">
        <f>IFERROR(VLOOKUP($A115,'영업총괄 IU'!$A:$F,2,FALSE),0)</f>
        <v>0</v>
      </c>
      <c r="E115" s="133">
        <f>IFERROR(VLOOKUP($A115,'영업총괄 IU'!$A:$F,3,FALSE),0)</f>
        <v>0</v>
      </c>
      <c r="F115" s="133">
        <f>IFERROR(VLOOKUP($A115,'영업총괄 IU'!$A:$F,4,FALSE),0)</f>
        <v>0</v>
      </c>
      <c r="G115" s="133">
        <f>IFERROR(VLOOKUP($A115,'영업총괄 IU'!A:F,5,FALSE),0)</f>
        <v>0</v>
      </c>
      <c r="H115" s="133">
        <f>IFERROR(VLOOKUP($A115,'영업총괄 IU'!$A:$F,6,FALSE),0)</f>
        <v>0</v>
      </c>
      <c r="K115" s="133">
        <f t="shared" si="9"/>
        <v>0</v>
      </c>
      <c r="L115" s="269">
        <f t="shared" si="12"/>
        <v>0</v>
      </c>
      <c r="M115" s="269">
        <f t="shared" si="12"/>
        <v>0</v>
      </c>
      <c r="N115" s="269">
        <f t="shared" si="12"/>
        <v>0</v>
      </c>
      <c r="O115" s="269">
        <f t="shared" si="12"/>
        <v>0</v>
      </c>
      <c r="P115" s="269">
        <f t="shared" si="12"/>
        <v>0</v>
      </c>
      <c r="Q115" s="269">
        <f t="shared" si="12"/>
        <v>0</v>
      </c>
      <c r="R115" s="269">
        <f t="shared" si="12"/>
        <v>0</v>
      </c>
    </row>
    <row r="116" spans="1:18" ht="16" x14ac:dyDescent="0.25">
      <c r="A116" s="213" t="s">
        <v>412</v>
      </c>
      <c r="B116" s="133">
        <f t="shared" si="7"/>
        <v>414000</v>
      </c>
      <c r="C116" s="133">
        <v>0</v>
      </c>
      <c r="D116" s="133">
        <f>IFERROR(VLOOKUP($A116,'영업총괄 IU'!$A:$F,2,FALSE),0)</f>
        <v>47000</v>
      </c>
      <c r="E116" s="133">
        <f>IFERROR(VLOOKUP($A116,'영업총괄 IU'!$A:$F,3,FALSE),0)</f>
        <v>139000</v>
      </c>
      <c r="F116" s="133">
        <f>IFERROR(VLOOKUP($A116,'영업총괄 IU'!$A:$F,4,FALSE),0)</f>
        <v>107000</v>
      </c>
      <c r="G116" s="133">
        <f>IFERROR(VLOOKUP($A116,'영업총괄 IU'!A:F,5,FALSE),0)</f>
        <v>121000</v>
      </c>
      <c r="H116" s="133">
        <f>IFERROR(VLOOKUP($A116,'영업총괄 IU'!$A:$F,6,FALSE),0)</f>
        <v>0</v>
      </c>
      <c r="K116" s="133">
        <f t="shared" si="9"/>
        <v>414000</v>
      </c>
      <c r="L116" s="269">
        <f t="shared" si="12"/>
        <v>202860</v>
      </c>
      <c r="M116" s="269">
        <f t="shared" si="12"/>
        <v>165600</v>
      </c>
      <c r="N116" s="269">
        <f t="shared" si="12"/>
        <v>16560</v>
      </c>
      <c r="O116" s="269">
        <f t="shared" si="12"/>
        <v>8280</v>
      </c>
      <c r="P116" s="269">
        <f t="shared" si="12"/>
        <v>4140</v>
      </c>
      <c r="Q116" s="269">
        <f t="shared" si="12"/>
        <v>4140</v>
      </c>
      <c r="R116" s="269">
        <f t="shared" si="12"/>
        <v>6624</v>
      </c>
    </row>
    <row r="117" spans="1:18" ht="16" x14ac:dyDescent="0.25">
      <c r="A117" s="229" t="s">
        <v>448</v>
      </c>
      <c r="B117" s="133">
        <f t="shared" si="7"/>
        <v>2300001</v>
      </c>
      <c r="C117" s="133">
        <v>1</v>
      </c>
      <c r="D117" s="133">
        <f>IFERROR(VLOOKUP($A117,'영업총괄 IU'!$A:$F,2,FALSE),0)</f>
        <v>800000</v>
      </c>
      <c r="E117" s="133">
        <f>IFERROR(VLOOKUP($A117,'영업총괄 IU'!$A:$F,3,FALSE),0)</f>
        <v>300000</v>
      </c>
      <c r="F117" s="133">
        <f>IFERROR(VLOOKUP($A117,'영업총괄 IU'!$A:$F,4,FALSE),0)</f>
        <v>800000</v>
      </c>
      <c r="G117" s="133">
        <f>IFERROR(VLOOKUP($A117,'영업총괄 IU'!A:F,5,FALSE),0)</f>
        <v>400000</v>
      </c>
      <c r="H117" s="133">
        <f>IFERROR(VLOOKUP($A117,'영업총괄 IU'!$A:$F,6,FALSE),0)</f>
        <v>0</v>
      </c>
      <c r="K117" s="133">
        <f t="shared" si="9"/>
        <v>2300000</v>
      </c>
      <c r="L117" s="269">
        <f t="shared" si="12"/>
        <v>1127000</v>
      </c>
      <c r="M117" s="269">
        <f t="shared" si="12"/>
        <v>920000</v>
      </c>
      <c r="N117" s="269">
        <f t="shared" si="12"/>
        <v>92000</v>
      </c>
      <c r="O117" s="269">
        <f t="shared" si="12"/>
        <v>46000</v>
      </c>
      <c r="P117" s="269">
        <f t="shared" si="12"/>
        <v>23000</v>
      </c>
      <c r="Q117" s="269">
        <f t="shared" si="12"/>
        <v>23000</v>
      </c>
      <c r="R117" s="269">
        <f t="shared" si="12"/>
        <v>36800</v>
      </c>
    </row>
    <row r="118" spans="1:18" ht="16" x14ac:dyDescent="0.25">
      <c r="A118" s="214" t="s">
        <v>155</v>
      </c>
      <c r="B118" s="133">
        <f t="shared" si="7"/>
        <v>400000</v>
      </c>
      <c r="C118" s="133">
        <v>0</v>
      </c>
      <c r="D118" s="133">
        <f>IFERROR(VLOOKUP($A118,'영업총괄 IU'!$A:$F,2,FALSE),0)</f>
        <v>0</v>
      </c>
      <c r="E118" s="133">
        <f>IFERROR(VLOOKUP($A118,'영업총괄 IU'!$A:$F,3,FALSE),0)</f>
        <v>0</v>
      </c>
      <c r="F118" s="133">
        <f>IFERROR(VLOOKUP($A118,'영업총괄 IU'!$A:$F,4,FALSE),0)</f>
        <v>0</v>
      </c>
      <c r="G118" s="133">
        <f>IFERROR(VLOOKUP($A118,'영업총괄 IU'!A:F,5,FALSE),0)</f>
        <v>0</v>
      </c>
      <c r="H118" s="133">
        <f>IFERROR(VLOOKUP($A118,'영업총괄 IU'!$A:$F,6,FALSE),0)</f>
        <v>400000</v>
      </c>
      <c r="K118" s="133">
        <f t="shared" si="9"/>
        <v>400000</v>
      </c>
      <c r="L118" s="269">
        <f t="shared" si="12"/>
        <v>196000</v>
      </c>
      <c r="M118" s="269">
        <f t="shared" si="12"/>
        <v>160000</v>
      </c>
      <c r="N118" s="269">
        <f t="shared" si="12"/>
        <v>16000</v>
      </c>
      <c r="O118" s="269">
        <f t="shared" si="12"/>
        <v>8000</v>
      </c>
      <c r="P118" s="269">
        <f t="shared" si="12"/>
        <v>4000</v>
      </c>
      <c r="Q118" s="269">
        <f t="shared" si="12"/>
        <v>4000</v>
      </c>
      <c r="R118" s="269">
        <f t="shared" si="12"/>
        <v>6400</v>
      </c>
    </row>
    <row r="119" spans="1:18" ht="16" x14ac:dyDescent="0.25">
      <c r="A119" s="213" t="s">
        <v>156</v>
      </c>
      <c r="B119" s="133">
        <f t="shared" si="7"/>
        <v>0</v>
      </c>
      <c r="C119" s="133">
        <v>0</v>
      </c>
      <c r="D119" s="133">
        <f>IFERROR(VLOOKUP($A119,'영업총괄 IU'!$A:$F,2,FALSE),0)</f>
        <v>0</v>
      </c>
      <c r="E119" s="133">
        <f>IFERROR(VLOOKUP($A119,'영업총괄 IU'!$A:$F,3,FALSE),0)</f>
        <v>0</v>
      </c>
      <c r="F119" s="133">
        <f>IFERROR(VLOOKUP($A119,'영업총괄 IU'!$A:$F,4,FALSE),0)</f>
        <v>0</v>
      </c>
      <c r="G119" s="133">
        <f>IFERROR(VLOOKUP($A119,'영업총괄 IU'!A:F,5,FALSE),0)</f>
        <v>0</v>
      </c>
      <c r="H119" s="133">
        <f>IFERROR(VLOOKUP($A119,'영업총괄 IU'!$A:$F,6,FALSE),0)</f>
        <v>0</v>
      </c>
      <c r="K119" s="133">
        <f t="shared" si="9"/>
        <v>0</v>
      </c>
      <c r="L119" s="269">
        <f t="shared" si="12"/>
        <v>0</v>
      </c>
      <c r="M119" s="269">
        <f t="shared" si="12"/>
        <v>0</v>
      </c>
      <c r="N119" s="269">
        <f t="shared" si="12"/>
        <v>0</v>
      </c>
      <c r="O119" s="269">
        <f t="shared" si="12"/>
        <v>0</v>
      </c>
      <c r="P119" s="269">
        <f t="shared" si="12"/>
        <v>0</v>
      </c>
      <c r="Q119" s="269">
        <f t="shared" si="12"/>
        <v>0</v>
      </c>
      <c r="R119" s="269">
        <f t="shared" si="12"/>
        <v>0</v>
      </c>
    </row>
    <row r="120" spans="1:18" ht="16" x14ac:dyDescent="0.25">
      <c r="A120" s="213" t="s">
        <v>219</v>
      </c>
      <c r="B120" s="133">
        <f t="shared" si="7"/>
        <v>0</v>
      </c>
      <c r="C120" s="133">
        <v>0</v>
      </c>
      <c r="D120" s="133">
        <f>IFERROR(VLOOKUP($A120,'영업총괄 IU'!$A:$F,2,FALSE),0)</f>
        <v>0</v>
      </c>
      <c r="E120" s="133">
        <f>IFERROR(VLOOKUP($A120,'영업총괄 IU'!$A:$F,3,FALSE),0)</f>
        <v>0</v>
      </c>
      <c r="F120" s="133">
        <f>IFERROR(VLOOKUP($A120,'영업총괄 IU'!$A:$F,4,FALSE),0)</f>
        <v>0</v>
      </c>
      <c r="G120" s="133">
        <f>IFERROR(VLOOKUP($A120,'영업총괄 IU'!A:F,5,FALSE),0)</f>
        <v>0</v>
      </c>
      <c r="H120" s="133">
        <f>IFERROR(VLOOKUP($A120,'영업총괄 IU'!$A:$F,6,FALSE),0)</f>
        <v>0</v>
      </c>
      <c r="K120" s="133">
        <f t="shared" si="9"/>
        <v>0</v>
      </c>
      <c r="L120" s="269">
        <f t="shared" si="12"/>
        <v>0</v>
      </c>
      <c r="M120" s="269">
        <f t="shared" si="12"/>
        <v>0</v>
      </c>
      <c r="N120" s="269">
        <f t="shared" si="12"/>
        <v>0</v>
      </c>
      <c r="O120" s="269">
        <f t="shared" si="12"/>
        <v>0</v>
      </c>
      <c r="P120" s="269">
        <f t="shared" si="12"/>
        <v>0</v>
      </c>
      <c r="Q120" s="269">
        <f t="shared" si="12"/>
        <v>0</v>
      </c>
      <c r="R120" s="269">
        <f t="shared" si="12"/>
        <v>0</v>
      </c>
    </row>
    <row r="121" spans="1:18" ht="16" x14ac:dyDescent="0.25">
      <c r="A121" s="213" t="s">
        <v>157</v>
      </c>
      <c r="B121" s="133">
        <f t="shared" si="7"/>
        <v>400000</v>
      </c>
      <c r="C121" s="133">
        <v>0</v>
      </c>
      <c r="D121" s="133">
        <f>IFERROR(VLOOKUP($A121,'영업총괄 IU'!$A:$F,2,FALSE),0)</f>
        <v>0</v>
      </c>
      <c r="E121" s="133">
        <f>IFERROR(VLOOKUP($A121,'영업총괄 IU'!$A:$F,3,FALSE),0)</f>
        <v>0</v>
      </c>
      <c r="F121" s="133">
        <f>IFERROR(VLOOKUP($A121,'영업총괄 IU'!$A:$F,4,FALSE),0)</f>
        <v>0</v>
      </c>
      <c r="G121" s="133">
        <f>IFERROR(VLOOKUP($A121,'영업총괄 IU'!A:F,5,FALSE),0)</f>
        <v>0</v>
      </c>
      <c r="H121" s="133">
        <f>IFERROR(VLOOKUP($A121,'영업총괄 IU'!$A:$F,6,FALSE),0)</f>
        <v>400000</v>
      </c>
      <c r="K121" s="133">
        <f t="shared" si="9"/>
        <v>400000</v>
      </c>
      <c r="L121" s="269">
        <f t="shared" si="12"/>
        <v>196000</v>
      </c>
      <c r="M121" s="269">
        <f t="shared" si="12"/>
        <v>160000</v>
      </c>
      <c r="N121" s="269">
        <f t="shared" si="12"/>
        <v>16000</v>
      </c>
      <c r="O121" s="269">
        <f t="shared" si="12"/>
        <v>8000</v>
      </c>
      <c r="P121" s="269">
        <f t="shared" si="12"/>
        <v>4000</v>
      </c>
      <c r="Q121" s="269">
        <f t="shared" si="12"/>
        <v>4000</v>
      </c>
      <c r="R121" s="269">
        <f t="shared" si="12"/>
        <v>6400</v>
      </c>
    </row>
    <row r="122" spans="1:18" ht="16" x14ac:dyDescent="0.25">
      <c r="A122" s="214" t="s">
        <v>63</v>
      </c>
      <c r="B122" s="133">
        <f t="shared" si="7"/>
        <v>987452</v>
      </c>
      <c r="C122" s="133">
        <v>0</v>
      </c>
      <c r="D122" s="133">
        <f>IFERROR(VLOOKUP($A122,'영업총괄 IU'!$A:$F,2,FALSE),0)</f>
        <v>64360</v>
      </c>
      <c r="E122" s="133">
        <f>IFERROR(VLOOKUP($A122,'영업총괄 IU'!$A:$F,3,FALSE),0)</f>
        <v>292129</v>
      </c>
      <c r="F122" s="133">
        <f>IFERROR(VLOOKUP($A122,'영업총괄 IU'!$A:$F,4,FALSE),0)</f>
        <v>7600</v>
      </c>
      <c r="G122" s="133">
        <f>IFERROR(VLOOKUP($A122,'영업총괄 IU'!A:F,5,FALSE),0)</f>
        <v>623363</v>
      </c>
      <c r="H122" s="133">
        <f>IFERROR(VLOOKUP($A122,'영업총괄 IU'!$A:$F,6,FALSE),0)</f>
        <v>0</v>
      </c>
      <c r="K122" s="133">
        <f t="shared" si="9"/>
        <v>987452</v>
      </c>
      <c r="L122" s="269">
        <f t="shared" si="12"/>
        <v>483851.48</v>
      </c>
      <c r="M122" s="269">
        <f t="shared" si="12"/>
        <v>394980.80000000005</v>
      </c>
      <c r="N122" s="269">
        <f t="shared" si="12"/>
        <v>39498.080000000002</v>
      </c>
      <c r="O122" s="269">
        <f t="shared" si="12"/>
        <v>19749.04</v>
      </c>
      <c r="P122" s="269">
        <f t="shared" si="12"/>
        <v>9874.52</v>
      </c>
      <c r="Q122" s="269">
        <f t="shared" si="12"/>
        <v>9874.52</v>
      </c>
      <c r="R122" s="269">
        <f t="shared" si="12"/>
        <v>15799.232</v>
      </c>
    </row>
    <row r="123" spans="1:18" ht="16" x14ac:dyDescent="0.25">
      <c r="A123" s="213" t="s">
        <v>64</v>
      </c>
      <c r="B123" s="133">
        <f t="shared" si="7"/>
        <v>292129</v>
      </c>
      <c r="C123" s="133">
        <v>0</v>
      </c>
      <c r="D123" s="133">
        <f>IFERROR(VLOOKUP($A123,'영업총괄 IU'!$A:$F,2,FALSE),0)</f>
        <v>0</v>
      </c>
      <c r="E123" s="133">
        <f>IFERROR(VLOOKUP($A123,'영업총괄 IU'!$A:$F,3,FALSE),0)</f>
        <v>292129</v>
      </c>
      <c r="F123" s="133">
        <f>IFERROR(VLOOKUP($A123,'영업총괄 IU'!$A:$F,4,FALSE),0)</f>
        <v>0</v>
      </c>
      <c r="G123" s="133">
        <f>IFERROR(VLOOKUP($A123,'영업총괄 IU'!A:F,5,FALSE),0)</f>
        <v>0</v>
      </c>
      <c r="H123" s="133">
        <f>IFERROR(VLOOKUP($A123,'영업총괄 IU'!$A:$F,6,FALSE),0)</f>
        <v>0</v>
      </c>
      <c r="K123" s="133">
        <f t="shared" si="9"/>
        <v>292129</v>
      </c>
      <c r="L123" s="269">
        <f t="shared" si="12"/>
        <v>143143.21</v>
      </c>
      <c r="M123" s="269">
        <f t="shared" si="12"/>
        <v>116851.6</v>
      </c>
      <c r="N123" s="269">
        <f t="shared" si="12"/>
        <v>11685.16</v>
      </c>
      <c r="O123" s="269">
        <f t="shared" si="12"/>
        <v>5842.58</v>
      </c>
      <c r="P123" s="269">
        <f t="shared" si="12"/>
        <v>2921.29</v>
      </c>
      <c r="Q123" s="269">
        <f t="shared" si="12"/>
        <v>2921.29</v>
      </c>
      <c r="R123" s="269">
        <f t="shared" si="12"/>
        <v>4674.0640000000003</v>
      </c>
    </row>
    <row r="124" spans="1:18" ht="16" x14ac:dyDescent="0.25">
      <c r="A124" s="213" t="s">
        <v>65</v>
      </c>
      <c r="B124" s="133">
        <f t="shared" si="7"/>
        <v>0</v>
      </c>
      <c r="C124" s="133">
        <v>0</v>
      </c>
      <c r="D124" s="133">
        <f>IFERROR(VLOOKUP($A124,'영업총괄 IU'!$A:$F,2,FALSE),0)</f>
        <v>0</v>
      </c>
      <c r="E124" s="133">
        <f>IFERROR(VLOOKUP($A124,'영업총괄 IU'!$A:$F,3,FALSE),0)</f>
        <v>0</v>
      </c>
      <c r="F124" s="133">
        <f>IFERROR(VLOOKUP($A124,'영업총괄 IU'!$A:$F,4,FALSE),0)</f>
        <v>0</v>
      </c>
      <c r="G124" s="133">
        <f>IFERROR(VLOOKUP($A124,'영업총괄 IU'!A:F,5,FALSE),0)</f>
        <v>0</v>
      </c>
      <c r="H124" s="133">
        <f>IFERROR(VLOOKUP($A124,'영업총괄 IU'!$A:$F,6,FALSE),0)</f>
        <v>0</v>
      </c>
      <c r="K124" s="133">
        <f t="shared" si="9"/>
        <v>0</v>
      </c>
      <c r="L124" s="269">
        <f t="shared" si="12"/>
        <v>0</v>
      </c>
      <c r="M124" s="269">
        <f t="shared" si="12"/>
        <v>0</v>
      </c>
      <c r="N124" s="269">
        <f t="shared" si="12"/>
        <v>0</v>
      </c>
      <c r="O124" s="269">
        <f t="shared" si="12"/>
        <v>0</v>
      </c>
      <c r="P124" s="269">
        <f t="shared" si="12"/>
        <v>0</v>
      </c>
      <c r="Q124" s="269">
        <f t="shared" si="12"/>
        <v>0</v>
      </c>
      <c r="R124" s="269">
        <f t="shared" si="12"/>
        <v>0</v>
      </c>
    </row>
    <row r="125" spans="1:18" ht="16" x14ac:dyDescent="0.25">
      <c r="A125" s="213" t="s">
        <v>66</v>
      </c>
      <c r="B125" s="133">
        <f t="shared" si="7"/>
        <v>623363</v>
      </c>
      <c r="C125" s="133">
        <v>0</v>
      </c>
      <c r="D125" s="133">
        <f>IFERROR(VLOOKUP($A125,'영업총괄 IU'!$A:$F,2,FALSE),0)</f>
        <v>0</v>
      </c>
      <c r="E125" s="133">
        <f>IFERROR(VLOOKUP($A125,'영업총괄 IU'!$A:$F,3,FALSE),0)</f>
        <v>0</v>
      </c>
      <c r="F125" s="133">
        <f>IFERROR(VLOOKUP($A125,'영업총괄 IU'!$A:$F,4,FALSE),0)</f>
        <v>0</v>
      </c>
      <c r="G125" s="133">
        <f>IFERROR(VLOOKUP($A125,'영업총괄 IU'!A:F,5,FALSE),0)</f>
        <v>623363</v>
      </c>
      <c r="H125" s="133">
        <f>IFERROR(VLOOKUP($A125,'영업총괄 IU'!$A:$F,6,FALSE),0)</f>
        <v>0</v>
      </c>
      <c r="K125" s="133">
        <f t="shared" si="9"/>
        <v>623363</v>
      </c>
      <c r="L125" s="269">
        <f t="shared" si="12"/>
        <v>305447.87</v>
      </c>
      <c r="M125" s="269">
        <f t="shared" si="12"/>
        <v>249345.2</v>
      </c>
      <c r="N125" s="269">
        <f t="shared" si="12"/>
        <v>24934.52</v>
      </c>
      <c r="O125" s="269">
        <f t="shared" si="12"/>
        <v>12467.26</v>
      </c>
      <c r="P125" s="269">
        <f t="shared" si="12"/>
        <v>6233.63</v>
      </c>
      <c r="Q125" s="269">
        <f t="shared" si="12"/>
        <v>6233.63</v>
      </c>
      <c r="R125" s="269">
        <f t="shared" si="12"/>
        <v>9973.8080000000009</v>
      </c>
    </row>
    <row r="126" spans="1:18" ht="16" x14ac:dyDescent="0.25">
      <c r="A126" s="213" t="s">
        <v>67</v>
      </c>
      <c r="B126" s="133">
        <f t="shared" si="7"/>
        <v>71960</v>
      </c>
      <c r="C126" s="133">
        <v>0</v>
      </c>
      <c r="D126" s="133">
        <f>IFERROR(VLOOKUP($A126,'영업총괄 IU'!$A:$F,2,FALSE),0)</f>
        <v>64360</v>
      </c>
      <c r="E126" s="133">
        <f>IFERROR(VLOOKUP($A126,'영업총괄 IU'!$A:$F,3,FALSE),0)</f>
        <v>0</v>
      </c>
      <c r="F126" s="133">
        <f>IFERROR(VLOOKUP($A126,'영업총괄 IU'!$A:$F,4,FALSE),0)</f>
        <v>7600</v>
      </c>
      <c r="G126" s="133">
        <f>IFERROR(VLOOKUP($A126,'영업총괄 IU'!A:F,5,FALSE),0)</f>
        <v>0</v>
      </c>
      <c r="H126" s="133">
        <f>IFERROR(VLOOKUP($A126,'영업총괄 IU'!$A:$F,6,FALSE),0)</f>
        <v>0</v>
      </c>
      <c r="K126" s="133">
        <f t="shared" si="9"/>
        <v>71960</v>
      </c>
      <c r="L126" s="269">
        <f t="shared" si="12"/>
        <v>35260.400000000001</v>
      </c>
      <c r="M126" s="269">
        <f t="shared" si="12"/>
        <v>28784</v>
      </c>
      <c r="N126" s="269">
        <f t="shared" si="12"/>
        <v>2878.4</v>
      </c>
      <c r="O126" s="269">
        <f t="shared" si="12"/>
        <v>1439.2</v>
      </c>
      <c r="P126" s="269">
        <f t="shared" si="12"/>
        <v>719.6</v>
      </c>
      <c r="Q126" s="269">
        <f t="shared" si="12"/>
        <v>719.6</v>
      </c>
      <c r="R126" s="269">
        <f t="shared" si="12"/>
        <v>1151.3600000000001</v>
      </c>
    </row>
    <row r="127" spans="1:18" ht="16" x14ac:dyDescent="0.25">
      <c r="A127" s="215" t="s">
        <v>220</v>
      </c>
      <c r="B127" s="133">
        <f t="shared" si="7"/>
        <v>0</v>
      </c>
      <c r="C127" s="133">
        <v>0</v>
      </c>
      <c r="D127" s="133">
        <f>IFERROR(VLOOKUP($A127,'영업총괄 IU'!$A:$F,2,FALSE),0)</f>
        <v>0</v>
      </c>
      <c r="E127" s="133">
        <f>IFERROR(VLOOKUP($A127,'영업총괄 IU'!$A:$F,3,FALSE),0)</f>
        <v>0</v>
      </c>
      <c r="F127" s="133">
        <f>IFERROR(VLOOKUP($A127,'영업총괄 IU'!$A:$F,4,FALSE),0)</f>
        <v>0</v>
      </c>
      <c r="G127" s="133">
        <f>IFERROR(VLOOKUP($A127,'영업총괄 IU'!A:F,5,FALSE),0)</f>
        <v>0</v>
      </c>
      <c r="H127" s="133">
        <f>IFERROR(VLOOKUP($A127,'영업총괄 IU'!$A:$F,6,FALSE),0)</f>
        <v>0</v>
      </c>
      <c r="K127" s="133">
        <f t="shared" si="9"/>
        <v>0</v>
      </c>
      <c r="L127" s="269">
        <f t="shared" si="12"/>
        <v>0</v>
      </c>
      <c r="M127" s="269">
        <f t="shared" si="12"/>
        <v>0</v>
      </c>
      <c r="N127" s="269">
        <f t="shared" si="12"/>
        <v>0</v>
      </c>
      <c r="O127" s="269">
        <f t="shared" si="12"/>
        <v>0</v>
      </c>
      <c r="P127" s="269">
        <f t="shared" si="12"/>
        <v>0</v>
      </c>
      <c r="Q127" s="269">
        <f t="shared" si="12"/>
        <v>0</v>
      </c>
      <c r="R127" s="269">
        <f t="shared" si="12"/>
        <v>0</v>
      </c>
    </row>
    <row r="128" spans="1:18" ht="16" x14ac:dyDescent="0.25">
      <c r="A128" s="217" t="s">
        <v>221</v>
      </c>
      <c r="B128" s="133">
        <f t="shared" si="7"/>
        <v>0</v>
      </c>
      <c r="C128" s="133">
        <v>0</v>
      </c>
      <c r="D128" s="133">
        <f>IFERROR(VLOOKUP($A128,'영업총괄 IU'!$A:$F,2,FALSE),0)</f>
        <v>0</v>
      </c>
      <c r="E128" s="133">
        <f>IFERROR(VLOOKUP($A128,'영업총괄 IU'!$A:$F,3,FALSE),0)</f>
        <v>0</v>
      </c>
      <c r="F128" s="133">
        <f>IFERROR(VLOOKUP($A128,'영업총괄 IU'!$A:$F,4,FALSE),0)</f>
        <v>0</v>
      </c>
      <c r="G128" s="133">
        <f>IFERROR(VLOOKUP($A128,'영업총괄 IU'!A:F,5,FALSE),0)</f>
        <v>0</v>
      </c>
      <c r="H128" s="133">
        <f>IFERROR(VLOOKUP($A128,'영업총괄 IU'!$A:$F,6,FALSE),0)</f>
        <v>0</v>
      </c>
      <c r="K128" s="133">
        <f t="shared" si="9"/>
        <v>0</v>
      </c>
      <c r="L128" s="269">
        <f t="shared" si="12"/>
        <v>0</v>
      </c>
      <c r="M128" s="269">
        <f t="shared" si="12"/>
        <v>0</v>
      </c>
      <c r="N128" s="269">
        <f t="shared" si="12"/>
        <v>0</v>
      </c>
      <c r="O128" s="269">
        <f t="shared" si="12"/>
        <v>0</v>
      </c>
      <c r="P128" s="269">
        <f t="shared" si="12"/>
        <v>0</v>
      </c>
      <c r="Q128" s="269">
        <f t="shared" si="12"/>
        <v>0</v>
      </c>
      <c r="R128" s="269">
        <f t="shared" si="12"/>
        <v>0</v>
      </c>
    </row>
    <row r="129" spans="1:18" ht="16" x14ac:dyDescent="0.25">
      <c r="A129" s="214" t="s">
        <v>68</v>
      </c>
      <c r="B129" s="133">
        <f t="shared" si="7"/>
        <v>0</v>
      </c>
      <c r="C129" s="133">
        <v>0</v>
      </c>
      <c r="D129" s="133">
        <f>IFERROR(VLOOKUP($A129,'영업총괄 IU'!$A:$F,2,FALSE),0)</f>
        <v>0</v>
      </c>
      <c r="E129" s="133">
        <f>IFERROR(VLOOKUP($A129,'영업총괄 IU'!$A:$F,3,FALSE),0)</f>
        <v>0</v>
      </c>
      <c r="F129" s="133">
        <f>IFERROR(VLOOKUP($A129,'영업총괄 IU'!$A:$F,4,FALSE),0)</f>
        <v>0</v>
      </c>
      <c r="G129" s="133">
        <f>IFERROR(VLOOKUP($A129,'영업총괄 IU'!A:F,5,FALSE),0)</f>
        <v>0</v>
      </c>
      <c r="H129" s="133">
        <f>IFERROR(VLOOKUP($A129,'영업총괄 IU'!$A:$F,6,FALSE),0)</f>
        <v>0</v>
      </c>
      <c r="K129" s="133">
        <f t="shared" si="9"/>
        <v>0</v>
      </c>
      <c r="L129" s="269">
        <f t="shared" si="12"/>
        <v>0</v>
      </c>
      <c r="M129" s="269">
        <f t="shared" si="12"/>
        <v>0</v>
      </c>
      <c r="N129" s="269">
        <f t="shared" si="12"/>
        <v>0</v>
      </c>
      <c r="O129" s="269">
        <f t="shared" si="12"/>
        <v>0</v>
      </c>
      <c r="P129" s="269">
        <f t="shared" si="12"/>
        <v>0</v>
      </c>
      <c r="Q129" s="269">
        <f t="shared" si="12"/>
        <v>0</v>
      </c>
      <c r="R129" s="269">
        <f t="shared" si="12"/>
        <v>0</v>
      </c>
    </row>
    <row r="130" spans="1:18" ht="16" x14ac:dyDescent="0.25">
      <c r="A130" s="213" t="s">
        <v>69</v>
      </c>
      <c r="B130" s="133">
        <f t="shared" ref="B130:B193" si="13">SUM(C130:H130)</f>
        <v>0</v>
      </c>
      <c r="C130" s="133">
        <v>0</v>
      </c>
      <c r="D130" s="133">
        <f>IFERROR(VLOOKUP($A130,'영업총괄 IU'!$A:$F,2,FALSE),0)</f>
        <v>0</v>
      </c>
      <c r="E130" s="133">
        <f>IFERROR(VLOOKUP($A130,'영업총괄 IU'!$A:$F,3,FALSE),0)</f>
        <v>0</v>
      </c>
      <c r="F130" s="133">
        <f>IFERROR(VLOOKUP($A130,'영업총괄 IU'!$A:$F,4,FALSE),0)</f>
        <v>0</v>
      </c>
      <c r="G130" s="133">
        <f>IFERROR(VLOOKUP($A130,'영업총괄 IU'!A:F,5,FALSE),0)</f>
        <v>0</v>
      </c>
      <c r="H130" s="133">
        <f>IFERROR(VLOOKUP($A130,'영업총괄 IU'!$A:$F,6,FALSE),0)</f>
        <v>0</v>
      </c>
      <c r="K130" s="133">
        <f t="shared" si="9"/>
        <v>0</v>
      </c>
      <c r="L130" s="269">
        <f t="shared" si="12"/>
        <v>0</v>
      </c>
      <c r="M130" s="269">
        <f t="shared" si="12"/>
        <v>0</v>
      </c>
      <c r="N130" s="269">
        <f t="shared" si="12"/>
        <v>0</v>
      </c>
      <c r="O130" s="269">
        <f t="shared" si="12"/>
        <v>0</v>
      </c>
      <c r="P130" s="269">
        <f t="shared" si="12"/>
        <v>0</v>
      </c>
      <c r="Q130" s="269">
        <f t="shared" si="12"/>
        <v>0</v>
      </c>
      <c r="R130" s="269">
        <f t="shared" si="12"/>
        <v>0</v>
      </c>
    </row>
    <row r="131" spans="1:18" ht="16" x14ac:dyDescent="0.25">
      <c r="A131" s="202" t="s">
        <v>345</v>
      </c>
      <c r="B131" s="133">
        <f t="shared" si="13"/>
        <v>0</v>
      </c>
      <c r="C131" s="133">
        <v>0</v>
      </c>
      <c r="D131" s="133">
        <f>IFERROR(VLOOKUP($A131,'영업총괄 IU'!$A:$F,2,FALSE),0)</f>
        <v>0</v>
      </c>
      <c r="E131" s="133">
        <f>IFERROR(VLOOKUP($A131,'영업총괄 IU'!$A:$F,3,FALSE),0)</f>
        <v>0</v>
      </c>
      <c r="F131" s="133">
        <f>IFERROR(VLOOKUP($A131,'영업총괄 IU'!$A:$F,4,FALSE),0)</f>
        <v>0</v>
      </c>
      <c r="G131" s="133">
        <f>IFERROR(VLOOKUP($A131,'영업총괄 IU'!A:F,5,FALSE),0)</f>
        <v>0</v>
      </c>
      <c r="H131" s="133">
        <f>IFERROR(VLOOKUP($A131,'영업총괄 IU'!$A:$F,6,FALSE),0)</f>
        <v>0</v>
      </c>
      <c r="K131" s="133">
        <f t="shared" ref="K131:K194" si="14">SUM(D131:H131)</f>
        <v>0</v>
      </c>
      <c r="L131" s="269"/>
      <c r="M131" s="269"/>
      <c r="N131" s="269"/>
      <c r="O131" s="269"/>
      <c r="P131" s="269"/>
      <c r="Q131" s="269"/>
      <c r="R131" s="269"/>
    </row>
    <row r="132" spans="1:18" ht="16" x14ac:dyDescent="0.25">
      <c r="A132" s="214" t="s">
        <v>158</v>
      </c>
      <c r="B132" s="133">
        <f t="shared" si="13"/>
        <v>0</v>
      </c>
      <c r="C132" s="133">
        <v>0</v>
      </c>
      <c r="D132" s="133">
        <f>IFERROR(VLOOKUP($A132,'영업총괄 IU'!$A:$F,2,FALSE),0)</f>
        <v>0</v>
      </c>
      <c r="E132" s="133">
        <f>IFERROR(VLOOKUP($A132,'영업총괄 IU'!$A:$F,3,FALSE),0)</f>
        <v>0</v>
      </c>
      <c r="F132" s="133">
        <f>IFERROR(VLOOKUP($A132,'영업총괄 IU'!$A:$F,4,FALSE),0)</f>
        <v>0</v>
      </c>
      <c r="G132" s="133">
        <f>IFERROR(VLOOKUP($A132,'영업총괄 IU'!A:F,5,FALSE),0)</f>
        <v>0</v>
      </c>
      <c r="H132" s="133">
        <f>IFERROR(VLOOKUP($A132,'영업총괄 IU'!$A:$F,6,FALSE),0)</f>
        <v>0</v>
      </c>
      <c r="K132" s="133">
        <f t="shared" si="14"/>
        <v>0</v>
      </c>
      <c r="L132" s="269">
        <f t="shared" ref="L132:R144" si="15">$K132*L$259</f>
        <v>0</v>
      </c>
      <c r="M132" s="269">
        <f t="shared" si="15"/>
        <v>0</v>
      </c>
      <c r="N132" s="269">
        <f t="shared" si="15"/>
        <v>0</v>
      </c>
      <c r="O132" s="269">
        <f t="shared" si="15"/>
        <v>0</v>
      </c>
      <c r="P132" s="269">
        <f t="shared" si="15"/>
        <v>0</v>
      </c>
      <c r="Q132" s="269">
        <f t="shared" si="15"/>
        <v>0</v>
      </c>
      <c r="R132" s="269">
        <f t="shared" si="15"/>
        <v>0</v>
      </c>
    </row>
    <row r="133" spans="1:18" ht="16" x14ac:dyDescent="0.25">
      <c r="A133" s="213" t="s">
        <v>159</v>
      </c>
      <c r="B133" s="133">
        <f t="shared" si="13"/>
        <v>0</v>
      </c>
      <c r="C133" s="133">
        <v>0</v>
      </c>
      <c r="D133" s="133">
        <f>IFERROR(VLOOKUP($A133,'영업총괄 IU'!$A:$F,2,FALSE),0)</f>
        <v>0</v>
      </c>
      <c r="E133" s="133">
        <f>IFERROR(VLOOKUP($A133,'영업총괄 IU'!$A:$F,3,FALSE),0)</f>
        <v>0</v>
      </c>
      <c r="F133" s="133">
        <f>IFERROR(VLOOKUP($A133,'영업총괄 IU'!$A:$F,4,FALSE),0)</f>
        <v>0</v>
      </c>
      <c r="G133" s="133">
        <f>IFERROR(VLOOKUP($A133,'영업총괄 IU'!A:F,5,FALSE),0)</f>
        <v>0</v>
      </c>
      <c r="H133" s="133">
        <f>IFERROR(VLOOKUP($A133,'영업총괄 IU'!$A:$F,6,FALSE),0)</f>
        <v>0</v>
      </c>
      <c r="K133" s="133">
        <f t="shared" si="14"/>
        <v>0</v>
      </c>
      <c r="L133" s="269">
        <f t="shared" si="15"/>
        <v>0</v>
      </c>
      <c r="M133" s="269">
        <f t="shared" si="15"/>
        <v>0</v>
      </c>
      <c r="N133" s="269">
        <f t="shared" si="15"/>
        <v>0</v>
      </c>
      <c r="O133" s="269">
        <f t="shared" si="15"/>
        <v>0</v>
      </c>
      <c r="P133" s="269">
        <f t="shared" si="15"/>
        <v>0</v>
      </c>
      <c r="Q133" s="269">
        <f t="shared" si="15"/>
        <v>0</v>
      </c>
      <c r="R133" s="269">
        <f t="shared" si="15"/>
        <v>0</v>
      </c>
    </row>
    <row r="134" spans="1:18" ht="16" x14ac:dyDescent="0.25">
      <c r="A134" s="213" t="s">
        <v>222</v>
      </c>
      <c r="B134" s="133">
        <f t="shared" si="13"/>
        <v>0</v>
      </c>
      <c r="C134" s="133">
        <v>0</v>
      </c>
      <c r="D134" s="133">
        <f>IFERROR(VLOOKUP($A134,'영업총괄 IU'!$A:$F,2,FALSE),0)</f>
        <v>0</v>
      </c>
      <c r="E134" s="133">
        <f>IFERROR(VLOOKUP($A134,'영업총괄 IU'!$A:$F,3,FALSE),0)</f>
        <v>0</v>
      </c>
      <c r="F134" s="133">
        <f>IFERROR(VLOOKUP($A134,'영업총괄 IU'!$A:$F,4,FALSE),0)</f>
        <v>0</v>
      </c>
      <c r="G134" s="133">
        <f>IFERROR(VLOOKUP($A134,'영업총괄 IU'!A:F,5,FALSE),0)</f>
        <v>0</v>
      </c>
      <c r="H134" s="133">
        <f>IFERROR(VLOOKUP($A134,'영업총괄 IU'!$A:$F,6,FALSE),0)</f>
        <v>0</v>
      </c>
      <c r="K134" s="133">
        <f t="shared" si="14"/>
        <v>0</v>
      </c>
      <c r="L134" s="269">
        <f t="shared" si="15"/>
        <v>0</v>
      </c>
      <c r="M134" s="269">
        <f t="shared" si="15"/>
        <v>0</v>
      </c>
      <c r="N134" s="269">
        <f t="shared" si="15"/>
        <v>0</v>
      </c>
      <c r="O134" s="269">
        <f t="shared" si="15"/>
        <v>0</v>
      </c>
      <c r="P134" s="269">
        <f t="shared" si="15"/>
        <v>0</v>
      </c>
      <c r="Q134" s="269">
        <f t="shared" si="15"/>
        <v>0</v>
      </c>
      <c r="R134" s="269">
        <f t="shared" si="15"/>
        <v>0</v>
      </c>
    </row>
    <row r="135" spans="1:18" ht="16" x14ac:dyDescent="0.25">
      <c r="A135" s="213" t="s">
        <v>223</v>
      </c>
      <c r="B135" s="133">
        <f t="shared" si="13"/>
        <v>0</v>
      </c>
      <c r="C135" s="133">
        <v>0</v>
      </c>
      <c r="D135" s="133">
        <f>IFERROR(VLOOKUP($A135,'영업총괄 IU'!$A:$F,2,FALSE),0)</f>
        <v>0</v>
      </c>
      <c r="E135" s="133">
        <f>IFERROR(VLOOKUP($A135,'영업총괄 IU'!$A:$F,3,FALSE),0)</f>
        <v>0</v>
      </c>
      <c r="F135" s="133">
        <f>IFERROR(VLOOKUP($A135,'영업총괄 IU'!$A:$F,4,FALSE),0)</f>
        <v>0</v>
      </c>
      <c r="G135" s="133">
        <f>IFERROR(VLOOKUP($A135,'영업총괄 IU'!A:F,5,FALSE),0)</f>
        <v>0</v>
      </c>
      <c r="H135" s="133">
        <f>IFERROR(VLOOKUP($A135,'영업총괄 IU'!$A:$F,6,FALSE),0)</f>
        <v>0</v>
      </c>
      <c r="K135" s="133">
        <f t="shared" si="14"/>
        <v>0</v>
      </c>
      <c r="L135" s="269">
        <f t="shared" si="15"/>
        <v>0</v>
      </c>
      <c r="M135" s="269">
        <f t="shared" si="15"/>
        <v>0</v>
      </c>
      <c r="N135" s="269">
        <f t="shared" si="15"/>
        <v>0</v>
      </c>
      <c r="O135" s="269">
        <f t="shared" si="15"/>
        <v>0</v>
      </c>
      <c r="P135" s="269">
        <f t="shared" si="15"/>
        <v>0</v>
      </c>
      <c r="Q135" s="269">
        <f t="shared" si="15"/>
        <v>0</v>
      </c>
      <c r="R135" s="269">
        <f t="shared" si="15"/>
        <v>0</v>
      </c>
    </row>
    <row r="136" spans="1:18" ht="16" x14ac:dyDescent="0.25">
      <c r="A136" s="213" t="s">
        <v>160</v>
      </c>
      <c r="B136" s="133">
        <f t="shared" si="13"/>
        <v>0</v>
      </c>
      <c r="C136" s="133">
        <v>0</v>
      </c>
      <c r="D136" s="133">
        <f>IFERROR(VLOOKUP($A136,'영업총괄 IU'!$A:$F,2,FALSE),0)</f>
        <v>0</v>
      </c>
      <c r="E136" s="133">
        <f>IFERROR(VLOOKUP($A136,'영업총괄 IU'!$A:$F,3,FALSE),0)</f>
        <v>0</v>
      </c>
      <c r="F136" s="133">
        <f>IFERROR(VLOOKUP($A136,'영업총괄 IU'!$A:$F,4,FALSE),0)</f>
        <v>0</v>
      </c>
      <c r="G136" s="133">
        <f>IFERROR(VLOOKUP($A136,'영업총괄 IU'!A:F,5,FALSE),0)</f>
        <v>0</v>
      </c>
      <c r="H136" s="133">
        <f>IFERROR(VLOOKUP($A136,'영업총괄 IU'!$A:$F,6,FALSE),0)</f>
        <v>0</v>
      </c>
      <c r="K136" s="133">
        <f t="shared" si="14"/>
        <v>0</v>
      </c>
      <c r="L136" s="269">
        <f t="shared" si="15"/>
        <v>0</v>
      </c>
      <c r="M136" s="269">
        <f t="shared" si="15"/>
        <v>0</v>
      </c>
      <c r="N136" s="269">
        <f t="shared" si="15"/>
        <v>0</v>
      </c>
      <c r="O136" s="269">
        <f t="shared" si="15"/>
        <v>0</v>
      </c>
      <c r="P136" s="269">
        <f t="shared" si="15"/>
        <v>0</v>
      </c>
      <c r="Q136" s="269">
        <f t="shared" si="15"/>
        <v>0</v>
      </c>
      <c r="R136" s="269">
        <f t="shared" si="15"/>
        <v>0</v>
      </c>
    </row>
    <row r="137" spans="1:18" ht="16" x14ac:dyDescent="0.25">
      <c r="A137" s="214" t="s">
        <v>70</v>
      </c>
      <c r="B137" s="133">
        <f t="shared" si="13"/>
        <v>0</v>
      </c>
      <c r="C137" s="133">
        <v>0</v>
      </c>
      <c r="D137" s="133">
        <f>IFERROR(VLOOKUP($A137,'영업총괄 IU'!$A:$F,2,FALSE),0)</f>
        <v>0</v>
      </c>
      <c r="E137" s="133">
        <f>IFERROR(VLOOKUP($A137,'영업총괄 IU'!$A:$F,3,FALSE),0)</f>
        <v>0</v>
      </c>
      <c r="F137" s="133">
        <f>IFERROR(VLOOKUP($A137,'영업총괄 IU'!$A:$F,4,FALSE),0)</f>
        <v>0</v>
      </c>
      <c r="G137" s="133">
        <f>IFERROR(VLOOKUP($A137,'영업총괄 IU'!A:F,5,FALSE),0)</f>
        <v>0</v>
      </c>
      <c r="H137" s="133">
        <f>IFERROR(VLOOKUP($A137,'영업총괄 IU'!$A:$F,6,FALSE),0)</f>
        <v>0</v>
      </c>
      <c r="K137" s="133">
        <f t="shared" si="14"/>
        <v>0</v>
      </c>
      <c r="L137" s="269">
        <f t="shared" si="15"/>
        <v>0</v>
      </c>
      <c r="M137" s="269">
        <f t="shared" si="15"/>
        <v>0</v>
      </c>
      <c r="N137" s="269">
        <f t="shared" si="15"/>
        <v>0</v>
      </c>
      <c r="O137" s="269">
        <f t="shared" si="15"/>
        <v>0</v>
      </c>
      <c r="P137" s="269">
        <f t="shared" si="15"/>
        <v>0</v>
      </c>
      <c r="Q137" s="269">
        <f t="shared" si="15"/>
        <v>0</v>
      </c>
      <c r="R137" s="269">
        <f t="shared" si="15"/>
        <v>0</v>
      </c>
    </row>
    <row r="138" spans="1:18" ht="16" x14ac:dyDescent="0.25">
      <c r="A138" s="214" t="s">
        <v>71</v>
      </c>
      <c r="B138" s="133">
        <f t="shared" si="13"/>
        <v>32245115</v>
      </c>
      <c r="C138" s="133">
        <v>0</v>
      </c>
      <c r="D138" s="133">
        <f>IFERROR(VLOOKUP($A138,'영업총괄 IU'!$A:$F,2,FALSE),0)</f>
        <v>6504915</v>
      </c>
      <c r="E138" s="133">
        <f>IFERROR(VLOOKUP($A138,'영업총괄 IU'!$A:$F,3,FALSE),0)</f>
        <v>6537915</v>
      </c>
      <c r="F138" s="133">
        <f>IFERROR(VLOOKUP($A138,'영업총괄 IU'!$A:$F,4,FALSE),0)</f>
        <v>6504915</v>
      </c>
      <c r="G138" s="133">
        <f>IFERROR(VLOOKUP($A138,'영업총괄 IU'!A:F,5,FALSE),0)</f>
        <v>11345370</v>
      </c>
      <c r="H138" s="133">
        <f>IFERROR(VLOOKUP($A138,'영업총괄 IU'!$A:$F,6,FALSE),0)</f>
        <v>1352000</v>
      </c>
      <c r="K138" s="133">
        <f t="shared" si="14"/>
        <v>32245115</v>
      </c>
      <c r="L138" s="269">
        <f t="shared" si="15"/>
        <v>15800106.35</v>
      </c>
      <c r="M138" s="269">
        <f t="shared" si="15"/>
        <v>12898046</v>
      </c>
      <c r="N138" s="269">
        <f t="shared" si="15"/>
        <v>1289804.6000000001</v>
      </c>
      <c r="O138" s="269">
        <f t="shared" si="15"/>
        <v>644902.30000000005</v>
      </c>
      <c r="P138" s="269">
        <f t="shared" si="15"/>
        <v>322451.15000000002</v>
      </c>
      <c r="Q138" s="269">
        <f t="shared" si="15"/>
        <v>322451.15000000002</v>
      </c>
      <c r="R138" s="269">
        <f t="shared" si="15"/>
        <v>515921.84</v>
      </c>
    </row>
    <row r="139" spans="1:18" ht="16" x14ac:dyDescent="0.25">
      <c r="A139" s="213" t="s">
        <v>72</v>
      </c>
      <c r="B139" s="133">
        <f t="shared" si="13"/>
        <v>1352000</v>
      </c>
      <c r="C139" s="133">
        <v>0</v>
      </c>
      <c r="D139" s="133">
        <f>IFERROR(VLOOKUP($A139,'영업총괄 IU'!$A:$F,2,FALSE),0)</f>
        <v>0</v>
      </c>
      <c r="E139" s="133">
        <f>IFERROR(VLOOKUP($A139,'영업총괄 IU'!$A:$F,3,FALSE),0)</f>
        <v>0</v>
      </c>
      <c r="F139" s="133">
        <f>IFERROR(VLOOKUP($A139,'영업총괄 IU'!$A:$F,4,FALSE),0)</f>
        <v>0</v>
      </c>
      <c r="G139" s="133">
        <f>IFERROR(VLOOKUP($A139,'영업총괄 IU'!A:F,5,FALSE),0)</f>
        <v>0</v>
      </c>
      <c r="H139" s="133">
        <f>IFERROR(VLOOKUP($A139,'영업총괄 IU'!$A:$F,6,FALSE),0)</f>
        <v>1352000</v>
      </c>
      <c r="K139" s="133">
        <f t="shared" si="14"/>
        <v>1352000</v>
      </c>
      <c r="L139" s="269">
        <f t="shared" si="15"/>
        <v>662480</v>
      </c>
      <c r="M139" s="269">
        <f t="shared" si="15"/>
        <v>540800</v>
      </c>
      <c r="N139" s="269">
        <f t="shared" si="15"/>
        <v>54080</v>
      </c>
      <c r="O139" s="269">
        <f t="shared" si="15"/>
        <v>27040</v>
      </c>
      <c r="P139" s="269">
        <f t="shared" si="15"/>
        <v>13520</v>
      </c>
      <c r="Q139" s="269">
        <f t="shared" si="15"/>
        <v>13520</v>
      </c>
      <c r="R139" s="269">
        <f t="shared" si="15"/>
        <v>21632</v>
      </c>
    </row>
    <row r="140" spans="1:18" ht="16" x14ac:dyDescent="0.25">
      <c r="A140" s="213" t="s">
        <v>224</v>
      </c>
      <c r="B140" s="133">
        <f t="shared" si="13"/>
        <v>0</v>
      </c>
      <c r="C140" s="133">
        <v>0</v>
      </c>
      <c r="D140" s="133">
        <f>IFERROR(VLOOKUP($A140,'영업총괄 IU'!$A:$F,2,FALSE),0)</f>
        <v>0</v>
      </c>
      <c r="E140" s="133">
        <f>IFERROR(VLOOKUP($A140,'영업총괄 IU'!$A:$F,3,FALSE),0)</f>
        <v>0</v>
      </c>
      <c r="F140" s="133">
        <f>IFERROR(VLOOKUP($A140,'영업총괄 IU'!$A:$F,4,FALSE),0)</f>
        <v>0</v>
      </c>
      <c r="G140" s="133">
        <f>IFERROR(VLOOKUP($A140,'영업총괄 IU'!A:F,5,FALSE),0)</f>
        <v>0</v>
      </c>
      <c r="H140" s="133">
        <f>IFERROR(VLOOKUP($A140,'영업총괄 IU'!$A:$F,6,FALSE),0)</f>
        <v>0</v>
      </c>
      <c r="K140" s="133">
        <f t="shared" si="14"/>
        <v>0</v>
      </c>
      <c r="L140" s="269">
        <f t="shared" si="15"/>
        <v>0</v>
      </c>
      <c r="M140" s="269">
        <f t="shared" si="15"/>
        <v>0</v>
      </c>
      <c r="N140" s="269">
        <f t="shared" si="15"/>
        <v>0</v>
      </c>
      <c r="O140" s="269">
        <f t="shared" si="15"/>
        <v>0</v>
      </c>
      <c r="P140" s="269">
        <f t="shared" si="15"/>
        <v>0</v>
      </c>
      <c r="Q140" s="269">
        <f t="shared" si="15"/>
        <v>0</v>
      </c>
      <c r="R140" s="269">
        <f t="shared" si="15"/>
        <v>0</v>
      </c>
    </row>
    <row r="141" spans="1:18" ht="16" x14ac:dyDescent="0.25">
      <c r="A141" s="213" t="s">
        <v>73</v>
      </c>
      <c r="B141" s="133">
        <f t="shared" si="13"/>
        <v>18200280</v>
      </c>
      <c r="C141" s="133">
        <v>0</v>
      </c>
      <c r="D141" s="133">
        <f>IFERROR(VLOOKUP($A141,'영업총괄 IU'!$A:$F,2,FALSE),0)</f>
        <v>3800070</v>
      </c>
      <c r="E141" s="133">
        <f>IFERROR(VLOOKUP($A141,'영업총괄 IU'!$A:$F,3,FALSE),0)</f>
        <v>3800070</v>
      </c>
      <c r="F141" s="133">
        <f>IFERROR(VLOOKUP($A141,'영업총괄 IU'!$A:$F,4,FALSE),0)</f>
        <v>3800070</v>
      </c>
      <c r="G141" s="133">
        <f>IFERROR(VLOOKUP($A141,'영업총괄 IU'!A:F,5,FALSE),0)</f>
        <v>6800070</v>
      </c>
      <c r="H141" s="133">
        <f>IFERROR(VLOOKUP($A141,'영업총괄 IU'!$A:$F,6,FALSE),0)</f>
        <v>0</v>
      </c>
      <c r="K141" s="133">
        <f t="shared" si="14"/>
        <v>18200280</v>
      </c>
      <c r="L141" s="269">
        <f t="shared" si="15"/>
        <v>8918137.1999999993</v>
      </c>
      <c r="M141" s="269">
        <f t="shared" si="15"/>
        <v>7280112</v>
      </c>
      <c r="N141" s="269">
        <f t="shared" si="15"/>
        <v>728011.20000000007</v>
      </c>
      <c r="O141" s="269">
        <f t="shared" si="15"/>
        <v>364005.60000000003</v>
      </c>
      <c r="P141" s="269">
        <f t="shared" si="15"/>
        <v>182002.80000000002</v>
      </c>
      <c r="Q141" s="269">
        <f t="shared" si="15"/>
        <v>182002.80000000002</v>
      </c>
      <c r="R141" s="269">
        <f t="shared" si="15"/>
        <v>291204.47999999998</v>
      </c>
    </row>
    <row r="142" spans="1:18" ht="16" x14ac:dyDescent="0.25">
      <c r="A142" s="213" t="s">
        <v>74</v>
      </c>
      <c r="B142" s="133">
        <f t="shared" si="13"/>
        <v>12659835</v>
      </c>
      <c r="C142" s="133">
        <v>0</v>
      </c>
      <c r="D142" s="133">
        <f>IFERROR(VLOOKUP($A142,'영업총괄 IU'!$A:$F,2,FALSE),0)</f>
        <v>2704845</v>
      </c>
      <c r="E142" s="133">
        <f>IFERROR(VLOOKUP($A142,'영업총괄 IU'!$A:$F,3,FALSE),0)</f>
        <v>2704845</v>
      </c>
      <c r="F142" s="133">
        <f>IFERROR(VLOOKUP($A142,'영업총괄 IU'!$A:$F,4,FALSE),0)</f>
        <v>2704845</v>
      </c>
      <c r="G142" s="133">
        <f>IFERROR(VLOOKUP($A142,'영업총괄 IU'!A:F,5,FALSE),0)</f>
        <v>4545300</v>
      </c>
      <c r="H142" s="133">
        <f>IFERROR(VLOOKUP($A142,'영업총괄 IU'!$A:$F,6,FALSE),0)</f>
        <v>0</v>
      </c>
      <c r="K142" s="133">
        <f t="shared" si="14"/>
        <v>12659835</v>
      </c>
      <c r="L142" s="269">
        <f t="shared" si="15"/>
        <v>6203319.1499999994</v>
      </c>
      <c r="M142" s="269">
        <f t="shared" si="15"/>
        <v>5063934</v>
      </c>
      <c r="N142" s="269">
        <f t="shared" si="15"/>
        <v>506393.4</v>
      </c>
      <c r="O142" s="269">
        <f t="shared" si="15"/>
        <v>253196.7</v>
      </c>
      <c r="P142" s="269">
        <f t="shared" si="15"/>
        <v>126598.35</v>
      </c>
      <c r="Q142" s="269">
        <f t="shared" si="15"/>
        <v>126598.35</v>
      </c>
      <c r="R142" s="269">
        <f t="shared" si="15"/>
        <v>202557.36000000002</v>
      </c>
    </row>
    <row r="143" spans="1:18" ht="16" x14ac:dyDescent="0.25">
      <c r="A143" s="213" t="s">
        <v>161</v>
      </c>
      <c r="B143" s="133">
        <f t="shared" si="13"/>
        <v>33000</v>
      </c>
      <c r="C143" s="133">
        <v>0</v>
      </c>
      <c r="D143" s="133">
        <f>IFERROR(VLOOKUP($A143,'영업총괄 IU'!$A:$F,2,FALSE),0)</f>
        <v>0</v>
      </c>
      <c r="E143" s="133">
        <f>IFERROR(VLOOKUP($A143,'영업총괄 IU'!$A:$F,3,FALSE),0)</f>
        <v>33000</v>
      </c>
      <c r="F143" s="133">
        <f>IFERROR(VLOOKUP($A143,'영업총괄 IU'!$A:$F,4,FALSE),0)</f>
        <v>0</v>
      </c>
      <c r="G143" s="133">
        <f>IFERROR(VLOOKUP($A143,'영업총괄 IU'!A:F,5,FALSE),0)</f>
        <v>0</v>
      </c>
      <c r="H143" s="133">
        <f>IFERROR(VLOOKUP($A143,'영업총괄 IU'!$A:$F,6,FALSE),0)</f>
        <v>0</v>
      </c>
      <c r="K143" s="133">
        <f t="shared" si="14"/>
        <v>33000</v>
      </c>
      <c r="L143" s="269">
        <f t="shared" si="15"/>
        <v>16170</v>
      </c>
      <c r="M143" s="269">
        <f t="shared" si="15"/>
        <v>13200</v>
      </c>
      <c r="N143" s="269">
        <f t="shared" si="15"/>
        <v>1320</v>
      </c>
      <c r="O143" s="269">
        <f t="shared" si="15"/>
        <v>660</v>
      </c>
      <c r="P143" s="269">
        <f t="shared" si="15"/>
        <v>330</v>
      </c>
      <c r="Q143" s="269">
        <f t="shared" si="15"/>
        <v>330</v>
      </c>
      <c r="R143" s="269">
        <f t="shared" si="15"/>
        <v>528</v>
      </c>
    </row>
    <row r="144" spans="1:18" ht="16" x14ac:dyDescent="0.25">
      <c r="A144" s="213" t="s">
        <v>225</v>
      </c>
      <c r="B144" s="133">
        <f t="shared" si="13"/>
        <v>0</v>
      </c>
      <c r="C144" s="133">
        <v>0</v>
      </c>
      <c r="D144" s="133">
        <f>IFERROR(VLOOKUP($A144,'영업총괄 IU'!$A:$F,2,FALSE),0)</f>
        <v>0</v>
      </c>
      <c r="E144" s="133">
        <f>IFERROR(VLOOKUP($A144,'영업총괄 IU'!$A:$F,3,FALSE),0)</f>
        <v>0</v>
      </c>
      <c r="F144" s="133">
        <f>IFERROR(VLOOKUP($A144,'영업총괄 IU'!$A:$F,4,FALSE),0)</f>
        <v>0</v>
      </c>
      <c r="G144" s="133">
        <f>IFERROR(VLOOKUP($A144,'영업총괄 IU'!A:F,5,FALSE),0)</f>
        <v>0</v>
      </c>
      <c r="H144" s="133">
        <f>IFERROR(VLOOKUP($A144,'영업총괄 IU'!$A:$F,6,FALSE),0)</f>
        <v>0</v>
      </c>
      <c r="K144" s="133">
        <f t="shared" si="14"/>
        <v>0</v>
      </c>
      <c r="L144" s="269">
        <f t="shared" si="15"/>
        <v>0</v>
      </c>
      <c r="M144" s="269">
        <f t="shared" si="15"/>
        <v>0</v>
      </c>
      <c r="N144" s="269">
        <f t="shared" si="15"/>
        <v>0</v>
      </c>
      <c r="O144" s="269">
        <f t="shared" si="15"/>
        <v>0</v>
      </c>
      <c r="P144" s="269">
        <f t="shared" si="15"/>
        <v>0</v>
      </c>
      <c r="Q144" s="269">
        <f t="shared" si="15"/>
        <v>0</v>
      </c>
      <c r="R144" s="269">
        <f t="shared" si="15"/>
        <v>0</v>
      </c>
    </row>
    <row r="145" spans="1:18" ht="16" x14ac:dyDescent="0.25">
      <c r="A145" s="202" t="s">
        <v>346</v>
      </c>
      <c r="B145" s="133">
        <f t="shared" si="13"/>
        <v>0</v>
      </c>
      <c r="C145" s="133">
        <v>0</v>
      </c>
      <c r="D145" s="133">
        <f>IFERROR(VLOOKUP($A145,'영업총괄 IU'!$A:$F,2,FALSE),0)</f>
        <v>0</v>
      </c>
      <c r="E145" s="133">
        <f>IFERROR(VLOOKUP($A145,'영업총괄 IU'!$A:$F,3,FALSE),0)</f>
        <v>0</v>
      </c>
      <c r="F145" s="133">
        <f>IFERROR(VLOOKUP($A145,'영업총괄 IU'!$A:$F,4,FALSE),0)</f>
        <v>0</v>
      </c>
      <c r="G145" s="133">
        <f>IFERROR(VLOOKUP($A145,'영업총괄 IU'!A:F,5,FALSE),0)</f>
        <v>0</v>
      </c>
      <c r="H145" s="133">
        <f>IFERROR(VLOOKUP($A145,'영업총괄 IU'!$A:$F,6,FALSE),0)</f>
        <v>0</v>
      </c>
      <c r="K145" s="133">
        <f t="shared" si="14"/>
        <v>0</v>
      </c>
      <c r="L145" s="269"/>
      <c r="M145" s="269"/>
      <c r="N145" s="269"/>
      <c r="O145" s="269"/>
      <c r="P145" s="269"/>
      <c r="Q145" s="269"/>
      <c r="R145" s="269"/>
    </row>
    <row r="146" spans="1:18" ht="16" x14ac:dyDescent="0.25">
      <c r="A146" s="202" t="s">
        <v>347</v>
      </c>
      <c r="B146" s="133">
        <f t="shared" si="13"/>
        <v>0</v>
      </c>
      <c r="C146" s="133">
        <v>0</v>
      </c>
      <c r="D146" s="133">
        <f>IFERROR(VLOOKUP($A146,'영업총괄 IU'!$A:$F,2,FALSE),0)</f>
        <v>0</v>
      </c>
      <c r="E146" s="133">
        <f>IFERROR(VLOOKUP($A146,'영업총괄 IU'!$A:$F,3,FALSE),0)</f>
        <v>0</v>
      </c>
      <c r="F146" s="133">
        <f>IFERROR(VLOOKUP($A146,'영업총괄 IU'!$A:$F,4,FALSE),0)</f>
        <v>0</v>
      </c>
      <c r="G146" s="133">
        <f>IFERROR(VLOOKUP($A146,'영업총괄 IU'!A:F,5,FALSE),0)</f>
        <v>0</v>
      </c>
      <c r="H146" s="133">
        <f>IFERROR(VLOOKUP($A146,'영업총괄 IU'!$A:$F,6,FALSE),0)</f>
        <v>0</v>
      </c>
      <c r="K146" s="133">
        <f t="shared" si="14"/>
        <v>0</v>
      </c>
      <c r="L146" s="269"/>
      <c r="M146" s="269"/>
      <c r="N146" s="269"/>
      <c r="O146" s="269"/>
      <c r="P146" s="269"/>
      <c r="Q146" s="269"/>
      <c r="R146" s="269"/>
    </row>
    <row r="147" spans="1:18" ht="16" x14ac:dyDescent="0.25">
      <c r="A147" s="214" t="s">
        <v>75</v>
      </c>
      <c r="B147" s="133">
        <f t="shared" si="13"/>
        <v>0</v>
      </c>
      <c r="C147" s="133">
        <v>0</v>
      </c>
      <c r="D147" s="133">
        <f>IFERROR(VLOOKUP($A147,'영업총괄 IU'!$A:$F,2,FALSE),0)</f>
        <v>0</v>
      </c>
      <c r="E147" s="133">
        <f>IFERROR(VLOOKUP($A147,'영업총괄 IU'!$A:$F,3,FALSE),0)</f>
        <v>0</v>
      </c>
      <c r="F147" s="133">
        <f>IFERROR(VLOOKUP($A147,'영업총괄 IU'!$A:$F,4,FALSE),0)</f>
        <v>0</v>
      </c>
      <c r="G147" s="133">
        <f>IFERROR(VLOOKUP($A147,'영업총괄 IU'!A:F,5,FALSE),0)</f>
        <v>0</v>
      </c>
      <c r="H147" s="133">
        <f>IFERROR(VLOOKUP($A147,'영업총괄 IU'!$A:$F,6,FALSE),0)</f>
        <v>0</v>
      </c>
      <c r="K147" s="133">
        <f t="shared" si="14"/>
        <v>0</v>
      </c>
      <c r="L147" s="269">
        <f t="shared" ref="L147:R162" si="16">$K147*L$259</f>
        <v>0</v>
      </c>
      <c r="M147" s="269">
        <f t="shared" si="16"/>
        <v>0</v>
      </c>
      <c r="N147" s="269">
        <f t="shared" si="16"/>
        <v>0</v>
      </c>
      <c r="O147" s="269">
        <f t="shared" si="16"/>
        <v>0</v>
      </c>
      <c r="P147" s="269">
        <f t="shared" si="16"/>
        <v>0</v>
      </c>
      <c r="Q147" s="269">
        <f t="shared" si="16"/>
        <v>0</v>
      </c>
      <c r="R147" s="269">
        <f t="shared" si="16"/>
        <v>0</v>
      </c>
    </row>
    <row r="148" spans="1:18" ht="16" x14ac:dyDescent="0.25">
      <c r="A148" s="213" t="s">
        <v>162</v>
      </c>
      <c r="B148" s="133">
        <f t="shared" si="13"/>
        <v>0</v>
      </c>
      <c r="C148" s="133">
        <v>0</v>
      </c>
      <c r="D148" s="133">
        <f>IFERROR(VLOOKUP($A148,'영업총괄 IU'!$A:$F,2,FALSE),0)</f>
        <v>0</v>
      </c>
      <c r="E148" s="133">
        <f>IFERROR(VLOOKUP($A148,'영업총괄 IU'!$A:$F,3,FALSE),0)</f>
        <v>0</v>
      </c>
      <c r="F148" s="133">
        <f>IFERROR(VLOOKUP($A148,'영업총괄 IU'!$A:$F,4,FALSE),0)</f>
        <v>0</v>
      </c>
      <c r="G148" s="133">
        <f>IFERROR(VLOOKUP($A148,'영업총괄 IU'!A:F,5,FALSE),0)</f>
        <v>0</v>
      </c>
      <c r="H148" s="133">
        <f>IFERROR(VLOOKUP($A148,'영업총괄 IU'!$A:$F,6,FALSE),0)</f>
        <v>0</v>
      </c>
      <c r="K148" s="133">
        <f t="shared" si="14"/>
        <v>0</v>
      </c>
      <c r="L148" s="269">
        <f t="shared" si="16"/>
        <v>0</v>
      </c>
      <c r="M148" s="269">
        <f t="shared" si="16"/>
        <v>0</v>
      </c>
      <c r="N148" s="269">
        <f t="shared" si="16"/>
        <v>0</v>
      </c>
      <c r="O148" s="269">
        <f t="shared" si="16"/>
        <v>0</v>
      </c>
      <c r="P148" s="269">
        <f t="shared" si="16"/>
        <v>0</v>
      </c>
      <c r="Q148" s="269">
        <f t="shared" si="16"/>
        <v>0</v>
      </c>
      <c r="R148" s="269">
        <f t="shared" si="16"/>
        <v>0</v>
      </c>
    </row>
    <row r="149" spans="1:18" ht="16" x14ac:dyDescent="0.25">
      <c r="A149" s="213" t="s">
        <v>76</v>
      </c>
      <c r="B149" s="133">
        <f t="shared" si="13"/>
        <v>0</v>
      </c>
      <c r="C149" s="133">
        <v>0</v>
      </c>
      <c r="D149" s="133">
        <f>IFERROR(VLOOKUP($A149,'영업총괄 IU'!$A:$F,2,FALSE),0)</f>
        <v>0</v>
      </c>
      <c r="E149" s="133">
        <f>IFERROR(VLOOKUP($A149,'영업총괄 IU'!$A:$F,3,FALSE),0)</f>
        <v>0</v>
      </c>
      <c r="F149" s="133">
        <f>IFERROR(VLOOKUP($A149,'영업총괄 IU'!$A:$F,4,FALSE),0)</f>
        <v>0</v>
      </c>
      <c r="G149" s="133">
        <f>IFERROR(VLOOKUP($A149,'영업총괄 IU'!A:F,5,FALSE),0)</f>
        <v>0</v>
      </c>
      <c r="H149" s="133">
        <f>IFERROR(VLOOKUP($A149,'영업총괄 IU'!$A:$F,6,FALSE),0)</f>
        <v>0</v>
      </c>
      <c r="K149" s="133">
        <f t="shared" si="14"/>
        <v>0</v>
      </c>
      <c r="L149" s="269">
        <f t="shared" si="16"/>
        <v>0</v>
      </c>
      <c r="M149" s="269">
        <f t="shared" si="16"/>
        <v>0</v>
      </c>
      <c r="N149" s="269">
        <f t="shared" si="16"/>
        <v>0</v>
      </c>
      <c r="O149" s="269">
        <f t="shared" si="16"/>
        <v>0</v>
      </c>
      <c r="P149" s="269">
        <f t="shared" si="16"/>
        <v>0</v>
      </c>
      <c r="Q149" s="269">
        <f t="shared" si="16"/>
        <v>0</v>
      </c>
      <c r="R149" s="269">
        <f t="shared" si="16"/>
        <v>0</v>
      </c>
    </row>
    <row r="150" spans="1:18" ht="16" x14ac:dyDescent="0.25">
      <c r="A150" s="213" t="s">
        <v>163</v>
      </c>
      <c r="B150" s="133">
        <f t="shared" si="13"/>
        <v>0</v>
      </c>
      <c r="C150" s="133">
        <v>0</v>
      </c>
      <c r="D150" s="133">
        <f>IFERROR(VLOOKUP($A150,'영업총괄 IU'!$A:$F,2,FALSE),0)</f>
        <v>0</v>
      </c>
      <c r="E150" s="133">
        <f>IFERROR(VLOOKUP($A150,'영업총괄 IU'!$A:$F,3,FALSE),0)</f>
        <v>0</v>
      </c>
      <c r="F150" s="133">
        <f>IFERROR(VLOOKUP($A150,'영업총괄 IU'!$A:$F,4,FALSE),0)</f>
        <v>0</v>
      </c>
      <c r="G150" s="133">
        <f>IFERROR(VLOOKUP($A150,'영업총괄 IU'!A:F,5,FALSE),0)</f>
        <v>0</v>
      </c>
      <c r="H150" s="133">
        <f>IFERROR(VLOOKUP($A150,'영업총괄 IU'!$A:$F,6,FALSE),0)</f>
        <v>0</v>
      </c>
      <c r="K150" s="133">
        <f t="shared" si="14"/>
        <v>0</v>
      </c>
      <c r="L150" s="269">
        <f t="shared" si="16"/>
        <v>0</v>
      </c>
      <c r="M150" s="269">
        <f t="shared" si="16"/>
        <v>0</v>
      </c>
      <c r="N150" s="269">
        <f t="shared" si="16"/>
        <v>0</v>
      </c>
      <c r="O150" s="269">
        <f t="shared" si="16"/>
        <v>0</v>
      </c>
      <c r="P150" s="269">
        <f t="shared" si="16"/>
        <v>0</v>
      </c>
      <c r="Q150" s="269">
        <f t="shared" si="16"/>
        <v>0</v>
      </c>
      <c r="R150" s="269">
        <f t="shared" si="16"/>
        <v>0</v>
      </c>
    </row>
    <row r="151" spans="1:18" ht="16" x14ac:dyDescent="0.25">
      <c r="A151" s="213" t="s">
        <v>164</v>
      </c>
      <c r="B151" s="133">
        <f t="shared" si="13"/>
        <v>0</v>
      </c>
      <c r="C151" s="133">
        <v>0</v>
      </c>
      <c r="D151" s="133">
        <f>IFERROR(VLOOKUP($A151,'영업총괄 IU'!$A:$F,2,FALSE),0)</f>
        <v>0</v>
      </c>
      <c r="E151" s="133">
        <f>IFERROR(VLOOKUP($A151,'영업총괄 IU'!$A:$F,3,FALSE),0)</f>
        <v>0</v>
      </c>
      <c r="F151" s="133">
        <f>IFERROR(VLOOKUP($A151,'영업총괄 IU'!$A:$F,4,FALSE),0)</f>
        <v>0</v>
      </c>
      <c r="G151" s="133">
        <f>IFERROR(VLOOKUP($A151,'영업총괄 IU'!A:F,5,FALSE),0)</f>
        <v>0</v>
      </c>
      <c r="H151" s="133">
        <f>IFERROR(VLOOKUP($A151,'영업총괄 IU'!$A:$F,6,FALSE),0)</f>
        <v>0</v>
      </c>
      <c r="K151" s="133">
        <f t="shared" si="14"/>
        <v>0</v>
      </c>
      <c r="L151" s="269">
        <f t="shared" si="16"/>
        <v>0</v>
      </c>
      <c r="M151" s="269">
        <f t="shared" si="16"/>
        <v>0</v>
      </c>
      <c r="N151" s="269">
        <f t="shared" si="16"/>
        <v>0</v>
      </c>
      <c r="O151" s="269">
        <f t="shared" si="16"/>
        <v>0</v>
      </c>
      <c r="P151" s="269">
        <f t="shared" si="16"/>
        <v>0</v>
      </c>
      <c r="Q151" s="269">
        <f t="shared" si="16"/>
        <v>0</v>
      </c>
      <c r="R151" s="269">
        <f t="shared" si="16"/>
        <v>0</v>
      </c>
    </row>
    <row r="152" spans="1:18" ht="16" x14ac:dyDescent="0.25">
      <c r="A152" s="214" t="s">
        <v>77</v>
      </c>
      <c r="B152" s="133">
        <f t="shared" si="13"/>
        <v>1600200</v>
      </c>
      <c r="C152" s="133">
        <v>0</v>
      </c>
      <c r="D152" s="133">
        <f>IFERROR(VLOOKUP($A152,'영업총괄 IU'!$A:$F,2,FALSE),0)</f>
        <v>272680</v>
      </c>
      <c r="E152" s="133">
        <f>IFERROR(VLOOKUP($A152,'영업총괄 IU'!$A:$F,3,FALSE),0)</f>
        <v>798820</v>
      </c>
      <c r="F152" s="133">
        <f>IFERROR(VLOOKUP($A152,'영업총괄 IU'!$A:$F,4,FALSE),0)</f>
        <v>38000</v>
      </c>
      <c r="G152" s="133">
        <f>IFERROR(VLOOKUP($A152,'영업총괄 IU'!A:F,5,FALSE),0)</f>
        <v>0</v>
      </c>
      <c r="H152" s="133">
        <f>IFERROR(VLOOKUP($A152,'영업총괄 IU'!$A:$F,6,FALSE),0)</f>
        <v>490700</v>
      </c>
      <c r="K152" s="133">
        <f t="shared" si="14"/>
        <v>1600200</v>
      </c>
      <c r="L152" s="269">
        <f t="shared" si="16"/>
        <v>784098</v>
      </c>
      <c r="M152" s="269">
        <f t="shared" si="16"/>
        <v>640080</v>
      </c>
      <c r="N152" s="269">
        <f t="shared" si="16"/>
        <v>64008</v>
      </c>
      <c r="O152" s="269">
        <f t="shared" si="16"/>
        <v>32004</v>
      </c>
      <c r="P152" s="269">
        <f t="shared" si="16"/>
        <v>16002</v>
      </c>
      <c r="Q152" s="269">
        <f t="shared" si="16"/>
        <v>16002</v>
      </c>
      <c r="R152" s="269">
        <f t="shared" si="16"/>
        <v>25603.200000000001</v>
      </c>
    </row>
    <row r="153" spans="1:18" ht="16" x14ac:dyDescent="0.25">
      <c r="A153" s="213" t="s">
        <v>78</v>
      </c>
      <c r="B153" s="133">
        <f t="shared" si="13"/>
        <v>175550</v>
      </c>
      <c r="C153" s="133">
        <v>0</v>
      </c>
      <c r="D153" s="133">
        <f>IFERROR(VLOOKUP($A153,'영업총괄 IU'!$A:$F,2,FALSE),0)</f>
        <v>95050</v>
      </c>
      <c r="E153" s="133">
        <f>IFERROR(VLOOKUP($A153,'영업총괄 IU'!$A:$F,3,FALSE),0)</f>
        <v>59800</v>
      </c>
      <c r="F153" s="133">
        <f>IFERROR(VLOOKUP($A153,'영업총괄 IU'!$A:$F,4,FALSE),0)</f>
        <v>8000</v>
      </c>
      <c r="G153" s="133">
        <f>IFERROR(VLOOKUP($A153,'영업총괄 IU'!A:F,5,FALSE),0)</f>
        <v>0</v>
      </c>
      <c r="H153" s="133">
        <f>IFERROR(VLOOKUP($A153,'영업총괄 IU'!$A:$F,6,FALSE),0)</f>
        <v>12700</v>
      </c>
      <c r="K153" s="133">
        <f t="shared" si="14"/>
        <v>175550</v>
      </c>
      <c r="L153" s="269">
        <f t="shared" si="16"/>
        <v>86019.5</v>
      </c>
      <c r="M153" s="269">
        <f t="shared" si="16"/>
        <v>70220</v>
      </c>
      <c r="N153" s="269">
        <f t="shared" si="16"/>
        <v>7022</v>
      </c>
      <c r="O153" s="269">
        <f t="shared" si="16"/>
        <v>3511</v>
      </c>
      <c r="P153" s="269">
        <f t="shared" si="16"/>
        <v>1755.5</v>
      </c>
      <c r="Q153" s="269">
        <f t="shared" si="16"/>
        <v>1755.5</v>
      </c>
      <c r="R153" s="269">
        <f t="shared" si="16"/>
        <v>2808.8</v>
      </c>
    </row>
    <row r="154" spans="1:18" ht="16" x14ac:dyDescent="0.25">
      <c r="A154" s="213" t="s">
        <v>79</v>
      </c>
      <c r="B154" s="133">
        <f t="shared" si="13"/>
        <v>1394650</v>
      </c>
      <c r="C154" s="133">
        <v>0</v>
      </c>
      <c r="D154" s="133">
        <f>IFERROR(VLOOKUP($A154,'영업총괄 IU'!$A:$F,2,FALSE),0)</f>
        <v>177630</v>
      </c>
      <c r="E154" s="133">
        <f>IFERROR(VLOOKUP($A154,'영업총괄 IU'!$A:$F,3,FALSE),0)</f>
        <v>739020</v>
      </c>
      <c r="F154" s="133">
        <f>IFERROR(VLOOKUP($A154,'영업총괄 IU'!$A:$F,4,FALSE),0)</f>
        <v>0</v>
      </c>
      <c r="G154" s="133">
        <f>IFERROR(VLOOKUP($A154,'영업총괄 IU'!A:F,5,FALSE),0)</f>
        <v>0</v>
      </c>
      <c r="H154" s="133">
        <f>IFERROR(VLOOKUP($A154,'영업총괄 IU'!$A:$F,6,FALSE),0)</f>
        <v>478000</v>
      </c>
      <c r="K154" s="133">
        <f t="shared" si="14"/>
        <v>1394650</v>
      </c>
      <c r="L154" s="269">
        <f t="shared" si="16"/>
        <v>683378.5</v>
      </c>
      <c r="M154" s="269">
        <f t="shared" si="16"/>
        <v>557860</v>
      </c>
      <c r="N154" s="269">
        <f t="shared" si="16"/>
        <v>55786</v>
      </c>
      <c r="O154" s="269">
        <f t="shared" si="16"/>
        <v>27893</v>
      </c>
      <c r="P154" s="269">
        <f t="shared" si="16"/>
        <v>13946.5</v>
      </c>
      <c r="Q154" s="269">
        <f t="shared" si="16"/>
        <v>13946.5</v>
      </c>
      <c r="R154" s="269">
        <f t="shared" si="16"/>
        <v>22314.400000000001</v>
      </c>
    </row>
    <row r="155" spans="1:18" ht="16" x14ac:dyDescent="0.25">
      <c r="A155" s="213" t="s">
        <v>80</v>
      </c>
      <c r="B155" s="133">
        <f t="shared" si="13"/>
        <v>30000</v>
      </c>
      <c r="C155" s="133">
        <v>0</v>
      </c>
      <c r="D155" s="133">
        <f>IFERROR(VLOOKUP($A155,'영업총괄 IU'!$A:$F,2,FALSE),0)</f>
        <v>0</v>
      </c>
      <c r="E155" s="133">
        <f>IFERROR(VLOOKUP($A155,'영업총괄 IU'!$A:$F,3,FALSE),0)</f>
        <v>0</v>
      </c>
      <c r="F155" s="133">
        <f>IFERROR(VLOOKUP($A155,'영업총괄 IU'!$A:$F,4,FALSE),0)</f>
        <v>30000</v>
      </c>
      <c r="G155" s="133">
        <f>IFERROR(VLOOKUP($A155,'영업총괄 IU'!A:F,5,FALSE),0)</f>
        <v>0</v>
      </c>
      <c r="H155" s="133">
        <f>IFERROR(VLOOKUP($A155,'영업총괄 IU'!$A:$F,6,FALSE),0)</f>
        <v>0</v>
      </c>
      <c r="K155" s="133">
        <f t="shared" si="14"/>
        <v>30000</v>
      </c>
      <c r="L155" s="269">
        <f t="shared" si="16"/>
        <v>14700</v>
      </c>
      <c r="M155" s="269">
        <f t="shared" si="16"/>
        <v>12000</v>
      </c>
      <c r="N155" s="269">
        <f t="shared" si="16"/>
        <v>1200</v>
      </c>
      <c r="O155" s="269">
        <f t="shared" si="16"/>
        <v>600</v>
      </c>
      <c r="P155" s="269">
        <f t="shared" si="16"/>
        <v>300</v>
      </c>
      <c r="Q155" s="269">
        <f t="shared" si="16"/>
        <v>300</v>
      </c>
      <c r="R155" s="269">
        <f t="shared" si="16"/>
        <v>480</v>
      </c>
    </row>
    <row r="156" spans="1:18" ht="16" x14ac:dyDescent="0.25">
      <c r="A156" s="213" t="s">
        <v>81</v>
      </c>
      <c r="B156" s="133">
        <f t="shared" si="13"/>
        <v>0</v>
      </c>
      <c r="C156" s="133">
        <v>0</v>
      </c>
      <c r="D156" s="133">
        <f>IFERROR(VLOOKUP($A156,'영업총괄 IU'!$A:$F,2,FALSE),0)</f>
        <v>0</v>
      </c>
      <c r="E156" s="133">
        <f>IFERROR(VLOOKUP($A156,'영업총괄 IU'!$A:$F,3,FALSE),0)</f>
        <v>0</v>
      </c>
      <c r="F156" s="133">
        <f>IFERROR(VLOOKUP($A156,'영업총괄 IU'!$A:$F,4,FALSE),0)</f>
        <v>0</v>
      </c>
      <c r="G156" s="133">
        <f>IFERROR(VLOOKUP($A156,'영업총괄 IU'!A:F,5,FALSE),0)</f>
        <v>0</v>
      </c>
      <c r="H156" s="133">
        <f>IFERROR(VLOOKUP($A156,'영업총괄 IU'!$A:$F,6,FALSE),0)</f>
        <v>0</v>
      </c>
      <c r="K156" s="133">
        <f t="shared" si="14"/>
        <v>0</v>
      </c>
      <c r="L156" s="269">
        <f t="shared" si="16"/>
        <v>0</v>
      </c>
      <c r="M156" s="269">
        <f t="shared" si="16"/>
        <v>0</v>
      </c>
      <c r="N156" s="269">
        <f t="shared" si="16"/>
        <v>0</v>
      </c>
      <c r="O156" s="269">
        <f t="shared" si="16"/>
        <v>0</v>
      </c>
      <c r="P156" s="269">
        <f t="shared" si="16"/>
        <v>0</v>
      </c>
      <c r="Q156" s="269">
        <f t="shared" si="16"/>
        <v>0</v>
      </c>
      <c r="R156" s="269">
        <f t="shared" si="16"/>
        <v>0</v>
      </c>
    </row>
    <row r="157" spans="1:18" ht="16" x14ac:dyDescent="0.25">
      <c r="A157" s="213" t="s">
        <v>226</v>
      </c>
      <c r="B157" s="133">
        <f t="shared" si="13"/>
        <v>0</v>
      </c>
      <c r="C157" s="133">
        <v>0</v>
      </c>
      <c r="D157" s="133">
        <f>IFERROR(VLOOKUP($A157,'영업총괄 IU'!$A:$F,2,FALSE),0)</f>
        <v>0</v>
      </c>
      <c r="E157" s="133">
        <f>IFERROR(VLOOKUP($A157,'영업총괄 IU'!$A:$F,3,FALSE),0)</f>
        <v>0</v>
      </c>
      <c r="F157" s="133">
        <f>IFERROR(VLOOKUP($A157,'영업총괄 IU'!$A:$F,4,FALSE),0)</f>
        <v>0</v>
      </c>
      <c r="G157" s="133">
        <f>IFERROR(VLOOKUP($A157,'영업총괄 IU'!A:F,5,FALSE),0)</f>
        <v>0</v>
      </c>
      <c r="H157" s="133">
        <f>IFERROR(VLOOKUP($A157,'영업총괄 IU'!$A:$F,6,FALSE),0)</f>
        <v>0</v>
      </c>
      <c r="K157" s="133">
        <f t="shared" si="14"/>
        <v>0</v>
      </c>
      <c r="L157" s="269">
        <f t="shared" si="16"/>
        <v>0</v>
      </c>
      <c r="M157" s="269">
        <f t="shared" si="16"/>
        <v>0</v>
      </c>
      <c r="N157" s="269">
        <f t="shared" si="16"/>
        <v>0</v>
      </c>
      <c r="O157" s="269">
        <f t="shared" si="16"/>
        <v>0</v>
      </c>
      <c r="P157" s="269">
        <f t="shared" si="16"/>
        <v>0</v>
      </c>
      <c r="Q157" s="269">
        <f t="shared" si="16"/>
        <v>0</v>
      </c>
      <c r="R157" s="269">
        <f t="shared" si="16"/>
        <v>0</v>
      </c>
    </row>
    <row r="158" spans="1:18" ht="16" x14ac:dyDescent="0.25">
      <c r="A158" s="215" t="s">
        <v>227</v>
      </c>
      <c r="B158" s="133">
        <f t="shared" si="13"/>
        <v>0</v>
      </c>
      <c r="C158" s="133">
        <v>0</v>
      </c>
      <c r="D158" s="133">
        <f>IFERROR(VLOOKUP($A158,'영업총괄 IU'!$A:$F,2,FALSE),0)</f>
        <v>0</v>
      </c>
      <c r="E158" s="133">
        <f>IFERROR(VLOOKUP($A158,'영업총괄 IU'!$A:$F,3,FALSE),0)</f>
        <v>0</v>
      </c>
      <c r="F158" s="133">
        <f>IFERROR(VLOOKUP($A158,'영업총괄 IU'!$A:$F,4,FALSE),0)</f>
        <v>0</v>
      </c>
      <c r="G158" s="133">
        <f>IFERROR(VLOOKUP($A158,'영업총괄 IU'!A:F,5,FALSE),0)</f>
        <v>0</v>
      </c>
      <c r="H158" s="133">
        <f>IFERROR(VLOOKUP($A158,'영업총괄 IU'!$A:$F,6,FALSE),0)</f>
        <v>0</v>
      </c>
      <c r="K158" s="133">
        <f t="shared" si="14"/>
        <v>0</v>
      </c>
      <c r="L158" s="269">
        <f t="shared" si="16"/>
        <v>0</v>
      </c>
      <c r="M158" s="269">
        <f t="shared" si="16"/>
        <v>0</v>
      </c>
      <c r="N158" s="269">
        <f t="shared" si="16"/>
        <v>0</v>
      </c>
      <c r="O158" s="269">
        <f t="shared" si="16"/>
        <v>0</v>
      </c>
      <c r="P158" s="269">
        <f t="shared" si="16"/>
        <v>0</v>
      </c>
      <c r="Q158" s="269">
        <f t="shared" si="16"/>
        <v>0</v>
      </c>
      <c r="R158" s="269">
        <f t="shared" si="16"/>
        <v>0</v>
      </c>
    </row>
    <row r="159" spans="1:18" ht="16" x14ac:dyDescent="0.25">
      <c r="A159" s="216" t="s">
        <v>228</v>
      </c>
      <c r="B159" s="133">
        <f t="shared" si="13"/>
        <v>0</v>
      </c>
      <c r="C159" s="133">
        <v>0</v>
      </c>
      <c r="D159" s="133">
        <f>IFERROR(VLOOKUP($A159,'영업총괄 IU'!$A:$F,2,FALSE),0)</f>
        <v>0</v>
      </c>
      <c r="E159" s="133">
        <f>IFERROR(VLOOKUP($A159,'영업총괄 IU'!$A:$F,3,FALSE),0)</f>
        <v>0</v>
      </c>
      <c r="F159" s="133">
        <f>IFERROR(VLOOKUP($A159,'영업총괄 IU'!$A:$F,4,FALSE),0)</f>
        <v>0</v>
      </c>
      <c r="G159" s="133">
        <f>IFERROR(VLOOKUP($A159,'영업총괄 IU'!A:F,5,FALSE),0)</f>
        <v>0</v>
      </c>
      <c r="H159" s="133">
        <f>IFERROR(VLOOKUP($A159,'영업총괄 IU'!$A:$F,6,FALSE),0)</f>
        <v>0</v>
      </c>
      <c r="K159" s="133">
        <f t="shared" si="14"/>
        <v>0</v>
      </c>
      <c r="L159" s="269">
        <f t="shared" si="16"/>
        <v>0</v>
      </c>
      <c r="M159" s="269">
        <f t="shared" si="16"/>
        <v>0</v>
      </c>
      <c r="N159" s="269">
        <f t="shared" si="16"/>
        <v>0</v>
      </c>
      <c r="O159" s="269">
        <f t="shared" si="16"/>
        <v>0</v>
      </c>
      <c r="P159" s="269">
        <f t="shared" si="16"/>
        <v>0</v>
      </c>
      <c r="Q159" s="269">
        <f t="shared" si="16"/>
        <v>0</v>
      </c>
      <c r="R159" s="269">
        <f t="shared" si="16"/>
        <v>0</v>
      </c>
    </row>
    <row r="160" spans="1:18" ht="16" x14ac:dyDescent="0.25">
      <c r="A160" s="214" t="s">
        <v>82</v>
      </c>
      <c r="B160" s="133">
        <f t="shared" si="13"/>
        <v>151946541</v>
      </c>
      <c r="C160" s="133">
        <v>0</v>
      </c>
      <c r="D160" s="133">
        <f>IFERROR(VLOOKUP($A160,'영업총괄 IU'!$A:$F,2,FALSE),0)</f>
        <v>0</v>
      </c>
      <c r="E160" s="133">
        <f>IFERROR(VLOOKUP($A160,'영업총괄 IU'!$A:$F,3,FALSE),0)</f>
        <v>151946541</v>
      </c>
      <c r="F160" s="133">
        <f>IFERROR(VLOOKUP($A160,'영업총괄 IU'!$A:$F,4,FALSE),0)</f>
        <v>0</v>
      </c>
      <c r="G160" s="133">
        <f>IFERROR(VLOOKUP($A160,'영업총괄 IU'!A:F,5,FALSE),0)</f>
        <v>0</v>
      </c>
      <c r="H160" s="133">
        <f>IFERROR(VLOOKUP($A160,'영업총괄 IU'!$A:$F,6,FALSE),0)</f>
        <v>0</v>
      </c>
      <c r="K160" s="133">
        <f t="shared" si="14"/>
        <v>151946541</v>
      </c>
      <c r="L160" s="269">
        <f t="shared" si="16"/>
        <v>74453805.090000004</v>
      </c>
      <c r="M160" s="269">
        <f t="shared" si="16"/>
        <v>60778616.400000006</v>
      </c>
      <c r="N160" s="269">
        <f t="shared" si="16"/>
        <v>6077861.6399999997</v>
      </c>
      <c r="O160" s="269">
        <f t="shared" si="16"/>
        <v>3038930.82</v>
      </c>
      <c r="P160" s="269">
        <f t="shared" si="16"/>
        <v>1519465.41</v>
      </c>
      <c r="Q160" s="269">
        <f t="shared" si="16"/>
        <v>1519465.41</v>
      </c>
      <c r="R160" s="269">
        <f t="shared" si="16"/>
        <v>2431144.656</v>
      </c>
    </row>
    <row r="161" spans="1:18" ht="16" x14ac:dyDescent="0.25">
      <c r="A161" s="216" t="s">
        <v>229</v>
      </c>
      <c r="B161" s="133">
        <f t="shared" si="13"/>
        <v>0</v>
      </c>
      <c r="C161" s="133">
        <v>0</v>
      </c>
      <c r="D161" s="133">
        <f>IFERROR(VLOOKUP($A161,'영업총괄 IU'!$A:$F,2,FALSE),0)</f>
        <v>0</v>
      </c>
      <c r="E161" s="133">
        <f>IFERROR(VLOOKUP($A161,'영업총괄 IU'!$A:$F,3,FALSE),0)</f>
        <v>0</v>
      </c>
      <c r="F161" s="133">
        <f>IFERROR(VLOOKUP($A161,'영업총괄 IU'!$A:$F,4,FALSE),0)</f>
        <v>0</v>
      </c>
      <c r="G161" s="133">
        <f>IFERROR(VLOOKUP($A161,'영업총괄 IU'!A:F,5,FALSE),0)</f>
        <v>0</v>
      </c>
      <c r="H161" s="133">
        <f>IFERROR(VLOOKUP($A161,'영업총괄 IU'!$A:$F,6,FALSE),0)</f>
        <v>0</v>
      </c>
      <c r="K161" s="133">
        <f t="shared" si="14"/>
        <v>0</v>
      </c>
      <c r="L161" s="269">
        <f t="shared" si="16"/>
        <v>0</v>
      </c>
      <c r="M161" s="269">
        <f t="shared" si="16"/>
        <v>0</v>
      </c>
      <c r="N161" s="269">
        <f t="shared" si="16"/>
        <v>0</v>
      </c>
      <c r="O161" s="269">
        <f t="shared" si="16"/>
        <v>0</v>
      </c>
      <c r="P161" s="269">
        <f t="shared" si="16"/>
        <v>0</v>
      </c>
      <c r="Q161" s="269">
        <f t="shared" si="16"/>
        <v>0</v>
      </c>
      <c r="R161" s="269">
        <f t="shared" si="16"/>
        <v>0</v>
      </c>
    </row>
    <row r="162" spans="1:18" ht="16" x14ac:dyDescent="0.25">
      <c r="A162" s="213" t="s">
        <v>83</v>
      </c>
      <c r="B162" s="133">
        <f t="shared" si="13"/>
        <v>151946541</v>
      </c>
      <c r="C162" s="133">
        <v>0</v>
      </c>
      <c r="D162" s="133">
        <f>IFERROR(VLOOKUP($A162,'영업총괄 IU'!$A:$F,2,FALSE),0)</f>
        <v>0</v>
      </c>
      <c r="E162" s="133">
        <f>IFERROR(VLOOKUP($A162,'영업총괄 IU'!$A:$F,3,FALSE),0)</f>
        <v>151946541</v>
      </c>
      <c r="F162" s="133">
        <f>IFERROR(VLOOKUP($A162,'영업총괄 IU'!$A:$F,4,FALSE),0)</f>
        <v>0</v>
      </c>
      <c r="G162" s="133">
        <f>IFERROR(VLOOKUP($A162,'영업총괄 IU'!A:F,5,FALSE),0)</f>
        <v>0</v>
      </c>
      <c r="H162" s="133">
        <f>IFERROR(VLOOKUP($A162,'영업총괄 IU'!$A:$F,6,FALSE),0)</f>
        <v>0</v>
      </c>
      <c r="K162" s="133">
        <f t="shared" si="14"/>
        <v>151946541</v>
      </c>
      <c r="L162" s="269">
        <f t="shared" si="16"/>
        <v>74453805.090000004</v>
      </c>
      <c r="M162" s="269">
        <f t="shared" si="16"/>
        <v>60778616.400000006</v>
      </c>
      <c r="N162" s="269">
        <f t="shared" si="16"/>
        <v>6077861.6399999997</v>
      </c>
      <c r="O162" s="269">
        <f t="shared" si="16"/>
        <v>3038930.82</v>
      </c>
      <c r="P162" s="269">
        <f t="shared" si="16"/>
        <v>1519465.41</v>
      </c>
      <c r="Q162" s="269">
        <f t="shared" si="16"/>
        <v>1519465.41</v>
      </c>
      <c r="R162" s="269">
        <f t="shared" si="16"/>
        <v>2431144.656</v>
      </c>
    </row>
    <row r="163" spans="1:18" ht="16" x14ac:dyDescent="0.25">
      <c r="A163" s="213" t="s">
        <v>230</v>
      </c>
      <c r="B163" s="133">
        <f t="shared" si="13"/>
        <v>0</v>
      </c>
      <c r="C163" s="133">
        <v>0</v>
      </c>
      <c r="D163" s="133">
        <f>IFERROR(VLOOKUP($A163,'영업총괄 IU'!$A:$F,2,FALSE),0)</f>
        <v>0</v>
      </c>
      <c r="E163" s="133">
        <f>IFERROR(VLOOKUP($A163,'영업총괄 IU'!$A:$F,3,FALSE),0)</f>
        <v>0</v>
      </c>
      <c r="F163" s="133">
        <f>IFERROR(VLOOKUP($A163,'영업총괄 IU'!$A:$F,4,FALSE),0)</f>
        <v>0</v>
      </c>
      <c r="G163" s="133">
        <f>IFERROR(VLOOKUP($A163,'영업총괄 IU'!A:F,5,FALSE),0)</f>
        <v>0</v>
      </c>
      <c r="H163" s="133">
        <f>IFERROR(VLOOKUP($A163,'영업총괄 IU'!$A:$F,6,FALSE),0)</f>
        <v>0</v>
      </c>
      <c r="K163" s="133">
        <f t="shared" si="14"/>
        <v>0</v>
      </c>
      <c r="L163" s="269">
        <f t="shared" ref="L163:R171" si="17">$K163*L$259</f>
        <v>0</v>
      </c>
      <c r="M163" s="269">
        <f t="shared" si="17"/>
        <v>0</v>
      </c>
      <c r="N163" s="269">
        <f t="shared" si="17"/>
        <v>0</v>
      </c>
      <c r="O163" s="269">
        <f t="shared" si="17"/>
        <v>0</v>
      </c>
      <c r="P163" s="269">
        <f t="shared" si="17"/>
        <v>0</v>
      </c>
      <c r="Q163" s="269">
        <f t="shared" si="17"/>
        <v>0</v>
      </c>
      <c r="R163" s="269">
        <f t="shared" si="17"/>
        <v>0</v>
      </c>
    </row>
    <row r="164" spans="1:18" ht="16" x14ac:dyDescent="0.25">
      <c r="A164" s="215" t="s">
        <v>231</v>
      </c>
      <c r="B164" s="133">
        <f t="shared" si="13"/>
        <v>0</v>
      </c>
      <c r="C164" s="133">
        <v>0</v>
      </c>
      <c r="D164" s="133">
        <f>IFERROR(VLOOKUP($A164,'영업총괄 IU'!$A:$F,2,FALSE),0)</f>
        <v>0</v>
      </c>
      <c r="E164" s="133">
        <f>IFERROR(VLOOKUP($A164,'영업총괄 IU'!$A:$F,3,FALSE),0)</f>
        <v>0</v>
      </c>
      <c r="F164" s="133">
        <f>IFERROR(VLOOKUP($A164,'영업총괄 IU'!$A:$F,4,FALSE),0)</f>
        <v>0</v>
      </c>
      <c r="G164" s="133">
        <f>IFERROR(VLOOKUP($A164,'영업총괄 IU'!A:F,5,FALSE),0)</f>
        <v>0</v>
      </c>
      <c r="H164" s="133">
        <f>IFERROR(VLOOKUP($A164,'영업총괄 IU'!$A:$F,6,FALSE),0)</f>
        <v>0</v>
      </c>
      <c r="K164" s="133">
        <f t="shared" si="14"/>
        <v>0</v>
      </c>
      <c r="L164" s="269">
        <f t="shared" si="17"/>
        <v>0</v>
      </c>
      <c r="M164" s="269">
        <f t="shared" si="17"/>
        <v>0</v>
      </c>
      <c r="N164" s="269">
        <f t="shared" si="17"/>
        <v>0</v>
      </c>
      <c r="O164" s="269">
        <f t="shared" si="17"/>
        <v>0</v>
      </c>
      <c r="P164" s="269">
        <f t="shared" si="17"/>
        <v>0</v>
      </c>
      <c r="Q164" s="269">
        <f t="shared" si="17"/>
        <v>0</v>
      </c>
      <c r="R164" s="269">
        <f t="shared" si="17"/>
        <v>0</v>
      </c>
    </row>
    <row r="165" spans="1:18" ht="16" x14ac:dyDescent="0.25">
      <c r="A165" s="217" t="s">
        <v>232</v>
      </c>
      <c r="B165" s="133">
        <f t="shared" si="13"/>
        <v>0</v>
      </c>
      <c r="C165" s="133">
        <v>0</v>
      </c>
      <c r="D165" s="133">
        <f>IFERROR(VLOOKUP($A165,'영업총괄 IU'!$A:$F,2,FALSE),0)</f>
        <v>0</v>
      </c>
      <c r="E165" s="133">
        <f>IFERROR(VLOOKUP($A165,'영업총괄 IU'!$A:$F,3,FALSE),0)</f>
        <v>0</v>
      </c>
      <c r="F165" s="133">
        <f>IFERROR(VLOOKUP($A165,'영업총괄 IU'!$A:$F,4,FALSE),0)</f>
        <v>0</v>
      </c>
      <c r="G165" s="133">
        <f>IFERROR(VLOOKUP($A165,'영업총괄 IU'!A:F,5,FALSE),0)</f>
        <v>0</v>
      </c>
      <c r="H165" s="133">
        <f>IFERROR(VLOOKUP($A165,'영업총괄 IU'!$A:$F,6,FALSE),0)</f>
        <v>0</v>
      </c>
      <c r="K165" s="133">
        <f t="shared" si="14"/>
        <v>0</v>
      </c>
      <c r="L165" s="269">
        <f t="shared" si="17"/>
        <v>0</v>
      </c>
      <c r="M165" s="269">
        <f t="shared" si="17"/>
        <v>0</v>
      </c>
      <c r="N165" s="269">
        <f t="shared" si="17"/>
        <v>0</v>
      </c>
      <c r="O165" s="269">
        <f t="shared" si="17"/>
        <v>0</v>
      </c>
      <c r="P165" s="269">
        <f t="shared" si="17"/>
        <v>0</v>
      </c>
      <c r="Q165" s="269">
        <f t="shared" si="17"/>
        <v>0</v>
      </c>
      <c r="R165" s="269">
        <f t="shared" si="17"/>
        <v>0</v>
      </c>
    </row>
    <row r="166" spans="1:18" ht="16" x14ac:dyDescent="0.25">
      <c r="A166" s="216" t="s">
        <v>233</v>
      </c>
      <c r="B166" s="133">
        <f t="shared" si="13"/>
        <v>0</v>
      </c>
      <c r="C166" s="133">
        <v>0</v>
      </c>
      <c r="D166" s="133">
        <f>IFERROR(VLOOKUP($A166,'영업총괄 IU'!$A:$F,2,FALSE),0)</f>
        <v>0</v>
      </c>
      <c r="E166" s="133">
        <f>IFERROR(VLOOKUP($A166,'영업총괄 IU'!$A:$F,3,FALSE),0)</f>
        <v>0</v>
      </c>
      <c r="F166" s="133">
        <f>IFERROR(VLOOKUP($A166,'영업총괄 IU'!$A:$F,4,FALSE),0)</f>
        <v>0</v>
      </c>
      <c r="G166" s="133">
        <f>IFERROR(VLOOKUP($A166,'영업총괄 IU'!A:F,5,FALSE),0)</f>
        <v>0</v>
      </c>
      <c r="H166" s="133">
        <f>IFERROR(VLOOKUP($A166,'영업총괄 IU'!$A:$F,6,FALSE),0)</f>
        <v>0</v>
      </c>
      <c r="K166" s="133">
        <f t="shared" si="14"/>
        <v>0</v>
      </c>
      <c r="L166" s="269">
        <f t="shared" si="17"/>
        <v>0</v>
      </c>
      <c r="M166" s="269">
        <f t="shared" si="17"/>
        <v>0</v>
      </c>
      <c r="N166" s="269">
        <f t="shared" si="17"/>
        <v>0</v>
      </c>
      <c r="O166" s="269">
        <f t="shared" si="17"/>
        <v>0</v>
      </c>
      <c r="P166" s="269">
        <f t="shared" si="17"/>
        <v>0</v>
      </c>
      <c r="Q166" s="269">
        <f t="shared" si="17"/>
        <v>0</v>
      </c>
      <c r="R166" s="269">
        <f t="shared" si="17"/>
        <v>0</v>
      </c>
    </row>
    <row r="167" spans="1:18" ht="16" x14ac:dyDescent="0.25">
      <c r="A167" s="214" t="s">
        <v>84</v>
      </c>
      <c r="B167" s="133">
        <f t="shared" si="13"/>
        <v>-5328728</v>
      </c>
      <c r="C167" s="133">
        <v>0</v>
      </c>
      <c r="D167" s="133">
        <f>IFERROR(VLOOKUP($A167,'영업총괄 IU'!$A:$F,2,FALSE),0)</f>
        <v>0</v>
      </c>
      <c r="E167" s="133">
        <f>IFERROR(VLOOKUP($A167,'영업총괄 IU'!$A:$F,3,FALSE),0)</f>
        <v>0</v>
      </c>
      <c r="F167" s="133">
        <f>IFERROR(VLOOKUP($A167,'영업총괄 IU'!$A:$F,4,FALSE),0)</f>
        <v>-5328728</v>
      </c>
      <c r="G167" s="133">
        <f>IFERROR(VLOOKUP($A167,'영업총괄 IU'!A:F,5,FALSE),0)</f>
        <v>0</v>
      </c>
      <c r="H167" s="133">
        <f>IFERROR(VLOOKUP($A167,'영업총괄 IU'!$A:$F,6,FALSE),0)</f>
        <v>0</v>
      </c>
      <c r="K167" s="133">
        <f t="shared" si="14"/>
        <v>-5328728</v>
      </c>
      <c r="L167" s="269">
        <f t="shared" si="17"/>
        <v>-2611076.7199999997</v>
      </c>
      <c r="M167" s="269">
        <f t="shared" si="17"/>
        <v>-2131491.2000000002</v>
      </c>
      <c r="N167" s="269">
        <f t="shared" si="17"/>
        <v>-213149.12</v>
      </c>
      <c r="O167" s="269">
        <f t="shared" si="17"/>
        <v>-106574.56</v>
      </c>
      <c r="P167" s="269">
        <f t="shared" si="17"/>
        <v>-53287.28</v>
      </c>
      <c r="Q167" s="269">
        <f t="shared" si="17"/>
        <v>-53287.28</v>
      </c>
      <c r="R167" s="269">
        <f t="shared" si="17"/>
        <v>-85259.648000000001</v>
      </c>
    </row>
    <row r="168" spans="1:18" ht="16" x14ac:dyDescent="0.25">
      <c r="A168" s="213" t="s">
        <v>85</v>
      </c>
      <c r="B168" s="133">
        <f t="shared" si="13"/>
        <v>-5328728</v>
      </c>
      <c r="C168" s="133">
        <v>0</v>
      </c>
      <c r="D168" s="133">
        <f>IFERROR(VLOOKUP($A168,'영업총괄 IU'!$A:$F,2,FALSE),0)</f>
        <v>0</v>
      </c>
      <c r="E168" s="133">
        <f>IFERROR(VLOOKUP($A168,'영업총괄 IU'!$A:$F,3,FALSE),0)</f>
        <v>0</v>
      </c>
      <c r="F168" s="133">
        <f>IFERROR(VLOOKUP($A168,'영업총괄 IU'!$A:$F,4,FALSE),0)</f>
        <v>-5328728</v>
      </c>
      <c r="G168" s="133">
        <f>IFERROR(VLOOKUP($A168,'영업총괄 IU'!A:F,5,FALSE),0)</f>
        <v>0</v>
      </c>
      <c r="H168" s="133">
        <f>IFERROR(VLOOKUP($A168,'영업총괄 IU'!$A:$F,6,FALSE),0)</f>
        <v>0</v>
      </c>
      <c r="K168" s="133">
        <f t="shared" si="14"/>
        <v>-5328728</v>
      </c>
      <c r="L168" s="269">
        <f t="shared" si="17"/>
        <v>-2611076.7199999997</v>
      </c>
      <c r="M168" s="269">
        <f t="shared" si="17"/>
        <v>-2131491.2000000002</v>
      </c>
      <c r="N168" s="269">
        <f t="shared" si="17"/>
        <v>-213149.12</v>
      </c>
      <c r="O168" s="269">
        <f t="shared" si="17"/>
        <v>-106574.56</v>
      </c>
      <c r="P168" s="269">
        <f t="shared" si="17"/>
        <v>-53287.28</v>
      </c>
      <c r="Q168" s="269">
        <f t="shared" si="17"/>
        <v>-53287.28</v>
      </c>
      <c r="R168" s="269">
        <f t="shared" si="17"/>
        <v>-85259.648000000001</v>
      </c>
    </row>
    <row r="169" spans="1:18" ht="16" x14ac:dyDescent="0.25">
      <c r="A169" s="213" t="s">
        <v>234</v>
      </c>
      <c r="B169" s="133">
        <f t="shared" si="13"/>
        <v>0</v>
      </c>
      <c r="C169" s="133">
        <v>0</v>
      </c>
      <c r="D169" s="133">
        <f>IFERROR(VLOOKUP($A169,'영업총괄 IU'!$A:$F,2,FALSE),0)</f>
        <v>0</v>
      </c>
      <c r="E169" s="133">
        <f>IFERROR(VLOOKUP($A169,'영업총괄 IU'!$A:$F,3,FALSE),0)</f>
        <v>0</v>
      </c>
      <c r="F169" s="133">
        <f>IFERROR(VLOOKUP($A169,'영업총괄 IU'!$A:$F,4,FALSE),0)</f>
        <v>0</v>
      </c>
      <c r="G169" s="133">
        <f>IFERROR(VLOOKUP($A169,'영업총괄 IU'!A:F,5,FALSE),0)</f>
        <v>0</v>
      </c>
      <c r="H169" s="133">
        <f>IFERROR(VLOOKUP($A169,'영업총괄 IU'!$A:$F,6,FALSE),0)</f>
        <v>0</v>
      </c>
      <c r="K169" s="133">
        <f t="shared" si="14"/>
        <v>0</v>
      </c>
      <c r="L169" s="269">
        <f t="shared" si="17"/>
        <v>0</v>
      </c>
      <c r="M169" s="269">
        <f t="shared" si="17"/>
        <v>0</v>
      </c>
      <c r="N169" s="269">
        <f t="shared" si="17"/>
        <v>0</v>
      </c>
      <c r="O169" s="269">
        <f t="shared" si="17"/>
        <v>0</v>
      </c>
      <c r="P169" s="269">
        <f t="shared" si="17"/>
        <v>0</v>
      </c>
      <c r="Q169" s="269">
        <f t="shared" si="17"/>
        <v>0</v>
      </c>
      <c r="R169" s="269">
        <f t="shared" si="17"/>
        <v>0</v>
      </c>
    </row>
    <row r="170" spans="1:18" ht="16" x14ac:dyDescent="0.25">
      <c r="A170" s="213" t="s">
        <v>86</v>
      </c>
      <c r="B170" s="133">
        <f t="shared" si="13"/>
        <v>0</v>
      </c>
      <c r="C170" s="133">
        <v>0</v>
      </c>
      <c r="D170" s="133">
        <f>IFERROR(VLOOKUP($A170,'영업총괄 IU'!$A:$F,2,FALSE),0)</f>
        <v>0</v>
      </c>
      <c r="E170" s="133">
        <f>IFERROR(VLOOKUP($A170,'영업총괄 IU'!$A:$F,3,FALSE),0)</f>
        <v>0</v>
      </c>
      <c r="F170" s="133">
        <f>IFERROR(VLOOKUP($A170,'영업총괄 IU'!$A:$F,4,FALSE),0)</f>
        <v>0</v>
      </c>
      <c r="G170" s="133">
        <f>IFERROR(VLOOKUP($A170,'영업총괄 IU'!A:F,5,FALSE),0)</f>
        <v>0</v>
      </c>
      <c r="H170" s="133">
        <f>IFERROR(VLOOKUP($A170,'영업총괄 IU'!$A:$F,6,FALSE),0)</f>
        <v>0</v>
      </c>
      <c r="K170" s="133">
        <f t="shared" si="14"/>
        <v>0</v>
      </c>
      <c r="L170" s="269">
        <f t="shared" si="17"/>
        <v>0</v>
      </c>
      <c r="M170" s="269">
        <f t="shared" si="17"/>
        <v>0</v>
      </c>
      <c r="N170" s="269">
        <f t="shared" si="17"/>
        <v>0</v>
      </c>
      <c r="O170" s="269">
        <f t="shared" si="17"/>
        <v>0</v>
      </c>
      <c r="P170" s="269">
        <f t="shared" si="17"/>
        <v>0</v>
      </c>
      <c r="Q170" s="269">
        <f t="shared" si="17"/>
        <v>0</v>
      </c>
      <c r="R170" s="269">
        <f t="shared" si="17"/>
        <v>0</v>
      </c>
    </row>
    <row r="171" spans="1:18" ht="16" x14ac:dyDescent="0.25">
      <c r="A171" s="215" t="s">
        <v>235</v>
      </c>
      <c r="B171" s="133">
        <f t="shared" si="13"/>
        <v>0</v>
      </c>
      <c r="C171" s="133">
        <v>0</v>
      </c>
      <c r="D171" s="133">
        <f>IFERROR(VLOOKUP($A171,'영업총괄 IU'!$A:$F,2,FALSE),0)</f>
        <v>0</v>
      </c>
      <c r="E171" s="133">
        <f>IFERROR(VLOOKUP($A171,'영업총괄 IU'!$A:$F,3,FALSE),0)</f>
        <v>0</v>
      </c>
      <c r="F171" s="133">
        <f>IFERROR(VLOOKUP($A171,'영업총괄 IU'!$A:$F,4,FALSE),0)</f>
        <v>0</v>
      </c>
      <c r="G171" s="133">
        <f>IFERROR(VLOOKUP($A171,'영업총괄 IU'!A:F,5,FALSE),0)</f>
        <v>0</v>
      </c>
      <c r="H171" s="133">
        <f>IFERROR(VLOOKUP($A171,'영업총괄 IU'!$A:$F,6,FALSE),0)</f>
        <v>0</v>
      </c>
      <c r="K171" s="133">
        <f t="shared" si="14"/>
        <v>0</v>
      </c>
      <c r="L171" s="269">
        <f t="shared" si="17"/>
        <v>0</v>
      </c>
      <c r="M171" s="269">
        <f t="shared" si="17"/>
        <v>0</v>
      </c>
      <c r="N171" s="269">
        <f t="shared" si="17"/>
        <v>0</v>
      </c>
      <c r="O171" s="269">
        <f t="shared" si="17"/>
        <v>0</v>
      </c>
      <c r="P171" s="269">
        <f t="shared" si="17"/>
        <v>0</v>
      </c>
      <c r="Q171" s="269">
        <f t="shared" si="17"/>
        <v>0</v>
      </c>
      <c r="R171" s="269">
        <f t="shared" si="17"/>
        <v>0</v>
      </c>
    </row>
    <row r="172" spans="1:18" s="147" customFormat="1" ht="16" x14ac:dyDescent="0.25">
      <c r="A172" s="219" t="s">
        <v>333</v>
      </c>
      <c r="B172" s="133">
        <f t="shared" si="13"/>
        <v>0</v>
      </c>
      <c r="C172" s="133">
        <v>0</v>
      </c>
      <c r="D172" s="133">
        <f>IFERROR(VLOOKUP($A172,'영업총괄 IU'!$A:$F,2,FALSE),0)</f>
        <v>0</v>
      </c>
      <c r="E172" s="133">
        <f>IFERROR(VLOOKUP($A172,'영업총괄 IU'!$A:$F,3,FALSE),0)</f>
        <v>0</v>
      </c>
      <c r="F172" s="133">
        <f>IFERROR(VLOOKUP($A172,'영업총괄 IU'!$A:$F,4,FALSE),0)</f>
        <v>0</v>
      </c>
      <c r="G172" s="133">
        <f>IFERROR(VLOOKUP($A172,'영업총괄 IU'!A:F,5,FALSE),0)</f>
        <v>0</v>
      </c>
      <c r="H172" s="133">
        <f>IFERROR(VLOOKUP($A172,'영업총괄 IU'!$A:$F,6,FALSE),0)</f>
        <v>0</v>
      </c>
      <c r="K172" s="133">
        <f t="shared" si="14"/>
        <v>0</v>
      </c>
      <c r="L172" s="270"/>
      <c r="M172" s="270"/>
      <c r="N172" s="270"/>
      <c r="O172" s="270"/>
      <c r="P172" s="270"/>
      <c r="Q172" s="270"/>
      <c r="R172" s="270"/>
    </row>
    <row r="173" spans="1:18" ht="16" x14ac:dyDescent="0.25">
      <c r="A173" s="213" t="s">
        <v>236</v>
      </c>
      <c r="B173" s="133">
        <f t="shared" si="13"/>
        <v>0</v>
      </c>
      <c r="C173" s="133">
        <v>0</v>
      </c>
      <c r="D173" s="133">
        <f>IFERROR(VLOOKUP($A173,'영업총괄 IU'!$A:$F,2,FALSE),0)</f>
        <v>0</v>
      </c>
      <c r="E173" s="133">
        <f>IFERROR(VLOOKUP($A173,'영업총괄 IU'!$A:$F,3,FALSE),0)</f>
        <v>0</v>
      </c>
      <c r="F173" s="133">
        <f>IFERROR(VLOOKUP($A173,'영업총괄 IU'!$A:$F,4,FALSE),0)</f>
        <v>0</v>
      </c>
      <c r="G173" s="133">
        <f>IFERROR(VLOOKUP($A173,'영업총괄 IU'!A:F,5,FALSE),0)</f>
        <v>0</v>
      </c>
      <c r="H173" s="133">
        <f>IFERROR(VLOOKUP($A173,'영업총괄 IU'!$A:$F,6,FALSE),0)</f>
        <v>0</v>
      </c>
      <c r="K173" s="133">
        <f t="shared" si="14"/>
        <v>0</v>
      </c>
      <c r="L173" s="269">
        <f t="shared" ref="L173:R188" si="18">$K173*L$259</f>
        <v>0</v>
      </c>
      <c r="M173" s="269">
        <f t="shared" si="18"/>
        <v>0</v>
      </c>
      <c r="N173" s="269">
        <f t="shared" si="18"/>
        <v>0</v>
      </c>
      <c r="O173" s="269">
        <f t="shared" si="18"/>
        <v>0</v>
      </c>
      <c r="P173" s="269">
        <f t="shared" si="18"/>
        <v>0</v>
      </c>
      <c r="Q173" s="269">
        <f t="shared" si="18"/>
        <v>0</v>
      </c>
      <c r="R173" s="269">
        <f t="shared" si="18"/>
        <v>0</v>
      </c>
    </row>
    <row r="174" spans="1:18" ht="16" x14ac:dyDescent="0.25">
      <c r="A174" s="214" t="s">
        <v>165</v>
      </c>
      <c r="B174" s="133">
        <f t="shared" si="13"/>
        <v>0</v>
      </c>
      <c r="C174" s="133">
        <v>0</v>
      </c>
      <c r="D174" s="133">
        <f>IFERROR(VLOOKUP($A174,'영업총괄 IU'!$A:$F,2,FALSE),0)</f>
        <v>0</v>
      </c>
      <c r="E174" s="133">
        <f>IFERROR(VLOOKUP($A174,'영업총괄 IU'!$A:$F,3,FALSE),0)</f>
        <v>0</v>
      </c>
      <c r="F174" s="133">
        <f>IFERROR(VLOOKUP($A174,'영업총괄 IU'!$A:$F,4,FALSE),0)</f>
        <v>0</v>
      </c>
      <c r="G174" s="133">
        <f>IFERROR(VLOOKUP($A174,'영업총괄 IU'!A:F,5,FALSE),0)</f>
        <v>0</v>
      </c>
      <c r="H174" s="133">
        <f>IFERROR(VLOOKUP($A174,'영업총괄 IU'!$A:$F,6,FALSE),0)</f>
        <v>0</v>
      </c>
      <c r="K174" s="133">
        <f t="shared" si="14"/>
        <v>0</v>
      </c>
      <c r="L174" s="269">
        <f t="shared" si="18"/>
        <v>0</v>
      </c>
      <c r="M174" s="269">
        <f t="shared" si="18"/>
        <v>0</v>
      </c>
      <c r="N174" s="269">
        <f t="shared" si="18"/>
        <v>0</v>
      </c>
      <c r="O174" s="269">
        <f t="shared" si="18"/>
        <v>0</v>
      </c>
      <c r="P174" s="269">
        <f t="shared" si="18"/>
        <v>0</v>
      </c>
      <c r="Q174" s="269">
        <f t="shared" si="18"/>
        <v>0</v>
      </c>
      <c r="R174" s="269">
        <f t="shared" si="18"/>
        <v>0</v>
      </c>
    </row>
    <row r="175" spans="1:18" ht="16" x14ac:dyDescent="0.25">
      <c r="A175" s="213" t="s">
        <v>166</v>
      </c>
      <c r="B175" s="133">
        <f t="shared" si="13"/>
        <v>0</v>
      </c>
      <c r="C175" s="133">
        <v>0</v>
      </c>
      <c r="D175" s="133">
        <f>IFERROR(VLOOKUP($A175,'영업총괄 IU'!$A:$F,2,FALSE),0)</f>
        <v>0</v>
      </c>
      <c r="E175" s="133">
        <f>IFERROR(VLOOKUP($A175,'영업총괄 IU'!$A:$F,3,FALSE),0)</f>
        <v>0</v>
      </c>
      <c r="F175" s="133">
        <f>IFERROR(VLOOKUP($A175,'영업총괄 IU'!$A:$F,4,FALSE),0)</f>
        <v>0</v>
      </c>
      <c r="G175" s="133">
        <f>IFERROR(VLOOKUP($A175,'영업총괄 IU'!A:F,5,FALSE),0)</f>
        <v>0</v>
      </c>
      <c r="H175" s="133">
        <f>IFERROR(VLOOKUP($A175,'영업총괄 IU'!$A:$F,6,FALSE),0)</f>
        <v>0</v>
      </c>
      <c r="K175" s="133">
        <f t="shared" si="14"/>
        <v>0</v>
      </c>
      <c r="L175" s="269">
        <f t="shared" si="18"/>
        <v>0</v>
      </c>
      <c r="M175" s="269">
        <f t="shared" si="18"/>
        <v>0</v>
      </c>
      <c r="N175" s="269">
        <f t="shared" si="18"/>
        <v>0</v>
      </c>
      <c r="O175" s="269">
        <f t="shared" si="18"/>
        <v>0</v>
      </c>
      <c r="P175" s="269">
        <f t="shared" si="18"/>
        <v>0</v>
      </c>
      <c r="Q175" s="269">
        <f t="shared" si="18"/>
        <v>0</v>
      </c>
      <c r="R175" s="269">
        <f t="shared" si="18"/>
        <v>0</v>
      </c>
    </row>
    <row r="176" spans="1:18" ht="16" x14ac:dyDescent="0.25">
      <c r="A176" s="213" t="s">
        <v>167</v>
      </c>
      <c r="B176" s="133">
        <f t="shared" si="13"/>
        <v>0</v>
      </c>
      <c r="C176" s="133">
        <v>0</v>
      </c>
      <c r="D176" s="133">
        <f>IFERROR(VLOOKUP($A176,'영업총괄 IU'!$A:$F,2,FALSE),0)</f>
        <v>0</v>
      </c>
      <c r="E176" s="133">
        <f>IFERROR(VLOOKUP($A176,'영업총괄 IU'!$A:$F,3,FALSE),0)</f>
        <v>0</v>
      </c>
      <c r="F176" s="133">
        <f>IFERROR(VLOOKUP($A176,'영업총괄 IU'!$A:$F,4,FALSE),0)</f>
        <v>0</v>
      </c>
      <c r="G176" s="133">
        <f>IFERROR(VLOOKUP($A176,'영업총괄 IU'!A:F,5,FALSE),0)</f>
        <v>0</v>
      </c>
      <c r="H176" s="133">
        <f>IFERROR(VLOOKUP($A176,'영업총괄 IU'!$A:$F,6,FALSE),0)</f>
        <v>0</v>
      </c>
      <c r="K176" s="133">
        <f t="shared" si="14"/>
        <v>0</v>
      </c>
      <c r="L176" s="269">
        <f t="shared" si="18"/>
        <v>0</v>
      </c>
      <c r="M176" s="269">
        <f t="shared" si="18"/>
        <v>0</v>
      </c>
      <c r="N176" s="269">
        <f t="shared" si="18"/>
        <v>0</v>
      </c>
      <c r="O176" s="269">
        <f t="shared" si="18"/>
        <v>0</v>
      </c>
      <c r="P176" s="269">
        <f t="shared" si="18"/>
        <v>0</v>
      </c>
      <c r="Q176" s="269">
        <f t="shared" si="18"/>
        <v>0</v>
      </c>
      <c r="R176" s="269">
        <f t="shared" si="18"/>
        <v>0</v>
      </c>
    </row>
    <row r="177" spans="1:18" ht="16" x14ac:dyDescent="0.25">
      <c r="A177" s="214" t="s">
        <v>87</v>
      </c>
      <c r="B177" s="133">
        <f t="shared" si="13"/>
        <v>21335105</v>
      </c>
      <c r="C177" s="133">
        <v>0</v>
      </c>
      <c r="D177" s="133">
        <f>IFERROR(VLOOKUP($A177,'영업총괄 IU'!$A:$F,2,FALSE),0)</f>
        <v>7020983</v>
      </c>
      <c r="E177" s="133">
        <f>IFERROR(VLOOKUP($A177,'영업총괄 IU'!$A:$F,3,FALSE),0)</f>
        <v>3490793</v>
      </c>
      <c r="F177" s="133">
        <f>IFERROR(VLOOKUP($A177,'영업총괄 IU'!$A:$F,4,FALSE),0)</f>
        <v>5939365</v>
      </c>
      <c r="G177" s="133">
        <f>IFERROR(VLOOKUP($A177,'영업총괄 IU'!A:F,5,FALSE),0)</f>
        <v>3424737</v>
      </c>
      <c r="H177" s="133">
        <f>IFERROR(VLOOKUP($A177,'영업총괄 IU'!$A:$F,6,FALSE),0)</f>
        <v>1459227</v>
      </c>
      <c r="K177" s="133">
        <f t="shared" si="14"/>
        <v>21335105</v>
      </c>
      <c r="L177" s="269">
        <f t="shared" si="18"/>
        <v>10454201.449999999</v>
      </c>
      <c r="M177" s="269">
        <f t="shared" si="18"/>
        <v>8534042</v>
      </c>
      <c r="N177" s="269">
        <f t="shared" si="18"/>
        <v>853404.20000000007</v>
      </c>
      <c r="O177" s="269">
        <f t="shared" si="18"/>
        <v>426702.10000000003</v>
      </c>
      <c r="P177" s="269">
        <f t="shared" si="18"/>
        <v>213351.05000000002</v>
      </c>
      <c r="Q177" s="269">
        <f t="shared" si="18"/>
        <v>213351.05000000002</v>
      </c>
      <c r="R177" s="269">
        <f t="shared" si="18"/>
        <v>341361.68</v>
      </c>
    </row>
    <row r="178" spans="1:18" ht="16" x14ac:dyDescent="0.25">
      <c r="A178" s="213" t="s">
        <v>88</v>
      </c>
      <c r="B178" s="133">
        <f t="shared" si="13"/>
        <v>610644</v>
      </c>
      <c r="C178" s="133">
        <v>0</v>
      </c>
      <c r="D178" s="133">
        <f>IFERROR(VLOOKUP($A178,'영업총괄 IU'!$A:$F,2,FALSE),0)</f>
        <v>0</v>
      </c>
      <c r="E178" s="133">
        <f>IFERROR(VLOOKUP($A178,'영업총괄 IU'!$A:$F,3,FALSE),0)</f>
        <v>0</v>
      </c>
      <c r="F178" s="133">
        <f>IFERROR(VLOOKUP($A178,'영업총괄 IU'!$A:$F,4,FALSE),0)</f>
        <v>0</v>
      </c>
      <c r="G178" s="133">
        <f>IFERROR(VLOOKUP($A178,'영업총괄 IU'!A:F,5,FALSE),0)</f>
        <v>610644</v>
      </c>
      <c r="H178" s="133">
        <f>IFERROR(VLOOKUP($A178,'영업총괄 IU'!$A:$F,6,FALSE),0)</f>
        <v>0</v>
      </c>
      <c r="K178" s="133">
        <f t="shared" si="14"/>
        <v>610644</v>
      </c>
      <c r="L178" s="269">
        <f t="shared" si="18"/>
        <v>299215.56</v>
      </c>
      <c r="M178" s="269">
        <f t="shared" si="18"/>
        <v>244257.6</v>
      </c>
      <c r="N178" s="269">
        <f t="shared" si="18"/>
        <v>24425.760000000002</v>
      </c>
      <c r="O178" s="269">
        <f t="shared" si="18"/>
        <v>12212.880000000001</v>
      </c>
      <c r="P178" s="269">
        <f t="shared" si="18"/>
        <v>6106.4400000000005</v>
      </c>
      <c r="Q178" s="269">
        <f t="shared" si="18"/>
        <v>6106.4400000000005</v>
      </c>
      <c r="R178" s="269">
        <f t="shared" si="18"/>
        <v>9770.3040000000001</v>
      </c>
    </row>
    <row r="179" spans="1:18" ht="16" x14ac:dyDescent="0.25">
      <c r="A179" s="213" t="s">
        <v>168</v>
      </c>
      <c r="B179" s="133">
        <f t="shared" si="13"/>
        <v>0</v>
      </c>
      <c r="C179" s="133">
        <v>0</v>
      </c>
      <c r="D179" s="133">
        <f>IFERROR(VLOOKUP($A179,'영업총괄 IU'!$A:$F,2,FALSE),0)</f>
        <v>0</v>
      </c>
      <c r="E179" s="133">
        <f>IFERROR(VLOOKUP($A179,'영업총괄 IU'!$A:$F,3,FALSE),0)</f>
        <v>0</v>
      </c>
      <c r="F179" s="133">
        <f>IFERROR(VLOOKUP($A179,'영업총괄 IU'!$A:$F,4,FALSE),0)</f>
        <v>0</v>
      </c>
      <c r="G179" s="133">
        <f>IFERROR(VLOOKUP($A179,'영업총괄 IU'!A:F,5,FALSE),0)</f>
        <v>0</v>
      </c>
      <c r="H179" s="133">
        <f>IFERROR(VLOOKUP($A179,'영업총괄 IU'!$A:$F,6,FALSE),0)</f>
        <v>0</v>
      </c>
      <c r="K179" s="133">
        <f t="shared" si="14"/>
        <v>0</v>
      </c>
      <c r="L179" s="269">
        <f t="shared" si="18"/>
        <v>0</v>
      </c>
      <c r="M179" s="269">
        <f t="shared" si="18"/>
        <v>0</v>
      </c>
      <c r="N179" s="269">
        <f t="shared" si="18"/>
        <v>0</v>
      </c>
      <c r="O179" s="269">
        <f t="shared" si="18"/>
        <v>0</v>
      </c>
      <c r="P179" s="269">
        <f t="shared" si="18"/>
        <v>0</v>
      </c>
      <c r="Q179" s="269">
        <f t="shared" si="18"/>
        <v>0</v>
      </c>
      <c r="R179" s="269">
        <f t="shared" si="18"/>
        <v>0</v>
      </c>
    </row>
    <row r="180" spans="1:18" ht="16" x14ac:dyDescent="0.25">
      <c r="A180" s="213" t="s">
        <v>89</v>
      </c>
      <c r="B180" s="133">
        <f t="shared" si="13"/>
        <v>3458144</v>
      </c>
      <c r="C180" s="133">
        <v>0</v>
      </c>
      <c r="D180" s="133">
        <f>IFERROR(VLOOKUP($A180,'영업총괄 IU'!$A:$F,2,FALSE),0)</f>
        <v>1122728</v>
      </c>
      <c r="E180" s="133">
        <f>IFERROR(VLOOKUP($A180,'영업총괄 IU'!$A:$F,3,FALSE),0)</f>
        <v>316549</v>
      </c>
      <c r="F180" s="133">
        <f>IFERROR(VLOOKUP($A180,'영업총괄 IU'!$A:$F,4,FALSE),0)</f>
        <v>284092</v>
      </c>
      <c r="G180" s="133">
        <f>IFERROR(VLOOKUP($A180,'영업총괄 IU'!A:F,5,FALSE),0)</f>
        <v>275548</v>
      </c>
      <c r="H180" s="133">
        <f>IFERROR(VLOOKUP($A180,'영업총괄 IU'!$A:$F,6,FALSE),0)</f>
        <v>1459227</v>
      </c>
      <c r="K180" s="133">
        <f t="shared" si="14"/>
        <v>3458144</v>
      </c>
      <c r="L180" s="269">
        <f t="shared" si="18"/>
        <v>1694490.56</v>
      </c>
      <c r="M180" s="269">
        <f t="shared" si="18"/>
        <v>1383257.6</v>
      </c>
      <c r="N180" s="269">
        <f t="shared" si="18"/>
        <v>138325.76000000001</v>
      </c>
      <c r="O180" s="269">
        <f t="shared" si="18"/>
        <v>69162.880000000005</v>
      </c>
      <c r="P180" s="269">
        <f t="shared" si="18"/>
        <v>34581.440000000002</v>
      </c>
      <c r="Q180" s="269">
        <f t="shared" si="18"/>
        <v>34581.440000000002</v>
      </c>
      <c r="R180" s="269">
        <f t="shared" si="18"/>
        <v>55330.304000000004</v>
      </c>
    </row>
    <row r="181" spans="1:18" ht="16" x14ac:dyDescent="0.25">
      <c r="A181" s="213" t="s">
        <v>90</v>
      </c>
      <c r="B181" s="133">
        <f t="shared" si="13"/>
        <v>0</v>
      </c>
      <c r="C181" s="133">
        <v>0</v>
      </c>
      <c r="D181" s="133">
        <f>IFERROR(VLOOKUP($A181,'영업총괄 IU'!$A:$F,2,FALSE),0)</f>
        <v>0</v>
      </c>
      <c r="E181" s="133">
        <f>IFERROR(VLOOKUP($A181,'영업총괄 IU'!$A:$F,3,FALSE),0)</f>
        <v>0</v>
      </c>
      <c r="F181" s="133">
        <f>IFERROR(VLOOKUP($A181,'영업총괄 IU'!$A:$F,4,FALSE),0)</f>
        <v>0</v>
      </c>
      <c r="G181" s="133">
        <f>IFERROR(VLOOKUP($A181,'영업총괄 IU'!A:F,5,FALSE),0)</f>
        <v>0</v>
      </c>
      <c r="H181" s="133">
        <f>IFERROR(VLOOKUP($A181,'영업총괄 IU'!$A:$F,6,FALSE),0)</f>
        <v>0</v>
      </c>
      <c r="K181" s="133">
        <f t="shared" si="14"/>
        <v>0</v>
      </c>
      <c r="L181" s="269">
        <f t="shared" si="18"/>
        <v>0</v>
      </c>
      <c r="M181" s="269">
        <f t="shared" si="18"/>
        <v>0</v>
      </c>
      <c r="N181" s="269">
        <f t="shared" si="18"/>
        <v>0</v>
      </c>
      <c r="O181" s="269">
        <f t="shared" si="18"/>
        <v>0</v>
      </c>
      <c r="P181" s="269">
        <f t="shared" si="18"/>
        <v>0</v>
      </c>
      <c r="Q181" s="269">
        <f t="shared" si="18"/>
        <v>0</v>
      </c>
      <c r="R181" s="269">
        <f t="shared" si="18"/>
        <v>0</v>
      </c>
    </row>
    <row r="182" spans="1:18" ht="16" x14ac:dyDescent="0.25">
      <c r="A182" s="213" t="s">
        <v>169</v>
      </c>
      <c r="B182" s="133">
        <f t="shared" si="13"/>
        <v>0</v>
      </c>
      <c r="C182" s="133">
        <v>0</v>
      </c>
      <c r="D182" s="133">
        <f>IFERROR(VLOOKUP($A182,'영업총괄 IU'!$A:$F,2,FALSE),0)</f>
        <v>0</v>
      </c>
      <c r="E182" s="133">
        <f>IFERROR(VLOOKUP($A182,'영업총괄 IU'!$A:$F,3,FALSE),0)</f>
        <v>0</v>
      </c>
      <c r="F182" s="133">
        <f>IFERROR(VLOOKUP($A182,'영업총괄 IU'!$A:$F,4,FALSE),0)</f>
        <v>0</v>
      </c>
      <c r="G182" s="133">
        <f>IFERROR(VLOOKUP($A182,'영업총괄 IU'!A:F,5,FALSE),0)</f>
        <v>0</v>
      </c>
      <c r="H182" s="133">
        <f>IFERROR(VLOOKUP($A182,'영업총괄 IU'!$A:$F,6,FALSE),0)</f>
        <v>0</v>
      </c>
      <c r="K182" s="133">
        <f t="shared" si="14"/>
        <v>0</v>
      </c>
      <c r="L182" s="269">
        <f t="shared" si="18"/>
        <v>0</v>
      </c>
      <c r="M182" s="269">
        <f t="shared" si="18"/>
        <v>0</v>
      </c>
      <c r="N182" s="269">
        <f t="shared" si="18"/>
        <v>0</v>
      </c>
      <c r="O182" s="269">
        <f t="shared" si="18"/>
        <v>0</v>
      </c>
      <c r="P182" s="269">
        <f t="shared" si="18"/>
        <v>0</v>
      </c>
      <c r="Q182" s="269">
        <f t="shared" si="18"/>
        <v>0</v>
      </c>
      <c r="R182" s="269">
        <f t="shared" si="18"/>
        <v>0</v>
      </c>
    </row>
    <row r="183" spans="1:18" ht="16" x14ac:dyDescent="0.25">
      <c r="A183" s="213" t="s">
        <v>91</v>
      </c>
      <c r="B183" s="133">
        <f t="shared" si="13"/>
        <v>0</v>
      </c>
      <c r="C183" s="133">
        <v>0</v>
      </c>
      <c r="D183" s="133">
        <f>IFERROR(VLOOKUP($A183,'영업총괄 IU'!$A:$F,2,FALSE),0)</f>
        <v>0</v>
      </c>
      <c r="E183" s="133">
        <f>IFERROR(VLOOKUP($A183,'영업총괄 IU'!$A:$F,3,FALSE),0)</f>
        <v>0</v>
      </c>
      <c r="F183" s="133">
        <f>IFERROR(VLOOKUP($A183,'영업총괄 IU'!$A:$F,4,FALSE),0)</f>
        <v>0</v>
      </c>
      <c r="G183" s="133">
        <f>IFERROR(VLOOKUP($A183,'영업총괄 IU'!A:F,5,FALSE),0)</f>
        <v>0</v>
      </c>
      <c r="H183" s="133">
        <f>IFERROR(VLOOKUP($A183,'영업총괄 IU'!$A:$F,6,FALSE),0)</f>
        <v>0</v>
      </c>
      <c r="K183" s="133">
        <f t="shared" si="14"/>
        <v>0</v>
      </c>
      <c r="L183" s="269">
        <f t="shared" si="18"/>
        <v>0</v>
      </c>
      <c r="M183" s="269">
        <f t="shared" si="18"/>
        <v>0</v>
      </c>
      <c r="N183" s="269">
        <f t="shared" si="18"/>
        <v>0</v>
      </c>
      <c r="O183" s="269">
        <f t="shared" si="18"/>
        <v>0</v>
      </c>
      <c r="P183" s="269">
        <f t="shared" si="18"/>
        <v>0</v>
      </c>
      <c r="Q183" s="269">
        <f t="shared" si="18"/>
        <v>0</v>
      </c>
      <c r="R183" s="269">
        <f t="shared" si="18"/>
        <v>0</v>
      </c>
    </row>
    <row r="184" spans="1:18" ht="16" x14ac:dyDescent="0.25">
      <c r="A184" s="213" t="s">
        <v>92</v>
      </c>
      <c r="B184" s="133">
        <f t="shared" si="13"/>
        <v>17037152</v>
      </c>
      <c r="C184" s="133">
        <v>0</v>
      </c>
      <c r="D184" s="133">
        <f>IFERROR(VLOOKUP($A184,'영업총괄 IU'!$A:$F,2,FALSE),0)</f>
        <v>5898255</v>
      </c>
      <c r="E184" s="133">
        <f>IFERROR(VLOOKUP($A184,'영업총괄 IU'!$A:$F,3,FALSE),0)</f>
        <v>3174244</v>
      </c>
      <c r="F184" s="133">
        <f>IFERROR(VLOOKUP($A184,'영업총괄 IU'!$A:$F,4,FALSE),0)</f>
        <v>5426108</v>
      </c>
      <c r="G184" s="133">
        <f>IFERROR(VLOOKUP($A184,'영업총괄 IU'!A:F,5,FALSE),0)</f>
        <v>2538545</v>
      </c>
      <c r="H184" s="133">
        <f>IFERROR(VLOOKUP($A184,'영업총괄 IU'!$A:$F,6,FALSE),0)</f>
        <v>0</v>
      </c>
      <c r="K184" s="133">
        <f t="shared" si="14"/>
        <v>17037152</v>
      </c>
      <c r="L184" s="269">
        <f t="shared" si="18"/>
        <v>8348204.4799999995</v>
      </c>
      <c r="M184" s="269">
        <f t="shared" si="18"/>
        <v>6814860.8000000007</v>
      </c>
      <c r="N184" s="269">
        <f t="shared" si="18"/>
        <v>681486.08</v>
      </c>
      <c r="O184" s="269">
        <f t="shared" si="18"/>
        <v>340743.04</v>
      </c>
      <c r="P184" s="269">
        <f t="shared" si="18"/>
        <v>170371.52</v>
      </c>
      <c r="Q184" s="269">
        <f t="shared" si="18"/>
        <v>170371.52</v>
      </c>
      <c r="R184" s="269">
        <f t="shared" si="18"/>
        <v>272594.43200000003</v>
      </c>
    </row>
    <row r="185" spans="1:18" ht="16" x14ac:dyDescent="0.25">
      <c r="A185" s="215" t="s">
        <v>93</v>
      </c>
      <c r="B185" s="133">
        <f t="shared" si="13"/>
        <v>0</v>
      </c>
      <c r="C185" s="133">
        <v>0</v>
      </c>
      <c r="D185" s="133">
        <f>IFERROR(VLOOKUP($A185,'영업총괄 IU'!$A:$F,2,FALSE),0)</f>
        <v>0</v>
      </c>
      <c r="E185" s="133">
        <f>IFERROR(VLOOKUP($A185,'영업총괄 IU'!$A:$F,3,FALSE),0)</f>
        <v>0</v>
      </c>
      <c r="F185" s="133">
        <f>IFERROR(VLOOKUP($A185,'영업총괄 IU'!$A:$F,4,FALSE),0)</f>
        <v>0</v>
      </c>
      <c r="G185" s="133">
        <f>IFERROR(VLOOKUP($A185,'영업총괄 IU'!A:F,5,FALSE),0)</f>
        <v>0</v>
      </c>
      <c r="H185" s="133">
        <f>IFERROR(VLOOKUP($A185,'영업총괄 IU'!$A:$F,6,FALSE),0)</f>
        <v>0</v>
      </c>
      <c r="K185" s="133">
        <f t="shared" si="14"/>
        <v>0</v>
      </c>
      <c r="L185" s="269">
        <f t="shared" si="18"/>
        <v>0</v>
      </c>
      <c r="M185" s="269">
        <f t="shared" si="18"/>
        <v>0</v>
      </c>
      <c r="N185" s="269">
        <f t="shared" si="18"/>
        <v>0</v>
      </c>
      <c r="O185" s="269">
        <f t="shared" si="18"/>
        <v>0</v>
      </c>
      <c r="P185" s="269">
        <f t="shared" si="18"/>
        <v>0</v>
      </c>
      <c r="Q185" s="269">
        <f t="shared" si="18"/>
        <v>0</v>
      </c>
      <c r="R185" s="269">
        <f t="shared" si="18"/>
        <v>0</v>
      </c>
    </row>
    <row r="186" spans="1:18" ht="16" x14ac:dyDescent="0.25">
      <c r="A186" s="217" t="s">
        <v>237</v>
      </c>
      <c r="B186" s="133">
        <f t="shared" si="13"/>
        <v>0</v>
      </c>
      <c r="C186" s="133">
        <v>0</v>
      </c>
      <c r="D186" s="133">
        <f>IFERROR(VLOOKUP($A186,'영업총괄 IU'!$A:$F,2,FALSE),0)</f>
        <v>0</v>
      </c>
      <c r="E186" s="133">
        <f>IFERROR(VLOOKUP($A186,'영업총괄 IU'!$A:$F,3,FALSE),0)</f>
        <v>0</v>
      </c>
      <c r="F186" s="133">
        <f>IFERROR(VLOOKUP($A186,'영업총괄 IU'!$A:$F,4,FALSE),0)</f>
        <v>0</v>
      </c>
      <c r="G186" s="133">
        <f>IFERROR(VLOOKUP($A186,'영업총괄 IU'!A:F,5,FALSE),0)</f>
        <v>0</v>
      </c>
      <c r="H186" s="133">
        <f>IFERROR(VLOOKUP($A186,'영업총괄 IU'!$A:$F,6,FALSE),0)</f>
        <v>0</v>
      </c>
      <c r="K186" s="133">
        <f t="shared" si="14"/>
        <v>0</v>
      </c>
      <c r="L186" s="269">
        <f t="shared" si="18"/>
        <v>0</v>
      </c>
      <c r="M186" s="269">
        <f t="shared" si="18"/>
        <v>0</v>
      </c>
      <c r="N186" s="269">
        <f t="shared" si="18"/>
        <v>0</v>
      </c>
      <c r="O186" s="269">
        <f t="shared" si="18"/>
        <v>0</v>
      </c>
      <c r="P186" s="269">
        <f t="shared" si="18"/>
        <v>0</v>
      </c>
      <c r="Q186" s="269">
        <f t="shared" si="18"/>
        <v>0</v>
      </c>
      <c r="R186" s="269">
        <f t="shared" si="18"/>
        <v>0</v>
      </c>
    </row>
    <row r="187" spans="1:18" ht="16" x14ac:dyDescent="0.25">
      <c r="A187" s="213" t="s">
        <v>94</v>
      </c>
      <c r="B187" s="133">
        <f t="shared" si="13"/>
        <v>229165</v>
      </c>
      <c r="C187" s="133">
        <v>0</v>
      </c>
      <c r="D187" s="133">
        <f>IFERROR(VLOOKUP($A187,'영업총괄 IU'!$A:$F,2,FALSE),0)</f>
        <v>0</v>
      </c>
      <c r="E187" s="133">
        <f>IFERROR(VLOOKUP($A187,'영업총괄 IU'!$A:$F,3,FALSE),0)</f>
        <v>0</v>
      </c>
      <c r="F187" s="133">
        <f>IFERROR(VLOOKUP($A187,'영업총괄 IU'!$A:$F,4,FALSE),0)</f>
        <v>229165</v>
      </c>
      <c r="G187" s="133">
        <f>IFERROR(VLOOKUP($A187,'영업총괄 IU'!A:F,5,FALSE),0)</f>
        <v>0</v>
      </c>
      <c r="H187" s="133">
        <f>IFERROR(VLOOKUP($A187,'영업총괄 IU'!$A:$F,6,FALSE),0)</f>
        <v>0</v>
      </c>
      <c r="K187" s="133">
        <f t="shared" si="14"/>
        <v>229165</v>
      </c>
      <c r="L187" s="269">
        <f t="shared" si="18"/>
        <v>112290.84999999999</v>
      </c>
      <c r="M187" s="269">
        <f t="shared" si="18"/>
        <v>91666</v>
      </c>
      <c r="N187" s="269">
        <f t="shared" si="18"/>
        <v>9166.6</v>
      </c>
      <c r="O187" s="269">
        <f t="shared" si="18"/>
        <v>4583.3</v>
      </c>
      <c r="P187" s="269">
        <f t="shared" si="18"/>
        <v>2291.65</v>
      </c>
      <c r="Q187" s="269">
        <f t="shared" si="18"/>
        <v>2291.65</v>
      </c>
      <c r="R187" s="269">
        <f t="shared" si="18"/>
        <v>3666.64</v>
      </c>
    </row>
    <row r="188" spans="1:18" ht="16" x14ac:dyDescent="0.25">
      <c r="A188" s="216" t="s">
        <v>170</v>
      </c>
      <c r="B188" s="133">
        <f t="shared" si="13"/>
        <v>0</v>
      </c>
      <c r="C188" s="133">
        <v>0</v>
      </c>
      <c r="D188" s="133">
        <f>IFERROR(VLOOKUP($A188,'영업총괄 IU'!$A:$F,2,FALSE),0)</f>
        <v>0</v>
      </c>
      <c r="E188" s="133">
        <f>IFERROR(VLOOKUP($A188,'영업총괄 IU'!$A:$F,3,FALSE),0)</f>
        <v>0</v>
      </c>
      <c r="F188" s="133">
        <f>IFERROR(VLOOKUP($A188,'영업총괄 IU'!$A:$F,4,FALSE),0)</f>
        <v>0</v>
      </c>
      <c r="G188" s="133">
        <f>IFERROR(VLOOKUP($A188,'영업총괄 IU'!A:F,5,FALSE),0)</f>
        <v>0</v>
      </c>
      <c r="H188" s="133">
        <f>IFERROR(VLOOKUP($A188,'영업총괄 IU'!$A:$F,6,FALSE),0)</f>
        <v>0</v>
      </c>
      <c r="K188" s="133">
        <f t="shared" si="14"/>
        <v>0</v>
      </c>
      <c r="L188" s="269">
        <f t="shared" si="18"/>
        <v>0</v>
      </c>
      <c r="M188" s="269">
        <f t="shared" si="18"/>
        <v>0</v>
      </c>
      <c r="N188" s="269">
        <f t="shared" si="18"/>
        <v>0</v>
      </c>
      <c r="O188" s="269">
        <f t="shared" si="18"/>
        <v>0</v>
      </c>
      <c r="P188" s="269">
        <f t="shared" si="18"/>
        <v>0</v>
      </c>
      <c r="Q188" s="269">
        <f t="shared" si="18"/>
        <v>0</v>
      </c>
      <c r="R188" s="269">
        <f t="shared" si="18"/>
        <v>0</v>
      </c>
    </row>
    <row r="189" spans="1:18" ht="16" x14ac:dyDescent="0.25">
      <c r="A189" s="214" t="s">
        <v>95</v>
      </c>
      <c r="B189" s="133">
        <f t="shared" si="13"/>
        <v>32233339</v>
      </c>
      <c r="C189" s="133">
        <v>0</v>
      </c>
      <c r="D189" s="133">
        <f>IFERROR(VLOOKUP($A189,'영업총괄 IU'!$A:$F,2,FALSE),0)</f>
        <v>27826938</v>
      </c>
      <c r="E189" s="133">
        <f>IFERROR(VLOOKUP($A189,'영업총괄 IU'!$A:$F,3,FALSE),0)</f>
        <v>4172721</v>
      </c>
      <c r="F189" s="133">
        <f>IFERROR(VLOOKUP($A189,'영업총괄 IU'!$A:$F,4,FALSE),0)</f>
        <v>31940</v>
      </c>
      <c r="G189" s="133">
        <f>IFERROR(VLOOKUP($A189,'영업총괄 IU'!A:F,5,FALSE),0)</f>
        <v>201740</v>
      </c>
      <c r="H189" s="133">
        <f>IFERROR(VLOOKUP($A189,'영업총괄 IU'!$A:$F,6,FALSE),0)</f>
        <v>0</v>
      </c>
      <c r="K189" s="133">
        <f t="shared" si="14"/>
        <v>32233339</v>
      </c>
      <c r="L189" s="269">
        <f t="shared" ref="L189:R204" si="19">$K189*L$259</f>
        <v>15794336.109999999</v>
      </c>
      <c r="M189" s="269">
        <f t="shared" si="19"/>
        <v>12893335.600000001</v>
      </c>
      <c r="N189" s="269">
        <f t="shared" si="19"/>
        <v>1289333.56</v>
      </c>
      <c r="O189" s="269">
        <f t="shared" si="19"/>
        <v>644666.78</v>
      </c>
      <c r="P189" s="269">
        <f t="shared" si="19"/>
        <v>322333.39</v>
      </c>
      <c r="Q189" s="269">
        <f t="shared" si="19"/>
        <v>322333.39</v>
      </c>
      <c r="R189" s="269">
        <f t="shared" si="19"/>
        <v>515733.424</v>
      </c>
    </row>
    <row r="190" spans="1:18" ht="16" x14ac:dyDescent="0.25">
      <c r="A190" s="213" t="s">
        <v>96</v>
      </c>
      <c r="B190" s="133">
        <f t="shared" si="13"/>
        <v>302320</v>
      </c>
      <c r="C190" s="133">
        <v>0</v>
      </c>
      <c r="D190" s="133">
        <f>IFERROR(VLOOKUP($A190,'영업총괄 IU'!$A:$F,2,FALSE),0)</f>
        <v>61210</v>
      </c>
      <c r="E190" s="133">
        <f>IFERROR(VLOOKUP($A190,'영업총괄 IU'!$A:$F,3,FALSE),0)</f>
        <v>136600</v>
      </c>
      <c r="F190" s="133">
        <f>IFERROR(VLOOKUP($A190,'영업총괄 IU'!$A:$F,4,FALSE),0)</f>
        <v>31940</v>
      </c>
      <c r="G190" s="133">
        <f>IFERROR(VLOOKUP($A190,'영업총괄 IU'!A:F,5,FALSE),0)</f>
        <v>72570</v>
      </c>
      <c r="H190" s="133">
        <f>IFERROR(VLOOKUP($A190,'영업총괄 IU'!$A:$F,6,FALSE),0)</f>
        <v>0</v>
      </c>
      <c r="K190" s="133">
        <f t="shared" si="14"/>
        <v>302320</v>
      </c>
      <c r="L190" s="269">
        <f t="shared" si="19"/>
        <v>148136.79999999999</v>
      </c>
      <c r="M190" s="269">
        <f t="shared" si="19"/>
        <v>120928</v>
      </c>
      <c r="N190" s="269">
        <f t="shared" si="19"/>
        <v>12092.800000000001</v>
      </c>
      <c r="O190" s="269">
        <f t="shared" si="19"/>
        <v>6046.4000000000005</v>
      </c>
      <c r="P190" s="269">
        <f t="shared" si="19"/>
        <v>3023.2000000000003</v>
      </c>
      <c r="Q190" s="269">
        <f t="shared" si="19"/>
        <v>3023.2000000000003</v>
      </c>
      <c r="R190" s="269">
        <f t="shared" si="19"/>
        <v>4837.12</v>
      </c>
    </row>
    <row r="191" spans="1:18" ht="16" x14ac:dyDescent="0.25">
      <c r="A191" s="213" t="s">
        <v>97</v>
      </c>
      <c r="B191" s="133">
        <f t="shared" si="13"/>
        <v>29500121</v>
      </c>
      <c r="C191" s="133">
        <v>0</v>
      </c>
      <c r="D191" s="133">
        <f>IFERROR(VLOOKUP($A191,'영업총괄 IU'!$A:$F,2,FALSE),0)</f>
        <v>25464000</v>
      </c>
      <c r="E191" s="133">
        <f>IFERROR(VLOOKUP($A191,'영업총괄 IU'!$A:$F,3,FALSE),0)</f>
        <v>4036121</v>
      </c>
      <c r="F191" s="133">
        <f>IFERROR(VLOOKUP($A191,'영업총괄 IU'!$A:$F,4,FALSE),0)</f>
        <v>0</v>
      </c>
      <c r="G191" s="133">
        <f>IFERROR(VLOOKUP($A191,'영업총괄 IU'!A:F,5,FALSE),0)</f>
        <v>0</v>
      </c>
      <c r="H191" s="133">
        <f>IFERROR(VLOOKUP($A191,'영업총괄 IU'!$A:$F,6,FALSE),0)</f>
        <v>0</v>
      </c>
      <c r="K191" s="133">
        <f t="shared" si="14"/>
        <v>29500121</v>
      </c>
      <c r="L191" s="269">
        <f t="shared" si="19"/>
        <v>14455059.289999999</v>
      </c>
      <c r="M191" s="269">
        <f t="shared" si="19"/>
        <v>11800048.4</v>
      </c>
      <c r="N191" s="269">
        <f t="shared" si="19"/>
        <v>1180004.8400000001</v>
      </c>
      <c r="O191" s="269">
        <f t="shared" si="19"/>
        <v>590002.42000000004</v>
      </c>
      <c r="P191" s="269">
        <f t="shared" si="19"/>
        <v>295001.21000000002</v>
      </c>
      <c r="Q191" s="269">
        <f t="shared" si="19"/>
        <v>295001.21000000002</v>
      </c>
      <c r="R191" s="269">
        <f t="shared" si="19"/>
        <v>472001.93599999999</v>
      </c>
    </row>
    <row r="192" spans="1:18" ht="16" x14ac:dyDescent="0.25">
      <c r="A192" s="213" t="s">
        <v>98</v>
      </c>
      <c r="B192" s="133">
        <f t="shared" si="13"/>
        <v>2430898</v>
      </c>
      <c r="C192" s="133">
        <v>0</v>
      </c>
      <c r="D192" s="133">
        <f>IFERROR(VLOOKUP($A192,'영업총괄 IU'!$A:$F,2,FALSE),0)</f>
        <v>2301728</v>
      </c>
      <c r="E192" s="133">
        <f>IFERROR(VLOOKUP($A192,'영업총괄 IU'!$A:$F,3,FALSE),0)</f>
        <v>0</v>
      </c>
      <c r="F192" s="133">
        <f>IFERROR(VLOOKUP($A192,'영업총괄 IU'!$A:$F,4,FALSE),0)</f>
        <v>0</v>
      </c>
      <c r="G192" s="133">
        <f>IFERROR(VLOOKUP($A192,'영업총괄 IU'!A:F,5,FALSE),0)</f>
        <v>129170</v>
      </c>
      <c r="H192" s="133">
        <f>IFERROR(VLOOKUP($A192,'영업총괄 IU'!$A:$F,6,FALSE),0)</f>
        <v>0</v>
      </c>
      <c r="K192" s="133">
        <f t="shared" si="14"/>
        <v>2430898</v>
      </c>
      <c r="L192" s="269">
        <f t="shared" si="19"/>
        <v>1191140.02</v>
      </c>
      <c r="M192" s="269">
        <f t="shared" si="19"/>
        <v>972359.20000000007</v>
      </c>
      <c r="N192" s="269">
        <f t="shared" si="19"/>
        <v>97235.92</v>
      </c>
      <c r="O192" s="269">
        <f t="shared" si="19"/>
        <v>48617.96</v>
      </c>
      <c r="P192" s="269">
        <f t="shared" si="19"/>
        <v>24308.98</v>
      </c>
      <c r="Q192" s="269">
        <f t="shared" si="19"/>
        <v>24308.98</v>
      </c>
      <c r="R192" s="269">
        <f t="shared" si="19"/>
        <v>38894.368000000002</v>
      </c>
    </row>
    <row r="193" spans="1:18" ht="16" x14ac:dyDescent="0.25">
      <c r="A193" s="213" t="s">
        <v>238</v>
      </c>
      <c r="B193" s="133">
        <f t="shared" si="13"/>
        <v>0</v>
      </c>
      <c r="C193" s="133">
        <v>0</v>
      </c>
      <c r="D193" s="133">
        <f>IFERROR(VLOOKUP($A193,'영업총괄 IU'!$A:$F,2,FALSE),0)</f>
        <v>0</v>
      </c>
      <c r="E193" s="133">
        <f>IFERROR(VLOOKUP($A193,'영업총괄 IU'!$A:$F,3,FALSE),0)</f>
        <v>0</v>
      </c>
      <c r="F193" s="133">
        <f>IFERROR(VLOOKUP($A193,'영업총괄 IU'!$A:$F,4,FALSE),0)</f>
        <v>0</v>
      </c>
      <c r="G193" s="133">
        <f>IFERROR(VLOOKUP($A193,'영업총괄 IU'!A:F,5,FALSE),0)</f>
        <v>0</v>
      </c>
      <c r="H193" s="133">
        <f>IFERROR(VLOOKUP($A193,'영업총괄 IU'!$A:$F,6,FALSE),0)</f>
        <v>0</v>
      </c>
      <c r="K193" s="133">
        <f t="shared" si="14"/>
        <v>0</v>
      </c>
      <c r="L193" s="269">
        <f t="shared" si="19"/>
        <v>0</v>
      </c>
      <c r="M193" s="269">
        <f t="shared" si="19"/>
        <v>0</v>
      </c>
      <c r="N193" s="269">
        <f t="shared" si="19"/>
        <v>0</v>
      </c>
      <c r="O193" s="269">
        <f t="shared" si="19"/>
        <v>0</v>
      </c>
      <c r="P193" s="269">
        <f t="shared" si="19"/>
        <v>0</v>
      </c>
      <c r="Q193" s="269">
        <f t="shared" si="19"/>
        <v>0</v>
      </c>
      <c r="R193" s="269">
        <f t="shared" si="19"/>
        <v>0</v>
      </c>
    </row>
    <row r="194" spans="1:18" ht="16" x14ac:dyDescent="0.25">
      <c r="A194" s="215" t="s">
        <v>239</v>
      </c>
      <c r="B194" s="133">
        <f t="shared" ref="B194:B255" si="20">SUM(C194:H194)</f>
        <v>0</v>
      </c>
      <c r="C194" s="133">
        <v>0</v>
      </c>
      <c r="D194" s="133">
        <f>IFERROR(VLOOKUP($A194,'영업총괄 IU'!$A:$F,2,FALSE),0)</f>
        <v>0</v>
      </c>
      <c r="E194" s="133">
        <f>IFERROR(VLOOKUP($A194,'영업총괄 IU'!$A:$F,3,FALSE),0)</f>
        <v>0</v>
      </c>
      <c r="F194" s="133">
        <f>IFERROR(VLOOKUP($A194,'영업총괄 IU'!$A:$F,4,FALSE),0)</f>
        <v>0</v>
      </c>
      <c r="G194" s="133">
        <f>IFERROR(VLOOKUP($A194,'영업총괄 IU'!A:F,5,FALSE),0)</f>
        <v>0</v>
      </c>
      <c r="H194" s="133">
        <f>IFERROR(VLOOKUP($A194,'영업총괄 IU'!$A:$F,6,FALSE),0)</f>
        <v>0</v>
      </c>
      <c r="K194" s="133">
        <f t="shared" si="14"/>
        <v>0</v>
      </c>
      <c r="L194" s="269">
        <f t="shared" si="19"/>
        <v>0</v>
      </c>
      <c r="M194" s="269">
        <f t="shared" si="19"/>
        <v>0</v>
      </c>
      <c r="N194" s="269">
        <f t="shared" si="19"/>
        <v>0</v>
      </c>
      <c r="O194" s="269">
        <f t="shared" si="19"/>
        <v>0</v>
      </c>
      <c r="P194" s="269">
        <f t="shared" si="19"/>
        <v>0</v>
      </c>
      <c r="Q194" s="269">
        <f t="shared" si="19"/>
        <v>0</v>
      </c>
      <c r="R194" s="269">
        <f t="shared" si="19"/>
        <v>0</v>
      </c>
    </row>
    <row r="195" spans="1:18" ht="16" x14ac:dyDescent="0.25">
      <c r="A195" s="214" t="s">
        <v>99</v>
      </c>
      <c r="B195" s="133">
        <f t="shared" si="20"/>
        <v>27765718</v>
      </c>
      <c r="C195" s="133">
        <v>0</v>
      </c>
      <c r="D195" s="133">
        <f>IFERROR(VLOOKUP($A195,'영업총괄 IU'!$A:$F,2,FALSE),0)</f>
        <v>6348424</v>
      </c>
      <c r="E195" s="133">
        <f>IFERROR(VLOOKUP($A195,'영업총괄 IU'!$A:$F,3,FALSE),0)</f>
        <v>21231468</v>
      </c>
      <c r="F195" s="133">
        <f>IFERROR(VLOOKUP($A195,'영업총괄 IU'!$A:$F,4,FALSE),0)</f>
        <v>127270</v>
      </c>
      <c r="G195" s="133">
        <f>IFERROR(VLOOKUP($A195,'영업총괄 IU'!A:F,5,FALSE),0)</f>
        <v>32192</v>
      </c>
      <c r="H195" s="133">
        <f>IFERROR(VLOOKUP($A195,'영업총괄 IU'!$A:$F,6,FALSE),0)</f>
        <v>26364</v>
      </c>
      <c r="K195" s="133">
        <f t="shared" ref="K195:K255" si="21">SUM(D195:H195)</f>
        <v>27765718</v>
      </c>
      <c r="L195" s="269">
        <f t="shared" si="19"/>
        <v>13605201.82</v>
      </c>
      <c r="M195" s="269">
        <f t="shared" si="19"/>
        <v>11106287.200000001</v>
      </c>
      <c r="N195" s="269">
        <f t="shared" si="19"/>
        <v>1110628.72</v>
      </c>
      <c r="O195" s="269">
        <f t="shared" si="19"/>
        <v>555314.36</v>
      </c>
      <c r="P195" s="269">
        <f t="shared" si="19"/>
        <v>277657.18</v>
      </c>
      <c r="Q195" s="269">
        <f t="shared" si="19"/>
        <v>277657.18</v>
      </c>
      <c r="R195" s="269">
        <f t="shared" si="19"/>
        <v>444251.48800000001</v>
      </c>
    </row>
    <row r="196" spans="1:18" ht="16" x14ac:dyDescent="0.25">
      <c r="A196" s="213" t="s">
        <v>171</v>
      </c>
      <c r="B196" s="133">
        <f t="shared" si="20"/>
        <v>0</v>
      </c>
      <c r="C196" s="133">
        <v>0</v>
      </c>
      <c r="D196" s="133">
        <f>IFERROR(VLOOKUP($A196,'영업총괄 IU'!$A:$F,2,FALSE),0)</f>
        <v>0</v>
      </c>
      <c r="E196" s="133">
        <f>IFERROR(VLOOKUP($A196,'영업총괄 IU'!$A:$F,3,FALSE),0)</f>
        <v>0</v>
      </c>
      <c r="F196" s="133">
        <f>IFERROR(VLOOKUP($A196,'영업총괄 IU'!$A:$F,4,FALSE),0)</f>
        <v>0</v>
      </c>
      <c r="G196" s="133">
        <f>IFERROR(VLOOKUP($A196,'영업총괄 IU'!A:F,5,FALSE),0)</f>
        <v>0</v>
      </c>
      <c r="H196" s="133">
        <f>IFERROR(VLOOKUP($A196,'영업총괄 IU'!$A:$F,6,FALSE),0)</f>
        <v>0</v>
      </c>
      <c r="K196" s="133">
        <f t="shared" si="21"/>
        <v>0</v>
      </c>
      <c r="L196" s="269">
        <f t="shared" si="19"/>
        <v>0</v>
      </c>
      <c r="M196" s="269">
        <f t="shared" si="19"/>
        <v>0</v>
      </c>
      <c r="N196" s="269">
        <f t="shared" si="19"/>
        <v>0</v>
      </c>
      <c r="O196" s="269">
        <f t="shared" si="19"/>
        <v>0</v>
      </c>
      <c r="P196" s="269">
        <f t="shared" si="19"/>
        <v>0</v>
      </c>
      <c r="Q196" s="269">
        <f t="shared" si="19"/>
        <v>0</v>
      </c>
      <c r="R196" s="269">
        <f t="shared" si="19"/>
        <v>0</v>
      </c>
    </row>
    <row r="197" spans="1:18" ht="16" x14ac:dyDescent="0.25">
      <c r="A197" s="213" t="s">
        <v>172</v>
      </c>
      <c r="B197" s="133">
        <f t="shared" si="20"/>
        <v>7679545</v>
      </c>
      <c r="C197" s="133">
        <v>0</v>
      </c>
      <c r="D197" s="133">
        <f>IFERROR(VLOOKUP($A197,'영업총괄 IU'!$A:$F,2,FALSE),0)</f>
        <v>145000</v>
      </c>
      <c r="E197" s="133">
        <f>IFERROR(VLOOKUP($A197,'영업총괄 IU'!$A:$F,3,FALSE),0)</f>
        <v>7348719</v>
      </c>
      <c r="F197" s="133">
        <f>IFERROR(VLOOKUP($A197,'영업총괄 IU'!$A:$F,4,FALSE),0)</f>
        <v>127270</v>
      </c>
      <c r="G197" s="133">
        <f>IFERROR(VLOOKUP($A197,'영업총괄 IU'!A:F,5,FALSE),0)</f>
        <v>32192</v>
      </c>
      <c r="H197" s="133">
        <f>IFERROR(VLOOKUP($A197,'영업총괄 IU'!$A:$F,6,FALSE),0)</f>
        <v>26364</v>
      </c>
      <c r="K197" s="133">
        <f t="shared" si="21"/>
        <v>7679545</v>
      </c>
      <c r="L197" s="269">
        <f t="shared" si="19"/>
        <v>3762977.05</v>
      </c>
      <c r="M197" s="269">
        <f t="shared" si="19"/>
        <v>3071818</v>
      </c>
      <c r="N197" s="269">
        <f t="shared" si="19"/>
        <v>307181.8</v>
      </c>
      <c r="O197" s="269">
        <f t="shared" si="19"/>
        <v>153590.9</v>
      </c>
      <c r="P197" s="269">
        <f t="shared" si="19"/>
        <v>76795.45</v>
      </c>
      <c r="Q197" s="269">
        <f t="shared" si="19"/>
        <v>76795.45</v>
      </c>
      <c r="R197" s="269">
        <f t="shared" si="19"/>
        <v>122872.72</v>
      </c>
    </row>
    <row r="198" spans="1:18" ht="16" x14ac:dyDescent="0.25">
      <c r="A198" s="213" t="s">
        <v>136</v>
      </c>
      <c r="B198" s="133">
        <f t="shared" si="20"/>
        <v>0</v>
      </c>
      <c r="C198" s="133">
        <v>0</v>
      </c>
      <c r="D198" s="133">
        <f>IFERROR(VLOOKUP($A198,'영업총괄 IU'!$A:$F,2,FALSE),0)</f>
        <v>0</v>
      </c>
      <c r="E198" s="133">
        <f>IFERROR(VLOOKUP($A198,'영업총괄 IU'!$A:$F,3,FALSE),0)</f>
        <v>0</v>
      </c>
      <c r="F198" s="133">
        <f>IFERROR(VLOOKUP($A198,'영업총괄 IU'!$A:$F,4,FALSE),0)</f>
        <v>0</v>
      </c>
      <c r="G198" s="133">
        <f>IFERROR(VLOOKUP($A198,'영업총괄 IU'!A:F,5,FALSE),0)</f>
        <v>0</v>
      </c>
      <c r="H198" s="133">
        <f>IFERROR(VLOOKUP($A198,'영업총괄 IU'!$A:$F,6,FALSE),0)</f>
        <v>0</v>
      </c>
      <c r="K198" s="133">
        <f t="shared" si="21"/>
        <v>0</v>
      </c>
      <c r="L198" s="269">
        <f t="shared" si="19"/>
        <v>0</v>
      </c>
      <c r="M198" s="269">
        <f t="shared" si="19"/>
        <v>0</v>
      </c>
      <c r="N198" s="269">
        <f t="shared" si="19"/>
        <v>0</v>
      </c>
      <c r="O198" s="269">
        <f t="shared" si="19"/>
        <v>0</v>
      </c>
      <c r="P198" s="269">
        <f t="shared" si="19"/>
        <v>0</v>
      </c>
      <c r="Q198" s="269">
        <f t="shared" si="19"/>
        <v>0</v>
      </c>
      <c r="R198" s="269">
        <f t="shared" si="19"/>
        <v>0</v>
      </c>
    </row>
    <row r="199" spans="1:18" ht="16" x14ac:dyDescent="0.25">
      <c r="A199" s="213" t="s">
        <v>173</v>
      </c>
      <c r="B199" s="133">
        <f t="shared" si="20"/>
        <v>5724</v>
      </c>
      <c r="C199" s="133">
        <v>0</v>
      </c>
      <c r="D199" s="133">
        <f>IFERROR(VLOOKUP($A199,'영업총괄 IU'!$A:$F,2,FALSE),0)</f>
        <v>5724</v>
      </c>
      <c r="E199" s="133">
        <f>IFERROR(VLOOKUP($A199,'영업총괄 IU'!$A:$F,3,FALSE),0)</f>
        <v>0</v>
      </c>
      <c r="F199" s="133">
        <f>IFERROR(VLOOKUP($A199,'영업총괄 IU'!$A:$F,4,FALSE),0)</f>
        <v>0</v>
      </c>
      <c r="G199" s="133">
        <f>IFERROR(VLOOKUP($A199,'영업총괄 IU'!A:F,5,FALSE),0)</f>
        <v>0</v>
      </c>
      <c r="H199" s="133">
        <f>IFERROR(VLOOKUP($A199,'영업총괄 IU'!$A:$F,6,FALSE),0)</f>
        <v>0</v>
      </c>
      <c r="K199" s="133">
        <f t="shared" si="21"/>
        <v>5724</v>
      </c>
      <c r="L199" s="269">
        <f t="shared" si="19"/>
        <v>2804.7599999999998</v>
      </c>
      <c r="M199" s="269">
        <f t="shared" si="19"/>
        <v>2289.6</v>
      </c>
      <c r="N199" s="269">
        <f t="shared" si="19"/>
        <v>228.96</v>
      </c>
      <c r="O199" s="269">
        <f t="shared" si="19"/>
        <v>114.48</v>
      </c>
      <c r="P199" s="269">
        <f t="shared" si="19"/>
        <v>57.24</v>
      </c>
      <c r="Q199" s="269">
        <f t="shared" si="19"/>
        <v>57.24</v>
      </c>
      <c r="R199" s="269">
        <f t="shared" si="19"/>
        <v>91.584000000000003</v>
      </c>
    </row>
    <row r="200" spans="1:18" ht="16" x14ac:dyDescent="0.25">
      <c r="A200" s="213" t="s">
        <v>100</v>
      </c>
      <c r="B200" s="133">
        <f t="shared" si="20"/>
        <v>0</v>
      </c>
      <c r="C200" s="133">
        <v>0</v>
      </c>
      <c r="D200" s="133">
        <f>IFERROR(VLOOKUP($A200,'영업총괄 IU'!$A:$F,2,FALSE),0)</f>
        <v>0</v>
      </c>
      <c r="E200" s="133">
        <f>IFERROR(VLOOKUP($A200,'영업총괄 IU'!$A:$F,3,FALSE),0)</f>
        <v>0</v>
      </c>
      <c r="F200" s="133">
        <f>IFERROR(VLOOKUP($A200,'영업총괄 IU'!$A:$F,4,FALSE),0)</f>
        <v>0</v>
      </c>
      <c r="G200" s="133">
        <f>IFERROR(VLOOKUP($A200,'영업총괄 IU'!A:F,5,FALSE),0)</f>
        <v>0</v>
      </c>
      <c r="H200" s="133">
        <f>IFERROR(VLOOKUP($A200,'영업총괄 IU'!$A:$F,6,FALSE),0)</f>
        <v>0</v>
      </c>
      <c r="K200" s="133">
        <f t="shared" si="21"/>
        <v>0</v>
      </c>
      <c r="L200" s="269">
        <f t="shared" si="19"/>
        <v>0</v>
      </c>
      <c r="M200" s="269">
        <f t="shared" si="19"/>
        <v>0</v>
      </c>
      <c r="N200" s="269">
        <f t="shared" si="19"/>
        <v>0</v>
      </c>
      <c r="O200" s="269">
        <f t="shared" si="19"/>
        <v>0</v>
      </c>
      <c r="P200" s="269">
        <f t="shared" si="19"/>
        <v>0</v>
      </c>
      <c r="Q200" s="269">
        <f t="shared" si="19"/>
        <v>0</v>
      </c>
      <c r="R200" s="269">
        <f t="shared" si="19"/>
        <v>0</v>
      </c>
    </row>
    <row r="201" spans="1:18" ht="16" x14ac:dyDescent="0.25">
      <c r="A201" s="213" t="s">
        <v>101</v>
      </c>
      <c r="B201" s="133">
        <f t="shared" si="20"/>
        <v>0</v>
      </c>
      <c r="C201" s="133">
        <v>0</v>
      </c>
      <c r="D201" s="133">
        <f>IFERROR(VLOOKUP($A201,'영업총괄 IU'!$A:$F,2,FALSE),0)</f>
        <v>0</v>
      </c>
      <c r="E201" s="133">
        <f>IFERROR(VLOOKUP($A201,'영업총괄 IU'!$A:$F,3,FALSE),0)</f>
        <v>0</v>
      </c>
      <c r="F201" s="133">
        <f>IFERROR(VLOOKUP($A201,'영업총괄 IU'!$A:$F,4,FALSE),0)</f>
        <v>0</v>
      </c>
      <c r="G201" s="133">
        <f>IFERROR(VLOOKUP($A201,'영업총괄 IU'!A:F,5,FALSE),0)</f>
        <v>0</v>
      </c>
      <c r="H201" s="133">
        <f>IFERROR(VLOOKUP($A201,'영업총괄 IU'!$A:$F,6,FALSE),0)</f>
        <v>0</v>
      </c>
      <c r="K201" s="133">
        <f t="shared" si="21"/>
        <v>0</v>
      </c>
      <c r="L201" s="269">
        <f t="shared" si="19"/>
        <v>0</v>
      </c>
      <c r="M201" s="269">
        <f t="shared" si="19"/>
        <v>0</v>
      </c>
      <c r="N201" s="269">
        <f t="shared" si="19"/>
        <v>0</v>
      </c>
      <c r="O201" s="269">
        <f t="shared" si="19"/>
        <v>0</v>
      </c>
      <c r="P201" s="269">
        <f t="shared" si="19"/>
        <v>0</v>
      </c>
      <c r="Q201" s="269">
        <f t="shared" si="19"/>
        <v>0</v>
      </c>
      <c r="R201" s="269">
        <f t="shared" si="19"/>
        <v>0</v>
      </c>
    </row>
    <row r="202" spans="1:18" ht="16" x14ac:dyDescent="0.25">
      <c r="A202" s="213" t="s">
        <v>102</v>
      </c>
      <c r="B202" s="133">
        <f t="shared" si="20"/>
        <v>0</v>
      </c>
      <c r="C202" s="133">
        <v>0</v>
      </c>
      <c r="D202" s="133">
        <f>IFERROR(VLOOKUP($A202,'영업총괄 IU'!$A:$F,2,FALSE),0)</f>
        <v>0</v>
      </c>
      <c r="E202" s="133">
        <f>IFERROR(VLOOKUP($A202,'영업총괄 IU'!$A:$F,3,FALSE),0)</f>
        <v>0</v>
      </c>
      <c r="F202" s="133">
        <f>IFERROR(VLOOKUP($A202,'영업총괄 IU'!$A:$F,4,FALSE),0)</f>
        <v>0</v>
      </c>
      <c r="G202" s="133">
        <f>IFERROR(VLOOKUP($A202,'영업총괄 IU'!A:F,5,FALSE),0)</f>
        <v>0</v>
      </c>
      <c r="H202" s="133">
        <f>IFERROR(VLOOKUP($A202,'영업총괄 IU'!$A:$F,6,FALSE),0)</f>
        <v>0</v>
      </c>
      <c r="K202" s="133">
        <f t="shared" si="21"/>
        <v>0</v>
      </c>
      <c r="L202" s="269">
        <f t="shared" si="19"/>
        <v>0</v>
      </c>
      <c r="M202" s="269">
        <f t="shared" si="19"/>
        <v>0</v>
      </c>
      <c r="N202" s="269">
        <f t="shared" si="19"/>
        <v>0</v>
      </c>
      <c r="O202" s="269">
        <f t="shared" si="19"/>
        <v>0</v>
      </c>
      <c r="P202" s="269">
        <f t="shared" si="19"/>
        <v>0</v>
      </c>
      <c r="Q202" s="269">
        <f t="shared" si="19"/>
        <v>0</v>
      </c>
      <c r="R202" s="269">
        <f t="shared" si="19"/>
        <v>0</v>
      </c>
    </row>
    <row r="203" spans="1:18" ht="16" x14ac:dyDescent="0.25">
      <c r="A203" s="213" t="s">
        <v>103</v>
      </c>
      <c r="B203" s="133">
        <f t="shared" si="20"/>
        <v>100600</v>
      </c>
      <c r="C203" s="133">
        <v>0</v>
      </c>
      <c r="D203" s="133">
        <f>IFERROR(VLOOKUP($A203,'영업총괄 IU'!$A:$F,2,FALSE),0)</f>
        <v>0</v>
      </c>
      <c r="E203" s="133">
        <f>IFERROR(VLOOKUP($A203,'영업총괄 IU'!$A:$F,3,FALSE),0)</f>
        <v>100600</v>
      </c>
      <c r="F203" s="133">
        <f>IFERROR(VLOOKUP($A203,'영업총괄 IU'!$A:$F,4,FALSE),0)</f>
        <v>0</v>
      </c>
      <c r="G203" s="133">
        <f>IFERROR(VLOOKUP($A203,'영업총괄 IU'!A:F,5,FALSE),0)</f>
        <v>0</v>
      </c>
      <c r="H203" s="133">
        <f>IFERROR(VLOOKUP($A203,'영업총괄 IU'!$A:$F,6,FALSE),0)</f>
        <v>0</v>
      </c>
      <c r="K203" s="133">
        <f t="shared" si="21"/>
        <v>100600</v>
      </c>
      <c r="L203" s="269">
        <f t="shared" si="19"/>
        <v>49294</v>
      </c>
      <c r="M203" s="269">
        <f t="shared" si="19"/>
        <v>40240</v>
      </c>
      <c r="N203" s="269">
        <f t="shared" si="19"/>
        <v>4024</v>
      </c>
      <c r="O203" s="269">
        <f t="shared" si="19"/>
        <v>2012</v>
      </c>
      <c r="P203" s="269">
        <f t="shared" si="19"/>
        <v>1006</v>
      </c>
      <c r="Q203" s="269">
        <f t="shared" si="19"/>
        <v>1006</v>
      </c>
      <c r="R203" s="269">
        <f t="shared" si="19"/>
        <v>1609.6000000000001</v>
      </c>
    </row>
    <row r="204" spans="1:18" ht="16" x14ac:dyDescent="0.25">
      <c r="A204" s="213" t="s">
        <v>174</v>
      </c>
      <c r="B204" s="133">
        <f t="shared" si="20"/>
        <v>0</v>
      </c>
      <c r="C204" s="133">
        <v>0</v>
      </c>
      <c r="D204" s="133">
        <f>IFERROR(VLOOKUP($A204,'영업총괄 IU'!$A:$F,2,FALSE),0)</f>
        <v>0</v>
      </c>
      <c r="E204" s="133">
        <f>IFERROR(VLOOKUP($A204,'영업총괄 IU'!$A:$F,3,FALSE),0)</f>
        <v>0</v>
      </c>
      <c r="F204" s="133">
        <f>IFERROR(VLOOKUP($A204,'영업총괄 IU'!$A:$F,4,FALSE),0)</f>
        <v>0</v>
      </c>
      <c r="G204" s="133">
        <f>IFERROR(VLOOKUP($A204,'영업총괄 IU'!A:F,5,FALSE),0)</f>
        <v>0</v>
      </c>
      <c r="H204" s="133">
        <f>IFERROR(VLOOKUP($A204,'영업총괄 IU'!$A:$F,6,FALSE),0)</f>
        <v>0</v>
      </c>
      <c r="K204" s="133">
        <f t="shared" si="21"/>
        <v>0</v>
      </c>
      <c r="L204" s="269">
        <f t="shared" si="19"/>
        <v>0</v>
      </c>
      <c r="M204" s="269">
        <f t="shared" si="19"/>
        <v>0</v>
      </c>
      <c r="N204" s="269">
        <f t="shared" si="19"/>
        <v>0</v>
      </c>
      <c r="O204" s="269">
        <f t="shared" si="19"/>
        <v>0</v>
      </c>
      <c r="P204" s="269">
        <f t="shared" si="19"/>
        <v>0</v>
      </c>
      <c r="Q204" s="269">
        <f t="shared" si="19"/>
        <v>0</v>
      </c>
      <c r="R204" s="269">
        <f t="shared" si="19"/>
        <v>0</v>
      </c>
    </row>
    <row r="205" spans="1:18" ht="16" x14ac:dyDescent="0.25">
      <c r="A205" s="213" t="s">
        <v>104</v>
      </c>
      <c r="B205" s="133">
        <f t="shared" si="20"/>
        <v>19979849</v>
      </c>
      <c r="C205" s="133">
        <v>0</v>
      </c>
      <c r="D205" s="133">
        <f>IFERROR(VLOOKUP($A205,'영업총괄 IU'!$A:$F,2,FALSE),0)</f>
        <v>6197700</v>
      </c>
      <c r="E205" s="133">
        <f>IFERROR(VLOOKUP($A205,'영업총괄 IU'!$A:$F,3,FALSE),0)</f>
        <v>13782149</v>
      </c>
      <c r="F205" s="133">
        <f>IFERROR(VLOOKUP($A205,'영업총괄 IU'!$A:$F,4,FALSE),0)</f>
        <v>0</v>
      </c>
      <c r="G205" s="133">
        <f>IFERROR(VLOOKUP($A205,'영업총괄 IU'!A:F,5,FALSE),0)</f>
        <v>0</v>
      </c>
      <c r="H205" s="133">
        <f>IFERROR(VLOOKUP($A205,'영업총괄 IU'!$A:$F,6,FALSE),0)</f>
        <v>0</v>
      </c>
      <c r="K205" s="133">
        <f t="shared" si="21"/>
        <v>19979849</v>
      </c>
      <c r="L205" s="269">
        <f t="shared" ref="L205:R209" si="22">$K205*L$259</f>
        <v>9790126.0099999998</v>
      </c>
      <c r="M205" s="269">
        <f t="shared" si="22"/>
        <v>7991939.6000000006</v>
      </c>
      <c r="N205" s="269">
        <f t="shared" si="22"/>
        <v>799193.96</v>
      </c>
      <c r="O205" s="269">
        <f t="shared" si="22"/>
        <v>399596.98</v>
      </c>
      <c r="P205" s="269">
        <f t="shared" si="22"/>
        <v>199798.49</v>
      </c>
      <c r="Q205" s="269">
        <f t="shared" si="22"/>
        <v>199798.49</v>
      </c>
      <c r="R205" s="269">
        <f t="shared" si="22"/>
        <v>319677.58400000003</v>
      </c>
    </row>
    <row r="206" spans="1:18" ht="16" x14ac:dyDescent="0.25">
      <c r="A206" s="215" t="s">
        <v>240</v>
      </c>
      <c r="B206" s="133">
        <f t="shared" si="20"/>
        <v>0</v>
      </c>
      <c r="C206" s="133">
        <v>0</v>
      </c>
      <c r="D206" s="133">
        <f>IFERROR(VLOOKUP($A206,'영업총괄 IU'!$A:$F,2,FALSE),0)</f>
        <v>0</v>
      </c>
      <c r="E206" s="133">
        <f>IFERROR(VLOOKUP($A206,'영업총괄 IU'!$A:$F,3,FALSE),0)</f>
        <v>0</v>
      </c>
      <c r="F206" s="133">
        <f>IFERROR(VLOOKUP($A206,'영업총괄 IU'!$A:$F,4,FALSE),0)</f>
        <v>0</v>
      </c>
      <c r="G206" s="133">
        <f>IFERROR(VLOOKUP($A206,'영업총괄 IU'!A:F,5,FALSE),0)</f>
        <v>0</v>
      </c>
      <c r="H206" s="133">
        <f>IFERROR(VLOOKUP($A206,'영업총괄 IU'!$A:$F,6,FALSE),0)</f>
        <v>0</v>
      </c>
      <c r="K206" s="133">
        <f t="shared" si="21"/>
        <v>0</v>
      </c>
      <c r="L206" s="269">
        <f t="shared" si="22"/>
        <v>0</v>
      </c>
      <c r="M206" s="269">
        <f t="shared" si="22"/>
        <v>0</v>
      </c>
      <c r="N206" s="269">
        <f t="shared" si="22"/>
        <v>0</v>
      </c>
      <c r="O206" s="269">
        <f t="shared" si="22"/>
        <v>0</v>
      </c>
      <c r="P206" s="269">
        <f t="shared" si="22"/>
        <v>0</v>
      </c>
      <c r="Q206" s="269">
        <f t="shared" si="22"/>
        <v>0</v>
      </c>
      <c r="R206" s="269">
        <f t="shared" si="22"/>
        <v>0</v>
      </c>
    </row>
    <row r="207" spans="1:18" ht="16" x14ac:dyDescent="0.25">
      <c r="A207" s="213" t="s">
        <v>241</v>
      </c>
      <c r="B207" s="133">
        <f t="shared" si="20"/>
        <v>0</v>
      </c>
      <c r="C207" s="133">
        <v>0</v>
      </c>
      <c r="D207" s="133">
        <f>IFERROR(VLOOKUP($A207,'영업총괄 IU'!$A:$F,2,FALSE),0)</f>
        <v>0</v>
      </c>
      <c r="E207" s="133">
        <f>IFERROR(VLOOKUP($A207,'영업총괄 IU'!$A:$F,3,FALSE),0)</f>
        <v>0</v>
      </c>
      <c r="F207" s="133">
        <f>IFERROR(VLOOKUP($A207,'영업총괄 IU'!$A:$F,4,FALSE),0)</f>
        <v>0</v>
      </c>
      <c r="G207" s="133">
        <f>IFERROR(VLOOKUP($A207,'영업총괄 IU'!A:F,5,FALSE),0)</f>
        <v>0</v>
      </c>
      <c r="H207" s="133">
        <f>IFERROR(VLOOKUP($A207,'영업총괄 IU'!$A:$F,6,FALSE),0)</f>
        <v>0</v>
      </c>
      <c r="K207" s="133">
        <f t="shared" si="21"/>
        <v>0</v>
      </c>
      <c r="L207" s="269">
        <f t="shared" si="22"/>
        <v>0</v>
      </c>
      <c r="M207" s="269">
        <f t="shared" si="22"/>
        <v>0</v>
      </c>
      <c r="N207" s="269">
        <f t="shared" si="22"/>
        <v>0</v>
      </c>
      <c r="O207" s="269">
        <f t="shared" si="22"/>
        <v>0</v>
      </c>
      <c r="P207" s="269">
        <f t="shared" si="22"/>
        <v>0</v>
      </c>
      <c r="Q207" s="269">
        <f t="shared" si="22"/>
        <v>0</v>
      </c>
      <c r="R207" s="269">
        <f t="shared" si="22"/>
        <v>0</v>
      </c>
    </row>
    <row r="208" spans="1:18" ht="16" x14ac:dyDescent="0.25">
      <c r="A208" s="215" t="s">
        <v>242</v>
      </c>
      <c r="B208" s="133">
        <f t="shared" si="20"/>
        <v>0</v>
      </c>
      <c r="C208" s="133">
        <v>0</v>
      </c>
      <c r="D208" s="133">
        <f>IFERROR(VLOOKUP($A208,'영업총괄 IU'!$A:$F,2,FALSE),0)</f>
        <v>0</v>
      </c>
      <c r="E208" s="133">
        <f>IFERROR(VLOOKUP($A208,'영업총괄 IU'!$A:$F,3,FALSE),0)</f>
        <v>0</v>
      </c>
      <c r="F208" s="133">
        <f>IFERROR(VLOOKUP($A208,'영업총괄 IU'!$A:$F,4,FALSE),0)</f>
        <v>0</v>
      </c>
      <c r="G208" s="133">
        <f>IFERROR(VLOOKUP($A208,'영업총괄 IU'!A:F,5,FALSE),0)</f>
        <v>0</v>
      </c>
      <c r="H208" s="133">
        <f>IFERROR(VLOOKUP($A208,'영업총괄 IU'!$A:$F,6,FALSE),0)</f>
        <v>0</v>
      </c>
      <c r="K208" s="133">
        <f t="shared" si="21"/>
        <v>0</v>
      </c>
      <c r="L208" s="269">
        <f t="shared" si="22"/>
        <v>0</v>
      </c>
      <c r="M208" s="269">
        <f t="shared" si="22"/>
        <v>0</v>
      </c>
      <c r="N208" s="269">
        <f t="shared" si="22"/>
        <v>0</v>
      </c>
      <c r="O208" s="269">
        <f t="shared" si="22"/>
        <v>0</v>
      </c>
      <c r="P208" s="269">
        <f t="shared" si="22"/>
        <v>0</v>
      </c>
      <c r="Q208" s="269">
        <f t="shared" si="22"/>
        <v>0</v>
      </c>
      <c r="R208" s="269">
        <f t="shared" si="22"/>
        <v>0</v>
      </c>
    </row>
    <row r="209" spans="1:18" ht="16" x14ac:dyDescent="0.25">
      <c r="A209" s="213" t="s">
        <v>243</v>
      </c>
      <c r="B209" s="133">
        <f t="shared" si="20"/>
        <v>0</v>
      </c>
      <c r="C209" s="133">
        <v>0</v>
      </c>
      <c r="D209" s="133">
        <f>IFERROR(VLOOKUP($A209,'영업총괄 IU'!$A:$F,2,FALSE),0)</f>
        <v>0</v>
      </c>
      <c r="E209" s="133">
        <f>IFERROR(VLOOKUP($A209,'영업총괄 IU'!$A:$F,3,FALSE),0)</f>
        <v>0</v>
      </c>
      <c r="F209" s="133">
        <f>IFERROR(VLOOKUP($A209,'영업총괄 IU'!$A:$F,4,FALSE),0)</f>
        <v>0</v>
      </c>
      <c r="G209" s="133">
        <f>IFERROR(VLOOKUP($A209,'영업총괄 IU'!A:F,5,FALSE),0)</f>
        <v>0</v>
      </c>
      <c r="H209" s="133">
        <f>IFERROR(VLOOKUP($A209,'영업총괄 IU'!$A:$F,6,FALSE),0)</f>
        <v>0</v>
      </c>
      <c r="K209" s="133">
        <f t="shared" si="21"/>
        <v>0</v>
      </c>
      <c r="L209" s="269">
        <f t="shared" si="22"/>
        <v>0</v>
      </c>
      <c r="M209" s="269">
        <f t="shared" si="22"/>
        <v>0</v>
      </c>
      <c r="N209" s="269">
        <f t="shared" si="22"/>
        <v>0</v>
      </c>
      <c r="O209" s="269">
        <f t="shared" si="22"/>
        <v>0</v>
      </c>
      <c r="P209" s="269">
        <f t="shared" si="22"/>
        <v>0</v>
      </c>
      <c r="Q209" s="269">
        <f t="shared" si="22"/>
        <v>0</v>
      </c>
      <c r="R209" s="269">
        <f t="shared" si="22"/>
        <v>0</v>
      </c>
    </row>
    <row r="210" spans="1:18" ht="16" x14ac:dyDescent="0.25">
      <c r="A210" s="202" t="s">
        <v>334</v>
      </c>
      <c r="B210" s="133">
        <f t="shared" si="20"/>
        <v>0</v>
      </c>
      <c r="C210" s="133">
        <v>0</v>
      </c>
      <c r="D210" s="133">
        <f>IFERROR(VLOOKUP($A210,'영업총괄 IU'!$A:$F,2,FALSE),0)</f>
        <v>0</v>
      </c>
      <c r="E210" s="133">
        <f>IFERROR(VLOOKUP($A210,'영업총괄 IU'!$A:$F,3,FALSE),0)</f>
        <v>0</v>
      </c>
      <c r="F210" s="133">
        <f>IFERROR(VLOOKUP($A210,'영업총괄 IU'!$A:$F,4,FALSE),0)</f>
        <v>0</v>
      </c>
      <c r="G210" s="133">
        <f>IFERROR(VLOOKUP($A210,'영업총괄 IU'!A:F,5,FALSE),0)</f>
        <v>0</v>
      </c>
      <c r="H210" s="133">
        <f>IFERROR(VLOOKUP($A210,'영업총괄 IU'!$A:$F,6,FALSE),0)</f>
        <v>0</v>
      </c>
      <c r="K210" s="133">
        <f t="shared" si="21"/>
        <v>0</v>
      </c>
      <c r="L210" s="269"/>
      <c r="M210" s="269"/>
      <c r="N210" s="269"/>
      <c r="O210" s="269"/>
      <c r="P210" s="269"/>
      <c r="Q210" s="269"/>
      <c r="R210" s="269"/>
    </row>
    <row r="211" spans="1:18" ht="16" x14ac:dyDescent="0.25">
      <c r="A211" s="214" t="s">
        <v>175</v>
      </c>
      <c r="B211" s="133">
        <f t="shared" si="20"/>
        <v>0</v>
      </c>
      <c r="C211" s="133">
        <v>0</v>
      </c>
      <c r="D211" s="133">
        <f>IFERROR(VLOOKUP($A211,'영업총괄 IU'!$A:$F,2,FALSE),0)</f>
        <v>0</v>
      </c>
      <c r="E211" s="133">
        <f>IFERROR(VLOOKUP($A211,'영업총괄 IU'!$A:$F,3,FALSE),0)</f>
        <v>0</v>
      </c>
      <c r="F211" s="133">
        <f>IFERROR(VLOOKUP($A211,'영업총괄 IU'!$A:$F,4,FALSE),0)</f>
        <v>0</v>
      </c>
      <c r="G211" s="133">
        <f>IFERROR(VLOOKUP($A211,'영업총괄 IU'!A:F,5,FALSE),0)</f>
        <v>0</v>
      </c>
      <c r="H211" s="133">
        <f>IFERROR(VLOOKUP($A211,'영업총괄 IU'!$A:$F,6,FALSE),0)</f>
        <v>0</v>
      </c>
      <c r="K211" s="133">
        <f t="shared" si="21"/>
        <v>0</v>
      </c>
      <c r="L211" s="269">
        <f t="shared" ref="L211:R226" si="23">$K211*L$259</f>
        <v>0</v>
      </c>
      <c r="M211" s="269">
        <f t="shared" si="23"/>
        <v>0</v>
      </c>
      <c r="N211" s="269">
        <f t="shared" si="23"/>
        <v>0</v>
      </c>
      <c r="O211" s="269">
        <f t="shared" si="23"/>
        <v>0</v>
      </c>
      <c r="P211" s="269">
        <f t="shared" si="23"/>
        <v>0</v>
      </c>
      <c r="Q211" s="269">
        <f t="shared" si="23"/>
        <v>0</v>
      </c>
      <c r="R211" s="269">
        <f t="shared" si="23"/>
        <v>0</v>
      </c>
    </row>
    <row r="212" spans="1:18" ht="16" x14ac:dyDescent="0.25">
      <c r="A212" s="213" t="s">
        <v>176</v>
      </c>
      <c r="B212" s="133">
        <f t="shared" si="20"/>
        <v>0</v>
      </c>
      <c r="C212" s="133">
        <v>0</v>
      </c>
      <c r="D212" s="133">
        <f>IFERROR(VLOOKUP($A212,'영업총괄 IU'!$A:$F,2,FALSE),0)</f>
        <v>0</v>
      </c>
      <c r="E212" s="133">
        <f>IFERROR(VLOOKUP($A212,'영업총괄 IU'!$A:$F,3,FALSE),0)</f>
        <v>0</v>
      </c>
      <c r="F212" s="133">
        <f>IFERROR(VLOOKUP($A212,'영업총괄 IU'!$A:$F,4,FALSE),0)</f>
        <v>0</v>
      </c>
      <c r="G212" s="133">
        <f>IFERROR(VLOOKUP($A212,'영업총괄 IU'!A:F,5,FALSE),0)</f>
        <v>0</v>
      </c>
      <c r="H212" s="133">
        <f>IFERROR(VLOOKUP($A212,'영업총괄 IU'!$A:$F,6,FALSE),0)</f>
        <v>0</v>
      </c>
      <c r="K212" s="133">
        <f t="shared" si="21"/>
        <v>0</v>
      </c>
      <c r="L212" s="269">
        <f t="shared" si="23"/>
        <v>0</v>
      </c>
      <c r="M212" s="269">
        <f t="shared" si="23"/>
        <v>0</v>
      </c>
      <c r="N212" s="269">
        <f t="shared" si="23"/>
        <v>0</v>
      </c>
      <c r="O212" s="269">
        <f t="shared" si="23"/>
        <v>0</v>
      </c>
      <c r="P212" s="269">
        <f t="shared" si="23"/>
        <v>0</v>
      </c>
      <c r="Q212" s="269">
        <f t="shared" si="23"/>
        <v>0</v>
      </c>
      <c r="R212" s="269">
        <f t="shared" si="23"/>
        <v>0</v>
      </c>
    </row>
    <row r="213" spans="1:18" ht="16" x14ac:dyDescent="0.25">
      <c r="A213" s="214" t="s">
        <v>105</v>
      </c>
      <c r="B213" s="133">
        <f t="shared" si="20"/>
        <v>0</v>
      </c>
      <c r="C213" s="133">
        <v>0</v>
      </c>
      <c r="D213" s="133">
        <f>IFERROR(VLOOKUP($A213,'영업총괄 IU'!$A:$F,2,FALSE),0)</f>
        <v>0</v>
      </c>
      <c r="E213" s="133">
        <f>IFERROR(VLOOKUP($A213,'영업총괄 IU'!$A:$F,3,FALSE),0)</f>
        <v>0</v>
      </c>
      <c r="F213" s="133">
        <f>IFERROR(VLOOKUP($A213,'영업총괄 IU'!$A:$F,4,FALSE),0)</f>
        <v>0</v>
      </c>
      <c r="G213" s="133">
        <f>IFERROR(VLOOKUP($A213,'영업총괄 IU'!A:F,5,FALSE),0)</f>
        <v>0</v>
      </c>
      <c r="H213" s="133">
        <f>IFERROR(VLOOKUP($A213,'영업총괄 IU'!$A:$F,6,FALSE),0)</f>
        <v>0</v>
      </c>
      <c r="K213" s="133">
        <f t="shared" si="21"/>
        <v>0</v>
      </c>
      <c r="L213" s="269">
        <f t="shared" si="23"/>
        <v>0</v>
      </c>
      <c r="M213" s="269">
        <f t="shared" si="23"/>
        <v>0</v>
      </c>
      <c r="N213" s="269">
        <f t="shared" si="23"/>
        <v>0</v>
      </c>
      <c r="O213" s="269">
        <f t="shared" si="23"/>
        <v>0</v>
      </c>
      <c r="P213" s="269">
        <f t="shared" si="23"/>
        <v>0</v>
      </c>
      <c r="Q213" s="269">
        <f t="shared" si="23"/>
        <v>0</v>
      </c>
      <c r="R213" s="269">
        <f t="shared" si="23"/>
        <v>0</v>
      </c>
    </row>
    <row r="214" spans="1:18" ht="16" x14ac:dyDescent="0.25">
      <c r="A214" s="215" t="s">
        <v>186</v>
      </c>
      <c r="B214" s="133">
        <f t="shared" si="20"/>
        <v>0</v>
      </c>
      <c r="C214" s="133">
        <v>0</v>
      </c>
      <c r="D214" s="133">
        <f>IFERROR(VLOOKUP($A214,'영업총괄 IU'!$A:$F,2,FALSE),0)</f>
        <v>0</v>
      </c>
      <c r="E214" s="133">
        <f>IFERROR(VLOOKUP($A214,'영업총괄 IU'!$A:$F,3,FALSE),0)</f>
        <v>0</v>
      </c>
      <c r="F214" s="133">
        <f>IFERROR(VLOOKUP($A214,'영업총괄 IU'!$A:$F,4,FALSE),0)</f>
        <v>0</v>
      </c>
      <c r="G214" s="133">
        <f>IFERROR(VLOOKUP($A214,'영업총괄 IU'!A:F,5,FALSE),0)</f>
        <v>0</v>
      </c>
      <c r="H214" s="133">
        <f>IFERROR(VLOOKUP($A214,'영업총괄 IU'!$A:$F,6,FALSE),0)</f>
        <v>0</v>
      </c>
      <c r="K214" s="133">
        <f t="shared" si="21"/>
        <v>0</v>
      </c>
      <c r="L214" s="269">
        <f t="shared" si="23"/>
        <v>0</v>
      </c>
      <c r="M214" s="269">
        <f t="shared" si="23"/>
        <v>0</v>
      </c>
      <c r="N214" s="269">
        <f t="shared" si="23"/>
        <v>0</v>
      </c>
      <c r="O214" s="269">
        <f t="shared" si="23"/>
        <v>0</v>
      </c>
      <c r="P214" s="269">
        <f t="shared" si="23"/>
        <v>0</v>
      </c>
      <c r="Q214" s="269">
        <f t="shared" si="23"/>
        <v>0</v>
      </c>
      <c r="R214" s="269">
        <f t="shared" si="23"/>
        <v>0</v>
      </c>
    </row>
    <row r="215" spans="1:18" ht="16" x14ac:dyDescent="0.25">
      <c r="A215" s="215" t="s">
        <v>244</v>
      </c>
      <c r="B215" s="133">
        <f t="shared" si="20"/>
        <v>0</v>
      </c>
      <c r="C215" s="133">
        <v>0</v>
      </c>
      <c r="D215" s="133">
        <f>IFERROR(VLOOKUP($A215,'영업총괄 IU'!$A:$F,2,FALSE),0)</f>
        <v>0</v>
      </c>
      <c r="E215" s="133">
        <f>IFERROR(VLOOKUP($A215,'영업총괄 IU'!$A:$F,3,FALSE),0)</f>
        <v>0</v>
      </c>
      <c r="F215" s="133">
        <f>IFERROR(VLOOKUP($A215,'영업총괄 IU'!$A:$F,4,FALSE),0)</f>
        <v>0</v>
      </c>
      <c r="G215" s="133">
        <f>IFERROR(VLOOKUP($A215,'영업총괄 IU'!A:F,5,FALSE),0)</f>
        <v>0</v>
      </c>
      <c r="H215" s="133">
        <f>IFERROR(VLOOKUP($A215,'영업총괄 IU'!$A:$F,6,FALSE),0)</f>
        <v>0</v>
      </c>
      <c r="K215" s="133">
        <f t="shared" si="21"/>
        <v>0</v>
      </c>
      <c r="L215" s="269">
        <f t="shared" si="23"/>
        <v>0</v>
      </c>
      <c r="M215" s="269">
        <f t="shared" si="23"/>
        <v>0</v>
      </c>
      <c r="N215" s="269">
        <f t="shared" si="23"/>
        <v>0</v>
      </c>
      <c r="O215" s="269">
        <f t="shared" si="23"/>
        <v>0</v>
      </c>
      <c r="P215" s="269">
        <f t="shared" si="23"/>
        <v>0</v>
      </c>
      <c r="Q215" s="269">
        <f t="shared" si="23"/>
        <v>0</v>
      </c>
      <c r="R215" s="269">
        <f t="shared" si="23"/>
        <v>0</v>
      </c>
    </row>
    <row r="216" spans="1:18" ht="16" x14ac:dyDescent="0.25">
      <c r="A216" s="213" t="s">
        <v>106</v>
      </c>
      <c r="B216" s="133">
        <f t="shared" si="20"/>
        <v>0</v>
      </c>
      <c r="C216" s="133">
        <v>0</v>
      </c>
      <c r="D216" s="133">
        <f>IFERROR(VLOOKUP($A216,'영업총괄 IU'!$A:$F,2,FALSE),0)</f>
        <v>0</v>
      </c>
      <c r="E216" s="133">
        <f>IFERROR(VLOOKUP($A216,'영업총괄 IU'!$A:$F,3,FALSE),0)</f>
        <v>0</v>
      </c>
      <c r="F216" s="133">
        <f>IFERROR(VLOOKUP($A216,'영업총괄 IU'!$A:$F,4,FALSE),0)</f>
        <v>0</v>
      </c>
      <c r="G216" s="133">
        <f>IFERROR(VLOOKUP($A216,'영업총괄 IU'!A:F,5,FALSE),0)</f>
        <v>0</v>
      </c>
      <c r="H216" s="133">
        <f>IFERROR(VLOOKUP($A216,'영업총괄 IU'!$A:$F,6,FALSE),0)</f>
        <v>0</v>
      </c>
      <c r="K216" s="133">
        <f t="shared" si="21"/>
        <v>0</v>
      </c>
      <c r="L216" s="269">
        <f t="shared" si="23"/>
        <v>0</v>
      </c>
      <c r="M216" s="269">
        <f t="shared" si="23"/>
        <v>0</v>
      </c>
      <c r="N216" s="269">
        <f t="shared" si="23"/>
        <v>0</v>
      </c>
      <c r="O216" s="269">
        <f t="shared" si="23"/>
        <v>0</v>
      </c>
      <c r="P216" s="269">
        <f t="shared" si="23"/>
        <v>0</v>
      </c>
      <c r="Q216" s="269">
        <f t="shared" si="23"/>
        <v>0</v>
      </c>
      <c r="R216" s="269">
        <f t="shared" si="23"/>
        <v>0</v>
      </c>
    </row>
    <row r="217" spans="1:18" ht="16" x14ac:dyDescent="0.25">
      <c r="A217" s="215" t="s">
        <v>107</v>
      </c>
      <c r="B217" s="133">
        <f t="shared" si="20"/>
        <v>0</v>
      </c>
      <c r="C217" s="133">
        <v>0</v>
      </c>
      <c r="D217" s="133">
        <f>IFERROR(VLOOKUP($A217,'영업총괄 IU'!$A:$F,2,FALSE),0)</f>
        <v>0</v>
      </c>
      <c r="E217" s="133">
        <f>IFERROR(VLOOKUP($A217,'영업총괄 IU'!$A:$F,3,FALSE),0)</f>
        <v>0</v>
      </c>
      <c r="F217" s="133">
        <f>IFERROR(VLOOKUP($A217,'영업총괄 IU'!$A:$F,4,FALSE),0)</f>
        <v>0</v>
      </c>
      <c r="G217" s="133">
        <f>IFERROR(VLOOKUP($A217,'영업총괄 IU'!A:F,5,FALSE),0)</f>
        <v>0</v>
      </c>
      <c r="H217" s="133">
        <f>IFERROR(VLOOKUP($A217,'영업총괄 IU'!$A:$F,6,FALSE),0)</f>
        <v>0</v>
      </c>
      <c r="K217" s="133">
        <f t="shared" si="21"/>
        <v>0</v>
      </c>
      <c r="L217" s="269">
        <f t="shared" si="23"/>
        <v>0</v>
      </c>
      <c r="M217" s="269">
        <f t="shared" si="23"/>
        <v>0</v>
      </c>
      <c r="N217" s="269">
        <f t="shared" si="23"/>
        <v>0</v>
      </c>
      <c r="O217" s="269">
        <f t="shared" si="23"/>
        <v>0</v>
      </c>
      <c r="P217" s="269">
        <f t="shared" si="23"/>
        <v>0</v>
      </c>
      <c r="Q217" s="269">
        <f t="shared" si="23"/>
        <v>0</v>
      </c>
      <c r="R217" s="269">
        <f t="shared" si="23"/>
        <v>0</v>
      </c>
    </row>
    <row r="218" spans="1:18" ht="16" x14ac:dyDescent="0.25">
      <c r="A218" s="216" t="s">
        <v>108</v>
      </c>
      <c r="B218" s="133">
        <f t="shared" si="20"/>
        <v>0</v>
      </c>
      <c r="C218" s="133">
        <v>0</v>
      </c>
      <c r="D218" s="133">
        <f>IFERROR(VLOOKUP($A218,'영업총괄 IU'!$A:$F,2,FALSE),0)</f>
        <v>0</v>
      </c>
      <c r="E218" s="133">
        <f>IFERROR(VLOOKUP($A218,'영업총괄 IU'!$A:$F,3,FALSE),0)</f>
        <v>0</v>
      </c>
      <c r="F218" s="133">
        <f>IFERROR(VLOOKUP($A218,'영업총괄 IU'!$A:$F,4,FALSE),0)</f>
        <v>0</v>
      </c>
      <c r="G218" s="133">
        <f>IFERROR(VLOOKUP($A218,'영업총괄 IU'!A:F,5,FALSE),0)</f>
        <v>0</v>
      </c>
      <c r="H218" s="133">
        <f>IFERROR(VLOOKUP($A218,'영업총괄 IU'!$A:$F,6,FALSE),0)</f>
        <v>0</v>
      </c>
      <c r="K218" s="133">
        <f t="shared" si="21"/>
        <v>0</v>
      </c>
      <c r="L218" s="269">
        <f t="shared" si="23"/>
        <v>0</v>
      </c>
      <c r="M218" s="269">
        <f t="shared" si="23"/>
        <v>0</v>
      </c>
      <c r="N218" s="269">
        <f t="shared" si="23"/>
        <v>0</v>
      </c>
      <c r="O218" s="269">
        <f t="shared" si="23"/>
        <v>0</v>
      </c>
      <c r="P218" s="269">
        <f t="shared" si="23"/>
        <v>0</v>
      </c>
      <c r="Q218" s="269">
        <f t="shared" si="23"/>
        <v>0</v>
      </c>
      <c r="R218" s="269">
        <f t="shared" si="23"/>
        <v>0</v>
      </c>
    </row>
    <row r="219" spans="1:18" ht="16" x14ac:dyDescent="0.25">
      <c r="A219" s="213" t="s">
        <v>131</v>
      </c>
      <c r="B219" s="133">
        <f t="shared" si="20"/>
        <v>0</v>
      </c>
      <c r="C219" s="133">
        <v>0</v>
      </c>
      <c r="D219" s="133">
        <f>IFERROR(VLOOKUP($A219,'영업총괄 IU'!$A:$F,2,FALSE),0)</f>
        <v>0</v>
      </c>
      <c r="E219" s="133">
        <f>IFERROR(VLOOKUP($A219,'영업총괄 IU'!$A:$F,3,FALSE),0)</f>
        <v>0</v>
      </c>
      <c r="F219" s="133">
        <f>IFERROR(VLOOKUP($A219,'영업총괄 IU'!$A:$F,4,FALSE),0)</f>
        <v>0</v>
      </c>
      <c r="G219" s="133">
        <f>IFERROR(VLOOKUP($A219,'영업총괄 IU'!A:F,5,FALSE),0)</f>
        <v>0</v>
      </c>
      <c r="H219" s="133">
        <f>IFERROR(VLOOKUP($A219,'영업총괄 IU'!$A:$F,6,FALSE),0)</f>
        <v>0</v>
      </c>
      <c r="K219" s="133">
        <f t="shared" si="21"/>
        <v>0</v>
      </c>
      <c r="L219" s="269">
        <f t="shared" si="23"/>
        <v>0</v>
      </c>
      <c r="M219" s="269">
        <f t="shared" si="23"/>
        <v>0</v>
      </c>
      <c r="N219" s="269">
        <f t="shared" si="23"/>
        <v>0</v>
      </c>
      <c r="O219" s="269">
        <f t="shared" si="23"/>
        <v>0</v>
      </c>
      <c r="P219" s="269">
        <f t="shared" si="23"/>
        <v>0</v>
      </c>
      <c r="Q219" s="269">
        <f t="shared" si="23"/>
        <v>0</v>
      </c>
      <c r="R219" s="269">
        <f t="shared" si="23"/>
        <v>0</v>
      </c>
    </row>
    <row r="220" spans="1:18" ht="16" x14ac:dyDescent="0.25">
      <c r="A220" s="215" t="s">
        <v>109</v>
      </c>
      <c r="B220" s="133">
        <f t="shared" si="20"/>
        <v>0</v>
      </c>
      <c r="C220" s="133">
        <v>0</v>
      </c>
      <c r="D220" s="133">
        <f>IFERROR(VLOOKUP($A220,'영업총괄 IU'!$A:$F,2,FALSE),0)</f>
        <v>0</v>
      </c>
      <c r="E220" s="133">
        <f>IFERROR(VLOOKUP($A220,'영업총괄 IU'!$A:$F,3,FALSE),0)</f>
        <v>0</v>
      </c>
      <c r="F220" s="133">
        <f>IFERROR(VLOOKUP($A220,'영업총괄 IU'!$A:$F,4,FALSE),0)</f>
        <v>0</v>
      </c>
      <c r="G220" s="133">
        <f>IFERROR(VLOOKUP($A220,'영업총괄 IU'!A:F,5,FALSE),0)</f>
        <v>0</v>
      </c>
      <c r="H220" s="133">
        <f>IFERROR(VLOOKUP($A220,'영업총괄 IU'!$A:$F,6,FALSE),0)</f>
        <v>0</v>
      </c>
      <c r="K220" s="133">
        <f t="shared" si="21"/>
        <v>0</v>
      </c>
      <c r="L220" s="269">
        <f t="shared" si="23"/>
        <v>0</v>
      </c>
      <c r="M220" s="269">
        <f t="shared" si="23"/>
        <v>0</v>
      </c>
      <c r="N220" s="269">
        <f t="shared" si="23"/>
        <v>0</v>
      </c>
      <c r="O220" s="269">
        <f t="shared" si="23"/>
        <v>0</v>
      </c>
      <c r="P220" s="269">
        <f t="shared" si="23"/>
        <v>0</v>
      </c>
      <c r="Q220" s="269">
        <f t="shared" si="23"/>
        <v>0</v>
      </c>
      <c r="R220" s="269">
        <f t="shared" si="23"/>
        <v>0</v>
      </c>
    </row>
    <row r="221" spans="1:18" ht="16" x14ac:dyDescent="0.25">
      <c r="A221" s="217" t="s">
        <v>245</v>
      </c>
      <c r="B221" s="133">
        <f t="shared" si="20"/>
        <v>0</v>
      </c>
      <c r="C221" s="133">
        <v>0</v>
      </c>
      <c r="D221" s="133">
        <f>IFERROR(VLOOKUP($A221,'영업총괄 IU'!$A:$F,2,FALSE),0)</f>
        <v>0</v>
      </c>
      <c r="E221" s="133">
        <f>IFERROR(VLOOKUP($A221,'영업총괄 IU'!$A:$F,3,FALSE),0)</f>
        <v>0</v>
      </c>
      <c r="F221" s="133">
        <f>IFERROR(VLOOKUP($A221,'영업총괄 IU'!$A:$F,4,FALSE),0)</f>
        <v>0</v>
      </c>
      <c r="G221" s="133">
        <f>IFERROR(VLOOKUP($A221,'영업총괄 IU'!A:F,5,FALSE),0)</f>
        <v>0</v>
      </c>
      <c r="H221" s="133">
        <f>IFERROR(VLOOKUP($A221,'영업총괄 IU'!$A:$F,6,FALSE),0)</f>
        <v>0</v>
      </c>
      <c r="K221" s="133">
        <f t="shared" si="21"/>
        <v>0</v>
      </c>
      <c r="L221" s="269">
        <f t="shared" si="23"/>
        <v>0</v>
      </c>
      <c r="M221" s="269">
        <f t="shared" si="23"/>
        <v>0</v>
      </c>
      <c r="N221" s="269">
        <f t="shared" si="23"/>
        <v>0</v>
      </c>
      <c r="O221" s="269">
        <f t="shared" si="23"/>
        <v>0</v>
      </c>
      <c r="P221" s="269">
        <f t="shared" si="23"/>
        <v>0</v>
      </c>
      <c r="Q221" s="269">
        <f t="shared" si="23"/>
        <v>0</v>
      </c>
      <c r="R221" s="269">
        <f t="shared" si="23"/>
        <v>0</v>
      </c>
    </row>
    <row r="222" spans="1:18" ht="16" x14ac:dyDescent="0.25">
      <c r="A222" s="216" t="s">
        <v>110</v>
      </c>
      <c r="B222" s="133">
        <f t="shared" si="20"/>
        <v>0</v>
      </c>
      <c r="C222" s="133">
        <v>0</v>
      </c>
      <c r="D222" s="133">
        <f>IFERROR(VLOOKUP($A222,'영업총괄 IU'!$A:$F,2,FALSE),0)</f>
        <v>0</v>
      </c>
      <c r="E222" s="133">
        <f>IFERROR(VLOOKUP($A222,'영업총괄 IU'!$A:$F,3,FALSE),0)</f>
        <v>0</v>
      </c>
      <c r="F222" s="133">
        <f>IFERROR(VLOOKUP($A222,'영업총괄 IU'!$A:$F,4,FALSE),0)</f>
        <v>0</v>
      </c>
      <c r="G222" s="133">
        <f>IFERROR(VLOOKUP($A222,'영업총괄 IU'!A:F,5,FALSE),0)</f>
        <v>0</v>
      </c>
      <c r="H222" s="133">
        <f>IFERROR(VLOOKUP($A222,'영업총괄 IU'!$A:$F,6,FALSE),0)</f>
        <v>0</v>
      </c>
      <c r="K222" s="133">
        <f t="shared" si="21"/>
        <v>0</v>
      </c>
      <c r="L222" s="269">
        <f t="shared" si="23"/>
        <v>0</v>
      </c>
      <c r="M222" s="269">
        <f t="shared" si="23"/>
        <v>0</v>
      </c>
      <c r="N222" s="269">
        <f t="shared" si="23"/>
        <v>0</v>
      </c>
      <c r="O222" s="269">
        <f t="shared" si="23"/>
        <v>0</v>
      </c>
      <c r="P222" s="269">
        <f t="shared" si="23"/>
        <v>0</v>
      </c>
      <c r="Q222" s="269">
        <f t="shared" si="23"/>
        <v>0</v>
      </c>
      <c r="R222" s="269">
        <f t="shared" si="23"/>
        <v>0</v>
      </c>
    </row>
    <row r="223" spans="1:18" s="147" customFormat="1" ht="16" x14ac:dyDescent="0.25">
      <c r="A223" s="217" t="s">
        <v>339</v>
      </c>
      <c r="B223" s="133">
        <f t="shared" si="20"/>
        <v>0</v>
      </c>
      <c r="C223" s="133">
        <v>0</v>
      </c>
      <c r="D223" s="133">
        <f>IFERROR(VLOOKUP($A223,'영업총괄 IU'!$A:$F,2,FALSE),0)</f>
        <v>0</v>
      </c>
      <c r="E223" s="133">
        <f>IFERROR(VLOOKUP($A223,'영업총괄 IU'!$A:$F,3,FALSE),0)</f>
        <v>0</v>
      </c>
      <c r="F223" s="133">
        <f>IFERROR(VLOOKUP($A223,'영업총괄 IU'!$A:$F,4,FALSE),0)</f>
        <v>0</v>
      </c>
      <c r="G223" s="133">
        <f>IFERROR(VLOOKUP($A223,'영업총괄 IU'!A:F,5,FALSE),0)</f>
        <v>0</v>
      </c>
      <c r="H223" s="133">
        <f>IFERROR(VLOOKUP($A223,'영업총괄 IU'!$A:$F,6,FALSE),0)</f>
        <v>0</v>
      </c>
      <c r="K223" s="133">
        <f t="shared" si="21"/>
        <v>0</v>
      </c>
      <c r="L223" s="270">
        <f t="shared" si="23"/>
        <v>0</v>
      </c>
      <c r="M223" s="270">
        <f t="shared" si="23"/>
        <v>0</v>
      </c>
      <c r="N223" s="270">
        <f t="shared" si="23"/>
        <v>0</v>
      </c>
      <c r="O223" s="270">
        <f t="shared" si="23"/>
        <v>0</v>
      </c>
      <c r="P223" s="270">
        <f t="shared" si="23"/>
        <v>0</v>
      </c>
      <c r="Q223" s="270">
        <f t="shared" si="23"/>
        <v>0</v>
      </c>
      <c r="R223" s="270">
        <f t="shared" si="23"/>
        <v>0</v>
      </c>
    </row>
    <row r="224" spans="1:18" ht="16" x14ac:dyDescent="0.25">
      <c r="A224" s="214" t="s">
        <v>246</v>
      </c>
      <c r="B224" s="133">
        <f t="shared" si="20"/>
        <v>0</v>
      </c>
      <c r="C224" s="133">
        <v>0</v>
      </c>
      <c r="D224" s="133">
        <f>IFERROR(VLOOKUP($A224,'영업총괄 IU'!$A:$F,2,FALSE),0)</f>
        <v>0</v>
      </c>
      <c r="E224" s="133">
        <f>IFERROR(VLOOKUP($A224,'영업총괄 IU'!$A:$F,3,FALSE),0)</f>
        <v>0</v>
      </c>
      <c r="F224" s="133">
        <f>IFERROR(VLOOKUP($A224,'영업총괄 IU'!$A:$F,4,FALSE),0)</f>
        <v>0</v>
      </c>
      <c r="G224" s="133">
        <f>IFERROR(VLOOKUP($A224,'영업총괄 IU'!A:F,5,FALSE),0)</f>
        <v>0</v>
      </c>
      <c r="H224" s="133">
        <f>IFERROR(VLOOKUP($A224,'영업총괄 IU'!$A:$F,6,FALSE),0)</f>
        <v>0</v>
      </c>
      <c r="K224" s="133">
        <f t="shared" si="21"/>
        <v>0</v>
      </c>
      <c r="L224" s="269">
        <f t="shared" si="23"/>
        <v>0</v>
      </c>
      <c r="M224" s="269">
        <f t="shared" si="23"/>
        <v>0</v>
      </c>
      <c r="N224" s="269">
        <f t="shared" si="23"/>
        <v>0</v>
      </c>
      <c r="O224" s="269">
        <f t="shared" si="23"/>
        <v>0</v>
      </c>
      <c r="P224" s="269">
        <f t="shared" si="23"/>
        <v>0</v>
      </c>
      <c r="Q224" s="269">
        <f t="shared" si="23"/>
        <v>0</v>
      </c>
      <c r="R224" s="269">
        <f t="shared" si="23"/>
        <v>0</v>
      </c>
    </row>
    <row r="225" spans="1:18" ht="16" x14ac:dyDescent="0.25">
      <c r="A225" s="214" t="s">
        <v>111</v>
      </c>
      <c r="B225" s="133">
        <f t="shared" si="20"/>
        <v>0</v>
      </c>
      <c r="C225" s="133">
        <v>0</v>
      </c>
      <c r="D225" s="133">
        <f>IFERROR(VLOOKUP($A225,'영업총괄 IU'!$A:$F,2,FALSE),0)</f>
        <v>0</v>
      </c>
      <c r="E225" s="133">
        <f>IFERROR(VLOOKUP($A225,'영업총괄 IU'!$A:$F,3,FALSE),0)</f>
        <v>0</v>
      </c>
      <c r="F225" s="133">
        <f>IFERROR(VLOOKUP($A225,'영업총괄 IU'!$A:$F,4,FALSE),0)</f>
        <v>0</v>
      </c>
      <c r="G225" s="133">
        <f>IFERROR(VLOOKUP($A225,'영업총괄 IU'!A:F,5,FALSE),0)</f>
        <v>0</v>
      </c>
      <c r="H225" s="133">
        <f>IFERROR(VLOOKUP($A225,'영업총괄 IU'!$A:$F,6,FALSE),0)</f>
        <v>0</v>
      </c>
      <c r="K225" s="133">
        <f t="shared" si="21"/>
        <v>0</v>
      </c>
      <c r="L225" s="269">
        <f t="shared" si="23"/>
        <v>0</v>
      </c>
      <c r="M225" s="269">
        <f t="shared" si="23"/>
        <v>0</v>
      </c>
      <c r="N225" s="269">
        <f t="shared" si="23"/>
        <v>0</v>
      </c>
      <c r="O225" s="269">
        <f t="shared" si="23"/>
        <v>0</v>
      </c>
      <c r="P225" s="269">
        <f t="shared" si="23"/>
        <v>0</v>
      </c>
      <c r="Q225" s="269">
        <f t="shared" si="23"/>
        <v>0</v>
      </c>
      <c r="R225" s="269">
        <f t="shared" si="23"/>
        <v>0</v>
      </c>
    </row>
    <row r="226" spans="1:18" ht="16" x14ac:dyDescent="0.25">
      <c r="A226" s="215" t="s">
        <v>177</v>
      </c>
      <c r="B226" s="133">
        <f t="shared" si="20"/>
        <v>0</v>
      </c>
      <c r="C226" s="133">
        <v>0</v>
      </c>
      <c r="D226" s="133">
        <f>IFERROR(VLOOKUP($A226,'영업총괄 IU'!$A:$F,2,FALSE),0)</f>
        <v>0</v>
      </c>
      <c r="E226" s="133">
        <f>IFERROR(VLOOKUP($A226,'영업총괄 IU'!$A:$F,3,FALSE),0)</f>
        <v>0</v>
      </c>
      <c r="F226" s="133">
        <f>IFERROR(VLOOKUP($A226,'영업총괄 IU'!$A:$F,4,FALSE),0)</f>
        <v>0</v>
      </c>
      <c r="G226" s="133">
        <f>IFERROR(VLOOKUP($A226,'영업총괄 IU'!A:F,5,FALSE),0)</f>
        <v>0</v>
      </c>
      <c r="H226" s="133">
        <f>IFERROR(VLOOKUP($A226,'영업총괄 IU'!$A:$F,6,FALSE),0)</f>
        <v>0</v>
      </c>
      <c r="K226" s="133">
        <f t="shared" si="21"/>
        <v>0</v>
      </c>
      <c r="L226" s="269">
        <f t="shared" si="23"/>
        <v>0</v>
      </c>
      <c r="M226" s="269">
        <f t="shared" si="23"/>
        <v>0</v>
      </c>
      <c r="N226" s="269">
        <f t="shared" si="23"/>
        <v>0</v>
      </c>
      <c r="O226" s="269">
        <f t="shared" si="23"/>
        <v>0</v>
      </c>
      <c r="P226" s="269">
        <f t="shared" si="23"/>
        <v>0</v>
      </c>
      <c r="Q226" s="269">
        <f t="shared" si="23"/>
        <v>0</v>
      </c>
      <c r="R226" s="269">
        <f t="shared" si="23"/>
        <v>0</v>
      </c>
    </row>
    <row r="227" spans="1:18" ht="16" x14ac:dyDescent="0.25">
      <c r="A227" s="215" t="s">
        <v>247</v>
      </c>
      <c r="B227" s="133">
        <f t="shared" si="20"/>
        <v>0</v>
      </c>
      <c r="C227" s="133">
        <v>0</v>
      </c>
      <c r="D227" s="133">
        <f>IFERROR(VLOOKUP($A227,'영업총괄 IU'!$A:$F,2,FALSE),0)</f>
        <v>0</v>
      </c>
      <c r="E227" s="133">
        <f>IFERROR(VLOOKUP($A227,'영업총괄 IU'!$A:$F,3,FALSE),0)</f>
        <v>0</v>
      </c>
      <c r="F227" s="133">
        <f>IFERROR(VLOOKUP($A227,'영업총괄 IU'!$A:$F,4,FALSE),0)</f>
        <v>0</v>
      </c>
      <c r="G227" s="133">
        <f>IFERROR(VLOOKUP($A227,'영업총괄 IU'!A:F,5,FALSE),0)</f>
        <v>0</v>
      </c>
      <c r="H227" s="133">
        <f>IFERROR(VLOOKUP($A227,'영업총괄 IU'!$A:$F,6,FALSE),0)</f>
        <v>0</v>
      </c>
      <c r="K227" s="133">
        <f t="shared" si="21"/>
        <v>0</v>
      </c>
      <c r="L227" s="269">
        <f t="shared" ref="L227:R239" si="24">$K227*L$259</f>
        <v>0</v>
      </c>
      <c r="M227" s="269">
        <f t="shared" si="24"/>
        <v>0</v>
      </c>
      <c r="N227" s="269">
        <f t="shared" si="24"/>
        <v>0</v>
      </c>
      <c r="O227" s="269">
        <f t="shared" si="24"/>
        <v>0</v>
      </c>
      <c r="P227" s="269">
        <f t="shared" si="24"/>
        <v>0</v>
      </c>
      <c r="Q227" s="269">
        <f t="shared" si="24"/>
        <v>0</v>
      </c>
      <c r="R227" s="269">
        <f t="shared" si="24"/>
        <v>0</v>
      </c>
    </row>
    <row r="228" spans="1:18" ht="16" x14ac:dyDescent="0.25">
      <c r="A228" s="215" t="s">
        <v>258</v>
      </c>
      <c r="B228" s="133">
        <f t="shared" si="20"/>
        <v>0</v>
      </c>
      <c r="C228" s="133">
        <v>0</v>
      </c>
      <c r="D228" s="133">
        <f>IFERROR(VLOOKUP($A228,'영업총괄 IU'!$A:$F,2,FALSE),0)</f>
        <v>0</v>
      </c>
      <c r="E228" s="133">
        <f>IFERROR(VLOOKUP($A228,'영업총괄 IU'!$A:$F,3,FALSE),0)</f>
        <v>0</v>
      </c>
      <c r="F228" s="133">
        <f>IFERROR(VLOOKUP($A228,'영업총괄 IU'!$A:$F,4,FALSE),0)</f>
        <v>0</v>
      </c>
      <c r="G228" s="133">
        <f>IFERROR(VLOOKUP($A228,'영업총괄 IU'!A:F,5,FALSE),0)</f>
        <v>0</v>
      </c>
      <c r="H228" s="133">
        <f>IFERROR(VLOOKUP($A228,'영업총괄 IU'!$A:$F,6,FALSE),0)</f>
        <v>0</v>
      </c>
      <c r="K228" s="133">
        <f t="shared" si="21"/>
        <v>0</v>
      </c>
      <c r="L228" s="269">
        <f t="shared" si="24"/>
        <v>0</v>
      </c>
      <c r="M228" s="269">
        <f t="shared" si="24"/>
        <v>0</v>
      </c>
      <c r="N228" s="269">
        <f t="shared" si="24"/>
        <v>0</v>
      </c>
      <c r="O228" s="269">
        <f t="shared" si="24"/>
        <v>0</v>
      </c>
      <c r="P228" s="269">
        <f t="shared" si="24"/>
        <v>0</v>
      </c>
      <c r="Q228" s="269">
        <f t="shared" si="24"/>
        <v>0</v>
      </c>
      <c r="R228" s="269">
        <f t="shared" si="24"/>
        <v>0</v>
      </c>
    </row>
    <row r="229" spans="1:18" ht="16" x14ac:dyDescent="0.25">
      <c r="A229" s="217" t="s">
        <v>248</v>
      </c>
      <c r="B229" s="133">
        <f t="shared" si="20"/>
        <v>0</v>
      </c>
      <c r="C229" s="133">
        <v>0</v>
      </c>
      <c r="D229" s="133">
        <f>IFERROR(VLOOKUP($A229,'영업총괄 IU'!$A:$F,2,FALSE),0)</f>
        <v>0</v>
      </c>
      <c r="E229" s="133">
        <f>IFERROR(VLOOKUP($A229,'영업총괄 IU'!$A:$F,3,FALSE),0)</f>
        <v>0</v>
      </c>
      <c r="F229" s="133">
        <f>IFERROR(VLOOKUP($A229,'영업총괄 IU'!$A:$F,4,FALSE),0)</f>
        <v>0</v>
      </c>
      <c r="G229" s="133">
        <f>IFERROR(VLOOKUP($A229,'영업총괄 IU'!A:F,5,FALSE),0)</f>
        <v>0</v>
      </c>
      <c r="H229" s="133">
        <f>IFERROR(VLOOKUP($A229,'영업총괄 IU'!$A:$F,6,FALSE),0)</f>
        <v>0</v>
      </c>
      <c r="K229" s="133">
        <f t="shared" si="21"/>
        <v>0</v>
      </c>
      <c r="L229" s="269">
        <f t="shared" si="24"/>
        <v>0</v>
      </c>
      <c r="M229" s="269">
        <f t="shared" si="24"/>
        <v>0</v>
      </c>
      <c r="N229" s="269">
        <f t="shared" si="24"/>
        <v>0</v>
      </c>
      <c r="O229" s="269">
        <f t="shared" si="24"/>
        <v>0</v>
      </c>
      <c r="P229" s="269">
        <f t="shared" si="24"/>
        <v>0</v>
      </c>
      <c r="Q229" s="269">
        <f t="shared" si="24"/>
        <v>0</v>
      </c>
      <c r="R229" s="269">
        <f t="shared" si="24"/>
        <v>0</v>
      </c>
    </row>
    <row r="230" spans="1:18" ht="16" x14ac:dyDescent="0.25">
      <c r="A230" s="215" t="s">
        <v>112</v>
      </c>
      <c r="B230" s="133">
        <f t="shared" si="20"/>
        <v>0</v>
      </c>
      <c r="C230" s="133">
        <v>0</v>
      </c>
      <c r="D230" s="133">
        <f>IFERROR(VLOOKUP($A230,'영업총괄 IU'!$A:$F,2,FALSE),0)</f>
        <v>0</v>
      </c>
      <c r="E230" s="133">
        <f>IFERROR(VLOOKUP($A230,'영업총괄 IU'!$A:$F,3,FALSE),0)</f>
        <v>0</v>
      </c>
      <c r="F230" s="133">
        <f>IFERROR(VLOOKUP($A230,'영업총괄 IU'!$A:$F,4,FALSE),0)</f>
        <v>0</v>
      </c>
      <c r="G230" s="133">
        <f>IFERROR(VLOOKUP($A230,'영업총괄 IU'!A:F,5,FALSE),0)</f>
        <v>0</v>
      </c>
      <c r="H230" s="133">
        <f>IFERROR(VLOOKUP($A230,'영업총괄 IU'!$A:$F,6,FALSE),0)</f>
        <v>0</v>
      </c>
      <c r="K230" s="133">
        <f t="shared" si="21"/>
        <v>0</v>
      </c>
      <c r="L230" s="269">
        <f t="shared" si="24"/>
        <v>0</v>
      </c>
      <c r="M230" s="269">
        <f t="shared" si="24"/>
        <v>0</v>
      </c>
      <c r="N230" s="269">
        <f t="shared" si="24"/>
        <v>0</v>
      </c>
      <c r="O230" s="269">
        <f t="shared" si="24"/>
        <v>0</v>
      </c>
      <c r="P230" s="269">
        <f t="shared" si="24"/>
        <v>0</v>
      </c>
      <c r="Q230" s="269">
        <f t="shared" si="24"/>
        <v>0</v>
      </c>
      <c r="R230" s="269">
        <f t="shared" si="24"/>
        <v>0</v>
      </c>
    </row>
    <row r="231" spans="1:18" ht="16" x14ac:dyDescent="0.25">
      <c r="A231" s="215" t="s">
        <v>249</v>
      </c>
      <c r="B231" s="133">
        <f t="shared" si="20"/>
        <v>0</v>
      </c>
      <c r="C231" s="133">
        <v>0</v>
      </c>
      <c r="D231" s="133">
        <f>IFERROR(VLOOKUP($A231,'영업총괄 IU'!$A:$F,2,FALSE),0)</f>
        <v>0</v>
      </c>
      <c r="E231" s="133">
        <f>IFERROR(VLOOKUP($A231,'영업총괄 IU'!$A:$F,3,FALSE),0)</f>
        <v>0</v>
      </c>
      <c r="F231" s="133">
        <f>IFERROR(VLOOKUP($A231,'영업총괄 IU'!$A:$F,4,FALSE),0)</f>
        <v>0</v>
      </c>
      <c r="G231" s="133">
        <f>IFERROR(VLOOKUP($A231,'영업총괄 IU'!A:F,5,FALSE),0)</f>
        <v>0</v>
      </c>
      <c r="H231" s="133">
        <f>IFERROR(VLOOKUP($A231,'영업총괄 IU'!$A:$F,6,FALSE),0)</f>
        <v>0</v>
      </c>
      <c r="K231" s="133">
        <f t="shared" si="21"/>
        <v>0</v>
      </c>
      <c r="L231" s="269">
        <f t="shared" si="24"/>
        <v>0</v>
      </c>
      <c r="M231" s="269">
        <f t="shared" si="24"/>
        <v>0</v>
      </c>
      <c r="N231" s="269">
        <f t="shared" si="24"/>
        <v>0</v>
      </c>
      <c r="O231" s="269">
        <f t="shared" si="24"/>
        <v>0</v>
      </c>
      <c r="P231" s="269">
        <f t="shared" si="24"/>
        <v>0</v>
      </c>
      <c r="Q231" s="269">
        <f t="shared" si="24"/>
        <v>0</v>
      </c>
      <c r="R231" s="269">
        <f t="shared" si="24"/>
        <v>0</v>
      </c>
    </row>
    <row r="232" spans="1:18" ht="16" x14ac:dyDescent="0.25">
      <c r="A232" s="215" t="s">
        <v>250</v>
      </c>
      <c r="B232" s="133">
        <f t="shared" si="20"/>
        <v>0</v>
      </c>
      <c r="C232" s="133">
        <v>0</v>
      </c>
      <c r="D232" s="133">
        <f>IFERROR(VLOOKUP($A232,'영업총괄 IU'!$A:$F,2,FALSE),0)</f>
        <v>0</v>
      </c>
      <c r="E232" s="133">
        <f>IFERROR(VLOOKUP($A232,'영업총괄 IU'!$A:$F,3,FALSE),0)</f>
        <v>0</v>
      </c>
      <c r="F232" s="133">
        <f>IFERROR(VLOOKUP($A232,'영업총괄 IU'!$A:$F,4,FALSE),0)</f>
        <v>0</v>
      </c>
      <c r="G232" s="133">
        <f>IFERROR(VLOOKUP($A232,'영업총괄 IU'!A:F,5,FALSE),0)</f>
        <v>0</v>
      </c>
      <c r="H232" s="133">
        <f>IFERROR(VLOOKUP($A232,'영업총괄 IU'!$A:$F,6,FALSE),0)</f>
        <v>0</v>
      </c>
      <c r="K232" s="133">
        <f t="shared" si="21"/>
        <v>0</v>
      </c>
      <c r="L232" s="269">
        <f t="shared" si="24"/>
        <v>0</v>
      </c>
      <c r="M232" s="269">
        <f t="shared" si="24"/>
        <v>0</v>
      </c>
      <c r="N232" s="269">
        <f t="shared" si="24"/>
        <v>0</v>
      </c>
      <c r="O232" s="269">
        <f t="shared" si="24"/>
        <v>0</v>
      </c>
      <c r="P232" s="269">
        <f t="shared" si="24"/>
        <v>0</v>
      </c>
      <c r="Q232" s="269">
        <f t="shared" si="24"/>
        <v>0</v>
      </c>
      <c r="R232" s="269">
        <f t="shared" si="24"/>
        <v>0</v>
      </c>
    </row>
    <row r="233" spans="1:18" ht="16" x14ac:dyDescent="0.25">
      <c r="A233" s="216" t="s">
        <v>113</v>
      </c>
      <c r="B233" s="133">
        <f t="shared" si="20"/>
        <v>0</v>
      </c>
      <c r="C233" s="133">
        <v>0</v>
      </c>
      <c r="D233" s="133">
        <f>IFERROR(VLOOKUP($A233,'영업총괄 IU'!$A:$F,2,FALSE),0)</f>
        <v>0</v>
      </c>
      <c r="E233" s="133">
        <f>IFERROR(VLOOKUP($A233,'영업총괄 IU'!$A:$F,3,FALSE),0)</f>
        <v>0</v>
      </c>
      <c r="F233" s="133">
        <f>IFERROR(VLOOKUP($A233,'영업총괄 IU'!$A:$F,4,FALSE),0)</f>
        <v>0</v>
      </c>
      <c r="G233" s="133">
        <f>IFERROR(VLOOKUP($A233,'영업총괄 IU'!A:F,5,FALSE),0)</f>
        <v>0</v>
      </c>
      <c r="H233" s="133">
        <f>IFERROR(VLOOKUP($A233,'영업총괄 IU'!$A:$F,6,FALSE),0)</f>
        <v>0</v>
      </c>
      <c r="K233" s="133">
        <f t="shared" si="21"/>
        <v>0</v>
      </c>
      <c r="L233" s="269">
        <f t="shared" si="24"/>
        <v>0</v>
      </c>
      <c r="M233" s="269">
        <f t="shared" si="24"/>
        <v>0</v>
      </c>
      <c r="N233" s="269">
        <f t="shared" si="24"/>
        <v>0</v>
      </c>
      <c r="O233" s="269">
        <f t="shared" si="24"/>
        <v>0</v>
      </c>
      <c r="P233" s="269">
        <f t="shared" si="24"/>
        <v>0</v>
      </c>
      <c r="Q233" s="269">
        <f t="shared" si="24"/>
        <v>0</v>
      </c>
      <c r="R233" s="269">
        <f t="shared" si="24"/>
        <v>0</v>
      </c>
    </row>
    <row r="234" spans="1:18" ht="16" x14ac:dyDescent="0.25">
      <c r="A234" s="214" t="s">
        <v>114</v>
      </c>
      <c r="B234" s="133">
        <f t="shared" si="20"/>
        <v>0</v>
      </c>
      <c r="C234" s="133">
        <v>0</v>
      </c>
      <c r="D234" s="133">
        <f>IFERROR(VLOOKUP($A234,'영업총괄 IU'!$A:$F,2,FALSE),0)</f>
        <v>0</v>
      </c>
      <c r="E234" s="133">
        <f>IFERROR(VLOOKUP($A234,'영업총괄 IU'!$A:$F,3,FALSE),0)</f>
        <v>0</v>
      </c>
      <c r="F234" s="133">
        <f>IFERROR(VLOOKUP($A234,'영업총괄 IU'!$A:$F,4,FALSE),0)</f>
        <v>0</v>
      </c>
      <c r="G234" s="133">
        <f>IFERROR(VLOOKUP($A234,'영업총괄 IU'!A:F,5,FALSE),0)</f>
        <v>0</v>
      </c>
      <c r="H234" s="133">
        <f>IFERROR(VLOOKUP($A234,'영업총괄 IU'!$A:$F,6,FALSE),0)</f>
        <v>0</v>
      </c>
      <c r="K234" s="133">
        <f t="shared" si="21"/>
        <v>0</v>
      </c>
      <c r="L234" s="269">
        <f t="shared" si="24"/>
        <v>0</v>
      </c>
      <c r="M234" s="269">
        <f t="shared" si="24"/>
        <v>0</v>
      </c>
      <c r="N234" s="269">
        <f t="shared" si="24"/>
        <v>0</v>
      </c>
      <c r="O234" s="269">
        <f t="shared" si="24"/>
        <v>0</v>
      </c>
      <c r="P234" s="269">
        <f t="shared" si="24"/>
        <v>0</v>
      </c>
      <c r="Q234" s="269">
        <f t="shared" si="24"/>
        <v>0</v>
      </c>
      <c r="R234" s="269">
        <f t="shared" si="24"/>
        <v>0</v>
      </c>
    </row>
    <row r="235" spans="1:18" ht="16" x14ac:dyDescent="0.25">
      <c r="A235" s="211" t="s">
        <v>259</v>
      </c>
      <c r="B235" s="133">
        <f t="shared" si="20"/>
        <v>-504251670</v>
      </c>
      <c r="C235" s="133">
        <v>0</v>
      </c>
      <c r="D235" s="133">
        <f>IFERROR(VLOOKUP($A235,'영업총괄 IU'!$A:$F,2,FALSE),0)</f>
        <v>-122852838</v>
      </c>
      <c r="E235" s="133">
        <f>IFERROR(VLOOKUP($A235,'영업총괄 IU'!$A:$F,3,FALSE),0)</f>
        <v>-151657654</v>
      </c>
      <c r="F235" s="133">
        <f>IFERROR(VLOOKUP($A235,'영업총괄 IU'!$A:$F,4,FALSE),0)</f>
        <v>-63198343</v>
      </c>
      <c r="G235" s="133">
        <f>IFERROR(VLOOKUP($A235,'영업총괄 IU'!A:F,5,FALSE),0)</f>
        <v>-142572659</v>
      </c>
      <c r="H235" s="133">
        <f>IFERROR(VLOOKUP($A235,'영업총괄 IU'!$A:$F,6,FALSE),0)</f>
        <v>-23970176</v>
      </c>
      <c r="K235" s="133">
        <f t="shared" si="21"/>
        <v>-504251670</v>
      </c>
      <c r="L235" s="269">
        <f t="shared" si="24"/>
        <v>-247083318.29999998</v>
      </c>
      <c r="M235" s="269">
        <f t="shared" si="24"/>
        <v>-201700668</v>
      </c>
      <c r="N235" s="269">
        <f t="shared" si="24"/>
        <v>-20170066.800000001</v>
      </c>
      <c r="O235" s="269">
        <f t="shared" si="24"/>
        <v>-10085033.4</v>
      </c>
      <c r="P235" s="269">
        <f t="shared" si="24"/>
        <v>-5042516.7</v>
      </c>
      <c r="Q235" s="269">
        <f t="shared" si="24"/>
        <v>-5042516.7</v>
      </c>
      <c r="R235" s="269">
        <f t="shared" si="24"/>
        <v>-8068026.7199999997</v>
      </c>
    </row>
    <row r="236" spans="1:18" ht="16" x14ac:dyDescent="0.25">
      <c r="A236" s="214" t="s">
        <v>115</v>
      </c>
      <c r="B236" s="133">
        <f t="shared" si="20"/>
        <v>0</v>
      </c>
      <c r="C236" s="133">
        <v>0</v>
      </c>
      <c r="D236" s="133">
        <f>IFERROR(VLOOKUP($A236,'영업총괄 IU'!$A:$F,2,FALSE),0)</f>
        <v>0</v>
      </c>
      <c r="E236" s="133">
        <f>IFERROR(VLOOKUP($A236,'영업총괄 IU'!$A:$F,3,FALSE),0)</f>
        <v>0</v>
      </c>
      <c r="F236" s="133">
        <f>IFERROR(VLOOKUP($A236,'영업총괄 IU'!$A:$F,4,FALSE),0)</f>
        <v>0</v>
      </c>
      <c r="G236" s="133">
        <f>IFERROR(VLOOKUP($A236,'영업총괄 IU'!A:F,5,FALSE),0)</f>
        <v>0</v>
      </c>
      <c r="H236" s="133">
        <f>IFERROR(VLOOKUP($A236,'영업총괄 IU'!$A:$F,6,FALSE),0)</f>
        <v>0</v>
      </c>
      <c r="K236" s="133">
        <f t="shared" si="21"/>
        <v>0</v>
      </c>
      <c r="L236" s="269">
        <f t="shared" si="24"/>
        <v>0</v>
      </c>
      <c r="M236" s="269">
        <f t="shared" si="24"/>
        <v>0</v>
      </c>
      <c r="N236" s="269">
        <f t="shared" si="24"/>
        <v>0</v>
      </c>
      <c r="O236" s="269">
        <f t="shared" si="24"/>
        <v>0</v>
      </c>
      <c r="P236" s="269">
        <f t="shared" si="24"/>
        <v>0</v>
      </c>
      <c r="Q236" s="269">
        <f t="shared" si="24"/>
        <v>0</v>
      </c>
      <c r="R236" s="269">
        <f t="shared" si="24"/>
        <v>0</v>
      </c>
    </row>
    <row r="237" spans="1:18" ht="16" x14ac:dyDescent="0.25">
      <c r="A237" s="213" t="s">
        <v>179</v>
      </c>
      <c r="B237" s="133">
        <f t="shared" si="20"/>
        <v>0</v>
      </c>
      <c r="C237" s="133">
        <v>0</v>
      </c>
      <c r="D237" s="133">
        <f>IFERROR(VLOOKUP($A237,'영업총괄 IU'!$A:$F,2,FALSE),0)</f>
        <v>0</v>
      </c>
      <c r="E237" s="133">
        <f>IFERROR(VLOOKUP($A237,'영업총괄 IU'!$A:$F,3,FALSE),0)</f>
        <v>0</v>
      </c>
      <c r="F237" s="133">
        <f>IFERROR(VLOOKUP($A237,'영업총괄 IU'!$A:$F,4,FALSE),0)</f>
        <v>0</v>
      </c>
      <c r="G237" s="133">
        <f>IFERROR(VLOOKUP($A237,'영업총괄 IU'!A:F,5,FALSE),0)</f>
        <v>0</v>
      </c>
      <c r="H237" s="133">
        <f>IFERROR(VLOOKUP($A237,'영업총괄 IU'!$A:$F,6,FALSE),0)</f>
        <v>0</v>
      </c>
      <c r="K237" s="133">
        <f t="shared" si="21"/>
        <v>0</v>
      </c>
      <c r="L237" s="269">
        <f t="shared" si="24"/>
        <v>0</v>
      </c>
      <c r="M237" s="269">
        <f t="shared" si="24"/>
        <v>0</v>
      </c>
      <c r="N237" s="269">
        <f t="shared" si="24"/>
        <v>0</v>
      </c>
      <c r="O237" s="269">
        <f t="shared" si="24"/>
        <v>0</v>
      </c>
      <c r="P237" s="269">
        <f t="shared" si="24"/>
        <v>0</v>
      </c>
      <c r="Q237" s="269">
        <f t="shared" si="24"/>
        <v>0</v>
      </c>
      <c r="R237" s="269">
        <f t="shared" si="24"/>
        <v>0</v>
      </c>
    </row>
    <row r="238" spans="1:18" ht="16" x14ac:dyDescent="0.25">
      <c r="A238" s="213" t="s">
        <v>180</v>
      </c>
      <c r="B238" s="133">
        <f t="shared" si="20"/>
        <v>0</v>
      </c>
      <c r="C238" s="133">
        <v>0</v>
      </c>
      <c r="D238" s="133">
        <f>IFERROR(VLOOKUP($A238,'영업총괄 IU'!$A:$F,2,FALSE),0)</f>
        <v>0</v>
      </c>
      <c r="E238" s="133">
        <f>IFERROR(VLOOKUP($A238,'영업총괄 IU'!$A:$F,3,FALSE),0)</f>
        <v>0</v>
      </c>
      <c r="F238" s="133">
        <f>IFERROR(VLOOKUP($A238,'영업총괄 IU'!$A:$F,4,FALSE),0)</f>
        <v>0</v>
      </c>
      <c r="G238" s="133">
        <f>IFERROR(VLOOKUP($A238,'영업총괄 IU'!A:F,5,FALSE),0)</f>
        <v>0</v>
      </c>
      <c r="H238" s="133">
        <f>IFERROR(VLOOKUP($A238,'영업총괄 IU'!$A:$F,6,FALSE),0)</f>
        <v>0</v>
      </c>
      <c r="K238" s="133">
        <f t="shared" si="21"/>
        <v>0</v>
      </c>
      <c r="L238" s="269">
        <f t="shared" si="24"/>
        <v>0</v>
      </c>
      <c r="M238" s="269">
        <f t="shared" si="24"/>
        <v>0</v>
      </c>
      <c r="N238" s="269">
        <f t="shared" si="24"/>
        <v>0</v>
      </c>
      <c r="O238" s="269">
        <f t="shared" si="24"/>
        <v>0</v>
      </c>
      <c r="P238" s="269">
        <f t="shared" si="24"/>
        <v>0</v>
      </c>
      <c r="Q238" s="269">
        <f t="shared" si="24"/>
        <v>0</v>
      </c>
      <c r="R238" s="269">
        <f t="shared" si="24"/>
        <v>0</v>
      </c>
    </row>
    <row r="239" spans="1:18" ht="16" x14ac:dyDescent="0.25">
      <c r="A239" s="202" t="s">
        <v>335</v>
      </c>
      <c r="B239" s="133">
        <f t="shared" si="20"/>
        <v>0</v>
      </c>
      <c r="C239" s="133">
        <v>0</v>
      </c>
      <c r="D239" s="133">
        <f>IFERROR(VLOOKUP($A239,'영업총괄 IU'!$A:$F,2,FALSE),0)</f>
        <v>0</v>
      </c>
      <c r="E239" s="133">
        <f>IFERROR(VLOOKUP($A239,'영업총괄 IU'!$A:$F,3,FALSE),0)</f>
        <v>0</v>
      </c>
      <c r="F239" s="133">
        <f>IFERROR(VLOOKUP($A239,'영업총괄 IU'!$A:$F,4,FALSE),0)</f>
        <v>0</v>
      </c>
      <c r="G239" s="133">
        <f>IFERROR(VLOOKUP($A239,'영업총괄 IU'!A:F,5,FALSE),0)</f>
        <v>0</v>
      </c>
      <c r="H239" s="133">
        <f>IFERROR(VLOOKUP($A239,'영업총괄 IU'!$A:$F,6,FALSE),0)</f>
        <v>0</v>
      </c>
      <c r="K239" s="133">
        <f t="shared" si="21"/>
        <v>0</v>
      </c>
      <c r="L239" s="269">
        <f t="shared" si="24"/>
        <v>0</v>
      </c>
      <c r="M239" s="269">
        <f t="shared" si="24"/>
        <v>0</v>
      </c>
      <c r="N239" s="269">
        <f t="shared" si="24"/>
        <v>0</v>
      </c>
      <c r="O239" s="269">
        <f t="shared" si="24"/>
        <v>0</v>
      </c>
      <c r="P239" s="269">
        <f t="shared" si="24"/>
        <v>0</v>
      </c>
      <c r="Q239" s="269">
        <f t="shared" si="24"/>
        <v>0</v>
      </c>
      <c r="R239" s="269">
        <f t="shared" si="24"/>
        <v>0</v>
      </c>
    </row>
    <row r="240" spans="1:18" ht="16" x14ac:dyDescent="0.25">
      <c r="A240" s="213" t="s">
        <v>251</v>
      </c>
      <c r="B240" s="133">
        <f t="shared" si="20"/>
        <v>0</v>
      </c>
      <c r="C240" s="133">
        <v>0</v>
      </c>
      <c r="D240" s="133">
        <f>IFERROR(VLOOKUP($A240,'영업총괄 IU'!$A:$F,2,FALSE),0)</f>
        <v>0</v>
      </c>
      <c r="E240" s="133">
        <f>IFERROR(VLOOKUP($A240,'영업총괄 IU'!$A:$F,3,FALSE),0)</f>
        <v>0</v>
      </c>
      <c r="F240" s="133">
        <f>IFERROR(VLOOKUP($A240,'영업총괄 IU'!$A:$F,4,FALSE),0)</f>
        <v>0</v>
      </c>
      <c r="G240" s="133">
        <f>IFERROR(VLOOKUP($A240,'영업총괄 IU'!A:F,5,FALSE),0)</f>
        <v>0</v>
      </c>
      <c r="H240" s="133">
        <f>IFERROR(VLOOKUP($A240,'영업총괄 IU'!$A:$F,6,FALSE),0)</f>
        <v>0</v>
      </c>
      <c r="K240" s="133">
        <f t="shared" si="21"/>
        <v>0</v>
      </c>
      <c r="L240" s="269">
        <f t="shared" ref="L240:R249" si="25">$K240*L$259</f>
        <v>0</v>
      </c>
      <c r="M240" s="269">
        <f t="shared" si="25"/>
        <v>0</v>
      </c>
      <c r="N240" s="269">
        <f t="shared" si="25"/>
        <v>0</v>
      </c>
      <c r="O240" s="269">
        <f t="shared" si="25"/>
        <v>0</v>
      </c>
      <c r="P240" s="269">
        <f t="shared" si="25"/>
        <v>0</v>
      </c>
      <c r="Q240" s="269">
        <f t="shared" si="25"/>
        <v>0</v>
      </c>
      <c r="R240" s="269">
        <f t="shared" si="25"/>
        <v>0</v>
      </c>
    </row>
    <row r="241" spans="1:18" ht="16" x14ac:dyDescent="0.25">
      <c r="A241" s="220" t="s">
        <v>283</v>
      </c>
      <c r="B241" s="133">
        <f t="shared" si="20"/>
        <v>0</v>
      </c>
      <c r="C241" s="133">
        <v>0</v>
      </c>
      <c r="D241" s="133">
        <f>IFERROR(VLOOKUP($A241,'영업총괄 IU'!$A:$F,2,FALSE),0)</f>
        <v>0</v>
      </c>
      <c r="E241" s="133">
        <f>IFERROR(VLOOKUP($A241,'영업총괄 IU'!$A:$F,3,FALSE),0)</f>
        <v>0</v>
      </c>
      <c r="F241" s="133">
        <f>IFERROR(VLOOKUP($A241,'영업총괄 IU'!$A:$F,4,FALSE),0)</f>
        <v>0</v>
      </c>
      <c r="G241" s="133">
        <f>IFERROR(VLOOKUP($A241,'영업총괄 IU'!A:F,5,FALSE),0)</f>
        <v>0</v>
      </c>
      <c r="H241" s="133">
        <f>IFERROR(VLOOKUP($A241,'영업총괄 IU'!$A:$F,6,FALSE),0)</f>
        <v>0</v>
      </c>
      <c r="K241" s="133">
        <f t="shared" si="21"/>
        <v>0</v>
      </c>
      <c r="L241" s="269">
        <f t="shared" si="25"/>
        <v>0</v>
      </c>
      <c r="M241" s="269">
        <f t="shared" si="25"/>
        <v>0</v>
      </c>
      <c r="N241" s="269">
        <f t="shared" si="25"/>
        <v>0</v>
      </c>
      <c r="O241" s="269">
        <f t="shared" si="25"/>
        <v>0</v>
      </c>
      <c r="P241" s="269">
        <f t="shared" si="25"/>
        <v>0</v>
      </c>
      <c r="Q241" s="269">
        <f t="shared" si="25"/>
        <v>0</v>
      </c>
      <c r="R241" s="269">
        <f t="shared" si="25"/>
        <v>0</v>
      </c>
    </row>
    <row r="242" spans="1:18" ht="16" x14ac:dyDescent="0.25">
      <c r="A242" s="213" t="s">
        <v>302</v>
      </c>
      <c r="B242" s="133">
        <f t="shared" si="20"/>
        <v>0</v>
      </c>
      <c r="C242" s="133">
        <v>0</v>
      </c>
      <c r="D242" s="133">
        <f>IFERROR(VLOOKUP($A242,'영업총괄 IU'!$A:$F,2,FALSE),0)</f>
        <v>0</v>
      </c>
      <c r="E242" s="133">
        <f>IFERROR(VLOOKUP($A242,'영업총괄 IU'!$A:$F,3,FALSE),0)</f>
        <v>0</v>
      </c>
      <c r="F242" s="133">
        <f>IFERROR(VLOOKUP($A242,'영업총괄 IU'!$A:$F,4,FALSE),0)</f>
        <v>0</v>
      </c>
      <c r="G242" s="133">
        <f>IFERROR(VLOOKUP($A242,'영업총괄 IU'!A:F,5,FALSE),0)</f>
        <v>0</v>
      </c>
      <c r="H242" s="133">
        <f>IFERROR(VLOOKUP($A242,'영업총괄 IU'!$A:$F,6,FALSE),0)</f>
        <v>0</v>
      </c>
      <c r="K242" s="133">
        <f t="shared" si="21"/>
        <v>0</v>
      </c>
      <c r="L242" s="269">
        <f t="shared" si="25"/>
        <v>0</v>
      </c>
      <c r="M242" s="269">
        <f t="shared" si="25"/>
        <v>0</v>
      </c>
      <c r="N242" s="269">
        <f t="shared" si="25"/>
        <v>0</v>
      </c>
      <c r="O242" s="269">
        <f t="shared" si="25"/>
        <v>0</v>
      </c>
      <c r="P242" s="269">
        <f t="shared" si="25"/>
        <v>0</v>
      </c>
      <c r="Q242" s="269">
        <f t="shared" si="25"/>
        <v>0</v>
      </c>
      <c r="R242" s="269">
        <f t="shared" si="25"/>
        <v>0</v>
      </c>
    </row>
    <row r="243" spans="1:18" ht="16" x14ac:dyDescent="0.25">
      <c r="A243" s="213" t="s">
        <v>181</v>
      </c>
      <c r="B243" s="133">
        <f t="shared" si="20"/>
        <v>0</v>
      </c>
      <c r="C243" s="133">
        <v>0</v>
      </c>
      <c r="D243" s="133">
        <f>IFERROR(VLOOKUP($A243,'영업총괄 IU'!$A:$F,2,FALSE),0)</f>
        <v>0</v>
      </c>
      <c r="E243" s="133">
        <f>IFERROR(VLOOKUP($A243,'영업총괄 IU'!$A:$F,3,FALSE),0)</f>
        <v>0</v>
      </c>
      <c r="F243" s="133">
        <f>IFERROR(VLOOKUP($A243,'영업총괄 IU'!$A:$F,4,FALSE),0)</f>
        <v>0</v>
      </c>
      <c r="G243" s="133">
        <f>IFERROR(VLOOKUP($A243,'영업총괄 IU'!A:F,5,FALSE),0)</f>
        <v>0</v>
      </c>
      <c r="H243" s="133">
        <f>IFERROR(VLOOKUP($A243,'영업총괄 IU'!$A:$F,6,FALSE),0)</f>
        <v>0</v>
      </c>
      <c r="K243" s="133">
        <f t="shared" si="21"/>
        <v>0</v>
      </c>
      <c r="L243" s="269">
        <f t="shared" si="25"/>
        <v>0</v>
      </c>
      <c r="M243" s="269">
        <f t="shared" si="25"/>
        <v>0</v>
      </c>
      <c r="N243" s="269">
        <f t="shared" si="25"/>
        <v>0</v>
      </c>
      <c r="O243" s="269">
        <f t="shared" si="25"/>
        <v>0</v>
      </c>
      <c r="P243" s="269">
        <f t="shared" si="25"/>
        <v>0</v>
      </c>
      <c r="Q243" s="269">
        <f t="shared" si="25"/>
        <v>0</v>
      </c>
      <c r="R243" s="269">
        <f t="shared" si="25"/>
        <v>0</v>
      </c>
    </row>
    <row r="244" spans="1:18" ht="16" x14ac:dyDescent="0.25">
      <c r="A244" s="213" t="s">
        <v>252</v>
      </c>
      <c r="B244" s="133">
        <f t="shared" si="20"/>
        <v>0</v>
      </c>
      <c r="C244" s="133">
        <v>0</v>
      </c>
      <c r="D244" s="133">
        <f>IFERROR(VLOOKUP($A244,'영업총괄 IU'!$A:$F,2,FALSE),0)</f>
        <v>0</v>
      </c>
      <c r="E244" s="133">
        <f>IFERROR(VLOOKUP($A244,'영업총괄 IU'!$A:$F,3,FALSE),0)</f>
        <v>0</v>
      </c>
      <c r="F244" s="133">
        <f>IFERROR(VLOOKUP($A244,'영업총괄 IU'!$A:$F,4,FALSE),0)</f>
        <v>0</v>
      </c>
      <c r="G244" s="133">
        <f>IFERROR(VLOOKUP($A244,'영업총괄 IU'!A:F,5,FALSE),0)</f>
        <v>0</v>
      </c>
      <c r="H244" s="133">
        <f>IFERROR(VLOOKUP($A244,'영업총괄 IU'!$A:$F,6,FALSE),0)</f>
        <v>0</v>
      </c>
      <c r="K244" s="133">
        <f t="shared" si="21"/>
        <v>0</v>
      </c>
      <c r="L244" s="269">
        <f t="shared" si="25"/>
        <v>0</v>
      </c>
      <c r="M244" s="269">
        <f t="shared" si="25"/>
        <v>0</v>
      </c>
      <c r="N244" s="269">
        <f t="shared" si="25"/>
        <v>0</v>
      </c>
      <c r="O244" s="269">
        <f t="shared" si="25"/>
        <v>0</v>
      </c>
      <c r="P244" s="269">
        <f t="shared" si="25"/>
        <v>0</v>
      </c>
      <c r="Q244" s="269">
        <f t="shared" si="25"/>
        <v>0</v>
      </c>
      <c r="R244" s="269">
        <f t="shared" si="25"/>
        <v>0</v>
      </c>
    </row>
    <row r="245" spans="1:18" ht="16" x14ac:dyDescent="0.25">
      <c r="A245" s="214" t="s">
        <v>116</v>
      </c>
      <c r="B245" s="133">
        <f t="shared" si="20"/>
        <v>0</v>
      </c>
      <c r="C245" s="133">
        <v>0</v>
      </c>
      <c r="D245" s="133">
        <f>IFERROR(VLOOKUP($A245,'영업총괄 IU'!$A:$F,2,FALSE),0)</f>
        <v>0</v>
      </c>
      <c r="E245" s="133">
        <f>IFERROR(VLOOKUP($A245,'영업총괄 IU'!$A:$F,3,FALSE),0)</f>
        <v>0</v>
      </c>
      <c r="F245" s="133">
        <f>IFERROR(VLOOKUP($A245,'영업총괄 IU'!$A:$F,4,FALSE),0)</f>
        <v>0</v>
      </c>
      <c r="G245" s="133">
        <f>IFERROR(VLOOKUP($A245,'영업총괄 IU'!A:F,5,FALSE),0)</f>
        <v>0</v>
      </c>
      <c r="H245" s="133">
        <f>IFERROR(VLOOKUP($A245,'영업총괄 IU'!$A:$F,6,FALSE),0)</f>
        <v>0</v>
      </c>
      <c r="K245" s="133">
        <f t="shared" si="21"/>
        <v>0</v>
      </c>
      <c r="L245" s="269">
        <f t="shared" si="25"/>
        <v>0</v>
      </c>
      <c r="M245" s="269">
        <f t="shared" si="25"/>
        <v>0</v>
      </c>
      <c r="N245" s="269">
        <f t="shared" si="25"/>
        <v>0</v>
      </c>
      <c r="O245" s="269">
        <f t="shared" si="25"/>
        <v>0</v>
      </c>
      <c r="P245" s="269">
        <f t="shared" si="25"/>
        <v>0</v>
      </c>
      <c r="Q245" s="269">
        <f t="shared" si="25"/>
        <v>0</v>
      </c>
      <c r="R245" s="269">
        <f t="shared" si="25"/>
        <v>0</v>
      </c>
    </row>
    <row r="246" spans="1:18" ht="16" x14ac:dyDescent="0.25">
      <c r="A246" s="213" t="s">
        <v>182</v>
      </c>
      <c r="B246" s="133">
        <f t="shared" si="20"/>
        <v>0</v>
      </c>
      <c r="C246" s="133">
        <v>0</v>
      </c>
      <c r="D246" s="133">
        <f>IFERROR(VLOOKUP($A246,'영업총괄 IU'!$A:$F,2,FALSE),0)</f>
        <v>0</v>
      </c>
      <c r="E246" s="133">
        <f>IFERROR(VLOOKUP($A246,'영업총괄 IU'!$A:$F,3,FALSE),0)</f>
        <v>0</v>
      </c>
      <c r="F246" s="133">
        <f>IFERROR(VLOOKUP($A246,'영업총괄 IU'!$A:$F,4,FALSE),0)</f>
        <v>0</v>
      </c>
      <c r="G246" s="133">
        <f>IFERROR(VLOOKUP($A246,'영업총괄 IU'!A:F,5,FALSE),0)</f>
        <v>0</v>
      </c>
      <c r="H246" s="133">
        <f>IFERROR(VLOOKUP($A246,'영업총괄 IU'!$A:$F,6,FALSE),0)</f>
        <v>0</v>
      </c>
      <c r="K246" s="133">
        <f t="shared" si="21"/>
        <v>0</v>
      </c>
      <c r="L246" s="269">
        <f t="shared" si="25"/>
        <v>0</v>
      </c>
      <c r="M246" s="269">
        <f t="shared" si="25"/>
        <v>0</v>
      </c>
      <c r="N246" s="269">
        <f t="shared" si="25"/>
        <v>0</v>
      </c>
      <c r="O246" s="269">
        <f t="shared" si="25"/>
        <v>0</v>
      </c>
      <c r="P246" s="269">
        <f t="shared" si="25"/>
        <v>0</v>
      </c>
      <c r="Q246" s="269">
        <f t="shared" si="25"/>
        <v>0</v>
      </c>
      <c r="R246" s="269">
        <f t="shared" si="25"/>
        <v>0</v>
      </c>
    </row>
    <row r="247" spans="1:18" ht="16" x14ac:dyDescent="0.25">
      <c r="A247" s="202" t="s">
        <v>328</v>
      </c>
      <c r="B247" s="133">
        <f t="shared" si="20"/>
        <v>0</v>
      </c>
      <c r="C247" s="133">
        <v>0</v>
      </c>
      <c r="D247" s="133">
        <f>IFERROR(VLOOKUP($A247,'영업총괄 IU'!$A:$F,2,FALSE),0)</f>
        <v>0</v>
      </c>
      <c r="E247" s="133">
        <f>IFERROR(VLOOKUP($A247,'영업총괄 IU'!$A:$F,3,FALSE),0)</f>
        <v>0</v>
      </c>
      <c r="F247" s="133">
        <f>IFERROR(VLOOKUP($A247,'영업총괄 IU'!$A:$F,4,FALSE),0)</f>
        <v>0</v>
      </c>
      <c r="G247" s="133">
        <f>IFERROR(VLOOKUP($A247,'영업총괄 IU'!A:F,5,FALSE),0)</f>
        <v>0</v>
      </c>
      <c r="H247" s="133">
        <f>IFERROR(VLOOKUP($A247,'영업총괄 IU'!$A:$F,6,FALSE),0)</f>
        <v>0</v>
      </c>
      <c r="K247" s="133">
        <f t="shared" si="21"/>
        <v>0</v>
      </c>
      <c r="L247" s="269">
        <f t="shared" si="25"/>
        <v>0</v>
      </c>
      <c r="M247" s="269">
        <f t="shared" si="25"/>
        <v>0</v>
      </c>
      <c r="N247" s="269">
        <f t="shared" si="25"/>
        <v>0</v>
      </c>
      <c r="O247" s="269">
        <f t="shared" si="25"/>
        <v>0</v>
      </c>
      <c r="P247" s="269">
        <f t="shared" si="25"/>
        <v>0</v>
      </c>
      <c r="Q247" s="269">
        <f t="shared" si="25"/>
        <v>0</v>
      </c>
      <c r="R247" s="269">
        <f t="shared" si="25"/>
        <v>0</v>
      </c>
    </row>
    <row r="248" spans="1:18" ht="16" x14ac:dyDescent="0.25">
      <c r="A248" s="202" t="s">
        <v>329</v>
      </c>
      <c r="B248" s="133">
        <f t="shared" si="20"/>
        <v>0</v>
      </c>
      <c r="C248" s="133">
        <v>0</v>
      </c>
      <c r="D248" s="133">
        <f>IFERROR(VLOOKUP($A248,'영업총괄 IU'!$A:$F,2,FALSE),0)</f>
        <v>0</v>
      </c>
      <c r="E248" s="133">
        <f>IFERROR(VLOOKUP($A248,'영업총괄 IU'!$A:$F,3,FALSE),0)</f>
        <v>0</v>
      </c>
      <c r="F248" s="133">
        <f>IFERROR(VLOOKUP($A248,'영업총괄 IU'!$A:$F,4,FALSE),0)</f>
        <v>0</v>
      </c>
      <c r="G248" s="133">
        <f>IFERROR(VLOOKUP($A248,'영업총괄 IU'!A:F,5,FALSE),0)</f>
        <v>0</v>
      </c>
      <c r="H248" s="133">
        <f>IFERROR(VLOOKUP($A248,'영업총괄 IU'!$A:$F,6,FALSE),0)</f>
        <v>0</v>
      </c>
      <c r="K248" s="133">
        <f t="shared" si="21"/>
        <v>0</v>
      </c>
      <c r="L248" s="269">
        <f t="shared" si="25"/>
        <v>0</v>
      </c>
      <c r="M248" s="269">
        <f t="shared" si="25"/>
        <v>0</v>
      </c>
      <c r="N248" s="269">
        <f t="shared" si="25"/>
        <v>0</v>
      </c>
      <c r="O248" s="269">
        <f t="shared" si="25"/>
        <v>0</v>
      </c>
      <c r="P248" s="269">
        <f t="shared" si="25"/>
        <v>0</v>
      </c>
      <c r="Q248" s="269">
        <f t="shared" si="25"/>
        <v>0</v>
      </c>
      <c r="R248" s="269">
        <f t="shared" si="25"/>
        <v>0</v>
      </c>
    </row>
    <row r="249" spans="1:18" ht="16" x14ac:dyDescent="0.25">
      <c r="A249" s="213" t="s">
        <v>253</v>
      </c>
      <c r="B249" s="133">
        <f t="shared" si="20"/>
        <v>0</v>
      </c>
      <c r="C249" s="133">
        <v>0</v>
      </c>
      <c r="D249" s="133">
        <f>IFERROR(VLOOKUP($A249,'영업총괄 IU'!$A:$F,2,FALSE),0)</f>
        <v>0</v>
      </c>
      <c r="E249" s="133">
        <f>IFERROR(VLOOKUP($A249,'영업총괄 IU'!$A:$F,3,FALSE),0)</f>
        <v>0</v>
      </c>
      <c r="F249" s="133">
        <f>IFERROR(VLOOKUP($A249,'영업총괄 IU'!$A:$F,4,FALSE),0)</f>
        <v>0</v>
      </c>
      <c r="G249" s="133">
        <f>IFERROR(VLOOKUP($A249,'영업총괄 IU'!A:F,5,FALSE),0)</f>
        <v>0</v>
      </c>
      <c r="H249" s="133">
        <f>IFERROR(VLOOKUP($A249,'영업총괄 IU'!$A:$F,6,FALSE),0)</f>
        <v>0</v>
      </c>
      <c r="K249" s="133">
        <f t="shared" si="21"/>
        <v>0</v>
      </c>
      <c r="L249" s="269">
        <f t="shared" si="25"/>
        <v>0</v>
      </c>
      <c r="M249" s="269">
        <f t="shared" si="25"/>
        <v>0</v>
      </c>
      <c r="N249" s="269">
        <f t="shared" si="25"/>
        <v>0</v>
      </c>
      <c r="O249" s="269">
        <f t="shared" si="25"/>
        <v>0</v>
      </c>
      <c r="P249" s="269">
        <f t="shared" si="25"/>
        <v>0</v>
      </c>
      <c r="Q249" s="269">
        <f t="shared" si="25"/>
        <v>0</v>
      </c>
      <c r="R249" s="269">
        <f t="shared" si="25"/>
        <v>0</v>
      </c>
    </row>
    <row r="250" spans="1:18" ht="16" x14ac:dyDescent="0.25">
      <c r="A250" s="213" t="s">
        <v>254</v>
      </c>
      <c r="B250" s="133">
        <f t="shared" si="20"/>
        <v>0</v>
      </c>
      <c r="C250" s="133">
        <v>0</v>
      </c>
      <c r="D250" s="133">
        <f>IFERROR(VLOOKUP($A250,'영업총괄 IU'!$A:$F,2,FALSE),0)</f>
        <v>0</v>
      </c>
      <c r="E250" s="133">
        <f>IFERROR(VLOOKUP($A250,'영업총괄 IU'!$A:$F,3,FALSE),0)</f>
        <v>0</v>
      </c>
      <c r="F250" s="133">
        <f>IFERROR(VLOOKUP($A250,'영업총괄 IU'!$A:$F,4,FALSE),0)</f>
        <v>0</v>
      </c>
      <c r="G250" s="133">
        <f>IFERROR(VLOOKUP($A250,'영업총괄 IU'!A:F,5,FALSE),0)</f>
        <v>0</v>
      </c>
      <c r="H250" s="133">
        <f>IFERROR(VLOOKUP($A250,'영업총괄 IU'!$A:$F,6,FALSE),0)</f>
        <v>0</v>
      </c>
      <c r="K250" s="133">
        <f t="shared" si="21"/>
        <v>0</v>
      </c>
      <c r="L250" s="269">
        <f t="shared" ref="L250:R255" si="26">$K250*L$259</f>
        <v>0</v>
      </c>
      <c r="M250" s="269">
        <f t="shared" si="26"/>
        <v>0</v>
      </c>
      <c r="N250" s="269">
        <f t="shared" si="26"/>
        <v>0</v>
      </c>
      <c r="O250" s="269">
        <f t="shared" si="26"/>
        <v>0</v>
      </c>
      <c r="P250" s="269">
        <f t="shared" si="26"/>
        <v>0</v>
      </c>
      <c r="Q250" s="269">
        <f t="shared" si="26"/>
        <v>0</v>
      </c>
      <c r="R250" s="269">
        <f t="shared" si="26"/>
        <v>0</v>
      </c>
    </row>
    <row r="251" spans="1:18" ht="16" x14ac:dyDescent="0.25">
      <c r="A251" s="213" t="s">
        <v>183</v>
      </c>
      <c r="B251" s="133">
        <f t="shared" si="20"/>
        <v>0</v>
      </c>
      <c r="C251" s="133">
        <v>0</v>
      </c>
      <c r="D251" s="133">
        <f>IFERROR(VLOOKUP($A251,'영업총괄 IU'!$A:$F,2,FALSE),0)</f>
        <v>0</v>
      </c>
      <c r="E251" s="133">
        <f>IFERROR(VLOOKUP($A251,'영업총괄 IU'!$A:$F,3,FALSE),0)</f>
        <v>0</v>
      </c>
      <c r="F251" s="133">
        <f>IFERROR(VLOOKUP($A251,'영업총괄 IU'!$A:$F,4,FALSE),0)</f>
        <v>0</v>
      </c>
      <c r="G251" s="133">
        <f>IFERROR(VLOOKUP($A251,'영업총괄 IU'!A:F,5,FALSE),0)</f>
        <v>0</v>
      </c>
      <c r="H251" s="133">
        <f>IFERROR(VLOOKUP($A251,'영업총괄 IU'!$A:$F,6,FALSE),0)</f>
        <v>0</v>
      </c>
      <c r="K251" s="133">
        <f t="shared" si="21"/>
        <v>0</v>
      </c>
      <c r="L251" s="269">
        <f t="shared" si="26"/>
        <v>0</v>
      </c>
      <c r="M251" s="269">
        <f t="shared" si="26"/>
        <v>0</v>
      </c>
      <c r="N251" s="269">
        <f t="shared" si="26"/>
        <v>0</v>
      </c>
      <c r="O251" s="269">
        <f t="shared" si="26"/>
        <v>0</v>
      </c>
      <c r="P251" s="269">
        <f t="shared" si="26"/>
        <v>0</v>
      </c>
      <c r="Q251" s="269">
        <f t="shared" si="26"/>
        <v>0</v>
      </c>
      <c r="R251" s="269">
        <f t="shared" si="26"/>
        <v>0</v>
      </c>
    </row>
    <row r="252" spans="1:18" ht="16" x14ac:dyDescent="0.25">
      <c r="A252" s="213" t="s">
        <v>184</v>
      </c>
      <c r="B252" s="133">
        <f t="shared" si="20"/>
        <v>0</v>
      </c>
      <c r="C252" s="133">
        <v>0</v>
      </c>
      <c r="D252" s="133">
        <f>IFERROR(VLOOKUP($A252,'영업총괄 IU'!$A:$F,2,FALSE),0)</f>
        <v>0</v>
      </c>
      <c r="E252" s="133">
        <f>IFERROR(VLOOKUP($A252,'영업총괄 IU'!$A:$F,3,FALSE),0)</f>
        <v>0</v>
      </c>
      <c r="F252" s="133">
        <f>IFERROR(VLOOKUP($A252,'영업총괄 IU'!$A:$F,4,FALSE),0)</f>
        <v>0</v>
      </c>
      <c r="G252" s="133">
        <f>IFERROR(VLOOKUP($A252,'영업총괄 IU'!A:F,5,FALSE),0)</f>
        <v>0</v>
      </c>
      <c r="H252" s="133">
        <f>IFERROR(VLOOKUP($A252,'영업총괄 IU'!$A:$F,6,FALSE),0)</f>
        <v>0</v>
      </c>
      <c r="K252" s="133">
        <f t="shared" si="21"/>
        <v>0</v>
      </c>
      <c r="L252" s="269">
        <f t="shared" si="26"/>
        <v>0</v>
      </c>
      <c r="M252" s="269">
        <f t="shared" si="26"/>
        <v>0</v>
      </c>
      <c r="N252" s="269">
        <f t="shared" si="26"/>
        <v>0</v>
      </c>
      <c r="O252" s="269">
        <f t="shared" si="26"/>
        <v>0</v>
      </c>
      <c r="P252" s="269">
        <f t="shared" si="26"/>
        <v>0</v>
      </c>
      <c r="Q252" s="269">
        <f t="shared" si="26"/>
        <v>0</v>
      </c>
      <c r="R252" s="269">
        <f t="shared" si="26"/>
        <v>0</v>
      </c>
    </row>
    <row r="253" spans="1:18" ht="16" x14ac:dyDescent="0.25">
      <c r="A253" s="213" t="s">
        <v>185</v>
      </c>
      <c r="B253" s="133">
        <f t="shared" si="20"/>
        <v>0</v>
      </c>
      <c r="C253" s="133">
        <v>0</v>
      </c>
      <c r="D253" s="133">
        <f>IFERROR(VLOOKUP($A253,'영업총괄 IU'!$A:$F,2,FALSE),0)</f>
        <v>0</v>
      </c>
      <c r="E253" s="133">
        <f>IFERROR(VLOOKUP($A253,'영업총괄 IU'!$A:$F,3,FALSE),0)</f>
        <v>0</v>
      </c>
      <c r="F253" s="133">
        <f>IFERROR(VLOOKUP($A253,'영업총괄 IU'!$A:$F,4,FALSE),0)</f>
        <v>0</v>
      </c>
      <c r="G253" s="133">
        <f>IFERROR(VLOOKUP($A253,'영업총괄 IU'!A:F,5,FALSE),0)</f>
        <v>0</v>
      </c>
      <c r="H253" s="133">
        <f>IFERROR(VLOOKUP($A253,'영업총괄 IU'!$A:$F,6,FALSE),0)</f>
        <v>0</v>
      </c>
      <c r="K253" s="133">
        <f t="shared" si="21"/>
        <v>0</v>
      </c>
      <c r="L253" s="269">
        <f t="shared" si="26"/>
        <v>0</v>
      </c>
      <c r="M253" s="269">
        <f t="shared" si="26"/>
        <v>0</v>
      </c>
      <c r="N253" s="269">
        <f t="shared" si="26"/>
        <v>0</v>
      </c>
      <c r="O253" s="269">
        <f t="shared" si="26"/>
        <v>0</v>
      </c>
      <c r="P253" s="269">
        <f t="shared" si="26"/>
        <v>0</v>
      </c>
      <c r="Q253" s="269">
        <f t="shared" si="26"/>
        <v>0</v>
      </c>
      <c r="R253" s="269">
        <f t="shared" si="26"/>
        <v>0</v>
      </c>
    </row>
    <row r="254" spans="1:18" ht="16" x14ac:dyDescent="0.25">
      <c r="A254" s="221" t="s">
        <v>117</v>
      </c>
      <c r="B254" s="133">
        <f t="shared" si="20"/>
        <v>0</v>
      </c>
      <c r="C254" s="133">
        <v>0</v>
      </c>
      <c r="D254" s="133">
        <f>IFERROR(VLOOKUP($A254,'영업총괄 IU'!$A:$F,2,FALSE),0)</f>
        <v>0</v>
      </c>
      <c r="E254" s="133">
        <f>IFERROR(VLOOKUP($A254,'영업총괄 IU'!$A:$F,3,FALSE),0)</f>
        <v>0</v>
      </c>
      <c r="F254" s="133">
        <f>IFERROR(VLOOKUP($A254,'영업총괄 IU'!$A:$F,4,FALSE),0)</f>
        <v>0</v>
      </c>
      <c r="G254" s="133">
        <f>IFERROR(VLOOKUP($A254,'영업총괄 IU'!A:F,5,FALSE),0)</f>
        <v>0</v>
      </c>
      <c r="H254" s="133">
        <f>IFERROR(VLOOKUP($A254,'영업총괄 IU'!$A:$F,6,FALSE),0)</f>
        <v>0</v>
      </c>
      <c r="K254" s="133">
        <f t="shared" si="21"/>
        <v>0</v>
      </c>
      <c r="L254" s="269">
        <f t="shared" si="26"/>
        <v>0</v>
      </c>
      <c r="M254" s="269">
        <f t="shared" si="26"/>
        <v>0</v>
      </c>
      <c r="N254" s="269">
        <f t="shared" si="26"/>
        <v>0</v>
      </c>
      <c r="O254" s="269">
        <f t="shared" si="26"/>
        <v>0</v>
      </c>
      <c r="P254" s="269">
        <f t="shared" si="26"/>
        <v>0</v>
      </c>
      <c r="Q254" s="269">
        <f t="shared" si="26"/>
        <v>0</v>
      </c>
      <c r="R254" s="269">
        <f t="shared" si="26"/>
        <v>0</v>
      </c>
    </row>
    <row r="255" spans="1:18" ht="16" x14ac:dyDescent="0.25">
      <c r="A255" s="211" t="s">
        <v>260</v>
      </c>
      <c r="B255" s="133">
        <f t="shared" si="20"/>
        <v>-504251670</v>
      </c>
      <c r="C255" s="133">
        <v>0</v>
      </c>
      <c r="D255" s="133">
        <f>IFERROR(VLOOKUP($A255,'영업총괄 IU'!$A:$F,2,FALSE),0)</f>
        <v>-122852838</v>
      </c>
      <c r="E255" s="133">
        <f>IFERROR(VLOOKUP($A255,'영업총괄 IU'!$A:$F,3,FALSE),0)</f>
        <v>-151657654</v>
      </c>
      <c r="F255" s="133">
        <f>IFERROR(VLOOKUP($A255,'영업총괄 IU'!$A:$F,4,FALSE),0)</f>
        <v>-63198343</v>
      </c>
      <c r="G255" s="133">
        <f>IFERROR(VLOOKUP($A255,'영업총괄 IU'!A:F,5,FALSE),0)</f>
        <v>-142572659</v>
      </c>
      <c r="H255" s="133">
        <f>IFERROR(VLOOKUP($A255,'영업총괄 IU'!$A:$F,6,FALSE),0)</f>
        <v>-23970176</v>
      </c>
      <c r="K255" s="133">
        <f t="shared" si="21"/>
        <v>-504251670</v>
      </c>
      <c r="L255" s="269">
        <f t="shared" si="26"/>
        <v>-247083318.29999998</v>
      </c>
      <c r="M255" s="269">
        <f t="shared" si="26"/>
        <v>-201700668</v>
      </c>
      <c r="N255" s="269">
        <f t="shared" si="26"/>
        <v>-20170066.800000001</v>
      </c>
      <c r="O255" s="269">
        <f t="shared" si="26"/>
        <v>-10085033.4</v>
      </c>
      <c r="P255" s="269">
        <f t="shared" si="26"/>
        <v>-5042516.7</v>
      </c>
      <c r="Q255" s="269">
        <f t="shared" si="26"/>
        <v>-5042516.7</v>
      </c>
      <c r="R255" s="269">
        <f t="shared" si="26"/>
        <v>-8068026.7199999997</v>
      </c>
    </row>
    <row r="256" spans="1:18" x14ac:dyDescent="0.25">
      <c r="L256" s="271"/>
      <c r="M256" s="271"/>
      <c r="N256" s="271"/>
      <c r="O256" s="271"/>
      <c r="P256" s="271"/>
      <c r="Q256" s="271"/>
      <c r="R256" s="271"/>
    </row>
    <row r="257" spans="2:18" ht="13" x14ac:dyDescent="0.25">
      <c r="L257" s="203" t="s">
        <v>306</v>
      </c>
      <c r="M257" s="222">
        <f>SUM(L259:R259)</f>
        <v>0.9860000000000001</v>
      </c>
      <c r="N257" s="271"/>
      <c r="O257" s="271"/>
      <c r="P257" s="271"/>
      <c r="Q257" s="271"/>
      <c r="R257" s="271"/>
    </row>
    <row r="258" spans="2:18" x14ac:dyDescent="0.25">
      <c r="L258" s="271"/>
      <c r="M258" s="271"/>
      <c r="N258" s="271"/>
      <c r="O258" s="271"/>
      <c r="P258" s="271"/>
      <c r="Q258" s="271"/>
      <c r="R258" s="271"/>
    </row>
    <row r="259" spans="2:18" x14ac:dyDescent="0.25">
      <c r="L259" s="272">
        <v>0.49</v>
      </c>
      <c r="M259" s="272">
        <f>종합!G263+S260</f>
        <v>0.4</v>
      </c>
      <c r="N259" s="272">
        <v>0.04</v>
      </c>
      <c r="O259" s="272">
        <v>0.02</v>
      </c>
      <c r="P259" s="272">
        <v>0.01</v>
      </c>
      <c r="Q259" s="272">
        <v>0.01</v>
      </c>
      <c r="R259" s="272">
        <v>1.6E-2</v>
      </c>
    </row>
    <row r="260" spans="2:18" x14ac:dyDescent="0.25">
      <c r="L260" s="271"/>
      <c r="M260" s="271"/>
      <c r="N260" s="271"/>
      <c r="O260" s="271"/>
      <c r="P260" s="271"/>
      <c r="Q260" s="271"/>
      <c r="R260" s="273">
        <f>2%/7</f>
        <v>2.8571428571428571E-3</v>
      </c>
    </row>
    <row r="261" spans="2:18" x14ac:dyDescent="0.25">
      <c r="L261" s="271"/>
      <c r="M261" s="271"/>
      <c r="N261" s="271"/>
      <c r="O261" s="271"/>
      <c r="P261" s="271"/>
      <c r="Q261" s="271"/>
      <c r="R261" s="271"/>
    </row>
    <row r="262" spans="2:18" x14ac:dyDescent="0.25">
      <c r="B262" s="106"/>
      <c r="C262" s="106"/>
      <c r="D262" s="106"/>
      <c r="E262" s="106"/>
      <c r="F262" s="106"/>
      <c r="G262" s="106"/>
      <c r="H262" s="106"/>
      <c r="L262" s="271">
        <v>12</v>
      </c>
      <c r="M262" s="271">
        <v>13</v>
      </c>
      <c r="N262" s="271">
        <v>14</v>
      </c>
      <c r="O262" s="271">
        <v>15</v>
      </c>
      <c r="P262" s="271">
        <v>16</v>
      </c>
      <c r="Q262" s="271">
        <v>17</v>
      </c>
      <c r="R262" s="271">
        <v>18</v>
      </c>
    </row>
  </sheetData>
  <phoneticPr fontId="4" type="noConversion"/>
  <pageMargins left="0.75" right="0.75" top="1" bottom="1" header="0.5" footer="0.5"/>
  <pageSetup paperSize="9" fitToWidth="0" fitToHeight="0" orientation="portrait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92D050"/>
  </sheetPr>
  <dimension ref="A1:L261"/>
  <sheetViews>
    <sheetView zoomScaleNormal="100" workbookViewId="0">
      <pane xSplit="1" ySplit="1" topLeftCell="B2" activePane="bottomRight" state="frozen"/>
      <selection activeCell="F33" sqref="F33"/>
      <selection pane="topRight" activeCell="F33" sqref="F33"/>
      <selection pane="bottomLeft" activeCell="F33" sqref="F33"/>
      <selection pane="bottomRight"/>
    </sheetView>
  </sheetViews>
  <sheetFormatPr defaultColWidth="9.36328125" defaultRowHeight="12.5" x14ac:dyDescent="0.25"/>
  <cols>
    <col min="1" max="1" width="27.90625" style="106" bestFit="1" customWidth="1"/>
    <col min="2" max="6" width="16.6328125" style="129" customWidth="1"/>
    <col min="7" max="7" width="9.36328125" style="106"/>
    <col min="8" max="8" width="15" style="106" bestFit="1" customWidth="1"/>
    <col min="9" max="9" width="16.6328125" style="106" customWidth="1"/>
    <col min="10" max="12" width="16.36328125" style="106" customWidth="1"/>
    <col min="13" max="16384" width="9.36328125" style="106"/>
  </cols>
  <sheetData>
    <row r="1" spans="1:12" ht="16.5" thickTop="1" x14ac:dyDescent="0.25">
      <c r="A1" s="236" t="s">
        <v>439</v>
      </c>
      <c r="B1" s="105" t="s">
        <v>1</v>
      </c>
      <c r="C1" s="105" t="s">
        <v>499</v>
      </c>
      <c r="D1" s="105" t="s">
        <v>187</v>
      </c>
      <c r="E1" s="105" t="s">
        <v>188</v>
      </c>
      <c r="F1" s="105" t="s">
        <v>500</v>
      </c>
      <c r="G1" s="149" t="s">
        <v>337</v>
      </c>
      <c r="H1" s="128" t="s">
        <v>303</v>
      </c>
      <c r="I1" s="105" t="s">
        <v>499</v>
      </c>
      <c r="J1" s="160" t="s">
        <v>305</v>
      </c>
      <c r="K1" s="341" t="s">
        <v>282</v>
      </c>
      <c r="L1" s="348" t="s">
        <v>501</v>
      </c>
    </row>
    <row r="2" spans="1:12" ht="16" x14ac:dyDescent="0.25">
      <c r="A2" s="53" t="s">
        <v>644</v>
      </c>
      <c r="B2" s="133">
        <f t="shared" ref="B2:B65" si="0">SUM(C2:F2)</f>
        <v>41730059071</v>
      </c>
      <c r="C2" s="133">
        <f>IFERROR(VLOOKUP($A2,'유통영업혁신단 IU'!$A:$G,3,FALSE),0)</f>
        <v>0</v>
      </c>
      <c r="D2" s="133">
        <f>IFERROR(VLOOKUP($A2,'유통영업혁신단 IU'!$A:$G,4,FALSE),0)</f>
        <v>-675549571</v>
      </c>
      <c r="E2" s="133">
        <f>IFERROR(VLOOKUP($A2,'유통영업혁신단 IU'!$A:$G,5,FALSE),0)</f>
        <v>7746030045</v>
      </c>
      <c r="F2" s="133">
        <f>IFERROR(VLOOKUP($A2,'유통영업혁신단 IU'!$A:$G,7,FALSE),0)</f>
        <v>34659578597</v>
      </c>
      <c r="I2" s="133">
        <f t="shared" ref="I2:I65" si="1">C2</f>
        <v>0</v>
      </c>
      <c r="J2" s="129">
        <f t="shared" ref="J2:L21" si="2">$I2*J$258</f>
        <v>0</v>
      </c>
      <c r="K2" s="129">
        <f t="shared" si="2"/>
        <v>0</v>
      </c>
      <c r="L2" s="349">
        <f t="shared" si="2"/>
        <v>0</v>
      </c>
    </row>
    <row r="3" spans="1:12" ht="16" x14ac:dyDescent="0.25">
      <c r="A3" s="55" t="s">
        <v>5</v>
      </c>
      <c r="B3" s="133">
        <f t="shared" si="0"/>
        <v>35520701995</v>
      </c>
      <c r="C3" s="133">
        <f>IFERROR(VLOOKUP($A3,'유통영업혁신단 IU'!$A:$G,3,FALSE),0)</f>
        <v>0</v>
      </c>
      <c r="D3" s="133">
        <f>IFERROR(VLOOKUP($A3,'유통영업혁신단 IU'!$A:$G,4,FALSE),0)</f>
        <v>0</v>
      </c>
      <c r="E3" s="133">
        <f>IFERROR(VLOOKUP($A3,'유통영업혁신단 IU'!$A:$G,5,FALSE),0)</f>
        <v>7629060954</v>
      </c>
      <c r="F3" s="133">
        <f>IFERROR(VLOOKUP($A3,'유통영업혁신단 IU'!$A:$G,7,FALSE),0)</f>
        <v>27891641041</v>
      </c>
      <c r="I3" s="133">
        <f t="shared" si="1"/>
        <v>0</v>
      </c>
      <c r="J3" s="129">
        <f t="shared" si="2"/>
        <v>0</v>
      </c>
      <c r="K3" s="129">
        <f t="shared" si="2"/>
        <v>0</v>
      </c>
      <c r="L3" s="349">
        <f t="shared" si="2"/>
        <v>0</v>
      </c>
    </row>
    <row r="4" spans="1:12" ht="16" x14ac:dyDescent="0.25">
      <c r="A4" s="56" t="s">
        <v>6</v>
      </c>
      <c r="B4" s="133">
        <f t="shared" si="0"/>
        <v>8826151162</v>
      </c>
      <c r="C4" s="133">
        <f>IFERROR(VLOOKUP($A4,'유통영업혁신단 IU'!$A:$G,3,FALSE),0)</f>
        <v>0</v>
      </c>
      <c r="D4" s="133">
        <f>IFERROR(VLOOKUP($A4,'유통영업혁신단 IU'!$A:$G,4,FALSE),0)</f>
        <v>0</v>
      </c>
      <c r="E4" s="133">
        <f>IFERROR(VLOOKUP($A4,'유통영업혁신단 IU'!$A:$G,5,FALSE),0)</f>
        <v>7629060954</v>
      </c>
      <c r="F4" s="133">
        <f>IFERROR(VLOOKUP($A4,'유통영업혁신단 IU'!$A:$G,7,FALSE),0)</f>
        <v>1197090208</v>
      </c>
      <c r="I4" s="133">
        <f t="shared" si="1"/>
        <v>0</v>
      </c>
      <c r="J4" s="129">
        <f t="shared" si="2"/>
        <v>0</v>
      </c>
      <c r="K4" s="129">
        <f t="shared" si="2"/>
        <v>0</v>
      </c>
      <c r="L4" s="349">
        <f t="shared" si="2"/>
        <v>0</v>
      </c>
    </row>
    <row r="5" spans="1:12" ht="16" x14ac:dyDescent="0.25">
      <c r="A5" s="56" t="s">
        <v>7</v>
      </c>
      <c r="B5" s="133">
        <f t="shared" si="0"/>
        <v>0</v>
      </c>
      <c r="C5" s="133">
        <f>IFERROR(VLOOKUP($A5,'유통영업혁신단 IU'!$A:$G,3,FALSE),0)</f>
        <v>0</v>
      </c>
      <c r="D5" s="133">
        <f>IFERROR(VLOOKUP($A5,'유통영업혁신단 IU'!$A:$G,4,FALSE),0)</f>
        <v>0</v>
      </c>
      <c r="E5" s="133">
        <f>IFERROR(VLOOKUP($A5,'유통영업혁신단 IU'!$A:$G,5,FALSE),0)</f>
        <v>0</v>
      </c>
      <c r="F5" s="133">
        <f>IFERROR(VLOOKUP($A5,'유통영업혁신단 IU'!$A:$G,7,FALSE),0)</f>
        <v>0</v>
      </c>
      <c r="I5" s="133">
        <f t="shared" si="1"/>
        <v>0</v>
      </c>
      <c r="J5" s="129">
        <f t="shared" si="2"/>
        <v>0</v>
      </c>
      <c r="K5" s="129">
        <f t="shared" si="2"/>
        <v>0</v>
      </c>
      <c r="L5" s="349">
        <f t="shared" si="2"/>
        <v>0</v>
      </c>
    </row>
    <row r="6" spans="1:12" ht="16" x14ac:dyDescent="0.25">
      <c r="A6" s="56" t="s">
        <v>196</v>
      </c>
      <c r="B6" s="133">
        <f t="shared" si="0"/>
        <v>0</v>
      </c>
      <c r="C6" s="133">
        <f>IFERROR(VLOOKUP($A6,'유통영업혁신단 IU'!$A:$G,3,FALSE),0)</f>
        <v>0</v>
      </c>
      <c r="D6" s="133">
        <f>IFERROR(VLOOKUP($A6,'유통영업혁신단 IU'!$A:$G,4,FALSE),0)</f>
        <v>0</v>
      </c>
      <c r="E6" s="133">
        <f>IFERROR(VLOOKUP($A6,'유통영업혁신단 IU'!$A:$G,5,FALSE),0)</f>
        <v>0</v>
      </c>
      <c r="F6" s="133">
        <f>IFERROR(VLOOKUP($A6,'유통영업혁신단 IU'!$A:$G,7,FALSE),0)</f>
        <v>0</v>
      </c>
      <c r="I6" s="133">
        <f t="shared" si="1"/>
        <v>0</v>
      </c>
      <c r="J6" s="129">
        <f t="shared" si="2"/>
        <v>0</v>
      </c>
      <c r="K6" s="129">
        <f t="shared" si="2"/>
        <v>0</v>
      </c>
      <c r="L6" s="349">
        <f t="shared" si="2"/>
        <v>0</v>
      </c>
    </row>
    <row r="7" spans="1:12" ht="16" x14ac:dyDescent="0.25">
      <c r="A7" s="56" t="s">
        <v>8</v>
      </c>
      <c r="B7" s="133">
        <f t="shared" si="0"/>
        <v>26603513852</v>
      </c>
      <c r="C7" s="133">
        <f>IFERROR(VLOOKUP($A7,'유통영업혁신단 IU'!$A:$G,3,FALSE),0)</f>
        <v>0</v>
      </c>
      <c r="D7" s="133">
        <f>IFERROR(VLOOKUP($A7,'유통영업혁신단 IU'!$A:$G,4,FALSE),0)</f>
        <v>0</v>
      </c>
      <c r="E7" s="133">
        <f>IFERROR(VLOOKUP($A7,'유통영업혁신단 IU'!$A:$G,5,FALSE),0)</f>
        <v>0</v>
      </c>
      <c r="F7" s="133">
        <f>IFERROR(VLOOKUP($A7,'유통영업혁신단 IU'!$A:$G,7,FALSE),0)</f>
        <v>26603513852</v>
      </c>
      <c r="I7" s="133">
        <f t="shared" si="1"/>
        <v>0</v>
      </c>
      <c r="J7" s="129">
        <f t="shared" si="2"/>
        <v>0</v>
      </c>
      <c r="K7" s="129">
        <f t="shared" si="2"/>
        <v>0</v>
      </c>
      <c r="L7" s="349">
        <f t="shared" si="2"/>
        <v>0</v>
      </c>
    </row>
    <row r="8" spans="1:12" ht="16" x14ac:dyDescent="0.25">
      <c r="A8" s="56" t="s">
        <v>9</v>
      </c>
      <c r="B8" s="133">
        <f t="shared" si="0"/>
        <v>6571181</v>
      </c>
      <c r="C8" s="133">
        <f>IFERROR(VLOOKUP($A8,'유통영업혁신단 IU'!$A:$G,3,FALSE),0)</f>
        <v>0</v>
      </c>
      <c r="D8" s="133">
        <f>IFERROR(VLOOKUP($A8,'유통영업혁신단 IU'!$A:$G,4,FALSE),0)</f>
        <v>0</v>
      </c>
      <c r="E8" s="133">
        <f>IFERROR(VLOOKUP($A8,'유통영업혁신단 IU'!$A:$G,5,FALSE),0)</f>
        <v>0</v>
      </c>
      <c r="F8" s="133">
        <f>IFERROR(VLOOKUP($A8,'유통영업혁신단 IU'!$A:$G,7,FALSE),0)</f>
        <v>6571181</v>
      </c>
      <c r="I8" s="133">
        <f t="shared" si="1"/>
        <v>0</v>
      </c>
      <c r="J8" s="129">
        <f t="shared" si="2"/>
        <v>0</v>
      </c>
      <c r="K8" s="129">
        <f t="shared" si="2"/>
        <v>0</v>
      </c>
      <c r="L8" s="349">
        <f t="shared" si="2"/>
        <v>0</v>
      </c>
    </row>
    <row r="9" spans="1:12" ht="16" x14ac:dyDescent="0.25">
      <c r="A9" s="56" t="s">
        <v>137</v>
      </c>
      <c r="B9" s="133">
        <f t="shared" si="0"/>
        <v>22363637</v>
      </c>
      <c r="C9" s="133">
        <f>IFERROR(VLOOKUP($A9,'유통영업혁신단 IU'!$A:$G,3,FALSE),0)</f>
        <v>0</v>
      </c>
      <c r="D9" s="133">
        <f>IFERROR(VLOOKUP($A9,'유통영업혁신단 IU'!$A:$G,4,FALSE),0)</f>
        <v>0</v>
      </c>
      <c r="E9" s="133">
        <f>IFERROR(VLOOKUP($A9,'유통영업혁신단 IU'!$A:$G,5,FALSE),0)</f>
        <v>0</v>
      </c>
      <c r="F9" s="133">
        <f>IFERROR(VLOOKUP($A9,'유통영업혁신단 IU'!$A:$G,7,FALSE),0)</f>
        <v>22363637</v>
      </c>
      <c r="I9" s="133">
        <f t="shared" si="1"/>
        <v>0</v>
      </c>
      <c r="J9" s="129">
        <f t="shared" si="2"/>
        <v>0</v>
      </c>
      <c r="K9" s="129">
        <f t="shared" si="2"/>
        <v>0</v>
      </c>
      <c r="L9" s="349">
        <f t="shared" si="2"/>
        <v>0</v>
      </c>
    </row>
    <row r="10" spans="1:12" ht="16" x14ac:dyDescent="0.25">
      <c r="A10" s="56" t="s">
        <v>10</v>
      </c>
      <c r="B10" s="133">
        <f t="shared" si="0"/>
        <v>62102163</v>
      </c>
      <c r="C10" s="133">
        <f>IFERROR(VLOOKUP($A10,'유통영업혁신단 IU'!$A:$G,3,FALSE),0)</f>
        <v>0</v>
      </c>
      <c r="D10" s="133">
        <f>IFERROR(VLOOKUP($A10,'유통영업혁신단 IU'!$A:$G,4,FALSE),0)</f>
        <v>0</v>
      </c>
      <c r="E10" s="133">
        <f>IFERROR(VLOOKUP($A10,'유통영업혁신단 IU'!$A:$G,5,FALSE),0)</f>
        <v>0</v>
      </c>
      <c r="F10" s="133">
        <f>IFERROR(VLOOKUP($A10,'유통영업혁신단 IU'!$A:$G,7,FALSE),0)</f>
        <v>62102163</v>
      </c>
      <c r="I10" s="133">
        <f t="shared" si="1"/>
        <v>0</v>
      </c>
      <c r="J10" s="129">
        <f t="shared" si="2"/>
        <v>0</v>
      </c>
      <c r="K10" s="129">
        <f t="shared" si="2"/>
        <v>0</v>
      </c>
      <c r="L10" s="349">
        <f t="shared" si="2"/>
        <v>0</v>
      </c>
    </row>
    <row r="11" spans="1:12" ht="16" x14ac:dyDescent="0.25">
      <c r="A11" s="56" t="s">
        <v>197</v>
      </c>
      <c r="B11" s="133">
        <f t="shared" si="0"/>
        <v>0</v>
      </c>
      <c r="C11" s="133">
        <f>IFERROR(VLOOKUP($A11,'유통영업혁신단 IU'!$A:$G,3,FALSE),0)</f>
        <v>0</v>
      </c>
      <c r="D11" s="133">
        <f>IFERROR(VLOOKUP($A11,'유통영업혁신단 IU'!$A:$G,4,FALSE),0)</f>
        <v>0</v>
      </c>
      <c r="E11" s="133">
        <f>IFERROR(VLOOKUP($A11,'유통영업혁신단 IU'!$A:$G,5,FALSE),0)</f>
        <v>0</v>
      </c>
      <c r="F11" s="133">
        <f>IFERROR(VLOOKUP($A11,'유통영업혁신단 IU'!$A:$G,7,FALSE),0)</f>
        <v>0</v>
      </c>
      <c r="I11" s="133">
        <f t="shared" si="1"/>
        <v>0</v>
      </c>
      <c r="J11" s="129">
        <f t="shared" si="2"/>
        <v>0</v>
      </c>
      <c r="K11" s="129">
        <f t="shared" si="2"/>
        <v>0</v>
      </c>
      <c r="L11" s="349">
        <f t="shared" si="2"/>
        <v>0</v>
      </c>
    </row>
    <row r="12" spans="1:12" ht="16" x14ac:dyDescent="0.25">
      <c r="A12" s="42" t="s">
        <v>11</v>
      </c>
      <c r="B12" s="133">
        <f t="shared" si="0"/>
        <v>6209357076</v>
      </c>
      <c r="C12" s="133">
        <f>IFERROR(VLOOKUP($A12,'유통영업혁신단 IU'!$A:$G,3,FALSE),0)</f>
        <v>0</v>
      </c>
      <c r="D12" s="133">
        <f>IFERROR(VLOOKUP($A12,'유통영업혁신단 IU'!$A:$G,4,FALSE),0)</f>
        <v>-675549571</v>
      </c>
      <c r="E12" s="133">
        <f>IFERROR(VLOOKUP($A12,'유통영업혁신단 IU'!$A:$G,5,FALSE),0)</f>
        <v>116969091</v>
      </c>
      <c r="F12" s="133">
        <f>IFERROR(VLOOKUP($A12,'유통영업혁신단 IU'!$A:$G,7,FALSE),0)</f>
        <v>6767937556</v>
      </c>
      <c r="I12" s="133">
        <f t="shared" si="1"/>
        <v>0</v>
      </c>
      <c r="J12" s="129">
        <f t="shared" si="2"/>
        <v>0</v>
      </c>
      <c r="K12" s="129">
        <f t="shared" si="2"/>
        <v>0</v>
      </c>
      <c r="L12" s="349">
        <f t="shared" si="2"/>
        <v>0</v>
      </c>
    </row>
    <row r="13" spans="1:12" ht="16" x14ac:dyDescent="0.25">
      <c r="A13" s="57" t="s">
        <v>12</v>
      </c>
      <c r="B13" s="133">
        <f t="shared" si="0"/>
        <v>3803753759</v>
      </c>
      <c r="C13" s="133">
        <f>IFERROR(VLOOKUP($A13,'유통영업혁신단 IU'!$A:$G,3,FALSE),0)</f>
        <v>0</v>
      </c>
      <c r="D13" s="133">
        <f>IFERROR(VLOOKUP($A13,'유통영업혁신단 IU'!$A:$G,4,FALSE),0)</f>
        <v>-675962298</v>
      </c>
      <c r="E13" s="133">
        <f>IFERROR(VLOOKUP($A13,'유통영업혁신단 IU'!$A:$G,5,FALSE),0)</f>
        <v>116969091</v>
      </c>
      <c r="F13" s="133">
        <f>IFERROR(VLOOKUP($A13,'유통영업혁신단 IU'!$A:$G,7,FALSE),0)</f>
        <v>4362746966</v>
      </c>
      <c r="I13" s="133">
        <f t="shared" si="1"/>
        <v>0</v>
      </c>
      <c r="J13" s="129">
        <f t="shared" si="2"/>
        <v>0</v>
      </c>
      <c r="K13" s="129">
        <f t="shared" si="2"/>
        <v>0</v>
      </c>
      <c r="L13" s="349">
        <f t="shared" si="2"/>
        <v>0</v>
      </c>
    </row>
    <row r="14" spans="1:12" ht="16" x14ac:dyDescent="0.25">
      <c r="A14" s="56" t="s">
        <v>13</v>
      </c>
      <c r="B14" s="133">
        <f t="shared" si="0"/>
        <v>7734181</v>
      </c>
      <c r="C14" s="133">
        <f>IFERROR(VLOOKUP($A14,'유통영업혁신단 IU'!$A:$G,3,FALSE),0)</f>
        <v>0</v>
      </c>
      <c r="D14" s="133">
        <f>IFERROR(VLOOKUP($A14,'유통영업혁신단 IU'!$A:$G,4,FALSE),0)</f>
        <v>0</v>
      </c>
      <c r="E14" s="133">
        <f>IFERROR(VLOOKUP($A14,'유통영업혁신단 IU'!$A:$G,5,FALSE),0)</f>
        <v>0</v>
      </c>
      <c r="F14" s="133">
        <f>IFERROR(VLOOKUP($A14,'유통영업혁신단 IU'!$A:$G,7,FALSE),0)</f>
        <v>7734181</v>
      </c>
      <c r="I14" s="133">
        <f t="shared" si="1"/>
        <v>0</v>
      </c>
      <c r="J14" s="129">
        <f t="shared" si="2"/>
        <v>0</v>
      </c>
      <c r="K14" s="129">
        <f t="shared" si="2"/>
        <v>0</v>
      </c>
      <c r="L14" s="349">
        <f t="shared" si="2"/>
        <v>0</v>
      </c>
    </row>
    <row r="15" spans="1:12" ht="16" x14ac:dyDescent="0.25">
      <c r="A15" s="56" t="s">
        <v>14</v>
      </c>
      <c r="B15" s="133">
        <f t="shared" si="0"/>
        <v>452588317</v>
      </c>
      <c r="C15" s="133">
        <f>IFERROR(VLOOKUP($A15,'유통영업혁신단 IU'!$A:$G,3,FALSE),0)</f>
        <v>0</v>
      </c>
      <c r="D15" s="133">
        <f>IFERROR(VLOOKUP($A15,'유통영업혁신단 IU'!$A:$G,4,FALSE),0)</f>
        <v>0</v>
      </c>
      <c r="E15" s="133">
        <f>IFERROR(VLOOKUP($A15,'유통영업혁신단 IU'!$A:$G,5,FALSE),0)</f>
        <v>0</v>
      </c>
      <c r="F15" s="133">
        <f>IFERROR(VLOOKUP($A15,'유통영업혁신단 IU'!$A:$G,7,FALSE),0)</f>
        <v>452588317</v>
      </c>
      <c r="I15" s="133">
        <f t="shared" si="1"/>
        <v>0</v>
      </c>
      <c r="J15" s="129">
        <f t="shared" si="2"/>
        <v>0</v>
      </c>
      <c r="K15" s="129">
        <f t="shared" si="2"/>
        <v>0</v>
      </c>
      <c r="L15" s="349">
        <f t="shared" si="2"/>
        <v>0</v>
      </c>
    </row>
    <row r="16" spans="1:12" ht="16" x14ac:dyDescent="0.25">
      <c r="A16" s="56" t="s">
        <v>15</v>
      </c>
      <c r="B16" s="133">
        <f t="shared" si="0"/>
        <v>0</v>
      </c>
      <c r="C16" s="133">
        <f>IFERROR(VLOOKUP($A16,'유통영업혁신단 IU'!$A:$G,3,FALSE),0)</f>
        <v>0</v>
      </c>
      <c r="D16" s="133">
        <f>IFERROR(VLOOKUP($A16,'유통영업혁신단 IU'!$A:$G,4,FALSE),0)</f>
        <v>0</v>
      </c>
      <c r="E16" s="133">
        <f>IFERROR(VLOOKUP($A16,'유통영업혁신단 IU'!$A:$G,5,FALSE),0)</f>
        <v>0</v>
      </c>
      <c r="F16" s="133">
        <f>IFERROR(VLOOKUP($A16,'유통영업혁신단 IU'!$A:$G,7,FALSE),0)</f>
        <v>0</v>
      </c>
      <c r="I16" s="133">
        <f t="shared" si="1"/>
        <v>0</v>
      </c>
      <c r="J16" s="129">
        <f t="shared" si="2"/>
        <v>0</v>
      </c>
      <c r="K16" s="129">
        <f t="shared" si="2"/>
        <v>0</v>
      </c>
      <c r="L16" s="349">
        <f t="shared" si="2"/>
        <v>0</v>
      </c>
    </row>
    <row r="17" spans="1:12" ht="16" x14ac:dyDescent="0.25">
      <c r="A17" s="58" t="s">
        <v>16</v>
      </c>
      <c r="B17" s="133">
        <f t="shared" si="0"/>
        <v>59828172</v>
      </c>
      <c r="C17" s="133">
        <f>IFERROR(VLOOKUP($A17,'유통영업혁신단 IU'!$A:$G,3,FALSE),0)</f>
        <v>0</v>
      </c>
      <c r="D17" s="133">
        <f>IFERROR(VLOOKUP($A17,'유통영업혁신단 IU'!$A:$G,4,FALSE),0)</f>
        <v>0</v>
      </c>
      <c r="E17" s="133">
        <f>IFERROR(VLOOKUP($A17,'유통영업혁신단 IU'!$A:$G,5,FALSE),0)</f>
        <v>0</v>
      </c>
      <c r="F17" s="133">
        <f>IFERROR(VLOOKUP($A17,'유통영업혁신단 IU'!$A:$G,7,FALSE),0)</f>
        <v>59828172</v>
      </c>
      <c r="I17" s="133">
        <f t="shared" si="1"/>
        <v>0</v>
      </c>
      <c r="J17" s="129">
        <f t="shared" si="2"/>
        <v>0</v>
      </c>
      <c r="K17" s="129">
        <f t="shared" si="2"/>
        <v>0</v>
      </c>
      <c r="L17" s="349">
        <f t="shared" si="2"/>
        <v>0</v>
      </c>
    </row>
    <row r="18" spans="1:12" ht="16" x14ac:dyDescent="0.25">
      <c r="A18" s="56" t="s">
        <v>138</v>
      </c>
      <c r="B18" s="133">
        <f t="shared" si="0"/>
        <v>0</v>
      </c>
      <c r="C18" s="133">
        <f>IFERROR(VLOOKUP($A18,'유통영업혁신단 IU'!$A:$G,3,FALSE),0)</f>
        <v>0</v>
      </c>
      <c r="D18" s="133">
        <f>IFERROR(VLOOKUP($A18,'유통영업혁신단 IU'!$A:$G,4,FALSE),0)</f>
        <v>0</v>
      </c>
      <c r="E18" s="133">
        <f>IFERROR(VLOOKUP($A18,'유통영업혁신단 IU'!$A:$G,5,FALSE),0)</f>
        <v>0</v>
      </c>
      <c r="F18" s="133">
        <f>IFERROR(VLOOKUP($A18,'유통영업혁신단 IU'!$A:$G,7,FALSE),0)</f>
        <v>0</v>
      </c>
      <c r="I18" s="133">
        <f t="shared" si="1"/>
        <v>0</v>
      </c>
      <c r="J18" s="129">
        <f t="shared" si="2"/>
        <v>0</v>
      </c>
      <c r="K18" s="129">
        <f t="shared" si="2"/>
        <v>0</v>
      </c>
      <c r="L18" s="349">
        <f t="shared" si="2"/>
        <v>0</v>
      </c>
    </row>
    <row r="19" spans="1:12" ht="16" x14ac:dyDescent="0.25">
      <c r="A19" s="56" t="s">
        <v>139</v>
      </c>
      <c r="B19" s="133">
        <f t="shared" si="0"/>
        <v>0</v>
      </c>
      <c r="C19" s="133">
        <f>IFERROR(VLOOKUP($A19,'유통영업혁신단 IU'!$A:$G,3,FALSE),0)</f>
        <v>0</v>
      </c>
      <c r="D19" s="133">
        <f>IFERROR(VLOOKUP($A19,'유통영업혁신단 IU'!$A:$G,4,FALSE),0)</f>
        <v>0</v>
      </c>
      <c r="E19" s="133">
        <f>IFERROR(VLOOKUP($A19,'유통영업혁신단 IU'!$A:$G,5,FALSE),0)</f>
        <v>0</v>
      </c>
      <c r="F19" s="133">
        <f>IFERROR(VLOOKUP($A19,'유통영업혁신단 IU'!$A:$G,7,FALSE),0)</f>
        <v>0</v>
      </c>
      <c r="I19" s="133">
        <f t="shared" si="1"/>
        <v>0</v>
      </c>
      <c r="J19" s="129">
        <f t="shared" si="2"/>
        <v>0</v>
      </c>
      <c r="K19" s="129">
        <f t="shared" si="2"/>
        <v>0</v>
      </c>
      <c r="L19" s="349">
        <f t="shared" si="2"/>
        <v>0</v>
      </c>
    </row>
    <row r="20" spans="1:12" ht="16" x14ac:dyDescent="0.25">
      <c r="A20" s="57" t="s">
        <v>17</v>
      </c>
      <c r="B20" s="133">
        <f t="shared" si="0"/>
        <v>902808727</v>
      </c>
      <c r="C20" s="133">
        <f>IFERROR(VLOOKUP($A20,'유통영업혁신단 IU'!$A:$G,3,FALSE),0)</f>
        <v>0</v>
      </c>
      <c r="D20" s="133">
        <f>IFERROR(VLOOKUP($A20,'유통영업혁신단 IU'!$A:$G,4,FALSE),0)</f>
        <v>412727</v>
      </c>
      <c r="E20" s="133">
        <f>IFERROR(VLOOKUP($A20,'유통영업혁신단 IU'!$A:$G,5,FALSE),0)</f>
        <v>0</v>
      </c>
      <c r="F20" s="133">
        <f>IFERROR(VLOOKUP($A20,'유통영업혁신단 IU'!$A:$G,7,FALSE),0)</f>
        <v>902396000</v>
      </c>
      <c r="I20" s="133">
        <f t="shared" si="1"/>
        <v>0</v>
      </c>
      <c r="J20" s="129">
        <f t="shared" si="2"/>
        <v>0</v>
      </c>
      <c r="K20" s="129">
        <f t="shared" si="2"/>
        <v>0</v>
      </c>
      <c r="L20" s="349">
        <f t="shared" si="2"/>
        <v>0</v>
      </c>
    </row>
    <row r="21" spans="1:12" ht="16" x14ac:dyDescent="0.25">
      <c r="A21" s="56" t="s">
        <v>140</v>
      </c>
      <c r="B21" s="133">
        <f t="shared" si="0"/>
        <v>982643920</v>
      </c>
      <c r="C21" s="133">
        <f>IFERROR(VLOOKUP($A21,'유통영업혁신단 IU'!$A:$G,3,FALSE),0)</f>
        <v>0</v>
      </c>
      <c r="D21" s="133">
        <f>IFERROR(VLOOKUP($A21,'유통영업혁신단 IU'!$A:$G,4,FALSE),0)</f>
        <v>0</v>
      </c>
      <c r="E21" s="133">
        <f>IFERROR(VLOOKUP($A21,'유통영업혁신단 IU'!$A:$G,5,FALSE),0)</f>
        <v>0</v>
      </c>
      <c r="F21" s="133">
        <f>IFERROR(VLOOKUP($A21,'유통영업혁신단 IU'!$A:$G,7,FALSE),0)</f>
        <v>982643920</v>
      </c>
      <c r="I21" s="133">
        <f t="shared" si="1"/>
        <v>0</v>
      </c>
      <c r="J21" s="129">
        <f t="shared" si="2"/>
        <v>0</v>
      </c>
      <c r="K21" s="129">
        <f t="shared" si="2"/>
        <v>0</v>
      </c>
      <c r="L21" s="349">
        <f t="shared" si="2"/>
        <v>0</v>
      </c>
    </row>
    <row r="22" spans="1:12" ht="16" x14ac:dyDescent="0.25">
      <c r="A22" s="23" t="s">
        <v>315</v>
      </c>
      <c r="B22" s="133">
        <f t="shared" si="0"/>
        <v>0</v>
      </c>
      <c r="C22" s="133">
        <f>IFERROR(VLOOKUP($A22,'유통영업혁신단 IU'!$A:$G,3,FALSE),0)</f>
        <v>0</v>
      </c>
      <c r="D22" s="133">
        <f>IFERROR(VLOOKUP($A22,'유통영업혁신단 IU'!$A:$G,4,FALSE),0)</f>
        <v>0</v>
      </c>
      <c r="E22" s="133">
        <f>IFERROR(VLOOKUP($A22,'유통영업혁신단 IU'!$A:$G,5,FALSE),0)</f>
        <v>0</v>
      </c>
      <c r="F22" s="133">
        <f>IFERROR(VLOOKUP($A22,'유통영업혁신단 IU'!$A:$G,7,FALSE),0)</f>
        <v>0</v>
      </c>
      <c r="I22" s="133">
        <f t="shared" si="1"/>
        <v>0</v>
      </c>
      <c r="J22" s="129">
        <f t="shared" ref="J22:L41" si="3">$I22*J$258</f>
        <v>0</v>
      </c>
      <c r="K22" s="129">
        <f t="shared" si="3"/>
        <v>0</v>
      </c>
      <c r="L22" s="349">
        <f t="shared" si="3"/>
        <v>0</v>
      </c>
    </row>
    <row r="23" spans="1:12" ht="16" x14ac:dyDescent="0.25">
      <c r="A23" s="53" t="s">
        <v>18</v>
      </c>
      <c r="B23" s="133">
        <f t="shared" si="0"/>
        <v>37726607469</v>
      </c>
      <c r="C23" s="133">
        <f>IFERROR(VLOOKUP($A23,'유통영업혁신단 IU'!$A:$G,3,FALSE),0)</f>
        <v>0</v>
      </c>
      <c r="D23" s="133">
        <f>IFERROR(VLOOKUP($A23,'유통영업혁신단 IU'!$A:$G,4,FALSE),0)</f>
        <v>0</v>
      </c>
      <c r="E23" s="133">
        <f>IFERROR(VLOOKUP($A23,'유통영업혁신단 IU'!$A:$G,5,FALSE),0)</f>
        <v>7281579766</v>
      </c>
      <c r="F23" s="133">
        <f>IFERROR(VLOOKUP($A23,'유통영업혁신단 IU'!$A:$G,7,FALSE),0)</f>
        <v>30445027703</v>
      </c>
      <c r="I23" s="133">
        <f t="shared" si="1"/>
        <v>0</v>
      </c>
      <c r="J23" s="129">
        <f t="shared" si="3"/>
        <v>0</v>
      </c>
      <c r="K23" s="129">
        <f t="shared" si="3"/>
        <v>0</v>
      </c>
      <c r="L23" s="349">
        <f t="shared" si="3"/>
        <v>0</v>
      </c>
    </row>
    <row r="24" spans="1:12" ht="16" x14ac:dyDescent="0.25">
      <c r="A24" s="55" t="s">
        <v>19</v>
      </c>
      <c r="B24" s="133">
        <f t="shared" si="0"/>
        <v>37726607469</v>
      </c>
      <c r="C24" s="133">
        <f>IFERROR(VLOOKUP($A24,'유통영업혁신단 IU'!$A:$G,3,FALSE),0)</f>
        <v>0</v>
      </c>
      <c r="D24" s="133">
        <f>IFERROR(VLOOKUP($A24,'유통영업혁신단 IU'!$A:$G,4,FALSE),0)</f>
        <v>0</v>
      </c>
      <c r="E24" s="133">
        <f>IFERROR(VLOOKUP($A24,'유통영업혁신단 IU'!$A:$G,5,FALSE),0)</f>
        <v>7281579766</v>
      </c>
      <c r="F24" s="133">
        <f>IFERROR(VLOOKUP($A24,'유통영업혁신단 IU'!$A:$G,7,FALSE),0)</f>
        <v>30445027703</v>
      </c>
      <c r="I24" s="133">
        <f t="shared" si="1"/>
        <v>0</v>
      </c>
      <c r="J24" s="129">
        <f t="shared" si="3"/>
        <v>0</v>
      </c>
      <c r="K24" s="129">
        <f t="shared" si="3"/>
        <v>0</v>
      </c>
      <c r="L24" s="349">
        <f t="shared" si="3"/>
        <v>0</v>
      </c>
    </row>
    <row r="25" spans="1:12" ht="16" x14ac:dyDescent="0.25">
      <c r="A25" s="53" t="s">
        <v>20</v>
      </c>
      <c r="B25" s="133">
        <f t="shared" si="0"/>
        <v>4003451602</v>
      </c>
      <c r="C25" s="133">
        <f>IFERROR(VLOOKUP($A25,'유통영업혁신단 IU'!$A:$G,3,FALSE),0)</f>
        <v>0</v>
      </c>
      <c r="D25" s="133">
        <f>IFERROR(VLOOKUP($A25,'유통영업혁신단 IU'!$A:$G,4,FALSE),0)</f>
        <v>-675549571</v>
      </c>
      <c r="E25" s="133">
        <f>IFERROR(VLOOKUP($A25,'유통영업혁신단 IU'!$A:$G,5,FALSE),0)</f>
        <v>464450279</v>
      </c>
      <c r="F25" s="133">
        <f>IFERROR(VLOOKUP($A25,'유통영업혁신단 IU'!$A:$G,7,FALSE),0)</f>
        <v>4214550894</v>
      </c>
      <c r="I25" s="133">
        <f t="shared" si="1"/>
        <v>0</v>
      </c>
      <c r="J25" s="129">
        <f t="shared" si="3"/>
        <v>0</v>
      </c>
      <c r="K25" s="129">
        <f t="shared" si="3"/>
        <v>0</v>
      </c>
      <c r="L25" s="349">
        <f t="shared" si="3"/>
        <v>0</v>
      </c>
    </row>
    <row r="26" spans="1:12" ht="16" x14ac:dyDescent="0.25">
      <c r="A26" s="53" t="s">
        <v>21</v>
      </c>
      <c r="B26" s="133">
        <f t="shared" si="0"/>
        <v>3636111335</v>
      </c>
      <c r="C26" s="133">
        <f>IFERROR(VLOOKUP($A26,'유통영업혁신단 IU'!$A:$G,3,FALSE),0)</f>
        <v>27002410</v>
      </c>
      <c r="D26" s="133">
        <f>IFERROR(VLOOKUP($A26,'유통영업혁신단 IU'!$A:$G,4,FALSE),0)</f>
        <v>330631432</v>
      </c>
      <c r="E26" s="133">
        <f>IFERROR(VLOOKUP($A26,'유통영업혁신단 IU'!$A:$G,5,FALSE),0)</f>
        <v>78936162</v>
      </c>
      <c r="F26" s="133">
        <f>IFERROR(VLOOKUP($A26,'유통영업혁신단 IU'!$A:$G,7,FALSE),0)</f>
        <v>3199541331</v>
      </c>
      <c r="I26" s="133">
        <f t="shared" si="1"/>
        <v>27002410</v>
      </c>
      <c r="J26" s="129">
        <f t="shared" si="3"/>
        <v>18697163.995213319</v>
      </c>
      <c r="K26" s="129">
        <f t="shared" si="3"/>
        <v>6110732.0372030186</v>
      </c>
      <c r="L26" s="349">
        <f t="shared" si="3"/>
        <v>2194513.9675836619</v>
      </c>
    </row>
    <row r="27" spans="1:12" ht="16" x14ac:dyDescent="0.25">
      <c r="A27" s="42" t="s">
        <v>22</v>
      </c>
      <c r="B27" s="133">
        <f t="shared" si="0"/>
        <v>0</v>
      </c>
      <c r="C27" s="133">
        <f>IFERROR(VLOOKUP($A27,'유통영업혁신단 IU'!$A:$G,3,FALSE),0)</f>
        <v>0</v>
      </c>
      <c r="D27" s="133">
        <f>IFERROR(VLOOKUP($A27,'유통영업혁신단 IU'!$A:$G,4,FALSE),0)</f>
        <v>0</v>
      </c>
      <c r="E27" s="133">
        <f>IFERROR(VLOOKUP($A27,'유통영업혁신단 IU'!$A:$G,5,FALSE),0)</f>
        <v>0</v>
      </c>
      <c r="F27" s="133">
        <f>IFERROR(VLOOKUP($A27,'유통영업혁신단 IU'!$A:$G,7,FALSE),0)</f>
        <v>0</v>
      </c>
      <c r="I27" s="133">
        <f t="shared" si="1"/>
        <v>0</v>
      </c>
      <c r="J27" s="129">
        <f t="shared" si="3"/>
        <v>0</v>
      </c>
      <c r="K27" s="129">
        <f t="shared" si="3"/>
        <v>0</v>
      </c>
      <c r="L27" s="349">
        <f t="shared" si="3"/>
        <v>0</v>
      </c>
    </row>
    <row r="28" spans="1:12" ht="16" x14ac:dyDescent="0.25">
      <c r="A28" s="42" t="s">
        <v>23</v>
      </c>
      <c r="B28" s="133">
        <f t="shared" si="0"/>
        <v>519463720</v>
      </c>
      <c r="C28" s="133">
        <f>IFERROR(VLOOKUP($A28,'유통영업혁신단 IU'!$A:$G,3,FALSE),0)</f>
        <v>11983660</v>
      </c>
      <c r="D28" s="133">
        <f>IFERROR(VLOOKUP($A28,'유통영업혁신단 IU'!$A:$G,4,FALSE),0)</f>
        <v>50934350</v>
      </c>
      <c r="E28" s="133">
        <f>IFERROR(VLOOKUP($A28,'유통영업혁신단 IU'!$A:$G,5,FALSE),0)</f>
        <v>35820030</v>
      </c>
      <c r="F28" s="133">
        <f>IFERROR(VLOOKUP($A28,'유통영업혁신단 IU'!$A:$G,7,FALSE),0)</f>
        <v>420725680</v>
      </c>
      <c r="I28" s="133">
        <f t="shared" si="1"/>
        <v>11983660</v>
      </c>
      <c r="J28" s="129">
        <f t="shared" si="3"/>
        <v>8297794.7628703527</v>
      </c>
      <c r="K28" s="129">
        <f t="shared" si="3"/>
        <v>2711940.7151046265</v>
      </c>
      <c r="L28" s="349">
        <f t="shared" si="3"/>
        <v>973924.52202502009</v>
      </c>
    </row>
    <row r="29" spans="1:12" ht="16" x14ac:dyDescent="0.25">
      <c r="A29" s="56" t="s">
        <v>24</v>
      </c>
      <c r="B29" s="133">
        <f t="shared" si="0"/>
        <v>83086680</v>
      </c>
      <c r="C29" s="133">
        <f>IFERROR(VLOOKUP($A29,'유통영업혁신단 IU'!$A:$G,3,FALSE),0)</f>
        <v>8055260</v>
      </c>
      <c r="D29" s="133">
        <f>IFERROR(VLOOKUP($A29,'유통영업혁신단 IU'!$A:$G,4,FALSE),0)</f>
        <v>30184770</v>
      </c>
      <c r="E29" s="133">
        <f>IFERROR(VLOOKUP($A29,'유통영업혁신단 IU'!$A:$G,5,FALSE),0)</f>
        <v>17494080</v>
      </c>
      <c r="F29" s="133">
        <f>IFERROR(VLOOKUP($A29,'유통영업혁신단 IU'!$A:$G,7,FALSE),0)</f>
        <v>27352570</v>
      </c>
      <c r="I29" s="133">
        <f t="shared" si="1"/>
        <v>8055260</v>
      </c>
      <c r="J29" s="129">
        <f t="shared" si="3"/>
        <v>5577669.4466931671</v>
      </c>
      <c r="K29" s="129">
        <f t="shared" si="3"/>
        <v>1822931.1883642974</v>
      </c>
      <c r="L29" s="349">
        <f t="shared" si="3"/>
        <v>654659.36494253541</v>
      </c>
    </row>
    <row r="30" spans="1:12" ht="16" x14ac:dyDescent="0.25">
      <c r="A30" s="56" t="s">
        <v>25</v>
      </c>
      <c r="B30" s="133">
        <f t="shared" si="0"/>
        <v>15326210</v>
      </c>
      <c r="C30" s="133">
        <f>IFERROR(VLOOKUP($A30,'유통영업혁신단 IU'!$A:$G,3,FALSE),0)</f>
        <v>1623400</v>
      </c>
      <c r="D30" s="133">
        <f>IFERROR(VLOOKUP($A30,'유통영업혁신단 IU'!$A:$G,4,FALSE),0)</f>
        <v>5469530</v>
      </c>
      <c r="E30" s="133">
        <f>IFERROR(VLOOKUP($A30,'유통영업혁신단 IU'!$A:$G,5,FALSE),0)</f>
        <v>3225320</v>
      </c>
      <c r="F30" s="133">
        <f>IFERROR(VLOOKUP($A30,'유통영업혁신단 IU'!$A:$G,7,FALSE),0)</f>
        <v>5007960</v>
      </c>
      <c r="I30" s="133">
        <f t="shared" si="1"/>
        <v>1623400</v>
      </c>
      <c r="J30" s="129">
        <f t="shared" si="3"/>
        <v>1124083.9624992474</v>
      </c>
      <c r="K30" s="129">
        <f t="shared" si="3"/>
        <v>367380.62969917798</v>
      </c>
      <c r="L30" s="349">
        <f t="shared" si="3"/>
        <v>131935.40780157462</v>
      </c>
    </row>
    <row r="31" spans="1:12" ht="16" x14ac:dyDescent="0.25">
      <c r="A31" s="56" t="s">
        <v>26</v>
      </c>
      <c r="B31" s="133">
        <f t="shared" si="0"/>
        <v>3800000</v>
      </c>
      <c r="C31" s="133">
        <f>IFERROR(VLOOKUP($A31,'유통영업혁신단 IU'!$A:$G,3,FALSE),0)</f>
        <v>1400000</v>
      </c>
      <c r="D31" s="133">
        <f>IFERROR(VLOOKUP($A31,'유통영업혁신단 IU'!$A:$G,4,FALSE),0)</f>
        <v>700000</v>
      </c>
      <c r="E31" s="133">
        <f>IFERROR(VLOOKUP($A31,'유통영업혁신단 IU'!$A:$G,5,FALSE),0)</f>
        <v>700000</v>
      </c>
      <c r="F31" s="133">
        <f>IFERROR(VLOOKUP($A31,'유통영업혁신단 IU'!$A:$G,7,FALSE),0)</f>
        <v>1000000</v>
      </c>
      <c r="I31" s="133">
        <f t="shared" si="1"/>
        <v>1400000</v>
      </c>
      <c r="J31" s="129">
        <f t="shared" si="3"/>
        <v>969396.04995623161</v>
      </c>
      <c r="K31" s="129">
        <f t="shared" si="3"/>
        <v>316824.49277987506</v>
      </c>
      <c r="L31" s="349">
        <f t="shared" si="3"/>
        <v>113779.45726389335</v>
      </c>
    </row>
    <row r="32" spans="1:12" ht="16" x14ac:dyDescent="0.25">
      <c r="A32" s="56" t="s">
        <v>198</v>
      </c>
      <c r="B32" s="133">
        <f t="shared" si="0"/>
        <v>0</v>
      </c>
      <c r="C32" s="133">
        <f>IFERROR(VLOOKUP($A32,'유통영업혁신단 IU'!$A:$G,3,FALSE),0)</f>
        <v>0</v>
      </c>
      <c r="D32" s="133">
        <f>IFERROR(VLOOKUP($A32,'유통영업혁신단 IU'!$A:$G,4,FALSE),0)</f>
        <v>0</v>
      </c>
      <c r="E32" s="133">
        <f>IFERROR(VLOOKUP($A32,'유통영업혁신단 IU'!$A:$G,5,FALSE),0)</f>
        <v>0</v>
      </c>
      <c r="F32" s="133">
        <f>IFERROR(VLOOKUP($A32,'유통영업혁신단 IU'!$A:$G,7,FALSE),0)</f>
        <v>0</v>
      </c>
      <c r="I32" s="133">
        <f t="shared" si="1"/>
        <v>0</v>
      </c>
      <c r="J32" s="129">
        <f t="shared" si="3"/>
        <v>0</v>
      </c>
      <c r="K32" s="129">
        <f t="shared" si="3"/>
        <v>0</v>
      </c>
      <c r="L32" s="349">
        <f t="shared" si="3"/>
        <v>0</v>
      </c>
    </row>
    <row r="33" spans="1:12" ht="16" x14ac:dyDescent="0.25">
      <c r="A33" s="56" t="s">
        <v>27</v>
      </c>
      <c r="B33" s="133">
        <f t="shared" si="0"/>
        <v>1585040</v>
      </c>
      <c r="C33" s="133">
        <f>IFERROR(VLOOKUP($A33,'유통영업혁신단 IU'!$A:$G,3,FALSE),0)</f>
        <v>0</v>
      </c>
      <c r="D33" s="133">
        <f>IFERROR(VLOOKUP($A33,'유통영업혁신단 IU'!$A:$G,4,FALSE),0)</f>
        <v>904620</v>
      </c>
      <c r="E33" s="133">
        <f>IFERROR(VLOOKUP($A33,'유통영업혁신단 IU'!$A:$G,5,FALSE),0)</f>
        <v>680420</v>
      </c>
      <c r="F33" s="133">
        <f>IFERROR(VLOOKUP($A33,'유통영업혁신단 IU'!$A:$G,7,FALSE),0)</f>
        <v>0</v>
      </c>
      <c r="I33" s="133">
        <f t="shared" si="1"/>
        <v>0</v>
      </c>
      <c r="J33" s="129">
        <f t="shared" si="3"/>
        <v>0</v>
      </c>
      <c r="K33" s="129">
        <f t="shared" si="3"/>
        <v>0</v>
      </c>
      <c r="L33" s="349">
        <f t="shared" si="3"/>
        <v>0</v>
      </c>
    </row>
    <row r="34" spans="1:12" ht="16" x14ac:dyDescent="0.25">
      <c r="A34" s="56" t="s">
        <v>28</v>
      </c>
      <c r="B34" s="133">
        <f t="shared" si="0"/>
        <v>4528520</v>
      </c>
      <c r="C34" s="133">
        <f>IFERROR(VLOOKUP($A34,'유통영업혁신단 IU'!$A:$G,3,FALSE),0)</f>
        <v>750000</v>
      </c>
      <c r="D34" s="133">
        <f>IFERROR(VLOOKUP($A34,'유통영업혁신단 IU'!$A:$G,4,FALSE),0)</f>
        <v>1778520</v>
      </c>
      <c r="E34" s="133">
        <f>IFERROR(VLOOKUP($A34,'유통영업혁신단 IU'!$A:$G,5,FALSE),0)</f>
        <v>1500000</v>
      </c>
      <c r="F34" s="133">
        <f>IFERROR(VLOOKUP($A34,'유통영업혁신단 IU'!$A:$G,7,FALSE),0)</f>
        <v>500000</v>
      </c>
      <c r="I34" s="133">
        <f t="shared" si="1"/>
        <v>750000</v>
      </c>
      <c r="J34" s="129">
        <f t="shared" si="3"/>
        <v>519319.31247655262</v>
      </c>
      <c r="K34" s="129">
        <f t="shared" si="3"/>
        <v>169727.40684636164</v>
      </c>
      <c r="L34" s="349">
        <f t="shared" si="3"/>
        <v>60953.280677085721</v>
      </c>
    </row>
    <row r="35" spans="1:12" ht="16" x14ac:dyDescent="0.25">
      <c r="A35" s="60" t="s">
        <v>141</v>
      </c>
      <c r="B35" s="133">
        <f t="shared" si="0"/>
        <v>282077870</v>
      </c>
      <c r="C35" s="133">
        <f>IFERROR(VLOOKUP($A35,'유통영업혁신단 IU'!$A:$G,3,FALSE),0)</f>
        <v>0</v>
      </c>
      <c r="D35" s="133">
        <f>IFERROR(VLOOKUP($A35,'유통영업혁신단 IU'!$A:$G,4,FALSE),0)</f>
        <v>0</v>
      </c>
      <c r="E35" s="133">
        <f>IFERROR(VLOOKUP($A35,'유통영업혁신단 IU'!$A:$G,5,FALSE),0)</f>
        <v>0</v>
      </c>
      <c r="F35" s="133">
        <f>IFERROR(VLOOKUP($A35,'유통영업혁신단 IU'!$A:$G,7,FALSE),0)</f>
        <v>282077870</v>
      </c>
      <c r="I35" s="133">
        <f t="shared" si="1"/>
        <v>0</v>
      </c>
      <c r="J35" s="129">
        <f t="shared" si="3"/>
        <v>0</v>
      </c>
      <c r="K35" s="129">
        <f t="shared" si="3"/>
        <v>0</v>
      </c>
      <c r="L35" s="349">
        <f t="shared" si="3"/>
        <v>0</v>
      </c>
    </row>
    <row r="36" spans="1:12" ht="16" x14ac:dyDescent="0.25">
      <c r="A36" s="60" t="s">
        <v>142</v>
      </c>
      <c r="B36" s="133">
        <f t="shared" si="0"/>
        <v>47987680</v>
      </c>
      <c r="C36" s="133">
        <f>IFERROR(VLOOKUP($A36,'유통영업혁신단 IU'!$A:$G,3,FALSE),0)</f>
        <v>0</v>
      </c>
      <c r="D36" s="133">
        <f>IFERROR(VLOOKUP($A36,'유통영업혁신단 IU'!$A:$G,4,FALSE),0)</f>
        <v>0</v>
      </c>
      <c r="E36" s="133">
        <f>IFERROR(VLOOKUP($A36,'유통영업혁신단 IU'!$A:$G,5,FALSE),0)</f>
        <v>0</v>
      </c>
      <c r="F36" s="133">
        <f>IFERROR(VLOOKUP($A36,'유통영업혁신단 IU'!$A:$G,7,FALSE),0)</f>
        <v>47987680</v>
      </c>
      <c r="I36" s="133">
        <f t="shared" si="1"/>
        <v>0</v>
      </c>
      <c r="J36" s="129">
        <f t="shared" si="3"/>
        <v>0</v>
      </c>
      <c r="K36" s="129">
        <f t="shared" si="3"/>
        <v>0</v>
      </c>
      <c r="L36" s="349">
        <f t="shared" si="3"/>
        <v>0</v>
      </c>
    </row>
    <row r="37" spans="1:12" ht="16" x14ac:dyDescent="0.25">
      <c r="A37" s="60" t="s">
        <v>143</v>
      </c>
      <c r="B37" s="133">
        <f t="shared" si="0"/>
        <v>1800000</v>
      </c>
      <c r="C37" s="133">
        <f>IFERROR(VLOOKUP($A37,'유통영업혁신단 IU'!$A:$G,3,FALSE),0)</f>
        <v>0</v>
      </c>
      <c r="D37" s="133">
        <f>IFERROR(VLOOKUP($A37,'유통영업혁신단 IU'!$A:$G,4,FALSE),0)</f>
        <v>0</v>
      </c>
      <c r="E37" s="133">
        <f>IFERROR(VLOOKUP($A37,'유통영업혁신단 IU'!$A:$G,5,FALSE),0)</f>
        <v>0</v>
      </c>
      <c r="F37" s="133">
        <f>IFERROR(VLOOKUP($A37,'유통영업혁신단 IU'!$A:$G,7,FALSE),0)</f>
        <v>1800000</v>
      </c>
      <c r="I37" s="133">
        <f t="shared" si="1"/>
        <v>0</v>
      </c>
      <c r="J37" s="129">
        <f t="shared" si="3"/>
        <v>0</v>
      </c>
      <c r="K37" s="129">
        <f t="shared" si="3"/>
        <v>0</v>
      </c>
      <c r="L37" s="349">
        <f t="shared" si="3"/>
        <v>0</v>
      </c>
    </row>
    <row r="38" spans="1:12" ht="16" x14ac:dyDescent="0.25">
      <c r="A38" s="60" t="s">
        <v>144</v>
      </c>
      <c r="B38" s="133">
        <f t="shared" si="0"/>
        <v>0</v>
      </c>
      <c r="C38" s="133">
        <f>IFERROR(VLOOKUP($A38,'유통영업혁신단 IU'!$A:$G,3,FALSE),0)</f>
        <v>0</v>
      </c>
      <c r="D38" s="133">
        <f>IFERROR(VLOOKUP($A38,'유통영업혁신단 IU'!$A:$G,4,FALSE),0)</f>
        <v>0</v>
      </c>
      <c r="E38" s="133">
        <f>IFERROR(VLOOKUP($A38,'유통영업혁신단 IU'!$A:$G,5,FALSE),0)</f>
        <v>0</v>
      </c>
      <c r="F38" s="133">
        <f>IFERROR(VLOOKUP($A38,'유통영업혁신단 IU'!$A:$G,7,FALSE),0)</f>
        <v>0</v>
      </c>
      <c r="I38" s="133">
        <f t="shared" si="1"/>
        <v>0</v>
      </c>
      <c r="J38" s="129">
        <f t="shared" si="3"/>
        <v>0</v>
      </c>
      <c r="K38" s="129">
        <f t="shared" si="3"/>
        <v>0</v>
      </c>
      <c r="L38" s="349">
        <f t="shared" si="3"/>
        <v>0</v>
      </c>
    </row>
    <row r="39" spans="1:12" ht="16" x14ac:dyDescent="0.25">
      <c r="A39" s="60" t="s">
        <v>199</v>
      </c>
      <c r="B39" s="133">
        <f t="shared" si="0"/>
        <v>0</v>
      </c>
      <c r="C39" s="133">
        <f>IFERROR(VLOOKUP($A39,'유통영업혁신단 IU'!$A:$G,3,FALSE),0)</f>
        <v>0</v>
      </c>
      <c r="D39" s="133">
        <f>IFERROR(VLOOKUP($A39,'유통영업혁신단 IU'!$A:$G,4,FALSE),0)</f>
        <v>0</v>
      </c>
      <c r="E39" s="133">
        <f>IFERROR(VLOOKUP($A39,'유통영업혁신단 IU'!$A:$G,5,FALSE),0)</f>
        <v>0</v>
      </c>
      <c r="F39" s="133">
        <f>IFERROR(VLOOKUP($A39,'유통영업혁신단 IU'!$A:$G,7,FALSE),0)</f>
        <v>0</v>
      </c>
      <c r="I39" s="133">
        <f t="shared" si="1"/>
        <v>0</v>
      </c>
      <c r="J39" s="129">
        <f t="shared" si="3"/>
        <v>0</v>
      </c>
      <c r="K39" s="129">
        <f t="shared" si="3"/>
        <v>0</v>
      </c>
      <c r="L39" s="349">
        <f t="shared" si="3"/>
        <v>0</v>
      </c>
    </row>
    <row r="40" spans="1:12" ht="16" x14ac:dyDescent="0.25">
      <c r="A40" s="60" t="s">
        <v>200</v>
      </c>
      <c r="B40" s="133">
        <f t="shared" si="0"/>
        <v>0</v>
      </c>
      <c r="C40" s="133">
        <f>IFERROR(VLOOKUP($A40,'유통영업혁신단 IU'!$A:$G,3,FALSE),0)</f>
        <v>0</v>
      </c>
      <c r="D40" s="133">
        <f>IFERROR(VLOOKUP($A40,'유통영업혁신단 IU'!$A:$G,4,FALSE),0)</f>
        <v>0</v>
      </c>
      <c r="E40" s="133">
        <f>IFERROR(VLOOKUP($A40,'유통영업혁신단 IU'!$A:$G,5,FALSE),0)</f>
        <v>0</v>
      </c>
      <c r="F40" s="133">
        <f>IFERROR(VLOOKUP($A40,'유통영업혁신단 IU'!$A:$G,7,FALSE),0)</f>
        <v>0</v>
      </c>
      <c r="I40" s="133">
        <f t="shared" si="1"/>
        <v>0</v>
      </c>
      <c r="J40" s="129">
        <f t="shared" si="3"/>
        <v>0</v>
      </c>
      <c r="K40" s="129">
        <f t="shared" si="3"/>
        <v>0</v>
      </c>
      <c r="L40" s="349">
        <f t="shared" si="3"/>
        <v>0</v>
      </c>
    </row>
    <row r="41" spans="1:12" ht="16" x14ac:dyDescent="0.25">
      <c r="A41" s="56" t="s">
        <v>29</v>
      </c>
      <c r="B41" s="133">
        <f t="shared" si="0"/>
        <v>3255000</v>
      </c>
      <c r="C41" s="133">
        <f>IFERROR(VLOOKUP($A41,'유통영업혁신단 IU'!$A:$G,3,FALSE),0)</f>
        <v>155000</v>
      </c>
      <c r="D41" s="133">
        <f>IFERROR(VLOOKUP($A41,'유통영업혁신단 IU'!$A:$G,4,FALSE),0)</f>
        <v>1240000</v>
      </c>
      <c r="E41" s="133">
        <f>IFERROR(VLOOKUP($A41,'유통영업혁신단 IU'!$A:$G,5,FALSE),0)</f>
        <v>775000</v>
      </c>
      <c r="F41" s="133">
        <f>IFERROR(VLOOKUP($A41,'유통영업혁신단 IU'!$A:$G,7,FALSE),0)</f>
        <v>1085000</v>
      </c>
      <c r="I41" s="133">
        <f t="shared" si="1"/>
        <v>155000</v>
      </c>
      <c r="J41" s="129">
        <f t="shared" si="3"/>
        <v>107325.99124515422</v>
      </c>
      <c r="K41" s="129">
        <f t="shared" si="3"/>
        <v>35076.997414914738</v>
      </c>
      <c r="L41" s="349">
        <f t="shared" si="3"/>
        <v>12597.011339931048</v>
      </c>
    </row>
    <row r="42" spans="1:12" ht="16" x14ac:dyDescent="0.25">
      <c r="A42" s="56" t="s">
        <v>201</v>
      </c>
      <c r="B42" s="133">
        <f t="shared" si="0"/>
        <v>0</v>
      </c>
      <c r="C42" s="133">
        <f>IFERROR(VLOOKUP($A42,'유통영업혁신단 IU'!$A:$G,3,FALSE),0)</f>
        <v>0</v>
      </c>
      <c r="D42" s="133">
        <f>IFERROR(VLOOKUP($A42,'유통영업혁신단 IU'!$A:$G,4,FALSE),0)</f>
        <v>0</v>
      </c>
      <c r="E42" s="133">
        <f>IFERROR(VLOOKUP($A42,'유통영업혁신단 IU'!$A:$G,5,FALSE),0)</f>
        <v>0</v>
      </c>
      <c r="F42" s="133">
        <f>IFERROR(VLOOKUP($A42,'유통영업혁신단 IU'!$A:$G,7,FALSE),0)</f>
        <v>0</v>
      </c>
      <c r="I42" s="133">
        <f t="shared" si="1"/>
        <v>0</v>
      </c>
      <c r="J42" s="129">
        <f t="shared" ref="J42:L61" si="4">$I42*J$258</f>
        <v>0</v>
      </c>
      <c r="K42" s="129">
        <f t="shared" si="4"/>
        <v>0</v>
      </c>
      <c r="L42" s="349">
        <f t="shared" si="4"/>
        <v>0</v>
      </c>
    </row>
    <row r="43" spans="1:12" ht="16" x14ac:dyDescent="0.25">
      <c r="A43" s="60" t="s">
        <v>145</v>
      </c>
      <c r="B43" s="133">
        <f t="shared" si="0"/>
        <v>19780000</v>
      </c>
      <c r="C43" s="133">
        <f>IFERROR(VLOOKUP($A43,'유통영업혁신단 IU'!$A:$G,3,FALSE),0)</f>
        <v>0</v>
      </c>
      <c r="D43" s="133">
        <f>IFERROR(VLOOKUP($A43,'유통영업혁신단 IU'!$A:$G,4,FALSE),0)</f>
        <v>0</v>
      </c>
      <c r="E43" s="133">
        <f>IFERROR(VLOOKUP($A43,'유통영업혁신단 IU'!$A:$G,5,FALSE),0)</f>
        <v>0</v>
      </c>
      <c r="F43" s="133">
        <f>IFERROR(VLOOKUP($A43,'유통영업혁신단 IU'!$A:$G,7,FALSE),0)</f>
        <v>19780000</v>
      </c>
      <c r="I43" s="133">
        <f t="shared" si="1"/>
        <v>0</v>
      </c>
      <c r="J43" s="129">
        <f t="shared" si="4"/>
        <v>0</v>
      </c>
      <c r="K43" s="129">
        <f t="shared" si="4"/>
        <v>0</v>
      </c>
      <c r="L43" s="349">
        <f t="shared" si="4"/>
        <v>0</v>
      </c>
    </row>
    <row r="44" spans="1:12" ht="16" x14ac:dyDescent="0.25">
      <c r="A44" s="60" t="s">
        <v>202</v>
      </c>
      <c r="B44" s="133">
        <f t="shared" si="0"/>
        <v>0</v>
      </c>
      <c r="C44" s="133">
        <f>IFERROR(VLOOKUP($A44,'유통영업혁신단 IU'!$A:$G,3,FALSE),0)</f>
        <v>0</v>
      </c>
      <c r="D44" s="133">
        <f>IFERROR(VLOOKUP($A44,'유통영업혁신단 IU'!$A:$G,4,FALSE),0)</f>
        <v>0</v>
      </c>
      <c r="E44" s="133">
        <f>IFERROR(VLOOKUP($A44,'유통영업혁신단 IU'!$A:$G,5,FALSE),0)</f>
        <v>0</v>
      </c>
      <c r="F44" s="133">
        <f>IFERROR(VLOOKUP($A44,'유통영업혁신단 IU'!$A:$G,7,FALSE),0)</f>
        <v>0</v>
      </c>
      <c r="I44" s="133">
        <f t="shared" si="1"/>
        <v>0</v>
      </c>
      <c r="J44" s="129">
        <f t="shared" si="4"/>
        <v>0</v>
      </c>
      <c r="K44" s="129">
        <f t="shared" si="4"/>
        <v>0</v>
      </c>
      <c r="L44" s="349">
        <f t="shared" si="4"/>
        <v>0</v>
      </c>
    </row>
    <row r="45" spans="1:12" ht="16" x14ac:dyDescent="0.25">
      <c r="A45" s="60" t="s">
        <v>203</v>
      </c>
      <c r="B45" s="133">
        <f t="shared" si="0"/>
        <v>0</v>
      </c>
      <c r="C45" s="133">
        <f>IFERROR(VLOOKUP($A45,'유통영업혁신단 IU'!$A:$G,3,FALSE),0)</f>
        <v>0</v>
      </c>
      <c r="D45" s="133">
        <f>IFERROR(VLOOKUP($A45,'유통영업혁신단 IU'!$A:$G,4,FALSE),0)</f>
        <v>0</v>
      </c>
      <c r="E45" s="133">
        <f>IFERROR(VLOOKUP($A45,'유통영업혁신단 IU'!$A:$G,5,FALSE),0)</f>
        <v>0</v>
      </c>
      <c r="F45" s="133">
        <f>IFERROR(VLOOKUP($A45,'유통영업혁신단 IU'!$A:$G,7,FALSE),0)</f>
        <v>0</v>
      </c>
      <c r="I45" s="133">
        <f t="shared" si="1"/>
        <v>0</v>
      </c>
      <c r="J45" s="129">
        <f t="shared" si="4"/>
        <v>0</v>
      </c>
      <c r="K45" s="129">
        <f t="shared" si="4"/>
        <v>0</v>
      </c>
      <c r="L45" s="349">
        <f t="shared" si="4"/>
        <v>0</v>
      </c>
    </row>
    <row r="46" spans="1:12" ht="16" x14ac:dyDescent="0.25">
      <c r="A46" s="60" t="s">
        <v>30</v>
      </c>
      <c r="B46" s="133">
        <f t="shared" si="0"/>
        <v>42619020</v>
      </c>
      <c r="C46" s="133">
        <f>IFERROR(VLOOKUP($A46,'유통영업혁신단 IU'!$A:$G,3,FALSE),0)</f>
        <v>0</v>
      </c>
      <c r="D46" s="133">
        <f>IFERROR(VLOOKUP($A46,'유통영업혁신단 IU'!$A:$G,4,FALSE),0)</f>
        <v>8398910</v>
      </c>
      <c r="E46" s="133">
        <f>IFERROR(VLOOKUP($A46,'유통영업혁신단 IU'!$A:$G,5,FALSE),0)</f>
        <v>8741730</v>
      </c>
      <c r="F46" s="133">
        <f>IFERROR(VLOOKUP($A46,'유통영업혁신단 IU'!$A:$G,7,FALSE),0)</f>
        <v>25478380</v>
      </c>
      <c r="I46" s="133">
        <f t="shared" si="1"/>
        <v>0</v>
      </c>
      <c r="J46" s="129">
        <f t="shared" si="4"/>
        <v>0</v>
      </c>
      <c r="K46" s="129">
        <f t="shared" si="4"/>
        <v>0</v>
      </c>
      <c r="L46" s="349">
        <f t="shared" si="4"/>
        <v>0</v>
      </c>
    </row>
    <row r="47" spans="1:12" ht="16" x14ac:dyDescent="0.25">
      <c r="A47" s="60" t="s">
        <v>31</v>
      </c>
      <c r="B47" s="133">
        <f t="shared" si="0"/>
        <v>7260050</v>
      </c>
      <c r="C47" s="133">
        <f>IFERROR(VLOOKUP($A47,'유통영업혁신단 IU'!$A:$G,3,FALSE),0)</f>
        <v>0</v>
      </c>
      <c r="D47" s="133">
        <f>IFERROR(VLOOKUP($A47,'유통영업혁신단 IU'!$A:$G,4,FALSE),0)</f>
        <v>1368010</v>
      </c>
      <c r="E47" s="133">
        <f>IFERROR(VLOOKUP($A47,'유통영업혁신단 IU'!$A:$G,5,FALSE),0)</f>
        <v>1422130</v>
      </c>
      <c r="F47" s="133">
        <f>IFERROR(VLOOKUP($A47,'유통영업혁신단 IU'!$A:$G,7,FALSE),0)</f>
        <v>4469910</v>
      </c>
      <c r="I47" s="133">
        <f t="shared" si="1"/>
        <v>0</v>
      </c>
      <c r="J47" s="129">
        <f t="shared" si="4"/>
        <v>0</v>
      </c>
      <c r="K47" s="129">
        <f t="shared" si="4"/>
        <v>0</v>
      </c>
      <c r="L47" s="349">
        <f t="shared" si="4"/>
        <v>0</v>
      </c>
    </row>
    <row r="48" spans="1:12" ht="16" x14ac:dyDescent="0.25">
      <c r="A48" s="60" t="s">
        <v>32</v>
      </c>
      <c r="B48" s="133">
        <f t="shared" si="0"/>
        <v>1200000</v>
      </c>
      <c r="C48" s="133">
        <f>IFERROR(VLOOKUP($A48,'유통영업혁신단 IU'!$A:$G,3,FALSE),0)</f>
        <v>0</v>
      </c>
      <c r="D48" s="133">
        <f>IFERROR(VLOOKUP($A48,'유통영업혁신단 IU'!$A:$G,4,FALSE),0)</f>
        <v>0</v>
      </c>
      <c r="E48" s="133">
        <f>IFERROR(VLOOKUP($A48,'유통영업혁신단 IU'!$A:$G,5,FALSE),0)</f>
        <v>0</v>
      </c>
      <c r="F48" s="133">
        <f>IFERROR(VLOOKUP($A48,'유통영업혁신단 IU'!$A:$G,7,FALSE),0)</f>
        <v>1200000</v>
      </c>
      <c r="I48" s="133">
        <f t="shared" si="1"/>
        <v>0</v>
      </c>
      <c r="J48" s="129">
        <f t="shared" si="4"/>
        <v>0</v>
      </c>
      <c r="K48" s="129">
        <f t="shared" si="4"/>
        <v>0</v>
      </c>
      <c r="L48" s="349">
        <f t="shared" si="4"/>
        <v>0</v>
      </c>
    </row>
    <row r="49" spans="1:12" ht="16" x14ac:dyDescent="0.25">
      <c r="A49" s="60" t="s">
        <v>33</v>
      </c>
      <c r="B49" s="133">
        <f t="shared" si="0"/>
        <v>2480000</v>
      </c>
      <c r="C49" s="133">
        <f>IFERROR(VLOOKUP($A49,'유통영업혁신단 IU'!$A:$G,3,FALSE),0)</f>
        <v>0</v>
      </c>
      <c r="D49" s="133">
        <f>IFERROR(VLOOKUP($A49,'유통영업혁신단 IU'!$A:$G,4,FALSE),0)</f>
        <v>465000</v>
      </c>
      <c r="E49" s="133">
        <f>IFERROR(VLOOKUP($A49,'유통영업혁신단 IU'!$A:$G,5,FALSE),0)</f>
        <v>465000</v>
      </c>
      <c r="F49" s="133">
        <f>IFERROR(VLOOKUP($A49,'유통영업혁신단 IU'!$A:$G,7,FALSE),0)</f>
        <v>1550000</v>
      </c>
      <c r="I49" s="133">
        <f t="shared" si="1"/>
        <v>0</v>
      </c>
      <c r="J49" s="129">
        <f t="shared" si="4"/>
        <v>0</v>
      </c>
      <c r="K49" s="129">
        <f t="shared" si="4"/>
        <v>0</v>
      </c>
      <c r="L49" s="349">
        <f t="shared" si="4"/>
        <v>0</v>
      </c>
    </row>
    <row r="50" spans="1:12" ht="16" x14ac:dyDescent="0.25">
      <c r="A50" s="56" t="s">
        <v>146</v>
      </c>
      <c r="B50" s="133">
        <f t="shared" si="0"/>
        <v>0</v>
      </c>
      <c r="C50" s="133">
        <f>IFERROR(VLOOKUP($A50,'유통영업혁신단 IU'!$A:$G,3,FALSE),0)</f>
        <v>0</v>
      </c>
      <c r="D50" s="133">
        <f>IFERROR(VLOOKUP($A50,'유통영업혁신단 IU'!$A:$G,4,FALSE),0)</f>
        <v>0</v>
      </c>
      <c r="E50" s="133">
        <f>IFERROR(VLOOKUP($A50,'유통영업혁신단 IU'!$A:$G,5,FALSE),0)</f>
        <v>0</v>
      </c>
      <c r="F50" s="133">
        <f>IFERROR(VLOOKUP($A50,'유통영업혁신단 IU'!$A:$G,7,FALSE),0)</f>
        <v>0</v>
      </c>
      <c r="I50" s="133">
        <f t="shared" si="1"/>
        <v>0</v>
      </c>
      <c r="J50" s="129">
        <f t="shared" si="4"/>
        <v>0</v>
      </c>
      <c r="K50" s="129">
        <f t="shared" si="4"/>
        <v>0</v>
      </c>
      <c r="L50" s="349">
        <f t="shared" si="4"/>
        <v>0</v>
      </c>
    </row>
    <row r="51" spans="1:12" ht="16" x14ac:dyDescent="0.25">
      <c r="A51" s="57" t="s">
        <v>204</v>
      </c>
      <c r="B51" s="133">
        <f t="shared" si="0"/>
        <v>0</v>
      </c>
      <c r="C51" s="133">
        <f>IFERROR(VLOOKUP($A51,'유통영업혁신단 IU'!$A:$G,3,FALSE),0)</f>
        <v>0</v>
      </c>
      <c r="D51" s="133">
        <f>IFERROR(VLOOKUP($A51,'유통영업혁신단 IU'!$A:$G,4,FALSE),0)</f>
        <v>0</v>
      </c>
      <c r="E51" s="133">
        <f>IFERROR(VLOOKUP($A51,'유통영업혁신단 IU'!$A:$G,5,FALSE),0)</f>
        <v>0</v>
      </c>
      <c r="F51" s="133">
        <f>IFERROR(VLOOKUP($A51,'유통영업혁신단 IU'!$A:$G,7,FALSE),0)</f>
        <v>0</v>
      </c>
      <c r="I51" s="133">
        <f t="shared" si="1"/>
        <v>0</v>
      </c>
      <c r="J51" s="129">
        <f t="shared" si="4"/>
        <v>0</v>
      </c>
      <c r="K51" s="129">
        <f t="shared" si="4"/>
        <v>0</v>
      </c>
      <c r="L51" s="349">
        <f t="shared" si="4"/>
        <v>0</v>
      </c>
    </row>
    <row r="52" spans="1:12" ht="16" x14ac:dyDescent="0.25">
      <c r="A52" s="60" t="s">
        <v>34</v>
      </c>
      <c r="B52" s="133">
        <f t="shared" si="0"/>
        <v>722880</v>
      </c>
      <c r="C52" s="133">
        <f>IFERROR(VLOOKUP($A52,'유통영업혁신단 IU'!$A:$G,3,FALSE),0)</f>
        <v>0</v>
      </c>
      <c r="D52" s="133">
        <f>IFERROR(VLOOKUP($A52,'유통영업혁신단 IU'!$A:$G,4,FALSE),0)</f>
        <v>0</v>
      </c>
      <c r="E52" s="133">
        <f>IFERROR(VLOOKUP($A52,'유통영업혁신단 IU'!$A:$G,5,FALSE),0)</f>
        <v>0</v>
      </c>
      <c r="F52" s="133">
        <f>IFERROR(VLOOKUP($A52,'유통영업혁신단 IU'!$A:$G,7,FALSE),0)</f>
        <v>722880</v>
      </c>
      <c r="I52" s="133">
        <f t="shared" si="1"/>
        <v>0</v>
      </c>
      <c r="J52" s="129">
        <f t="shared" si="4"/>
        <v>0</v>
      </c>
      <c r="K52" s="129">
        <f t="shared" si="4"/>
        <v>0</v>
      </c>
      <c r="L52" s="349">
        <f t="shared" si="4"/>
        <v>0</v>
      </c>
    </row>
    <row r="53" spans="1:12" ht="16" x14ac:dyDescent="0.25">
      <c r="A53" s="60" t="s">
        <v>147</v>
      </c>
      <c r="B53" s="133">
        <f t="shared" si="0"/>
        <v>0</v>
      </c>
      <c r="C53" s="133">
        <f>IFERROR(VLOOKUP($A53,'유통영업혁신단 IU'!$A:$G,3,FALSE),0)</f>
        <v>0</v>
      </c>
      <c r="D53" s="133">
        <f>IFERROR(VLOOKUP($A53,'유통영업혁신단 IU'!$A:$G,4,FALSE),0)</f>
        <v>0</v>
      </c>
      <c r="E53" s="133">
        <f>IFERROR(VLOOKUP($A53,'유통영업혁신단 IU'!$A:$G,5,FALSE),0)</f>
        <v>0</v>
      </c>
      <c r="F53" s="133">
        <f>IFERROR(VLOOKUP($A53,'유통영업혁신단 IU'!$A:$G,7,FALSE),0)</f>
        <v>0</v>
      </c>
      <c r="I53" s="133">
        <f t="shared" si="1"/>
        <v>0</v>
      </c>
      <c r="J53" s="129">
        <f t="shared" si="4"/>
        <v>0</v>
      </c>
      <c r="K53" s="129">
        <f t="shared" si="4"/>
        <v>0</v>
      </c>
      <c r="L53" s="349">
        <f t="shared" si="4"/>
        <v>0</v>
      </c>
    </row>
    <row r="54" spans="1:12" ht="16" x14ac:dyDescent="0.25">
      <c r="A54" s="60" t="s">
        <v>148</v>
      </c>
      <c r="B54" s="133">
        <f t="shared" si="0"/>
        <v>0</v>
      </c>
      <c r="C54" s="133">
        <f>IFERROR(VLOOKUP($A54,'유통영업혁신단 IU'!$A:$G,3,FALSE),0)</f>
        <v>0</v>
      </c>
      <c r="D54" s="133">
        <f>IFERROR(VLOOKUP($A54,'유통영업혁신단 IU'!$A:$G,4,FALSE),0)</f>
        <v>0</v>
      </c>
      <c r="E54" s="133">
        <f>IFERROR(VLOOKUP($A54,'유통영업혁신단 IU'!$A:$G,5,FALSE),0)</f>
        <v>0</v>
      </c>
      <c r="F54" s="133">
        <f>IFERROR(VLOOKUP($A54,'유통영업혁신단 IU'!$A:$G,7,FALSE),0)</f>
        <v>0</v>
      </c>
      <c r="I54" s="133">
        <f t="shared" si="1"/>
        <v>0</v>
      </c>
      <c r="J54" s="129">
        <f t="shared" si="4"/>
        <v>0</v>
      </c>
      <c r="K54" s="129">
        <f t="shared" si="4"/>
        <v>0</v>
      </c>
      <c r="L54" s="349">
        <f t="shared" si="4"/>
        <v>0</v>
      </c>
    </row>
    <row r="55" spans="1:12" ht="16" x14ac:dyDescent="0.25">
      <c r="A55" s="60" t="s">
        <v>205</v>
      </c>
      <c r="B55" s="133">
        <f t="shared" si="0"/>
        <v>0</v>
      </c>
      <c r="C55" s="133">
        <f>IFERROR(VLOOKUP($A55,'유통영업혁신단 IU'!$A:$G,3,FALSE),0)</f>
        <v>0</v>
      </c>
      <c r="D55" s="133">
        <f>IFERROR(VLOOKUP($A55,'유통영업혁신단 IU'!$A:$G,4,FALSE),0)</f>
        <v>0</v>
      </c>
      <c r="E55" s="133">
        <f>IFERROR(VLOOKUP($A55,'유통영업혁신단 IU'!$A:$G,5,FALSE),0)</f>
        <v>0</v>
      </c>
      <c r="F55" s="133">
        <f>IFERROR(VLOOKUP($A55,'유통영업혁신단 IU'!$A:$G,7,FALSE),0)</f>
        <v>0</v>
      </c>
      <c r="I55" s="133">
        <f t="shared" si="1"/>
        <v>0</v>
      </c>
      <c r="J55" s="129">
        <f t="shared" si="4"/>
        <v>0</v>
      </c>
      <c r="K55" s="129">
        <f t="shared" si="4"/>
        <v>0</v>
      </c>
      <c r="L55" s="349">
        <f t="shared" si="4"/>
        <v>0</v>
      </c>
    </row>
    <row r="56" spans="1:12" ht="16" x14ac:dyDescent="0.25">
      <c r="A56" s="60" t="s">
        <v>35</v>
      </c>
      <c r="B56" s="133">
        <f t="shared" si="0"/>
        <v>638420</v>
      </c>
      <c r="C56" s="133">
        <f>IFERROR(VLOOKUP($A56,'유통영업혁신단 IU'!$A:$G,3,FALSE),0)</f>
        <v>0</v>
      </c>
      <c r="D56" s="133">
        <f>IFERROR(VLOOKUP($A56,'유통영업혁신단 IU'!$A:$G,4,FALSE),0)</f>
        <v>424990</v>
      </c>
      <c r="E56" s="133">
        <f>IFERROR(VLOOKUP($A56,'유통영업혁신단 IU'!$A:$G,5,FALSE),0)</f>
        <v>0</v>
      </c>
      <c r="F56" s="133">
        <f>IFERROR(VLOOKUP($A56,'유통영업혁신단 IU'!$A:$G,7,FALSE),0)</f>
        <v>213430</v>
      </c>
      <c r="I56" s="133">
        <f t="shared" si="1"/>
        <v>0</v>
      </c>
      <c r="J56" s="129">
        <f t="shared" si="4"/>
        <v>0</v>
      </c>
      <c r="K56" s="129">
        <f t="shared" si="4"/>
        <v>0</v>
      </c>
      <c r="L56" s="349">
        <f t="shared" si="4"/>
        <v>0</v>
      </c>
    </row>
    <row r="57" spans="1:12" ht="16" x14ac:dyDescent="0.25">
      <c r="A57" s="60" t="s">
        <v>128</v>
      </c>
      <c r="B57" s="133">
        <f t="shared" si="0"/>
        <v>0</v>
      </c>
      <c r="C57" s="133">
        <f>IFERROR(VLOOKUP($A57,'유통영업혁신단 IU'!$A:$G,3,FALSE),0)</f>
        <v>0</v>
      </c>
      <c r="D57" s="133">
        <f>IFERROR(VLOOKUP($A57,'유통영업혁신단 IU'!$A:$G,4,FALSE),0)</f>
        <v>0</v>
      </c>
      <c r="E57" s="133">
        <f>IFERROR(VLOOKUP($A57,'유통영업혁신단 IU'!$A:$G,5,FALSE),0)</f>
        <v>0</v>
      </c>
      <c r="F57" s="133">
        <f>IFERROR(VLOOKUP($A57,'유통영업혁신단 IU'!$A:$G,7,FALSE),0)</f>
        <v>0</v>
      </c>
      <c r="I57" s="133">
        <f t="shared" si="1"/>
        <v>0</v>
      </c>
      <c r="J57" s="129">
        <f t="shared" si="4"/>
        <v>0</v>
      </c>
      <c r="K57" s="129">
        <f t="shared" si="4"/>
        <v>0</v>
      </c>
      <c r="L57" s="349">
        <f t="shared" si="4"/>
        <v>0</v>
      </c>
    </row>
    <row r="58" spans="1:12" ht="16" x14ac:dyDescent="0.25">
      <c r="A58" s="60" t="s">
        <v>36</v>
      </c>
      <c r="B58" s="133">
        <f t="shared" si="0"/>
        <v>1316350</v>
      </c>
      <c r="C58" s="133">
        <f>IFERROR(VLOOKUP($A58,'유통영업혁신단 IU'!$A:$G,3,FALSE),0)</f>
        <v>0</v>
      </c>
      <c r="D58" s="133">
        <f>IFERROR(VLOOKUP($A58,'유통영업혁신단 IU'!$A:$G,4,FALSE),0)</f>
        <v>0</v>
      </c>
      <c r="E58" s="133">
        <f>IFERROR(VLOOKUP($A58,'유통영업혁신단 IU'!$A:$G,5,FALSE),0)</f>
        <v>816350</v>
      </c>
      <c r="F58" s="133">
        <f>IFERROR(VLOOKUP($A58,'유통영업혁신단 IU'!$A:$G,7,FALSE),0)</f>
        <v>500000</v>
      </c>
      <c r="I58" s="133">
        <f t="shared" si="1"/>
        <v>0</v>
      </c>
      <c r="J58" s="129">
        <f t="shared" si="4"/>
        <v>0</v>
      </c>
      <c r="K58" s="129">
        <f t="shared" si="4"/>
        <v>0</v>
      </c>
      <c r="L58" s="349">
        <f t="shared" si="4"/>
        <v>0</v>
      </c>
    </row>
    <row r="59" spans="1:12" ht="16" x14ac:dyDescent="0.25">
      <c r="A59" s="60" t="s">
        <v>149</v>
      </c>
      <c r="B59" s="133">
        <f t="shared" si="0"/>
        <v>0</v>
      </c>
      <c r="C59" s="133">
        <f>IFERROR(VLOOKUP($A59,'유통영업혁신단 IU'!$A:$G,3,FALSE),0)</f>
        <v>0</v>
      </c>
      <c r="D59" s="133">
        <f>IFERROR(VLOOKUP($A59,'유통영업혁신단 IU'!$A:$G,4,FALSE),0)</f>
        <v>0</v>
      </c>
      <c r="E59" s="133">
        <f>IFERROR(VLOOKUP($A59,'유통영업혁신단 IU'!$A:$G,5,FALSE),0)</f>
        <v>0</v>
      </c>
      <c r="F59" s="133">
        <f>IFERROR(VLOOKUP($A59,'유통영업혁신단 IU'!$A:$G,7,FALSE),0)</f>
        <v>0</v>
      </c>
      <c r="I59" s="133">
        <f t="shared" si="1"/>
        <v>0</v>
      </c>
      <c r="J59" s="129">
        <f t="shared" si="4"/>
        <v>0</v>
      </c>
      <c r="K59" s="129">
        <f t="shared" si="4"/>
        <v>0</v>
      </c>
      <c r="L59" s="349">
        <f t="shared" si="4"/>
        <v>0</v>
      </c>
    </row>
    <row r="60" spans="1:12" ht="16" x14ac:dyDescent="0.25">
      <c r="A60" s="60" t="s">
        <v>385</v>
      </c>
      <c r="B60" s="133">
        <f t="shared" si="0"/>
        <v>0</v>
      </c>
      <c r="C60" s="133">
        <f>IFERROR(VLOOKUP($A60,'유통영업혁신단 IU'!$A:$G,3,FALSE),0)</f>
        <v>0</v>
      </c>
      <c r="D60" s="133">
        <f>IFERROR(VLOOKUP($A60,'유통영업혁신단 IU'!$A:$G,4,FALSE),0)</f>
        <v>0</v>
      </c>
      <c r="E60" s="133">
        <f>IFERROR(VLOOKUP($A60,'유통영업혁신단 IU'!$A:$G,5,FALSE),0)</f>
        <v>0</v>
      </c>
      <c r="F60" s="133">
        <f>IFERROR(VLOOKUP($A60,'유통영업혁신단 IU'!$A:$G,7,FALSE),0)</f>
        <v>0</v>
      </c>
      <c r="I60" s="133">
        <f t="shared" si="1"/>
        <v>0</v>
      </c>
      <c r="J60" s="129">
        <f t="shared" si="4"/>
        <v>0</v>
      </c>
      <c r="K60" s="129">
        <f t="shared" si="4"/>
        <v>0</v>
      </c>
      <c r="L60" s="349">
        <f t="shared" si="4"/>
        <v>0</v>
      </c>
    </row>
    <row r="61" spans="1:12" ht="16" x14ac:dyDescent="0.25">
      <c r="A61" s="42" t="s">
        <v>37</v>
      </c>
      <c r="B61" s="133">
        <f t="shared" si="0"/>
        <v>138223660</v>
      </c>
      <c r="C61" s="133">
        <f>IFERROR(VLOOKUP($A61,'유통영업혁신단 IU'!$A:$G,3,FALSE),0)</f>
        <v>11010970</v>
      </c>
      <c r="D61" s="133">
        <f>IFERROR(VLOOKUP($A61,'유통영업혁신단 IU'!$A:$G,4,FALSE),0)</f>
        <v>37503580</v>
      </c>
      <c r="E61" s="133">
        <f>IFERROR(VLOOKUP($A61,'유통영업혁신단 IU'!$A:$G,5,FALSE),0)</f>
        <v>23030000</v>
      </c>
      <c r="F61" s="133">
        <f>IFERROR(VLOOKUP($A61,'유통영업혁신단 IU'!$A:$G,7,FALSE),0)</f>
        <v>66679110</v>
      </c>
      <c r="I61" s="133">
        <f t="shared" si="1"/>
        <v>11010970</v>
      </c>
      <c r="J61" s="129">
        <f t="shared" si="4"/>
        <v>7624279.1601332622</v>
      </c>
      <c r="K61" s="129">
        <f t="shared" si="4"/>
        <v>2491817.8466174435</v>
      </c>
      <c r="L61" s="349">
        <f t="shared" si="4"/>
        <v>894872.99324929412</v>
      </c>
    </row>
    <row r="62" spans="1:12" ht="16" x14ac:dyDescent="0.25">
      <c r="A62" s="56" t="s">
        <v>38</v>
      </c>
      <c r="B62" s="133">
        <f t="shared" si="0"/>
        <v>95507020</v>
      </c>
      <c r="C62" s="133">
        <f>IFERROR(VLOOKUP($A62,'유통영업혁신단 IU'!$A:$G,3,FALSE),0)</f>
        <v>11010970</v>
      </c>
      <c r="D62" s="133">
        <f>IFERROR(VLOOKUP($A62,'유통영업혁신단 IU'!$A:$G,4,FALSE),0)</f>
        <v>34428580</v>
      </c>
      <c r="E62" s="133">
        <f>IFERROR(VLOOKUP($A62,'유통영업혁신단 IU'!$A:$G,5,FALSE),0)</f>
        <v>20355000</v>
      </c>
      <c r="F62" s="133">
        <f>IFERROR(VLOOKUP($A62,'유통영업혁신단 IU'!$A:$G,7,FALSE),0)</f>
        <v>29712470</v>
      </c>
      <c r="I62" s="133">
        <f t="shared" si="1"/>
        <v>11010970</v>
      </c>
      <c r="J62" s="129">
        <f t="shared" ref="J62:L81" si="5">$I62*J$258</f>
        <v>7624279.1601332622</v>
      </c>
      <c r="K62" s="129">
        <f t="shared" si="5"/>
        <v>2491817.8466174435</v>
      </c>
      <c r="L62" s="349">
        <f t="shared" si="5"/>
        <v>894872.99324929412</v>
      </c>
    </row>
    <row r="63" spans="1:12" ht="16" x14ac:dyDescent="0.25">
      <c r="A63" s="56" t="s">
        <v>206</v>
      </c>
      <c r="B63" s="133">
        <f t="shared" si="0"/>
        <v>0</v>
      </c>
      <c r="C63" s="133">
        <f>IFERROR(VLOOKUP($A63,'유통영업혁신단 IU'!$A:$G,3,FALSE),0)</f>
        <v>0</v>
      </c>
      <c r="D63" s="133">
        <f>IFERROR(VLOOKUP($A63,'유통영업혁신단 IU'!$A:$G,4,FALSE),0)</f>
        <v>0</v>
      </c>
      <c r="E63" s="133">
        <f>IFERROR(VLOOKUP($A63,'유통영업혁신단 IU'!$A:$G,5,FALSE),0)</f>
        <v>0</v>
      </c>
      <c r="F63" s="133">
        <f>IFERROR(VLOOKUP($A63,'유통영업혁신단 IU'!$A:$G,7,FALSE),0)</f>
        <v>0</v>
      </c>
      <c r="I63" s="133">
        <f t="shared" si="1"/>
        <v>0</v>
      </c>
      <c r="J63" s="129">
        <f t="shared" si="5"/>
        <v>0</v>
      </c>
      <c r="K63" s="129">
        <f t="shared" si="5"/>
        <v>0</v>
      </c>
      <c r="L63" s="349">
        <f t="shared" si="5"/>
        <v>0</v>
      </c>
    </row>
    <row r="64" spans="1:12" ht="16" x14ac:dyDescent="0.25">
      <c r="A64" s="56" t="s">
        <v>207</v>
      </c>
      <c r="B64" s="133">
        <f t="shared" si="0"/>
        <v>0</v>
      </c>
      <c r="C64" s="133">
        <f>IFERROR(VLOOKUP($A64,'유통영업혁신단 IU'!$A:$G,3,FALSE),0)</f>
        <v>0</v>
      </c>
      <c r="D64" s="133">
        <f>IFERROR(VLOOKUP($A64,'유통영업혁신단 IU'!$A:$G,4,FALSE),0)</f>
        <v>0</v>
      </c>
      <c r="E64" s="133">
        <f>IFERROR(VLOOKUP($A64,'유통영업혁신단 IU'!$A:$G,5,FALSE),0)</f>
        <v>0</v>
      </c>
      <c r="F64" s="133">
        <f>IFERROR(VLOOKUP($A64,'유통영업혁신단 IU'!$A:$G,7,FALSE),0)</f>
        <v>0</v>
      </c>
      <c r="I64" s="133">
        <f t="shared" si="1"/>
        <v>0</v>
      </c>
      <c r="J64" s="129">
        <f t="shared" si="5"/>
        <v>0</v>
      </c>
      <c r="K64" s="129">
        <f t="shared" si="5"/>
        <v>0</v>
      </c>
      <c r="L64" s="349">
        <f t="shared" si="5"/>
        <v>0</v>
      </c>
    </row>
    <row r="65" spans="1:12" ht="16" x14ac:dyDescent="0.25">
      <c r="A65" s="60" t="s">
        <v>150</v>
      </c>
      <c r="B65" s="133">
        <f t="shared" si="0"/>
        <v>29041640</v>
      </c>
      <c r="C65" s="133">
        <f>IFERROR(VLOOKUP($A65,'유통영업혁신단 IU'!$A:$G,3,FALSE),0)</f>
        <v>0</v>
      </c>
      <c r="D65" s="133">
        <f>IFERROR(VLOOKUP($A65,'유통영업혁신단 IU'!$A:$G,4,FALSE),0)</f>
        <v>0</v>
      </c>
      <c r="E65" s="133">
        <f>IFERROR(VLOOKUP($A65,'유통영업혁신단 IU'!$A:$G,5,FALSE),0)</f>
        <v>0</v>
      </c>
      <c r="F65" s="133">
        <f>IFERROR(VLOOKUP($A65,'유통영업혁신단 IU'!$A:$G,7,FALSE),0)</f>
        <v>29041640</v>
      </c>
      <c r="I65" s="133">
        <f t="shared" si="1"/>
        <v>0</v>
      </c>
      <c r="J65" s="129">
        <f t="shared" si="5"/>
        <v>0</v>
      </c>
      <c r="K65" s="129">
        <f t="shared" si="5"/>
        <v>0</v>
      </c>
      <c r="L65" s="349">
        <f t="shared" si="5"/>
        <v>0</v>
      </c>
    </row>
    <row r="66" spans="1:12" ht="16" x14ac:dyDescent="0.25">
      <c r="A66" s="60" t="s">
        <v>39</v>
      </c>
      <c r="B66" s="133">
        <f t="shared" ref="B66:B129" si="6">SUM(C66:F66)</f>
        <v>13675000</v>
      </c>
      <c r="C66" s="133">
        <f>IFERROR(VLOOKUP($A66,'유통영업혁신단 IU'!$A:$G,3,FALSE),0)</f>
        <v>0</v>
      </c>
      <c r="D66" s="133">
        <f>IFERROR(VLOOKUP($A66,'유통영업혁신단 IU'!$A:$G,4,FALSE),0)</f>
        <v>3075000</v>
      </c>
      <c r="E66" s="133">
        <f>IFERROR(VLOOKUP($A66,'유통영업혁신단 IU'!$A:$G,5,FALSE),0)</f>
        <v>2675000</v>
      </c>
      <c r="F66" s="133">
        <f>IFERROR(VLOOKUP($A66,'유통영업혁신단 IU'!$A:$G,7,FALSE),0)</f>
        <v>7925000</v>
      </c>
      <c r="I66" s="133">
        <f t="shared" ref="I66:I129" si="7">C66</f>
        <v>0</v>
      </c>
      <c r="J66" s="129">
        <f t="shared" si="5"/>
        <v>0</v>
      </c>
      <c r="K66" s="129">
        <f t="shared" si="5"/>
        <v>0</v>
      </c>
      <c r="L66" s="349">
        <f t="shared" si="5"/>
        <v>0</v>
      </c>
    </row>
    <row r="67" spans="1:12" ht="16" x14ac:dyDescent="0.25">
      <c r="A67" s="60" t="s">
        <v>151</v>
      </c>
      <c r="B67" s="133">
        <f t="shared" si="6"/>
        <v>0</v>
      </c>
      <c r="C67" s="133">
        <f>IFERROR(VLOOKUP($A67,'유통영업혁신단 IU'!$A:$G,3,FALSE),0)</f>
        <v>0</v>
      </c>
      <c r="D67" s="133">
        <f>IFERROR(VLOOKUP($A67,'유통영업혁신단 IU'!$A:$G,4,FALSE),0)</f>
        <v>0</v>
      </c>
      <c r="E67" s="133">
        <f>IFERROR(VLOOKUP($A67,'유통영업혁신단 IU'!$A:$G,5,FALSE),0)</f>
        <v>0</v>
      </c>
      <c r="F67" s="133">
        <f>IFERROR(VLOOKUP($A67,'유통영업혁신단 IU'!$A:$G,7,FALSE),0)</f>
        <v>0</v>
      </c>
      <c r="I67" s="133">
        <f t="shared" si="7"/>
        <v>0</v>
      </c>
      <c r="J67" s="129">
        <f t="shared" si="5"/>
        <v>0</v>
      </c>
      <c r="K67" s="129">
        <f t="shared" si="5"/>
        <v>0</v>
      </c>
      <c r="L67" s="349">
        <f t="shared" si="5"/>
        <v>0</v>
      </c>
    </row>
    <row r="68" spans="1:12" ht="16" x14ac:dyDescent="0.25">
      <c r="A68" s="42" t="s">
        <v>152</v>
      </c>
      <c r="B68" s="133">
        <f t="shared" si="6"/>
        <v>0</v>
      </c>
      <c r="C68" s="133">
        <f>IFERROR(VLOOKUP($A68,'유통영업혁신단 IU'!$A:$G,3,FALSE),0)</f>
        <v>0</v>
      </c>
      <c r="D68" s="133">
        <f>IFERROR(VLOOKUP($A68,'유통영업혁신단 IU'!$A:$G,4,FALSE),0)</f>
        <v>0</v>
      </c>
      <c r="E68" s="133">
        <f>IFERROR(VLOOKUP($A68,'유통영업혁신단 IU'!$A:$G,5,FALSE),0)</f>
        <v>0</v>
      </c>
      <c r="F68" s="133">
        <f>IFERROR(VLOOKUP($A68,'유통영업혁신단 IU'!$A:$G,7,FALSE),0)</f>
        <v>0</v>
      </c>
      <c r="I68" s="133">
        <f t="shared" si="7"/>
        <v>0</v>
      </c>
      <c r="J68" s="129">
        <f t="shared" si="5"/>
        <v>0</v>
      </c>
      <c r="K68" s="129">
        <f t="shared" si="5"/>
        <v>0</v>
      </c>
      <c r="L68" s="349">
        <f t="shared" si="5"/>
        <v>0</v>
      </c>
    </row>
    <row r="69" spans="1:12" ht="16" x14ac:dyDescent="0.25">
      <c r="A69" s="42" t="s">
        <v>40</v>
      </c>
      <c r="B69" s="133">
        <f t="shared" si="6"/>
        <v>47129261</v>
      </c>
      <c r="C69" s="133">
        <f>IFERROR(VLOOKUP($A69,'유통영업혁신단 IU'!$A:$G,3,FALSE),0)</f>
        <v>1044424</v>
      </c>
      <c r="D69" s="133">
        <f>IFERROR(VLOOKUP($A69,'유통영업혁신단 IU'!$A:$G,4,FALSE),0)</f>
        <v>4919503</v>
      </c>
      <c r="E69" s="133">
        <f>IFERROR(VLOOKUP($A69,'유통영업혁신단 IU'!$A:$G,5,FALSE),0)</f>
        <v>3378060</v>
      </c>
      <c r="F69" s="133">
        <f>IFERROR(VLOOKUP($A69,'유통영업혁신단 IU'!$A:$G,7,FALSE),0)</f>
        <v>37787274</v>
      </c>
      <c r="I69" s="133">
        <f t="shared" si="7"/>
        <v>1044424</v>
      </c>
      <c r="J69" s="129">
        <f t="shared" si="5"/>
        <v>723186.07148534805</v>
      </c>
      <c r="K69" s="129">
        <f t="shared" si="5"/>
        <v>236356.50289080586</v>
      </c>
      <c r="L69" s="349">
        <f t="shared" si="5"/>
        <v>84881.425623846109</v>
      </c>
    </row>
    <row r="70" spans="1:12" ht="16" x14ac:dyDescent="0.25">
      <c r="A70" s="56" t="s">
        <v>41</v>
      </c>
      <c r="B70" s="133">
        <f t="shared" si="6"/>
        <v>47129261</v>
      </c>
      <c r="C70" s="133">
        <f>IFERROR(VLOOKUP($A70,'유통영업혁신단 IU'!$A:$G,3,FALSE),0)</f>
        <v>1044424</v>
      </c>
      <c r="D70" s="133">
        <f>IFERROR(VLOOKUP($A70,'유통영업혁신단 IU'!$A:$G,4,FALSE),0)</f>
        <v>4919503</v>
      </c>
      <c r="E70" s="133">
        <f>IFERROR(VLOOKUP($A70,'유통영업혁신단 IU'!$A:$G,5,FALSE),0)</f>
        <v>3378060</v>
      </c>
      <c r="F70" s="133">
        <f>IFERROR(VLOOKUP($A70,'유통영업혁신단 IU'!$A:$G,7,FALSE),0)</f>
        <v>37787274</v>
      </c>
      <c r="I70" s="133">
        <f t="shared" si="7"/>
        <v>1044424</v>
      </c>
      <c r="J70" s="129">
        <f t="shared" si="5"/>
        <v>723186.07148534805</v>
      </c>
      <c r="K70" s="129">
        <f t="shared" si="5"/>
        <v>236356.50289080586</v>
      </c>
      <c r="L70" s="349">
        <f t="shared" si="5"/>
        <v>84881.425623846109</v>
      </c>
    </row>
    <row r="71" spans="1:12" ht="16" x14ac:dyDescent="0.25">
      <c r="A71" s="42" t="s">
        <v>208</v>
      </c>
      <c r="B71" s="133">
        <f t="shared" si="6"/>
        <v>0</v>
      </c>
      <c r="C71" s="133">
        <f>IFERROR(VLOOKUP($A71,'유통영업혁신단 IU'!$A:$G,3,FALSE),0)</f>
        <v>0</v>
      </c>
      <c r="D71" s="133">
        <f>IFERROR(VLOOKUP($A71,'유통영업혁신단 IU'!$A:$G,4,FALSE),0)</f>
        <v>0</v>
      </c>
      <c r="E71" s="133">
        <f>IFERROR(VLOOKUP($A71,'유통영업혁신단 IU'!$A:$G,5,FALSE),0)</f>
        <v>0</v>
      </c>
      <c r="F71" s="133">
        <f>IFERROR(VLOOKUP($A71,'유통영업혁신단 IU'!$A:$G,7,FALSE),0)</f>
        <v>0</v>
      </c>
      <c r="I71" s="133">
        <f t="shared" si="7"/>
        <v>0</v>
      </c>
      <c r="J71" s="129">
        <f t="shared" si="5"/>
        <v>0</v>
      </c>
      <c r="K71" s="129">
        <f t="shared" si="5"/>
        <v>0</v>
      </c>
      <c r="L71" s="349">
        <f t="shared" si="5"/>
        <v>0</v>
      </c>
    </row>
    <row r="72" spans="1:12" ht="16" x14ac:dyDescent="0.25">
      <c r="A72" s="42" t="s">
        <v>42</v>
      </c>
      <c r="B72" s="133">
        <f t="shared" si="6"/>
        <v>131429653</v>
      </c>
      <c r="C72" s="133">
        <f>IFERROR(VLOOKUP($A72,'유통영업혁신단 IU'!$A:$G,3,FALSE),0)</f>
        <v>1250956</v>
      </c>
      <c r="D72" s="133">
        <f>IFERROR(VLOOKUP($A72,'유통영업혁신단 IU'!$A:$G,4,FALSE),0)</f>
        <v>7194585</v>
      </c>
      <c r="E72" s="133">
        <f>IFERROR(VLOOKUP($A72,'유통영업혁신단 IU'!$A:$G,5,FALSE),0)</f>
        <v>4383490</v>
      </c>
      <c r="F72" s="133">
        <f>IFERROR(VLOOKUP($A72,'유통영업혁신단 IU'!$A:$G,7,FALSE),0)</f>
        <v>118600622</v>
      </c>
      <c r="I72" s="133">
        <f t="shared" si="7"/>
        <v>1250956</v>
      </c>
      <c r="J72" s="129">
        <f t="shared" si="5"/>
        <v>866194.14647789113</v>
      </c>
      <c r="K72" s="129">
        <f t="shared" si="5"/>
        <v>283095.35727852955</v>
      </c>
      <c r="L72" s="349">
        <f t="shared" si="5"/>
        <v>101666.49624357927</v>
      </c>
    </row>
    <row r="73" spans="1:12" ht="16" x14ac:dyDescent="0.25">
      <c r="A73" s="56" t="s">
        <v>43</v>
      </c>
      <c r="B73" s="133">
        <f t="shared" si="6"/>
        <v>0</v>
      </c>
      <c r="C73" s="133">
        <f>IFERROR(VLOOKUP($A73,'유통영업혁신단 IU'!$A:$G,3,FALSE),0)</f>
        <v>0</v>
      </c>
      <c r="D73" s="133">
        <f>IFERROR(VLOOKUP($A73,'유통영업혁신단 IU'!$A:$G,4,FALSE),0)</f>
        <v>0</v>
      </c>
      <c r="E73" s="133">
        <f>IFERROR(VLOOKUP($A73,'유통영업혁신단 IU'!$A:$G,5,FALSE),0)</f>
        <v>0</v>
      </c>
      <c r="F73" s="133">
        <f>IFERROR(VLOOKUP($A73,'유통영업혁신단 IU'!$A:$G,7,FALSE),0)</f>
        <v>0</v>
      </c>
      <c r="I73" s="133">
        <f t="shared" si="7"/>
        <v>0</v>
      </c>
      <c r="J73" s="129">
        <f t="shared" si="5"/>
        <v>0</v>
      </c>
      <c r="K73" s="129">
        <f t="shared" si="5"/>
        <v>0</v>
      </c>
      <c r="L73" s="349">
        <f t="shared" si="5"/>
        <v>0</v>
      </c>
    </row>
    <row r="74" spans="1:12" ht="16" x14ac:dyDescent="0.25">
      <c r="A74" s="56" t="s">
        <v>44</v>
      </c>
      <c r="B74" s="133">
        <f t="shared" si="6"/>
        <v>4828265</v>
      </c>
      <c r="C74" s="133">
        <f>IFERROR(VLOOKUP($A74,'유통영업혁신단 IU'!$A:$G,3,FALSE),0)</f>
        <v>149620</v>
      </c>
      <c r="D74" s="133">
        <f>IFERROR(VLOOKUP($A74,'유통영업혁신단 IU'!$A:$G,4,FALSE),0)</f>
        <v>614770</v>
      </c>
      <c r="E74" s="133">
        <f>IFERROR(VLOOKUP($A74,'유통영업혁신단 IU'!$A:$G,5,FALSE),0)</f>
        <v>384739</v>
      </c>
      <c r="F74" s="133">
        <f>IFERROR(VLOOKUP($A74,'유통영업혁신단 IU'!$A:$G,7,FALSE),0)</f>
        <v>3679136</v>
      </c>
      <c r="I74" s="133">
        <f t="shared" si="7"/>
        <v>149620</v>
      </c>
      <c r="J74" s="129">
        <f t="shared" si="5"/>
        <v>103600.74071032241</v>
      </c>
      <c r="K74" s="129">
        <f t="shared" si="5"/>
        <v>33859.486149803502</v>
      </c>
      <c r="L74" s="349">
        <f t="shared" si="5"/>
        <v>12159.773139874087</v>
      </c>
    </row>
    <row r="75" spans="1:12" ht="16" x14ac:dyDescent="0.25">
      <c r="A75" s="56" t="s">
        <v>45</v>
      </c>
      <c r="B75" s="133">
        <f t="shared" si="6"/>
        <v>21971640</v>
      </c>
      <c r="C75" s="133">
        <f>IFERROR(VLOOKUP($A75,'유통영업혁신단 IU'!$A:$G,3,FALSE),0)</f>
        <v>486910</v>
      </c>
      <c r="D75" s="133">
        <f>IFERROR(VLOOKUP($A75,'유통영업혁신단 IU'!$A:$G,4,FALSE),0)</f>
        <v>2293470</v>
      </c>
      <c r="E75" s="133">
        <f>IFERROR(VLOOKUP($A75,'유통영업혁신단 IU'!$A:$G,5,FALSE),0)</f>
        <v>1574850</v>
      </c>
      <c r="F75" s="133">
        <f>IFERROR(VLOOKUP($A75,'유통영업혁신단 IU'!$A:$G,7,FALSE),0)</f>
        <v>17616410</v>
      </c>
      <c r="I75" s="133">
        <f t="shared" si="7"/>
        <v>486910</v>
      </c>
      <c r="J75" s="129">
        <f t="shared" si="5"/>
        <v>337149.02191727766</v>
      </c>
      <c r="K75" s="129">
        <f t="shared" si="5"/>
        <v>110189.29555674926</v>
      </c>
      <c r="L75" s="349">
        <f t="shared" si="5"/>
        <v>39571.682525973076</v>
      </c>
    </row>
    <row r="76" spans="1:12" ht="16" x14ac:dyDescent="0.25">
      <c r="A76" s="56" t="s">
        <v>46</v>
      </c>
      <c r="B76" s="133">
        <f t="shared" si="6"/>
        <v>25712490</v>
      </c>
      <c r="C76" s="133">
        <f>IFERROR(VLOOKUP($A76,'유통영업혁신단 IU'!$A:$G,3,FALSE),0)</f>
        <v>302570</v>
      </c>
      <c r="D76" s="133">
        <f>IFERROR(VLOOKUP($A76,'유통영업혁신단 IU'!$A:$G,4,FALSE),0)</f>
        <v>2380560</v>
      </c>
      <c r="E76" s="133">
        <f>IFERROR(VLOOKUP($A76,'유통영업혁신단 IU'!$A:$G,5,FALSE),0)</f>
        <v>1706840</v>
      </c>
      <c r="F76" s="133">
        <f>IFERROR(VLOOKUP($A76,'유통영업혁신단 IU'!$A:$G,7,FALSE),0)</f>
        <v>21322520</v>
      </c>
      <c r="I76" s="133">
        <f t="shared" si="7"/>
        <v>302570</v>
      </c>
      <c r="J76" s="129">
        <f t="shared" si="5"/>
        <v>209507.25916804071</v>
      </c>
      <c r="K76" s="129">
        <f t="shared" si="5"/>
        <v>68472.561986004846</v>
      </c>
      <c r="L76" s="349">
        <f t="shared" si="5"/>
        <v>24590.178845954437</v>
      </c>
    </row>
    <row r="77" spans="1:12" ht="16" x14ac:dyDescent="0.25">
      <c r="A77" s="56" t="s">
        <v>47</v>
      </c>
      <c r="B77" s="133">
        <f t="shared" si="6"/>
        <v>8998731</v>
      </c>
      <c r="C77" s="133">
        <f>IFERROR(VLOOKUP($A77,'유통영업혁신단 IU'!$A:$G,3,FALSE),0)</f>
        <v>278856</v>
      </c>
      <c r="D77" s="133">
        <f>IFERROR(VLOOKUP($A77,'유통영업혁신단 IU'!$A:$G,4,FALSE),0)</f>
        <v>1145785</v>
      </c>
      <c r="E77" s="133">
        <f>IFERROR(VLOOKUP($A77,'유통영업혁신단 IU'!$A:$G,5,FALSE),0)</f>
        <v>717061</v>
      </c>
      <c r="F77" s="133">
        <f>IFERROR(VLOOKUP($A77,'유통영업혁신단 IU'!$A:$G,7,FALSE),0)</f>
        <v>6857029</v>
      </c>
      <c r="I77" s="133">
        <f t="shared" si="7"/>
        <v>278856</v>
      </c>
      <c r="J77" s="129">
        <f t="shared" si="5"/>
        <v>193087.07493328207</v>
      </c>
      <c r="K77" s="129">
        <f t="shared" si="5"/>
        <v>63106.007684732023</v>
      </c>
      <c r="L77" s="349">
        <f t="shared" si="5"/>
        <v>22662.917381985888</v>
      </c>
    </row>
    <row r="78" spans="1:12" ht="16" x14ac:dyDescent="0.25">
      <c r="A78" s="56" t="s">
        <v>153</v>
      </c>
      <c r="B78" s="133">
        <f t="shared" si="6"/>
        <v>0</v>
      </c>
      <c r="C78" s="133">
        <f>IFERROR(VLOOKUP($A78,'유통영업혁신단 IU'!$A:$G,3,FALSE),0)</f>
        <v>0</v>
      </c>
      <c r="D78" s="133">
        <f>IFERROR(VLOOKUP($A78,'유통영업혁신단 IU'!$A:$G,4,FALSE),0)</f>
        <v>0</v>
      </c>
      <c r="E78" s="133">
        <f>IFERROR(VLOOKUP($A78,'유통영업혁신단 IU'!$A:$G,5,FALSE),0)</f>
        <v>0</v>
      </c>
      <c r="F78" s="133">
        <f>IFERROR(VLOOKUP($A78,'유통영업혁신단 IU'!$A:$G,7,FALSE),0)</f>
        <v>0</v>
      </c>
      <c r="I78" s="133">
        <f t="shared" si="7"/>
        <v>0</v>
      </c>
      <c r="J78" s="129">
        <f t="shared" si="5"/>
        <v>0</v>
      </c>
      <c r="K78" s="129">
        <f t="shared" si="5"/>
        <v>0</v>
      </c>
      <c r="L78" s="349">
        <f t="shared" si="5"/>
        <v>0</v>
      </c>
    </row>
    <row r="79" spans="1:12" ht="16" x14ac:dyDescent="0.25">
      <c r="A79" s="57" t="s">
        <v>48</v>
      </c>
      <c r="B79" s="133">
        <f t="shared" si="6"/>
        <v>65154250</v>
      </c>
      <c r="C79" s="133">
        <f>IFERROR(VLOOKUP($A79,'유통영업혁신단 IU'!$A:$G,3,FALSE),0)</f>
        <v>0</v>
      </c>
      <c r="D79" s="133">
        <f>IFERROR(VLOOKUP($A79,'유통영업혁신단 IU'!$A:$G,4,FALSE),0)</f>
        <v>760000</v>
      </c>
      <c r="E79" s="133">
        <f>IFERROR(VLOOKUP($A79,'유통영업혁신단 IU'!$A:$G,5,FALSE),0)</f>
        <v>0</v>
      </c>
      <c r="F79" s="133">
        <f>IFERROR(VLOOKUP($A79,'유통영업혁신단 IU'!$A:$G,7,FALSE),0)</f>
        <v>64394250</v>
      </c>
      <c r="I79" s="133">
        <f t="shared" si="7"/>
        <v>0</v>
      </c>
      <c r="J79" s="129">
        <f t="shared" si="5"/>
        <v>0</v>
      </c>
      <c r="K79" s="129">
        <f t="shared" si="5"/>
        <v>0</v>
      </c>
      <c r="L79" s="349">
        <f t="shared" si="5"/>
        <v>0</v>
      </c>
    </row>
    <row r="80" spans="1:12" ht="16" x14ac:dyDescent="0.25">
      <c r="A80" s="56" t="s">
        <v>49</v>
      </c>
      <c r="B80" s="133">
        <f t="shared" si="6"/>
        <v>4500000</v>
      </c>
      <c r="C80" s="133">
        <f>IFERROR(VLOOKUP($A80,'유통영업혁신단 IU'!$A:$G,3,FALSE),0)</f>
        <v>0</v>
      </c>
      <c r="D80" s="133">
        <f>IFERROR(VLOOKUP($A80,'유통영업혁신단 IU'!$A:$G,4,FALSE),0)</f>
        <v>0</v>
      </c>
      <c r="E80" s="133">
        <f>IFERROR(VLOOKUP($A80,'유통영업혁신단 IU'!$A:$G,5,FALSE),0)</f>
        <v>0</v>
      </c>
      <c r="F80" s="133">
        <f>IFERROR(VLOOKUP($A80,'유통영업혁신단 IU'!$A:$G,7,FALSE),0)</f>
        <v>4500000</v>
      </c>
      <c r="I80" s="133">
        <f t="shared" si="7"/>
        <v>0</v>
      </c>
      <c r="J80" s="129">
        <f t="shared" si="5"/>
        <v>0</v>
      </c>
      <c r="K80" s="129">
        <f t="shared" si="5"/>
        <v>0</v>
      </c>
      <c r="L80" s="349">
        <f t="shared" si="5"/>
        <v>0</v>
      </c>
    </row>
    <row r="81" spans="1:12" ht="16" x14ac:dyDescent="0.25">
      <c r="A81" s="56" t="s">
        <v>50</v>
      </c>
      <c r="B81" s="133">
        <f t="shared" si="6"/>
        <v>33000</v>
      </c>
      <c r="C81" s="133">
        <f>IFERROR(VLOOKUP($A81,'유통영업혁신단 IU'!$A:$G,3,FALSE),0)</f>
        <v>33000</v>
      </c>
      <c r="D81" s="133">
        <f>IFERROR(VLOOKUP($A81,'유통영업혁신단 IU'!$A:$G,4,FALSE),0)</f>
        <v>0</v>
      </c>
      <c r="E81" s="133">
        <f>IFERROR(VLOOKUP($A81,'유통영업혁신단 IU'!$A:$G,5,FALSE),0)</f>
        <v>0</v>
      </c>
      <c r="F81" s="133">
        <f>IFERROR(VLOOKUP($A81,'유통영업혁신단 IU'!$A:$G,7,FALSE),0)</f>
        <v>0</v>
      </c>
      <c r="I81" s="133">
        <f t="shared" si="7"/>
        <v>33000</v>
      </c>
      <c r="J81" s="129">
        <f t="shared" si="5"/>
        <v>22850.049748968315</v>
      </c>
      <c r="K81" s="129">
        <f t="shared" si="5"/>
        <v>7468.0059012399115</v>
      </c>
      <c r="L81" s="349">
        <f t="shared" si="5"/>
        <v>2681.9443497917719</v>
      </c>
    </row>
    <row r="82" spans="1:12" ht="16" x14ac:dyDescent="0.25">
      <c r="A82" s="56" t="s">
        <v>51</v>
      </c>
      <c r="B82" s="133">
        <f t="shared" si="6"/>
        <v>231277</v>
      </c>
      <c r="C82" s="133">
        <f>IFERROR(VLOOKUP($A82,'유통영업혁신단 IU'!$A:$G,3,FALSE),0)</f>
        <v>0</v>
      </c>
      <c r="D82" s="133">
        <f>IFERROR(VLOOKUP($A82,'유통영업혁신단 IU'!$A:$G,4,FALSE),0)</f>
        <v>0</v>
      </c>
      <c r="E82" s="133">
        <f>IFERROR(VLOOKUP($A82,'유통영업혁신단 IU'!$A:$G,5,FALSE),0)</f>
        <v>0</v>
      </c>
      <c r="F82" s="133">
        <f>IFERROR(VLOOKUP($A82,'유통영업혁신단 IU'!$A:$G,7,FALSE),0)</f>
        <v>231277</v>
      </c>
      <c r="I82" s="133">
        <f t="shared" si="7"/>
        <v>0</v>
      </c>
      <c r="J82" s="129">
        <f t="shared" ref="J82:L101" si="8">$I82*J$258</f>
        <v>0</v>
      </c>
      <c r="K82" s="129">
        <f t="shared" si="8"/>
        <v>0</v>
      </c>
      <c r="L82" s="349">
        <f t="shared" si="8"/>
        <v>0</v>
      </c>
    </row>
    <row r="83" spans="1:12" ht="16" x14ac:dyDescent="0.25">
      <c r="A83" s="23" t="s">
        <v>301</v>
      </c>
      <c r="B83" s="133">
        <f t="shared" si="6"/>
        <v>0</v>
      </c>
      <c r="C83" s="133">
        <f>IFERROR(VLOOKUP($A83,'유통영업혁신단 IU'!$A:$G,3,FALSE),0)</f>
        <v>0</v>
      </c>
      <c r="D83" s="133">
        <f>IFERROR(VLOOKUP($A83,'유통영업혁신단 IU'!$A:$G,4,FALSE),0)</f>
        <v>0</v>
      </c>
      <c r="E83" s="133">
        <f>IFERROR(VLOOKUP($A83,'유통영업혁신단 IU'!$A:$G,5,FALSE),0)</f>
        <v>0</v>
      </c>
      <c r="F83" s="133">
        <f>IFERROR(VLOOKUP($A83,'유통영업혁신단 IU'!$A:$G,7,FALSE),0)</f>
        <v>0</v>
      </c>
      <c r="I83" s="133">
        <f t="shared" si="7"/>
        <v>0</v>
      </c>
      <c r="J83" s="129">
        <f t="shared" si="8"/>
        <v>0</v>
      </c>
      <c r="K83" s="129">
        <f t="shared" si="8"/>
        <v>0</v>
      </c>
      <c r="L83" s="349">
        <f t="shared" si="8"/>
        <v>0</v>
      </c>
    </row>
    <row r="84" spans="1:12" ht="16" x14ac:dyDescent="0.25">
      <c r="A84" s="56" t="s">
        <v>52</v>
      </c>
      <c r="B84" s="133">
        <f t="shared" si="6"/>
        <v>0</v>
      </c>
      <c r="C84" s="133">
        <f>IFERROR(VLOOKUP($A84,'유통영업혁신단 IU'!$A:$G,3,FALSE),0)</f>
        <v>0</v>
      </c>
      <c r="D84" s="133">
        <f>IFERROR(VLOOKUP($A84,'유통영업혁신단 IU'!$A:$G,4,FALSE),0)</f>
        <v>0</v>
      </c>
      <c r="E84" s="133">
        <f>IFERROR(VLOOKUP($A84,'유통영업혁신단 IU'!$A:$G,5,FALSE),0)</f>
        <v>0</v>
      </c>
      <c r="F84" s="133">
        <f>IFERROR(VLOOKUP($A84,'유통영업혁신단 IU'!$A:$G,7,FALSE),0)</f>
        <v>0</v>
      </c>
      <c r="I84" s="133">
        <f t="shared" si="7"/>
        <v>0</v>
      </c>
      <c r="J84" s="129">
        <f t="shared" si="8"/>
        <v>0</v>
      </c>
      <c r="K84" s="129">
        <f t="shared" si="8"/>
        <v>0</v>
      </c>
      <c r="L84" s="349">
        <f t="shared" si="8"/>
        <v>0</v>
      </c>
    </row>
    <row r="85" spans="1:12" ht="16" x14ac:dyDescent="0.25">
      <c r="A85" s="56" t="s">
        <v>53</v>
      </c>
      <c r="B85" s="133">
        <f t="shared" si="6"/>
        <v>0</v>
      </c>
      <c r="C85" s="133">
        <f>IFERROR(VLOOKUP($A85,'유통영업혁신단 IU'!$A:$G,3,FALSE),0)</f>
        <v>0</v>
      </c>
      <c r="D85" s="133">
        <f>IFERROR(VLOOKUP($A85,'유통영업혁신단 IU'!$A:$G,4,FALSE),0)</f>
        <v>0</v>
      </c>
      <c r="E85" s="133">
        <f>IFERROR(VLOOKUP($A85,'유통영업혁신단 IU'!$A:$G,5,FALSE),0)</f>
        <v>0</v>
      </c>
      <c r="F85" s="133">
        <f>IFERROR(VLOOKUP($A85,'유통영업혁신단 IU'!$A:$G,7,FALSE),0)</f>
        <v>0</v>
      </c>
      <c r="I85" s="133">
        <f t="shared" si="7"/>
        <v>0</v>
      </c>
      <c r="J85" s="129">
        <f t="shared" si="8"/>
        <v>0</v>
      </c>
      <c r="K85" s="129">
        <f t="shared" si="8"/>
        <v>0</v>
      </c>
      <c r="L85" s="349">
        <f t="shared" si="8"/>
        <v>0</v>
      </c>
    </row>
    <row r="86" spans="1:12" ht="16" x14ac:dyDescent="0.25">
      <c r="A86" s="56" t="s">
        <v>209</v>
      </c>
      <c r="B86" s="133">
        <f t="shared" si="6"/>
        <v>0</v>
      </c>
      <c r="C86" s="133">
        <f>IFERROR(VLOOKUP($A86,'유통영업혁신단 IU'!$A:$G,3,FALSE),0)</f>
        <v>0</v>
      </c>
      <c r="D86" s="133">
        <f>IFERROR(VLOOKUP($A86,'유통영업혁신단 IU'!$A:$G,4,FALSE),0)</f>
        <v>0</v>
      </c>
      <c r="E86" s="133">
        <f>IFERROR(VLOOKUP($A86,'유통영업혁신단 IU'!$A:$G,5,FALSE),0)</f>
        <v>0</v>
      </c>
      <c r="F86" s="133">
        <f>IFERROR(VLOOKUP($A86,'유통영업혁신단 IU'!$A:$G,7,FALSE),0)</f>
        <v>0</v>
      </c>
      <c r="I86" s="133">
        <f t="shared" si="7"/>
        <v>0</v>
      </c>
      <c r="J86" s="129">
        <f t="shared" si="8"/>
        <v>0</v>
      </c>
      <c r="K86" s="129">
        <f t="shared" si="8"/>
        <v>0</v>
      </c>
      <c r="L86" s="349">
        <f t="shared" si="8"/>
        <v>0</v>
      </c>
    </row>
    <row r="87" spans="1:12" ht="16" x14ac:dyDescent="0.25">
      <c r="A87" s="56" t="s">
        <v>54</v>
      </c>
      <c r="B87" s="133">
        <f t="shared" si="6"/>
        <v>0</v>
      </c>
      <c r="C87" s="133">
        <f>IFERROR(VLOOKUP($A87,'유통영업혁신단 IU'!$A:$G,3,FALSE),0)</f>
        <v>0</v>
      </c>
      <c r="D87" s="133">
        <f>IFERROR(VLOOKUP($A87,'유통영업혁신단 IU'!$A:$G,4,FALSE),0)</f>
        <v>0</v>
      </c>
      <c r="E87" s="133">
        <f>IFERROR(VLOOKUP($A87,'유통영업혁신단 IU'!$A:$G,5,FALSE),0)</f>
        <v>0</v>
      </c>
      <c r="F87" s="133">
        <f>IFERROR(VLOOKUP($A87,'유통영업혁신단 IU'!$A:$G,7,FALSE),0)</f>
        <v>0</v>
      </c>
      <c r="I87" s="133">
        <f t="shared" si="7"/>
        <v>0</v>
      </c>
      <c r="J87" s="129">
        <f t="shared" si="8"/>
        <v>0</v>
      </c>
      <c r="K87" s="129">
        <f t="shared" si="8"/>
        <v>0</v>
      </c>
      <c r="L87" s="349">
        <f t="shared" si="8"/>
        <v>0</v>
      </c>
    </row>
    <row r="88" spans="1:12" ht="16" x14ac:dyDescent="0.25">
      <c r="A88" s="56" t="s">
        <v>210</v>
      </c>
      <c r="B88" s="133">
        <f t="shared" si="6"/>
        <v>0</v>
      </c>
      <c r="C88" s="133">
        <f>IFERROR(VLOOKUP($A88,'유통영업혁신단 IU'!$A:$G,3,FALSE),0)</f>
        <v>0</v>
      </c>
      <c r="D88" s="133">
        <f>IFERROR(VLOOKUP($A88,'유통영업혁신단 IU'!$A:$G,4,FALSE),0)</f>
        <v>0</v>
      </c>
      <c r="E88" s="133">
        <f>IFERROR(VLOOKUP($A88,'유통영업혁신단 IU'!$A:$G,5,FALSE),0)</f>
        <v>0</v>
      </c>
      <c r="F88" s="133">
        <f>IFERROR(VLOOKUP($A88,'유통영업혁신단 IU'!$A:$G,7,FALSE),0)</f>
        <v>0</v>
      </c>
      <c r="I88" s="133">
        <f t="shared" si="7"/>
        <v>0</v>
      </c>
      <c r="J88" s="129">
        <f t="shared" si="8"/>
        <v>0</v>
      </c>
      <c r="K88" s="129">
        <f t="shared" si="8"/>
        <v>0</v>
      </c>
      <c r="L88" s="349">
        <f t="shared" si="8"/>
        <v>0</v>
      </c>
    </row>
    <row r="89" spans="1:12" ht="16" x14ac:dyDescent="0.25">
      <c r="A89" s="56" t="s">
        <v>55</v>
      </c>
      <c r="B89" s="133">
        <f t="shared" si="6"/>
        <v>0</v>
      </c>
      <c r="C89" s="133">
        <f>IFERROR(VLOOKUP($A89,'유통영업혁신단 IU'!$A:$G,3,FALSE),0)</f>
        <v>0</v>
      </c>
      <c r="D89" s="133">
        <f>IFERROR(VLOOKUP($A89,'유통영업혁신단 IU'!$A:$G,4,FALSE),0)</f>
        <v>0</v>
      </c>
      <c r="E89" s="133">
        <f>IFERROR(VLOOKUP($A89,'유통영업혁신단 IU'!$A:$G,5,FALSE),0)</f>
        <v>0</v>
      </c>
      <c r="F89" s="133">
        <f>IFERROR(VLOOKUP($A89,'유통영업혁신단 IU'!$A:$G,7,FALSE),0)</f>
        <v>0</v>
      </c>
      <c r="I89" s="133">
        <f t="shared" si="7"/>
        <v>0</v>
      </c>
      <c r="J89" s="129">
        <f t="shared" si="8"/>
        <v>0</v>
      </c>
      <c r="K89" s="129">
        <f t="shared" si="8"/>
        <v>0</v>
      </c>
      <c r="L89" s="349">
        <f t="shared" si="8"/>
        <v>0</v>
      </c>
    </row>
    <row r="90" spans="1:12" ht="16" x14ac:dyDescent="0.25">
      <c r="A90" s="59" t="s">
        <v>255</v>
      </c>
      <c r="B90" s="133">
        <f t="shared" si="6"/>
        <v>0</v>
      </c>
      <c r="C90" s="133">
        <f>IFERROR(VLOOKUP($A90,'유통영업혁신단 IU'!$A:$G,3,FALSE),0)</f>
        <v>0</v>
      </c>
      <c r="D90" s="133">
        <f>IFERROR(VLOOKUP($A90,'유통영업혁신단 IU'!$A:$G,4,FALSE),0)</f>
        <v>0</v>
      </c>
      <c r="E90" s="133">
        <f>IFERROR(VLOOKUP($A90,'유통영업혁신단 IU'!$A:$G,5,FALSE),0)</f>
        <v>0</v>
      </c>
      <c r="F90" s="133">
        <f>IFERROR(VLOOKUP($A90,'유통영업혁신단 IU'!$A:$G,7,FALSE),0)</f>
        <v>0</v>
      </c>
      <c r="I90" s="133">
        <f t="shared" si="7"/>
        <v>0</v>
      </c>
      <c r="J90" s="129">
        <f t="shared" si="8"/>
        <v>0</v>
      </c>
      <c r="K90" s="129">
        <f t="shared" si="8"/>
        <v>0</v>
      </c>
      <c r="L90" s="349">
        <f t="shared" si="8"/>
        <v>0</v>
      </c>
    </row>
    <row r="91" spans="1:12" ht="16" x14ac:dyDescent="0.25">
      <c r="A91" s="56" t="s">
        <v>211</v>
      </c>
      <c r="B91" s="133">
        <f t="shared" si="6"/>
        <v>0</v>
      </c>
      <c r="C91" s="133">
        <f>IFERROR(VLOOKUP($A91,'유통영업혁신단 IU'!$A:$G,3,FALSE),0)</f>
        <v>0</v>
      </c>
      <c r="D91" s="133">
        <f>IFERROR(VLOOKUP($A91,'유통영업혁신단 IU'!$A:$G,4,FALSE),0)</f>
        <v>0</v>
      </c>
      <c r="E91" s="133">
        <f>IFERROR(VLOOKUP($A91,'유통영업혁신단 IU'!$A:$G,5,FALSE),0)</f>
        <v>0</v>
      </c>
      <c r="F91" s="133">
        <f>IFERROR(VLOOKUP($A91,'유통영업혁신단 IU'!$A:$G,7,FALSE),0)</f>
        <v>0</v>
      </c>
      <c r="I91" s="133">
        <f t="shared" si="7"/>
        <v>0</v>
      </c>
      <c r="J91" s="129">
        <f t="shared" si="8"/>
        <v>0</v>
      </c>
      <c r="K91" s="129">
        <f t="shared" si="8"/>
        <v>0</v>
      </c>
      <c r="L91" s="349">
        <f t="shared" si="8"/>
        <v>0</v>
      </c>
    </row>
    <row r="92" spans="1:12" ht="16" x14ac:dyDescent="0.25">
      <c r="A92" s="59" t="s">
        <v>212</v>
      </c>
      <c r="B92" s="133">
        <f t="shared" si="6"/>
        <v>0</v>
      </c>
      <c r="C92" s="133">
        <f>IFERROR(VLOOKUP($A92,'유통영업혁신단 IU'!$A:$G,3,FALSE),0)</f>
        <v>0</v>
      </c>
      <c r="D92" s="133">
        <f>IFERROR(VLOOKUP($A92,'유통영업혁신단 IU'!$A:$G,4,FALSE),0)</f>
        <v>0</v>
      </c>
      <c r="E92" s="133">
        <f>IFERROR(VLOOKUP($A92,'유통영업혁신단 IU'!$A:$G,5,FALSE),0)</f>
        <v>0</v>
      </c>
      <c r="F92" s="133">
        <f>IFERROR(VLOOKUP($A92,'유통영업혁신단 IU'!$A:$G,7,FALSE),0)</f>
        <v>0</v>
      </c>
      <c r="I92" s="133">
        <f t="shared" si="7"/>
        <v>0</v>
      </c>
      <c r="J92" s="129">
        <f t="shared" si="8"/>
        <v>0</v>
      </c>
      <c r="K92" s="129">
        <f t="shared" si="8"/>
        <v>0</v>
      </c>
      <c r="L92" s="349">
        <f t="shared" si="8"/>
        <v>0</v>
      </c>
    </row>
    <row r="93" spans="1:12" ht="16" x14ac:dyDescent="0.25">
      <c r="A93" s="56" t="s">
        <v>213</v>
      </c>
      <c r="B93" s="133">
        <f t="shared" si="6"/>
        <v>0</v>
      </c>
      <c r="C93" s="133">
        <f>IFERROR(VLOOKUP($A93,'유통영업혁신단 IU'!$A:$G,3,FALSE),0)</f>
        <v>0</v>
      </c>
      <c r="D93" s="133">
        <f>IFERROR(VLOOKUP($A93,'유통영업혁신단 IU'!$A:$G,4,FALSE),0)</f>
        <v>0</v>
      </c>
      <c r="E93" s="133">
        <f>IFERROR(VLOOKUP($A93,'유통영업혁신단 IU'!$A:$G,5,FALSE),0)</f>
        <v>0</v>
      </c>
      <c r="F93" s="133">
        <f>IFERROR(VLOOKUP($A93,'유통영업혁신단 IU'!$A:$G,7,FALSE),0)</f>
        <v>0</v>
      </c>
      <c r="I93" s="133">
        <f t="shared" si="7"/>
        <v>0</v>
      </c>
      <c r="J93" s="129">
        <f t="shared" si="8"/>
        <v>0</v>
      </c>
      <c r="K93" s="129">
        <f t="shared" si="8"/>
        <v>0</v>
      </c>
      <c r="L93" s="349">
        <f t="shared" si="8"/>
        <v>0</v>
      </c>
    </row>
    <row r="94" spans="1:12" ht="16" x14ac:dyDescent="0.25">
      <c r="A94" s="59" t="s">
        <v>256</v>
      </c>
      <c r="B94" s="133">
        <f t="shared" si="6"/>
        <v>0</v>
      </c>
      <c r="C94" s="133">
        <f>IFERROR(VLOOKUP($A94,'유통영업혁신단 IU'!$A:$G,3,FALSE),0)</f>
        <v>0</v>
      </c>
      <c r="D94" s="133">
        <f>IFERROR(VLOOKUP($A94,'유통영업혁신단 IU'!$A:$G,4,FALSE),0)</f>
        <v>0</v>
      </c>
      <c r="E94" s="133">
        <f>IFERROR(VLOOKUP($A94,'유통영업혁신단 IU'!$A:$G,5,FALSE),0)</f>
        <v>0</v>
      </c>
      <c r="F94" s="133">
        <f>IFERROR(VLOOKUP($A94,'유통영업혁신단 IU'!$A:$G,7,FALSE),0)</f>
        <v>0</v>
      </c>
      <c r="I94" s="133">
        <f t="shared" si="7"/>
        <v>0</v>
      </c>
      <c r="J94" s="129">
        <f t="shared" si="8"/>
        <v>0</v>
      </c>
      <c r="K94" s="129">
        <f t="shared" si="8"/>
        <v>0</v>
      </c>
      <c r="L94" s="349">
        <f t="shared" si="8"/>
        <v>0</v>
      </c>
    </row>
    <row r="95" spans="1:12" ht="16" x14ac:dyDescent="0.25">
      <c r="A95" s="56" t="s">
        <v>154</v>
      </c>
      <c r="B95" s="133">
        <f t="shared" si="6"/>
        <v>0</v>
      </c>
      <c r="C95" s="133">
        <f>IFERROR(VLOOKUP($A95,'유통영업혁신단 IU'!$A:$G,3,FALSE),0)</f>
        <v>0</v>
      </c>
      <c r="D95" s="133">
        <f>IFERROR(VLOOKUP($A95,'유통영업혁신단 IU'!$A:$G,4,FALSE),0)</f>
        <v>0</v>
      </c>
      <c r="E95" s="133">
        <f>IFERROR(VLOOKUP($A95,'유통영업혁신단 IU'!$A:$G,5,FALSE),0)</f>
        <v>0</v>
      </c>
      <c r="F95" s="133">
        <f>IFERROR(VLOOKUP($A95,'유통영업혁신단 IU'!$A:$G,7,FALSE),0)</f>
        <v>0</v>
      </c>
      <c r="I95" s="133">
        <f t="shared" si="7"/>
        <v>0</v>
      </c>
      <c r="J95" s="129">
        <f t="shared" si="8"/>
        <v>0</v>
      </c>
      <c r="K95" s="129">
        <f t="shared" si="8"/>
        <v>0</v>
      </c>
      <c r="L95" s="349">
        <f t="shared" si="8"/>
        <v>0</v>
      </c>
    </row>
    <row r="96" spans="1:12" ht="16" x14ac:dyDescent="0.25">
      <c r="A96" s="56" t="s">
        <v>56</v>
      </c>
      <c r="B96" s="133">
        <f t="shared" si="6"/>
        <v>0</v>
      </c>
      <c r="C96" s="133">
        <f>IFERROR(VLOOKUP($A96,'유통영업혁신단 IU'!$A:$G,3,FALSE),0)</f>
        <v>0</v>
      </c>
      <c r="D96" s="133">
        <f>IFERROR(VLOOKUP($A96,'유통영업혁신단 IU'!$A:$G,4,FALSE),0)</f>
        <v>0</v>
      </c>
      <c r="E96" s="133">
        <f>IFERROR(VLOOKUP($A96,'유통영업혁신단 IU'!$A:$G,5,FALSE),0)</f>
        <v>0</v>
      </c>
      <c r="F96" s="133">
        <f>IFERROR(VLOOKUP($A96,'유통영업혁신단 IU'!$A:$G,7,FALSE),0)</f>
        <v>0</v>
      </c>
      <c r="I96" s="133">
        <f t="shared" si="7"/>
        <v>0</v>
      </c>
      <c r="J96" s="129">
        <f t="shared" si="8"/>
        <v>0</v>
      </c>
      <c r="K96" s="129">
        <f t="shared" si="8"/>
        <v>0</v>
      </c>
      <c r="L96" s="349">
        <f t="shared" si="8"/>
        <v>0</v>
      </c>
    </row>
    <row r="97" spans="1:12" ht="16" x14ac:dyDescent="0.25">
      <c r="A97" s="59" t="s">
        <v>214</v>
      </c>
      <c r="B97" s="133">
        <f t="shared" si="6"/>
        <v>0</v>
      </c>
      <c r="C97" s="133">
        <f>IFERROR(VLOOKUP($A97,'유통영업혁신단 IU'!$A:$G,3,FALSE),0)</f>
        <v>0</v>
      </c>
      <c r="D97" s="133">
        <f>IFERROR(VLOOKUP($A97,'유통영업혁신단 IU'!$A:$G,4,FALSE),0)</f>
        <v>0</v>
      </c>
      <c r="E97" s="133">
        <f>IFERROR(VLOOKUP($A97,'유통영업혁신단 IU'!$A:$G,5,FALSE),0)</f>
        <v>0</v>
      </c>
      <c r="F97" s="133">
        <f>IFERROR(VLOOKUP($A97,'유통영업혁신단 IU'!$A:$G,7,FALSE),0)</f>
        <v>0</v>
      </c>
      <c r="I97" s="133">
        <f t="shared" si="7"/>
        <v>0</v>
      </c>
      <c r="J97" s="129">
        <f t="shared" si="8"/>
        <v>0</v>
      </c>
      <c r="K97" s="129">
        <f t="shared" si="8"/>
        <v>0</v>
      </c>
      <c r="L97" s="349">
        <f t="shared" si="8"/>
        <v>0</v>
      </c>
    </row>
    <row r="98" spans="1:12" ht="16" x14ac:dyDescent="0.25">
      <c r="A98" s="56" t="s">
        <v>129</v>
      </c>
      <c r="B98" s="133">
        <f t="shared" si="6"/>
        <v>0</v>
      </c>
      <c r="C98" s="133">
        <f>IFERROR(VLOOKUP($A98,'유통영업혁신단 IU'!$A:$G,3,FALSE),0)</f>
        <v>0</v>
      </c>
      <c r="D98" s="133">
        <f>IFERROR(VLOOKUP($A98,'유통영업혁신단 IU'!$A:$G,4,FALSE),0)</f>
        <v>0</v>
      </c>
      <c r="E98" s="133">
        <f>IFERROR(VLOOKUP($A98,'유통영업혁신단 IU'!$A:$G,5,FALSE),0)</f>
        <v>0</v>
      </c>
      <c r="F98" s="133">
        <f>IFERROR(VLOOKUP($A98,'유통영업혁신단 IU'!$A:$G,7,FALSE),0)</f>
        <v>0</v>
      </c>
      <c r="I98" s="133">
        <f t="shared" si="7"/>
        <v>0</v>
      </c>
      <c r="J98" s="129">
        <f t="shared" si="8"/>
        <v>0</v>
      </c>
      <c r="K98" s="129">
        <f t="shared" si="8"/>
        <v>0</v>
      </c>
      <c r="L98" s="349">
        <f t="shared" si="8"/>
        <v>0</v>
      </c>
    </row>
    <row r="99" spans="1:12" ht="16" x14ac:dyDescent="0.25">
      <c r="A99" s="56" t="s">
        <v>215</v>
      </c>
      <c r="B99" s="133">
        <f t="shared" si="6"/>
        <v>0</v>
      </c>
      <c r="C99" s="133">
        <f>IFERROR(VLOOKUP($A99,'유통영업혁신단 IU'!$A:$G,3,FALSE),0)</f>
        <v>0</v>
      </c>
      <c r="D99" s="133">
        <f>IFERROR(VLOOKUP($A99,'유통영업혁신단 IU'!$A:$G,4,FALSE),0)</f>
        <v>0</v>
      </c>
      <c r="E99" s="133">
        <f>IFERROR(VLOOKUP($A99,'유통영업혁신단 IU'!$A:$G,5,FALSE),0)</f>
        <v>0</v>
      </c>
      <c r="F99" s="133">
        <f>IFERROR(VLOOKUP($A99,'유통영업혁신단 IU'!$A:$G,7,FALSE),0)</f>
        <v>0</v>
      </c>
      <c r="I99" s="133">
        <f t="shared" si="7"/>
        <v>0</v>
      </c>
      <c r="J99" s="129">
        <f t="shared" si="8"/>
        <v>0</v>
      </c>
      <c r="K99" s="129">
        <f t="shared" si="8"/>
        <v>0</v>
      </c>
      <c r="L99" s="349">
        <f t="shared" si="8"/>
        <v>0</v>
      </c>
    </row>
    <row r="100" spans="1:12" ht="16" x14ac:dyDescent="0.25">
      <c r="A100" s="23" t="s">
        <v>336</v>
      </c>
      <c r="B100" s="133">
        <f t="shared" si="6"/>
        <v>0</v>
      </c>
      <c r="C100" s="133">
        <f>IFERROR(VLOOKUP($A100,'유통영업혁신단 IU'!$A:$G,3,FALSE),0)</f>
        <v>0</v>
      </c>
      <c r="D100" s="133">
        <f>IFERROR(VLOOKUP($A100,'유통영업혁신단 IU'!$A:$G,4,FALSE),0)</f>
        <v>0</v>
      </c>
      <c r="E100" s="133">
        <f>IFERROR(VLOOKUP($A100,'유통영업혁신단 IU'!$A:$G,5,FALSE),0)</f>
        <v>0</v>
      </c>
      <c r="F100" s="133">
        <f>IFERROR(VLOOKUP($A100,'유통영업혁신단 IU'!$A:$G,7,FALSE),0)</f>
        <v>0</v>
      </c>
      <c r="I100" s="133">
        <f t="shared" si="7"/>
        <v>0</v>
      </c>
      <c r="J100" s="129">
        <f t="shared" si="8"/>
        <v>0</v>
      </c>
      <c r="K100" s="129">
        <f t="shared" si="8"/>
        <v>0</v>
      </c>
      <c r="L100" s="349">
        <f t="shared" si="8"/>
        <v>0</v>
      </c>
    </row>
    <row r="101" spans="1:12" ht="16" x14ac:dyDescent="0.25">
      <c r="A101" s="56" t="s">
        <v>216</v>
      </c>
      <c r="B101" s="133">
        <f t="shared" si="6"/>
        <v>0</v>
      </c>
      <c r="C101" s="133">
        <f>IFERROR(VLOOKUP($A101,'유통영업혁신단 IU'!$A:$G,3,FALSE),0)</f>
        <v>0</v>
      </c>
      <c r="D101" s="133">
        <f>IFERROR(VLOOKUP($A101,'유통영업혁신단 IU'!$A:$G,4,FALSE),0)</f>
        <v>0</v>
      </c>
      <c r="E101" s="133">
        <f>IFERROR(VLOOKUP($A101,'유통영업혁신단 IU'!$A:$G,5,FALSE),0)</f>
        <v>0</v>
      </c>
      <c r="F101" s="133">
        <f>IFERROR(VLOOKUP($A101,'유통영업혁신단 IU'!$A:$G,7,FALSE),0)</f>
        <v>0</v>
      </c>
      <c r="I101" s="133">
        <f t="shared" si="7"/>
        <v>0</v>
      </c>
      <c r="J101" s="129">
        <f t="shared" si="8"/>
        <v>0</v>
      </c>
      <c r="K101" s="129">
        <f t="shared" si="8"/>
        <v>0</v>
      </c>
      <c r="L101" s="349">
        <f t="shared" si="8"/>
        <v>0</v>
      </c>
    </row>
    <row r="102" spans="1:12" ht="16" x14ac:dyDescent="0.25">
      <c r="A102" s="56" t="s">
        <v>130</v>
      </c>
      <c r="B102" s="133">
        <f t="shared" si="6"/>
        <v>0</v>
      </c>
      <c r="C102" s="133">
        <f>IFERROR(VLOOKUP($A102,'유통영업혁신단 IU'!$A:$G,3,FALSE),0)</f>
        <v>0</v>
      </c>
      <c r="D102" s="133">
        <f>IFERROR(VLOOKUP($A102,'유통영업혁신단 IU'!$A:$G,4,FALSE),0)</f>
        <v>0</v>
      </c>
      <c r="E102" s="133">
        <f>IFERROR(VLOOKUP($A102,'유통영업혁신단 IU'!$A:$G,5,FALSE),0)</f>
        <v>0</v>
      </c>
      <c r="F102" s="133">
        <f>IFERROR(VLOOKUP($A102,'유통영업혁신단 IU'!$A:$G,7,FALSE),0)</f>
        <v>0</v>
      </c>
      <c r="I102" s="133">
        <f t="shared" si="7"/>
        <v>0</v>
      </c>
      <c r="J102" s="129">
        <f t="shared" ref="J102:L115" si="9">$I102*J$258</f>
        <v>0</v>
      </c>
      <c r="K102" s="129">
        <f t="shared" si="9"/>
        <v>0</v>
      </c>
      <c r="L102" s="349">
        <f t="shared" si="9"/>
        <v>0</v>
      </c>
    </row>
    <row r="103" spans="1:12" ht="16" x14ac:dyDescent="0.25">
      <c r="A103" s="56" t="s">
        <v>57</v>
      </c>
      <c r="B103" s="133">
        <f t="shared" si="6"/>
        <v>0</v>
      </c>
      <c r="C103" s="133">
        <f>IFERROR(VLOOKUP($A103,'유통영업혁신단 IU'!$A:$G,3,FALSE),0)</f>
        <v>0</v>
      </c>
      <c r="D103" s="133">
        <f>IFERROR(VLOOKUP($A103,'유통영업혁신단 IU'!$A:$G,4,FALSE),0)</f>
        <v>0</v>
      </c>
      <c r="E103" s="133">
        <f>IFERROR(VLOOKUP($A103,'유통영업혁신단 IU'!$A:$G,5,FALSE),0)</f>
        <v>0</v>
      </c>
      <c r="F103" s="133">
        <f>IFERROR(VLOOKUP($A103,'유통영업혁신단 IU'!$A:$G,7,FALSE),0)</f>
        <v>0</v>
      </c>
      <c r="I103" s="133">
        <f t="shared" si="7"/>
        <v>0</v>
      </c>
      <c r="J103" s="129">
        <f t="shared" si="9"/>
        <v>0</v>
      </c>
      <c r="K103" s="129">
        <f t="shared" si="9"/>
        <v>0</v>
      </c>
      <c r="L103" s="349">
        <f t="shared" si="9"/>
        <v>0</v>
      </c>
    </row>
    <row r="104" spans="1:12" ht="16" x14ac:dyDescent="0.25">
      <c r="A104" s="56" t="s">
        <v>58</v>
      </c>
      <c r="B104" s="133">
        <f t="shared" si="6"/>
        <v>0</v>
      </c>
      <c r="C104" s="133">
        <f>IFERROR(VLOOKUP($A104,'유통영업혁신단 IU'!$A:$G,3,FALSE),0)</f>
        <v>0</v>
      </c>
      <c r="D104" s="133">
        <f>IFERROR(VLOOKUP($A104,'유통영업혁신단 IU'!$A:$G,4,FALSE),0)</f>
        <v>0</v>
      </c>
      <c r="E104" s="133">
        <f>IFERROR(VLOOKUP($A104,'유통영업혁신단 IU'!$A:$G,5,FALSE),0)</f>
        <v>0</v>
      </c>
      <c r="F104" s="133">
        <f>IFERROR(VLOOKUP($A104,'유통영업혁신단 IU'!$A:$G,7,FALSE),0)</f>
        <v>0</v>
      </c>
      <c r="I104" s="133">
        <f t="shared" si="7"/>
        <v>0</v>
      </c>
      <c r="J104" s="129">
        <f t="shared" si="9"/>
        <v>0</v>
      </c>
      <c r="K104" s="129">
        <f t="shared" si="9"/>
        <v>0</v>
      </c>
      <c r="L104" s="349">
        <f t="shared" si="9"/>
        <v>0</v>
      </c>
    </row>
    <row r="105" spans="1:12" ht="16" x14ac:dyDescent="0.25">
      <c r="A105" s="56" t="s">
        <v>59</v>
      </c>
      <c r="B105" s="133">
        <f t="shared" si="6"/>
        <v>0</v>
      </c>
      <c r="C105" s="133">
        <f>IFERROR(VLOOKUP($A105,'유통영업혁신단 IU'!$A:$G,3,FALSE),0)</f>
        <v>0</v>
      </c>
      <c r="D105" s="133">
        <f>IFERROR(VLOOKUP($A105,'유통영업혁신단 IU'!$A:$G,4,FALSE),0)</f>
        <v>0</v>
      </c>
      <c r="E105" s="133">
        <f>IFERROR(VLOOKUP($A105,'유통영업혁신단 IU'!$A:$G,5,FALSE),0)</f>
        <v>0</v>
      </c>
      <c r="F105" s="133">
        <f>IFERROR(VLOOKUP($A105,'유통영업혁신단 IU'!$A:$G,7,FALSE),0)</f>
        <v>0</v>
      </c>
      <c r="I105" s="133">
        <f t="shared" si="7"/>
        <v>0</v>
      </c>
      <c r="J105" s="129">
        <f t="shared" si="9"/>
        <v>0</v>
      </c>
      <c r="K105" s="129">
        <f t="shared" si="9"/>
        <v>0</v>
      </c>
      <c r="L105" s="349">
        <f t="shared" si="9"/>
        <v>0</v>
      </c>
    </row>
    <row r="106" spans="1:12" ht="16" x14ac:dyDescent="0.25">
      <c r="A106" s="60" t="s">
        <v>217</v>
      </c>
      <c r="B106" s="133">
        <f t="shared" si="6"/>
        <v>0</v>
      </c>
      <c r="C106" s="133">
        <f>IFERROR(VLOOKUP($A106,'유통영업혁신단 IU'!$A:$G,3,FALSE),0)</f>
        <v>0</v>
      </c>
      <c r="D106" s="133">
        <f>IFERROR(VLOOKUP($A106,'유통영업혁신단 IU'!$A:$G,4,FALSE),0)</f>
        <v>0</v>
      </c>
      <c r="E106" s="133">
        <f>IFERROR(VLOOKUP($A106,'유통영업혁신단 IU'!$A:$G,5,FALSE),0)</f>
        <v>0</v>
      </c>
      <c r="F106" s="133">
        <f>IFERROR(VLOOKUP($A106,'유통영업혁신단 IU'!$A:$G,7,FALSE),0)</f>
        <v>0</v>
      </c>
      <c r="I106" s="133">
        <f t="shared" si="7"/>
        <v>0</v>
      </c>
      <c r="J106" s="129">
        <f t="shared" si="9"/>
        <v>0</v>
      </c>
      <c r="K106" s="129">
        <f t="shared" si="9"/>
        <v>0</v>
      </c>
      <c r="L106" s="349">
        <f t="shared" si="9"/>
        <v>0</v>
      </c>
    </row>
    <row r="107" spans="1:12" ht="16" x14ac:dyDescent="0.25">
      <c r="A107" s="58" t="s">
        <v>60</v>
      </c>
      <c r="B107" s="133">
        <f t="shared" si="6"/>
        <v>0</v>
      </c>
      <c r="C107" s="133">
        <f>IFERROR(VLOOKUP($A107,'유통영업혁신단 IU'!$A:$G,3,FALSE),0)</f>
        <v>0</v>
      </c>
      <c r="D107" s="133">
        <f>IFERROR(VLOOKUP($A107,'유통영업혁신단 IU'!$A:$G,4,FALSE),0)</f>
        <v>0</v>
      </c>
      <c r="E107" s="133">
        <f>IFERROR(VLOOKUP($A107,'유통영업혁신단 IU'!$A:$G,5,FALSE),0)</f>
        <v>0</v>
      </c>
      <c r="F107" s="133">
        <f>IFERROR(VLOOKUP($A107,'유통영업혁신단 IU'!$A:$G,7,FALSE),0)</f>
        <v>0</v>
      </c>
      <c r="I107" s="133">
        <f t="shared" si="7"/>
        <v>0</v>
      </c>
      <c r="J107" s="129">
        <f t="shared" si="9"/>
        <v>0</v>
      </c>
      <c r="K107" s="129">
        <f t="shared" si="9"/>
        <v>0</v>
      </c>
      <c r="L107" s="349">
        <f t="shared" si="9"/>
        <v>0</v>
      </c>
    </row>
    <row r="108" spans="1:12" ht="16" x14ac:dyDescent="0.25">
      <c r="A108" s="60" t="s">
        <v>257</v>
      </c>
      <c r="B108" s="133">
        <f t="shared" si="6"/>
        <v>0</v>
      </c>
      <c r="C108" s="133">
        <f>IFERROR(VLOOKUP($A108,'유통영업혁신단 IU'!$A:$G,3,FALSE),0)</f>
        <v>0</v>
      </c>
      <c r="D108" s="133">
        <f>IFERROR(VLOOKUP($A108,'유통영업혁신단 IU'!$A:$G,4,FALSE),0)</f>
        <v>0</v>
      </c>
      <c r="E108" s="133">
        <f>IFERROR(VLOOKUP($A108,'유통영업혁신단 IU'!$A:$G,5,FALSE),0)</f>
        <v>0</v>
      </c>
      <c r="F108" s="133">
        <f>IFERROR(VLOOKUP($A108,'유통영업혁신단 IU'!$A:$G,7,FALSE),0)</f>
        <v>0</v>
      </c>
      <c r="I108" s="133">
        <f t="shared" si="7"/>
        <v>0</v>
      </c>
      <c r="J108" s="129">
        <f t="shared" si="9"/>
        <v>0</v>
      </c>
      <c r="K108" s="129">
        <f t="shared" si="9"/>
        <v>0</v>
      </c>
      <c r="L108" s="349">
        <f t="shared" si="9"/>
        <v>0</v>
      </c>
    </row>
    <row r="109" spans="1:12" ht="16" x14ac:dyDescent="0.25">
      <c r="A109" s="28" t="s">
        <v>330</v>
      </c>
      <c r="B109" s="133">
        <f t="shared" si="6"/>
        <v>0</v>
      </c>
      <c r="C109" s="133">
        <f>IFERROR(VLOOKUP($A109,'유통영업혁신단 IU'!$A:$G,3,FALSE),0)</f>
        <v>0</v>
      </c>
      <c r="D109" s="133">
        <f>IFERROR(VLOOKUP($A109,'유통영업혁신단 IU'!$A:$G,4,FALSE),0)</f>
        <v>0</v>
      </c>
      <c r="E109" s="133">
        <f>IFERROR(VLOOKUP($A109,'유통영업혁신단 IU'!$A:$G,5,FALSE),0)</f>
        <v>0</v>
      </c>
      <c r="F109" s="133">
        <f>IFERROR(VLOOKUP($A109,'유통영업혁신단 IU'!$A:$G,7,FALSE),0)</f>
        <v>0</v>
      </c>
      <c r="I109" s="133">
        <f t="shared" si="7"/>
        <v>0</v>
      </c>
      <c r="J109" s="129">
        <f t="shared" si="9"/>
        <v>0</v>
      </c>
      <c r="K109" s="129">
        <f t="shared" si="9"/>
        <v>0</v>
      </c>
      <c r="L109" s="349">
        <f t="shared" si="9"/>
        <v>0</v>
      </c>
    </row>
    <row r="110" spans="1:12" ht="16" x14ac:dyDescent="0.25">
      <c r="A110" s="28" t="s">
        <v>332</v>
      </c>
      <c r="B110" s="133">
        <f t="shared" si="6"/>
        <v>0</v>
      </c>
      <c r="C110" s="133">
        <f>IFERROR(VLOOKUP($A110,'유통영업혁신단 IU'!$A:$G,3,FALSE),0)</f>
        <v>0</v>
      </c>
      <c r="D110" s="133">
        <f>IFERROR(VLOOKUP($A110,'유통영업혁신단 IU'!$A:$G,4,FALSE),0)</f>
        <v>0</v>
      </c>
      <c r="E110" s="133">
        <f>IFERROR(VLOOKUP($A110,'유통영업혁신단 IU'!$A:$G,5,FALSE),0)</f>
        <v>0</v>
      </c>
      <c r="F110" s="133">
        <f>IFERROR(VLOOKUP($A110,'유통영업혁신단 IU'!$A:$G,7,FALSE),0)</f>
        <v>0</v>
      </c>
      <c r="I110" s="133">
        <f t="shared" si="7"/>
        <v>0</v>
      </c>
      <c r="J110" s="129">
        <f t="shared" si="9"/>
        <v>0</v>
      </c>
      <c r="K110" s="129">
        <f t="shared" si="9"/>
        <v>0</v>
      </c>
      <c r="L110" s="349">
        <f t="shared" si="9"/>
        <v>0</v>
      </c>
    </row>
    <row r="111" spans="1:12" ht="16" x14ac:dyDescent="0.25">
      <c r="A111" s="28" t="s">
        <v>331</v>
      </c>
      <c r="B111" s="133">
        <f t="shared" si="6"/>
        <v>0</v>
      </c>
      <c r="C111" s="133">
        <f>IFERROR(VLOOKUP($A111,'유통영업혁신단 IU'!$A:$G,3,FALSE),0)</f>
        <v>0</v>
      </c>
      <c r="D111" s="133">
        <f>IFERROR(VLOOKUP($A111,'유통영업혁신단 IU'!$A:$G,4,FALSE),0)</f>
        <v>0</v>
      </c>
      <c r="E111" s="133">
        <f>IFERROR(VLOOKUP($A111,'유통영업혁신단 IU'!$A:$G,5,FALSE),0)</f>
        <v>0</v>
      </c>
      <c r="F111" s="133">
        <f>IFERROR(VLOOKUP($A111,'유통영업혁신단 IU'!$A:$G,7,FALSE),0)</f>
        <v>0</v>
      </c>
      <c r="I111" s="133">
        <f t="shared" si="7"/>
        <v>0</v>
      </c>
      <c r="J111" s="129">
        <f t="shared" si="9"/>
        <v>0</v>
      </c>
      <c r="K111" s="129">
        <f t="shared" si="9"/>
        <v>0</v>
      </c>
      <c r="L111" s="349">
        <f t="shared" si="9"/>
        <v>0</v>
      </c>
    </row>
    <row r="112" spans="1:12" ht="16" x14ac:dyDescent="0.25">
      <c r="A112" s="42" t="s">
        <v>61</v>
      </c>
      <c r="B112" s="133">
        <f t="shared" si="6"/>
        <v>2743647</v>
      </c>
      <c r="C112" s="133">
        <f>IFERROR(VLOOKUP($A112,'유통영업혁신단 IU'!$A:$G,3,FALSE),0)</f>
        <v>0</v>
      </c>
      <c r="D112" s="133">
        <f>IFERROR(VLOOKUP($A112,'유통영업혁신단 IU'!$A:$G,4,FALSE),0)</f>
        <v>1068800</v>
      </c>
      <c r="E112" s="133">
        <f>IFERROR(VLOOKUP($A112,'유통영업혁신단 IU'!$A:$G,5,FALSE),0)</f>
        <v>668662</v>
      </c>
      <c r="F112" s="133">
        <f>IFERROR(VLOOKUP($A112,'유통영업혁신단 IU'!$A:$G,7,FALSE),0)</f>
        <v>1006185</v>
      </c>
      <c r="I112" s="133">
        <f t="shared" si="7"/>
        <v>0</v>
      </c>
      <c r="J112" s="129">
        <f t="shared" si="9"/>
        <v>0</v>
      </c>
      <c r="K112" s="129">
        <f t="shared" si="9"/>
        <v>0</v>
      </c>
      <c r="L112" s="349">
        <f t="shared" si="9"/>
        <v>0</v>
      </c>
    </row>
    <row r="113" spans="1:12" ht="16" x14ac:dyDescent="0.25">
      <c r="A113" s="56" t="s">
        <v>62</v>
      </c>
      <c r="B113" s="133">
        <f t="shared" si="6"/>
        <v>450700</v>
      </c>
      <c r="C113" s="133">
        <f>IFERROR(VLOOKUP($A113,'유통영업혁신단 IU'!$A:$G,3,FALSE),0)</f>
        <v>0</v>
      </c>
      <c r="D113" s="133">
        <f>IFERROR(VLOOKUP($A113,'유통영업혁신단 IU'!$A:$G,4,FALSE),0)</f>
        <v>25800</v>
      </c>
      <c r="E113" s="133">
        <f>IFERROR(VLOOKUP($A113,'유통영업혁신단 IU'!$A:$G,5,FALSE),0)</f>
        <v>206000</v>
      </c>
      <c r="F113" s="133">
        <f>IFERROR(VLOOKUP($A113,'유통영업혁신단 IU'!$A:$G,7,FALSE),0)</f>
        <v>218900</v>
      </c>
      <c r="I113" s="133">
        <f t="shared" si="7"/>
        <v>0</v>
      </c>
      <c r="J113" s="129">
        <f t="shared" si="9"/>
        <v>0</v>
      </c>
      <c r="K113" s="129">
        <f t="shared" si="9"/>
        <v>0</v>
      </c>
      <c r="L113" s="349">
        <f t="shared" si="9"/>
        <v>0</v>
      </c>
    </row>
    <row r="114" spans="1:12" ht="16" x14ac:dyDescent="0.25">
      <c r="A114" s="23" t="s">
        <v>382</v>
      </c>
      <c r="B114" s="133">
        <f t="shared" si="6"/>
        <v>0</v>
      </c>
      <c r="C114" s="133">
        <f>IFERROR(VLOOKUP($A114,'유통영업혁신단 IU'!$A:$G,3,FALSE),0)</f>
        <v>0</v>
      </c>
      <c r="D114" s="133">
        <f>IFERROR(VLOOKUP($A114,'유통영업혁신단 IU'!$A:$G,4,FALSE),0)</f>
        <v>0</v>
      </c>
      <c r="E114" s="133">
        <f>IFERROR(VLOOKUP($A114,'유통영업혁신단 IU'!$A:$G,5,FALSE),0)</f>
        <v>0</v>
      </c>
      <c r="F114" s="133">
        <f>IFERROR(VLOOKUP($A114,'유통영업혁신단 IU'!$A:$G,7,FALSE),0)</f>
        <v>0</v>
      </c>
      <c r="I114" s="133">
        <f t="shared" si="7"/>
        <v>0</v>
      </c>
      <c r="J114" s="129">
        <f t="shared" si="9"/>
        <v>0</v>
      </c>
      <c r="K114" s="129">
        <f t="shared" si="9"/>
        <v>0</v>
      </c>
      <c r="L114" s="349">
        <f t="shared" si="9"/>
        <v>0</v>
      </c>
    </row>
    <row r="115" spans="1:12" ht="16" x14ac:dyDescent="0.25">
      <c r="A115" s="56" t="s">
        <v>218</v>
      </c>
      <c r="B115" s="133">
        <f t="shared" si="6"/>
        <v>0</v>
      </c>
      <c r="C115" s="133">
        <f>IFERROR(VLOOKUP($A115,'유통영업혁신단 IU'!$A:$G,3,FALSE),0)</f>
        <v>0</v>
      </c>
      <c r="D115" s="133">
        <f>IFERROR(VLOOKUP($A115,'유통영업혁신단 IU'!$A:$G,4,FALSE),0)</f>
        <v>0</v>
      </c>
      <c r="E115" s="133">
        <f>IFERROR(VLOOKUP($A115,'유통영업혁신단 IU'!$A:$G,5,FALSE),0)</f>
        <v>0</v>
      </c>
      <c r="F115" s="133">
        <f>IFERROR(VLOOKUP($A115,'유통영업혁신단 IU'!$A:$G,7,FALSE),0)</f>
        <v>0</v>
      </c>
      <c r="I115" s="133">
        <f t="shared" si="7"/>
        <v>0</v>
      </c>
      <c r="J115" s="129">
        <f t="shared" si="9"/>
        <v>0</v>
      </c>
      <c r="K115" s="129">
        <f t="shared" si="9"/>
        <v>0</v>
      </c>
      <c r="L115" s="349">
        <f t="shared" si="9"/>
        <v>0</v>
      </c>
    </row>
    <row r="116" spans="1:12" ht="16" x14ac:dyDescent="0.25">
      <c r="A116" s="183" t="s">
        <v>412</v>
      </c>
      <c r="B116" s="133">
        <f t="shared" si="6"/>
        <v>413000</v>
      </c>
      <c r="C116" s="133">
        <f>IFERROR(VLOOKUP($A116,'유통영업혁신단 IU'!$A:$G,3,FALSE),0)</f>
        <v>0</v>
      </c>
      <c r="D116" s="133">
        <f>IFERROR(VLOOKUP($A116,'유통영업혁신단 IU'!$A:$G,4,FALSE),0)</f>
        <v>243000</v>
      </c>
      <c r="E116" s="133">
        <f>IFERROR(VLOOKUP($A116,'유통영업혁신단 IU'!$A:$G,5,FALSE),0)</f>
        <v>67000</v>
      </c>
      <c r="F116" s="133">
        <f>IFERROR(VLOOKUP($A116,'유통영업혁신단 IU'!$A:$G,7,FALSE),0)</f>
        <v>103000</v>
      </c>
      <c r="I116" s="133">
        <f t="shared" si="7"/>
        <v>0</v>
      </c>
      <c r="J116" s="129">
        <f t="shared" ref="J116:L116" si="10">$I116*J$258</f>
        <v>0</v>
      </c>
      <c r="K116" s="129">
        <f t="shared" si="10"/>
        <v>0</v>
      </c>
      <c r="L116" s="349">
        <f t="shared" si="10"/>
        <v>0</v>
      </c>
    </row>
    <row r="117" spans="1:12" ht="16" x14ac:dyDescent="0.25">
      <c r="A117" s="42" t="s">
        <v>155</v>
      </c>
      <c r="B117" s="133">
        <f t="shared" si="6"/>
        <v>100000</v>
      </c>
      <c r="C117" s="133">
        <f>IFERROR(VLOOKUP($A117,'유통영업혁신단 IU'!$A:$G,3,FALSE),0)</f>
        <v>0</v>
      </c>
      <c r="D117" s="133">
        <f>IFERROR(VLOOKUP($A117,'유통영업혁신단 IU'!$A:$G,4,FALSE),0)</f>
        <v>100000</v>
      </c>
      <c r="E117" s="133">
        <f>IFERROR(VLOOKUP($A117,'유통영업혁신단 IU'!$A:$G,5,FALSE),0)</f>
        <v>0</v>
      </c>
      <c r="F117" s="133">
        <f>IFERROR(VLOOKUP($A117,'유통영업혁신단 IU'!$A:$G,7,FALSE),0)</f>
        <v>0</v>
      </c>
      <c r="I117" s="133">
        <f t="shared" si="7"/>
        <v>0</v>
      </c>
      <c r="J117" s="129">
        <f t="shared" ref="J117:L124" si="11">$I117*J$258</f>
        <v>0</v>
      </c>
      <c r="K117" s="129">
        <f t="shared" si="11"/>
        <v>0</v>
      </c>
      <c r="L117" s="349">
        <f t="shared" si="11"/>
        <v>0</v>
      </c>
    </row>
    <row r="118" spans="1:12" ht="16" x14ac:dyDescent="0.25">
      <c r="A118" s="56" t="s">
        <v>156</v>
      </c>
      <c r="B118" s="133">
        <f t="shared" si="6"/>
        <v>0</v>
      </c>
      <c r="C118" s="133">
        <f>IFERROR(VLOOKUP($A118,'유통영업혁신단 IU'!$A:$G,3,FALSE),0)</f>
        <v>0</v>
      </c>
      <c r="D118" s="133">
        <f>IFERROR(VLOOKUP($A118,'유통영업혁신단 IU'!$A:$G,4,FALSE),0)</f>
        <v>0</v>
      </c>
      <c r="E118" s="133">
        <f>IFERROR(VLOOKUP($A118,'유통영업혁신단 IU'!$A:$G,5,FALSE),0)</f>
        <v>0</v>
      </c>
      <c r="F118" s="133">
        <f>IFERROR(VLOOKUP($A118,'유통영업혁신단 IU'!$A:$G,7,FALSE),0)</f>
        <v>0</v>
      </c>
      <c r="I118" s="133">
        <f t="shared" si="7"/>
        <v>0</v>
      </c>
      <c r="J118" s="129">
        <f t="shared" si="11"/>
        <v>0</v>
      </c>
      <c r="K118" s="129">
        <f t="shared" si="11"/>
        <v>0</v>
      </c>
      <c r="L118" s="349">
        <f t="shared" si="11"/>
        <v>0</v>
      </c>
    </row>
    <row r="119" spans="1:12" ht="16" x14ac:dyDescent="0.25">
      <c r="A119" s="56" t="s">
        <v>219</v>
      </c>
      <c r="B119" s="133">
        <f t="shared" si="6"/>
        <v>0</v>
      </c>
      <c r="C119" s="133">
        <f>IFERROR(VLOOKUP($A119,'유통영업혁신단 IU'!$A:$G,3,FALSE),0)</f>
        <v>0</v>
      </c>
      <c r="D119" s="133">
        <f>IFERROR(VLOOKUP($A119,'유통영업혁신단 IU'!$A:$G,4,FALSE),0)</f>
        <v>0</v>
      </c>
      <c r="E119" s="133">
        <f>IFERROR(VLOOKUP($A119,'유통영업혁신단 IU'!$A:$G,5,FALSE),0)</f>
        <v>0</v>
      </c>
      <c r="F119" s="133">
        <f>IFERROR(VLOOKUP($A119,'유통영업혁신단 IU'!$A:$G,7,FALSE),0)</f>
        <v>0</v>
      </c>
      <c r="I119" s="133">
        <f t="shared" si="7"/>
        <v>0</v>
      </c>
      <c r="J119" s="129">
        <f t="shared" si="11"/>
        <v>0</v>
      </c>
      <c r="K119" s="129">
        <f t="shared" si="11"/>
        <v>0</v>
      </c>
      <c r="L119" s="349">
        <f t="shared" si="11"/>
        <v>0</v>
      </c>
    </row>
    <row r="120" spans="1:12" ht="16" x14ac:dyDescent="0.25">
      <c r="A120" s="56" t="s">
        <v>157</v>
      </c>
      <c r="B120" s="133">
        <f t="shared" si="6"/>
        <v>100000</v>
      </c>
      <c r="C120" s="133">
        <f>IFERROR(VLOOKUP($A120,'유통영업혁신단 IU'!$A:$G,3,FALSE),0)</f>
        <v>0</v>
      </c>
      <c r="D120" s="133">
        <f>IFERROR(VLOOKUP($A120,'유통영업혁신단 IU'!$A:$G,4,FALSE),0)</f>
        <v>100000</v>
      </c>
      <c r="E120" s="133">
        <f>IFERROR(VLOOKUP($A120,'유통영업혁신단 IU'!$A:$G,5,FALSE),0)</f>
        <v>0</v>
      </c>
      <c r="F120" s="133">
        <f>IFERROR(VLOOKUP($A120,'유통영업혁신단 IU'!$A:$G,7,FALSE),0)</f>
        <v>0</v>
      </c>
      <c r="I120" s="133">
        <f t="shared" si="7"/>
        <v>0</v>
      </c>
      <c r="J120" s="129">
        <f t="shared" si="11"/>
        <v>0</v>
      </c>
      <c r="K120" s="129">
        <f t="shared" si="11"/>
        <v>0</v>
      </c>
      <c r="L120" s="349">
        <f t="shared" si="11"/>
        <v>0</v>
      </c>
    </row>
    <row r="121" spans="1:12" ht="16" x14ac:dyDescent="0.25">
      <c r="A121" s="42" t="s">
        <v>63</v>
      </c>
      <c r="B121" s="133">
        <f t="shared" si="6"/>
        <v>8218420</v>
      </c>
      <c r="C121" s="133">
        <f>IFERROR(VLOOKUP($A121,'유통영업혁신단 IU'!$A:$G,3,FALSE),0)</f>
        <v>0</v>
      </c>
      <c r="D121" s="133">
        <f>IFERROR(VLOOKUP($A121,'유통영업혁신단 IU'!$A:$G,4,FALSE),0)</f>
        <v>142520</v>
      </c>
      <c r="E121" s="133">
        <f>IFERROR(VLOOKUP($A121,'유통영업혁신단 IU'!$A:$G,5,FALSE),0)</f>
        <v>28930</v>
      </c>
      <c r="F121" s="133">
        <f>IFERROR(VLOOKUP($A121,'유통영업혁신단 IU'!$A:$G,7,FALSE),0)</f>
        <v>8046970</v>
      </c>
      <c r="I121" s="133">
        <f t="shared" si="7"/>
        <v>0</v>
      </c>
      <c r="J121" s="129">
        <f t="shared" si="11"/>
        <v>0</v>
      </c>
      <c r="K121" s="129">
        <f t="shared" si="11"/>
        <v>0</v>
      </c>
      <c r="L121" s="349">
        <f t="shared" si="11"/>
        <v>0</v>
      </c>
    </row>
    <row r="122" spans="1:12" ht="16" x14ac:dyDescent="0.25">
      <c r="A122" s="56" t="s">
        <v>64</v>
      </c>
      <c r="B122" s="133">
        <f t="shared" si="6"/>
        <v>0</v>
      </c>
      <c r="C122" s="133">
        <f>IFERROR(VLOOKUP($A122,'유통영업혁신단 IU'!$A:$G,3,FALSE),0)</f>
        <v>0</v>
      </c>
      <c r="D122" s="133">
        <f>IFERROR(VLOOKUP($A122,'유통영업혁신단 IU'!$A:$G,4,FALSE),0)</f>
        <v>0</v>
      </c>
      <c r="E122" s="133">
        <f>IFERROR(VLOOKUP($A122,'유통영업혁신단 IU'!$A:$G,5,FALSE),0)</f>
        <v>0</v>
      </c>
      <c r="F122" s="133">
        <f>IFERROR(VLOOKUP($A122,'유통영업혁신단 IU'!$A:$G,7,FALSE),0)</f>
        <v>0</v>
      </c>
      <c r="I122" s="133">
        <f t="shared" si="7"/>
        <v>0</v>
      </c>
      <c r="J122" s="129">
        <f t="shared" si="11"/>
        <v>0</v>
      </c>
      <c r="K122" s="129">
        <f t="shared" si="11"/>
        <v>0</v>
      </c>
      <c r="L122" s="349">
        <f t="shared" si="11"/>
        <v>0</v>
      </c>
    </row>
    <row r="123" spans="1:12" ht="16" x14ac:dyDescent="0.25">
      <c r="A123" s="56" t="s">
        <v>65</v>
      </c>
      <c r="B123" s="133">
        <f t="shared" si="6"/>
        <v>2664600</v>
      </c>
      <c r="C123" s="133">
        <f>IFERROR(VLOOKUP($A123,'유통영업혁신단 IU'!$A:$G,3,FALSE),0)</f>
        <v>0</v>
      </c>
      <c r="D123" s="133">
        <f>IFERROR(VLOOKUP($A123,'유통영업혁신단 IU'!$A:$G,4,FALSE),0)</f>
        <v>0</v>
      </c>
      <c r="E123" s="133">
        <f>IFERROR(VLOOKUP($A123,'유통영업혁신단 IU'!$A:$G,5,FALSE),0)</f>
        <v>0</v>
      </c>
      <c r="F123" s="133">
        <f>IFERROR(VLOOKUP($A123,'유통영업혁신단 IU'!$A:$G,7,FALSE),0)</f>
        <v>2664600</v>
      </c>
      <c r="I123" s="133">
        <f t="shared" si="7"/>
        <v>0</v>
      </c>
      <c r="J123" s="129">
        <f t="shared" si="11"/>
        <v>0</v>
      </c>
      <c r="K123" s="129">
        <f t="shared" si="11"/>
        <v>0</v>
      </c>
      <c r="L123" s="349">
        <f t="shared" si="11"/>
        <v>0</v>
      </c>
    </row>
    <row r="124" spans="1:12" ht="16" x14ac:dyDescent="0.25">
      <c r="A124" s="56" t="s">
        <v>66</v>
      </c>
      <c r="B124" s="133">
        <f t="shared" si="6"/>
        <v>5353590</v>
      </c>
      <c r="C124" s="133">
        <f>IFERROR(VLOOKUP($A124,'유통영업혁신단 IU'!$A:$G,3,FALSE),0)</f>
        <v>0</v>
      </c>
      <c r="D124" s="133">
        <f>IFERROR(VLOOKUP($A124,'유통영업혁신단 IU'!$A:$G,4,FALSE),0)</f>
        <v>0</v>
      </c>
      <c r="E124" s="133">
        <f>IFERROR(VLOOKUP($A124,'유통영업혁신단 IU'!$A:$G,5,FALSE),0)</f>
        <v>0</v>
      </c>
      <c r="F124" s="133">
        <f>IFERROR(VLOOKUP($A124,'유통영업혁신단 IU'!$A:$G,7,FALSE),0)</f>
        <v>5353590</v>
      </c>
      <c r="I124" s="133">
        <f t="shared" si="7"/>
        <v>0</v>
      </c>
      <c r="J124" s="129">
        <f t="shared" si="11"/>
        <v>0</v>
      </c>
      <c r="K124" s="129">
        <f t="shared" si="11"/>
        <v>0</v>
      </c>
      <c r="L124" s="349">
        <f t="shared" si="11"/>
        <v>0</v>
      </c>
    </row>
    <row r="125" spans="1:12" ht="16" x14ac:dyDescent="0.25">
      <c r="A125" s="56" t="s">
        <v>67</v>
      </c>
      <c r="B125" s="133">
        <f t="shared" si="6"/>
        <v>200230</v>
      </c>
      <c r="C125" s="133">
        <f>IFERROR(VLOOKUP($A125,'유통영업혁신단 IU'!$A:$G,3,FALSE),0)</f>
        <v>0</v>
      </c>
      <c r="D125" s="133">
        <f>IFERROR(VLOOKUP($A125,'유통영업혁신단 IU'!$A:$G,4,FALSE),0)</f>
        <v>142520</v>
      </c>
      <c r="E125" s="133">
        <f>IFERROR(VLOOKUP($A125,'유통영업혁신단 IU'!$A:$G,5,FALSE),0)</f>
        <v>28930</v>
      </c>
      <c r="F125" s="133">
        <f>IFERROR(VLOOKUP($A125,'유통영업혁신단 IU'!$A:$G,7,FALSE),0)</f>
        <v>28780</v>
      </c>
      <c r="I125" s="133">
        <f t="shared" si="7"/>
        <v>0</v>
      </c>
      <c r="J125" s="129">
        <f t="shared" ref="J125:L144" si="12">$I125*J$258</f>
        <v>0</v>
      </c>
      <c r="K125" s="129">
        <f t="shared" si="12"/>
        <v>0</v>
      </c>
      <c r="L125" s="349">
        <f t="shared" si="12"/>
        <v>0</v>
      </c>
    </row>
    <row r="126" spans="1:12" ht="16" x14ac:dyDescent="0.25">
      <c r="A126" s="57" t="s">
        <v>220</v>
      </c>
      <c r="B126" s="133">
        <f t="shared" si="6"/>
        <v>0</v>
      </c>
      <c r="C126" s="133">
        <f>IFERROR(VLOOKUP($A126,'유통영업혁신단 IU'!$A:$G,3,FALSE),0)</f>
        <v>0</v>
      </c>
      <c r="D126" s="133">
        <f>IFERROR(VLOOKUP($A126,'유통영업혁신단 IU'!$A:$G,4,FALSE),0)</f>
        <v>0</v>
      </c>
      <c r="E126" s="133">
        <f>IFERROR(VLOOKUP($A126,'유통영업혁신단 IU'!$A:$G,5,FALSE),0)</f>
        <v>0</v>
      </c>
      <c r="F126" s="133">
        <f>IFERROR(VLOOKUP($A126,'유통영업혁신단 IU'!$A:$G,7,FALSE),0)</f>
        <v>0</v>
      </c>
      <c r="I126" s="133">
        <f t="shared" si="7"/>
        <v>0</v>
      </c>
      <c r="J126" s="129">
        <f t="shared" si="12"/>
        <v>0</v>
      </c>
      <c r="K126" s="129">
        <f t="shared" si="12"/>
        <v>0</v>
      </c>
      <c r="L126" s="349">
        <f t="shared" si="12"/>
        <v>0</v>
      </c>
    </row>
    <row r="127" spans="1:12" ht="16" x14ac:dyDescent="0.25">
      <c r="A127" s="60" t="s">
        <v>221</v>
      </c>
      <c r="B127" s="133">
        <f t="shared" si="6"/>
        <v>0</v>
      </c>
      <c r="C127" s="133">
        <f>IFERROR(VLOOKUP($A127,'유통영업혁신단 IU'!$A:$G,3,FALSE),0)</f>
        <v>0</v>
      </c>
      <c r="D127" s="133">
        <f>IFERROR(VLOOKUP($A127,'유통영업혁신단 IU'!$A:$G,4,FALSE),0)</f>
        <v>0</v>
      </c>
      <c r="E127" s="133">
        <f>IFERROR(VLOOKUP($A127,'유통영업혁신단 IU'!$A:$G,5,FALSE),0)</f>
        <v>0</v>
      </c>
      <c r="F127" s="133">
        <f>IFERROR(VLOOKUP($A127,'유통영업혁신단 IU'!$A:$G,7,FALSE),0)</f>
        <v>0</v>
      </c>
      <c r="I127" s="133">
        <f t="shared" si="7"/>
        <v>0</v>
      </c>
      <c r="J127" s="129">
        <f t="shared" si="12"/>
        <v>0</v>
      </c>
      <c r="K127" s="129">
        <f t="shared" si="12"/>
        <v>0</v>
      </c>
      <c r="L127" s="349">
        <f t="shared" si="12"/>
        <v>0</v>
      </c>
    </row>
    <row r="128" spans="1:12" ht="16" x14ac:dyDescent="0.25">
      <c r="A128" s="42" t="s">
        <v>68</v>
      </c>
      <c r="B128" s="133">
        <f t="shared" si="6"/>
        <v>0</v>
      </c>
      <c r="C128" s="133">
        <f>IFERROR(VLOOKUP($A128,'유통영업혁신단 IU'!$A:$G,3,FALSE),0)</f>
        <v>0</v>
      </c>
      <c r="D128" s="133">
        <f>IFERROR(VLOOKUP($A128,'유통영업혁신단 IU'!$A:$G,4,FALSE),0)</f>
        <v>0</v>
      </c>
      <c r="E128" s="133">
        <f>IFERROR(VLOOKUP($A128,'유통영업혁신단 IU'!$A:$G,5,FALSE),0)</f>
        <v>0</v>
      </c>
      <c r="F128" s="133">
        <f>IFERROR(VLOOKUP($A128,'유통영업혁신단 IU'!$A:$G,7,FALSE),0)</f>
        <v>0</v>
      </c>
      <c r="I128" s="133">
        <f t="shared" si="7"/>
        <v>0</v>
      </c>
      <c r="J128" s="129">
        <f t="shared" si="12"/>
        <v>0</v>
      </c>
      <c r="K128" s="129">
        <f t="shared" si="12"/>
        <v>0</v>
      </c>
      <c r="L128" s="349">
        <f t="shared" si="12"/>
        <v>0</v>
      </c>
    </row>
    <row r="129" spans="1:12" ht="16" x14ac:dyDescent="0.25">
      <c r="A129" s="56" t="s">
        <v>69</v>
      </c>
      <c r="B129" s="133">
        <f t="shared" si="6"/>
        <v>0</v>
      </c>
      <c r="C129" s="133">
        <f>IFERROR(VLOOKUP($A129,'유통영업혁신단 IU'!$A:$G,3,FALSE),0)</f>
        <v>0</v>
      </c>
      <c r="D129" s="133">
        <f>IFERROR(VLOOKUP($A129,'유통영업혁신단 IU'!$A:$G,4,FALSE),0)</f>
        <v>0</v>
      </c>
      <c r="E129" s="133">
        <f>IFERROR(VLOOKUP($A129,'유통영업혁신단 IU'!$A:$G,5,FALSE),0)</f>
        <v>0</v>
      </c>
      <c r="F129" s="133">
        <f>IFERROR(VLOOKUP($A129,'유통영업혁신단 IU'!$A:$G,7,FALSE),0)</f>
        <v>0</v>
      </c>
      <c r="I129" s="133">
        <f t="shared" si="7"/>
        <v>0</v>
      </c>
      <c r="J129" s="129">
        <f t="shared" si="12"/>
        <v>0</v>
      </c>
      <c r="K129" s="129">
        <f t="shared" si="12"/>
        <v>0</v>
      </c>
      <c r="L129" s="349">
        <f t="shared" si="12"/>
        <v>0</v>
      </c>
    </row>
    <row r="130" spans="1:12" ht="16" x14ac:dyDescent="0.25">
      <c r="A130" s="23" t="s">
        <v>345</v>
      </c>
      <c r="B130" s="133">
        <f t="shared" ref="B130:B193" si="13">SUM(C130:F130)</f>
        <v>0</v>
      </c>
      <c r="C130" s="133">
        <f>IFERROR(VLOOKUP($A130,'유통영업혁신단 IU'!$A:$G,3,FALSE),0)</f>
        <v>0</v>
      </c>
      <c r="D130" s="133">
        <f>IFERROR(VLOOKUP($A130,'유통영업혁신단 IU'!$A:$G,4,FALSE),0)</f>
        <v>0</v>
      </c>
      <c r="E130" s="133">
        <f>IFERROR(VLOOKUP($A130,'유통영업혁신단 IU'!$A:$G,5,FALSE),0)</f>
        <v>0</v>
      </c>
      <c r="F130" s="133">
        <f>IFERROR(VLOOKUP($A130,'유통영업혁신단 IU'!$A:$G,7,FALSE),0)</f>
        <v>0</v>
      </c>
      <c r="I130" s="133">
        <f t="shared" ref="I130:I193" si="14">C130</f>
        <v>0</v>
      </c>
      <c r="J130" s="129">
        <f t="shared" si="12"/>
        <v>0</v>
      </c>
      <c r="K130" s="129">
        <f t="shared" si="12"/>
        <v>0</v>
      </c>
      <c r="L130" s="349">
        <f t="shared" si="12"/>
        <v>0</v>
      </c>
    </row>
    <row r="131" spans="1:12" ht="16" x14ac:dyDescent="0.25">
      <c r="A131" s="42" t="s">
        <v>158</v>
      </c>
      <c r="B131" s="133">
        <f t="shared" si="13"/>
        <v>0</v>
      </c>
      <c r="C131" s="133">
        <f>IFERROR(VLOOKUP($A131,'유통영업혁신단 IU'!$A:$G,3,FALSE),0)</f>
        <v>0</v>
      </c>
      <c r="D131" s="133">
        <f>IFERROR(VLOOKUP($A131,'유통영업혁신단 IU'!$A:$G,4,FALSE),0)</f>
        <v>0</v>
      </c>
      <c r="E131" s="133">
        <f>IFERROR(VLOOKUP($A131,'유통영업혁신단 IU'!$A:$G,5,FALSE),0)</f>
        <v>0</v>
      </c>
      <c r="F131" s="133">
        <f>IFERROR(VLOOKUP($A131,'유통영업혁신단 IU'!$A:$G,7,FALSE),0)</f>
        <v>0</v>
      </c>
      <c r="I131" s="133">
        <f t="shared" si="14"/>
        <v>0</v>
      </c>
      <c r="J131" s="129">
        <f t="shared" si="12"/>
        <v>0</v>
      </c>
      <c r="K131" s="129">
        <f t="shared" si="12"/>
        <v>0</v>
      </c>
      <c r="L131" s="349">
        <f t="shared" si="12"/>
        <v>0</v>
      </c>
    </row>
    <row r="132" spans="1:12" ht="16" x14ac:dyDescent="0.25">
      <c r="A132" s="56" t="s">
        <v>159</v>
      </c>
      <c r="B132" s="133">
        <f t="shared" si="13"/>
        <v>0</v>
      </c>
      <c r="C132" s="133">
        <f>IFERROR(VLOOKUP($A132,'유통영업혁신단 IU'!$A:$G,3,FALSE),0)</f>
        <v>0</v>
      </c>
      <c r="D132" s="133">
        <f>IFERROR(VLOOKUP($A132,'유통영업혁신단 IU'!$A:$G,4,FALSE),0)</f>
        <v>0</v>
      </c>
      <c r="E132" s="133">
        <f>IFERROR(VLOOKUP($A132,'유통영업혁신단 IU'!$A:$G,5,FALSE),0)</f>
        <v>0</v>
      </c>
      <c r="F132" s="133">
        <f>IFERROR(VLOOKUP($A132,'유통영업혁신단 IU'!$A:$G,7,FALSE),0)</f>
        <v>0</v>
      </c>
      <c r="I132" s="133">
        <f t="shared" si="14"/>
        <v>0</v>
      </c>
      <c r="J132" s="129">
        <f t="shared" si="12"/>
        <v>0</v>
      </c>
      <c r="K132" s="129">
        <f t="shared" si="12"/>
        <v>0</v>
      </c>
      <c r="L132" s="349">
        <f t="shared" si="12"/>
        <v>0</v>
      </c>
    </row>
    <row r="133" spans="1:12" ht="16" x14ac:dyDescent="0.25">
      <c r="A133" s="56" t="s">
        <v>222</v>
      </c>
      <c r="B133" s="133">
        <f t="shared" si="13"/>
        <v>0</v>
      </c>
      <c r="C133" s="133">
        <f>IFERROR(VLOOKUP($A133,'유통영업혁신단 IU'!$A:$G,3,FALSE),0)</f>
        <v>0</v>
      </c>
      <c r="D133" s="133">
        <f>IFERROR(VLOOKUP($A133,'유통영업혁신단 IU'!$A:$G,4,FALSE),0)</f>
        <v>0</v>
      </c>
      <c r="E133" s="133">
        <f>IFERROR(VLOOKUP($A133,'유통영업혁신단 IU'!$A:$G,5,FALSE),0)</f>
        <v>0</v>
      </c>
      <c r="F133" s="133">
        <f>IFERROR(VLOOKUP($A133,'유통영업혁신단 IU'!$A:$G,7,FALSE),0)</f>
        <v>0</v>
      </c>
      <c r="I133" s="133">
        <f t="shared" si="14"/>
        <v>0</v>
      </c>
      <c r="J133" s="129">
        <f t="shared" si="12"/>
        <v>0</v>
      </c>
      <c r="K133" s="129">
        <f t="shared" si="12"/>
        <v>0</v>
      </c>
      <c r="L133" s="349">
        <f t="shared" si="12"/>
        <v>0</v>
      </c>
    </row>
    <row r="134" spans="1:12" ht="16" x14ac:dyDescent="0.25">
      <c r="A134" s="56" t="s">
        <v>223</v>
      </c>
      <c r="B134" s="133">
        <f t="shared" si="13"/>
        <v>0</v>
      </c>
      <c r="C134" s="133">
        <f>IFERROR(VLOOKUP($A134,'유통영업혁신단 IU'!$A:$G,3,FALSE),0)</f>
        <v>0</v>
      </c>
      <c r="D134" s="133">
        <f>IFERROR(VLOOKUP($A134,'유통영업혁신단 IU'!$A:$G,4,FALSE),0)</f>
        <v>0</v>
      </c>
      <c r="E134" s="133">
        <f>IFERROR(VLOOKUP($A134,'유통영업혁신단 IU'!$A:$G,5,FALSE),0)</f>
        <v>0</v>
      </c>
      <c r="F134" s="133">
        <f>IFERROR(VLOOKUP($A134,'유통영업혁신단 IU'!$A:$G,7,FALSE),0)</f>
        <v>0</v>
      </c>
      <c r="I134" s="133">
        <f t="shared" si="14"/>
        <v>0</v>
      </c>
      <c r="J134" s="129">
        <f t="shared" si="12"/>
        <v>0</v>
      </c>
      <c r="K134" s="129">
        <f t="shared" si="12"/>
        <v>0</v>
      </c>
      <c r="L134" s="349">
        <f t="shared" si="12"/>
        <v>0</v>
      </c>
    </row>
    <row r="135" spans="1:12" ht="16" x14ac:dyDescent="0.25">
      <c r="A135" s="56" t="s">
        <v>160</v>
      </c>
      <c r="B135" s="133">
        <f t="shared" si="13"/>
        <v>0</v>
      </c>
      <c r="C135" s="133">
        <f>IFERROR(VLOOKUP($A135,'유통영업혁신단 IU'!$A:$G,3,FALSE),0)</f>
        <v>0</v>
      </c>
      <c r="D135" s="133">
        <f>IFERROR(VLOOKUP($A135,'유통영업혁신단 IU'!$A:$G,4,FALSE),0)</f>
        <v>0</v>
      </c>
      <c r="E135" s="133">
        <f>IFERROR(VLOOKUP($A135,'유통영업혁신단 IU'!$A:$G,5,FALSE),0)</f>
        <v>0</v>
      </c>
      <c r="F135" s="133">
        <f>IFERROR(VLOOKUP($A135,'유통영업혁신단 IU'!$A:$G,7,FALSE),0)</f>
        <v>0</v>
      </c>
      <c r="I135" s="133">
        <f t="shared" si="14"/>
        <v>0</v>
      </c>
      <c r="J135" s="129">
        <f t="shared" si="12"/>
        <v>0</v>
      </c>
      <c r="K135" s="129">
        <f t="shared" si="12"/>
        <v>0</v>
      </c>
      <c r="L135" s="349">
        <f t="shared" si="12"/>
        <v>0</v>
      </c>
    </row>
    <row r="136" spans="1:12" ht="16" x14ac:dyDescent="0.25">
      <c r="A136" s="42" t="s">
        <v>70</v>
      </c>
      <c r="B136" s="133">
        <f t="shared" si="13"/>
        <v>0</v>
      </c>
      <c r="C136" s="133">
        <f>IFERROR(VLOOKUP($A136,'유통영업혁신단 IU'!$A:$G,3,FALSE),0)</f>
        <v>0</v>
      </c>
      <c r="D136" s="133">
        <f>IFERROR(VLOOKUP($A136,'유통영업혁신단 IU'!$A:$G,4,FALSE),0)</f>
        <v>0</v>
      </c>
      <c r="E136" s="133">
        <f>IFERROR(VLOOKUP($A136,'유통영업혁신단 IU'!$A:$G,5,FALSE),0)</f>
        <v>0</v>
      </c>
      <c r="F136" s="133">
        <f>IFERROR(VLOOKUP($A136,'유통영업혁신단 IU'!$A:$G,7,FALSE),0)</f>
        <v>0</v>
      </c>
      <c r="I136" s="133">
        <f t="shared" si="14"/>
        <v>0</v>
      </c>
      <c r="J136" s="129">
        <f t="shared" si="12"/>
        <v>0</v>
      </c>
      <c r="K136" s="129">
        <f t="shared" si="12"/>
        <v>0</v>
      </c>
      <c r="L136" s="349">
        <f t="shared" si="12"/>
        <v>0</v>
      </c>
    </row>
    <row r="137" spans="1:12" ht="16" x14ac:dyDescent="0.25">
      <c r="A137" s="42" t="s">
        <v>71</v>
      </c>
      <c r="B137" s="133">
        <f t="shared" si="13"/>
        <v>66706692</v>
      </c>
      <c r="C137" s="133">
        <f>IFERROR(VLOOKUP($A137,'유통영업혁신단 IU'!$A:$G,3,FALSE),0)</f>
        <v>0</v>
      </c>
      <c r="D137" s="133">
        <f>IFERROR(VLOOKUP($A137,'유통영업혁신단 IU'!$A:$G,4,FALSE),0)</f>
        <v>6504915</v>
      </c>
      <c r="E137" s="133">
        <f>IFERROR(VLOOKUP($A137,'유통영업혁신단 IU'!$A:$G,5,FALSE),0)</f>
        <v>6504915</v>
      </c>
      <c r="F137" s="133">
        <f>IFERROR(VLOOKUP($A137,'유통영업혁신단 IU'!$A:$G,7,FALSE),0)</f>
        <v>53696862</v>
      </c>
      <c r="I137" s="133">
        <f t="shared" si="14"/>
        <v>0</v>
      </c>
      <c r="J137" s="129">
        <f t="shared" si="12"/>
        <v>0</v>
      </c>
      <c r="K137" s="129">
        <f t="shared" si="12"/>
        <v>0</v>
      </c>
      <c r="L137" s="349">
        <f t="shared" si="12"/>
        <v>0</v>
      </c>
    </row>
    <row r="138" spans="1:12" ht="16" x14ac:dyDescent="0.25">
      <c r="A138" s="56" t="s">
        <v>72</v>
      </c>
      <c r="B138" s="133">
        <f t="shared" si="13"/>
        <v>0</v>
      </c>
      <c r="C138" s="133">
        <f>IFERROR(VLOOKUP($A138,'유통영업혁신단 IU'!$A:$G,3,FALSE),0)</f>
        <v>0</v>
      </c>
      <c r="D138" s="133">
        <f>IFERROR(VLOOKUP($A138,'유통영업혁신단 IU'!$A:$G,4,FALSE),0)</f>
        <v>0</v>
      </c>
      <c r="E138" s="133">
        <f>IFERROR(VLOOKUP($A138,'유통영업혁신단 IU'!$A:$G,5,FALSE),0)</f>
        <v>0</v>
      </c>
      <c r="F138" s="133">
        <f>IFERROR(VLOOKUP($A138,'유통영업혁신단 IU'!$A:$G,7,FALSE),0)</f>
        <v>0</v>
      </c>
      <c r="I138" s="133">
        <f t="shared" si="14"/>
        <v>0</v>
      </c>
      <c r="J138" s="129">
        <f t="shared" si="12"/>
        <v>0</v>
      </c>
      <c r="K138" s="129">
        <f t="shared" si="12"/>
        <v>0</v>
      </c>
      <c r="L138" s="349">
        <f t="shared" si="12"/>
        <v>0</v>
      </c>
    </row>
    <row r="139" spans="1:12" ht="16" x14ac:dyDescent="0.25">
      <c r="A139" s="56" t="s">
        <v>224</v>
      </c>
      <c r="B139" s="133">
        <f t="shared" si="13"/>
        <v>0</v>
      </c>
      <c r="C139" s="133">
        <f>IFERROR(VLOOKUP($A139,'유통영업혁신단 IU'!$A:$G,3,FALSE),0)</f>
        <v>0</v>
      </c>
      <c r="D139" s="133">
        <f>IFERROR(VLOOKUP($A139,'유통영업혁신단 IU'!$A:$G,4,FALSE),0)</f>
        <v>0</v>
      </c>
      <c r="E139" s="133">
        <f>IFERROR(VLOOKUP($A139,'유통영업혁신단 IU'!$A:$G,5,FALSE),0)</f>
        <v>0</v>
      </c>
      <c r="F139" s="133">
        <f>IFERROR(VLOOKUP($A139,'유통영업혁신단 IU'!$A:$G,7,FALSE),0)</f>
        <v>0</v>
      </c>
      <c r="I139" s="133">
        <f t="shared" si="14"/>
        <v>0</v>
      </c>
      <c r="J139" s="129">
        <f t="shared" si="12"/>
        <v>0</v>
      </c>
      <c r="K139" s="129">
        <f t="shared" si="12"/>
        <v>0</v>
      </c>
      <c r="L139" s="349">
        <f t="shared" si="12"/>
        <v>0</v>
      </c>
    </row>
    <row r="140" spans="1:12" ht="16" x14ac:dyDescent="0.25">
      <c r="A140" s="56" t="s">
        <v>73</v>
      </c>
      <c r="B140" s="133">
        <f t="shared" si="13"/>
        <v>44225808</v>
      </c>
      <c r="C140" s="133">
        <f>IFERROR(VLOOKUP($A140,'유통영업혁신단 IU'!$A:$G,3,FALSE),0)</f>
        <v>0</v>
      </c>
      <c r="D140" s="133">
        <f>IFERROR(VLOOKUP($A140,'유통영업혁신단 IU'!$A:$G,4,FALSE),0)</f>
        <v>3800070</v>
      </c>
      <c r="E140" s="133">
        <f>IFERROR(VLOOKUP($A140,'유통영업혁신단 IU'!$A:$G,5,FALSE),0)</f>
        <v>3800070</v>
      </c>
      <c r="F140" s="133">
        <f>IFERROR(VLOOKUP($A140,'유통영업혁신단 IU'!$A:$G,7,FALSE),0)</f>
        <v>36625668</v>
      </c>
      <c r="I140" s="133">
        <f t="shared" si="14"/>
        <v>0</v>
      </c>
      <c r="J140" s="129">
        <f t="shared" si="12"/>
        <v>0</v>
      </c>
      <c r="K140" s="129">
        <f t="shared" si="12"/>
        <v>0</v>
      </c>
      <c r="L140" s="349">
        <f t="shared" si="12"/>
        <v>0</v>
      </c>
    </row>
    <row r="141" spans="1:12" ht="16" x14ac:dyDescent="0.25">
      <c r="A141" s="56" t="s">
        <v>74</v>
      </c>
      <c r="B141" s="133">
        <f t="shared" si="13"/>
        <v>22480884</v>
      </c>
      <c r="C141" s="133">
        <f>IFERROR(VLOOKUP($A141,'유통영업혁신단 IU'!$A:$G,3,FALSE),0)</f>
        <v>0</v>
      </c>
      <c r="D141" s="133">
        <f>IFERROR(VLOOKUP($A141,'유통영업혁신단 IU'!$A:$G,4,FALSE),0)</f>
        <v>2704845</v>
      </c>
      <c r="E141" s="133">
        <f>IFERROR(VLOOKUP($A141,'유통영업혁신단 IU'!$A:$G,5,FALSE),0)</f>
        <v>2704845</v>
      </c>
      <c r="F141" s="133">
        <f>IFERROR(VLOOKUP($A141,'유통영업혁신단 IU'!$A:$G,7,FALSE),0)</f>
        <v>17071194</v>
      </c>
      <c r="I141" s="133">
        <f t="shared" si="14"/>
        <v>0</v>
      </c>
      <c r="J141" s="129">
        <f t="shared" si="12"/>
        <v>0</v>
      </c>
      <c r="K141" s="129">
        <f t="shared" si="12"/>
        <v>0</v>
      </c>
      <c r="L141" s="349">
        <f t="shared" si="12"/>
        <v>0</v>
      </c>
    </row>
    <row r="142" spans="1:12" ht="16" x14ac:dyDescent="0.25">
      <c r="A142" s="56" t="s">
        <v>161</v>
      </c>
      <c r="B142" s="133">
        <f t="shared" si="13"/>
        <v>0</v>
      </c>
      <c r="C142" s="133">
        <f>IFERROR(VLOOKUP($A142,'유통영업혁신단 IU'!$A:$G,3,FALSE),0)</f>
        <v>0</v>
      </c>
      <c r="D142" s="133">
        <f>IFERROR(VLOOKUP($A142,'유통영업혁신단 IU'!$A:$G,4,FALSE),0)</f>
        <v>0</v>
      </c>
      <c r="E142" s="133">
        <f>IFERROR(VLOOKUP($A142,'유통영업혁신단 IU'!$A:$G,5,FALSE),0)</f>
        <v>0</v>
      </c>
      <c r="F142" s="133">
        <f>IFERROR(VLOOKUP($A142,'유통영업혁신단 IU'!$A:$G,7,FALSE),0)</f>
        <v>0</v>
      </c>
      <c r="I142" s="133">
        <f t="shared" si="14"/>
        <v>0</v>
      </c>
      <c r="J142" s="129">
        <f t="shared" si="12"/>
        <v>0</v>
      </c>
      <c r="K142" s="129">
        <f t="shared" si="12"/>
        <v>0</v>
      </c>
      <c r="L142" s="349">
        <f t="shared" si="12"/>
        <v>0</v>
      </c>
    </row>
    <row r="143" spans="1:12" ht="16" x14ac:dyDescent="0.25">
      <c r="A143" s="56" t="s">
        <v>225</v>
      </c>
      <c r="B143" s="133">
        <f t="shared" si="13"/>
        <v>0</v>
      </c>
      <c r="C143" s="133">
        <f>IFERROR(VLOOKUP($A143,'유통영업혁신단 IU'!$A:$G,3,FALSE),0)</f>
        <v>0</v>
      </c>
      <c r="D143" s="133">
        <f>IFERROR(VLOOKUP($A143,'유통영업혁신단 IU'!$A:$G,4,FALSE),0)</f>
        <v>0</v>
      </c>
      <c r="E143" s="133">
        <f>IFERROR(VLOOKUP($A143,'유통영업혁신단 IU'!$A:$G,5,FALSE),0)</f>
        <v>0</v>
      </c>
      <c r="F143" s="133">
        <f>IFERROR(VLOOKUP($A143,'유통영업혁신단 IU'!$A:$G,7,FALSE),0)</f>
        <v>0</v>
      </c>
      <c r="I143" s="133">
        <f t="shared" si="14"/>
        <v>0</v>
      </c>
      <c r="J143" s="129">
        <f t="shared" si="12"/>
        <v>0</v>
      </c>
      <c r="K143" s="129">
        <f t="shared" si="12"/>
        <v>0</v>
      </c>
      <c r="L143" s="349">
        <f t="shared" si="12"/>
        <v>0</v>
      </c>
    </row>
    <row r="144" spans="1:12" ht="16" x14ac:dyDescent="0.25">
      <c r="A144" s="23" t="s">
        <v>346</v>
      </c>
      <c r="B144" s="133">
        <f t="shared" si="13"/>
        <v>0</v>
      </c>
      <c r="C144" s="133">
        <f>IFERROR(VLOOKUP($A144,'유통영업혁신단 IU'!$A:$G,3,FALSE),0)</f>
        <v>0</v>
      </c>
      <c r="D144" s="133">
        <f>IFERROR(VLOOKUP($A144,'유통영업혁신단 IU'!$A:$G,4,FALSE),0)</f>
        <v>0</v>
      </c>
      <c r="E144" s="133">
        <f>IFERROR(VLOOKUP($A144,'유통영업혁신단 IU'!$A:$G,5,FALSE),0)</f>
        <v>0</v>
      </c>
      <c r="F144" s="133">
        <f>IFERROR(VLOOKUP($A144,'유통영업혁신단 IU'!$A:$G,7,FALSE),0)</f>
        <v>0</v>
      </c>
      <c r="I144" s="133">
        <f t="shared" si="14"/>
        <v>0</v>
      </c>
      <c r="J144" s="129">
        <f t="shared" si="12"/>
        <v>0</v>
      </c>
      <c r="K144" s="129">
        <f t="shared" si="12"/>
        <v>0</v>
      </c>
      <c r="L144" s="349">
        <f t="shared" si="12"/>
        <v>0</v>
      </c>
    </row>
    <row r="145" spans="1:12" ht="16" x14ac:dyDescent="0.25">
      <c r="A145" s="23" t="s">
        <v>347</v>
      </c>
      <c r="B145" s="133">
        <f t="shared" si="13"/>
        <v>0</v>
      </c>
      <c r="C145" s="133">
        <f>IFERROR(VLOOKUP($A145,'유통영업혁신단 IU'!$A:$G,3,FALSE),0)</f>
        <v>0</v>
      </c>
      <c r="D145" s="133">
        <f>IFERROR(VLOOKUP($A145,'유통영업혁신단 IU'!$A:$G,4,FALSE),0)</f>
        <v>0</v>
      </c>
      <c r="E145" s="133">
        <f>IFERROR(VLOOKUP($A145,'유통영업혁신단 IU'!$A:$G,5,FALSE),0)</f>
        <v>0</v>
      </c>
      <c r="F145" s="133">
        <f>IFERROR(VLOOKUP($A145,'유통영업혁신단 IU'!$A:$G,7,FALSE),0)</f>
        <v>0</v>
      </c>
      <c r="I145" s="133">
        <f t="shared" si="14"/>
        <v>0</v>
      </c>
      <c r="J145" s="129">
        <f t="shared" ref="J145:L164" si="15">$I145*J$258</f>
        <v>0</v>
      </c>
      <c r="K145" s="129">
        <f t="shared" si="15"/>
        <v>0</v>
      </c>
      <c r="L145" s="349">
        <f t="shared" si="15"/>
        <v>0</v>
      </c>
    </row>
    <row r="146" spans="1:12" ht="16" x14ac:dyDescent="0.25">
      <c r="A146" s="42" t="s">
        <v>75</v>
      </c>
      <c r="B146" s="133">
        <f t="shared" si="13"/>
        <v>0</v>
      </c>
      <c r="C146" s="133">
        <f>IFERROR(VLOOKUP($A146,'유통영업혁신단 IU'!$A:$G,3,FALSE),0)</f>
        <v>0</v>
      </c>
      <c r="D146" s="133">
        <f>IFERROR(VLOOKUP($A146,'유통영업혁신단 IU'!$A:$G,4,FALSE),0)</f>
        <v>0</v>
      </c>
      <c r="E146" s="133">
        <f>IFERROR(VLOOKUP($A146,'유통영업혁신단 IU'!$A:$G,5,FALSE),0)</f>
        <v>0</v>
      </c>
      <c r="F146" s="133">
        <f>IFERROR(VLOOKUP($A146,'유통영업혁신단 IU'!$A:$G,7,FALSE),0)</f>
        <v>0</v>
      </c>
      <c r="I146" s="133">
        <f t="shared" si="14"/>
        <v>0</v>
      </c>
      <c r="J146" s="129">
        <f t="shared" si="15"/>
        <v>0</v>
      </c>
      <c r="K146" s="129">
        <f t="shared" si="15"/>
        <v>0</v>
      </c>
      <c r="L146" s="349">
        <f t="shared" si="15"/>
        <v>0</v>
      </c>
    </row>
    <row r="147" spans="1:12" ht="16" x14ac:dyDescent="0.25">
      <c r="A147" s="56" t="s">
        <v>162</v>
      </c>
      <c r="B147" s="133">
        <f t="shared" si="13"/>
        <v>0</v>
      </c>
      <c r="C147" s="133">
        <f>IFERROR(VLOOKUP($A147,'유통영업혁신단 IU'!$A:$G,3,FALSE),0)</f>
        <v>0</v>
      </c>
      <c r="D147" s="133">
        <f>IFERROR(VLOOKUP($A147,'유통영업혁신단 IU'!$A:$G,4,FALSE),0)</f>
        <v>0</v>
      </c>
      <c r="E147" s="133">
        <f>IFERROR(VLOOKUP($A147,'유통영업혁신단 IU'!$A:$G,5,FALSE),0)</f>
        <v>0</v>
      </c>
      <c r="F147" s="133">
        <f>IFERROR(VLOOKUP($A147,'유통영업혁신단 IU'!$A:$G,7,FALSE),0)</f>
        <v>0</v>
      </c>
      <c r="I147" s="133">
        <f t="shared" si="14"/>
        <v>0</v>
      </c>
      <c r="J147" s="129">
        <f t="shared" si="15"/>
        <v>0</v>
      </c>
      <c r="K147" s="129">
        <f t="shared" si="15"/>
        <v>0</v>
      </c>
      <c r="L147" s="349">
        <f t="shared" si="15"/>
        <v>0</v>
      </c>
    </row>
    <row r="148" spans="1:12" ht="16" x14ac:dyDescent="0.25">
      <c r="A148" s="56" t="s">
        <v>76</v>
      </c>
      <c r="B148" s="133">
        <f t="shared" si="13"/>
        <v>0</v>
      </c>
      <c r="C148" s="133">
        <f>IFERROR(VLOOKUP($A148,'유통영업혁신단 IU'!$A:$G,3,FALSE),0)</f>
        <v>0</v>
      </c>
      <c r="D148" s="133">
        <f>IFERROR(VLOOKUP($A148,'유통영업혁신단 IU'!$A:$G,4,FALSE),0)</f>
        <v>0</v>
      </c>
      <c r="E148" s="133">
        <f>IFERROR(VLOOKUP($A148,'유통영업혁신단 IU'!$A:$G,5,FALSE),0)</f>
        <v>0</v>
      </c>
      <c r="F148" s="133">
        <f>IFERROR(VLOOKUP($A148,'유통영업혁신단 IU'!$A:$G,7,FALSE),0)</f>
        <v>0</v>
      </c>
      <c r="I148" s="133">
        <f t="shared" si="14"/>
        <v>0</v>
      </c>
      <c r="J148" s="129">
        <f t="shared" si="15"/>
        <v>0</v>
      </c>
      <c r="K148" s="129">
        <f t="shared" si="15"/>
        <v>0</v>
      </c>
      <c r="L148" s="349">
        <f t="shared" si="15"/>
        <v>0</v>
      </c>
    </row>
    <row r="149" spans="1:12" ht="16" x14ac:dyDescent="0.25">
      <c r="A149" s="56" t="s">
        <v>163</v>
      </c>
      <c r="B149" s="133">
        <f t="shared" si="13"/>
        <v>0</v>
      </c>
      <c r="C149" s="133">
        <f>IFERROR(VLOOKUP($A149,'유통영업혁신단 IU'!$A:$G,3,FALSE),0)</f>
        <v>0</v>
      </c>
      <c r="D149" s="133">
        <f>IFERROR(VLOOKUP($A149,'유통영업혁신단 IU'!$A:$G,4,FALSE),0)</f>
        <v>0</v>
      </c>
      <c r="E149" s="133">
        <f>IFERROR(VLOOKUP($A149,'유통영업혁신단 IU'!$A:$G,5,FALSE),0)</f>
        <v>0</v>
      </c>
      <c r="F149" s="133">
        <f>IFERROR(VLOOKUP($A149,'유통영업혁신단 IU'!$A:$G,7,FALSE),0)</f>
        <v>0</v>
      </c>
      <c r="I149" s="133">
        <f t="shared" si="14"/>
        <v>0</v>
      </c>
      <c r="J149" s="129">
        <f t="shared" si="15"/>
        <v>0</v>
      </c>
      <c r="K149" s="129">
        <f t="shared" si="15"/>
        <v>0</v>
      </c>
      <c r="L149" s="349">
        <f t="shared" si="15"/>
        <v>0</v>
      </c>
    </row>
    <row r="150" spans="1:12" ht="16" x14ac:dyDescent="0.25">
      <c r="A150" s="56" t="s">
        <v>164</v>
      </c>
      <c r="B150" s="133">
        <f t="shared" si="13"/>
        <v>0</v>
      </c>
      <c r="C150" s="133">
        <f>IFERROR(VLOOKUP($A150,'유통영업혁신단 IU'!$A:$G,3,FALSE),0)</f>
        <v>0</v>
      </c>
      <c r="D150" s="133">
        <f>IFERROR(VLOOKUP($A150,'유통영업혁신단 IU'!$A:$G,4,FALSE),0)</f>
        <v>0</v>
      </c>
      <c r="E150" s="133">
        <f>IFERROR(VLOOKUP($A150,'유통영업혁신단 IU'!$A:$G,5,FALSE),0)</f>
        <v>0</v>
      </c>
      <c r="F150" s="133">
        <f>IFERROR(VLOOKUP($A150,'유통영업혁신단 IU'!$A:$G,7,FALSE),0)</f>
        <v>0</v>
      </c>
      <c r="I150" s="133">
        <f t="shared" si="14"/>
        <v>0</v>
      </c>
      <c r="J150" s="129">
        <f t="shared" si="15"/>
        <v>0</v>
      </c>
      <c r="K150" s="129">
        <f t="shared" si="15"/>
        <v>0</v>
      </c>
      <c r="L150" s="349">
        <f t="shared" si="15"/>
        <v>0</v>
      </c>
    </row>
    <row r="151" spans="1:12" ht="16" x14ac:dyDescent="0.25">
      <c r="A151" s="42" t="s">
        <v>77</v>
      </c>
      <c r="B151" s="133">
        <f t="shared" si="13"/>
        <v>1954351</v>
      </c>
      <c r="C151" s="133">
        <f>IFERROR(VLOOKUP($A151,'유통영업혁신단 IU'!$A:$G,3,FALSE),0)</f>
        <v>213730</v>
      </c>
      <c r="D151" s="133">
        <f>IFERROR(VLOOKUP($A151,'유통영업혁신단 IU'!$A:$G,4,FALSE),0)</f>
        <v>338000</v>
      </c>
      <c r="E151" s="133">
        <f>IFERROR(VLOOKUP($A151,'유통영업혁신단 IU'!$A:$G,5,FALSE),0)</f>
        <v>430500</v>
      </c>
      <c r="F151" s="133">
        <f>IFERROR(VLOOKUP($A151,'유통영업혁신단 IU'!$A:$G,7,FALSE),0)</f>
        <v>972121</v>
      </c>
      <c r="I151" s="133">
        <f t="shared" si="14"/>
        <v>213730</v>
      </c>
      <c r="J151" s="129">
        <f t="shared" si="15"/>
        <v>147992.15554081812</v>
      </c>
      <c r="K151" s="129">
        <f t="shared" si="15"/>
        <v>48367.784887030495</v>
      </c>
      <c r="L151" s="349">
        <f t="shared" si="15"/>
        <v>17370.059572151375</v>
      </c>
    </row>
    <row r="152" spans="1:12" ht="16" x14ac:dyDescent="0.25">
      <c r="A152" s="56" t="s">
        <v>78</v>
      </c>
      <c r="B152" s="133">
        <f t="shared" si="13"/>
        <v>532500</v>
      </c>
      <c r="C152" s="133">
        <f>IFERROR(VLOOKUP($A152,'유통영업혁신단 IU'!$A:$G,3,FALSE),0)</f>
        <v>0</v>
      </c>
      <c r="D152" s="133">
        <f>IFERROR(VLOOKUP($A152,'유통영업혁신단 IU'!$A:$G,4,FALSE),0)</f>
        <v>138000</v>
      </c>
      <c r="E152" s="133">
        <f>IFERROR(VLOOKUP($A152,'유통영업혁신단 IU'!$A:$G,5,FALSE),0)</f>
        <v>180500</v>
      </c>
      <c r="F152" s="133">
        <f>IFERROR(VLOOKUP($A152,'유통영업혁신단 IU'!$A:$G,7,FALSE),0)</f>
        <v>214000</v>
      </c>
      <c r="I152" s="133">
        <f t="shared" si="14"/>
        <v>0</v>
      </c>
      <c r="J152" s="129">
        <f t="shared" si="15"/>
        <v>0</v>
      </c>
      <c r="K152" s="129">
        <f t="shared" si="15"/>
        <v>0</v>
      </c>
      <c r="L152" s="349">
        <f t="shared" si="15"/>
        <v>0</v>
      </c>
    </row>
    <row r="153" spans="1:12" ht="16" x14ac:dyDescent="0.25">
      <c r="A153" s="56" t="s">
        <v>79</v>
      </c>
      <c r="B153" s="133">
        <f t="shared" si="13"/>
        <v>1421851</v>
      </c>
      <c r="C153" s="133">
        <f>IFERROR(VLOOKUP($A153,'유통영업혁신단 IU'!$A:$G,3,FALSE),0)</f>
        <v>213730</v>
      </c>
      <c r="D153" s="133">
        <f>IFERROR(VLOOKUP($A153,'유통영업혁신단 IU'!$A:$G,4,FALSE),0)</f>
        <v>200000</v>
      </c>
      <c r="E153" s="133">
        <f>IFERROR(VLOOKUP($A153,'유통영업혁신단 IU'!$A:$G,5,FALSE),0)</f>
        <v>250000</v>
      </c>
      <c r="F153" s="133">
        <f>IFERROR(VLOOKUP($A153,'유통영업혁신단 IU'!$A:$G,7,FALSE),0)</f>
        <v>758121</v>
      </c>
      <c r="I153" s="133">
        <f t="shared" si="14"/>
        <v>213730</v>
      </c>
      <c r="J153" s="129">
        <f t="shared" si="15"/>
        <v>147992.15554081812</v>
      </c>
      <c r="K153" s="129">
        <f t="shared" si="15"/>
        <v>48367.784887030495</v>
      </c>
      <c r="L153" s="349">
        <f t="shared" si="15"/>
        <v>17370.059572151375</v>
      </c>
    </row>
    <row r="154" spans="1:12" ht="16" x14ac:dyDescent="0.25">
      <c r="A154" s="56" t="s">
        <v>80</v>
      </c>
      <c r="B154" s="133">
        <f t="shared" si="13"/>
        <v>0</v>
      </c>
      <c r="C154" s="133">
        <f>IFERROR(VLOOKUP($A154,'유통영업혁신단 IU'!$A:$G,3,FALSE),0)</f>
        <v>0</v>
      </c>
      <c r="D154" s="133">
        <f>IFERROR(VLOOKUP($A154,'유통영업혁신단 IU'!$A:$G,4,FALSE),0)</f>
        <v>0</v>
      </c>
      <c r="E154" s="133">
        <f>IFERROR(VLOOKUP($A154,'유통영업혁신단 IU'!$A:$G,5,FALSE),0)</f>
        <v>0</v>
      </c>
      <c r="F154" s="133">
        <f>IFERROR(VLOOKUP($A154,'유통영업혁신단 IU'!$A:$G,7,FALSE),0)</f>
        <v>0</v>
      </c>
      <c r="I154" s="133">
        <f t="shared" si="14"/>
        <v>0</v>
      </c>
      <c r="J154" s="129">
        <f t="shared" si="15"/>
        <v>0</v>
      </c>
      <c r="K154" s="129">
        <f t="shared" si="15"/>
        <v>0</v>
      </c>
      <c r="L154" s="349">
        <f t="shared" si="15"/>
        <v>0</v>
      </c>
    </row>
    <row r="155" spans="1:12" ht="16" x14ac:dyDescent="0.25">
      <c r="A155" s="56" t="s">
        <v>81</v>
      </c>
      <c r="B155" s="133">
        <f t="shared" si="13"/>
        <v>0</v>
      </c>
      <c r="C155" s="133">
        <f>IFERROR(VLOOKUP($A155,'유통영업혁신단 IU'!$A:$G,3,FALSE),0)</f>
        <v>0</v>
      </c>
      <c r="D155" s="133">
        <f>IFERROR(VLOOKUP($A155,'유통영업혁신단 IU'!$A:$G,4,FALSE),0)</f>
        <v>0</v>
      </c>
      <c r="E155" s="133">
        <f>IFERROR(VLOOKUP($A155,'유통영업혁신단 IU'!$A:$G,5,FALSE),0)</f>
        <v>0</v>
      </c>
      <c r="F155" s="133">
        <f>IFERROR(VLOOKUP($A155,'유통영업혁신단 IU'!$A:$G,7,FALSE),0)</f>
        <v>0</v>
      </c>
      <c r="I155" s="133">
        <f t="shared" si="14"/>
        <v>0</v>
      </c>
      <c r="J155" s="129">
        <f t="shared" si="15"/>
        <v>0</v>
      </c>
      <c r="K155" s="129">
        <f t="shared" si="15"/>
        <v>0</v>
      </c>
      <c r="L155" s="349">
        <f t="shared" si="15"/>
        <v>0</v>
      </c>
    </row>
    <row r="156" spans="1:12" ht="16" x14ac:dyDescent="0.25">
      <c r="A156" s="56" t="s">
        <v>226</v>
      </c>
      <c r="B156" s="133">
        <f t="shared" si="13"/>
        <v>0</v>
      </c>
      <c r="C156" s="133">
        <f>IFERROR(VLOOKUP($A156,'유통영업혁신단 IU'!$A:$G,3,FALSE),0)</f>
        <v>0</v>
      </c>
      <c r="D156" s="133">
        <f>IFERROR(VLOOKUP($A156,'유통영업혁신단 IU'!$A:$G,4,FALSE),0)</f>
        <v>0</v>
      </c>
      <c r="E156" s="133">
        <f>IFERROR(VLOOKUP($A156,'유통영업혁신단 IU'!$A:$G,5,FALSE),0)</f>
        <v>0</v>
      </c>
      <c r="F156" s="133">
        <f>IFERROR(VLOOKUP($A156,'유통영업혁신단 IU'!$A:$G,7,FALSE),0)</f>
        <v>0</v>
      </c>
      <c r="I156" s="133">
        <f t="shared" si="14"/>
        <v>0</v>
      </c>
      <c r="J156" s="129">
        <f t="shared" si="15"/>
        <v>0</v>
      </c>
      <c r="K156" s="129">
        <f t="shared" si="15"/>
        <v>0</v>
      </c>
      <c r="L156" s="349">
        <f t="shared" si="15"/>
        <v>0</v>
      </c>
    </row>
    <row r="157" spans="1:12" ht="16" x14ac:dyDescent="0.25">
      <c r="A157" s="57" t="s">
        <v>227</v>
      </c>
      <c r="B157" s="133">
        <f t="shared" si="13"/>
        <v>0</v>
      </c>
      <c r="C157" s="133">
        <f>IFERROR(VLOOKUP($A157,'유통영업혁신단 IU'!$A:$G,3,FALSE),0)</f>
        <v>0</v>
      </c>
      <c r="D157" s="133">
        <f>IFERROR(VLOOKUP($A157,'유통영업혁신단 IU'!$A:$G,4,FALSE),0)</f>
        <v>0</v>
      </c>
      <c r="E157" s="133">
        <f>IFERROR(VLOOKUP($A157,'유통영업혁신단 IU'!$A:$G,5,FALSE),0)</f>
        <v>0</v>
      </c>
      <c r="F157" s="133">
        <f>IFERROR(VLOOKUP($A157,'유통영업혁신단 IU'!$A:$G,7,FALSE),0)</f>
        <v>0</v>
      </c>
      <c r="I157" s="133">
        <f t="shared" si="14"/>
        <v>0</v>
      </c>
      <c r="J157" s="129">
        <f t="shared" si="15"/>
        <v>0</v>
      </c>
      <c r="K157" s="129">
        <f t="shared" si="15"/>
        <v>0</v>
      </c>
      <c r="L157" s="349">
        <f t="shared" si="15"/>
        <v>0</v>
      </c>
    </row>
    <row r="158" spans="1:12" ht="16" x14ac:dyDescent="0.25">
      <c r="A158" s="58" t="s">
        <v>228</v>
      </c>
      <c r="B158" s="133">
        <f t="shared" si="13"/>
        <v>0</v>
      </c>
      <c r="C158" s="133">
        <f>IFERROR(VLOOKUP($A158,'유통영업혁신단 IU'!$A:$G,3,FALSE),0)</f>
        <v>0</v>
      </c>
      <c r="D158" s="133">
        <f>IFERROR(VLOOKUP($A158,'유통영업혁신단 IU'!$A:$G,4,FALSE),0)</f>
        <v>0</v>
      </c>
      <c r="E158" s="133">
        <f>IFERROR(VLOOKUP($A158,'유통영업혁신단 IU'!$A:$G,5,FALSE),0)</f>
        <v>0</v>
      </c>
      <c r="F158" s="133">
        <f>IFERROR(VLOOKUP($A158,'유통영업혁신단 IU'!$A:$G,7,FALSE),0)</f>
        <v>0</v>
      </c>
      <c r="I158" s="133">
        <f t="shared" si="14"/>
        <v>0</v>
      </c>
      <c r="J158" s="129">
        <f t="shared" si="15"/>
        <v>0</v>
      </c>
      <c r="K158" s="129">
        <f t="shared" si="15"/>
        <v>0</v>
      </c>
      <c r="L158" s="349">
        <f t="shared" si="15"/>
        <v>0</v>
      </c>
    </row>
    <row r="159" spans="1:12" ht="16" x14ac:dyDescent="0.25">
      <c r="A159" s="42" t="s">
        <v>82</v>
      </c>
      <c r="B159" s="133">
        <f t="shared" si="13"/>
        <v>156355378</v>
      </c>
      <c r="C159" s="133">
        <f>IFERROR(VLOOKUP($A159,'유통영업혁신단 IU'!$A:$G,3,FALSE),0)</f>
        <v>0</v>
      </c>
      <c r="D159" s="133">
        <f>IFERROR(VLOOKUP($A159,'유통영업혁신단 IU'!$A:$G,4,FALSE),0)</f>
        <v>15784800</v>
      </c>
      <c r="E159" s="133">
        <f>IFERROR(VLOOKUP($A159,'유통영업혁신단 IU'!$A:$G,5,FALSE),0)</f>
        <v>0</v>
      </c>
      <c r="F159" s="133">
        <f>IFERROR(VLOOKUP($A159,'유통영업혁신단 IU'!$A:$G,7,FALSE),0)</f>
        <v>140570578</v>
      </c>
      <c r="I159" s="133">
        <f t="shared" si="14"/>
        <v>0</v>
      </c>
      <c r="J159" s="129">
        <f t="shared" si="15"/>
        <v>0</v>
      </c>
      <c r="K159" s="129">
        <f t="shared" si="15"/>
        <v>0</v>
      </c>
      <c r="L159" s="349">
        <f t="shared" si="15"/>
        <v>0</v>
      </c>
    </row>
    <row r="160" spans="1:12" ht="16" x14ac:dyDescent="0.25">
      <c r="A160" s="58" t="s">
        <v>229</v>
      </c>
      <c r="B160" s="133">
        <f t="shared" si="13"/>
        <v>0</v>
      </c>
      <c r="C160" s="133">
        <f>IFERROR(VLOOKUP($A160,'유통영업혁신단 IU'!$A:$G,3,FALSE),0)</f>
        <v>0</v>
      </c>
      <c r="D160" s="133">
        <f>IFERROR(VLOOKUP($A160,'유통영업혁신단 IU'!$A:$G,4,FALSE),0)</f>
        <v>0</v>
      </c>
      <c r="E160" s="133">
        <f>IFERROR(VLOOKUP($A160,'유통영업혁신단 IU'!$A:$G,5,FALSE),0)</f>
        <v>0</v>
      </c>
      <c r="F160" s="133">
        <f>IFERROR(VLOOKUP($A160,'유통영업혁신단 IU'!$A:$G,7,FALSE),0)</f>
        <v>0</v>
      </c>
      <c r="I160" s="133">
        <f t="shared" si="14"/>
        <v>0</v>
      </c>
      <c r="J160" s="129">
        <f t="shared" si="15"/>
        <v>0</v>
      </c>
      <c r="K160" s="129">
        <f t="shared" si="15"/>
        <v>0</v>
      </c>
      <c r="L160" s="349">
        <f t="shared" si="15"/>
        <v>0</v>
      </c>
    </row>
    <row r="161" spans="1:12" ht="16" x14ac:dyDescent="0.25">
      <c r="A161" s="56" t="s">
        <v>83</v>
      </c>
      <c r="B161" s="133">
        <f t="shared" si="13"/>
        <v>156355378</v>
      </c>
      <c r="C161" s="133">
        <f>IFERROR(VLOOKUP($A161,'유통영업혁신단 IU'!$A:$G,3,FALSE),0)</f>
        <v>0</v>
      </c>
      <c r="D161" s="133">
        <f>IFERROR(VLOOKUP($A161,'유통영업혁신단 IU'!$A:$G,4,FALSE),0)</f>
        <v>15784800</v>
      </c>
      <c r="E161" s="133">
        <f>IFERROR(VLOOKUP($A161,'유통영업혁신단 IU'!$A:$G,5,FALSE),0)</f>
        <v>0</v>
      </c>
      <c r="F161" s="133">
        <f>IFERROR(VLOOKUP($A161,'유통영업혁신단 IU'!$A:$G,7,FALSE),0)</f>
        <v>140570578</v>
      </c>
      <c r="I161" s="133">
        <f t="shared" si="14"/>
        <v>0</v>
      </c>
      <c r="J161" s="129">
        <f t="shared" si="15"/>
        <v>0</v>
      </c>
      <c r="K161" s="129">
        <f t="shared" si="15"/>
        <v>0</v>
      </c>
      <c r="L161" s="349">
        <f t="shared" si="15"/>
        <v>0</v>
      </c>
    </row>
    <row r="162" spans="1:12" ht="16" x14ac:dyDescent="0.25">
      <c r="A162" s="56" t="s">
        <v>230</v>
      </c>
      <c r="B162" s="133">
        <f t="shared" si="13"/>
        <v>0</v>
      </c>
      <c r="C162" s="133">
        <f>IFERROR(VLOOKUP($A162,'유통영업혁신단 IU'!$A:$G,3,FALSE),0)</f>
        <v>0</v>
      </c>
      <c r="D162" s="133">
        <f>IFERROR(VLOOKUP($A162,'유통영업혁신단 IU'!$A:$G,4,FALSE),0)</f>
        <v>0</v>
      </c>
      <c r="E162" s="133">
        <f>IFERROR(VLOOKUP($A162,'유통영업혁신단 IU'!$A:$G,5,FALSE),0)</f>
        <v>0</v>
      </c>
      <c r="F162" s="133">
        <f>IFERROR(VLOOKUP($A162,'유통영업혁신단 IU'!$A:$G,7,FALSE),0)</f>
        <v>0</v>
      </c>
      <c r="I162" s="133">
        <f t="shared" si="14"/>
        <v>0</v>
      </c>
      <c r="J162" s="129">
        <f t="shared" si="15"/>
        <v>0</v>
      </c>
      <c r="K162" s="129">
        <f t="shared" si="15"/>
        <v>0</v>
      </c>
      <c r="L162" s="349">
        <f t="shared" si="15"/>
        <v>0</v>
      </c>
    </row>
    <row r="163" spans="1:12" ht="16" x14ac:dyDescent="0.25">
      <c r="A163" s="57" t="s">
        <v>231</v>
      </c>
      <c r="B163" s="133">
        <f t="shared" si="13"/>
        <v>0</v>
      </c>
      <c r="C163" s="133">
        <f>IFERROR(VLOOKUP($A163,'유통영업혁신단 IU'!$A:$G,3,FALSE),0)</f>
        <v>0</v>
      </c>
      <c r="D163" s="133">
        <f>IFERROR(VLOOKUP($A163,'유통영업혁신단 IU'!$A:$G,4,FALSE),0)</f>
        <v>0</v>
      </c>
      <c r="E163" s="133">
        <f>IFERROR(VLOOKUP($A163,'유통영업혁신단 IU'!$A:$G,5,FALSE),0)</f>
        <v>0</v>
      </c>
      <c r="F163" s="133">
        <f>IFERROR(VLOOKUP($A163,'유통영업혁신단 IU'!$A:$G,7,FALSE),0)</f>
        <v>0</v>
      </c>
      <c r="I163" s="133">
        <f t="shared" si="14"/>
        <v>0</v>
      </c>
      <c r="J163" s="129">
        <f t="shared" si="15"/>
        <v>0</v>
      </c>
      <c r="K163" s="129">
        <f t="shared" si="15"/>
        <v>0</v>
      </c>
      <c r="L163" s="349">
        <f t="shared" si="15"/>
        <v>0</v>
      </c>
    </row>
    <row r="164" spans="1:12" ht="16" x14ac:dyDescent="0.25">
      <c r="A164" s="60" t="s">
        <v>232</v>
      </c>
      <c r="B164" s="133">
        <f t="shared" si="13"/>
        <v>0</v>
      </c>
      <c r="C164" s="133">
        <f>IFERROR(VLOOKUP($A164,'유통영업혁신단 IU'!$A:$G,3,FALSE),0)</f>
        <v>0</v>
      </c>
      <c r="D164" s="133">
        <f>IFERROR(VLOOKUP($A164,'유통영업혁신단 IU'!$A:$G,4,FALSE),0)</f>
        <v>0</v>
      </c>
      <c r="E164" s="133">
        <f>IFERROR(VLOOKUP($A164,'유통영업혁신단 IU'!$A:$G,5,FALSE),0)</f>
        <v>0</v>
      </c>
      <c r="F164" s="133">
        <f>IFERROR(VLOOKUP($A164,'유통영업혁신단 IU'!$A:$G,7,FALSE),0)</f>
        <v>0</v>
      </c>
      <c r="I164" s="133">
        <f t="shared" si="14"/>
        <v>0</v>
      </c>
      <c r="J164" s="129">
        <f t="shared" si="15"/>
        <v>0</v>
      </c>
      <c r="K164" s="129">
        <f t="shared" si="15"/>
        <v>0</v>
      </c>
      <c r="L164" s="349">
        <f t="shared" si="15"/>
        <v>0</v>
      </c>
    </row>
    <row r="165" spans="1:12" ht="16" x14ac:dyDescent="0.25">
      <c r="A165" s="58" t="s">
        <v>233</v>
      </c>
      <c r="B165" s="133">
        <f t="shared" si="13"/>
        <v>0</v>
      </c>
      <c r="C165" s="133">
        <f>IFERROR(VLOOKUP($A165,'유통영업혁신단 IU'!$A:$G,3,FALSE),0)</f>
        <v>0</v>
      </c>
      <c r="D165" s="133">
        <f>IFERROR(VLOOKUP($A165,'유통영업혁신단 IU'!$A:$G,4,FALSE),0)</f>
        <v>0</v>
      </c>
      <c r="E165" s="133">
        <f>IFERROR(VLOOKUP($A165,'유통영업혁신단 IU'!$A:$G,5,FALSE),0)</f>
        <v>0</v>
      </c>
      <c r="F165" s="133">
        <f>IFERROR(VLOOKUP($A165,'유통영업혁신단 IU'!$A:$G,7,FALSE),0)</f>
        <v>0</v>
      </c>
      <c r="I165" s="133">
        <f t="shared" si="14"/>
        <v>0</v>
      </c>
      <c r="J165" s="129">
        <f t="shared" ref="J165:L184" si="16">$I165*J$258</f>
        <v>0</v>
      </c>
      <c r="K165" s="129">
        <f t="shared" si="16"/>
        <v>0</v>
      </c>
      <c r="L165" s="349">
        <f t="shared" si="16"/>
        <v>0</v>
      </c>
    </row>
    <row r="166" spans="1:12" ht="16" x14ac:dyDescent="0.25">
      <c r="A166" s="42" t="s">
        <v>84</v>
      </c>
      <c r="B166" s="133">
        <f t="shared" si="13"/>
        <v>450000</v>
      </c>
      <c r="C166" s="133">
        <f>IFERROR(VLOOKUP($A166,'유통영업혁신단 IU'!$A:$G,3,FALSE),0)</f>
        <v>0</v>
      </c>
      <c r="D166" s="133">
        <f>IFERROR(VLOOKUP($A166,'유통영업혁신단 IU'!$A:$G,4,FALSE),0)</f>
        <v>0</v>
      </c>
      <c r="E166" s="133">
        <f>IFERROR(VLOOKUP($A166,'유통영업혁신단 IU'!$A:$G,5,FALSE),0)</f>
        <v>0</v>
      </c>
      <c r="F166" s="133">
        <f>IFERROR(VLOOKUP($A166,'유통영업혁신단 IU'!$A:$G,7,FALSE),0)</f>
        <v>450000</v>
      </c>
      <c r="I166" s="133">
        <f t="shared" si="14"/>
        <v>0</v>
      </c>
      <c r="J166" s="129">
        <f t="shared" si="16"/>
        <v>0</v>
      </c>
      <c r="K166" s="129">
        <f t="shared" si="16"/>
        <v>0</v>
      </c>
      <c r="L166" s="349">
        <f t="shared" si="16"/>
        <v>0</v>
      </c>
    </row>
    <row r="167" spans="1:12" ht="16" x14ac:dyDescent="0.25">
      <c r="A167" s="56" t="s">
        <v>85</v>
      </c>
      <c r="B167" s="133">
        <f t="shared" si="13"/>
        <v>0</v>
      </c>
      <c r="C167" s="133">
        <f>IFERROR(VLOOKUP($A167,'유통영업혁신단 IU'!$A:$G,3,FALSE),0)</f>
        <v>0</v>
      </c>
      <c r="D167" s="133">
        <f>IFERROR(VLOOKUP($A167,'유통영업혁신단 IU'!$A:$G,4,FALSE),0)</f>
        <v>0</v>
      </c>
      <c r="E167" s="133">
        <f>IFERROR(VLOOKUP($A167,'유통영업혁신단 IU'!$A:$G,5,FALSE),0)</f>
        <v>0</v>
      </c>
      <c r="F167" s="133">
        <f>IFERROR(VLOOKUP($A167,'유통영업혁신단 IU'!$A:$G,7,FALSE),0)</f>
        <v>0</v>
      </c>
      <c r="I167" s="133">
        <f t="shared" si="14"/>
        <v>0</v>
      </c>
      <c r="J167" s="129">
        <f t="shared" si="16"/>
        <v>0</v>
      </c>
      <c r="K167" s="129">
        <f t="shared" si="16"/>
        <v>0</v>
      </c>
      <c r="L167" s="349">
        <f t="shared" si="16"/>
        <v>0</v>
      </c>
    </row>
    <row r="168" spans="1:12" ht="16" x14ac:dyDescent="0.25">
      <c r="A168" s="56" t="s">
        <v>234</v>
      </c>
      <c r="B168" s="133">
        <f t="shared" si="13"/>
        <v>0</v>
      </c>
      <c r="C168" s="133">
        <f>IFERROR(VLOOKUP($A168,'유통영업혁신단 IU'!$A:$G,3,FALSE),0)</f>
        <v>0</v>
      </c>
      <c r="D168" s="133">
        <f>IFERROR(VLOOKUP($A168,'유통영업혁신단 IU'!$A:$G,4,FALSE),0)</f>
        <v>0</v>
      </c>
      <c r="E168" s="133">
        <f>IFERROR(VLOOKUP($A168,'유통영업혁신단 IU'!$A:$G,5,FALSE),0)</f>
        <v>0</v>
      </c>
      <c r="F168" s="133">
        <f>IFERROR(VLOOKUP($A168,'유통영업혁신단 IU'!$A:$G,7,FALSE),0)</f>
        <v>0</v>
      </c>
      <c r="I168" s="133">
        <f t="shared" si="14"/>
        <v>0</v>
      </c>
      <c r="J168" s="129">
        <f t="shared" si="16"/>
        <v>0</v>
      </c>
      <c r="K168" s="129">
        <f t="shared" si="16"/>
        <v>0</v>
      </c>
      <c r="L168" s="349">
        <f t="shared" si="16"/>
        <v>0</v>
      </c>
    </row>
    <row r="169" spans="1:12" ht="16" x14ac:dyDescent="0.25">
      <c r="A169" s="56" t="s">
        <v>86</v>
      </c>
      <c r="B169" s="133">
        <f t="shared" si="13"/>
        <v>450000</v>
      </c>
      <c r="C169" s="133">
        <f>IFERROR(VLOOKUP($A169,'유통영업혁신단 IU'!$A:$G,3,FALSE),0)</f>
        <v>0</v>
      </c>
      <c r="D169" s="133">
        <f>IFERROR(VLOOKUP($A169,'유통영업혁신단 IU'!$A:$G,4,FALSE),0)</f>
        <v>0</v>
      </c>
      <c r="E169" s="133">
        <f>IFERROR(VLOOKUP($A169,'유통영업혁신단 IU'!$A:$G,5,FALSE),0)</f>
        <v>0</v>
      </c>
      <c r="F169" s="133">
        <f>IFERROR(VLOOKUP($A169,'유통영업혁신단 IU'!$A:$G,7,FALSE),0)</f>
        <v>450000</v>
      </c>
      <c r="I169" s="133">
        <f t="shared" si="14"/>
        <v>0</v>
      </c>
      <c r="J169" s="129">
        <f t="shared" si="16"/>
        <v>0</v>
      </c>
      <c r="K169" s="129">
        <f t="shared" si="16"/>
        <v>0</v>
      </c>
      <c r="L169" s="349">
        <f t="shared" si="16"/>
        <v>0</v>
      </c>
    </row>
    <row r="170" spans="1:12" ht="16" x14ac:dyDescent="0.25">
      <c r="A170" s="57" t="s">
        <v>235</v>
      </c>
      <c r="B170" s="133">
        <f t="shared" si="13"/>
        <v>0</v>
      </c>
      <c r="C170" s="133">
        <f>IFERROR(VLOOKUP($A170,'유통영업혁신단 IU'!$A:$G,3,FALSE),0)</f>
        <v>0</v>
      </c>
      <c r="D170" s="133">
        <f>IFERROR(VLOOKUP($A170,'유통영업혁신단 IU'!$A:$G,4,FALSE),0)</f>
        <v>0</v>
      </c>
      <c r="E170" s="133">
        <f>IFERROR(VLOOKUP($A170,'유통영업혁신단 IU'!$A:$G,5,FALSE),0)</f>
        <v>0</v>
      </c>
      <c r="F170" s="133">
        <f>IFERROR(VLOOKUP($A170,'유통영업혁신단 IU'!$A:$G,7,FALSE),0)</f>
        <v>0</v>
      </c>
      <c r="I170" s="133">
        <f t="shared" si="14"/>
        <v>0</v>
      </c>
      <c r="J170" s="129">
        <f t="shared" si="16"/>
        <v>0</v>
      </c>
      <c r="K170" s="129">
        <f t="shared" si="16"/>
        <v>0</v>
      </c>
      <c r="L170" s="349">
        <f t="shared" si="16"/>
        <v>0</v>
      </c>
    </row>
    <row r="171" spans="1:12" s="147" customFormat="1" ht="16" x14ac:dyDescent="0.25">
      <c r="A171" s="28" t="s">
        <v>333</v>
      </c>
      <c r="B171" s="133">
        <f t="shared" si="13"/>
        <v>0</v>
      </c>
      <c r="C171" s="133">
        <f>IFERROR(VLOOKUP($A171,'유통영업혁신단 IU'!$A:$G,3,FALSE),0)</f>
        <v>0</v>
      </c>
      <c r="D171" s="133">
        <f>IFERROR(VLOOKUP($A171,'유통영업혁신단 IU'!$A:$G,4,FALSE),0)</f>
        <v>0</v>
      </c>
      <c r="E171" s="133">
        <f>IFERROR(VLOOKUP($A171,'유통영업혁신단 IU'!$A:$G,5,FALSE),0)</f>
        <v>0</v>
      </c>
      <c r="F171" s="133">
        <f>IFERROR(VLOOKUP($A171,'유통영업혁신단 IU'!$A:$G,7,FALSE),0)</f>
        <v>0</v>
      </c>
      <c r="I171" s="133">
        <f t="shared" si="14"/>
        <v>0</v>
      </c>
      <c r="J171" s="129">
        <f t="shared" si="16"/>
        <v>0</v>
      </c>
      <c r="K171" s="129">
        <f t="shared" si="16"/>
        <v>0</v>
      </c>
      <c r="L171" s="349">
        <f t="shared" si="16"/>
        <v>0</v>
      </c>
    </row>
    <row r="172" spans="1:12" ht="16" x14ac:dyDescent="0.25">
      <c r="A172" s="56" t="s">
        <v>236</v>
      </c>
      <c r="B172" s="133">
        <f t="shared" si="13"/>
        <v>0</v>
      </c>
      <c r="C172" s="133">
        <f>IFERROR(VLOOKUP($A172,'유통영업혁신단 IU'!$A:$G,3,FALSE),0)</f>
        <v>0</v>
      </c>
      <c r="D172" s="133">
        <f>IFERROR(VLOOKUP($A172,'유통영업혁신단 IU'!$A:$G,4,FALSE),0)</f>
        <v>0</v>
      </c>
      <c r="E172" s="133">
        <f>IFERROR(VLOOKUP($A172,'유통영업혁신단 IU'!$A:$G,5,FALSE),0)</f>
        <v>0</v>
      </c>
      <c r="F172" s="133">
        <f>IFERROR(VLOOKUP($A172,'유통영업혁신단 IU'!$A:$G,7,FALSE),0)</f>
        <v>0</v>
      </c>
      <c r="I172" s="133">
        <f t="shared" si="14"/>
        <v>0</v>
      </c>
      <c r="J172" s="129">
        <f t="shared" si="16"/>
        <v>0</v>
      </c>
      <c r="K172" s="129">
        <f t="shared" si="16"/>
        <v>0</v>
      </c>
      <c r="L172" s="349">
        <f t="shared" si="16"/>
        <v>0</v>
      </c>
    </row>
    <row r="173" spans="1:12" ht="16" x14ac:dyDescent="0.25">
      <c r="A173" s="42" t="s">
        <v>165</v>
      </c>
      <c r="B173" s="133">
        <f t="shared" si="13"/>
        <v>0</v>
      </c>
      <c r="C173" s="133">
        <f>IFERROR(VLOOKUP($A173,'유통영업혁신단 IU'!$A:$G,3,FALSE),0)</f>
        <v>0</v>
      </c>
      <c r="D173" s="133">
        <f>IFERROR(VLOOKUP($A173,'유통영업혁신단 IU'!$A:$G,4,FALSE),0)</f>
        <v>0</v>
      </c>
      <c r="E173" s="133">
        <f>IFERROR(VLOOKUP($A173,'유통영업혁신단 IU'!$A:$G,5,FALSE),0)</f>
        <v>0</v>
      </c>
      <c r="F173" s="133">
        <f>IFERROR(VLOOKUP($A173,'유통영업혁신단 IU'!$A:$G,7,FALSE),0)</f>
        <v>0</v>
      </c>
      <c r="I173" s="133">
        <f t="shared" si="14"/>
        <v>0</v>
      </c>
      <c r="J173" s="129">
        <f t="shared" si="16"/>
        <v>0</v>
      </c>
      <c r="K173" s="129">
        <f t="shared" si="16"/>
        <v>0</v>
      </c>
      <c r="L173" s="349">
        <f t="shared" si="16"/>
        <v>0</v>
      </c>
    </row>
    <row r="174" spans="1:12" ht="16" x14ac:dyDescent="0.25">
      <c r="A174" s="56" t="s">
        <v>166</v>
      </c>
      <c r="B174" s="133">
        <f t="shared" si="13"/>
        <v>0</v>
      </c>
      <c r="C174" s="133">
        <f>IFERROR(VLOOKUP($A174,'유통영업혁신단 IU'!$A:$G,3,FALSE),0)</f>
        <v>0</v>
      </c>
      <c r="D174" s="133">
        <f>IFERROR(VLOOKUP($A174,'유통영업혁신단 IU'!$A:$G,4,FALSE),0)</f>
        <v>0</v>
      </c>
      <c r="E174" s="133">
        <f>IFERROR(VLOOKUP($A174,'유통영업혁신단 IU'!$A:$G,5,FALSE),0)</f>
        <v>0</v>
      </c>
      <c r="F174" s="133">
        <f>IFERROR(VLOOKUP($A174,'유통영업혁신단 IU'!$A:$G,7,FALSE),0)</f>
        <v>0</v>
      </c>
      <c r="I174" s="133">
        <f t="shared" si="14"/>
        <v>0</v>
      </c>
      <c r="J174" s="129">
        <f t="shared" si="16"/>
        <v>0</v>
      </c>
      <c r="K174" s="129">
        <f t="shared" si="16"/>
        <v>0</v>
      </c>
      <c r="L174" s="349">
        <f t="shared" si="16"/>
        <v>0</v>
      </c>
    </row>
    <row r="175" spans="1:12" ht="16" x14ac:dyDescent="0.25">
      <c r="A175" s="56" t="s">
        <v>167</v>
      </c>
      <c r="B175" s="133">
        <f t="shared" si="13"/>
        <v>0</v>
      </c>
      <c r="C175" s="133">
        <f>IFERROR(VLOOKUP($A175,'유통영업혁신단 IU'!$A:$G,3,FALSE),0)</f>
        <v>0</v>
      </c>
      <c r="D175" s="133">
        <f>IFERROR(VLOOKUP($A175,'유통영업혁신단 IU'!$A:$G,4,FALSE),0)</f>
        <v>0</v>
      </c>
      <c r="E175" s="133">
        <f>IFERROR(VLOOKUP($A175,'유통영업혁신단 IU'!$A:$G,5,FALSE),0)</f>
        <v>0</v>
      </c>
      <c r="F175" s="133">
        <f>IFERROR(VLOOKUP($A175,'유통영업혁신단 IU'!$A:$G,7,FALSE),0)</f>
        <v>0</v>
      </c>
      <c r="I175" s="133">
        <f t="shared" si="14"/>
        <v>0</v>
      </c>
      <c r="J175" s="129">
        <f t="shared" si="16"/>
        <v>0</v>
      </c>
      <c r="K175" s="129">
        <f t="shared" si="16"/>
        <v>0</v>
      </c>
      <c r="L175" s="349">
        <f t="shared" si="16"/>
        <v>0</v>
      </c>
    </row>
    <row r="176" spans="1:12" ht="16" x14ac:dyDescent="0.25">
      <c r="A176" s="42" t="s">
        <v>87</v>
      </c>
      <c r="B176" s="133">
        <f t="shared" si="13"/>
        <v>27135162</v>
      </c>
      <c r="C176" s="133">
        <f>IFERROR(VLOOKUP($A176,'유통영업혁신단 IU'!$A:$G,3,FALSE),0)</f>
        <v>1498670</v>
      </c>
      <c r="D176" s="133">
        <f>IFERROR(VLOOKUP($A176,'유통영업혁신단 IU'!$A:$G,4,FALSE),0)</f>
        <v>5542688</v>
      </c>
      <c r="E176" s="133">
        <f>IFERROR(VLOOKUP($A176,'유통영업혁신단 IU'!$A:$G,5,FALSE),0)</f>
        <v>3040145</v>
      </c>
      <c r="F176" s="133">
        <f>IFERROR(VLOOKUP($A176,'유통영업혁신단 IU'!$A:$G,7,FALSE),0)</f>
        <v>17053659</v>
      </c>
      <c r="I176" s="133">
        <f t="shared" si="14"/>
        <v>1498670</v>
      </c>
      <c r="J176" s="129">
        <f t="shared" si="16"/>
        <v>1037717.6987056469</v>
      </c>
      <c r="K176" s="129">
        <f t="shared" si="16"/>
        <v>339153.83042458235</v>
      </c>
      <c r="L176" s="349">
        <f t="shared" si="16"/>
        <v>121798.47086977075</v>
      </c>
    </row>
    <row r="177" spans="1:12" ht="16" x14ac:dyDescent="0.25">
      <c r="A177" s="56" t="s">
        <v>88</v>
      </c>
      <c r="B177" s="133">
        <f t="shared" si="13"/>
        <v>4429729</v>
      </c>
      <c r="C177" s="133">
        <f>IFERROR(VLOOKUP($A177,'유통영업혁신단 IU'!$A:$G,3,FALSE),0)</f>
        <v>0</v>
      </c>
      <c r="D177" s="133">
        <f>IFERROR(VLOOKUP($A177,'유통영업혁신단 IU'!$A:$G,4,FALSE),0)</f>
        <v>0</v>
      </c>
      <c r="E177" s="133">
        <f>IFERROR(VLOOKUP($A177,'유통영업혁신단 IU'!$A:$G,5,FALSE),0)</f>
        <v>0</v>
      </c>
      <c r="F177" s="133">
        <f>IFERROR(VLOOKUP($A177,'유통영업혁신단 IU'!$A:$G,7,FALSE),0)</f>
        <v>4429729</v>
      </c>
      <c r="I177" s="133">
        <f t="shared" si="14"/>
        <v>0</v>
      </c>
      <c r="J177" s="129">
        <f t="shared" si="16"/>
        <v>0</v>
      </c>
      <c r="K177" s="129">
        <f t="shared" si="16"/>
        <v>0</v>
      </c>
      <c r="L177" s="349">
        <f t="shared" si="16"/>
        <v>0</v>
      </c>
    </row>
    <row r="178" spans="1:12" ht="16" x14ac:dyDescent="0.25">
      <c r="A178" s="56" t="s">
        <v>168</v>
      </c>
      <c r="B178" s="133">
        <f t="shared" si="13"/>
        <v>0</v>
      </c>
      <c r="C178" s="133">
        <f>IFERROR(VLOOKUP($A178,'유통영업혁신단 IU'!$A:$G,3,FALSE),0)</f>
        <v>0</v>
      </c>
      <c r="D178" s="133">
        <f>IFERROR(VLOOKUP($A178,'유통영업혁신단 IU'!$A:$G,4,FALSE),0)</f>
        <v>0</v>
      </c>
      <c r="E178" s="133">
        <f>IFERROR(VLOOKUP($A178,'유통영업혁신단 IU'!$A:$G,5,FALSE),0)</f>
        <v>0</v>
      </c>
      <c r="F178" s="133">
        <f>IFERROR(VLOOKUP($A178,'유통영업혁신단 IU'!$A:$G,7,FALSE),0)</f>
        <v>0</v>
      </c>
      <c r="I178" s="133">
        <f t="shared" si="14"/>
        <v>0</v>
      </c>
      <c r="J178" s="129">
        <f t="shared" si="16"/>
        <v>0</v>
      </c>
      <c r="K178" s="129">
        <f t="shared" si="16"/>
        <v>0</v>
      </c>
      <c r="L178" s="349">
        <f t="shared" si="16"/>
        <v>0</v>
      </c>
    </row>
    <row r="179" spans="1:12" ht="16" x14ac:dyDescent="0.25">
      <c r="A179" s="56" t="s">
        <v>89</v>
      </c>
      <c r="B179" s="133">
        <f t="shared" si="13"/>
        <v>2827764</v>
      </c>
      <c r="C179" s="133">
        <f>IFERROR(VLOOKUP($A179,'유통영업혁신단 IU'!$A:$G,3,FALSE),0)</f>
        <v>1498670</v>
      </c>
      <c r="D179" s="133">
        <f>IFERROR(VLOOKUP($A179,'유통영업혁신단 IU'!$A:$G,4,FALSE),0)</f>
        <v>390636</v>
      </c>
      <c r="E179" s="133">
        <f>IFERROR(VLOOKUP($A179,'유통영업혁신단 IU'!$A:$G,5,FALSE),0)</f>
        <v>339165</v>
      </c>
      <c r="F179" s="133">
        <f>IFERROR(VLOOKUP($A179,'유통영업혁신단 IU'!$A:$G,7,FALSE),0)</f>
        <v>599293</v>
      </c>
      <c r="I179" s="133">
        <f t="shared" si="14"/>
        <v>1498670</v>
      </c>
      <c r="J179" s="129">
        <f t="shared" si="16"/>
        <v>1037717.6987056469</v>
      </c>
      <c r="K179" s="129">
        <f t="shared" si="16"/>
        <v>339153.83042458235</v>
      </c>
      <c r="L179" s="349">
        <f t="shared" si="16"/>
        <v>121798.47086977075</v>
      </c>
    </row>
    <row r="180" spans="1:12" ht="16" x14ac:dyDescent="0.25">
      <c r="A180" s="56" t="s">
        <v>90</v>
      </c>
      <c r="B180" s="133">
        <f t="shared" si="13"/>
        <v>0</v>
      </c>
      <c r="C180" s="133">
        <f>IFERROR(VLOOKUP($A180,'유통영업혁신단 IU'!$A:$G,3,FALSE),0)</f>
        <v>0</v>
      </c>
      <c r="D180" s="133">
        <f>IFERROR(VLOOKUP($A180,'유통영업혁신단 IU'!$A:$G,4,FALSE),0)</f>
        <v>0</v>
      </c>
      <c r="E180" s="133">
        <f>IFERROR(VLOOKUP($A180,'유통영업혁신단 IU'!$A:$G,5,FALSE),0)</f>
        <v>0</v>
      </c>
      <c r="F180" s="133">
        <f>IFERROR(VLOOKUP($A180,'유통영업혁신단 IU'!$A:$G,7,FALSE),0)</f>
        <v>0</v>
      </c>
      <c r="I180" s="133">
        <f t="shared" si="14"/>
        <v>0</v>
      </c>
      <c r="J180" s="129">
        <f t="shared" si="16"/>
        <v>0</v>
      </c>
      <c r="K180" s="129">
        <f t="shared" si="16"/>
        <v>0</v>
      </c>
      <c r="L180" s="349">
        <f t="shared" si="16"/>
        <v>0</v>
      </c>
    </row>
    <row r="181" spans="1:12" ht="16" x14ac:dyDescent="0.25">
      <c r="A181" s="56" t="s">
        <v>169</v>
      </c>
      <c r="B181" s="133">
        <f t="shared" si="13"/>
        <v>0</v>
      </c>
      <c r="C181" s="133">
        <f>IFERROR(VLOOKUP($A181,'유통영업혁신단 IU'!$A:$G,3,FALSE),0)</f>
        <v>0</v>
      </c>
      <c r="D181" s="133">
        <f>IFERROR(VLOOKUP($A181,'유통영업혁신단 IU'!$A:$G,4,FALSE),0)</f>
        <v>0</v>
      </c>
      <c r="E181" s="133">
        <f>IFERROR(VLOOKUP($A181,'유통영업혁신단 IU'!$A:$G,5,FALSE),0)</f>
        <v>0</v>
      </c>
      <c r="F181" s="133">
        <f>IFERROR(VLOOKUP($A181,'유통영업혁신단 IU'!$A:$G,7,FALSE),0)</f>
        <v>0</v>
      </c>
      <c r="I181" s="133">
        <f t="shared" si="14"/>
        <v>0</v>
      </c>
      <c r="J181" s="129">
        <f t="shared" si="16"/>
        <v>0</v>
      </c>
      <c r="K181" s="129">
        <f t="shared" si="16"/>
        <v>0</v>
      </c>
      <c r="L181" s="349">
        <f t="shared" si="16"/>
        <v>0</v>
      </c>
    </row>
    <row r="182" spans="1:12" ht="16" x14ac:dyDescent="0.25">
      <c r="A182" s="56" t="s">
        <v>91</v>
      </c>
      <c r="B182" s="133">
        <f t="shared" si="13"/>
        <v>3999777</v>
      </c>
      <c r="C182" s="133">
        <f>IFERROR(VLOOKUP($A182,'유통영업혁신단 IU'!$A:$G,3,FALSE),0)</f>
        <v>0</v>
      </c>
      <c r="D182" s="133">
        <f>IFERROR(VLOOKUP($A182,'유통영업혁신단 IU'!$A:$G,4,FALSE),0)</f>
        <v>0</v>
      </c>
      <c r="E182" s="133">
        <f>IFERROR(VLOOKUP($A182,'유통영업혁신단 IU'!$A:$G,5,FALSE),0)</f>
        <v>0</v>
      </c>
      <c r="F182" s="133">
        <f>IFERROR(VLOOKUP($A182,'유통영업혁신단 IU'!$A:$G,7,FALSE),0)</f>
        <v>3999777</v>
      </c>
      <c r="I182" s="133">
        <f t="shared" si="14"/>
        <v>0</v>
      </c>
      <c r="J182" s="129">
        <f t="shared" si="16"/>
        <v>0</v>
      </c>
      <c r="K182" s="129">
        <f t="shared" si="16"/>
        <v>0</v>
      </c>
      <c r="L182" s="349">
        <f t="shared" si="16"/>
        <v>0</v>
      </c>
    </row>
    <row r="183" spans="1:12" ht="16" x14ac:dyDescent="0.25">
      <c r="A183" s="56" t="s">
        <v>92</v>
      </c>
      <c r="B183" s="133">
        <f t="shared" si="13"/>
        <v>15489221</v>
      </c>
      <c r="C183" s="133">
        <f>IFERROR(VLOOKUP($A183,'유통영업혁신단 IU'!$A:$G,3,FALSE),0)</f>
        <v>0</v>
      </c>
      <c r="D183" s="133">
        <f>IFERROR(VLOOKUP($A183,'유통영업혁신단 IU'!$A:$G,4,FALSE),0)</f>
        <v>5152052</v>
      </c>
      <c r="E183" s="133">
        <f>IFERROR(VLOOKUP($A183,'유통영업혁신단 IU'!$A:$G,5,FALSE),0)</f>
        <v>2700980</v>
      </c>
      <c r="F183" s="133">
        <f>IFERROR(VLOOKUP($A183,'유통영업혁신단 IU'!$A:$G,7,FALSE),0)</f>
        <v>7636189</v>
      </c>
      <c r="I183" s="133">
        <f t="shared" si="14"/>
        <v>0</v>
      </c>
      <c r="J183" s="129">
        <f t="shared" si="16"/>
        <v>0</v>
      </c>
      <c r="K183" s="129">
        <f t="shared" si="16"/>
        <v>0</v>
      </c>
      <c r="L183" s="349">
        <f t="shared" si="16"/>
        <v>0</v>
      </c>
    </row>
    <row r="184" spans="1:12" ht="16" x14ac:dyDescent="0.25">
      <c r="A184" s="57" t="s">
        <v>93</v>
      </c>
      <c r="B184" s="133">
        <f t="shared" si="13"/>
        <v>0</v>
      </c>
      <c r="C184" s="133">
        <f>IFERROR(VLOOKUP($A184,'유통영업혁신단 IU'!$A:$G,3,FALSE),0)</f>
        <v>0</v>
      </c>
      <c r="D184" s="133">
        <f>IFERROR(VLOOKUP($A184,'유통영업혁신단 IU'!$A:$G,4,FALSE),0)</f>
        <v>0</v>
      </c>
      <c r="E184" s="133">
        <f>IFERROR(VLOOKUP($A184,'유통영업혁신단 IU'!$A:$G,5,FALSE),0)</f>
        <v>0</v>
      </c>
      <c r="F184" s="133">
        <f>IFERROR(VLOOKUP($A184,'유통영업혁신단 IU'!$A:$G,7,FALSE),0)</f>
        <v>0</v>
      </c>
      <c r="I184" s="133">
        <f t="shared" si="14"/>
        <v>0</v>
      </c>
      <c r="J184" s="129">
        <f t="shared" si="16"/>
        <v>0</v>
      </c>
      <c r="K184" s="129">
        <f t="shared" si="16"/>
        <v>0</v>
      </c>
      <c r="L184" s="349">
        <f t="shared" si="16"/>
        <v>0</v>
      </c>
    </row>
    <row r="185" spans="1:12" ht="16" x14ac:dyDescent="0.25">
      <c r="A185" s="60" t="s">
        <v>237</v>
      </c>
      <c r="B185" s="133">
        <f t="shared" si="13"/>
        <v>0</v>
      </c>
      <c r="C185" s="133">
        <f>IFERROR(VLOOKUP($A185,'유통영업혁신단 IU'!$A:$G,3,FALSE),0)</f>
        <v>0</v>
      </c>
      <c r="D185" s="133">
        <f>IFERROR(VLOOKUP($A185,'유통영업혁신단 IU'!$A:$G,4,FALSE),0)</f>
        <v>0</v>
      </c>
      <c r="E185" s="133">
        <f>IFERROR(VLOOKUP($A185,'유통영업혁신단 IU'!$A:$G,5,FALSE),0)</f>
        <v>0</v>
      </c>
      <c r="F185" s="133">
        <f>IFERROR(VLOOKUP($A185,'유통영업혁신단 IU'!$A:$G,7,FALSE),0)</f>
        <v>0</v>
      </c>
      <c r="I185" s="133">
        <f t="shared" si="14"/>
        <v>0</v>
      </c>
      <c r="J185" s="129">
        <f t="shared" ref="J185:L204" si="17">$I185*J$258</f>
        <v>0</v>
      </c>
      <c r="K185" s="129">
        <f t="shared" si="17"/>
        <v>0</v>
      </c>
      <c r="L185" s="349">
        <f t="shared" si="17"/>
        <v>0</v>
      </c>
    </row>
    <row r="186" spans="1:12" ht="16" x14ac:dyDescent="0.25">
      <c r="A186" s="56" t="s">
        <v>94</v>
      </c>
      <c r="B186" s="133">
        <f t="shared" si="13"/>
        <v>388671</v>
      </c>
      <c r="C186" s="133">
        <f>IFERROR(VLOOKUP($A186,'유통영업혁신단 IU'!$A:$G,3,FALSE),0)</f>
        <v>0</v>
      </c>
      <c r="D186" s="133">
        <f>IFERROR(VLOOKUP($A186,'유통영업혁신단 IU'!$A:$G,4,FALSE),0)</f>
        <v>0</v>
      </c>
      <c r="E186" s="133">
        <f>IFERROR(VLOOKUP($A186,'유통영업혁신단 IU'!$A:$G,5,FALSE),0)</f>
        <v>0</v>
      </c>
      <c r="F186" s="133">
        <f>IFERROR(VLOOKUP($A186,'유통영업혁신단 IU'!$A:$G,7,FALSE),0)</f>
        <v>388671</v>
      </c>
      <c r="I186" s="133">
        <f t="shared" si="14"/>
        <v>0</v>
      </c>
      <c r="J186" s="129">
        <f t="shared" si="17"/>
        <v>0</v>
      </c>
      <c r="K186" s="129">
        <f t="shared" si="17"/>
        <v>0</v>
      </c>
      <c r="L186" s="349">
        <f t="shared" si="17"/>
        <v>0</v>
      </c>
    </row>
    <row r="187" spans="1:12" ht="16" x14ac:dyDescent="0.25">
      <c r="A187" s="58" t="s">
        <v>170</v>
      </c>
      <c r="B187" s="133">
        <f t="shared" si="13"/>
        <v>0</v>
      </c>
      <c r="C187" s="133">
        <f>IFERROR(VLOOKUP($A187,'유통영업혁신단 IU'!$A:$G,3,FALSE),0)</f>
        <v>0</v>
      </c>
      <c r="D187" s="133">
        <f>IFERROR(VLOOKUP($A187,'유통영업혁신단 IU'!$A:$G,4,FALSE),0)</f>
        <v>0</v>
      </c>
      <c r="E187" s="133">
        <f>IFERROR(VLOOKUP($A187,'유통영업혁신단 IU'!$A:$G,5,FALSE),0)</f>
        <v>0</v>
      </c>
      <c r="F187" s="133">
        <f>IFERROR(VLOOKUP($A187,'유통영업혁신단 IU'!$A:$G,7,FALSE),0)</f>
        <v>0</v>
      </c>
      <c r="I187" s="133">
        <f t="shared" si="14"/>
        <v>0</v>
      </c>
      <c r="J187" s="129">
        <f t="shared" si="17"/>
        <v>0</v>
      </c>
      <c r="K187" s="129">
        <f t="shared" si="17"/>
        <v>0</v>
      </c>
      <c r="L187" s="349">
        <f t="shared" si="17"/>
        <v>0</v>
      </c>
    </row>
    <row r="188" spans="1:12" ht="16" x14ac:dyDescent="0.25">
      <c r="A188" s="42" t="s">
        <v>95</v>
      </c>
      <c r="B188" s="133">
        <f t="shared" si="13"/>
        <v>65296316</v>
      </c>
      <c r="C188" s="133">
        <f>IFERROR(VLOOKUP($A188,'유통영업혁신단 IU'!$A:$G,3,FALSE),0)</f>
        <v>0</v>
      </c>
      <c r="D188" s="133">
        <f>IFERROR(VLOOKUP($A188,'유통영업혁신단 IU'!$A:$G,4,FALSE),0)</f>
        <v>35020</v>
      </c>
      <c r="E188" s="133">
        <f>IFERROR(VLOOKUP($A188,'유통영업혁신단 IU'!$A:$G,5,FALSE),0)</f>
        <v>42464</v>
      </c>
      <c r="F188" s="133">
        <f>IFERROR(VLOOKUP($A188,'유통영업혁신단 IU'!$A:$G,7,FALSE),0)</f>
        <v>65218832</v>
      </c>
      <c r="I188" s="133">
        <f t="shared" si="14"/>
        <v>0</v>
      </c>
      <c r="J188" s="129">
        <f t="shared" si="17"/>
        <v>0</v>
      </c>
      <c r="K188" s="129">
        <f t="shared" si="17"/>
        <v>0</v>
      </c>
      <c r="L188" s="349">
        <f t="shared" si="17"/>
        <v>0</v>
      </c>
    </row>
    <row r="189" spans="1:12" ht="16" x14ac:dyDescent="0.25">
      <c r="A189" s="56" t="s">
        <v>96</v>
      </c>
      <c r="B189" s="133">
        <f t="shared" si="13"/>
        <v>931115</v>
      </c>
      <c r="C189" s="133">
        <f>IFERROR(VLOOKUP($A189,'유통영업혁신단 IU'!$A:$G,3,FALSE),0)</f>
        <v>0</v>
      </c>
      <c r="D189" s="133">
        <f>IFERROR(VLOOKUP($A189,'유통영업혁신단 IU'!$A:$G,4,FALSE),0)</f>
        <v>35020</v>
      </c>
      <c r="E189" s="133">
        <f>IFERROR(VLOOKUP($A189,'유통영업혁신단 IU'!$A:$G,5,FALSE),0)</f>
        <v>11100</v>
      </c>
      <c r="F189" s="133">
        <f>IFERROR(VLOOKUP($A189,'유통영업혁신단 IU'!$A:$G,7,FALSE),0)</f>
        <v>884995</v>
      </c>
      <c r="I189" s="133">
        <f t="shared" si="14"/>
        <v>0</v>
      </c>
      <c r="J189" s="129">
        <f t="shared" si="17"/>
        <v>0</v>
      </c>
      <c r="K189" s="129">
        <f t="shared" si="17"/>
        <v>0</v>
      </c>
      <c r="L189" s="349">
        <f t="shared" si="17"/>
        <v>0</v>
      </c>
    </row>
    <row r="190" spans="1:12" ht="16" x14ac:dyDescent="0.25">
      <c r="A190" s="56" t="s">
        <v>97</v>
      </c>
      <c r="B190" s="133">
        <f t="shared" si="13"/>
        <v>64182344</v>
      </c>
      <c r="C190" s="133">
        <f>IFERROR(VLOOKUP($A190,'유통영업혁신단 IU'!$A:$G,3,FALSE),0)</f>
        <v>0</v>
      </c>
      <c r="D190" s="133">
        <f>IFERROR(VLOOKUP($A190,'유통영업혁신단 IU'!$A:$G,4,FALSE),0)</f>
        <v>0</v>
      </c>
      <c r="E190" s="133">
        <f>IFERROR(VLOOKUP($A190,'유통영업혁신단 IU'!$A:$G,5,FALSE),0)</f>
        <v>0</v>
      </c>
      <c r="F190" s="133">
        <f>IFERROR(VLOOKUP($A190,'유통영업혁신단 IU'!$A:$G,7,FALSE),0)</f>
        <v>64182344</v>
      </c>
      <c r="I190" s="133">
        <f t="shared" si="14"/>
        <v>0</v>
      </c>
      <c r="J190" s="129">
        <f t="shared" si="17"/>
        <v>0</v>
      </c>
      <c r="K190" s="129">
        <f t="shared" si="17"/>
        <v>0</v>
      </c>
      <c r="L190" s="349">
        <f t="shared" si="17"/>
        <v>0</v>
      </c>
    </row>
    <row r="191" spans="1:12" ht="16" x14ac:dyDescent="0.25">
      <c r="A191" s="56" t="s">
        <v>98</v>
      </c>
      <c r="B191" s="133">
        <f t="shared" si="13"/>
        <v>182857</v>
      </c>
      <c r="C191" s="133">
        <f>IFERROR(VLOOKUP($A191,'유통영업혁신단 IU'!$A:$G,3,FALSE),0)</f>
        <v>0</v>
      </c>
      <c r="D191" s="133">
        <f>IFERROR(VLOOKUP($A191,'유통영업혁신단 IU'!$A:$G,4,FALSE),0)</f>
        <v>0</v>
      </c>
      <c r="E191" s="133">
        <f>IFERROR(VLOOKUP($A191,'유통영업혁신단 IU'!$A:$G,5,FALSE),0)</f>
        <v>31364</v>
      </c>
      <c r="F191" s="133">
        <f>IFERROR(VLOOKUP($A191,'유통영업혁신단 IU'!$A:$G,7,FALSE),0)</f>
        <v>151493</v>
      </c>
      <c r="I191" s="133">
        <f t="shared" si="14"/>
        <v>0</v>
      </c>
      <c r="J191" s="129">
        <f t="shared" si="17"/>
        <v>0</v>
      </c>
      <c r="K191" s="129">
        <f t="shared" si="17"/>
        <v>0</v>
      </c>
      <c r="L191" s="349">
        <f t="shared" si="17"/>
        <v>0</v>
      </c>
    </row>
    <row r="192" spans="1:12" ht="16" x14ac:dyDescent="0.25">
      <c r="A192" s="56" t="s">
        <v>238</v>
      </c>
      <c r="B192" s="133">
        <f t="shared" si="13"/>
        <v>0</v>
      </c>
      <c r="C192" s="133">
        <f>IFERROR(VLOOKUP($A192,'유통영업혁신단 IU'!$A:$G,3,FALSE),0)</f>
        <v>0</v>
      </c>
      <c r="D192" s="133">
        <f>IFERROR(VLOOKUP($A192,'유통영업혁신단 IU'!$A:$G,4,FALSE),0)</f>
        <v>0</v>
      </c>
      <c r="E192" s="133">
        <f>IFERROR(VLOOKUP($A192,'유통영업혁신단 IU'!$A:$G,5,FALSE),0)</f>
        <v>0</v>
      </c>
      <c r="F192" s="133">
        <f>IFERROR(VLOOKUP($A192,'유통영업혁신단 IU'!$A:$G,7,FALSE),0)</f>
        <v>0</v>
      </c>
      <c r="I192" s="133">
        <f t="shared" si="14"/>
        <v>0</v>
      </c>
      <c r="J192" s="129">
        <f t="shared" si="17"/>
        <v>0</v>
      </c>
      <c r="K192" s="129">
        <f t="shared" si="17"/>
        <v>0</v>
      </c>
      <c r="L192" s="349">
        <f t="shared" si="17"/>
        <v>0</v>
      </c>
    </row>
    <row r="193" spans="1:12" ht="16" x14ac:dyDescent="0.25">
      <c r="A193" s="57" t="s">
        <v>239</v>
      </c>
      <c r="B193" s="133">
        <f t="shared" si="13"/>
        <v>0</v>
      </c>
      <c r="C193" s="133">
        <f>IFERROR(VLOOKUP($A193,'유통영업혁신단 IU'!$A:$G,3,FALSE),0)</f>
        <v>0</v>
      </c>
      <c r="D193" s="133">
        <f>IFERROR(VLOOKUP($A193,'유통영업혁신단 IU'!$A:$G,4,FALSE),0)</f>
        <v>0</v>
      </c>
      <c r="E193" s="133">
        <f>IFERROR(VLOOKUP($A193,'유통영업혁신단 IU'!$A:$G,5,FALSE),0)</f>
        <v>0</v>
      </c>
      <c r="F193" s="133">
        <f>IFERROR(VLOOKUP($A193,'유통영업혁신단 IU'!$A:$G,7,FALSE),0)</f>
        <v>0</v>
      </c>
      <c r="I193" s="133">
        <f t="shared" si="14"/>
        <v>0</v>
      </c>
      <c r="J193" s="129">
        <f t="shared" si="17"/>
        <v>0</v>
      </c>
      <c r="K193" s="129">
        <f t="shared" si="17"/>
        <v>0</v>
      </c>
      <c r="L193" s="349">
        <f t="shared" si="17"/>
        <v>0</v>
      </c>
    </row>
    <row r="194" spans="1:12" ht="16" x14ac:dyDescent="0.25">
      <c r="A194" s="42" t="s">
        <v>99</v>
      </c>
      <c r="B194" s="133">
        <f t="shared" ref="B194:B254" si="18">SUM(C194:F194)</f>
        <v>334824386</v>
      </c>
      <c r="C194" s="133">
        <f>IFERROR(VLOOKUP($A194,'유통영업혁신단 IU'!$A:$G,3,FALSE),0)</f>
        <v>0</v>
      </c>
      <c r="D194" s="133">
        <f>IFERROR(VLOOKUP($A194,'유통영업혁신단 IU'!$A:$G,4,FALSE),0)</f>
        <v>313700</v>
      </c>
      <c r="E194" s="133">
        <f>IFERROR(VLOOKUP($A194,'유통영업혁신단 IU'!$A:$G,5,FALSE),0)</f>
        <v>1608966</v>
      </c>
      <c r="F194" s="133">
        <f>IFERROR(VLOOKUP($A194,'유통영업혁신단 IU'!$A:$G,7,FALSE),0)</f>
        <v>332901720</v>
      </c>
      <c r="I194" s="133">
        <f t="shared" ref="I194:I254" si="19">C194</f>
        <v>0</v>
      </c>
      <c r="J194" s="129">
        <f t="shared" si="17"/>
        <v>0</v>
      </c>
      <c r="K194" s="129">
        <f t="shared" si="17"/>
        <v>0</v>
      </c>
      <c r="L194" s="349">
        <f t="shared" si="17"/>
        <v>0</v>
      </c>
    </row>
    <row r="195" spans="1:12" ht="16" x14ac:dyDescent="0.25">
      <c r="A195" s="56" t="s">
        <v>171</v>
      </c>
      <c r="B195" s="133">
        <f t="shared" si="18"/>
        <v>0</v>
      </c>
      <c r="C195" s="133">
        <f>IFERROR(VLOOKUP($A195,'유통영업혁신단 IU'!$A:$G,3,FALSE),0)</f>
        <v>0</v>
      </c>
      <c r="D195" s="133">
        <f>IFERROR(VLOOKUP($A195,'유통영업혁신단 IU'!$A:$G,4,FALSE),0)</f>
        <v>0</v>
      </c>
      <c r="E195" s="133">
        <f>IFERROR(VLOOKUP($A195,'유통영업혁신단 IU'!$A:$G,5,FALSE),0)</f>
        <v>0</v>
      </c>
      <c r="F195" s="133">
        <f>IFERROR(VLOOKUP($A195,'유통영업혁신단 IU'!$A:$G,7,FALSE),0)</f>
        <v>0</v>
      </c>
      <c r="I195" s="133">
        <f t="shared" si="19"/>
        <v>0</v>
      </c>
      <c r="J195" s="129">
        <f t="shared" si="17"/>
        <v>0</v>
      </c>
      <c r="K195" s="129">
        <f t="shared" si="17"/>
        <v>0</v>
      </c>
      <c r="L195" s="349">
        <f t="shared" si="17"/>
        <v>0</v>
      </c>
    </row>
    <row r="196" spans="1:12" ht="16" x14ac:dyDescent="0.25">
      <c r="A196" s="56" t="s">
        <v>172</v>
      </c>
      <c r="B196" s="133">
        <f t="shared" si="18"/>
        <v>116257328</v>
      </c>
      <c r="C196" s="133">
        <f>IFERROR(VLOOKUP($A196,'유통영업혁신단 IU'!$A:$G,3,FALSE),0)</f>
        <v>0</v>
      </c>
      <c r="D196" s="133">
        <f>IFERROR(VLOOKUP($A196,'유통영업혁신단 IU'!$A:$G,4,FALSE),0)</f>
        <v>313700</v>
      </c>
      <c r="E196" s="133">
        <f>IFERROR(VLOOKUP($A196,'유통영업혁신단 IU'!$A:$G,5,FALSE),0)</f>
        <v>1608966</v>
      </c>
      <c r="F196" s="133">
        <f>IFERROR(VLOOKUP($A196,'유통영업혁신단 IU'!$A:$G,7,FALSE),0)</f>
        <v>114334662</v>
      </c>
      <c r="I196" s="133">
        <f t="shared" si="19"/>
        <v>0</v>
      </c>
      <c r="J196" s="129">
        <f t="shared" si="17"/>
        <v>0</v>
      </c>
      <c r="K196" s="129">
        <f t="shared" si="17"/>
        <v>0</v>
      </c>
      <c r="L196" s="349">
        <f t="shared" si="17"/>
        <v>0</v>
      </c>
    </row>
    <row r="197" spans="1:12" ht="16" x14ac:dyDescent="0.25">
      <c r="A197" s="56" t="s">
        <v>136</v>
      </c>
      <c r="B197" s="133">
        <f t="shared" si="18"/>
        <v>0</v>
      </c>
      <c r="C197" s="133">
        <f>IFERROR(VLOOKUP($A197,'유통영업혁신단 IU'!$A:$G,3,FALSE),0)</f>
        <v>0</v>
      </c>
      <c r="D197" s="133">
        <f>IFERROR(VLOOKUP($A197,'유통영업혁신단 IU'!$A:$G,4,FALSE),0)</f>
        <v>0</v>
      </c>
      <c r="E197" s="133">
        <f>IFERROR(VLOOKUP($A197,'유통영업혁신단 IU'!$A:$G,5,FALSE),0)</f>
        <v>0</v>
      </c>
      <c r="F197" s="133">
        <f>IFERROR(VLOOKUP($A197,'유통영업혁신단 IU'!$A:$G,7,FALSE),0)</f>
        <v>0</v>
      </c>
      <c r="I197" s="133">
        <f t="shared" si="19"/>
        <v>0</v>
      </c>
      <c r="J197" s="129">
        <f t="shared" si="17"/>
        <v>0</v>
      </c>
      <c r="K197" s="129">
        <f t="shared" si="17"/>
        <v>0</v>
      </c>
      <c r="L197" s="349">
        <f t="shared" si="17"/>
        <v>0</v>
      </c>
    </row>
    <row r="198" spans="1:12" ht="16" x14ac:dyDescent="0.25">
      <c r="A198" s="56" t="s">
        <v>173</v>
      </c>
      <c r="B198" s="133">
        <f t="shared" si="18"/>
        <v>0</v>
      </c>
      <c r="C198" s="133">
        <f>IFERROR(VLOOKUP($A198,'유통영업혁신단 IU'!$A:$G,3,FALSE),0)</f>
        <v>0</v>
      </c>
      <c r="D198" s="133">
        <f>IFERROR(VLOOKUP($A198,'유통영업혁신단 IU'!$A:$G,4,FALSE),0)</f>
        <v>0</v>
      </c>
      <c r="E198" s="133">
        <f>IFERROR(VLOOKUP($A198,'유통영업혁신단 IU'!$A:$G,5,FALSE),0)</f>
        <v>0</v>
      </c>
      <c r="F198" s="133">
        <f>IFERROR(VLOOKUP($A198,'유통영업혁신단 IU'!$A:$G,7,FALSE),0)</f>
        <v>0</v>
      </c>
      <c r="I198" s="133">
        <f t="shared" si="19"/>
        <v>0</v>
      </c>
      <c r="J198" s="129">
        <f t="shared" si="17"/>
        <v>0</v>
      </c>
      <c r="K198" s="129">
        <f t="shared" si="17"/>
        <v>0</v>
      </c>
      <c r="L198" s="349">
        <f t="shared" si="17"/>
        <v>0</v>
      </c>
    </row>
    <row r="199" spans="1:12" ht="16" x14ac:dyDescent="0.25">
      <c r="A199" s="56" t="s">
        <v>100</v>
      </c>
      <c r="B199" s="133">
        <f t="shared" si="18"/>
        <v>0</v>
      </c>
      <c r="C199" s="133">
        <f>IFERROR(VLOOKUP($A199,'유통영업혁신단 IU'!$A:$G,3,FALSE),0)</f>
        <v>0</v>
      </c>
      <c r="D199" s="133">
        <f>IFERROR(VLOOKUP($A199,'유통영업혁신단 IU'!$A:$G,4,FALSE),0)</f>
        <v>0</v>
      </c>
      <c r="E199" s="133">
        <f>IFERROR(VLOOKUP($A199,'유통영업혁신단 IU'!$A:$G,5,FALSE),0)</f>
        <v>0</v>
      </c>
      <c r="F199" s="133">
        <f>IFERROR(VLOOKUP($A199,'유통영업혁신단 IU'!$A:$G,7,FALSE),0)</f>
        <v>0</v>
      </c>
      <c r="I199" s="133">
        <f t="shared" si="19"/>
        <v>0</v>
      </c>
      <c r="J199" s="129">
        <f t="shared" si="17"/>
        <v>0</v>
      </c>
      <c r="K199" s="129">
        <f t="shared" si="17"/>
        <v>0</v>
      </c>
      <c r="L199" s="349">
        <f t="shared" si="17"/>
        <v>0</v>
      </c>
    </row>
    <row r="200" spans="1:12" ht="16" x14ac:dyDescent="0.25">
      <c r="A200" s="56" t="s">
        <v>101</v>
      </c>
      <c r="B200" s="133">
        <f t="shared" si="18"/>
        <v>0</v>
      </c>
      <c r="C200" s="133">
        <f>IFERROR(VLOOKUP($A200,'유통영업혁신단 IU'!$A:$G,3,FALSE),0)</f>
        <v>0</v>
      </c>
      <c r="D200" s="133">
        <f>IFERROR(VLOOKUP($A200,'유통영업혁신단 IU'!$A:$G,4,FALSE),0)</f>
        <v>0</v>
      </c>
      <c r="E200" s="133">
        <f>IFERROR(VLOOKUP($A200,'유통영업혁신단 IU'!$A:$G,5,FALSE),0)</f>
        <v>0</v>
      </c>
      <c r="F200" s="133">
        <f>IFERROR(VLOOKUP($A200,'유통영업혁신단 IU'!$A:$G,7,FALSE),0)</f>
        <v>0</v>
      </c>
      <c r="I200" s="133">
        <f t="shared" si="19"/>
        <v>0</v>
      </c>
      <c r="J200" s="129">
        <f t="shared" si="17"/>
        <v>0</v>
      </c>
      <c r="K200" s="129">
        <f t="shared" si="17"/>
        <v>0</v>
      </c>
      <c r="L200" s="349">
        <f t="shared" si="17"/>
        <v>0</v>
      </c>
    </row>
    <row r="201" spans="1:12" ht="16" x14ac:dyDescent="0.25">
      <c r="A201" s="56" t="s">
        <v>102</v>
      </c>
      <c r="B201" s="133">
        <f t="shared" si="18"/>
        <v>0</v>
      </c>
      <c r="C201" s="133">
        <f>IFERROR(VLOOKUP($A201,'유통영업혁신단 IU'!$A:$G,3,FALSE),0)</f>
        <v>0</v>
      </c>
      <c r="D201" s="133">
        <f>IFERROR(VLOOKUP($A201,'유통영업혁신단 IU'!$A:$G,4,FALSE),0)</f>
        <v>0</v>
      </c>
      <c r="E201" s="133">
        <f>IFERROR(VLOOKUP($A201,'유통영업혁신단 IU'!$A:$G,5,FALSE),0)</f>
        <v>0</v>
      </c>
      <c r="F201" s="133">
        <f>IFERROR(VLOOKUP($A201,'유통영업혁신단 IU'!$A:$G,7,FALSE),0)</f>
        <v>0</v>
      </c>
      <c r="I201" s="133">
        <f t="shared" si="19"/>
        <v>0</v>
      </c>
      <c r="J201" s="129">
        <f t="shared" si="17"/>
        <v>0</v>
      </c>
      <c r="K201" s="129">
        <f t="shared" si="17"/>
        <v>0</v>
      </c>
      <c r="L201" s="349">
        <f t="shared" si="17"/>
        <v>0</v>
      </c>
    </row>
    <row r="202" spans="1:12" ht="16" x14ac:dyDescent="0.25">
      <c r="A202" s="56" t="s">
        <v>103</v>
      </c>
      <c r="B202" s="133">
        <f t="shared" si="18"/>
        <v>140480398</v>
      </c>
      <c r="C202" s="133">
        <f>IFERROR(VLOOKUP($A202,'유통영업혁신단 IU'!$A:$G,3,FALSE),0)</f>
        <v>0</v>
      </c>
      <c r="D202" s="133">
        <f>IFERROR(VLOOKUP($A202,'유통영업혁신단 IU'!$A:$G,4,FALSE),0)</f>
        <v>0</v>
      </c>
      <c r="E202" s="133">
        <f>IFERROR(VLOOKUP($A202,'유통영업혁신단 IU'!$A:$G,5,FALSE),0)</f>
        <v>0</v>
      </c>
      <c r="F202" s="133">
        <f>IFERROR(VLOOKUP($A202,'유통영업혁신단 IU'!$A:$G,7,FALSE),0)</f>
        <v>140480398</v>
      </c>
      <c r="I202" s="133">
        <f t="shared" si="19"/>
        <v>0</v>
      </c>
      <c r="J202" s="129">
        <f t="shared" si="17"/>
        <v>0</v>
      </c>
      <c r="K202" s="129">
        <f t="shared" si="17"/>
        <v>0</v>
      </c>
      <c r="L202" s="349">
        <f t="shared" si="17"/>
        <v>0</v>
      </c>
    </row>
    <row r="203" spans="1:12" ht="16" x14ac:dyDescent="0.25">
      <c r="A203" s="56" t="s">
        <v>174</v>
      </c>
      <c r="B203" s="133">
        <f t="shared" si="18"/>
        <v>0</v>
      </c>
      <c r="C203" s="133">
        <f>IFERROR(VLOOKUP($A203,'유통영업혁신단 IU'!$A:$G,3,FALSE),0)</f>
        <v>0</v>
      </c>
      <c r="D203" s="133">
        <f>IFERROR(VLOOKUP($A203,'유통영업혁신단 IU'!$A:$G,4,FALSE),0)</f>
        <v>0</v>
      </c>
      <c r="E203" s="133">
        <f>IFERROR(VLOOKUP($A203,'유통영업혁신단 IU'!$A:$G,5,FALSE),0)</f>
        <v>0</v>
      </c>
      <c r="F203" s="133">
        <f>IFERROR(VLOOKUP($A203,'유통영업혁신단 IU'!$A:$G,7,FALSE),0)</f>
        <v>0</v>
      </c>
      <c r="I203" s="133">
        <f t="shared" si="19"/>
        <v>0</v>
      </c>
      <c r="J203" s="129">
        <f t="shared" si="17"/>
        <v>0</v>
      </c>
      <c r="K203" s="129">
        <f t="shared" si="17"/>
        <v>0</v>
      </c>
      <c r="L203" s="349">
        <f t="shared" si="17"/>
        <v>0</v>
      </c>
    </row>
    <row r="204" spans="1:12" ht="16" x14ac:dyDescent="0.25">
      <c r="A204" s="56" t="s">
        <v>104</v>
      </c>
      <c r="B204" s="133">
        <f t="shared" si="18"/>
        <v>78086660</v>
      </c>
      <c r="C204" s="133">
        <f>IFERROR(VLOOKUP($A204,'유통영업혁신단 IU'!$A:$G,3,FALSE),0)</f>
        <v>0</v>
      </c>
      <c r="D204" s="133">
        <f>IFERROR(VLOOKUP($A204,'유통영업혁신단 IU'!$A:$G,4,FALSE),0)</f>
        <v>0</v>
      </c>
      <c r="E204" s="133">
        <f>IFERROR(VLOOKUP($A204,'유통영업혁신단 IU'!$A:$G,5,FALSE),0)</f>
        <v>0</v>
      </c>
      <c r="F204" s="133">
        <f>IFERROR(VLOOKUP($A204,'유통영업혁신단 IU'!$A:$G,7,FALSE),0)</f>
        <v>78086660</v>
      </c>
      <c r="I204" s="133">
        <f t="shared" si="19"/>
        <v>0</v>
      </c>
      <c r="J204" s="129">
        <f t="shared" si="17"/>
        <v>0</v>
      </c>
      <c r="K204" s="129">
        <f t="shared" si="17"/>
        <v>0</v>
      </c>
      <c r="L204" s="349">
        <f t="shared" si="17"/>
        <v>0</v>
      </c>
    </row>
    <row r="205" spans="1:12" ht="16" x14ac:dyDescent="0.25">
      <c r="A205" s="57" t="s">
        <v>240</v>
      </c>
      <c r="B205" s="133">
        <f t="shared" si="18"/>
        <v>0</v>
      </c>
      <c r="C205" s="133">
        <f>IFERROR(VLOOKUP($A205,'유통영업혁신단 IU'!$A:$G,3,FALSE),0)</f>
        <v>0</v>
      </c>
      <c r="D205" s="133">
        <f>IFERROR(VLOOKUP($A205,'유통영업혁신단 IU'!$A:$G,4,FALSE),0)</f>
        <v>0</v>
      </c>
      <c r="E205" s="133">
        <f>IFERROR(VLOOKUP($A205,'유통영업혁신단 IU'!$A:$G,5,FALSE),0)</f>
        <v>0</v>
      </c>
      <c r="F205" s="133">
        <f>IFERROR(VLOOKUP($A205,'유통영업혁신단 IU'!$A:$G,7,FALSE),0)</f>
        <v>0</v>
      </c>
      <c r="I205" s="133">
        <f t="shared" si="19"/>
        <v>0</v>
      </c>
      <c r="J205" s="129">
        <f t="shared" ref="J205:L224" si="20">$I205*J$258</f>
        <v>0</v>
      </c>
      <c r="K205" s="129">
        <f t="shared" si="20"/>
        <v>0</v>
      </c>
      <c r="L205" s="349">
        <f t="shared" si="20"/>
        <v>0</v>
      </c>
    </row>
    <row r="206" spans="1:12" ht="16" x14ac:dyDescent="0.25">
      <c r="A206" s="56" t="s">
        <v>241</v>
      </c>
      <c r="B206" s="133">
        <f t="shared" si="18"/>
        <v>0</v>
      </c>
      <c r="C206" s="133">
        <f>IFERROR(VLOOKUP($A206,'유통영업혁신단 IU'!$A:$G,3,FALSE),0)</f>
        <v>0</v>
      </c>
      <c r="D206" s="133">
        <f>IFERROR(VLOOKUP($A206,'유통영업혁신단 IU'!$A:$G,4,FALSE),0)</f>
        <v>0</v>
      </c>
      <c r="E206" s="133">
        <f>IFERROR(VLOOKUP($A206,'유통영업혁신단 IU'!$A:$G,5,FALSE),0)</f>
        <v>0</v>
      </c>
      <c r="F206" s="133">
        <f>IFERROR(VLOOKUP($A206,'유통영업혁신단 IU'!$A:$G,7,FALSE),0)</f>
        <v>0</v>
      </c>
      <c r="I206" s="133">
        <f t="shared" si="19"/>
        <v>0</v>
      </c>
      <c r="J206" s="129">
        <f t="shared" si="20"/>
        <v>0</v>
      </c>
      <c r="K206" s="129">
        <f t="shared" si="20"/>
        <v>0</v>
      </c>
      <c r="L206" s="349">
        <f t="shared" si="20"/>
        <v>0</v>
      </c>
    </row>
    <row r="207" spans="1:12" ht="16" x14ac:dyDescent="0.25">
      <c r="A207" s="57" t="s">
        <v>242</v>
      </c>
      <c r="B207" s="133">
        <f t="shared" si="18"/>
        <v>0</v>
      </c>
      <c r="C207" s="133">
        <f>IFERROR(VLOOKUP($A207,'유통영업혁신단 IU'!$A:$G,3,FALSE),0)</f>
        <v>0</v>
      </c>
      <c r="D207" s="133">
        <f>IFERROR(VLOOKUP($A207,'유통영업혁신단 IU'!$A:$G,4,FALSE),0)</f>
        <v>0</v>
      </c>
      <c r="E207" s="133">
        <f>IFERROR(VLOOKUP($A207,'유통영업혁신단 IU'!$A:$G,5,FALSE),0)</f>
        <v>0</v>
      </c>
      <c r="F207" s="133">
        <f>IFERROR(VLOOKUP($A207,'유통영업혁신단 IU'!$A:$G,7,FALSE),0)</f>
        <v>0</v>
      </c>
      <c r="I207" s="133">
        <f t="shared" si="19"/>
        <v>0</v>
      </c>
      <c r="J207" s="129">
        <f t="shared" si="20"/>
        <v>0</v>
      </c>
      <c r="K207" s="129">
        <f t="shared" si="20"/>
        <v>0</v>
      </c>
      <c r="L207" s="349">
        <f t="shared" si="20"/>
        <v>0</v>
      </c>
    </row>
    <row r="208" spans="1:12" ht="16" x14ac:dyDescent="0.25">
      <c r="A208" s="56" t="s">
        <v>243</v>
      </c>
      <c r="B208" s="133">
        <f t="shared" si="18"/>
        <v>0</v>
      </c>
      <c r="C208" s="133">
        <f>IFERROR(VLOOKUP($A208,'유통영업혁신단 IU'!$A:$G,3,FALSE),0)</f>
        <v>0</v>
      </c>
      <c r="D208" s="133">
        <f>IFERROR(VLOOKUP($A208,'유통영업혁신단 IU'!$A:$G,4,FALSE),0)</f>
        <v>0</v>
      </c>
      <c r="E208" s="133">
        <f>IFERROR(VLOOKUP($A208,'유통영업혁신단 IU'!$A:$G,5,FALSE),0)</f>
        <v>0</v>
      </c>
      <c r="F208" s="133">
        <f>IFERROR(VLOOKUP($A208,'유통영업혁신단 IU'!$A:$G,7,FALSE),0)</f>
        <v>0</v>
      </c>
      <c r="I208" s="133">
        <f t="shared" si="19"/>
        <v>0</v>
      </c>
      <c r="J208" s="129">
        <f t="shared" si="20"/>
        <v>0</v>
      </c>
      <c r="K208" s="129">
        <f t="shared" si="20"/>
        <v>0</v>
      </c>
      <c r="L208" s="349">
        <f t="shared" si="20"/>
        <v>0</v>
      </c>
    </row>
    <row r="209" spans="1:12" ht="16" x14ac:dyDescent="0.25">
      <c r="A209" s="23" t="s">
        <v>334</v>
      </c>
      <c r="B209" s="133">
        <f t="shared" si="18"/>
        <v>0</v>
      </c>
      <c r="C209" s="133">
        <f>IFERROR(VLOOKUP($A209,'유통영업혁신단 IU'!$A:$G,3,FALSE),0)</f>
        <v>0</v>
      </c>
      <c r="D209" s="133">
        <f>IFERROR(VLOOKUP($A209,'유통영업혁신단 IU'!$A:$G,4,FALSE),0)</f>
        <v>0</v>
      </c>
      <c r="E209" s="133">
        <f>IFERROR(VLOOKUP($A209,'유통영업혁신단 IU'!$A:$G,5,FALSE),0)</f>
        <v>0</v>
      </c>
      <c r="F209" s="133">
        <f>IFERROR(VLOOKUP($A209,'유통영업혁신단 IU'!$A:$G,7,FALSE),0)</f>
        <v>0</v>
      </c>
      <c r="I209" s="133">
        <f t="shared" si="19"/>
        <v>0</v>
      </c>
      <c r="J209" s="129">
        <f t="shared" si="20"/>
        <v>0</v>
      </c>
      <c r="K209" s="129">
        <f t="shared" si="20"/>
        <v>0</v>
      </c>
      <c r="L209" s="349">
        <f t="shared" si="20"/>
        <v>0</v>
      </c>
    </row>
    <row r="210" spans="1:12" ht="16" x14ac:dyDescent="0.25">
      <c r="A210" s="42" t="s">
        <v>175</v>
      </c>
      <c r="B210" s="133">
        <f t="shared" si="18"/>
        <v>21597000</v>
      </c>
      <c r="C210" s="133">
        <f>IFERROR(VLOOKUP($A210,'유통영업혁신단 IU'!$A:$G,3,FALSE),0)</f>
        <v>0</v>
      </c>
      <c r="D210" s="133">
        <f>IFERROR(VLOOKUP($A210,'유통영업혁신단 IU'!$A:$G,4,FALSE),0)</f>
        <v>0</v>
      </c>
      <c r="E210" s="133">
        <f>IFERROR(VLOOKUP($A210,'유통영업혁신단 IU'!$A:$G,5,FALSE),0)</f>
        <v>0</v>
      </c>
      <c r="F210" s="133">
        <f>IFERROR(VLOOKUP($A210,'유통영업혁신단 IU'!$A:$G,7,FALSE),0)</f>
        <v>21597000</v>
      </c>
      <c r="I210" s="133">
        <f t="shared" si="19"/>
        <v>0</v>
      </c>
      <c r="J210" s="129">
        <f t="shared" si="20"/>
        <v>0</v>
      </c>
      <c r="K210" s="129">
        <f t="shared" si="20"/>
        <v>0</v>
      </c>
      <c r="L210" s="349">
        <f t="shared" si="20"/>
        <v>0</v>
      </c>
    </row>
    <row r="211" spans="1:12" ht="16" x14ac:dyDescent="0.25">
      <c r="A211" s="56" t="s">
        <v>176</v>
      </c>
      <c r="B211" s="133">
        <f t="shared" si="18"/>
        <v>21597000</v>
      </c>
      <c r="C211" s="133">
        <f>IFERROR(VLOOKUP($A211,'유통영업혁신단 IU'!$A:$G,3,FALSE),0)</f>
        <v>0</v>
      </c>
      <c r="D211" s="133">
        <f>IFERROR(VLOOKUP($A211,'유통영업혁신단 IU'!$A:$G,4,FALSE),0)</f>
        <v>0</v>
      </c>
      <c r="E211" s="133">
        <f>IFERROR(VLOOKUP($A211,'유통영업혁신단 IU'!$A:$G,5,FALSE),0)</f>
        <v>0</v>
      </c>
      <c r="F211" s="133">
        <f>IFERROR(VLOOKUP($A211,'유통영업혁신단 IU'!$A:$G,7,FALSE),0)</f>
        <v>21597000</v>
      </c>
      <c r="I211" s="133">
        <f t="shared" si="19"/>
        <v>0</v>
      </c>
      <c r="J211" s="129">
        <f t="shared" si="20"/>
        <v>0</v>
      </c>
      <c r="K211" s="129">
        <f t="shared" si="20"/>
        <v>0</v>
      </c>
      <c r="L211" s="349">
        <f t="shared" si="20"/>
        <v>0</v>
      </c>
    </row>
    <row r="212" spans="1:12" ht="16" x14ac:dyDescent="0.25">
      <c r="A212" s="42" t="s">
        <v>105</v>
      </c>
      <c r="B212" s="133">
        <f t="shared" si="18"/>
        <v>2091154082</v>
      </c>
      <c r="C212" s="133">
        <f>IFERROR(VLOOKUP($A212,'유통영업혁신단 IU'!$A:$G,3,FALSE),0)</f>
        <v>0</v>
      </c>
      <c r="D212" s="133">
        <f>IFERROR(VLOOKUP($A212,'유통영업혁신단 IU'!$A:$G,4,FALSE),0)</f>
        <v>200248971</v>
      </c>
      <c r="E212" s="133">
        <f>IFERROR(VLOOKUP($A212,'유통영업혁신단 IU'!$A:$G,5,FALSE),0)</f>
        <v>0</v>
      </c>
      <c r="F212" s="133">
        <f>IFERROR(VLOOKUP($A212,'유통영업혁신단 IU'!$A:$G,7,FALSE),0)</f>
        <v>1890905111</v>
      </c>
      <c r="I212" s="133">
        <f t="shared" si="19"/>
        <v>0</v>
      </c>
      <c r="J212" s="129">
        <f t="shared" si="20"/>
        <v>0</v>
      </c>
      <c r="K212" s="129">
        <f t="shared" si="20"/>
        <v>0</v>
      </c>
      <c r="L212" s="349">
        <f t="shared" si="20"/>
        <v>0</v>
      </c>
    </row>
    <row r="213" spans="1:12" ht="16" x14ac:dyDescent="0.25">
      <c r="A213" s="57" t="s">
        <v>186</v>
      </c>
      <c r="B213" s="133">
        <f t="shared" si="18"/>
        <v>4432400</v>
      </c>
      <c r="C213" s="133">
        <f>IFERROR(VLOOKUP($A213,'유통영업혁신단 IU'!$A:$G,3,FALSE),0)</f>
        <v>0</v>
      </c>
      <c r="D213" s="133">
        <f>IFERROR(VLOOKUP($A213,'유통영업혁신단 IU'!$A:$G,4,FALSE),0)</f>
        <v>0</v>
      </c>
      <c r="E213" s="133">
        <f>IFERROR(VLOOKUP($A213,'유통영업혁신단 IU'!$A:$G,5,FALSE),0)</f>
        <v>0</v>
      </c>
      <c r="F213" s="133">
        <f>IFERROR(VLOOKUP($A213,'유통영업혁신단 IU'!$A:$G,7,FALSE),0)</f>
        <v>4432400</v>
      </c>
      <c r="I213" s="133">
        <f t="shared" si="19"/>
        <v>0</v>
      </c>
      <c r="J213" s="129">
        <f t="shared" si="20"/>
        <v>0</v>
      </c>
      <c r="K213" s="129">
        <f t="shared" si="20"/>
        <v>0</v>
      </c>
      <c r="L213" s="349">
        <f t="shared" si="20"/>
        <v>0</v>
      </c>
    </row>
    <row r="214" spans="1:12" ht="16" x14ac:dyDescent="0.25">
      <c r="A214" s="57" t="s">
        <v>244</v>
      </c>
      <c r="B214" s="133">
        <f t="shared" si="18"/>
        <v>0</v>
      </c>
      <c r="C214" s="133">
        <f>IFERROR(VLOOKUP($A214,'유통영업혁신단 IU'!$A:$G,3,FALSE),0)</f>
        <v>0</v>
      </c>
      <c r="D214" s="133">
        <f>IFERROR(VLOOKUP($A214,'유통영업혁신단 IU'!$A:$G,4,FALSE),0)</f>
        <v>0</v>
      </c>
      <c r="E214" s="133">
        <f>IFERROR(VLOOKUP($A214,'유통영업혁신단 IU'!$A:$G,5,FALSE),0)</f>
        <v>0</v>
      </c>
      <c r="F214" s="133">
        <f>IFERROR(VLOOKUP($A214,'유통영업혁신단 IU'!$A:$G,7,FALSE),0)</f>
        <v>0</v>
      </c>
      <c r="I214" s="133">
        <f t="shared" si="19"/>
        <v>0</v>
      </c>
      <c r="J214" s="129">
        <f t="shared" si="20"/>
        <v>0</v>
      </c>
      <c r="K214" s="129">
        <f t="shared" si="20"/>
        <v>0</v>
      </c>
      <c r="L214" s="349">
        <f t="shared" si="20"/>
        <v>0</v>
      </c>
    </row>
    <row r="215" spans="1:12" ht="16" x14ac:dyDescent="0.25">
      <c r="A215" s="56" t="s">
        <v>106</v>
      </c>
      <c r="B215" s="133">
        <f t="shared" si="18"/>
        <v>0</v>
      </c>
      <c r="C215" s="133">
        <f>IFERROR(VLOOKUP($A215,'유통영업혁신단 IU'!$A:$G,3,FALSE),0)</f>
        <v>0</v>
      </c>
      <c r="D215" s="133">
        <f>IFERROR(VLOOKUP($A215,'유통영업혁신단 IU'!$A:$G,4,FALSE),0)</f>
        <v>0</v>
      </c>
      <c r="E215" s="133">
        <f>IFERROR(VLOOKUP($A215,'유통영업혁신단 IU'!$A:$G,5,FALSE),0)</f>
        <v>0</v>
      </c>
      <c r="F215" s="133">
        <f>IFERROR(VLOOKUP($A215,'유통영업혁신단 IU'!$A:$G,7,FALSE),0)</f>
        <v>0</v>
      </c>
      <c r="I215" s="133">
        <f t="shared" si="19"/>
        <v>0</v>
      </c>
      <c r="J215" s="129">
        <f t="shared" si="20"/>
        <v>0</v>
      </c>
      <c r="K215" s="129">
        <f t="shared" si="20"/>
        <v>0</v>
      </c>
      <c r="L215" s="349">
        <f t="shared" si="20"/>
        <v>0</v>
      </c>
    </row>
    <row r="216" spans="1:12" ht="16" x14ac:dyDescent="0.25">
      <c r="A216" s="57" t="s">
        <v>107</v>
      </c>
      <c r="B216" s="133">
        <f t="shared" si="18"/>
        <v>0</v>
      </c>
      <c r="C216" s="133">
        <f>IFERROR(VLOOKUP($A216,'유통영업혁신단 IU'!$A:$G,3,FALSE),0)</f>
        <v>0</v>
      </c>
      <c r="D216" s="133">
        <f>IFERROR(VLOOKUP($A216,'유통영업혁신단 IU'!$A:$G,4,FALSE),0)</f>
        <v>0</v>
      </c>
      <c r="E216" s="133">
        <f>IFERROR(VLOOKUP($A216,'유통영업혁신단 IU'!$A:$G,5,FALSE),0)</f>
        <v>0</v>
      </c>
      <c r="F216" s="133">
        <f>IFERROR(VLOOKUP($A216,'유통영업혁신단 IU'!$A:$G,7,FALSE),0)</f>
        <v>0</v>
      </c>
      <c r="I216" s="133">
        <f t="shared" si="19"/>
        <v>0</v>
      </c>
      <c r="J216" s="129">
        <f t="shared" si="20"/>
        <v>0</v>
      </c>
      <c r="K216" s="129">
        <f t="shared" si="20"/>
        <v>0</v>
      </c>
      <c r="L216" s="349">
        <f t="shared" si="20"/>
        <v>0</v>
      </c>
    </row>
    <row r="217" spans="1:12" ht="16" x14ac:dyDescent="0.25">
      <c r="A217" s="58" t="s">
        <v>108</v>
      </c>
      <c r="B217" s="133">
        <f t="shared" si="18"/>
        <v>-100000</v>
      </c>
      <c r="C217" s="133">
        <f>IFERROR(VLOOKUP($A217,'유통영업혁신단 IU'!$A:$G,3,FALSE),0)</f>
        <v>0</v>
      </c>
      <c r="D217" s="133">
        <f>IFERROR(VLOOKUP($A217,'유통영업혁신단 IU'!$A:$G,4,FALSE),0)</f>
        <v>-100000</v>
      </c>
      <c r="E217" s="133">
        <f>IFERROR(VLOOKUP($A217,'유통영업혁신단 IU'!$A:$G,5,FALSE),0)</f>
        <v>0</v>
      </c>
      <c r="F217" s="133">
        <f>IFERROR(VLOOKUP($A217,'유통영업혁신단 IU'!$A:$G,7,FALSE),0)</f>
        <v>0</v>
      </c>
      <c r="I217" s="133">
        <f t="shared" si="19"/>
        <v>0</v>
      </c>
      <c r="J217" s="129">
        <f t="shared" si="20"/>
        <v>0</v>
      </c>
      <c r="K217" s="129">
        <f t="shared" si="20"/>
        <v>0</v>
      </c>
      <c r="L217" s="349">
        <f t="shared" si="20"/>
        <v>0</v>
      </c>
    </row>
    <row r="218" spans="1:12" ht="16" x14ac:dyDescent="0.25">
      <c r="A218" s="56" t="s">
        <v>131</v>
      </c>
      <c r="B218" s="133">
        <f t="shared" si="18"/>
        <v>0</v>
      </c>
      <c r="C218" s="133">
        <f>IFERROR(VLOOKUP($A218,'유통영업혁신단 IU'!$A:$G,3,FALSE),0)</f>
        <v>0</v>
      </c>
      <c r="D218" s="133">
        <f>IFERROR(VLOOKUP($A218,'유통영업혁신단 IU'!$A:$G,4,FALSE),0)</f>
        <v>0</v>
      </c>
      <c r="E218" s="133">
        <f>IFERROR(VLOOKUP($A218,'유통영업혁신단 IU'!$A:$G,5,FALSE),0)</f>
        <v>0</v>
      </c>
      <c r="F218" s="133">
        <f>IFERROR(VLOOKUP($A218,'유통영업혁신단 IU'!$A:$G,7,FALSE),0)</f>
        <v>0</v>
      </c>
      <c r="I218" s="133">
        <f t="shared" si="19"/>
        <v>0</v>
      </c>
      <c r="J218" s="129">
        <f t="shared" si="20"/>
        <v>0</v>
      </c>
      <c r="K218" s="129">
        <f t="shared" si="20"/>
        <v>0</v>
      </c>
      <c r="L218" s="349">
        <f t="shared" si="20"/>
        <v>0</v>
      </c>
    </row>
    <row r="219" spans="1:12" ht="16" x14ac:dyDescent="0.25">
      <c r="A219" s="57" t="s">
        <v>109</v>
      </c>
      <c r="B219" s="133">
        <f t="shared" si="18"/>
        <v>2086821682</v>
      </c>
      <c r="C219" s="133">
        <f>IFERROR(VLOOKUP($A219,'유통영업혁신단 IU'!$A:$G,3,FALSE),0)</f>
        <v>0</v>
      </c>
      <c r="D219" s="133">
        <f>IFERROR(VLOOKUP($A219,'유통영업혁신단 IU'!$A:$G,4,FALSE),0)</f>
        <v>200348971</v>
      </c>
      <c r="E219" s="133">
        <f>IFERROR(VLOOKUP($A219,'유통영업혁신단 IU'!$A:$G,5,FALSE),0)</f>
        <v>0</v>
      </c>
      <c r="F219" s="133">
        <f>IFERROR(VLOOKUP($A219,'유통영업혁신단 IU'!$A:$G,7,FALSE),0)</f>
        <v>1886472711</v>
      </c>
      <c r="I219" s="133">
        <f t="shared" si="19"/>
        <v>0</v>
      </c>
      <c r="J219" s="129">
        <f t="shared" si="20"/>
        <v>0</v>
      </c>
      <c r="K219" s="129">
        <f t="shared" si="20"/>
        <v>0</v>
      </c>
      <c r="L219" s="349">
        <f t="shared" si="20"/>
        <v>0</v>
      </c>
    </row>
    <row r="220" spans="1:12" ht="16" x14ac:dyDescent="0.25">
      <c r="A220" s="60" t="s">
        <v>245</v>
      </c>
      <c r="B220" s="133">
        <f t="shared" si="18"/>
        <v>0</v>
      </c>
      <c r="C220" s="133">
        <f>IFERROR(VLOOKUP($A220,'유통영업혁신단 IU'!$A:$G,3,FALSE),0)</f>
        <v>0</v>
      </c>
      <c r="D220" s="133">
        <f>IFERROR(VLOOKUP($A220,'유통영업혁신단 IU'!$A:$G,4,FALSE),0)</f>
        <v>0</v>
      </c>
      <c r="E220" s="133">
        <f>IFERROR(VLOOKUP($A220,'유통영업혁신단 IU'!$A:$G,5,FALSE),0)</f>
        <v>0</v>
      </c>
      <c r="F220" s="133">
        <f>IFERROR(VLOOKUP($A220,'유통영업혁신단 IU'!$A:$G,7,FALSE),0)</f>
        <v>0</v>
      </c>
      <c r="I220" s="133">
        <f t="shared" si="19"/>
        <v>0</v>
      </c>
      <c r="J220" s="129">
        <f t="shared" si="20"/>
        <v>0</v>
      </c>
      <c r="K220" s="129">
        <f t="shared" si="20"/>
        <v>0</v>
      </c>
      <c r="L220" s="349">
        <f t="shared" si="20"/>
        <v>0</v>
      </c>
    </row>
    <row r="221" spans="1:12" ht="16" x14ac:dyDescent="0.25">
      <c r="A221" s="58" t="s">
        <v>110</v>
      </c>
      <c r="B221" s="133">
        <f t="shared" si="18"/>
        <v>0</v>
      </c>
      <c r="C221" s="133">
        <f>IFERROR(VLOOKUP($A221,'유통영업혁신단 IU'!$A:$G,3,FALSE),0)</f>
        <v>0</v>
      </c>
      <c r="D221" s="133">
        <f>IFERROR(VLOOKUP($A221,'유통영업혁신단 IU'!$A:$G,4,FALSE),0)</f>
        <v>0</v>
      </c>
      <c r="E221" s="133">
        <f>IFERROR(VLOOKUP($A221,'유통영업혁신단 IU'!$A:$G,5,FALSE),0)</f>
        <v>0</v>
      </c>
      <c r="F221" s="133">
        <f>IFERROR(VLOOKUP($A221,'유통영업혁신단 IU'!$A:$G,7,FALSE),0)</f>
        <v>0</v>
      </c>
      <c r="I221" s="133">
        <f t="shared" si="19"/>
        <v>0</v>
      </c>
      <c r="J221" s="129">
        <f t="shared" si="20"/>
        <v>0</v>
      </c>
      <c r="K221" s="129">
        <f t="shared" si="20"/>
        <v>0</v>
      </c>
      <c r="L221" s="349">
        <f t="shared" si="20"/>
        <v>0</v>
      </c>
    </row>
    <row r="222" spans="1:12" s="147" customFormat="1" ht="16" x14ac:dyDescent="0.25">
      <c r="A222" s="60" t="s">
        <v>339</v>
      </c>
      <c r="B222" s="133">
        <f t="shared" si="18"/>
        <v>0</v>
      </c>
      <c r="C222" s="133">
        <f>IFERROR(VLOOKUP($A222,'유통영업혁신단 IU'!$A:$G,3,FALSE),0)</f>
        <v>0</v>
      </c>
      <c r="D222" s="133">
        <f>IFERROR(VLOOKUP($A222,'유통영업혁신단 IU'!$A:$G,4,FALSE),0)</f>
        <v>0</v>
      </c>
      <c r="E222" s="133">
        <f>IFERROR(VLOOKUP($A222,'유통영업혁신단 IU'!$A:$G,5,FALSE),0)</f>
        <v>0</v>
      </c>
      <c r="F222" s="133">
        <f>IFERROR(VLOOKUP($A222,'유통영업혁신단 IU'!$A:$G,7,FALSE),0)</f>
        <v>0</v>
      </c>
      <c r="I222" s="133">
        <f t="shared" si="19"/>
        <v>0</v>
      </c>
      <c r="J222" s="129">
        <f t="shared" si="20"/>
        <v>0</v>
      </c>
      <c r="K222" s="129">
        <f t="shared" si="20"/>
        <v>0</v>
      </c>
      <c r="L222" s="349">
        <f t="shared" si="20"/>
        <v>0</v>
      </c>
    </row>
    <row r="223" spans="1:12" ht="16" x14ac:dyDescent="0.25">
      <c r="A223" s="42" t="s">
        <v>246</v>
      </c>
      <c r="B223" s="133">
        <f t="shared" si="18"/>
        <v>0</v>
      </c>
      <c r="C223" s="133">
        <f>IFERROR(VLOOKUP($A223,'유통영업혁신단 IU'!$A:$G,3,FALSE),0)</f>
        <v>0</v>
      </c>
      <c r="D223" s="133">
        <f>IFERROR(VLOOKUP($A223,'유통영업혁신단 IU'!$A:$G,4,FALSE),0)</f>
        <v>0</v>
      </c>
      <c r="E223" s="133">
        <f>IFERROR(VLOOKUP($A223,'유통영업혁신단 IU'!$A:$G,5,FALSE),0)</f>
        <v>0</v>
      </c>
      <c r="F223" s="133">
        <f>IFERROR(VLOOKUP($A223,'유통영업혁신단 IU'!$A:$G,7,FALSE),0)</f>
        <v>0</v>
      </c>
      <c r="I223" s="133">
        <f t="shared" si="19"/>
        <v>0</v>
      </c>
      <c r="J223" s="129">
        <f t="shared" si="20"/>
        <v>0</v>
      </c>
      <c r="K223" s="129">
        <f t="shared" si="20"/>
        <v>0</v>
      </c>
      <c r="L223" s="349">
        <f t="shared" si="20"/>
        <v>0</v>
      </c>
    </row>
    <row r="224" spans="1:12" ht="16" x14ac:dyDescent="0.25">
      <c r="A224" s="42" t="s">
        <v>111</v>
      </c>
      <c r="B224" s="133">
        <f t="shared" si="18"/>
        <v>23329607</v>
      </c>
      <c r="C224" s="133">
        <f>IFERROR(VLOOKUP($A224,'유통영업혁신단 IU'!$A:$G,3,FALSE),0)</f>
        <v>0</v>
      </c>
      <c r="D224" s="133">
        <f>IFERROR(VLOOKUP($A224,'유통영업혁신단 IU'!$A:$G,4,FALSE),0)</f>
        <v>0</v>
      </c>
      <c r="E224" s="133">
        <f>IFERROR(VLOOKUP($A224,'유통영업혁신단 IU'!$A:$G,5,FALSE),0)</f>
        <v>0</v>
      </c>
      <c r="F224" s="133">
        <f>IFERROR(VLOOKUP($A224,'유통영업혁신단 IU'!$A:$G,7,FALSE),0)</f>
        <v>23329607</v>
      </c>
      <c r="I224" s="133">
        <f t="shared" si="19"/>
        <v>0</v>
      </c>
      <c r="J224" s="129">
        <f t="shared" si="20"/>
        <v>0</v>
      </c>
      <c r="K224" s="129">
        <f t="shared" si="20"/>
        <v>0</v>
      </c>
      <c r="L224" s="349">
        <f t="shared" si="20"/>
        <v>0</v>
      </c>
    </row>
    <row r="225" spans="1:12" ht="16" x14ac:dyDescent="0.25">
      <c r="A225" s="57" t="s">
        <v>177</v>
      </c>
      <c r="B225" s="133">
        <f t="shared" si="18"/>
        <v>0</v>
      </c>
      <c r="C225" s="133">
        <f>IFERROR(VLOOKUP($A225,'유통영업혁신단 IU'!$A:$G,3,FALSE),0)</f>
        <v>0</v>
      </c>
      <c r="D225" s="133">
        <f>IFERROR(VLOOKUP($A225,'유통영업혁신단 IU'!$A:$G,4,FALSE),0)</f>
        <v>0</v>
      </c>
      <c r="E225" s="133">
        <f>IFERROR(VLOOKUP($A225,'유통영업혁신단 IU'!$A:$G,5,FALSE),0)</f>
        <v>0</v>
      </c>
      <c r="F225" s="133">
        <f>IFERROR(VLOOKUP($A225,'유통영업혁신단 IU'!$A:$G,7,FALSE),0)</f>
        <v>0</v>
      </c>
      <c r="I225" s="133">
        <f t="shared" si="19"/>
        <v>0</v>
      </c>
      <c r="J225" s="129">
        <f t="shared" ref="J225:L244" si="21">$I225*J$258</f>
        <v>0</v>
      </c>
      <c r="K225" s="129">
        <f t="shared" si="21"/>
        <v>0</v>
      </c>
      <c r="L225" s="349">
        <f t="shared" si="21"/>
        <v>0</v>
      </c>
    </row>
    <row r="226" spans="1:12" ht="16" x14ac:dyDescent="0.25">
      <c r="A226" s="57" t="s">
        <v>247</v>
      </c>
      <c r="B226" s="133">
        <f t="shared" si="18"/>
        <v>0</v>
      </c>
      <c r="C226" s="133">
        <f>IFERROR(VLOOKUP($A226,'유통영업혁신단 IU'!$A:$G,3,FALSE),0)</f>
        <v>0</v>
      </c>
      <c r="D226" s="133">
        <f>IFERROR(VLOOKUP($A226,'유통영업혁신단 IU'!$A:$G,4,FALSE),0)</f>
        <v>0</v>
      </c>
      <c r="E226" s="133">
        <f>IFERROR(VLOOKUP($A226,'유통영업혁신단 IU'!$A:$G,5,FALSE),0)</f>
        <v>0</v>
      </c>
      <c r="F226" s="133">
        <f>IFERROR(VLOOKUP($A226,'유통영업혁신단 IU'!$A:$G,7,FALSE),0)</f>
        <v>0</v>
      </c>
      <c r="I226" s="133">
        <f t="shared" si="19"/>
        <v>0</v>
      </c>
      <c r="J226" s="129">
        <f t="shared" si="21"/>
        <v>0</v>
      </c>
      <c r="K226" s="129">
        <f t="shared" si="21"/>
        <v>0</v>
      </c>
      <c r="L226" s="349">
        <f t="shared" si="21"/>
        <v>0</v>
      </c>
    </row>
    <row r="227" spans="1:12" ht="16" x14ac:dyDescent="0.25">
      <c r="A227" s="57" t="s">
        <v>258</v>
      </c>
      <c r="B227" s="133">
        <f t="shared" si="18"/>
        <v>23329607</v>
      </c>
      <c r="C227" s="133">
        <f>IFERROR(VLOOKUP($A227,'유통영업혁신단 IU'!$A:$G,3,FALSE),0)</f>
        <v>0</v>
      </c>
      <c r="D227" s="133">
        <f>IFERROR(VLOOKUP($A227,'유통영업혁신단 IU'!$A:$G,4,FALSE),0)</f>
        <v>0</v>
      </c>
      <c r="E227" s="133">
        <f>IFERROR(VLOOKUP($A227,'유통영업혁신단 IU'!$A:$G,5,FALSE),0)</f>
        <v>0</v>
      </c>
      <c r="F227" s="133">
        <f>IFERROR(VLOOKUP($A227,'유통영업혁신단 IU'!$A:$G,7,FALSE),0)</f>
        <v>23329607</v>
      </c>
      <c r="I227" s="133">
        <f t="shared" si="19"/>
        <v>0</v>
      </c>
      <c r="J227" s="129">
        <f>$I227*J$258</f>
        <v>0</v>
      </c>
      <c r="K227" s="129">
        <f t="shared" si="21"/>
        <v>0</v>
      </c>
      <c r="L227" s="349">
        <f t="shared" si="21"/>
        <v>0</v>
      </c>
    </row>
    <row r="228" spans="1:12" ht="16" x14ac:dyDescent="0.25">
      <c r="A228" s="60" t="s">
        <v>248</v>
      </c>
      <c r="B228" s="133">
        <f t="shared" si="18"/>
        <v>0</v>
      </c>
      <c r="C228" s="133">
        <f>IFERROR(VLOOKUP($A228,'유통영업혁신단 IU'!$A:$G,3,FALSE),0)</f>
        <v>0</v>
      </c>
      <c r="D228" s="133">
        <f>IFERROR(VLOOKUP($A228,'유통영업혁신단 IU'!$A:$G,4,FALSE),0)</f>
        <v>0</v>
      </c>
      <c r="E228" s="133">
        <f>IFERROR(VLOOKUP($A228,'유통영업혁신단 IU'!$A:$G,5,FALSE),0)</f>
        <v>0</v>
      </c>
      <c r="F228" s="133">
        <f>IFERROR(VLOOKUP($A228,'유통영업혁신단 IU'!$A:$G,7,FALSE),0)</f>
        <v>0</v>
      </c>
      <c r="I228" s="133">
        <f t="shared" si="19"/>
        <v>0</v>
      </c>
      <c r="J228" s="129">
        <f t="shared" si="21"/>
        <v>0</v>
      </c>
      <c r="K228" s="129">
        <f t="shared" si="21"/>
        <v>0</v>
      </c>
      <c r="L228" s="349">
        <f t="shared" si="21"/>
        <v>0</v>
      </c>
    </row>
    <row r="229" spans="1:12" ht="16" x14ac:dyDescent="0.25">
      <c r="A229" s="57" t="s">
        <v>112</v>
      </c>
      <c r="B229" s="133">
        <f t="shared" si="18"/>
        <v>0</v>
      </c>
      <c r="C229" s="133">
        <f>IFERROR(VLOOKUP($A229,'유통영업혁신단 IU'!$A:$G,3,FALSE),0)</f>
        <v>0</v>
      </c>
      <c r="D229" s="133">
        <f>IFERROR(VLOOKUP($A229,'유통영업혁신단 IU'!$A:$G,4,FALSE),0)</f>
        <v>0</v>
      </c>
      <c r="E229" s="133">
        <f>IFERROR(VLOOKUP($A229,'유통영업혁신단 IU'!$A:$G,5,FALSE),0)</f>
        <v>0</v>
      </c>
      <c r="F229" s="133">
        <f>IFERROR(VLOOKUP($A229,'유통영업혁신단 IU'!$A:$G,7,FALSE),0)</f>
        <v>0</v>
      </c>
      <c r="I229" s="133">
        <f t="shared" si="19"/>
        <v>0</v>
      </c>
      <c r="J229" s="129">
        <f t="shared" si="21"/>
        <v>0</v>
      </c>
      <c r="K229" s="129">
        <f t="shared" si="21"/>
        <v>0</v>
      </c>
      <c r="L229" s="349">
        <f t="shared" si="21"/>
        <v>0</v>
      </c>
    </row>
    <row r="230" spans="1:12" ht="16" x14ac:dyDescent="0.25">
      <c r="A230" s="57" t="s">
        <v>249</v>
      </c>
      <c r="B230" s="133">
        <f t="shared" si="18"/>
        <v>0</v>
      </c>
      <c r="C230" s="133">
        <f>IFERROR(VLOOKUP($A230,'유통영업혁신단 IU'!$A:$G,3,FALSE),0)</f>
        <v>0</v>
      </c>
      <c r="D230" s="133">
        <f>IFERROR(VLOOKUP($A230,'유통영업혁신단 IU'!$A:$G,4,FALSE),0)</f>
        <v>0</v>
      </c>
      <c r="E230" s="133">
        <f>IFERROR(VLOOKUP($A230,'유통영업혁신단 IU'!$A:$G,5,FALSE),0)</f>
        <v>0</v>
      </c>
      <c r="F230" s="133">
        <f>IFERROR(VLOOKUP($A230,'유통영업혁신단 IU'!$A:$G,7,FALSE),0)</f>
        <v>0</v>
      </c>
      <c r="I230" s="133">
        <f t="shared" si="19"/>
        <v>0</v>
      </c>
      <c r="J230" s="129">
        <f t="shared" si="21"/>
        <v>0</v>
      </c>
      <c r="K230" s="129">
        <f t="shared" si="21"/>
        <v>0</v>
      </c>
      <c r="L230" s="349">
        <f t="shared" si="21"/>
        <v>0</v>
      </c>
    </row>
    <row r="231" spans="1:12" ht="16" x14ac:dyDescent="0.25">
      <c r="A231" s="57" t="s">
        <v>250</v>
      </c>
      <c r="B231" s="133">
        <f t="shared" si="18"/>
        <v>0</v>
      </c>
      <c r="C231" s="133">
        <f>IFERROR(VLOOKUP($A231,'유통영업혁신단 IU'!$A:$G,3,FALSE),0)</f>
        <v>0</v>
      </c>
      <c r="D231" s="133">
        <f>IFERROR(VLOOKUP($A231,'유통영업혁신단 IU'!$A:$G,4,FALSE),0)</f>
        <v>0</v>
      </c>
      <c r="E231" s="133">
        <f>IFERROR(VLOOKUP($A231,'유통영업혁신단 IU'!$A:$G,5,FALSE),0)</f>
        <v>0</v>
      </c>
      <c r="F231" s="133">
        <f>IFERROR(VLOOKUP($A231,'유통영업혁신단 IU'!$A:$G,7,FALSE),0)</f>
        <v>0</v>
      </c>
      <c r="I231" s="133">
        <f t="shared" si="19"/>
        <v>0</v>
      </c>
      <c r="J231" s="129">
        <f t="shared" si="21"/>
        <v>0</v>
      </c>
      <c r="K231" s="129">
        <f t="shared" si="21"/>
        <v>0</v>
      </c>
      <c r="L231" s="349">
        <f t="shared" si="21"/>
        <v>0</v>
      </c>
    </row>
    <row r="232" spans="1:12" ht="16" x14ac:dyDescent="0.25">
      <c r="A232" s="58" t="s">
        <v>113</v>
      </c>
      <c r="B232" s="133">
        <f t="shared" si="18"/>
        <v>0</v>
      </c>
      <c r="C232" s="133">
        <f>IFERROR(VLOOKUP($A232,'유통영업혁신단 IU'!$A:$G,3,FALSE),0)</f>
        <v>0</v>
      </c>
      <c r="D232" s="133">
        <f>IFERROR(VLOOKUP($A232,'유통영업혁신단 IU'!$A:$G,4,FALSE),0)</f>
        <v>0</v>
      </c>
      <c r="E232" s="133">
        <f>IFERROR(VLOOKUP($A232,'유통영업혁신단 IU'!$A:$G,5,FALSE),0)</f>
        <v>0</v>
      </c>
      <c r="F232" s="133">
        <f>IFERROR(VLOOKUP($A232,'유통영업혁신단 IU'!$A:$G,7,FALSE),0)</f>
        <v>0</v>
      </c>
      <c r="I232" s="133">
        <f t="shared" si="19"/>
        <v>0</v>
      </c>
      <c r="J232" s="129">
        <f t="shared" si="21"/>
        <v>0</v>
      </c>
      <c r="K232" s="129">
        <f t="shared" si="21"/>
        <v>0</v>
      </c>
      <c r="L232" s="349">
        <f t="shared" si="21"/>
        <v>0</v>
      </c>
    </row>
    <row r="233" spans="1:12" ht="16" x14ac:dyDescent="0.25">
      <c r="A233" s="42" t="s">
        <v>114</v>
      </c>
      <c r="B233" s="133">
        <f t="shared" si="18"/>
        <v>0</v>
      </c>
      <c r="C233" s="133">
        <f>IFERROR(VLOOKUP($A233,'유통영업혁신단 IU'!$A:$G,3,FALSE),0)</f>
        <v>0</v>
      </c>
      <c r="D233" s="133">
        <f>IFERROR(VLOOKUP($A233,'유통영업혁신단 IU'!$A:$G,4,FALSE),0)</f>
        <v>0</v>
      </c>
      <c r="E233" s="133">
        <f>IFERROR(VLOOKUP($A233,'유통영업혁신단 IU'!$A:$G,5,FALSE),0)</f>
        <v>0</v>
      </c>
      <c r="F233" s="133">
        <f>IFERROR(VLOOKUP($A233,'유통영업혁신단 IU'!$A:$G,7,FALSE),0)</f>
        <v>0</v>
      </c>
      <c r="I233" s="133">
        <f t="shared" si="19"/>
        <v>0</v>
      </c>
      <c r="J233" s="129">
        <f t="shared" si="21"/>
        <v>0</v>
      </c>
      <c r="K233" s="129">
        <f t="shared" si="21"/>
        <v>0</v>
      </c>
      <c r="L233" s="349">
        <f t="shared" si="21"/>
        <v>0</v>
      </c>
    </row>
    <row r="234" spans="1:12" ht="16" x14ac:dyDescent="0.25">
      <c r="A234" s="53" t="s">
        <v>259</v>
      </c>
      <c r="B234" s="133">
        <f t="shared" si="18"/>
        <v>367340267</v>
      </c>
      <c r="C234" s="133">
        <f>C25-C26</f>
        <v>-27002410</v>
      </c>
      <c r="D234" s="133">
        <f t="shared" ref="D234:F234" si="22">D25-D26</f>
        <v>-1006181003</v>
      </c>
      <c r="E234" s="133">
        <f t="shared" si="22"/>
        <v>385514117</v>
      </c>
      <c r="F234" s="133">
        <f t="shared" si="22"/>
        <v>1015009563</v>
      </c>
      <c r="I234" s="133">
        <f t="shared" si="19"/>
        <v>-27002410</v>
      </c>
      <c r="J234" s="129">
        <f t="shared" si="21"/>
        <v>-18697163.995213319</v>
      </c>
      <c r="K234" s="129">
        <f t="shared" si="21"/>
        <v>-6110732.0372030186</v>
      </c>
      <c r="L234" s="349">
        <f t="shared" si="21"/>
        <v>-2194513.9675836619</v>
      </c>
    </row>
    <row r="235" spans="1:12" ht="16" x14ac:dyDescent="0.25">
      <c r="A235" s="42" t="s">
        <v>115</v>
      </c>
      <c r="B235" s="133">
        <f t="shared" si="18"/>
        <v>2725000</v>
      </c>
      <c r="C235" s="133">
        <f>IFERROR(VLOOKUP($A235,'유통영업혁신단 IU'!$A:$G,3,FALSE),0)</f>
        <v>0</v>
      </c>
      <c r="D235" s="133">
        <f>IFERROR(VLOOKUP($A235,'유통영업혁신단 IU'!$A:$G,4,FALSE),0)</f>
        <v>0</v>
      </c>
      <c r="E235" s="133">
        <f>IFERROR(VLOOKUP($A235,'유통영업혁신단 IU'!$A:$G,5,FALSE),0)</f>
        <v>2725000</v>
      </c>
      <c r="F235" s="133">
        <f>IFERROR(VLOOKUP($A235,'유통영업혁신단 IU'!$A:$G,7,FALSE),0)</f>
        <v>0</v>
      </c>
      <c r="I235" s="133">
        <f t="shared" si="19"/>
        <v>0</v>
      </c>
      <c r="J235" s="129">
        <f t="shared" si="21"/>
        <v>0</v>
      </c>
      <c r="K235" s="129">
        <f t="shared" si="21"/>
        <v>0</v>
      </c>
      <c r="L235" s="349">
        <f t="shared" si="21"/>
        <v>0</v>
      </c>
    </row>
    <row r="236" spans="1:12" ht="16" x14ac:dyDescent="0.25">
      <c r="A236" s="56" t="s">
        <v>179</v>
      </c>
      <c r="B236" s="133">
        <f t="shared" si="18"/>
        <v>0</v>
      </c>
      <c r="C236" s="133">
        <f>IFERROR(VLOOKUP($A236,'유통영업혁신단 IU'!$A:$G,3,FALSE),0)</f>
        <v>0</v>
      </c>
      <c r="D236" s="133">
        <f>IFERROR(VLOOKUP($A236,'유통영업혁신단 IU'!$A:$G,4,FALSE),0)</f>
        <v>0</v>
      </c>
      <c r="E236" s="133">
        <f>IFERROR(VLOOKUP($A236,'유통영업혁신단 IU'!$A:$G,5,FALSE),0)</f>
        <v>0</v>
      </c>
      <c r="F236" s="133">
        <f>IFERROR(VLOOKUP($A236,'유통영업혁신단 IU'!$A:$G,7,FALSE),0)</f>
        <v>0</v>
      </c>
      <c r="I236" s="133">
        <f t="shared" si="19"/>
        <v>0</v>
      </c>
      <c r="J236" s="129">
        <f t="shared" si="21"/>
        <v>0</v>
      </c>
      <c r="K236" s="129">
        <f t="shared" si="21"/>
        <v>0</v>
      </c>
      <c r="L236" s="349">
        <f t="shared" si="21"/>
        <v>0</v>
      </c>
    </row>
    <row r="237" spans="1:12" ht="16" x14ac:dyDescent="0.25">
      <c r="A237" s="56" t="s">
        <v>180</v>
      </c>
      <c r="B237" s="133">
        <f t="shared" si="18"/>
        <v>0</v>
      </c>
      <c r="C237" s="133">
        <f>IFERROR(VLOOKUP($A237,'유통영업혁신단 IU'!$A:$G,3,FALSE),0)</f>
        <v>0</v>
      </c>
      <c r="D237" s="133">
        <f>IFERROR(VLOOKUP($A237,'유통영업혁신단 IU'!$A:$G,4,FALSE),0)</f>
        <v>0</v>
      </c>
      <c r="E237" s="133">
        <f>IFERROR(VLOOKUP($A237,'유통영업혁신단 IU'!$A:$G,5,FALSE),0)</f>
        <v>0</v>
      </c>
      <c r="F237" s="133">
        <f>IFERROR(VLOOKUP($A237,'유통영업혁신단 IU'!$A:$G,7,FALSE),0)</f>
        <v>0</v>
      </c>
      <c r="I237" s="133">
        <f t="shared" si="19"/>
        <v>0</v>
      </c>
      <c r="J237" s="129">
        <f t="shared" si="21"/>
        <v>0</v>
      </c>
      <c r="K237" s="129">
        <f t="shared" si="21"/>
        <v>0</v>
      </c>
      <c r="L237" s="349">
        <f t="shared" si="21"/>
        <v>0</v>
      </c>
    </row>
    <row r="238" spans="1:12" ht="16" x14ac:dyDescent="0.25">
      <c r="A238" s="23" t="s">
        <v>335</v>
      </c>
      <c r="B238" s="133">
        <f t="shared" si="18"/>
        <v>0</v>
      </c>
      <c r="C238" s="133">
        <f>IFERROR(VLOOKUP($A238,'유통영업혁신단 IU'!$A:$G,3,FALSE),0)</f>
        <v>0</v>
      </c>
      <c r="D238" s="133">
        <f>IFERROR(VLOOKUP($A238,'유통영업혁신단 IU'!$A:$G,4,FALSE),0)</f>
        <v>0</v>
      </c>
      <c r="E238" s="133">
        <f>IFERROR(VLOOKUP($A238,'유통영업혁신단 IU'!$A:$G,5,FALSE),0)</f>
        <v>0</v>
      </c>
      <c r="F238" s="133">
        <f>IFERROR(VLOOKUP($A238,'유통영업혁신단 IU'!$A:$G,7,FALSE),0)</f>
        <v>0</v>
      </c>
      <c r="I238" s="133">
        <f t="shared" si="19"/>
        <v>0</v>
      </c>
      <c r="J238" s="129">
        <f t="shared" si="21"/>
        <v>0</v>
      </c>
      <c r="K238" s="129">
        <f t="shared" si="21"/>
        <v>0</v>
      </c>
      <c r="L238" s="349">
        <f t="shared" si="21"/>
        <v>0</v>
      </c>
    </row>
    <row r="239" spans="1:12" ht="16" x14ac:dyDescent="0.25">
      <c r="A239" s="56" t="s">
        <v>251</v>
      </c>
      <c r="B239" s="133">
        <f t="shared" si="18"/>
        <v>0</v>
      </c>
      <c r="C239" s="133">
        <f>IFERROR(VLOOKUP($A239,'유통영업혁신단 IU'!$A:$G,3,FALSE),0)</f>
        <v>0</v>
      </c>
      <c r="D239" s="133">
        <f>IFERROR(VLOOKUP($A239,'유통영업혁신단 IU'!$A:$G,4,FALSE),0)</f>
        <v>0</v>
      </c>
      <c r="E239" s="133">
        <f>IFERROR(VLOOKUP($A239,'유통영업혁신단 IU'!$A:$G,5,FALSE),0)</f>
        <v>0</v>
      </c>
      <c r="F239" s="133">
        <f>IFERROR(VLOOKUP($A239,'유통영업혁신단 IU'!$A:$G,7,FALSE),0)</f>
        <v>0</v>
      </c>
      <c r="I239" s="133">
        <f t="shared" si="19"/>
        <v>0</v>
      </c>
      <c r="J239" s="129">
        <f t="shared" si="21"/>
        <v>0</v>
      </c>
      <c r="K239" s="129">
        <f t="shared" si="21"/>
        <v>0</v>
      </c>
      <c r="L239" s="349">
        <f t="shared" si="21"/>
        <v>0</v>
      </c>
    </row>
    <row r="240" spans="1:12" ht="16" x14ac:dyDescent="0.25">
      <c r="A240" s="112" t="s">
        <v>283</v>
      </c>
      <c r="B240" s="133">
        <f t="shared" si="18"/>
        <v>0</v>
      </c>
      <c r="C240" s="133">
        <f>IFERROR(VLOOKUP($A240,'유통영업혁신단 IU'!$A:$G,3,FALSE),0)</f>
        <v>0</v>
      </c>
      <c r="D240" s="133">
        <f>IFERROR(VLOOKUP($A240,'유통영업혁신단 IU'!$A:$G,4,FALSE),0)</f>
        <v>0</v>
      </c>
      <c r="E240" s="133">
        <f>IFERROR(VLOOKUP($A240,'유통영업혁신단 IU'!$A:$G,5,FALSE),0)</f>
        <v>0</v>
      </c>
      <c r="F240" s="133">
        <f>IFERROR(VLOOKUP($A240,'유통영업혁신단 IU'!$A:$G,7,FALSE),0)</f>
        <v>0</v>
      </c>
      <c r="I240" s="133">
        <f t="shared" si="19"/>
        <v>0</v>
      </c>
      <c r="J240" s="129">
        <f t="shared" si="21"/>
        <v>0</v>
      </c>
      <c r="K240" s="129">
        <f t="shared" si="21"/>
        <v>0</v>
      </c>
      <c r="L240" s="349">
        <f t="shared" si="21"/>
        <v>0</v>
      </c>
    </row>
    <row r="241" spans="1:12" ht="16" x14ac:dyDescent="0.25">
      <c r="A241" s="56" t="s">
        <v>302</v>
      </c>
      <c r="B241" s="133">
        <f t="shared" si="18"/>
        <v>0</v>
      </c>
      <c r="C241" s="133">
        <f>IFERROR(VLOOKUP($A241,'유통영업혁신단 IU'!$A:$G,3,FALSE),0)</f>
        <v>0</v>
      </c>
      <c r="D241" s="133">
        <f>IFERROR(VLOOKUP($A241,'유통영업혁신단 IU'!$A:$G,4,FALSE),0)</f>
        <v>0</v>
      </c>
      <c r="E241" s="133">
        <f>IFERROR(VLOOKUP($A241,'유통영업혁신단 IU'!$A:$G,5,FALSE),0)</f>
        <v>0</v>
      </c>
      <c r="F241" s="133">
        <f>IFERROR(VLOOKUP($A241,'유통영업혁신단 IU'!$A:$G,7,FALSE),0)</f>
        <v>0</v>
      </c>
      <c r="I241" s="133">
        <f t="shared" si="19"/>
        <v>0</v>
      </c>
      <c r="J241" s="129">
        <f t="shared" si="21"/>
        <v>0</v>
      </c>
      <c r="K241" s="129">
        <f t="shared" si="21"/>
        <v>0</v>
      </c>
      <c r="L241" s="349">
        <f t="shared" si="21"/>
        <v>0</v>
      </c>
    </row>
    <row r="242" spans="1:12" ht="16" x14ac:dyDescent="0.25">
      <c r="A242" s="56" t="s">
        <v>181</v>
      </c>
      <c r="B242" s="133">
        <f t="shared" si="18"/>
        <v>2725000</v>
      </c>
      <c r="C242" s="133">
        <f>IFERROR(VLOOKUP($A242,'유통영업혁신단 IU'!$A:$G,3,FALSE),0)</f>
        <v>0</v>
      </c>
      <c r="D242" s="133">
        <f>IFERROR(VLOOKUP($A242,'유통영업혁신단 IU'!$A:$G,4,FALSE),0)</f>
        <v>0</v>
      </c>
      <c r="E242" s="133">
        <f>IFERROR(VLOOKUP($A242,'유통영업혁신단 IU'!$A:$G,5,FALSE),0)</f>
        <v>2725000</v>
      </c>
      <c r="F242" s="133">
        <f>IFERROR(VLOOKUP($A242,'유통영업혁신단 IU'!$A:$G,7,FALSE),0)</f>
        <v>0</v>
      </c>
      <c r="I242" s="133">
        <f t="shared" si="19"/>
        <v>0</v>
      </c>
      <c r="J242" s="129">
        <f t="shared" si="21"/>
        <v>0</v>
      </c>
      <c r="K242" s="129">
        <f t="shared" si="21"/>
        <v>0</v>
      </c>
      <c r="L242" s="349">
        <f t="shared" si="21"/>
        <v>0</v>
      </c>
    </row>
    <row r="243" spans="1:12" ht="16" x14ac:dyDescent="0.25">
      <c r="A243" s="56" t="s">
        <v>252</v>
      </c>
      <c r="B243" s="133">
        <f t="shared" si="18"/>
        <v>0</v>
      </c>
      <c r="C243" s="133">
        <f>IFERROR(VLOOKUP($A243,'유통영업혁신단 IU'!$A:$G,3,FALSE),0)</f>
        <v>0</v>
      </c>
      <c r="D243" s="133">
        <f>IFERROR(VLOOKUP($A243,'유통영업혁신단 IU'!$A:$G,4,FALSE),0)</f>
        <v>0</v>
      </c>
      <c r="E243" s="133">
        <f>IFERROR(VLOOKUP($A243,'유통영업혁신단 IU'!$A:$G,5,FALSE),0)</f>
        <v>0</v>
      </c>
      <c r="F243" s="133">
        <f>IFERROR(VLOOKUP($A243,'유통영업혁신단 IU'!$A:$G,7,FALSE),0)</f>
        <v>0</v>
      </c>
      <c r="I243" s="133">
        <f t="shared" si="19"/>
        <v>0</v>
      </c>
      <c r="J243" s="129">
        <f t="shared" si="21"/>
        <v>0</v>
      </c>
      <c r="K243" s="129">
        <f t="shared" si="21"/>
        <v>0</v>
      </c>
      <c r="L243" s="349">
        <f t="shared" si="21"/>
        <v>0</v>
      </c>
    </row>
    <row r="244" spans="1:12" ht="16" x14ac:dyDescent="0.25">
      <c r="A244" s="42" t="s">
        <v>116</v>
      </c>
      <c r="B244" s="133">
        <f t="shared" si="18"/>
        <v>0</v>
      </c>
      <c r="C244" s="133">
        <f>IFERROR(VLOOKUP($A244,'유통영업혁신단 IU'!$A:$G,3,FALSE),0)</f>
        <v>0</v>
      </c>
      <c r="D244" s="133">
        <f>IFERROR(VLOOKUP($A244,'유통영업혁신단 IU'!$A:$G,4,FALSE),0)</f>
        <v>0</v>
      </c>
      <c r="E244" s="133">
        <f>IFERROR(VLOOKUP($A244,'유통영업혁신단 IU'!$A:$G,5,FALSE),0)</f>
        <v>0</v>
      </c>
      <c r="F244" s="133">
        <f>IFERROR(VLOOKUP($A244,'유통영업혁신단 IU'!$A:$G,7,FALSE),0)</f>
        <v>0</v>
      </c>
      <c r="I244" s="133">
        <f t="shared" si="19"/>
        <v>0</v>
      </c>
      <c r="J244" s="129">
        <f t="shared" si="21"/>
        <v>0</v>
      </c>
      <c r="K244" s="129">
        <f t="shared" si="21"/>
        <v>0</v>
      </c>
      <c r="L244" s="349">
        <f t="shared" si="21"/>
        <v>0</v>
      </c>
    </row>
    <row r="245" spans="1:12" ht="16" x14ac:dyDescent="0.25">
      <c r="A245" s="56" t="s">
        <v>182</v>
      </c>
      <c r="B245" s="133">
        <f t="shared" si="18"/>
        <v>0</v>
      </c>
      <c r="C245" s="133">
        <f>IFERROR(VLOOKUP($A245,'유통영업혁신단 IU'!$A:$G,3,FALSE),0)</f>
        <v>0</v>
      </c>
      <c r="D245" s="133">
        <f>IFERROR(VLOOKUP($A245,'유통영업혁신단 IU'!$A:$G,4,FALSE),0)</f>
        <v>0</v>
      </c>
      <c r="E245" s="133">
        <f>IFERROR(VLOOKUP($A245,'유통영업혁신단 IU'!$A:$G,5,FALSE),0)</f>
        <v>0</v>
      </c>
      <c r="F245" s="133">
        <f>IFERROR(VLOOKUP($A245,'유통영업혁신단 IU'!$A:$G,7,FALSE),0)</f>
        <v>0</v>
      </c>
      <c r="I245" s="133">
        <f t="shared" si="19"/>
        <v>0</v>
      </c>
      <c r="J245" s="129">
        <f t="shared" ref="J245:L254" si="23">$I245*J$258</f>
        <v>0</v>
      </c>
      <c r="K245" s="129">
        <f t="shared" si="23"/>
        <v>0</v>
      </c>
      <c r="L245" s="349">
        <f t="shared" si="23"/>
        <v>0</v>
      </c>
    </row>
    <row r="246" spans="1:12" ht="16" x14ac:dyDescent="0.25">
      <c r="A246" s="23" t="s">
        <v>328</v>
      </c>
      <c r="B246" s="133">
        <f t="shared" si="18"/>
        <v>0</v>
      </c>
      <c r="C246" s="133">
        <f>IFERROR(VLOOKUP($A246,'유통영업혁신단 IU'!$A:$G,3,FALSE),0)</f>
        <v>0</v>
      </c>
      <c r="D246" s="133">
        <f>IFERROR(VLOOKUP($A246,'유통영업혁신단 IU'!$A:$G,4,FALSE),0)</f>
        <v>0</v>
      </c>
      <c r="E246" s="133">
        <f>IFERROR(VLOOKUP($A246,'유통영업혁신단 IU'!$A:$G,5,FALSE),0)</f>
        <v>0</v>
      </c>
      <c r="F246" s="133">
        <f>IFERROR(VLOOKUP($A246,'유통영업혁신단 IU'!$A:$G,7,FALSE),0)</f>
        <v>0</v>
      </c>
      <c r="I246" s="133">
        <f t="shared" si="19"/>
        <v>0</v>
      </c>
      <c r="J246" s="129">
        <f t="shared" si="23"/>
        <v>0</v>
      </c>
      <c r="K246" s="129">
        <f t="shared" si="23"/>
        <v>0</v>
      </c>
      <c r="L246" s="349">
        <f t="shared" si="23"/>
        <v>0</v>
      </c>
    </row>
    <row r="247" spans="1:12" ht="16" x14ac:dyDescent="0.25">
      <c r="A247" s="23" t="s">
        <v>329</v>
      </c>
      <c r="B247" s="133">
        <f t="shared" si="18"/>
        <v>0</v>
      </c>
      <c r="C247" s="133">
        <f>IFERROR(VLOOKUP($A247,'유통영업혁신단 IU'!$A:$G,3,FALSE),0)</f>
        <v>0</v>
      </c>
      <c r="D247" s="133">
        <f>IFERROR(VLOOKUP($A247,'유통영업혁신단 IU'!$A:$G,4,FALSE),0)</f>
        <v>0</v>
      </c>
      <c r="E247" s="133">
        <f>IFERROR(VLOOKUP($A247,'유통영업혁신단 IU'!$A:$G,5,FALSE),0)</f>
        <v>0</v>
      </c>
      <c r="F247" s="133">
        <f>IFERROR(VLOOKUP($A247,'유통영업혁신단 IU'!$A:$G,7,FALSE),0)</f>
        <v>0</v>
      </c>
      <c r="I247" s="133">
        <f t="shared" si="19"/>
        <v>0</v>
      </c>
      <c r="J247" s="129">
        <f t="shared" si="23"/>
        <v>0</v>
      </c>
      <c r="K247" s="129">
        <f t="shared" si="23"/>
        <v>0</v>
      </c>
      <c r="L247" s="349">
        <f t="shared" si="23"/>
        <v>0</v>
      </c>
    </row>
    <row r="248" spans="1:12" ht="16" x14ac:dyDescent="0.25">
      <c r="A248" s="56" t="s">
        <v>253</v>
      </c>
      <c r="B248" s="133">
        <f t="shared" si="18"/>
        <v>0</v>
      </c>
      <c r="C248" s="133">
        <f>IFERROR(VLOOKUP($A248,'유통영업혁신단 IU'!$A:$G,3,FALSE),0)</f>
        <v>0</v>
      </c>
      <c r="D248" s="133">
        <f>IFERROR(VLOOKUP($A248,'유통영업혁신단 IU'!$A:$G,4,FALSE),0)</f>
        <v>0</v>
      </c>
      <c r="E248" s="133">
        <f>IFERROR(VLOOKUP($A248,'유통영업혁신단 IU'!$A:$G,5,FALSE),0)</f>
        <v>0</v>
      </c>
      <c r="F248" s="133">
        <f>IFERROR(VLOOKUP($A248,'유통영업혁신단 IU'!$A:$G,7,FALSE),0)</f>
        <v>0</v>
      </c>
      <c r="I248" s="133">
        <f t="shared" si="19"/>
        <v>0</v>
      </c>
      <c r="J248" s="129">
        <f t="shared" si="23"/>
        <v>0</v>
      </c>
      <c r="K248" s="129">
        <f t="shared" si="23"/>
        <v>0</v>
      </c>
      <c r="L248" s="349">
        <f t="shared" si="23"/>
        <v>0</v>
      </c>
    </row>
    <row r="249" spans="1:12" ht="16" x14ac:dyDescent="0.25">
      <c r="A249" s="56" t="s">
        <v>254</v>
      </c>
      <c r="B249" s="133">
        <f t="shared" si="18"/>
        <v>0</v>
      </c>
      <c r="C249" s="133">
        <f>IFERROR(VLOOKUP($A249,'유통영업혁신단 IU'!$A:$G,3,FALSE),0)</f>
        <v>0</v>
      </c>
      <c r="D249" s="133">
        <f>IFERROR(VLOOKUP($A249,'유통영업혁신단 IU'!$A:$G,4,FALSE),0)</f>
        <v>0</v>
      </c>
      <c r="E249" s="133">
        <f>IFERROR(VLOOKUP($A249,'유통영업혁신단 IU'!$A:$G,5,FALSE),0)</f>
        <v>0</v>
      </c>
      <c r="F249" s="133">
        <f>IFERROR(VLOOKUP($A249,'유통영업혁신단 IU'!$A:$G,7,FALSE),0)</f>
        <v>0</v>
      </c>
      <c r="I249" s="133">
        <f t="shared" si="19"/>
        <v>0</v>
      </c>
      <c r="J249" s="129">
        <f t="shared" si="23"/>
        <v>0</v>
      </c>
      <c r="K249" s="129">
        <f t="shared" si="23"/>
        <v>0</v>
      </c>
      <c r="L249" s="349">
        <f t="shared" si="23"/>
        <v>0</v>
      </c>
    </row>
    <row r="250" spans="1:12" ht="16" x14ac:dyDescent="0.25">
      <c r="A250" s="56" t="s">
        <v>183</v>
      </c>
      <c r="B250" s="133">
        <f t="shared" si="18"/>
        <v>0</v>
      </c>
      <c r="C250" s="133">
        <f>IFERROR(VLOOKUP($A250,'유통영업혁신단 IU'!$A:$G,3,FALSE),0)</f>
        <v>0</v>
      </c>
      <c r="D250" s="133">
        <f>IFERROR(VLOOKUP($A250,'유통영업혁신단 IU'!$A:$G,4,FALSE),0)</f>
        <v>0</v>
      </c>
      <c r="E250" s="133">
        <f>IFERROR(VLOOKUP($A250,'유통영업혁신단 IU'!$A:$G,5,FALSE),0)</f>
        <v>0</v>
      </c>
      <c r="F250" s="133">
        <f>IFERROR(VLOOKUP($A250,'유통영업혁신단 IU'!$A:$G,7,FALSE),0)</f>
        <v>0</v>
      </c>
      <c r="I250" s="133">
        <f t="shared" si="19"/>
        <v>0</v>
      </c>
      <c r="J250" s="129">
        <f t="shared" si="23"/>
        <v>0</v>
      </c>
      <c r="K250" s="129">
        <f t="shared" si="23"/>
        <v>0</v>
      </c>
      <c r="L250" s="349">
        <f t="shared" si="23"/>
        <v>0</v>
      </c>
    </row>
    <row r="251" spans="1:12" ht="16" x14ac:dyDescent="0.25">
      <c r="A251" s="56" t="s">
        <v>184</v>
      </c>
      <c r="B251" s="133">
        <f t="shared" si="18"/>
        <v>0</v>
      </c>
      <c r="C251" s="133">
        <f>IFERROR(VLOOKUP($A251,'유통영업혁신단 IU'!$A:$G,3,FALSE),0)</f>
        <v>0</v>
      </c>
      <c r="D251" s="133">
        <f>IFERROR(VLOOKUP($A251,'유통영업혁신단 IU'!$A:$G,4,FALSE),0)</f>
        <v>0</v>
      </c>
      <c r="E251" s="133">
        <f>IFERROR(VLOOKUP($A251,'유통영업혁신단 IU'!$A:$G,5,FALSE),0)</f>
        <v>0</v>
      </c>
      <c r="F251" s="133">
        <f>IFERROR(VLOOKUP($A251,'유통영업혁신단 IU'!$A:$G,7,FALSE),0)</f>
        <v>0</v>
      </c>
      <c r="I251" s="133">
        <f t="shared" si="19"/>
        <v>0</v>
      </c>
      <c r="J251" s="129">
        <f t="shared" si="23"/>
        <v>0</v>
      </c>
      <c r="K251" s="129">
        <f t="shared" si="23"/>
        <v>0</v>
      </c>
      <c r="L251" s="349">
        <f t="shared" si="23"/>
        <v>0</v>
      </c>
    </row>
    <row r="252" spans="1:12" ht="16" x14ac:dyDescent="0.25">
      <c r="A252" s="56" t="s">
        <v>185</v>
      </c>
      <c r="B252" s="133">
        <f t="shared" si="18"/>
        <v>0</v>
      </c>
      <c r="C252" s="133">
        <f>IFERROR(VLOOKUP($A252,'유통영업혁신단 IU'!$A:$G,3,FALSE),0)</f>
        <v>0</v>
      </c>
      <c r="D252" s="133">
        <f>IFERROR(VLOOKUP($A252,'유통영업혁신단 IU'!$A:$G,4,FALSE),0)</f>
        <v>0</v>
      </c>
      <c r="E252" s="133">
        <f>IFERROR(VLOOKUP($A252,'유통영업혁신단 IU'!$A:$G,5,FALSE),0)</f>
        <v>0</v>
      </c>
      <c r="F252" s="133">
        <f>IFERROR(VLOOKUP($A252,'유통영업혁신단 IU'!$A:$G,7,FALSE),0)</f>
        <v>0</v>
      </c>
      <c r="I252" s="133">
        <f t="shared" si="19"/>
        <v>0</v>
      </c>
      <c r="J252" s="129">
        <f t="shared" si="23"/>
        <v>0</v>
      </c>
      <c r="K252" s="129">
        <f t="shared" si="23"/>
        <v>0</v>
      </c>
      <c r="L252" s="349">
        <f t="shared" si="23"/>
        <v>0</v>
      </c>
    </row>
    <row r="253" spans="1:12" ht="16" x14ac:dyDescent="0.25">
      <c r="A253" s="119" t="s">
        <v>117</v>
      </c>
      <c r="B253" s="133">
        <f t="shared" si="18"/>
        <v>0</v>
      </c>
      <c r="C253" s="133">
        <f>IFERROR(VLOOKUP($A253,'유통영업혁신단 IU'!$A:$G,3,FALSE),0)</f>
        <v>0</v>
      </c>
      <c r="D253" s="133">
        <f>IFERROR(VLOOKUP($A253,'유통영업혁신단 IU'!$A:$G,4,FALSE),0)</f>
        <v>0</v>
      </c>
      <c r="E253" s="133">
        <f>IFERROR(VLOOKUP($A253,'유통영업혁신단 IU'!$A:$G,5,FALSE),0)</f>
        <v>0</v>
      </c>
      <c r="F253" s="133">
        <f>IFERROR(VLOOKUP($A253,'유통영업혁신단 IU'!$A:$G,7,FALSE),0)</f>
        <v>0</v>
      </c>
      <c r="I253" s="133">
        <f t="shared" si="19"/>
        <v>0</v>
      </c>
      <c r="J253" s="129">
        <f t="shared" si="23"/>
        <v>0</v>
      </c>
      <c r="K253" s="129">
        <f t="shared" si="23"/>
        <v>0</v>
      </c>
      <c r="L253" s="349">
        <f t="shared" si="23"/>
        <v>0</v>
      </c>
    </row>
    <row r="254" spans="1:12" ht="16.5" thickBot="1" x14ac:dyDescent="0.3">
      <c r="A254" s="53" t="s">
        <v>260</v>
      </c>
      <c r="B254" s="133">
        <f t="shared" si="18"/>
        <v>370065267</v>
      </c>
      <c r="C254" s="133">
        <f>IFERROR(VLOOKUP($A254,'유통영업혁신단 IU'!$A:$G,3,FALSE),0)</f>
        <v>-27002410</v>
      </c>
      <c r="D254" s="133">
        <f>IFERROR(VLOOKUP($A254,'유통영업혁신단 IU'!$A:$G,4,FALSE),0)</f>
        <v>-1006181003</v>
      </c>
      <c r="E254" s="133">
        <f>IFERROR(VLOOKUP($A254,'유통영업혁신단 IU'!$A:$G,5,FALSE),0)</f>
        <v>388239117</v>
      </c>
      <c r="F254" s="133">
        <f>IFERROR(VLOOKUP($A254,'유통영업혁신단 IU'!$A:$G,7,FALSE),0)</f>
        <v>1015009563</v>
      </c>
      <c r="I254" s="133">
        <f t="shared" si="19"/>
        <v>-27002410</v>
      </c>
      <c r="J254" s="129">
        <f t="shared" si="23"/>
        <v>-18697163.995213319</v>
      </c>
      <c r="K254" s="129">
        <f t="shared" si="23"/>
        <v>-6110732.0372030186</v>
      </c>
      <c r="L254" s="350">
        <f t="shared" si="23"/>
        <v>-2194513.9675836619</v>
      </c>
    </row>
    <row r="255" spans="1:12" ht="13" thickTop="1" x14ac:dyDescent="0.25"/>
    <row r="256" spans="1:12" ht="13" x14ac:dyDescent="0.25">
      <c r="H256" s="130" t="s">
        <v>378</v>
      </c>
      <c r="I256" s="129">
        <f>SUM(J256:L256)</f>
        <v>5176821600</v>
      </c>
      <c r="J256" s="129">
        <f>SUM(소매!D29:Q29)</f>
        <v>3584564578.8343563</v>
      </c>
      <c r="K256" s="129">
        <f>SUM(도매!D28:M28)</f>
        <v>1171531341.1656437</v>
      </c>
      <c r="L256" s="129">
        <f>SUM(디지털강화팀!M28:N28)</f>
        <v>420725680</v>
      </c>
    </row>
    <row r="257" spans="1:12" x14ac:dyDescent="0.25">
      <c r="J257" s="162"/>
      <c r="K257" s="162"/>
      <c r="L257" s="162"/>
    </row>
    <row r="258" spans="1:12" ht="13" x14ac:dyDescent="0.25">
      <c r="H258" s="130" t="s">
        <v>379</v>
      </c>
      <c r="I258" s="131"/>
      <c r="J258" s="131">
        <f>J256/$I$256</f>
        <v>0.69242574996873685</v>
      </c>
      <c r="K258" s="131">
        <f t="shared" ref="K258:L258" si="24">K256/$I$256</f>
        <v>0.22630320912848217</v>
      </c>
      <c r="L258" s="131">
        <f t="shared" si="24"/>
        <v>8.1271040902780964E-2</v>
      </c>
    </row>
    <row r="261" spans="1:12" x14ac:dyDescent="0.25">
      <c r="A261" s="106">
        <v>1</v>
      </c>
      <c r="B261" s="106">
        <v>2</v>
      </c>
      <c r="C261" s="106">
        <v>3</v>
      </c>
      <c r="D261" s="106">
        <v>4</v>
      </c>
      <c r="E261" s="106">
        <v>5</v>
      </c>
      <c r="F261" s="106">
        <v>7</v>
      </c>
      <c r="G261" s="106">
        <v>12</v>
      </c>
      <c r="H261" s="106">
        <v>13</v>
      </c>
      <c r="I261" s="106">
        <v>14</v>
      </c>
      <c r="J261" s="106">
        <v>15</v>
      </c>
      <c r="K261" s="106">
        <v>16</v>
      </c>
      <c r="L261" s="106">
        <v>20</v>
      </c>
    </row>
  </sheetData>
  <phoneticPr fontId="4" type="noConversion"/>
  <pageMargins left="0.75" right="0.75" top="1" bottom="1" header="0.5" footer="0.5"/>
  <pageSetup paperSize="9" fitToWidth="0" fitToHeight="0" orientation="portrait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theme="7"/>
  </sheetPr>
  <dimension ref="A1:AD265"/>
  <sheetViews>
    <sheetView zoomScaleNormal="100" workbookViewId="0">
      <pane xSplit="2" ySplit="1" topLeftCell="C2" activePane="bottomRight" state="frozen"/>
      <selection activeCell="F33" sqref="F33"/>
      <selection pane="topRight" activeCell="F33" sqref="F33"/>
      <selection pane="bottomLeft" activeCell="F33" sqref="F33"/>
      <selection pane="bottomRight"/>
    </sheetView>
  </sheetViews>
  <sheetFormatPr defaultColWidth="9.36328125" defaultRowHeight="12.5" x14ac:dyDescent="0.25"/>
  <cols>
    <col min="1" max="1" width="27.90625" style="4" bestFit="1" customWidth="1"/>
    <col min="2" max="8" width="16.6328125" style="4" customWidth="1"/>
    <col min="9" max="9" width="10" style="4" customWidth="1"/>
    <col min="10" max="11" width="9.36328125" style="4"/>
    <col min="12" max="17" width="17.453125" style="4" customWidth="1"/>
    <col min="18" max="18" width="9.90625" style="4" customWidth="1"/>
    <col min="19" max="19" width="5.90625" style="4" customWidth="1"/>
    <col min="20" max="20" width="13.08984375" style="2" bestFit="1" customWidth="1"/>
    <col min="21" max="21" width="16.6328125" style="4" customWidth="1"/>
    <col min="22" max="25" width="14.6328125" style="4" customWidth="1"/>
    <col min="26" max="26" width="9.36328125" style="4"/>
    <col min="28" max="16384" width="9.36328125" style="4"/>
  </cols>
  <sheetData>
    <row r="1" spans="1:30" ht="13" x14ac:dyDescent="0.25">
      <c r="A1" s="47" t="s">
        <v>439</v>
      </c>
      <c r="B1" s="47" t="s">
        <v>1</v>
      </c>
      <c r="C1" s="109" t="s">
        <v>427</v>
      </c>
      <c r="D1" s="109" t="s">
        <v>426</v>
      </c>
      <c r="E1" s="110" t="s">
        <v>362</v>
      </c>
      <c r="F1" s="105" t="s">
        <v>2</v>
      </c>
      <c r="G1" s="105" t="s">
        <v>341</v>
      </c>
      <c r="H1" s="110" t="s">
        <v>363</v>
      </c>
      <c r="I1" s="3"/>
      <c r="K1" s="38" t="s">
        <v>286</v>
      </c>
      <c r="L1" s="105" t="s">
        <v>1</v>
      </c>
      <c r="M1" s="109" t="s">
        <v>649</v>
      </c>
      <c r="N1" s="109" t="s">
        <v>425</v>
      </c>
      <c r="O1" s="109" t="s">
        <v>426</v>
      </c>
      <c r="P1" s="105" t="s">
        <v>2</v>
      </c>
      <c r="Q1" s="105" t="s">
        <v>341</v>
      </c>
      <c r="R1" s="108"/>
      <c r="S1" s="108"/>
      <c r="T1" s="2" t="s">
        <v>361</v>
      </c>
      <c r="U1" s="105" t="s">
        <v>360</v>
      </c>
      <c r="V1" s="109" t="s">
        <v>310</v>
      </c>
      <c r="W1" s="109" t="s">
        <v>311</v>
      </c>
      <c r="X1" s="105" t="s">
        <v>2</v>
      </c>
      <c r="Y1" s="105" t="s">
        <v>341</v>
      </c>
      <c r="AC1" s="5"/>
      <c r="AD1" s="5"/>
    </row>
    <row r="2" spans="1:30" ht="16" x14ac:dyDescent="0.25">
      <c r="A2" s="33" t="s">
        <v>4</v>
      </c>
      <c r="B2" s="49">
        <f t="shared" ref="B2:B65" si="0">L2</f>
        <v>4792019156</v>
      </c>
      <c r="C2" s="49">
        <f t="shared" ref="C2:C65" si="1">N2</f>
        <v>2132386788</v>
      </c>
      <c r="D2" s="49">
        <f t="shared" ref="D2:D65" si="2">O2</f>
        <v>2034571274</v>
      </c>
      <c r="E2" s="49">
        <f t="shared" ref="E2:E65" si="3">V2+W2</f>
        <v>0</v>
      </c>
      <c r="F2" s="49">
        <f t="shared" ref="F2:F65" si="4">P2</f>
        <v>475333537</v>
      </c>
      <c r="G2" s="49">
        <f t="shared" ref="G2:G65" si="5">Q2</f>
        <v>149727557</v>
      </c>
      <c r="H2" s="49">
        <f t="shared" ref="H2:H65" si="6">X2+Y2</f>
        <v>0</v>
      </c>
      <c r="I2" s="7" t="b">
        <f t="shared" ref="I2:I65" si="7">B2=SUM(C2:H2)</f>
        <v>1</v>
      </c>
      <c r="L2" s="4">
        <f t="shared" ref="L2:L65" si="8">SUM(M2:Q2)</f>
        <v>4792019156</v>
      </c>
      <c r="M2" s="4">
        <f>IFERROR(VLOOKUP($A2,'강북영업본부 IU'!$A:$G,3,FALSE),0)</f>
        <v>0</v>
      </c>
      <c r="N2" s="4">
        <f>IFERROR(VLOOKUP($A2,'강북영업본부 IU'!$A:$G,4,FALSE),0)</f>
        <v>2132386788</v>
      </c>
      <c r="O2" s="4">
        <f>IFERROR(VLOOKUP($A2,'강북영업본부 IU'!$A:$G,5,FALSE),0)</f>
        <v>2034571274</v>
      </c>
      <c r="P2" s="4">
        <f>IFERROR(VLOOKUP($A2,'강북영업본부 IU'!$A:$G,6,FALSE),0)</f>
        <v>475333537</v>
      </c>
      <c r="Q2" s="4">
        <f>IFERROR(VLOOKUP($A2,'강북영업본부 IU'!$A:$G,7,FALSE),0)</f>
        <v>149727557</v>
      </c>
      <c r="R2" s="4" t="b">
        <f t="shared" ref="R2:R65" si="9">L2=SUM(M2:Q2)</f>
        <v>1</v>
      </c>
      <c r="U2" s="7">
        <f t="shared" ref="U2:U65" si="10">M2</f>
        <v>0</v>
      </c>
      <c r="V2" s="4">
        <f t="shared" ref="V2:V65" si="11">$U2*N$262</f>
        <v>0</v>
      </c>
      <c r="W2" s="4">
        <f t="shared" ref="W2:W65" si="12">$U2*O$262</f>
        <v>0</v>
      </c>
      <c r="X2" s="4">
        <f t="shared" ref="X2:X65" si="13">$U2*P$262</f>
        <v>0</v>
      </c>
      <c r="Y2" s="4">
        <f t="shared" ref="Y2:Y65" si="14">$U2*Q$262</f>
        <v>0</v>
      </c>
      <c r="Z2" s="4" t="b">
        <f t="shared" ref="Z2:Z65" si="15">U2=SUM(V2:Y2)</f>
        <v>1</v>
      </c>
    </row>
    <row r="3" spans="1:30" ht="16" x14ac:dyDescent="0.25">
      <c r="A3" s="22" t="s">
        <v>5</v>
      </c>
      <c r="B3" s="49">
        <f t="shared" si="0"/>
        <v>2031606874</v>
      </c>
      <c r="C3" s="49">
        <f t="shared" si="1"/>
        <v>1067896866</v>
      </c>
      <c r="D3" s="49">
        <f t="shared" si="2"/>
        <v>963477491</v>
      </c>
      <c r="E3" s="49">
        <f t="shared" si="3"/>
        <v>0</v>
      </c>
      <c r="F3" s="49">
        <f t="shared" si="4"/>
        <v>159406</v>
      </c>
      <c r="G3" s="49">
        <f t="shared" si="5"/>
        <v>73111</v>
      </c>
      <c r="H3" s="49">
        <f t="shared" si="6"/>
        <v>0</v>
      </c>
      <c r="I3" s="7" t="b">
        <f t="shared" si="7"/>
        <v>1</v>
      </c>
      <c r="L3" s="4">
        <f t="shared" si="8"/>
        <v>2031606874</v>
      </c>
      <c r="M3" s="4">
        <f>IFERROR(VLOOKUP($A3,'강북영업본부 IU'!$A:$G,3,FALSE),0)</f>
        <v>0</v>
      </c>
      <c r="N3" s="4">
        <f>IFERROR(VLOOKUP($A3,'강북영업본부 IU'!$A:$G,4,FALSE),0)</f>
        <v>1067896866</v>
      </c>
      <c r="O3" s="4">
        <f>IFERROR(VLOOKUP($A3,'강북영업본부 IU'!$A:$G,5,FALSE),0)</f>
        <v>963477491</v>
      </c>
      <c r="P3" s="4">
        <f>IFERROR(VLOOKUP($A3,'강북영업본부 IU'!$A:$G,6,FALSE),0)</f>
        <v>159406</v>
      </c>
      <c r="Q3" s="4">
        <f>IFERROR(VLOOKUP($A3,'강북영업본부 IU'!$A:$G,7,FALSE),0)</f>
        <v>73111</v>
      </c>
      <c r="R3" s="4" t="b">
        <f t="shared" si="9"/>
        <v>1</v>
      </c>
      <c r="U3" s="7">
        <f t="shared" si="10"/>
        <v>0</v>
      </c>
      <c r="V3" s="4">
        <f t="shared" si="11"/>
        <v>0</v>
      </c>
      <c r="W3" s="4">
        <f t="shared" si="12"/>
        <v>0</v>
      </c>
      <c r="X3" s="4">
        <f t="shared" si="13"/>
        <v>0</v>
      </c>
      <c r="Y3" s="4">
        <f t="shared" si="14"/>
        <v>0</v>
      </c>
      <c r="Z3" s="4" t="b">
        <f t="shared" si="15"/>
        <v>1</v>
      </c>
    </row>
    <row r="4" spans="1:30" ht="16" x14ac:dyDescent="0.25">
      <c r="A4" s="23" t="s">
        <v>6</v>
      </c>
      <c r="B4" s="49">
        <f t="shared" si="0"/>
        <v>2058090</v>
      </c>
      <c r="C4" s="49">
        <f t="shared" si="1"/>
        <v>955454</v>
      </c>
      <c r="D4" s="49">
        <f t="shared" si="2"/>
        <v>1102636</v>
      </c>
      <c r="E4" s="49">
        <f t="shared" si="3"/>
        <v>0</v>
      </c>
      <c r="F4" s="49">
        <f t="shared" si="4"/>
        <v>0</v>
      </c>
      <c r="G4" s="49">
        <f t="shared" si="5"/>
        <v>0</v>
      </c>
      <c r="H4" s="49">
        <f t="shared" si="6"/>
        <v>0</v>
      </c>
      <c r="I4" s="7" t="b">
        <f t="shared" si="7"/>
        <v>1</v>
      </c>
      <c r="L4" s="4">
        <f t="shared" si="8"/>
        <v>2058090</v>
      </c>
      <c r="M4" s="4">
        <f>IFERROR(VLOOKUP($A4,'강북영업본부 IU'!$A:$G,3,FALSE),0)</f>
        <v>0</v>
      </c>
      <c r="N4" s="4">
        <f>IFERROR(VLOOKUP($A4,'강북영업본부 IU'!$A:$G,4,FALSE),0)</f>
        <v>955454</v>
      </c>
      <c r="O4" s="4">
        <f>IFERROR(VLOOKUP($A4,'강북영업본부 IU'!$A:$G,5,FALSE),0)</f>
        <v>1102636</v>
      </c>
      <c r="P4" s="4">
        <f>IFERROR(VLOOKUP($A4,'강북영업본부 IU'!$A:$G,6,FALSE),0)</f>
        <v>0</v>
      </c>
      <c r="Q4" s="4">
        <f>IFERROR(VLOOKUP($A4,'강북영업본부 IU'!$A:$G,7,FALSE),0)</f>
        <v>0</v>
      </c>
      <c r="R4" s="4" t="b">
        <f t="shared" si="9"/>
        <v>1</v>
      </c>
      <c r="U4" s="7">
        <f t="shared" si="10"/>
        <v>0</v>
      </c>
      <c r="V4" s="4">
        <f t="shared" si="11"/>
        <v>0</v>
      </c>
      <c r="W4" s="4">
        <f t="shared" si="12"/>
        <v>0</v>
      </c>
      <c r="X4" s="4">
        <f t="shared" si="13"/>
        <v>0</v>
      </c>
      <c r="Y4" s="4">
        <f t="shared" si="14"/>
        <v>0</v>
      </c>
      <c r="Z4" s="4" t="b">
        <f t="shared" si="15"/>
        <v>1</v>
      </c>
    </row>
    <row r="5" spans="1:30" ht="16" x14ac:dyDescent="0.25">
      <c r="A5" s="23" t="s">
        <v>7</v>
      </c>
      <c r="B5" s="49">
        <f t="shared" si="0"/>
        <v>0</v>
      </c>
      <c r="C5" s="49">
        <f t="shared" si="1"/>
        <v>0</v>
      </c>
      <c r="D5" s="49">
        <f t="shared" si="2"/>
        <v>0</v>
      </c>
      <c r="E5" s="49">
        <f t="shared" si="3"/>
        <v>0</v>
      </c>
      <c r="F5" s="49">
        <f t="shared" si="4"/>
        <v>0</v>
      </c>
      <c r="G5" s="49">
        <f t="shared" si="5"/>
        <v>0</v>
      </c>
      <c r="H5" s="49">
        <f t="shared" si="6"/>
        <v>0</v>
      </c>
      <c r="I5" s="7" t="b">
        <f t="shared" si="7"/>
        <v>1</v>
      </c>
      <c r="L5" s="4">
        <f t="shared" si="8"/>
        <v>0</v>
      </c>
      <c r="M5" s="4">
        <f>IFERROR(VLOOKUP($A5,'강북영업본부 IU'!$A:$G,3,FALSE),0)</f>
        <v>0</v>
      </c>
      <c r="N5" s="4">
        <f>IFERROR(VLOOKUP($A5,'강북영업본부 IU'!$A:$G,4,FALSE),0)</f>
        <v>0</v>
      </c>
      <c r="O5" s="4">
        <f>IFERROR(VLOOKUP($A5,'강북영업본부 IU'!$A:$G,5,FALSE),0)</f>
        <v>0</v>
      </c>
      <c r="P5" s="4">
        <f>IFERROR(VLOOKUP($A5,'강북영업본부 IU'!$A:$G,6,FALSE),0)</f>
        <v>0</v>
      </c>
      <c r="Q5" s="4">
        <f>IFERROR(VLOOKUP($A5,'강북영업본부 IU'!$A:$G,7,FALSE),0)</f>
        <v>0</v>
      </c>
      <c r="R5" s="4" t="b">
        <f t="shared" si="9"/>
        <v>1</v>
      </c>
      <c r="U5" s="7">
        <f t="shared" si="10"/>
        <v>0</v>
      </c>
      <c r="V5" s="4">
        <f t="shared" si="11"/>
        <v>0</v>
      </c>
      <c r="W5" s="4">
        <f t="shared" si="12"/>
        <v>0</v>
      </c>
      <c r="X5" s="4">
        <f t="shared" si="13"/>
        <v>0</v>
      </c>
      <c r="Y5" s="4">
        <f t="shared" si="14"/>
        <v>0</v>
      </c>
      <c r="Z5" s="4" t="b">
        <f t="shared" si="15"/>
        <v>1</v>
      </c>
    </row>
    <row r="6" spans="1:30" ht="16" x14ac:dyDescent="0.25">
      <c r="A6" s="23" t="s">
        <v>196</v>
      </c>
      <c r="B6" s="49">
        <f t="shared" si="0"/>
        <v>0</v>
      </c>
      <c r="C6" s="49">
        <f t="shared" si="1"/>
        <v>0</v>
      </c>
      <c r="D6" s="49">
        <f t="shared" si="2"/>
        <v>0</v>
      </c>
      <c r="E6" s="49">
        <f t="shared" si="3"/>
        <v>0</v>
      </c>
      <c r="F6" s="49">
        <f t="shared" si="4"/>
        <v>0</v>
      </c>
      <c r="G6" s="49">
        <f t="shared" si="5"/>
        <v>0</v>
      </c>
      <c r="H6" s="49">
        <f t="shared" si="6"/>
        <v>0</v>
      </c>
      <c r="I6" s="7" t="b">
        <f t="shared" si="7"/>
        <v>1</v>
      </c>
      <c r="L6" s="4">
        <f t="shared" si="8"/>
        <v>0</v>
      </c>
      <c r="M6" s="4">
        <f>IFERROR(VLOOKUP($A6,'강북영업본부 IU'!$A:$G,3,FALSE),0)</f>
        <v>0</v>
      </c>
      <c r="N6" s="4">
        <f>IFERROR(VLOOKUP($A6,'강북영업본부 IU'!$A:$G,4,FALSE),0)</f>
        <v>0</v>
      </c>
      <c r="O6" s="4">
        <f>IFERROR(VLOOKUP($A6,'강북영업본부 IU'!$A:$G,5,FALSE),0)</f>
        <v>0</v>
      </c>
      <c r="P6" s="4">
        <f>IFERROR(VLOOKUP($A6,'강북영업본부 IU'!$A:$G,6,FALSE),0)</f>
        <v>0</v>
      </c>
      <c r="Q6" s="4">
        <f>IFERROR(VLOOKUP($A6,'강북영업본부 IU'!$A:$G,7,FALSE),0)</f>
        <v>0</v>
      </c>
      <c r="R6" s="4" t="b">
        <f t="shared" si="9"/>
        <v>1</v>
      </c>
      <c r="U6" s="7">
        <f t="shared" si="10"/>
        <v>0</v>
      </c>
      <c r="V6" s="4">
        <f t="shared" si="11"/>
        <v>0</v>
      </c>
      <c r="W6" s="4">
        <f t="shared" si="12"/>
        <v>0</v>
      </c>
      <c r="X6" s="4">
        <f t="shared" si="13"/>
        <v>0</v>
      </c>
      <c r="Y6" s="4">
        <f t="shared" si="14"/>
        <v>0</v>
      </c>
      <c r="Z6" s="4" t="b">
        <f t="shared" si="15"/>
        <v>1</v>
      </c>
    </row>
    <row r="7" spans="1:30" ht="16" x14ac:dyDescent="0.25">
      <c r="A7" s="23" t="s">
        <v>8</v>
      </c>
      <c r="B7" s="49">
        <f t="shared" si="0"/>
        <v>1936658236</v>
      </c>
      <c r="C7" s="49">
        <f t="shared" si="1"/>
        <v>1018572682</v>
      </c>
      <c r="D7" s="49">
        <f t="shared" si="2"/>
        <v>917853037</v>
      </c>
      <c r="E7" s="49">
        <f t="shared" si="3"/>
        <v>0</v>
      </c>
      <c r="F7" s="49">
        <f t="shared" si="4"/>
        <v>159406</v>
      </c>
      <c r="G7" s="49">
        <f t="shared" si="5"/>
        <v>73111</v>
      </c>
      <c r="H7" s="49">
        <f t="shared" si="6"/>
        <v>0</v>
      </c>
      <c r="I7" s="7" t="b">
        <f t="shared" si="7"/>
        <v>1</v>
      </c>
      <c r="L7" s="4">
        <f t="shared" si="8"/>
        <v>1936658236</v>
      </c>
      <c r="M7" s="4">
        <f>IFERROR(VLOOKUP($A7,'강북영업본부 IU'!$A:$G,3,FALSE),0)</f>
        <v>0</v>
      </c>
      <c r="N7" s="4">
        <f>IFERROR(VLOOKUP($A7,'강북영업본부 IU'!$A:$G,4,FALSE),0)</f>
        <v>1018572682</v>
      </c>
      <c r="O7" s="4">
        <f>IFERROR(VLOOKUP($A7,'강북영업본부 IU'!$A:$G,5,FALSE),0)</f>
        <v>917853037</v>
      </c>
      <c r="P7" s="4">
        <f>IFERROR(VLOOKUP($A7,'강북영업본부 IU'!$A:$G,6,FALSE),0)</f>
        <v>159406</v>
      </c>
      <c r="Q7" s="4">
        <f>IFERROR(VLOOKUP($A7,'강북영업본부 IU'!$A:$G,7,FALSE),0)</f>
        <v>73111</v>
      </c>
      <c r="R7" s="4" t="b">
        <f t="shared" si="9"/>
        <v>1</v>
      </c>
      <c r="U7" s="7">
        <f t="shared" si="10"/>
        <v>0</v>
      </c>
      <c r="V7" s="4">
        <f t="shared" si="11"/>
        <v>0</v>
      </c>
      <c r="W7" s="4">
        <f t="shared" si="12"/>
        <v>0</v>
      </c>
      <c r="X7" s="4">
        <f t="shared" si="13"/>
        <v>0</v>
      </c>
      <c r="Y7" s="4">
        <f t="shared" si="14"/>
        <v>0</v>
      </c>
      <c r="Z7" s="4" t="b">
        <f t="shared" si="15"/>
        <v>1</v>
      </c>
    </row>
    <row r="8" spans="1:30" ht="16" x14ac:dyDescent="0.25">
      <c r="A8" s="23" t="s">
        <v>9</v>
      </c>
      <c r="B8" s="49">
        <f t="shared" si="0"/>
        <v>41752279</v>
      </c>
      <c r="C8" s="49">
        <f t="shared" si="1"/>
        <v>22032790</v>
      </c>
      <c r="D8" s="49">
        <f t="shared" si="2"/>
        <v>19719489</v>
      </c>
      <c r="E8" s="49">
        <f t="shared" si="3"/>
        <v>0</v>
      </c>
      <c r="F8" s="49">
        <f t="shared" si="4"/>
        <v>0</v>
      </c>
      <c r="G8" s="49">
        <f t="shared" si="5"/>
        <v>0</v>
      </c>
      <c r="H8" s="49">
        <f t="shared" si="6"/>
        <v>0</v>
      </c>
      <c r="I8" s="7" t="b">
        <f t="shared" si="7"/>
        <v>1</v>
      </c>
      <c r="L8" s="4">
        <f t="shared" si="8"/>
        <v>41752279</v>
      </c>
      <c r="M8" s="4">
        <f>IFERROR(VLOOKUP($A8,'강북영업본부 IU'!$A:$G,3,FALSE),0)</f>
        <v>0</v>
      </c>
      <c r="N8" s="4">
        <f>IFERROR(VLOOKUP($A8,'강북영업본부 IU'!$A:$G,4,FALSE),0)</f>
        <v>22032790</v>
      </c>
      <c r="O8" s="4">
        <f>IFERROR(VLOOKUP($A8,'강북영업본부 IU'!$A:$G,5,FALSE),0)</f>
        <v>19719489</v>
      </c>
      <c r="P8" s="4">
        <f>IFERROR(VLOOKUP($A8,'강북영업본부 IU'!$A:$G,6,FALSE),0)</f>
        <v>0</v>
      </c>
      <c r="Q8" s="4">
        <f>IFERROR(VLOOKUP($A8,'강북영업본부 IU'!$A:$G,7,FALSE),0)</f>
        <v>0</v>
      </c>
      <c r="R8" s="4" t="b">
        <f t="shared" si="9"/>
        <v>1</v>
      </c>
      <c r="U8" s="7">
        <f t="shared" si="10"/>
        <v>0</v>
      </c>
      <c r="V8" s="4">
        <f t="shared" si="11"/>
        <v>0</v>
      </c>
      <c r="W8" s="4">
        <f t="shared" si="12"/>
        <v>0</v>
      </c>
      <c r="X8" s="4">
        <f t="shared" si="13"/>
        <v>0</v>
      </c>
      <c r="Y8" s="4">
        <f t="shared" si="14"/>
        <v>0</v>
      </c>
      <c r="Z8" s="4" t="b">
        <f t="shared" si="15"/>
        <v>1</v>
      </c>
    </row>
    <row r="9" spans="1:30" ht="16" x14ac:dyDescent="0.25">
      <c r="A9" s="23" t="s">
        <v>137</v>
      </c>
      <c r="B9" s="49">
        <f t="shared" si="0"/>
        <v>0</v>
      </c>
      <c r="C9" s="49">
        <f t="shared" si="1"/>
        <v>0</v>
      </c>
      <c r="D9" s="49">
        <f t="shared" si="2"/>
        <v>0</v>
      </c>
      <c r="E9" s="49">
        <f t="shared" si="3"/>
        <v>0</v>
      </c>
      <c r="F9" s="49">
        <f t="shared" si="4"/>
        <v>0</v>
      </c>
      <c r="G9" s="49">
        <f t="shared" si="5"/>
        <v>0</v>
      </c>
      <c r="H9" s="49">
        <f t="shared" si="6"/>
        <v>0</v>
      </c>
      <c r="I9" s="7" t="b">
        <f t="shared" si="7"/>
        <v>1</v>
      </c>
      <c r="L9" s="4">
        <f t="shared" si="8"/>
        <v>0</v>
      </c>
      <c r="M9" s="4">
        <f>IFERROR(VLOOKUP($A9,'강북영업본부 IU'!$A:$G,3,FALSE),0)</f>
        <v>0</v>
      </c>
      <c r="N9" s="4">
        <f>IFERROR(VLOOKUP($A9,'강북영업본부 IU'!$A:$G,4,FALSE),0)</f>
        <v>0</v>
      </c>
      <c r="O9" s="4">
        <f>IFERROR(VLOOKUP($A9,'강북영업본부 IU'!$A:$G,5,FALSE),0)</f>
        <v>0</v>
      </c>
      <c r="P9" s="4">
        <f>IFERROR(VLOOKUP($A9,'강북영업본부 IU'!$A:$G,6,FALSE),0)</f>
        <v>0</v>
      </c>
      <c r="Q9" s="4">
        <f>IFERROR(VLOOKUP($A9,'강북영업본부 IU'!$A:$G,7,FALSE),0)</f>
        <v>0</v>
      </c>
      <c r="R9" s="4" t="b">
        <f t="shared" si="9"/>
        <v>1</v>
      </c>
      <c r="U9" s="7">
        <f t="shared" si="10"/>
        <v>0</v>
      </c>
      <c r="V9" s="4">
        <f t="shared" si="11"/>
        <v>0</v>
      </c>
      <c r="W9" s="4">
        <f t="shared" si="12"/>
        <v>0</v>
      </c>
      <c r="X9" s="4">
        <f t="shared" si="13"/>
        <v>0</v>
      </c>
      <c r="Y9" s="4">
        <f t="shared" si="14"/>
        <v>0</v>
      </c>
      <c r="Z9" s="4" t="b">
        <f t="shared" si="15"/>
        <v>1</v>
      </c>
    </row>
    <row r="10" spans="1:30" ht="16" x14ac:dyDescent="0.25">
      <c r="A10" s="23" t="s">
        <v>10</v>
      </c>
      <c r="B10" s="49">
        <f t="shared" si="0"/>
        <v>51138269</v>
      </c>
      <c r="C10" s="49">
        <f t="shared" si="1"/>
        <v>26335940</v>
      </c>
      <c r="D10" s="49">
        <f t="shared" si="2"/>
        <v>24802329</v>
      </c>
      <c r="E10" s="49">
        <f t="shared" si="3"/>
        <v>0</v>
      </c>
      <c r="F10" s="49">
        <f t="shared" si="4"/>
        <v>0</v>
      </c>
      <c r="G10" s="49">
        <f t="shared" si="5"/>
        <v>0</v>
      </c>
      <c r="H10" s="49">
        <f t="shared" si="6"/>
        <v>0</v>
      </c>
      <c r="I10" s="7" t="b">
        <f t="shared" si="7"/>
        <v>1</v>
      </c>
      <c r="L10" s="4">
        <f t="shared" si="8"/>
        <v>51138269</v>
      </c>
      <c r="M10" s="4">
        <f>IFERROR(VLOOKUP($A10,'강북영업본부 IU'!$A:$G,3,FALSE),0)</f>
        <v>0</v>
      </c>
      <c r="N10" s="4">
        <f>IFERROR(VLOOKUP($A10,'강북영업본부 IU'!$A:$G,4,FALSE),0)</f>
        <v>26335940</v>
      </c>
      <c r="O10" s="4">
        <f>IFERROR(VLOOKUP($A10,'강북영업본부 IU'!$A:$G,5,FALSE),0)</f>
        <v>24802329</v>
      </c>
      <c r="P10" s="4">
        <f>IFERROR(VLOOKUP($A10,'강북영업본부 IU'!$A:$G,6,FALSE),0)</f>
        <v>0</v>
      </c>
      <c r="Q10" s="4">
        <f>IFERROR(VLOOKUP($A10,'강북영업본부 IU'!$A:$G,7,FALSE),0)</f>
        <v>0</v>
      </c>
      <c r="R10" s="4" t="b">
        <f t="shared" si="9"/>
        <v>1</v>
      </c>
      <c r="U10" s="7">
        <f t="shared" si="10"/>
        <v>0</v>
      </c>
      <c r="V10" s="4">
        <f t="shared" si="11"/>
        <v>0</v>
      </c>
      <c r="W10" s="4">
        <f t="shared" si="12"/>
        <v>0</v>
      </c>
      <c r="X10" s="4">
        <f t="shared" si="13"/>
        <v>0</v>
      </c>
      <c r="Y10" s="4">
        <f t="shared" si="14"/>
        <v>0</v>
      </c>
      <c r="Z10" s="4" t="b">
        <f t="shared" si="15"/>
        <v>1</v>
      </c>
    </row>
    <row r="11" spans="1:30" ht="16" x14ac:dyDescent="0.25">
      <c r="A11" s="23" t="s">
        <v>197</v>
      </c>
      <c r="B11" s="49">
        <f t="shared" si="0"/>
        <v>0</v>
      </c>
      <c r="C11" s="49">
        <f t="shared" si="1"/>
        <v>0</v>
      </c>
      <c r="D11" s="49">
        <f t="shared" si="2"/>
        <v>0</v>
      </c>
      <c r="E11" s="49">
        <f t="shared" si="3"/>
        <v>0</v>
      </c>
      <c r="F11" s="49">
        <f t="shared" si="4"/>
        <v>0</v>
      </c>
      <c r="G11" s="49">
        <f t="shared" si="5"/>
        <v>0</v>
      </c>
      <c r="H11" s="49">
        <f t="shared" si="6"/>
        <v>0</v>
      </c>
      <c r="I11" s="7" t="b">
        <f t="shared" si="7"/>
        <v>1</v>
      </c>
      <c r="L11" s="4">
        <f t="shared" si="8"/>
        <v>0</v>
      </c>
      <c r="M11" s="4">
        <f>IFERROR(VLOOKUP($A11,'강북영업본부 IU'!$A:$G,3,FALSE),0)</f>
        <v>0</v>
      </c>
      <c r="N11" s="4">
        <f>IFERROR(VLOOKUP($A11,'강북영업본부 IU'!$A:$G,4,FALSE),0)</f>
        <v>0</v>
      </c>
      <c r="O11" s="4">
        <f>IFERROR(VLOOKUP($A11,'강북영업본부 IU'!$A:$G,5,FALSE),0)</f>
        <v>0</v>
      </c>
      <c r="P11" s="4">
        <f>IFERROR(VLOOKUP($A11,'강북영업본부 IU'!$A:$G,6,FALSE),0)</f>
        <v>0</v>
      </c>
      <c r="Q11" s="4">
        <f>IFERROR(VLOOKUP($A11,'강북영업본부 IU'!$A:$G,7,FALSE),0)</f>
        <v>0</v>
      </c>
      <c r="R11" s="4" t="b">
        <f t="shared" si="9"/>
        <v>1</v>
      </c>
      <c r="U11" s="7">
        <f t="shared" si="10"/>
        <v>0</v>
      </c>
      <c r="V11" s="4">
        <f t="shared" si="11"/>
        <v>0</v>
      </c>
      <c r="W11" s="4">
        <f t="shared" si="12"/>
        <v>0</v>
      </c>
      <c r="X11" s="4">
        <f t="shared" si="13"/>
        <v>0</v>
      </c>
      <c r="Y11" s="4">
        <f t="shared" si="14"/>
        <v>0</v>
      </c>
      <c r="Z11" s="4" t="b">
        <f t="shared" si="15"/>
        <v>1</v>
      </c>
    </row>
    <row r="12" spans="1:30" ht="16" x14ac:dyDescent="0.25">
      <c r="A12" s="24" t="s">
        <v>11</v>
      </c>
      <c r="B12" s="49">
        <f t="shared" si="0"/>
        <v>2760412282</v>
      </c>
      <c r="C12" s="49">
        <f t="shared" si="1"/>
        <v>1064489922</v>
      </c>
      <c r="D12" s="49">
        <f t="shared" si="2"/>
        <v>1071093783</v>
      </c>
      <c r="E12" s="49">
        <f t="shared" si="3"/>
        <v>0</v>
      </c>
      <c r="F12" s="49">
        <f t="shared" si="4"/>
        <v>475174131</v>
      </c>
      <c r="G12" s="49">
        <f t="shared" si="5"/>
        <v>149654446</v>
      </c>
      <c r="H12" s="49">
        <f t="shared" si="6"/>
        <v>0</v>
      </c>
      <c r="I12" s="7" t="b">
        <f t="shared" si="7"/>
        <v>1</v>
      </c>
      <c r="L12" s="4">
        <f t="shared" si="8"/>
        <v>2760412282</v>
      </c>
      <c r="M12" s="4">
        <f>IFERROR(VLOOKUP($A12,'강북영업본부 IU'!$A:$G,3,FALSE),0)</f>
        <v>0</v>
      </c>
      <c r="N12" s="4">
        <f>IFERROR(VLOOKUP($A12,'강북영업본부 IU'!$A:$G,4,FALSE),0)</f>
        <v>1064489922</v>
      </c>
      <c r="O12" s="4">
        <f>IFERROR(VLOOKUP($A12,'강북영업본부 IU'!$A:$G,5,FALSE),0)</f>
        <v>1071093783</v>
      </c>
      <c r="P12" s="4">
        <f>IFERROR(VLOOKUP($A12,'강북영업본부 IU'!$A:$G,6,FALSE),0)</f>
        <v>475174131</v>
      </c>
      <c r="Q12" s="4">
        <f>IFERROR(VLOOKUP($A12,'강북영업본부 IU'!$A:$G,7,FALSE),0)</f>
        <v>149654446</v>
      </c>
      <c r="R12" s="4" t="b">
        <f t="shared" si="9"/>
        <v>1</v>
      </c>
      <c r="U12" s="7">
        <f t="shared" si="10"/>
        <v>0</v>
      </c>
      <c r="V12" s="4">
        <f t="shared" si="11"/>
        <v>0</v>
      </c>
      <c r="W12" s="4">
        <f t="shared" si="12"/>
        <v>0</v>
      </c>
      <c r="X12" s="4">
        <f t="shared" si="13"/>
        <v>0</v>
      </c>
      <c r="Y12" s="4">
        <f t="shared" si="14"/>
        <v>0</v>
      </c>
      <c r="Z12" s="4" t="b">
        <f t="shared" si="15"/>
        <v>1</v>
      </c>
    </row>
    <row r="13" spans="1:30" ht="16" x14ac:dyDescent="0.25">
      <c r="A13" s="25" t="s">
        <v>12</v>
      </c>
      <c r="B13" s="49">
        <f t="shared" si="0"/>
        <v>1357585251</v>
      </c>
      <c r="C13" s="49">
        <f t="shared" si="1"/>
        <v>661987902</v>
      </c>
      <c r="D13" s="49">
        <f t="shared" si="2"/>
        <v>695663514</v>
      </c>
      <c r="E13" s="49">
        <f t="shared" si="3"/>
        <v>0</v>
      </c>
      <c r="F13" s="49">
        <f t="shared" si="4"/>
        <v>-66274</v>
      </c>
      <c r="G13" s="49">
        <f t="shared" si="5"/>
        <v>109</v>
      </c>
      <c r="H13" s="49">
        <f t="shared" si="6"/>
        <v>0</v>
      </c>
      <c r="I13" s="7" t="b">
        <f t="shared" si="7"/>
        <v>1</v>
      </c>
      <c r="L13" s="4">
        <f t="shared" si="8"/>
        <v>1357585251</v>
      </c>
      <c r="M13" s="4">
        <f>IFERROR(VLOOKUP($A13,'강북영업본부 IU'!$A:$G,3,FALSE),0)</f>
        <v>0</v>
      </c>
      <c r="N13" s="4">
        <f>IFERROR(VLOOKUP($A13,'강북영업본부 IU'!$A:$G,4,FALSE),0)</f>
        <v>661987902</v>
      </c>
      <c r="O13" s="4">
        <f>IFERROR(VLOOKUP($A13,'강북영업본부 IU'!$A:$G,5,FALSE),0)</f>
        <v>695663514</v>
      </c>
      <c r="P13" s="4">
        <f>IFERROR(VLOOKUP($A13,'강북영업본부 IU'!$A:$G,6,FALSE),0)</f>
        <v>-66274</v>
      </c>
      <c r="Q13" s="4">
        <f>IFERROR(VLOOKUP($A13,'강북영업본부 IU'!$A:$G,7,FALSE),0)</f>
        <v>109</v>
      </c>
      <c r="R13" s="4" t="b">
        <f t="shared" si="9"/>
        <v>1</v>
      </c>
      <c r="U13" s="7">
        <f t="shared" si="10"/>
        <v>0</v>
      </c>
      <c r="V13" s="4">
        <f t="shared" si="11"/>
        <v>0</v>
      </c>
      <c r="W13" s="4">
        <f t="shared" si="12"/>
        <v>0</v>
      </c>
      <c r="X13" s="4">
        <f t="shared" si="13"/>
        <v>0</v>
      </c>
      <c r="Y13" s="4">
        <f t="shared" si="14"/>
        <v>0</v>
      </c>
      <c r="Z13" s="4" t="b">
        <f t="shared" si="15"/>
        <v>1</v>
      </c>
    </row>
    <row r="14" spans="1:30" ht="16" x14ac:dyDescent="0.25">
      <c r="A14" s="23" t="s">
        <v>13</v>
      </c>
      <c r="B14" s="49">
        <f t="shared" si="0"/>
        <v>909091</v>
      </c>
      <c r="C14" s="49">
        <f t="shared" si="1"/>
        <v>0</v>
      </c>
      <c r="D14" s="49">
        <f t="shared" si="2"/>
        <v>909091</v>
      </c>
      <c r="E14" s="49">
        <f t="shared" si="3"/>
        <v>0</v>
      </c>
      <c r="F14" s="49">
        <f t="shared" si="4"/>
        <v>0</v>
      </c>
      <c r="G14" s="49">
        <f t="shared" si="5"/>
        <v>0</v>
      </c>
      <c r="H14" s="49">
        <f t="shared" si="6"/>
        <v>0</v>
      </c>
      <c r="I14" s="7" t="b">
        <f t="shared" si="7"/>
        <v>1</v>
      </c>
      <c r="L14" s="4">
        <f t="shared" si="8"/>
        <v>909091</v>
      </c>
      <c r="M14" s="4">
        <f>IFERROR(VLOOKUP($A14,'강북영업본부 IU'!$A:$G,3,FALSE),0)</f>
        <v>0</v>
      </c>
      <c r="N14" s="4">
        <f>IFERROR(VLOOKUP($A14,'강북영업본부 IU'!$A:$G,4,FALSE),0)</f>
        <v>0</v>
      </c>
      <c r="O14" s="4">
        <f>IFERROR(VLOOKUP($A14,'강북영업본부 IU'!$A:$G,5,FALSE),0)</f>
        <v>909091</v>
      </c>
      <c r="P14" s="4">
        <f>IFERROR(VLOOKUP($A14,'강북영업본부 IU'!$A:$G,6,FALSE),0)</f>
        <v>0</v>
      </c>
      <c r="Q14" s="4">
        <f>IFERROR(VLOOKUP($A14,'강북영업본부 IU'!$A:$G,7,FALSE),0)</f>
        <v>0</v>
      </c>
      <c r="R14" s="4" t="b">
        <f t="shared" si="9"/>
        <v>1</v>
      </c>
      <c r="U14" s="7">
        <f t="shared" si="10"/>
        <v>0</v>
      </c>
      <c r="V14" s="4">
        <f t="shared" si="11"/>
        <v>0</v>
      </c>
      <c r="W14" s="4">
        <f t="shared" si="12"/>
        <v>0</v>
      </c>
      <c r="X14" s="4">
        <f t="shared" si="13"/>
        <v>0</v>
      </c>
      <c r="Y14" s="4">
        <f t="shared" si="14"/>
        <v>0</v>
      </c>
      <c r="Z14" s="4" t="b">
        <f t="shared" si="15"/>
        <v>1</v>
      </c>
    </row>
    <row r="15" spans="1:30" ht="16" x14ac:dyDescent="0.25">
      <c r="A15" s="23" t="s">
        <v>14</v>
      </c>
      <c r="B15" s="49">
        <f t="shared" si="0"/>
        <v>540013559</v>
      </c>
      <c r="C15" s="49">
        <f t="shared" si="1"/>
        <v>216898827</v>
      </c>
      <c r="D15" s="49">
        <f t="shared" si="2"/>
        <v>193123678</v>
      </c>
      <c r="E15" s="49">
        <f t="shared" si="3"/>
        <v>0</v>
      </c>
      <c r="F15" s="49">
        <f t="shared" si="4"/>
        <v>113608690</v>
      </c>
      <c r="G15" s="49">
        <f t="shared" si="5"/>
        <v>16382364</v>
      </c>
      <c r="H15" s="49">
        <f t="shared" si="6"/>
        <v>0</v>
      </c>
      <c r="I15" s="7" t="b">
        <f t="shared" si="7"/>
        <v>1</v>
      </c>
      <c r="L15" s="4">
        <f t="shared" si="8"/>
        <v>540013559</v>
      </c>
      <c r="M15" s="4">
        <f>IFERROR(VLOOKUP($A15,'강북영업본부 IU'!$A:$G,3,FALSE),0)</f>
        <v>0</v>
      </c>
      <c r="N15" s="4">
        <f>IFERROR(VLOOKUP($A15,'강북영업본부 IU'!$A:$G,4,FALSE),0)</f>
        <v>216898827</v>
      </c>
      <c r="O15" s="4">
        <f>IFERROR(VLOOKUP($A15,'강북영업본부 IU'!$A:$G,5,FALSE),0)</f>
        <v>193123678</v>
      </c>
      <c r="P15" s="4">
        <f>IFERROR(VLOOKUP($A15,'강북영업본부 IU'!$A:$G,6,FALSE),0)</f>
        <v>113608690</v>
      </c>
      <c r="Q15" s="4">
        <f>IFERROR(VLOOKUP($A15,'강북영업본부 IU'!$A:$G,7,FALSE),0)</f>
        <v>16382364</v>
      </c>
      <c r="R15" s="4" t="b">
        <f t="shared" si="9"/>
        <v>1</v>
      </c>
      <c r="U15" s="7">
        <f t="shared" si="10"/>
        <v>0</v>
      </c>
      <c r="V15" s="4">
        <f t="shared" si="11"/>
        <v>0</v>
      </c>
      <c r="W15" s="4">
        <f t="shared" si="12"/>
        <v>0</v>
      </c>
      <c r="X15" s="4">
        <f t="shared" si="13"/>
        <v>0</v>
      </c>
      <c r="Y15" s="4">
        <f t="shared" si="14"/>
        <v>0</v>
      </c>
      <c r="Z15" s="4" t="b">
        <f t="shared" si="15"/>
        <v>1</v>
      </c>
    </row>
    <row r="16" spans="1:30" ht="16" x14ac:dyDescent="0.25">
      <c r="A16" s="23" t="s">
        <v>15</v>
      </c>
      <c r="B16" s="49">
        <f t="shared" si="0"/>
        <v>17189232</v>
      </c>
      <c r="C16" s="49">
        <f t="shared" si="1"/>
        <v>8418910</v>
      </c>
      <c r="D16" s="49">
        <f t="shared" si="2"/>
        <v>7438822</v>
      </c>
      <c r="E16" s="49">
        <f t="shared" si="3"/>
        <v>0</v>
      </c>
      <c r="F16" s="49">
        <f t="shared" si="4"/>
        <v>1330000</v>
      </c>
      <c r="G16" s="49">
        <f t="shared" si="5"/>
        <v>1500</v>
      </c>
      <c r="H16" s="49">
        <f t="shared" si="6"/>
        <v>0</v>
      </c>
      <c r="I16" s="7" t="b">
        <f t="shared" si="7"/>
        <v>1</v>
      </c>
      <c r="L16" s="4">
        <f t="shared" si="8"/>
        <v>17189232</v>
      </c>
      <c r="M16" s="4">
        <f>IFERROR(VLOOKUP($A16,'강북영업본부 IU'!$A:$G,3,FALSE),0)</f>
        <v>0</v>
      </c>
      <c r="N16" s="4">
        <f>IFERROR(VLOOKUP($A16,'강북영업본부 IU'!$A:$G,4,FALSE),0)</f>
        <v>8418910</v>
      </c>
      <c r="O16" s="4">
        <f>IFERROR(VLOOKUP($A16,'강북영업본부 IU'!$A:$G,5,FALSE),0)</f>
        <v>7438822</v>
      </c>
      <c r="P16" s="4">
        <f>IFERROR(VLOOKUP($A16,'강북영업본부 IU'!$A:$G,6,FALSE),0)</f>
        <v>1330000</v>
      </c>
      <c r="Q16" s="4">
        <f>IFERROR(VLOOKUP($A16,'강북영업본부 IU'!$A:$G,7,FALSE),0)</f>
        <v>1500</v>
      </c>
      <c r="R16" s="4" t="b">
        <f t="shared" si="9"/>
        <v>1</v>
      </c>
      <c r="U16" s="7">
        <f t="shared" si="10"/>
        <v>0</v>
      </c>
      <c r="V16" s="4">
        <f t="shared" si="11"/>
        <v>0</v>
      </c>
      <c r="W16" s="4">
        <f t="shared" si="12"/>
        <v>0</v>
      </c>
      <c r="X16" s="4">
        <f t="shared" si="13"/>
        <v>0</v>
      </c>
      <c r="Y16" s="4">
        <f t="shared" si="14"/>
        <v>0</v>
      </c>
      <c r="Z16" s="4" t="b">
        <f t="shared" si="15"/>
        <v>1</v>
      </c>
    </row>
    <row r="17" spans="1:26" ht="16" x14ac:dyDescent="0.25">
      <c r="A17" s="26" t="s">
        <v>16</v>
      </c>
      <c r="B17" s="49">
        <f t="shared" si="0"/>
        <v>222961130</v>
      </c>
      <c r="C17" s="49">
        <f t="shared" si="1"/>
        <v>114457004</v>
      </c>
      <c r="D17" s="49">
        <f t="shared" si="2"/>
        <v>108504126</v>
      </c>
      <c r="E17" s="49">
        <f t="shared" si="3"/>
        <v>0</v>
      </c>
      <c r="F17" s="49">
        <f t="shared" si="4"/>
        <v>0</v>
      </c>
      <c r="G17" s="49">
        <f t="shared" si="5"/>
        <v>0</v>
      </c>
      <c r="H17" s="49">
        <f t="shared" si="6"/>
        <v>0</v>
      </c>
      <c r="I17" s="7" t="b">
        <f t="shared" si="7"/>
        <v>1</v>
      </c>
      <c r="L17" s="4">
        <f t="shared" si="8"/>
        <v>222961130</v>
      </c>
      <c r="M17" s="4">
        <f>IFERROR(VLOOKUP($A17,'강북영업본부 IU'!$A:$G,3,FALSE),0)</f>
        <v>0</v>
      </c>
      <c r="N17" s="4">
        <f>IFERROR(VLOOKUP($A17,'강북영업본부 IU'!$A:$G,4,FALSE),0)</f>
        <v>114457004</v>
      </c>
      <c r="O17" s="4">
        <f>IFERROR(VLOOKUP($A17,'강북영업본부 IU'!$A:$G,5,FALSE),0)</f>
        <v>108504126</v>
      </c>
      <c r="P17" s="4">
        <f>IFERROR(VLOOKUP($A17,'강북영업본부 IU'!$A:$G,6,FALSE),0)</f>
        <v>0</v>
      </c>
      <c r="Q17" s="4">
        <f>IFERROR(VLOOKUP($A17,'강북영업본부 IU'!$A:$G,7,FALSE),0)</f>
        <v>0</v>
      </c>
      <c r="R17" s="4" t="b">
        <f t="shared" si="9"/>
        <v>1</v>
      </c>
      <c r="U17" s="7">
        <f t="shared" si="10"/>
        <v>0</v>
      </c>
      <c r="V17" s="4">
        <f t="shared" si="11"/>
        <v>0</v>
      </c>
      <c r="W17" s="4">
        <f t="shared" si="12"/>
        <v>0</v>
      </c>
      <c r="X17" s="4">
        <f t="shared" si="13"/>
        <v>0</v>
      </c>
      <c r="Y17" s="4">
        <f t="shared" si="14"/>
        <v>0</v>
      </c>
      <c r="Z17" s="4" t="b">
        <f t="shared" si="15"/>
        <v>1</v>
      </c>
    </row>
    <row r="18" spans="1:26" ht="16" x14ac:dyDescent="0.25">
      <c r="A18" s="23" t="s">
        <v>138</v>
      </c>
      <c r="B18" s="49">
        <f t="shared" si="0"/>
        <v>0</v>
      </c>
      <c r="C18" s="49">
        <f t="shared" si="1"/>
        <v>0</v>
      </c>
      <c r="D18" s="49">
        <f t="shared" si="2"/>
        <v>0</v>
      </c>
      <c r="E18" s="49">
        <f t="shared" si="3"/>
        <v>0</v>
      </c>
      <c r="F18" s="49">
        <f t="shared" si="4"/>
        <v>0</v>
      </c>
      <c r="G18" s="49">
        <f t="shared" si="5"/>
        <v>0</v>
      </c>
      <c r="H18" s="49">
        <f t="shared" si="6"/>
        <v>0</v>
      </c>
      <c r="I18" s="7" t="b">
        <f t="shared" si="7"/>
        <v>1</v>
      </c>
      <c r="L18" s="4">
        <f t="shared" si="8"/>
        <v>0</v>
      </c>
      <c r="M18" s="4">
        <f>IFERROR(VLOOKUP($A18,'강북영업본부 IU'!$A:$G,3,FALSE),0)</f>
        <v>0</v>
      </c>
      <c r="N18" s="4">
        <f>IFERROR(VLOOKUP($A18,'강북영업본부 IU'!$A:$G,4,FALSE),0)</f>
        <v>0</v>
      </c>
      <c r="O18" s="4">
        <f>IFERROR(VLOOKUP($A18,'강북영업본부 IU'!$A:$G,5,FALSE),0)</f>
        <v>0</v>
      </c>
      <c r="P18" s="4">
        <f>IFERROR(VLOOKUP($A18,'강북영업본부 IU'!$A:$G,6,FALSE),0)</f>
        <v>0</v>
      </c>
      <c r="Q18" s="4">
        <f>IFERROR(VLOOKUP($A18,'강북영업본부 IU'!$A:$G,7,FALSE),0)</f>
        <v>0</v>
      </c>
      <c r="R18" s="4" t="b">
        <f t="shared" si="9"/>
        <v>1</v>
      </c>
      <c r="U18" s="7">
        <f t="shared" si="10"/>
        <v>0</v>
      </c>
      <c r="V18" s="4">
        <f t="shared" si="11"/>
        <v>0</v>
      </c>
      <c r="W18" s="4">
        <f t="shared" si="12"/>
        <v>0</v>
      </c>
      <c r="X18" s="4">
        <f t="shared" si="13"/>
        <v>0</v>
      </c>
      <c r="Y18" s="4">
        <f t="shared" si="14"/>
        <v>0</v>
      </c>
      <c r="Z18" s="4" t="b">
        <f t="shared" si="15"/>
        <v>1</v>
      </c>
    </row>
    <row r="19" spans="1:26" ht="16" x14ac:dyDescent="0.25">
      <c r="A19" s="23" t="s">
        <v>139</v>
      </c>
      <c r="B19" s="49">
        <f t="shared" si="0"/>
        <v>0</v>
      </c>
      <c r="C19" s="49">
        <f t="shared" si="1"/>
        <v>0</v>
      </c>
      <c r="D19" s="49">
        <f t="shared" si="2"/>
        <v>0</v>
      </c>
      <c r="E19" s="49">
        <f t="shared" si="3"/>
        <v>0</v>
      </c>
      <c r="F19" s="49">
        <f t="shared" si="4"/>
        <v>0</v>
      </c>
      <c r="G19" s="49">
        <f t="shared" si="5"/>
        <v>0</v>
      </c>
      <c r="H19" s="49">
        <f t="shared" si="6"/>
        <v>0</v>
      </c>
      <c r="I19" s="7" t="b">
        <f t="shared" si="7"/>
        <v>1</v>
      </c>
      <c r="L19" s="4">
        <f t="shared" si="8"/>
        <v>0</v>
      </c>
      <c r="M19" s="4">
        <f>IFERROR(VLOOKUP($A19,'강북영업본부 IU'!$A:$G,3,FALSE),0)</f>
        <v>0</v>
      </c>
      <c r="N19" s="4">
        <f>IFERROR(VLOOKUP($A19,'강북영업본부 IU'!$A:$G,4,FALSE),0)</f>
        <v>0</v>
      </c>
      <c r="O19" s="4">
        <f>IFERROR(VLOOKUP($A19,'강북영업본부 IU'!$A:$G,5,FALSE),0)</f>
        <v>0</v>
      </c>
      <c r="P19" s="4">
        <f>IFERROR(VLOOKUP($A19,'강북영업본부 IU'!$A:$G,6,FALSE),0)</f>
        <v>0</v>
      </c>
      <c r="Q19" s="4">
        <f>IFERROR(VLOOKUP($A19,'강북영업본부 IU'!$A:$G,7,FALSE),0)</f>
        <v>0</v>
      </c>
      <c r="R19" s="4" t="b">
        <f t="shared" si="9"/>
        <v>1</v>
      </c>
      <c r="U19" s="7">
        <f t="shared" si="10"/>
        <v>0</v>
      </c>
      <c r="V19" s="4">
        <f t="shared" si="11"/>
        <v>0</v>
      </c>
      <c r="W19" s="4">
        <f t="shared" si="12"/>
        <v>0</v>
      </c>
      <c r="X19" s="4">
        <f t="shared" si="13"/>
        <v>0</v>
      </c>
      <c r="Y19" s="4">
        <f t="shared" si="14"/>
        <v>0</v>
      </c>
      <c r="Z19" s="4" t="b">
        <f t="shared" si="15"/>
        <v>1</v>
      </c>
    </row>
    <row r="20" spans="1:26" ht="16" x14ac:dyDescent="0.25">
      <c r="A20" s="25" t="s">
        <v>17</v>
      </c>
      <c r="B20" s="49">
        <f t="shared" si="0"/>
        <v>0</v>
      </c>
      <c r="C20" s="49">
        <f t="shared" si="1"/>
        <v>0</v>
      </c>
      <c r="D20" s="49">
        <f t="shared" si="2"/>
        <v>0</v>
      </c>
      <c r="E20" s="49">
        <f t="shared" si="3"/>
        <v>0</v>
      </c>
      <c r="F20" s="49">
        <f t="shared" si="4"/>
        <v>0</v>
      </c>
      <c r="G20" s="49">
        <f t="shared" si="5"/>
        <v>0</v>
      </c>
      <c r="H20" s="49">
        <f t="shared" si="6"/>
        <v>0</v>
      </c>
      <c r="I20" s="7" t="b">
        <f t="shared" si="7"/>
        <v>1</v>
      </c>
      <c r="L20" s="4">
        <f t="shared" si="8"/>
        <v>0</v>
      </c>
      <c r="M20" s="4">
        <f>IFERROR(VLOOKUP($A20,'강북영업본부 IU'!$A:$G,3,FALSE),0)</f>
        <v>0</v>
      </c>
      <c r="N20" s="4">
        <f>IFERROR(VLOOKUP($A20,'강북영업본부 IU'!$A:$G,4,FALSE),0)</f>
        <v>0</v>
      </c>
      <c r="O20" s="4">
        <f>IFERROR(VLOOKUP($A20,'강북영업본부 IU'!$A:$G,5,FALSE),0)</f>
        <v>0</v>
      </c>
      <c r="P20" s="4">
        <f>IFERROR(VLOOKUP($A20,'강북영업본부 IU'!$A:$G,6,FALSE),0)</f>
        <v>0</v>
      </c>
      <c r="Q20" s="4">
        <f>IFERROR(VLOOKUP($A20,'강북영업본부 IU'!$A:$G,7,FALSE),0)</f>
        <v>0</v>
      </c>
      <c r="R20" s="4" t="b">
        <f t="shared" si="9"/>
        <v>1</v>
      </c>
      <c r="U20" s="7">
        <f t="shared" si="10"/>
        <v>0</v>
      </c>
      <c r="V20" s="4">
        <f t="shared" si="11"/>
        <v>0</v>
      </c>
      <c r="W20" s="4">
        <f t="shared" si="12"/>
        <v>0</v>
      </c>
      <c r="X20" s="4">
        <f t="shared" si="13"/>
        <v>0</v>
      </c>
      <c r="Y20" s="4">
        <f t="shared" si="14"/>
        <v>0</v>
      </c>
      <c r="Z20" s="4" t="b">
        <f t="shared" si="15"/>
        <v>1</v>
      </c>
    </row>
    <row r="21" spans="1:26" ht="16" x14ac:dyDescent="0.25">
      <c r="A21" s="23" t="s">
        <v>140</v>
      </c>
      <c r="B21" s="49">
        <f t="shared" si="0"/>
        <v>493572188</v>
      </c>
      <c r="C21" s="49">
        <f t="shared" si="1"/>
        <v>0</v>
      </c>
      <c r="D21" s="49">
        <f t="shared" si="2"/>
        <v>0</v>
      </c>
      <c r="E21" s="49">
        <f t="shared" si="3"/>
        <v>0</v>
      </c>
      <c r="F21" s="49">
        <f t="shared" si="4"/>
        <v>360301715</v>
      </c>
      <c r="G21" s="49">
        <f t="shared" si="5"/>
        <v>133270473</v>
      </c>
      <c r="H21" s="49">
        <f t="shared" si="6"/>
        <v>0</v>
      </c>
      <c r="I21" s="7" t="b">
        <f t="shared" si="7"/>
        <v>1</v>
      </c>
      <c r="L21" s="4">
        <f t="shared" si="8"/>
        <v>493572188</v>
      </c>
      <c r="M21" s="4">
        <f>IFERROR(VLOOKUP($A21,'강북영업본부 IU'!$A:$G,3,FALSE),0)</f>
        <v>0</v>
      </c>
      <c r="N21" s="4">
        <f>IFERROR(VLOOKUP($A21,'강북영업본부 IU'!$A:$G,4,FALSE),0)</f>
        <v>0</v>
      </c>
      <c r="O21" s="4">
        <f>IFERROR(VLOOKUP($A21,'강북영업본부 IU'!$A:$G,5,FALSE),0)</f>
        <v>0</v>
      </c>
      <c r="P21" s="4">
        <f>IFERROR(VLOOKUP($A21,'강북영업본부 IU'!$A:$G,6,FALSE),0)</f>
        <v>360301715</v>
      </c>
      <c r="Q21" s="4">
        <f>IFERROR(VLOOKUP($A21,'강북영업본부 IU'!$A:$G,7,FALSE),0)</f>
        <v>133270473</v>
      </c>
      <c r="R21" s="4" t="b">
        <f t="shared" si="9"/>
        <v>1</v>
      </c>
      <c r="U21" s="7">
        <f t="shared" si="10"/>
        <v>0</v>
      </c>
      <c r="V21" s="4">
        <f t="shared" si="11"/>
        <v>0</v>
      </c>
      <c r="W21" s="4">
        <f t="shared" si="12"/>
        <v>0</v>
      </c>
      <c r="X21" s="4">
        <f t="shared" si="13"/>
        <v>0</v>
      </c>
      <c r="Y21" s="4">
        <f t="shared" si="14"/>
        <v>0</v>
      </c>
      <c r="Z21" s="4" t="b">
        <f t="shared" si="15"/>
        <v>1</v>
      </c>
    </row>
    <row r="22" spans="1:26" ht="16" x14ac:dyDescent="0.25">
      <c r="A22" s="23" t="s">
        <v>315</v>
      </c>
      <c r="B22" s="49">
        <f t="shared" si="0"/>
        <v>128181831</v>
      </c>
      <c r="C22" s="49">
        <f t="shared" si="1"/>
        <v>62727279</v>
      </c>
      <c r="D22" s="49">
        <f t="shared" si="2"/>
        <v>65454552</v>
      </c>
      <c r="E22" s="49">
        <f t="shared" si="3"/>
        <v>0</v>
      </c>
      <c r="F22" s="49">
        <f t="shared" si="4"/>
        <v>0</v>
      </c>
      <c r="G22" s="49">
        <f t="shared" si="5"/>
        <v>0</v>
      </c>
      <c r="H22" s="49">
        <f t="shared" si="6"/>
        <v>0</v>
      </c>
      <c r="I22" s="7" t="b">
        <f t="shared" si="7"/>
        <v>1</v>
      </c>
      <c r="L22" s="4">
        <f t="shared" si="8"/>
        <v>128181831</v>
      </c>
      <c r="M22" s="4">
        <f>IFERROR(VLOOKUP($A22,'강북영업본부 IU'!$A:$G,3,FALSE),0)</f>
        <v>0</v>
      </c>
      <c r="N22" s="4">
        <f>IFERROR(VLOOKUP($A22,'강북영업본부 IU'!$A:$G,4,FALSE),0)</f>
        <v>62727279</v>
      </c>
      <c r="O22" s="4">
        <f>IFERROR(VLOOKUP($A22,'강북영업본부 IU'!$A:$G,5,FALSE),0)</f>
        <v>65454552</v>
      </c>
      <c r="P22" s="4">
        <f>IFERROR(VLOOKUP($A22,'강북영업본부 IU'!$A:$G,6,FALSE),0)</f>
        <v>0</v>
      </c>
      <c r="Q22" s="4">
        <f>IFERROR(VLOOKUP($A22,'강북영업본부 IU'!$A:$G,7,FALSE),0)</f>
        <v>0</v>
      </c>
      <c r="R22" s="4" t="b">
        <f t="shared" si="9"/>
        <v>1</v>
      </c>
      <c r="U22" s="7">
        <f t="shared" si="10"/>
        <v>0</v>
      </c>
      <c r="V22" s="4">
        <f t="shared" si="11"/>
        <v>0</v>
      </c>
      <c r="W22" s="4">
        <f t="shared" si="12"/>
        <v>0</v>
      </c>
      <c r="X22" s="4">
        <f t="shared" si="13"/>
        <v>0</v>
      </c>
      <c r="Y22" s="4">
        <f t="shared" si="14"/>
        <v>0</v>
      </c>
      <c r="Z22" s="4" t="b">
        <f t="shared" si="15"/>
        <v>1</v>
      </c>
    </row>
    <row r="23" spans="1:26" ht="16" x14ac:dyDescent="0.25">
      <c r="A23" s="202" t="s">
        <v>435</v>
      </c>
      <c r="B23" s="49">
        <f t="shared" si="0"/>
        <v>0</v>
      </c>
      <c r="C23" s="49">
        <f t="shared" si="1"/>
        <v>0</v>
      </c>
      <c r="D23" s="49">
        <f t="shared" si="2"/>
        <v>0</v>
      </c>
      <c r="E23" s="49">
        <f t="shared" si="3"/>
        <v>0</v>
      </c>
      <c r="F23" s="49">
        <f t="shared" si="4"/>
        <v>0</v>
      </c>
      <c r="G23" s="49">
        <f t="shared" si="5"/>
        <v>0</v>
      </c>
      <c r="H23" s="49">
        <f t="shared" si="6"/>
        <v>0</v>
      </c>
      <c r="I23" s="7" t="b">
        <f t="shared" si="7"/>
        <v>1</v>
      </c>
      <c r="L23" s="4">
        <f t="shared" si="8"/>
        <v>0</v>
      </c>
      <c r="M23" s="4">
        <f>IFERROR(VLOOKUP($A23,'강북영업본부 IU'!$A:$G,3,FALSE),0)</f>
        <v>0</v>
      </c>
      <c r="N23" s="4">
        <f>IFERROR(VLOOKUP($A23,'강북영업본부 IU'!$A:$G,4,FALSE),0)</f>
        <v>0</v>
      </c>
      <c r="O23" s="4">
        <f>IFERROR(VLOOKUP($A23,'강북영업본부 IU'!$A:$G,5,FALSE),0)</f>
        <v>0</v>
      </c>
      <c r="P23" s="4">
        <f>IFERROR(VLOOKUP($A23,'강북영업본부 IU'!$A:$G,6,FALSE),0)</f>
        <v>0</v>
      </c>
      <c r="Q23" s="4">
        <f>IFERROR(VLOOKUP($A23,'강북영업본부 IU'!$A:$G,7,FALSE),0)</f>
        <v>0</v>
      </c>
      <c r="R23" s="4" t="b">
        <f t="shared" si="9"/>
        <v>1</v>
      </c>
      <c r="U23" s="7">
        <f t="shared" si="10"/>
        <v>0</v>
      </c>
      <c r="V23" s="4">
        <f t="shared" si="11"/>
        <v>0</v>
      </c>
      <c r="W23" s="4">
        <f t="shared" si="12"/>
        <v>0</v>
      </c>
      <c r="X23" s="4">
        <f t="shared" si="13"/>
        <v>0</v>
      </c>
      <c r="Y23" s="4">
        <f t="shared" si="14"/>
        <v>0</v>
      </c>
      <c r="Z23" s="4" t="b">
        <f t="shared" si="15"/>
        <v>1</v>
      </c>
    </row>
    <row r="24" spans="1:26" ht="16" x14ac:dyDescent="0.25">
      <c r="A24" s="33" t="s">
        <v>18</v>
      </c>
      <c r="B24" s="49">
        <f t="shared" si="0"/>
        <v>2367183167</v>
      </c>
      <c r="C24" s="49">
        <f t="shared" si="1"/>
        <v>1243215452</v>
      </c>
      <c r="D24" s="49">
        <f t="shared" si="2"/>
        <v>1123967715</v>
      </c>
      <c r="E24" s="49">
        <f t="shared" si="3"/>
        <v>0</v>
      </c>
      <c r="F24" s="49">
        <f t="shared" si="4"/>
        <v>0</v>
      </c>
      <c r="G24" s="49">
        <f t="shared" si="5"/>
        <v>0</v>
      </c>
      <c r="H24" s="49">
        <f t="shared" si="6"/>
        <v>0</v>
      </c>
      <c r="I24" s="7" t="b">
        <f t="shared" si="7"/>
        <v>1</v>
      </c>
      <c r="L24" s="4">
        <f t="shared" si="8"/>
        <v>2367183167</v>
      </c>
      <c r="M24" s="4">
        <f>IFERROR(VLOOKUP($A24,'강북영업본부 IU'!$A:$G,3,FALSE),0)</f>
        <v>0</v>
      </c>
      <c r="N24" s="4">
        <f>IFERROR(VLOOKUP($A24,'강북영업본부 IU'!$A:$G,4,FALSE),0)</f>
        <v>1243215452</v>
      </c>
      <c r="O24" s="4">
        <f>IFERROR(VLOOKUP($A24,'강북영업본부 IU'!$A:$G,5,FALSE),0)</f>
        <v>1123967715</v>
      </c>
      <c r="P24" s="4">
        <f>IFERROR(VLOOKUP($A24,'강북영업본부 IU'!$A:$G,6,FALSE),0)</f>
        <v>0</v>
      </c>
      <c r="Q24" s="4">
        <f>IFERROR(VLOOKUP($A24,'강북영업본부 IU'!$A:$G,7,FALSE),0)</f>
        <v>0</v>
      </c>
      <c r="R24" s="4" t="b">
        <f t="shared" si="9"/>
        <v>1</v>
      </c>
      <c r="U24" s="7">
        <f t="shared" si="10"/>
        <v>0</v>
      </c>
      <c r="V24" s="4">
        <f t="shared" si="11"/>
        <v>0</v>
      </c>
      <c r="W24" s="4">
        <f t="shared" si="12"/>
        <v>0</v>
      </c>
      <c r="X24" s="4">
        <f t="shared" si="13"/>
        <v>0</v>
      </c>
      <c r="Y24" s="4">
        <f t="shared" si="14"/>
        <v>0</v>
      </c>
      <c r="Z24" s="4" t="b">
        <f t="shared" si="15"/>
        <v>1</v>
      </c>
    </row>
    <row r="25" spans="1:26" ht="16" x14ac:dyDescent="0.25">
      <c r="A25" s="22" t="s">
        <v>19</v>
      </c>
      <c r="B25" s="49">
        <f t="shared" si="0"/>
        <v>2367183167</v>
      </c>
      <c r="C25" s="49">
        <f t="shared" si="1"/>
        <v>1243215452</v>
      </c>
      <c r="D25" s="49">
        <f t="shared" si="2"/>
        <v>1123967715</v>
      </c>
      <c r="E25" s="49">
        <f t="shared" si="3"/>
        <v>0</v>
      </c>
      <c r="F25" s="49">
        <f t="shared" si="4"/>
        <v>0</v>
      </c>
      <c r="G25" s="49">
        <f t="shared" si="5"/>
        <v>0</v>
      </c>
      <c r="H25" s="49">
        <f t="shared" si="6"/>
        <v>0</v>
      </c>
      <c r="I25" s="7" t="b">
        <f t="shared" si="7"/>
        <v>1</v>
      </c>
      <c r="L25" s="4">
        <f t="shared" si="8"/>
        <v>2367183167</v>
      </c>
      <c r="M25" s="4">
        <f>IFERROR(VLOOKUP($A25,'강북영업본부 IU'!$A:$G,3,FALSE),0)</f>
        <v>0</v>
      </c>
      <c r="N25" s="4">
        <f>IFERROR(VLOOKUP($A25,'강북영업본부 IU'!$A:$G,4,FALSE),0)</f>
        <v>1243215452</v>
      </c>
      <c r="O25" s="4">
        <f>IFERROR(VLOOKUP($A25,'강북영업본부 IU'!$A:$G,5,FALSE),0)</f>
        <v>1123967715</v>
      </c>
      <c r="P25" s="4">
        <f>IFERROR(VLOOKUP($A25,'강북영업본부 IU'!$A:$G,6,FALSE),0)</f>
        <v>0</v>
      </c>
      <c r="Q25" s="4">
        <f>IFERROR(VLOOKUP($A25,'강북영업본부 IU'!$A:$G,7,FALSE),0)</f>
        <v>0</v>
      </c>
      <c r="R25" s="4" t="b">
        <f t="shared" si="9"/>
        <v>1</v>
      </c>
      <c r="U25" s="7">
        <f t="shared" si="10"/>
        <v>0</v>
      </c>
      <c r="V25" s="4">
        <f t="shared" si="11"/>
        <v>0</v>
      </c>
      <c r="W25" s="4">
        <f t="shared" si="12"/>
        <v>0</v>
      </c>
      <c r="X25" s="4">
        <f t="shared" si="13"/>
        <v>0</v>
      </c>
      <c r="Y25" s="4">
        <f t="shared" si="14"/>
        <v>0</v>
      </c>
      <c r="Z25" s="4" t="b">
        <f t="shared" si="15"/>
        <v>1</v>
      </c>
    </row>
    <row r="26" spans="1:26" ht="16" x14ac:dyDescent="0.25">
      <c r="A26" s="33" t="s">
        <v>20</v>
      </c>
      <c r="B26" s="49">
        <f t="shared" si="0"/>
        <v>2424835989</v>
      </c>
      <c r="C26" s="49">
        <f t="shared" si="1"/>
        <v>889171336</v>
      </c>
      <c r="D26" s="49">
        <f t="shared" si="2"/>
        <v>910603559</v>
      </c>
      <c r="E26" s="49">
        <f t="shared" si="3"/>
        <v>0</v>
      </c>
      <c r="F26" s="49">
        <f t="shared" si="4"/>
        <v>475333537</v>
      </c>
      <c r="G26" s="49">
        <f t="shared" si="5"/>
        <v>149727557</v>
      </c>
      <c r="H26" s="49">
        <f t="shared" si="6"/>
        <v>0</v>
      </c>
      <c r="I26" s="7" t="b">
        <f t="shared" si="7"/>
        <v>1</v>
      </c>
      <c r="L26" s="4">
        <f t="shared" si="8"/>
        <v>2424835989</v>
      </c>
      <c r="M26" s="4">
        <f>IFERROR(VLOOKUP($A26,'강북영업본부 IU'!$A:$G,3,FALSE),0)</f>
        <v>0</v>
      </c>
      <c r="N26" s="4">
        <f>IFERROR(VLOOKUP($A26,'강북영업본부 IU'!$A:$G,4,FALSE),0)</f>
        <v>889171336</v>
      </c>
      <c r="O26" s="4">
        <f>IFERROR(VLOOKUP($A26,'강북영업본부 IU'!$A:$G,5,FALSE),0)</f>
        <v>910603559</v>
      </c>
      <c r="P26" s="4">
        <f>IFERROR(VLOOKUP($A26,'강북영업본부 IU'!$A:$G,6,FALSE),0)</f>
        <v>475333537</v>
      </c>
      <c r="Q26" s="4">
        <f>IFERROR(VLOOKUP($A26,'강북영업본부 IU'!$A:$G,7,FALSE),0)</f>
        <v>149727557</v>
      </c>
      <c r="R26" s="4" t="b">
        <f t="shared" si="9"/>
        <v>1</v>
      </c>
      <c r="U26" s="7">
        <f t="shared" si="10"/>
        <v>0</v>
      </c>
      <c r="V26" s="4">
        <f t="shared" si="11"/>
        <v>0</v>
      </c>
      <c r="W26" s="4">
        <f t="shared" si="12"/>
        <v>0</v>
      </c>
      <c r="X26" s="4">
        <f t="shared" si="13"/>
        <v>0</v>
      </c>
      <c r="Y26" s="4">
        <f t="shared" si="14"/>
        <v>0</v>
      </c>
      <c r="Z26" s="4" t="b">
        <f t="shared" si="15"/>
        <v>1</v>
      </c>
    </row>
    <row r="27" spans="1:26" ht="16" x14ac:dyDescent="0.25">
      <c r="A27" s="33" t="s">
        <v>21</v>
      </c>
      <c r="B27" s="49">
        <f t="shared" si="0"/>
        <v>1991672964</v>
      </c>
      <c r="C27" s="49">
        <f t="shared" si="1"/>
        <v>711019909</v>
      </c>
      <c r="D27" s="49">
        <f t="shared" si="2"/>
        <v>707331129</v>
      </c>
      <c r="E27" s="49">
        <f t="shared" si="3"/>
        <v>84557054.108614624</v>
      </c>
      <c r="F27" s="49">
        <f t="shared" si="4"/>
        <v>392699397</v>
      </c>
      <c r="G27" s="49">
        <f t="shared" si="5"/>
        <v>83381564</v>
      </c>
      <c r="H27" s="49">
        <f t="shared" si="6"/>
        <v>12683910.891385367</v>
      </c>
      <c r="I27" s="7" t="b">
        <f t="shared" si="7"/>
        <v>1</v>
      </c>
      <c r="L27" s="4">
        <f t="shared" si="8"/>
        <v>1991672964</v>
      </c>
      <c r="M27" s="4">
        <f>IFERROR(VLOOKUP($A27,'강북영업본부 IU'!$A:$G,3,FALSE),0)</f>
        <v>97240965</v>
      </c>
      <c r="N27" s="4">
        <f>IFERROR(VLOOKUP($A27,'강북영업본부 IU'!$A:$G,4,FALSE),0)</f>
        <v>711019909</v>
      </c>
      <c r="O27" s="4">
        <f>IFERROR(VLOOKUP($A27,'강북영업본부 IU'!$A:$G,5,FALSE),0)</f>
        <v>707331129</v>
      </c>
      <c r="P27" s="4">
        <f>IFERROR(VLOOKUP($A27,'강북영업본부 IU'!$A:$G,6,FALSE),0)</f>
        <v>392699397</v>
      </c>
      <c r="Q27" s="4">
        <f>IFERROR(VLOOKUP($A27,'강북영업본부 IU'!$A:$G,7,FALSE),0)</f>
        <v>83381564</v>
      </c>
      <c r="R27" s="4" t="b">
        <f t="shared" si="9"/>
        <v>1</v>
      </c>
      <c r="U27" s="7">
        <f t="shared" si="10"/>
        <v>97240965</v>
      </c>
      <c r="V27" s="4">
        <f t="shared" si="11"/>
        <v>43270976.652658947</v>
      </c>
      <c r="W27" s="4">
        <f t="shared" si="12"/>
        <v>41286077.455955684</v>
      </c>
      <c r="X27" s="4">
        <f t="shared" si="13"/>
        <v>9645598.3020997774</v>
      </c>
      <c r="Y27" s="4">
        <f t="shared" si="14"/>
        <v>3038312.5892855893</v>
      </c>
      <c r="Z27" s="4" t="b">
        <f t="shared" si="15"/>
        <v>1</v>
      </c>
    </row>
    <row r="28" spans="1:26" ht="16" x14ac:dyDescent="0.25">
      <c r="A28" s="24" t="s">
        <v>22</v>
      </c>
      <c r="B28" s="49">
        <f t="shared" si="0"/>
        <v>0</v>
      </c>
      <c r="C28" s="49">
        <f t="shared" si="1"/>
        <v>0</v>
      </c>
      <c r="D28" s="49">
        <f t="shared" si="2"/>
        <v>0</v>
      </c>
      <c r="E28" s="49">
        <f t="shared" si="3"/>
        <v>0</v>
      </c>
      <c r="F28" s="49">
        <f t="shared" si="4"/>
        <v>0</v>
      </c>
      <c r="G28" s="49">
        <f t="shared" si="5"/>
        <v>0</v>
      </c>
      <c r="H28" s="49">
        <f t="shared" si="6"/>
        <v>0</v>
      </c>
      <c r="I28" s="7" t="b">
        <f t="shared" si="7"/>
        <v>1</v>
      </c>
      <c r="L28" s="4">
        <f t="shared" si="8"/>
        <v>0</v>
      </c>
      <c r="M28" s="4">
        <f>IFERROR(VLOOKUP($A28,'강북영업본부 IU'!$A:$G,3,FALSE),0)</f>
        <v>0</v>
      </c>
      <c r="N28" s="4">
        <f>IFERROR(VLOOKUP($A28,'강북영업본부 IU'!$A:$G,4,FALSE),0)</f>
        <v>0</v>
      </c>
      <c r="O28" s="4">
        <f>IFERROR(VLOOKUP($A28,'강북영업본부 IU'!$A:$G,5,FALSE),0)</f>
        <v>0</v>
      </c>
      <c r="P28" s="4">
        <f>IFERROR(VLOOKUP($A28,'강북영업본부 IU'!$A:$G,6,FALSE),0)</f>
        <v>0</v>
      </c>
      <c r="Q28" s="4">
        <f>IFERROR(VLOOKUP($A28,'강북영업본부 IU'!$A:$G,7,FALSE),0)</f>
        <v>0</v>
      </c>
      <c r="R28" s="4" t="b">
        <f t="shared" si="9"/>
        <v>1</v>
      </c>
      <c r="U28" s="7">
        <f t="shared" si="10"/>
        <v>0</v>
      </c>
      <c r="V28" s="4">
        <f t="shared" si="11"/>
        <v>0</v>
      </c>
      <c r="W28" s="4">
        <f t="shared" si="12"/>
        <v>0</v>
      </c>
      <c r="X28" s="4">
        <f t="shared" si="13"/>
        <v>0</v>
      </c>
      <c r="Y28" s="4">
        <f t="shared" si="14"/>
        <v>0</v>
      </c>
      <c r="Z28" s="4" t="b">
        <f t="shared" si="15"/>
        <v>1</v>
      </c>
    </row>
    <row r="29" spans="1:26" ht="16" x14ac:dyDescent="0.25">
      <c r="A29" s="24" t="s">
        <v>23</v>
      </c>
      <c r="B29" s="49">
        <f t="shared" si="0"/>
        <v>906815940</v>
      </c>
      <c r="C29" s="49">
        <f t="shared" si="1"/>
        <v>333157450</v>
      </c>
      <c r="D29" s="49">
        <f t="shared" si="2"/>
        <v>319987740</v>
      </c>
      <c r="E29" s="49">
        <f t="shared" si="3"/>
        <v>29456849.656483509</v>
      </c>
      <c r="F29" s="49">
        <f t="shared" si="4"/>
        <v>181499340</v>
      </c>
      <c r="G29" s="49">
        <f t="shared" si="5"/>
        <v>38295910</v>
      </c>
      <c r="H29" s="49">
        <f t="shared" si="6"/>
        <v>4418650.3435164895</v>
      </c>
      <c r="I29" s="7" t="b">
        <f t="shared" si="7"/>
        <v>1</v>
      </c>
      <c r="L29" s="4">
        <f t="shared" si="8"/>
        <v>906815940</v>
      </c>
      <c r="M29" s="4">
        <f>IFERROR(VLOOKUP($A29,'강북영업본부 IU'!$A:$G,3,FALSE),0)</f>
        <v>33875500</v>
      </c>
      <c r="N29" s="4">
        <f>IFERROR(VLOOKUP($A29,'강북영업본부 IU'!$A:$G,4,FALSE),0)</f>
        <v>333157450</v>
      </c>
      <c r="O29" s="4">
        <f>IFERROR(VLOOKUP($A29,'강북영업본부 IU'!$A:$G,5,FALSE),0)</f>
        <v>319987740</v>
      </c>
      <c r="P29" s="4">
        <f>IFERROR(VLOOKUP($A29,'강북영업본부 IU'!$A:$G,6,FALSE),0)</f>
        <v>181499340</v>
      </c>
      <c r="Q29" s="4">
        <f>IFERROR(VLOOKUP($A29,'강북영업본부 IU'!$A:$G,7,FALSE),0)</f>
        <v>38295910</v>
      </c>
      <c r="R29" s="4" t="b">
        <f t="shared" si="9"/>
        <v>1</v>
      </c>
      <c r="U29" s="7">
        <f t="shared" si="10"/>
        <v>33875500</v>
      </c>
      <c r="V29" s="4">
        <f t="shared" si="11"/>
        <v>15074161.076015115</v>
      </c>
      <c r="W29" s="4">
        <f t="shared" si="12"/>
        <v>14382688.580468396</v>
      </c>
      <c r="X29" s="4">
        <f t="shared" si="13"/>
        <v>3360203.8532092003</v>
      </c>
      <c r="Y29" s="4">
        <f t="shared" si="14"/>
        <v>1058446.4903072896</v>
      </c>
      <c r="Z29" s="4" t="b">
        <f t="shared" si="15"/>
        <v>1</v>
      </c>
    </row>
    <row r="30" spans="1:26" ht="16" x14ac:dyDescent="0.25">
      <c r="A30" s="23" t="s">
        <v>24</v>
      </c>
      <c r="B30" s="49">
        <f t="shared" si="0"/>
        <v>56159920</v>
      </c>
      <c r="C30" s="49">
        <f t="shared" si="1"/>
        <v>16099410</v>
      </c>
      <c r="D30" s="49">
        <f t="shared" si="2"/>
        <v>7825760</v>
      </c>
      <c r="E30" s="49">
        <f t="shared" si="3"/>
        <v>19564876.847499974</v>
      </c>
      <c r="F30" s="49">
        <f t="shared" si="4"/>
        <v>9735060</v>
      </c>
      <c r="G30" s="49">
        <f t="shared" si="5"/>
        <v>0</v>
      </c>
      <c r="H30" s="49">
        <f t="shared" si="6"/>
        <v>2934813.1525000231</v>
      </c>
      <c r="I30" s="7" t="b">
        <f t="shared" si="7"/>
        <v>1</v>
      </c>
      <c r="L30" s="4">
        <f t="shared" si="8"/>
        <v>56159920</v>
      </c>
      <c r="M30" s="4">
        <f>IFERROR(VLOOKUP($A30,'강북영업본부 IU'!$A:$G,3,FALSE),0)</f>
        <v>22499690</v>
      </c>
      <c r="N30" s="4">
        <f>IFERROR(VLOOKUP($A30,'강북영업본부 IU'!$A:$G,4,FALSE),0)</f>
        <v>16099410</v>
      </c>
      <c r="O30" s="4">
        <f>IFERROR(VLOOKUP($A30,'강북영업본부 IU'!$A:$G,5,FALSE),0)</f>
        <v>7825760</v>
      </c>
      <c r="P30" s="4">
        <f>IFERROR(VLOOKUP($A30,'강북영업본부 IU'!$A:$G,6,FALSE),0)</f>
        <v>9735060</v>
      </c>
      <c r="Q30" s="4">
        <f>IFERROR(VLOOKUP($A30,'강북영업본부 IU'!$A:$G,7,FALSE),0)</f>
        <v>0</v>
      </c>
      <c r="R30" s="4" t="b">
        <f t="shared" si="9"/>
        <v>1</v>
      </c>
      <c r="U30" s="7">
        <f t="shared" si="10"/>
        <v>22499690</v>
      </c>
      <c r="V30" s="4">
        <f t="shared" si="11"/>
        <v>10012072.182562811</v>
      </c>
      <c r="W30" s="4">
        <f t="shared" si="12"/>
        <v>9552804.6649371646</v>
      </c>
      <c r="X30" s="4">
        <f t="shared" si="13"/>
        <v>2231806.0260073654</v>
      </c>
      <c r="Y30" s="4">
        <f t="shared" si="14"/>
        <v>703007.12649265758</v>
      </c>
      <c r="Z30" s="4" t="b">
        <f t="shared" si="15"/>
        <v>1</v>
      </c>
    </row>
    <row r="31" spans="1:26" ht="16" x14ac:dyDescent="0.25">
      <c r="A31" s="23" t="s">
        <v>25</v>
      </c>
      <c r="B31" s="49">
        <f t="shared" si="0"/>
        <v>10464500</v>
      </c>
      <c r="C31" s="49">
        <f t="shared" si="1"/>
        <v>2962270</v>
      </c>
      <c r="D31" s="49">
        <f t="shared" si="2"/>
        <v>1399420</v>
      </c>
      <c r="E31" s="49">
        <f t="shared" si="3"/>
        <v>3720090.8518662523</v>
      </c>
      <c r="F31" s="49">
        <f t="shared" si="4"/>
        <v>1824690</v>
      </c>
      <c r="G31" s="49">
        <f t="shared" si="5"/>
        <v>0</v>
      </c>
      <c r="H31" s="49">
        <f t="shared" si="6"/>
        <v>558029.14813374763</v>
      </c>
      <c r="I31" s="7" t="b">
        <f t="shared" si="7"/>
        <v>1</v>
      </c>
      <c r="L31" s="4">
        <f t="shared" si="8"/>
        <v>10464500</v>
      </c>
      <c r="M31" s="4">
        <f>IFERROR(VLOOKUP($A31,'강북영업본부 IU'!$A:$G,3,FALSE),0)</f>
        <v>4278120</v>
      </c>
      <c r="N31" s="4">
        <f>IFERROR(VLOOKUP($A31,'강북영업본부 IU'!$A:$G,4,FALSE),0)</f>
        <v>2962270</v>
      </c>
      <c r="O31" s="4">
        <f>IFERROR(VLOOKUP($A31,'강북영업본부 IU'!$A:$G,5,FALSE),0)</f>
        <v>1399420</v>
      </c>
      <c r="P31" s="4">
        <f>IFERROR(VLOOKUP($A31,'강북영업본부 IU'!$A:$G,6,FALSE),0)</f>
        <v>1824690</v>
      </c>
      <c r="Q31" s="4">
        <f>IFERROR(VLOOKUP($A31,'강북영업본부 IU'!$A:$G,7,FALSE),0)</f>
        <v>0</v>
      </c>
      <c r="R31" s="4" t="b">
        <f t="shared" si="9"/>
        <v>1</v>
      </c>
      <c r="U31" s="7">
        <f t="shared" si="10"/>
        <v>4278120</v>
      </c>
      <c r="V31" s="4">
        <f t="shared" si="11"/>
        <v>1903708.2842326099</v>
      </c>
      <c r="W31" s="4">
        <f t="shared" si="12"/>
        <v>1816382.5676336423</v>
      </c>
      <c r="X31" s="4">
        <f t="shared" si="13"/>
        <v>424358.46876035322</v>
      </c>
      <c r="Y31" s="4">
        <f t="shared" si="14"/>
        <v>133670.67937339441</v>
      </c>
      <c r="Z31" s="4" t="b">
        <f t="shared" si="15"/>
        <v>1</v>
      </c>
    </row>
    <row r="32" spans="1:26" ht="16" x14ac:dyDescent="0.25">
      <c r="A32" s="23" t="s">
        <v>26</v>
      </c>
      <c r="B32" s="49">
        <f t="shared" si="0"/>
        <v>3500000</v>
      </c>
      <c r="C32" s="49">
        <f t="shared" si="1"/>
        <v>700000</v>
      </c>
      <c r="D32" s="49">
        <f t="shared" si="2"/>
        <v>0</v>
      </c>
      <c r="E32" s="49">
        <f t="shared" si="3"/>
        <v>1826080.3317623464</v>
      </c>
      <c r="F32" s="49">
        <f t="shared" si="4"/>
        <v>700000</v>
      </c>
      <c r="G32" s="49">
        <f t="shared" si="5"/>
        <v>0</v>
      </c>
      <c r="H32" s="49">
        <f t="shared" si="6"/>
        <v>273919.66823765344</v>
      </c>
      <c r="I32" s="7" t="b">
        <f t="shared" si="7"/>
        <v>1</v>
      </c>
      <c r="L32" s="4">
        <f t="shared" si="8"/>
        <v>3500000</v>
      </c>
      <c r="M32" s="4">
        <f>IFERROR(VLOOKUP($A32,'강북영업본부 IU'!$A:$G,3,FALSE),0)</f>
        <v>2100000</v>
      </c>
      <c r="N32" s="4">
        <f>IFERROR(VLOOKUP($A32,'강북영업본부 IU'!$A:$G,4,FALSE),0)</f>
        <v>700000</v>
      </c>
      <c r="O32" s="4">
        <f>IFERROR(VLOOKUP($A32,'강북영업본부 IU'!$A:$G,5,FALSE),0)</f>
        <v>0</v>
      </c>
      <c r="P32" s="4">
        <f>IFERROR(VLOOKUP($A32,'강북영업본부 IU'!$A:$G,6,FALSE),0)</f>
        <v>700000</v>
      </c>
      <c r="Q32" s="4">
        <f>IFERROR(VLOOKUP($A32,'강북영업본부 IU'!$A:$G,7,FALSE),0)</f>
        <v>0</v>
      </c>
      <c r="R32" s="4" t="b">
        <f t="shared" si="9"/>
        <v>1</v>
      </c>
      <c r="U32" s="7">
        <f t="shared" si="10"/>
        <v>2100000</v>
      </c>
      <c r="V32" s="4">
        <f t="shared" si="11"/>
        <v>934472.94533310912</v>
      </c>
      <c r="W32" s="4">
        <f t="shared" si="12"/>
        <v>891607.38642923732</v>
      </c>
      <c r="X32" s="4">
        <f t="shared" si="13"/>
        <v>208304.76573745985</v>
      </c>
      <c r="Y32" s="4">
        <f t="shared" si="14"/>
        <v>65614.902500193595</v>
      </c>
      <c r="Z32" s="4" t="b">
        <f t="shared" si="15"/>
        <v>1</v>
      </c>
    </row>
    <row r="33" spans="1:26" ht="16" x14ac:dyDescent="0.25">
      <c r="A33" s="23" t="s">
        <v>198</v>
      </c>
      <c r="B33" s="49">
        <f t="shared" si="0"/>
        <v>0</v>
      </c>
      <c r="C33" s="49">
        <f t="shared" si="1"/>
        <v>0</v>
      </c>
      <c r="D33" s="49">
        <f t="shared" si="2"/>
        <v>0</v>
      </c>
      <c r="E33" s="49">
        <f t="shared" si="3"/>
        <v>0</v>
      </c>
      <c r="F33" s="49">
        <f t="shared" si="4"/>
        <v>0</v>
      </c>
      <c r="G33" s="49">
        <f t="shared" si="5"/>
        <v>0</v>
      </c>
      <c r="H33" s="49">
        <f t="shared" si="6"/>
        <v>0</v>
      </c>
      <c r="I33" s="7" t="b">
        <f t="shared" si="7"/>
        <v>1</v>
      </c>
      <c r="L33" s="4">
        <f t="shared" si="8"/>
        <v>0</v>
      </c>
      <c r="M33" s="4">
        <f>IFERROR(VLOOKUP($A33,'강북영업본부 IU'!$A:$G,3,FALSE),0)</f>
        <v>0</v>
      </c>
      <c r="N33" s="4">
        <f>IFERROR(VLOOKUP($A33,'강북영업본부 IU'!$A:$G,4,FALSE),0)</f>
        <v>0</v>
      </c>
      <c r="O33" s="4">
        <f>IFERROR(VLOOKUP($A33,'강북영업본부 IU'!$A:$G,5,FALSE),0)</f>
        <v>0</v>
      </c>
      <c r="P33" s="4">
        <f>IFERROR(VLOOKUP($A33,'강북영업본부 IU'!$A:$G,6,FALSE),0)</f>
        <v>0</v>
      </c>
      <c r="Q33" s="4">
        <f>IFERROR(VLOOKUP($A33,'강북영업본부 IU'!$A:$G,7,FALSE),0)</f>
        <v>0</v>
      </c>
      <c r="R33" s="4" t="b">
        <f t="shared" si="9"/>
        <v>1</v>
      </c>
      <c r="U33" s="7">
        <f t="shared" si="10"/>
        <v>0</v>
      </c>
      <c r="V33" s="4">
        <f t="shared" si="11"/>
        <v>0</v>
      </c>
      <c r="W33" s="4">
        <f t="shared" si="12"/>
        <v>0</v>
      </c>
      <c r="X33" s="4">
        <f t="shared" si="13"/>
        <v>0</v>
      </c>
      <c r="Y33" s="4">
        <f t="shared" si="14"/>
        <v>0</v>
      </c>
      <c r="Z33" s="4" t="b">
        <f t="shared" si="15"/>
        <v>1</v>
      </c>
    </row>
    <row r="34" spans="1:26" ht="16" x14ac:dyDescent="0.25">
      <c r="A34" s="23" t="s">
        <v>27</v>
      </c>
      <c r="B34" s="49">
        <f t="shared" si="0"/>
        <v>1169320</v>
      </c>
      <c r="C34" s="49">
        <f t="shared" si="1"/>
        <v>545450</v>
      </c>
      <c r="D34" s="49">
        <f t="shared" si="2"/>
        <v>313990</v>
      </c>
      <c r="E34" s="49">
        <f t="shared" si="3"/>
        <v>0</v>
      </c>
      <c r="F34" s="49">
        <f t="shared" si="4"/>
        <v>309880</v>
      </c>
      <c r="G34" s="49">
        <f t="shared" si="5"/>
        <v>0</v>
      </c>
      <c r="H34" s="49">
        <f t="shared" si="6"/>
        <v>0</v>
      </c>
      <c r="I34" s="7" t="b">
        <f t="shared" si="7"/>
        <v>1</v>
      </c>
      <c r="L34" s="4">
        <f t="shared" si="8"/>
        <v>1169320</v>
      </c>
      <c r="M34" s="4">
        <f>IFERROR(VLOOKUP($A34,'강북영업본부 IU'!$A:$G,3,FALSE),0)</f>
        <v>0</v>
      </c>
      <c r="N34" s="4">
        <f>IFERROR(VLOOKUP($A34,'강북영업본부 IU'!$A:$G,4,FALSE),0)</f>
        <v>545450</v>
      </c>
      <c r="O34" s="4">
        <f>IFERROR(VLOOKUP($A34,'강북영업본부 IU'!$A:$G,5,FALSE),0)</f>
        <v>313990</v>
      </c>
      <c r="P34" s="4">
        <f>IFERROR(VLOOKUP($A34,'강북영업본부 IU'!$A:$G,6,FALSE),0)</f>
        <v>309880</v>
      </c>
      <c r="Q34" s="4">
        <f>IFERROR(VLOOKUP($A34,'강북영업본부 IU'!$A:$G,7,FALSE),0)</f>
        <v>0</v>
      </c>
      <c r="R34" s="4" t="b">
        <f t="shared" si="9"/>
        <v>1</v>
      </c>
      <c r="U34" s="7">
        <f t="shared" si="10"/>
        <v>0</v>
      </c>
      <c r="V34" s="4">
        <f t="shared" si="11"/>
        <v>0</v>
      </c>
      <c r="W34" s="4">
        <f t="shared" si="12"/>
        <v>0</v>
      </c>
      <c r="X34" s="4">
        <f t="shared" si="13"/>
        <v>0</v>
      </c>
      <c r="Y34" s="4">
        <f t="shared" si="14"/>
        <v>0</v>
      </c>
      <c r="Z34" s="4" t="b">
        <f t="shared" si="15"/>
        <v>1</v>
      </c>
    </row>
    <row r="35" spans="1:26" ht="16" x14ac:dyDescent="0.25">
      <c r="A35" s="23" t="s">
        <v>28</v>
      </c>
      <c r="B35" s="49">
        <f t="shared" si="0"/>
        <v>1554180</v>
      </c>
      <c r="C35" s="49">
        <f t="shared" si="1"/>
        <v>0</v>
      </c>
      <c r="D35" s="49">
        <f t="shared" si="2"/>
        <v>480000</v>
      </c>
      <c r="E35" s="49">
        <f t="shared" si="3"/>
        <v>934066.17655832251</v>
      </c>
      <c r="F35" s="49">
        <f t="shared" si="4"/>
        <v>0</v>
      </c>
      <c r="G35" s="49">
        <f t="shared" si="5"/>
        <v>0</v>
      </c>
      <c r="H35" s="49">
        <f t="shared" si="6"/>
        <v>140113.82344167741</v>
      </c>
      <c r="I35" s="7" t="b">
        <f t="shared" si="7"/>
        <v>1</v>
      </c>
      <c r="L35" s="4">
        <f t="shared" si="8"/>
        <v>1554180</v>
      </c>
      <c r="M35" s="4">
        <f>IFERROR(VLOOKUP($A35,'강북영업본부 IU'!$A:$G,3,FALSE),0)</f>
        <v>1074180</v>
      </c>
      <c r="N35" s="4">
        <f>IFERROR(VLOOKUP($A35,'강북영업본부 IU'!$A:$G,4,FALSE),0)</f>
        <v>0</v>
      </c>
      <c r="O35" s="4">
        <f>IFERROR(VLOOKUP($A35,'강북영업본부 IU'!$A:$G,5,FALSE),0)</f>
        <v>480000</v>
      </c>
      <c r="P35" s="4">
        <f>IFERROR(VLOOKUP($A35,'강북영업본부 IU'!$A:$G,6,FALSE),0)</f>
        <v>0</v>
      </c>
      <c r="Q35" s="4">
        <f>IFERROR(VLOOKUP($A35,'강북영업본부 IU'!$A:$G,7,FALSE),0)</f>
        <v>0</v>
      </c>
      <c r="R35" s="4" t="b">
        <f t="shared" si="9"/>
        <v>1</v>
      </c>
      <c r="U35" s="7">
        <f t="shared" si="10"/>
        <v>1074180</v>
      </c>
      <c r="V35" s="4">
        <f t="shared" si="11"/>
        <v>477996.26115139009</v>
      </c>
      <c r="W35" s="4">
        <f t="shared" si="12"/>
        <v>456069.91540693247</v>
      </c>
      <c r="X35" s="4">
        <f t="shared" si="13"/>
        <v>106550.86345707839</v>
      </c>
      <c r="Y35" s="4">
        <f t="shared" si="14"/>
        <v>33562.959984599023</v>
      </c>
      <c r="Z35" s="4" t="b">
        <f t="shared" si="15"/>
        <v>1</v>
      </c>
    </row>
    <row r="36" spans="1:26" ht="16" x14ac:dyDescent="0.25">
      <c r="A36" s="23" t="s">
        <v>141</v>
      </c>
      <c r="B36" s="49">
        <f t="shared" si="0"/>
        <v>0</v>
      </c>
      <c r="C36" s="49">
        <f t="shared" si="1"/>
        <v>0</v>
      </c>
      <c r="D36" s="49">
        <f t="shared" si="2"/>
        <v>0</v>
      </c>
      <c r="E36" s="49">
        <f t="shared" si="3"/>
        <v>0</v>
      </c>
      <c r="F36" s="49">
        <f t="shared" si="4"/>
        <v>0</v>
      </c>
      <c r="G36" s="49">
        <f t="shared" si="5"/>
        <v>0</v>
      </c>
      <c r="H36" s="49">
        <f t="shared" si="6"/>
        <v>0</v>
      </c>
      <c r="I36" s="7" t="b">
        <f t="shared" si="7"/>
        <v>1</v>
      </c>
      <c r="L36" s="4">
        <f t="shared" si="8"/>
        <v>0</v>
      </c>
      <c r="M36" s="4">
        <f>IFERROR(VLOOKUP($A36,'강북영업본부 IU'!$A:$G,3,FALSE),0)</f>
        <v>0</v>
      </c>
      <c r="N36" s="4">
        <f>IFERROR(VLOOKUP($A36,'강북영업본부 IU'!$A:$G,4,FALSE),0)</f>
        <v>0</v>
      </c>
      <c r="O36" s="4">
        <f>IFERROR(VLOOKUP($A36,'강북영업본부 IU'!$A:$G,5,FALSE),0)</f>
        <v>0</v>
      </c>
      <c r="P36" s="4">
        <f>IFERROR(VLOOKUP($A36,'강북영업본부 IU'!$A:$G,6,FALSE),0)</f>
        <v>0</v>
      </c>
      <c r="Q36" s="4">
        <f>IFERROR(VLOOKUP($A36,'강북영업본부 IU'!$A:$G,7,FALSE),0)</f>
        <v>0</v>
      </c>
      <c r="R36" s="4" t="b">
        <f t="shared" si="9"/>
        <v>1</v>
      </c>
      <c r="U36" s="7">
        <f t="shared" si="10"/>
        <v>0</v>
      </c>
      <c r="V36" s="4">
        <f t="shared" si="11"/>
        <v>0</v>
      </c>
      <c r="W36" s="4">
        <f t="shared" si="12"/>
        <v>0</v>
      </c>
      <c r="X36" s="4">
        <f t="shared" si="13"/>
        <v>0</v>
      </c>
      <c r="Y36" s="4">
        <f t="shared" si="14"/>
        <v>0</v>
      </c>
      <c r="Z36" s="4" t="b">
        <f t="shared" si="15"/>
        <v>1</v>
      </c>
    </row>
    <row r="37" spans="1:26" ht="16" x14ac:dyDescent="0.25">
      <c r="A37" s="23" t="s">
        <v>142</v>
      </c>
      <c r="B37" s="49">
        <f t="shared" si="0"/>
        <v>0</v>
      </c>
      <c r="C37" s="49">
        <f t="shared" si="1"/>
        <v>0</v>
      </c>
      <c r="D37" s="49">
        <f t="shared" si="2"/>
        <v>0</v>
      </c>
      <c r="E37" s="49">
        <f t="shared" si="3"/>
        <v>0</v>
      </c>
      <c r="F37" s="49">
        <f t="shared" si="4"/>
        <v>0</v>
      </c>
      <c r="G37" s="49">
        <f t="shared" si="5"/>
        <v>0</v>
      </c>
      <c r="H37" s="49">
        <f t="shared" si="6"/>
        <v>0</v>
      </c>
      <c r="I37" s="7" t="b">
        <f t="shared" si="7"/>
        <v>1</v>
      </c>
      <c r="L37" s="4">
        <f t="shared" si="8"/>
        <v>0</v>
      </c>
      <c r="M37" s="4">
        <f>IFERROR(VLOOKUP($A37,'강북영업본부 IU'!$A:$G,3,FALSE),0)</f>
        <v>0</v>
      </c>
      <c r="N37" s="4">
        <f>IFERROR(VLOOKUP($A37,'강북영업본부 IU'!$A:$G,4,FALSE),0)</f>
        <v>0</v>
      </c>
      <c r="O37" s="4">
        <f>IFERROR(VLOOKUP($A37,'강북영업본부 IU'!$A:$G,5,FALSE),0)</f>
        <v>0</v>
      </c>
      <c r="P37" s="4">
        <f>IFERROR(VLOOKUP($A37,'강북영업본부 IU'!$A:$G,6,FALSE),0)</f>
        <v>0</v>
      </c>
      <c r="Q37" s="4">
        <f>IFERROR(VLOOKUP($A37,'강북영업본부 IU'!$A:$G,7,FALSE),0)</f>
        <v>0</v>
      </c>
      <c r="R37" s="4" t="b">
        <f t="shared" si="9"/>
        <v>1</v>
      </c>
      <c r="U37" s="7">
        <f t="shared" si="10"/>
        <v>0</v>
      </c>
      <c r="V37" s="4">
        <f t="shared" si="11"/>
        <v>0</v>
      </c>
      <c r="W37" s="4">
        <f t="shared" si="12"/>
        <v>0</v>
      </c>
      <c r="X37" s="4">
        <f t="shared" si="13"/>
        <v>0</v>
      </c>
      <c r="Y37" s="4">
        <f t="shared" si="14"/>
        <v>0</v>
      </c>
      <c r="Z37" s="4" t="b">
        <f t="shared" si="15"/>
        <v>1</v>
      </c>
    </row>
    <row r="38" spans="1:26" ht="16" x14ac:dyDescent="0.25">
      <c r="A38" s="23" t="s">
        <v>143</v>
      </c>
      <c r="B38" s="49">
        <f t="shared" si="0"/>
        <v>0</v>
      </c>
      <c r="C38" s="49">
        <f t="shared" si="1"/>
        <v>0</v>
      </c>
      <c r="D38" s="49">
        <f t="shared" si="2"/>
        <v>0</v>
      </c>
      <c r="E38" s="49">
        <f t="shared" si="3"/>
        <v>0</v>
      </c>
      <c r="F38" s="49">
        <f t="shared" si="4"/>
        <v>0</v>
      </c>
      <c r="G38" s="49">
        <f t="shared" si="5"/>
        <v>0</v>
      </c>
      <c r="H38" s="49">
        <f t="shared" si="6"/>
        <v>0</v>
      </c>
      <c r="I38" s="7" t="b">
        <f t="shared" si="7"/>
        <v>1</v>
      </c>
      <c r="L38" s="4">
        <f t="shared" si="8"/>
        <v>0</v>
      </c>
      <c r="M38" s="4">
        <f>IFERROR(VLOOKUP($A38,'강북영업본부 IU'!$A:$G,3,FALSE),0)</f>
        <v>0</v>
      </c>
      <c r="N38" s="4">
        <f>IFERROR(VLOOKUP($A38,'강북영업본부 IU'!$A:$G,4,FALSE),0)</f>
        <v>0</v>
      </c>
      <c r="O38" s="4">
        <f>IFERROR(VLOOKUP($A38,'강북영업본부 IU'!$A:$G,5,FALSE),0)</f>
        <v>0</v>
      </c>
      <c r="P38" s="4">
        <f>IFERROR(VLOOKUP($A38,'강북영업본부 IU'!$A:$G,6,FALSE),0)</f>
        <v>0</v>
      </c>
      <c r="Q38" s="4">
        <f>IFERROR(VLOOKUP($A38,'강북영업본부 IU'!$A:$G,7,FALSE),0)</f>
        <v>0</v>
      </c>
      <c r="R38" s="4" t="b">
        <f t="shared" si="9"/>
        <v>1</v>
      </c>
      <c r="U38" s="7">
        <f t="shared" si="10"/>
        <v>0</v>
      </c>
      <c r="V38" s="4">
        <f t="shared" si="11"/>
        <v>0</v>
      </c>
      <c r="W38" s="4">
        <f t="shared" si="12"/>
        <v>0</v>
      </c>
      <c r="X38" s="4">
        <f t="shared" si="13"/>
        <v>0</v>
      </c>
      <c r="Y38" s="4">
        <f t="shared" si="14"/>
        <v>0</v>
      </c>
      <c r="Z38" s="4" t="b">
        <f t="shared" si="15"/>
        <v>1</v>
      </c>
    </row>
    <row r="39" spans="1:26" ht="16" x14ac:dyDescent="0.25">
      <c r="A39" s="23" t="s">
        <v>144</v>
      </c>
      <c r="B39" s="49">
        <f t="shared" si="0"/>
        <v>0</v>
      </c>
      <c r="C39" s="49">
        <f t="shared" si="1"/>
        <v>0</v>
      </c>
      <c r="D39" s="49">
        <f t="shared" si="2"/>
        <v>0</v>
      </c>
      <c r="E39" s="49">
        <f t="shared" si="3"/>
        <v>0</v>
      </c>
      <c r="F39" s="49">
        <f t="shared" si="4"/>
        <v>0</v>
      </c>
      <c r="G39" s="49">
        <f t="shared" si="5"/>
        <v>0</v>
      </c>
      <c r="H39" s="49">
        <f t="shared" si="6"/>
        <v>0</v>
      </c>
      <c r="I39" s="7" t="b">
        <f t="shared" si="7"/>
        <v>1</v>
      </c>
      <c r="L39" s="4">
        <f t="shared" si="8"/>
        <v>0</v>
      </c>
      <c r="M39" s="4">
        <f>IFERROR(VLOOKUP($A39,'강북영업본부 IU'!$A:$G,3,FALSE),0)</f>
        <v>0</v>
      </c>
      <c r="N39" s="4">
        <f>IFERROR(VLOOKUP($A39,'강북영업본부 IU'!$A:$G,4,FALSE),0)</f>
        <v>0</v>
      </c>
      <c r="O39" s="4">
        <f>IFERROR(VLOOKUP($A39,'강북영업본부 IU'!$A:$G,5,FALSE),0)</f>
        <v>0</v>
      </c>
      <c r="P39" s="4">
        <f>IFERROR(VLOOKUP($A39,'강북영업본부 IU'!$A:$G,6,FALSE),0)</f>
        <v>0</v>
      </c>
      <c r="Q39" s="4">
        <f>IFERROR(VLOOKUP($A39,'강북영업본부 IU'!$A:$G,7,FALSE),0)</f>
        <v>0</v>
      </c>
      <c r="R39" s="4" t="b">
        <f t="shared" si="9"/>
        <v>1</v>
      </c>
      <c r="U39" s="7">
        <f t="shared" si="10"/>
        <v>0</v>
      </c>
      <c r="V39" s="4">
        <f t="shared" si="11"/>
        <v>0</v>
      </c>
      <c r="W39" s="4">
        <f t="shared" si="12"/>
        <v>0</v>
      </c>
      <c r="X39" s="4">
        <f t="shared" si="13"/>
        <v>0</v>
      </c>
      <c r="Y39" s="4">
        <f t="shared" si="14"/>
        <v>0</v>
      </c>
      <c r="Z39" s="4" t="b">
        <f t="shared" si="15"/>
        <v>1</v>
      </c>
    </row>
    <row r="40" spans="1:26" ht="16" x14ac:dyDescent="0.25">
      <c r="A40" s="23" t="s">
        <v>199</v>
      </c>
      <c r="B40" s="49">
        <f t="shared" si="0"/>
        <v>0</v>
      </c>
      <c r="C40" s="49">
        <f t="shared" si="1"/>
        <v>0</v>
      </c>
      <c r="D40" s="49">
        <f t="shared" si="2"/>
        <v>0</v>
      </c>
      <c r="E40" s="49">
        <f t="shared" si="3"/>
        <v>0</v>
      </c>
      <c r="F40" s="49">
        <f t="shared" si="4"/>
        <v>0</v>
      </c>
      <c r="G40" s="49">
        <f t="shared" si="5"/>
        <v>0</v>
      </c>
      <c r="H40" s="49">
        <f t="shared" si="6"/>
        <v>0</v>
      </c>
      <c r="I40" s="7" t="b">
        <f t="shared" si="7"/>
        <v>1</v>
      </c>
      <c r="L40" s="4">
        <f t="shared" si="8"/>
        <v>0</v>
      </c>
      <c r="M40" s="4">
        <f>IFERROR(VLOOKUP($A40,'강북영업본부 IU'!$A:$G,3,FALSE),0)</f>
        <v>0</v>
      </c>
      <c r="N40" s="4">
        <f>IFERROR(VLOOKUP($A40,'강북영업본부 IU'!$A:$G,4,FALSE),0)</f>
        <v>0</v>
      </c>
      <c r="O40" s="4">
        <f>IFERROR(VLOOKUP($A40,'강북영업본부 IU'!$A:$G,5,FALSE),0)</f>
        <v>0</v>
      </c>
      <c r="P40" s="4">
        <f>IFERROR(VLOOKUP($A40,'강북영업본부 IU'!$A:$G,6,FALSE),0)</f>
        <v>0</v>
      </c>
      <c r="Q40" s="4">
        <f>IFERROR(VLOOKUP($A40,'강북영업본부 IU'!$A:$G,7,FALSE),0)</f>
        <v>0</v>
      </c>
      <c r="R40" s="4" t="b">
        <f t="shared" si="9"/>
        <v>1</v>
      </c>
      <c r="U40" s="7">
        <f t="shared" si="10"/>
        <v>0</v>
      </c>
      <c r="V40" s="4">
        <f t="shared" si="11"/>
        <v>0</v>
      </c>
      <c r="W40" s="4">
        <f t="shared" si="12"/>
        <v>0</v>
      </c>
      <c r="X40" s="4">
        <f t="shared" si="13"/>
        <v>0</v>
      </c>
      <c r="Y40" s="4">
        <f t="shared" si="14"/>
        <v>0</v>
      </c>
      <c r="Z40" s="4" t="b">
        <f t="shared" si="15"/>
        <v>1</v>
      </c>
    </row>
    <row r="41" spans="1:26" ht="16" x14ac:dyDescent="0.25">
      <c r="A41" s="23" t="s">
        <v>200</v>
      </c>
      <c r="B41" s="49">
        <f t="shared" si="0"/>
        <v>0</v>
      </c>
      <c r="C41" s="49">
        <f t="shared" si="1"/>
        <v>0</v>
      </c>
      <c r="D41" s="49">
        <f t="shared" si="2"/>
        <v>0</v>
      </c>
      <c r="E41" s="49">
        <f t="shared" si="3"/>
        <v>0</v>
      </c>
      <c r="F41" s="49">
        <f t="shared" si="4"/>
        <v>0</v>
      </c>
      <c r="G41" s="49">
        <f t="shared" si="5"/>
        <v>0</v>
      </c>
      <c r="H41" s="49">
        <f t="shared" si="6"/>
        <v>0</v>
      </c>
      <c r="I41" s="7" t="b">
        <f t="shared" si="7"/>
        <v>1</v>
      </c>
      <c r="L41" s="4">
        <f t="shared" si="8"/>
        <v>0</v>
      </c>
      <c r="M41" s="4">
        <f>IFERROR(VLOOKUP($A41,'강북영업본부 IU'!$A:$G,3,FALSE),0)</f>
        <v>0</v>
      </c>
      <c r="N41" s="4">
        <f>IFERROR(VLOOKUP($A41,'강북영업본부 IU'!$A:$G,4,FALSE),0)</f>
        <v>0</v>
      </c>
      <c r="O41" s="4">
        <f>IFERROR(VLOOKUP($A41,'강북영업본부 IU'!$A:$G,5,FALSE),0)</f>
        <v>0</v>
      </c>
      <c r="P41" s="4">
        <f>IFERROR(VLOOKUP($A41,'강북영업본부 IU'!$A:$G,6,FALSE),0)</f>
        <v>0</v>
      </c>
      <c r="Q41" s="4">
        <f>IFERROR(VLOOKUP($A41,'강북영업본부 IU'!$A:$G,7,FALSE),0)</f>
        <v>0</v>
      </c>
      <c r="R41" s="4" t="b">
        <f t="shared" si="9"/>
        <v>1</v>
      </c>
      <c r="U41" s="7">
        <f t="shared" si="10"/>
        <v>0</v>
      </c>
      <c r="V41" s="4">
        <f t="shared" si="11"/>
        <v>0</v>
      </c>
      <c r="W41" s="4">
        <f t="shared" si="12"/>
        <v>0</v>
      </c>
      <c r="X41" s="4">
        <f t="shared" si="13"/>
        <v>0</v>
      </c>
      <c r="Y41" s="4">
        <f t="shared" si="14"/>
        <v>0</v>
      </c>
      <c r="Z41" s="4" t="b">
        <f t="shared" si="15"/>
        <v>1</v>
      </c>
    </row>
    <row r="42" spans="1:26" ht="16" x14ac:dyDescent="0.25">
      <c r="A42" s="23" t="s">
        <v>29</v>
      </c>
      <c r="B42" s="49">
        <f t="shared" si="0"/>
        <v>1935000</v>
      </c>
      <c r="C42" s="49">
        <f t="shared" si="1"/>
        <v>620000</v>
      </c>
      <c r="D42" s="49">
        <f t="shared" si="2"/>
        <v>385000</v>
      </c>
      <c r="E42" s="49">
        <f t="shared" si="3"/>
        <v>539128.47890126426</v>
      </c>
      <c r="F42" s="49">
        <f t="shared" si="4"/>
        <v>310000</v>
      </c>
      <c r="G42" s="49">
        <f t="shared" si="5"/>
        <v>0</v>
      </c>
      <c r="H42" s="49">
        <f t="shared" si="6"/>
        <v>80871.521098735786</v>
      </c>
      <c r="I42" s="7" t="b">
        <f t="shared" si="7"/>
        <v>1</v>
      </c>
      <c r="L42" s="4">
        <f t="shared" si="8"/>
        <v>1935000</v>
      </c>
      <c r="M42" s="4">
        <f>IFERROR(VLOOKUP($A42,'강북영업본부 IU'!$A:$G,3,FALSE),0)</f>
        <v>620000</v>
      </c>
      <c r="N42" s="4">
        <f>IFERROR(VLOOKUP($A42,'강북영업본부 IU'!$A:$G,4,FALSE),0)</f>
        <v>620000</v>
      </c>
      <c r="O42" s="4">
        <f>IFERROR(VLOOKUP($A42,'강북영업본부 IU'!$A:$G,5,FALSE),0)</f>
        <v>385000</v>
      </c>
      <c r="P42" s="4">
        <f>IFERROR(VLOOKUP($A42,'강북영업본부 IU'!$A:$G,6,FALSE),0)</f>
        <v>310000</v>
      </c>
      <c r="Q42" s="4">
        <f>IFERROR(VLOOKUP($A42,'강북영업본부 IU'!$A:$G,7,FALSE),0)</f>
        <v>0</v>
      </c>
      <c r="R42" s="4" t="b">
        <f t="shared" si="9"/>
        <v>1</v>
      </c>
      <c r="U42" s="7">
        <f t="shared" si="10"/>
        <v>620000</v>
      </c>
      <c r="V42" s="4">
        <f t="shared" si="11"/>
        <v>275892.01243167982</v>
      </c>
      <c r="W42" s="4">
        <f t="shared" si="12"/>
        <v>263236.46646958438</v>
      </c>
      <c r="X42" s="4">
        <f t="shared" si="13"/>
        <v>61499.502265345291</v>
      </c>
      <c r="Y42" s="4">
        <f t="shared" si="14"/>
        <v>19372.018833390492</v>
      </c>
      <c r="Z42" s="4" t="b">
        <f t="shared" si="15"/>
        <v>1</v>
      </c>
    </row>
    <row r="43" spans="1:26" ht="16" x14ac:dyDescent="0.25">
      <c r="A43" s="23" t="s">
        <v>201</v>
      </c>
      <c r="B43" s="49">
        <f t="shared" si="0"/>
        <v>0</v>
      </c>
      <c r="C43" s="49">
        <f t="shared" si="1"/>
        <v>0</v>
      </c>
      <c r="D43" s="49">
        <f t="shared" si="2"/>
        <v>0</v>
      </c>
      <c r="E43" s="49">
        <f t="shared" si="3"/>
        <v>0</v>
      </c>
      <c r="F43" s="49">
        <f t="shared" si="4"/>
        <v>0</v>
      </c>
      <c r="G43" s="49">
        <f t="shared" si="5"/>
        <v>0</v>
      </c>
      <c r="H43" s="49">
        <f t="shared" si="6"/>
        <v>0</v>
      </c>
      <c r="I43" s="7" t="b">
        <f t="shared" si="7"/>
        <v>1</v>
      </c>
      <c r="L43" s="4">
        <f t="shared" si="8"/>
        <v>0</v>
      </c>
      <c r="M43" s="4">
        <f>IFERROR(VLOOKUP($A43,'강북영업본부 IU'!$A:$G,3,FALSE),0)</f>
        <v>0</v>
      </c>
      <c r="N43" s="4">
        <f>IFERROR(VLOOKUP($A43,'강북영업본부 IU'!$A:$G,4,FALSE),0)</f>
        <v>0</v>
      </c>
      <c r="O43" s="4">
        <f>IFERROR(VLOOKUP($A43,'강북영업본부 IU'!$A:$G,5,FALSE),0)</f>
        <v>0</v>
      </c>
      <c r="P43" s="4">
        <f>IFERROR(VLOOKUP($A43,'강북영업본부 IU'!$A:$G,6,FALSE),0)</f>
        <v>0</v>
      </c>
      <c r="Q43" s="4">
        <f>IFERROR(VLOOKUP($A43,'강북영업본부 IU'!$A:$G,7,FALSE),0)</f>
        <v>0</v>
      </c>
      <c r="R43" s="4" t="b">
        <f t="shared" si="9"/>
        <v>1</v>
      </c>
      <c r="U43" s="7">
        <f t="shared" si="10"/>
        <v>0</v>
      </c>
      <c r="V43" s="4">
        <f t="shared" si="11"/>
        <v>0</v>
      </c>
      <c r="W43" s="4">
        <f t="shared" si="12"/>
        <v>0</v>
      </c>
      <c r="X43" s="4">
        <f t="shared" si="13"/>
        <v>0</v>
      </c>
      <c r="Y43" s="4">
        <f t="shared" si="14"/>
        <v>0</v>
      </c>
      <c r="Z43" s="4" t="b">
        <f t="shared" si="15"/>
        <v>1</v>
      </c>
    </row>
    <row r="44" spans="1:26" ht="16" x14ac:dyDescent="0.25">
      <c r="A44" s="23" t="s">
        <v>145</v>
      </c>
      <c r="B44" s="49">
        <f t="shared" si="0"/>
        <v>0</v>
      </c>
      <c r="C44" s="49">
        <f t="shared" si="1"/>
        <v>0</v>
      </c>
      <c r="D44" s="49">
        <f t="shared" si="2"/>
        <v>0</v>
      </c>
      <c r="E44" s="49">
        <f t="shared" si="3"/>
        <v>0</v>
      </c>
      <c r="F44" s="49">
        <f t="shared" si="4"/>
        <v>0</v>
      </c>
      <c r="G44" s="49">
        <f t="shared" si="5"/>
        <v>0</v>
      </c>
      <c r="H44" s="49">
        <f t="shared" si="6"/>
        <v>0</v>
      </c>
      <c r="I44" s="7" t="b">
        <f t="shared" si="7"/>
        <v>1</v>
      </c>
      <c r="L44" s="4">
        <f t="shared" si="8"/>
        <v>0</v>
      </c>
      <c r="M44" s="4">
        <f>IFERROR(VLOOKUP($A44,'강북영업본부 IU'!$A:$G,3,FALSE),0)</f>
        <v>0</v>
      </c>
      <c r="N44" s="4">
        <f>IFERROR(VLOOKUP($A44,'강북영업본부 IU'!$A:$G,4,FALSE),0)</f>
        <v>0</v>
      </c>
      <c r="O44" s="4">
        <f>IFERROR(VLOOKUP($A44,'강북영업본부 IU'!$A:$G,5,FALSE),0)</f>
        <v>0</v>
      </c>
      <c r="P44" s="4">
        <f>IFERROR(VLOOKUP($A44,'강북영업본부 IU'!$A:$G,6,FALSE),0)</f>
        <v>0</v>
      </c>
      <c r="Q44" s="4">
        <f>IFERROR(VLOOKUP($A44,'강북영업본부 IU'!$A:$G,7,FALSE),0)</f>
        <v>0</v>
      </c>
      <c r="R44" s="4" t="b">
        <f t="shared" si="9"/>
        <v>1</v>
      </c>
      <c r="U44" s="7">
        <f t="shared" si="10"/>
        <v>0</v>
      </c>
      <c r="V44" s="4">
        <f t="shared" si="11"/>
        <v>0</v>
      </c>
      <c r="W44" s="4">
        <f t="shared" si="12"/>
        <v>0</v>
      </c>
      <c r="X44" s="4">
        <f t="shared" si="13"/>
        <v>0</v>
      </c>
      <c r="Y44" s="4">
        <f t="shared" si="14"/>
        <v>0</v>
      </c>
      <c r="Z44" s="4" t="b">
        <f t="shared" si="15"/>
        <v>1</v>
      </c>
    </row>
    <row r="45" spans="1:26" ht="16" x14ac:dyDescent="0.25">
      <c r="A45" s="23" t="s">
        <v>202</v>
      </c>
      <c r="B45" s="49">
        <f t="shared" si="0"/>
        <v>0</v>
      </c>
      <c r="C45" s="49">
        <f t="shared" si="1"/>
        <v>0</v>
      </c>
      <c r="D45" s="49">
        <f t="shared" si="2"/>
        <v>0</v>
      </c>
      <c r="E45" s="49">
        <f t="shared" si="3"/>
        <v>0</v>
      </c>
      <c r="F45" s="49">
        <f t="shared" si="4"/>
        <v>0</v>
      </c>
      <c r="G45" s="49">
        <f t="shared" si="5"/>
        <v>0</v>
      </c>
      <c r="H45" s="49">
        <f t="shared" si="6"/>
        <v>0</v>
      </c>
      <c r="I45" s="7" t="b">
        <f t="shared" si="7"/>
        <v>1</v>
      </c>
      <c r="L45" s="4">
        <f t="shared" si="8"/>
        <v>0</v>
      </c>
      <c r="M45" s="4">
        <f>IFERROR(VLOOKUP($A45,'강북영업본부 IU'!$A:$G,3,FALSE),0)</f>
        <v>0</v>
      </c>
      <c r="N45" s="4">
        <f>IFERROR(VLOOKUP($A45,'강북영업본부 IU'!$A:$G,4,FALSE),0)</f>
        <v>0</v>
      </c>
      <c r="O45" s="4">
        <f>IFERROR(VLOOKUP($A45,'강북영업본부 IU'!$A:$G,5,FALSE),0)</f>
        <v>0</v>
      </c>
      <c r="P45" s="4">
        <f>IFERROR(VLOOKUP($A45,'강북영업본부 IU'!$A:$G,6,FALSE),0)</f>
        <v>0</v>
      </c>
      <c r="Q45" s="4">
        <f>IFERROR(VLOOKUP($A45,'강북영업본부 IU'!$A:$G,7,FALSE),0)</f>
        <v>0</v>
      </c>
      <c r="R45" s="4" t="b">
        <f t="shared" si="9"/>
        <v>1</v>
      </c>
      <c r="U45" s="7">
        <f t="shared" si="10"/>
        <v>0</v>
      </c>
      <c r="V45" s="4">
        <f t="shared" si="11"/>
        <v>0</v>
      </c>
      <c r="W45" s="4">
        <f t="shared" si="12"/>
        <v>0</v>
      </c>
      <c r="X45" s="4">
        <f t="shared" si="13"/>
        <v>0</v>
      </c>
      <c r="Y45" s="4">
        <f t="shared" si="14"/>
        <v>0</v>
      </c>
      <c r="Z45" s="4" t="b">
        <f t="shared" si="15"/>
        <v>1</v>
      </c>
    </row>
    <row r="46" spans="1:26" ht="16" x14ac:dyDescent="0.25">
      <c r="A46" s="23" t="s">
        <v>203</v>
      </c>
      <c r="B46" s="49">
        <f t="shared" si="0"/>
        <v>0</v>
      </c>
      <c r="C46" s="49">
        <f t="shared" si="1"/>
        <v>0</v>
      </c>
      <c r="D46" s="49">
        <f t="shared" si="2"/>
        <v>0</v>
      </c>
      <c r="E46" s="49">
        <f t="shared" si="3"/>
        <v>0</v>
      </c>
      <c r="F46" s="49">
        <f t="shared" si="4"/>
        <v>0</v>
      </c>
      <c r="G46" s="49">
        <f t="shared" si="5"/>
        <v>0</v>
      </c>
      <c r="H46" s="49">
        <f t="shared" si="6"/>
        <v>0</v>
      </c>
      <c r="I46" s="7" t="b">
        <f t="shared" si="7"/>
        <v>1</v>
      </c>
      <c r="L46" s="4">
        <f t="shared" si="8"/>
        <v>0</v>
      </c>
      <c r="M46" s="4">
        <f>IFERROR(VLOOKUP($A46,'강북영업본부 IU'!$A:$G,3,FALSE),0)</f>
        <v>0</v>
      </c>
      <c r="N46" s="4">
        <f>IFERROR(VLOOKUP($A46,'강북영업본부 IU'!$A:$G,4,FALSE),0)</f>
        <v>0</v>
      </c>
      <c r="O46" s="4">
        <f>IFERROR(VLOOKUP($A46,'강북영업본부 IU'!$A:$G,5,FALSE),0)</f>
        <v>0</v>
      </c>
      <c r="P46" s="4">
        <f>IFERROR(VLOOKUP($A46,'강북영업본부 IU'!$A:$G,6,FALSE),0)</f>
        <v>0</v>
      </c>
      <c r="Q46" s="4">
        <f>IFERROR(VLOOKUP($A46,'강북영업본부 IU'!$A:$G,7,FALSE),0)</f>
        <v>0</v>
      </c>
      <c r="R46" s="4" t="b">
        <f t="shared" si="9"/>
        <v>1</v>
      </c>
      <c r="U46" s="7">
        <f t="shared" si="10"/>
        <v>0</v>
      </c>
      <c r="V46" s="4">
        <f t="shared" si="11"/>
        <v>0</v>
      </c>
      <c r="W46" s="4">
        <f t="shared" si="12"/>
        <v>0</v>
      </c>
      <c r="X46" s="4">
        <f t="shared" si="13"/>
        <v>0</v>
      </c>
      <c r="Y46" s="4">
        <f t="shared" si="14"/>
        <v>0</v>
      </c>
      <c r="Z46" s="4" t="b">
        <f t="shared" si="15"/>
        <v>1</v>
      </c>
    </row>
    <row r="47" spans="1:26" ht="16" x14ac:dyDescent="0.25">
      <c r="A47" s="23" t="s">
        <v>30</v>
      </c>
      <c r="B47" s="49">
        <f t="shared" si="0"/>
        <v>647473250</v>
      </c>
      <c r="C47" s="49">
        <f t="shared" si="1"/>
        <v>241112150</v>
      </c>
      <c r="D47" s="49">
        <f t="shared" si="2"/>
        <v>241552490</v>
      </c>
      <c r="E47" s="49">
        <f t="shared" si="3"/>
        <v>2346104.5321451258</v>
      </c>
      <c r="F47" s="49">
        <f t="shared" si="4"/>
        <v>131478390</v>
      </c>
      <c r="G47" s="49">
        <f t="shared" si="5"/>
        <v>30632190</v>
      </c>
      <c r="H47" s="49">
        <f t="shared" si="6"/>
        <v>351925.46785487432</v>
      </c>
      <c r="I47" s="7" t="b">
        <f t="shared" si="7"/>
        <v>1</v>
      </c>
      <c r="L47" s="4">
        <f t="shared" si="8"/>
        <v>647473250</v>
      </c>
      <c r="M47" s="4">
        <f>IFERROR(VLOOKUP($A47,'강북영업본부 IU'!$A:$G,3,FALSE),0)</f>
        <v>2698030</v>
      </c>
      <c r="N47" s="4">
        <f>IFERROR(VLOOKUP($A47,'강북영업본부 IU'!$A:$G,4,FALSE),0)</f>
        <v>241112150</v>
      </c>
      <c r="O47" s="4">
        <f>IFERROR(VLOOKUP($A47,'강북영업본부 IU'!$A:$G,5,FALSE),0)</f>
        <v>241552490</v>
      </c>
      <c r="P47" s="4">
        <f>IFERROR(VLOOKUP($A47,'강북영업본부 IU'!$A:$G,6,FALSE),0)</f>
        <v>131478390</v>
      </c>
      <c r="Q47" s="4">
        <f>IFERROR(VLOOKUP($A47,'강북영업본부 IU'!$A:$G,7,FALSE),0)</f>
        <v>30632190</v>
      </c>
      <c r="R47" s="4" t="b">
        <f t="shared" si="9"/>
        <v>1</v>
      </c>
      <c r="U47" s="7">
        <f t="shared" si="10"/>
        <v>2698030</v>
      </c>
      <c r="V47" s="4">
        <f t="shared" si="11"/>
        <v>1200588.5908081373</v>
      </c>
      <c r="W47" s="4">
        <f t="shared" si="12"/>
        <v>1145515.9413369882</v>
      </c>
      <c r="X47" s="4">
        <f t="shared" si="13"/>
        <v>267625.00338220893</v>
      </c>
      <c r="Y47" s="4">
        <f t="shared" si="14"/>
        <v>84300.464472665393</v>
      </c>
      <c r="Z47" s="4" t="b">
        <f t="shared" si="15"/>
        <v>1</v>
      </c>
    </row>
    <row r="48" spans="1:26" ht="16" x14ac:dyDescent="0.25">
      <c r="A48" s="23" t="s">
        <v>31</v>
      </c>
      <c r="B48" s="49">
        <f t="shared" si="0"/>
        <v>111450300</v>
      </c>
      <c r="C48" s="49">
        <f t="shared" si="1"/>
        <v>42118270</v>
      </c>
      <c r="D48" s="49">
        <f t="shared" si="2"/>
        <v>41811490</v>
      </c>
      <c r="E48" s="49">
        <f t="shared" si="3"/>
        <v>391720.31802490563</v>
      </c>
      <c r="F48" s="49">
        <f t="shared" si="4"/>
        <v>22484890</v>
      </c>
      <c r="G48" s="49">
        <f t="shared" si="5"/>
        <v>4585170</v>
      </c>
      <c r="H48" s="49">
        <f t="shared" si="6"/>
        <v>58759.681975094347</v>
      </c>
      <c r="I48" s="7" t="b">
        <f t="shared" si="7"/>
        <v>1</v>
      </c>
      <c r="L48" s="4">
        <f t="shared" si="8"/>
        <v>111450300</v>
      </c>
      <c r="M48" s="4">
        <f>IFERROR(VLOOKUP($A48,'강북영업본부 IU'!$A:$G,3,FALSE),0)</f>
        <v>450480</v>
      </c>
      <c r="N48" s="4">
        <f>IFERROR(VLOOKUP($A48,'강북영업본부 IU'!$A:$G,4,FALSE),0)</f>
        <v>42118270</v>
      </c>
      <c r="O48" s="4">
        <f>IFERROR(VLOOKUP($A48,'강북영업본부 IU'!$A:$G,5,FALSE),0)</f>
        <v>41811490</v>
      </c>
      <c r="P48" s="4">
        <f>IFERROR(VLOOKUP($A48,'강북영업본부 IU'!$A:$G,6,FALSE),0)</f>
        <v>22484890</v>
      </c>
      <c r="Q48" s="4">
        <f>IFERROR(VLOOKUP($A48,'강북영업본부 IU'!$A:$G,7,FALSE),0)</f>
        <v>4585170</v>
      </c>
      <c r="R48" s="4" t="b">
        <f t="shared" si="9"/>
        <v>1</v>
      </c>
      <c r="U48" s="7">
        <f t="shared" si="10"/>
        <v>450480</v>
      </c>
      <c r="V48" s="4">
        <f t="shared" si="11"/>
        <v>200457.79638745668</v>
      </c>
      <c r="W48" s="4">
        <f t="shared" si="12"/>
        <v>191262.52163744895</v>
      </c>
      <c r="X48" s="4">
        <f t="shared" si="13"/>
        <v>44684.348033052818</v>
      </c>
      <c r="Y48" s="4">
        <f t="shared" si="14"/>
        <v>14075.333942041529</v>
      </c>
      <c r="Z48" s="4" t="b">
        <f t="shared" si="15"/>
        <v>1</v>
      </c>
    </row>
    <row r="49" spans="1:26" ht="16" x14ac:dyDescent="0.25">
      <c r="A49" s="23" t="s">
        <v>32</v>
      </c>
      <c r="B49" s="49">
        <f t="shared" si="0"/>
        <v>21538730</v>
      </c>
      <c r="C49" s="49">
        <f t="shared" si="1"/>
        <v>8254840</v>
      </c>
      <c r="D49" s="49">
        <f t="shared" si="2"/>
        <v>8490340</v>
      </c>
      <c r="E49" s="49">
        <f t="shared" si="3"/>
        <v>0</v>
      </c>
      <c r="F49" s="49">
        <f t="shared" si="4"/>
        <v>3800000</v>
      </c>
      <c r="G49" s="49">
        <f t="shared" si="5"/>
        <v>993550</v>
      </c>
      <c r="H49" s="49">
        <f t="shared" si="6"/>
        <v>0</v>
      </c>
      <c r="I49" s="7" t="b">
        <f t="shared" si="7"/>
        <v>1</v>
      </c>
      <c r="L49" s="4">
        <f t="shared" si="8"/>
        <v>21538730</v>
      </c>
      <c r="M49" s="4">
        <f>IFERROR(VLOOKUP($A49,'강북영업본부 IU'!$A:$G,3,FALSE),0)</f>
        <v>0</v>
      </c>
      <c r="N49" s="4">
        <f>IFERROR(VLOOKUP($A49,'강북영업본부 IU'!$A:$G,4,FALSE),0)</f>
        <v>8254840</v>
      </c>
      <c r="O49" s="4">
        <f>IFERROR(VLOOKUP($A49,'강북영업본부 IU'!$A:$G,5,FALSE),0)</f>
        <v>8490340</v>
      </c>
      <c r="P49" s="4">
        <f>IFERROR(VLOOKUP($A49,'강북영업본부 IU'!$A:$G,6,FALSE),0)</f>
        <v>3800000</v>
      </c>
      <c r="Q49" s="4">
        <f>IFERROR(VLOOKUP($A49,'강북영업본부 IU'!$A:$G,7,FALSE),0)</f>
        <v>993550</v>
      </c>
      <c r="R49" s="4" t="b">
        <f t="shared" si="9"/>
        <v>1</v>
      </c>
      <c r="U49" s="7">
        <f t="shared" si="10"/>
        <v>0</v>
      </c>
      <c r="V49" s="4">
        <f t="shared" si="11"/>
        <v>0</v>
      </c>
      <c r="W49" s="4">
        <f t="shared" si="12"/>
        <v>0</v>
      </c>
      <c r="X49" s="4">
        <f t="shared" si="13"/>
        <v>0</v>
      </c>
      <c r="Y49" s="4">
        <f t="shared" si="14"/>
        <v>0</v>
      </c>
      <c r="Z49" s="4" t="b">
        <f t="shared" si="15"/>
        <v>1</v>
      </c>
    </row>
    <row r="50" spans="1:26" ht="16" x14ac:dyDescent="0.25">
      <c r="A50" s="23" t="s">
        <v>33</v>
      </c>
      <c r="B50" s="49">
        <f t="shared" si="0"/>
        <v>43560000</v>
      </c>
      <c r="C50" s="49">
        <f t="shared" si="1"/>
        <v>16240000</v>
      </c>
      <c r="D50" s="49">
        <f t="shared" si="2"/>
        <v>16450000</v>
      </c>
      <c r="E50" s="49">
        <f t="shared" si="3"/>
        <v>134782.11972531606</v>
      </c>
      <c r="F50" s="49">
        <f t="shared" si="4"/>
        <v>8630000</v>
      </c>
      <c r="G50" s="49">
        <f t="shared" si="5"/>
        <v>2085000</v>
      </c>
      <c r="H50" s="49">
        <f t="shared" si="6"/>
        <v>20217.880274683946</v>
      </c>
      <c r="I50" s="7" t="b">
        <f t="shared" si="7"/>
        <v>1</v>
      </c>
      <c r="L50" s="4">
        <f t="shared" si="8"/>
        <v>43560000</v>
      </c>
      <c r="M50" s="4">
        <f>IFERROR(VLOOKUP($A50,'강북영업본부 IU'!$A:$G,3,FALSE),0)</f>
        <v>155000</v>
      </c>
      <c r="N50" s="4">
        <f>IFERROR(VLOOKUP($A50,'강북영업본부 IU'!$A:$G,4,FALSE),0)</f>
        <v>16240000</v>
      </c>
      <c r="O50" s="4">
        <f>IFERROR(VLOOKUP($A50,'강북영업본부 IU'!$A:$G,5,FALSE),0)</f>
        <v>16450000</v>
      </c>
      <c r="P50" s="4">
        <f>IFERROR(VLOOKUP($A50,'강북영업본부 IU'!$A:$G,6,FALSE),0)</f>
        <v>8630000</v>
      </c>
      <c r="Q50" s="4">
        <f>IFERROR(VLOOKUP($A50,'강북영업본부 IU'!$A:$G,7,FALSE),0)</f>
        <v>2085000</v>
      </c>
      <c r="R50" s="4" t="b">
        <f t="shared" si="9"/>
        <v>1</v>
      </c>
      <c r="U50" s="7">
        <f t="shared" si="10"/>
        <v>155000</v>
      </c>
      <c r="V50" s="4">
        <f t="shared" si="11"/>
        <v>68973.003107919954</v>
      </c>
      <c r="W50" s="4">
        <f t="shared" si="12"/>
        <v>65809.116617396096</v>
      </c>
      <c r="X50" s="4">
        <f t="shared" si="13"/>
        <v>15374.875566336323</v>
      </c>
      <c r="Y50" s="4">
        <f t="shared" si="14"/>
        <v>4843.0047083476229</v>
      </c>
      <c r="Z50" s="4" t="b">
        <f t="shared" si="15"/>
        <v>1</v>
      </c>
    </row>
    <row r="51" spans="1:26" ht="16" x14ac:dyDescent="0.25">
      <c r="A51" s="23" t="s">
        <v>146</v>
      </c>
      <c r="B51" s="49">
        <f t="shared" si="0"/>
        <v>0</v>
      </c>
      <c r="C51" s="49">
        <f t="shared" si="1"/>
        <v>0</v>
      </c>
      <c r="D51" s="49">
        <f t="shared" si="2"/>
        <v>0</v>
      </c>
      <c r="E51" s="49">
        <f t="shared" si="3"/>
        <v>0</v>
      </c>
      <c r="F51" s="49">
        <f t="shared" si="4"/>
        <v>0</v>
      </c>
      <c r="G51" s="49">
        <f t="shared" si="5"/>
        <v>0</v>
      </c>
      <c r="H51" s="49">
        <f t="shared" si="6"/>
        <v>0</v>
      </c>
      <c r="I51" s="7" t="b">
        <f t="shared" si="7"/>
        <v>1</v>
      </c>
      <c r="L51" s="4">
        <f t="shared" si="8"/>
        <v>0</v>
      </c>
      <c r="M51" s="4">
        <f>IFERROR(VLOOKUP($A51,'강북영업본부 IU'!$A:$G,3,FALSE),0)</f>
        <v>0</v>
      </c>
      <c r="N51" s="4">
        <f>IFERROR(VLOOKUP($A51,'강북영업본부 IU'!$A:$G,4,FALSE),0)</f>
        <v>0</v>
      </c>
      <c r="O51" s="4">
        <f>IFERROR(VLOOKUP($A51,'강북영업본부 IU'!$A:$G,5,FALSE),0)</f>
        <v>0</v>
      </c>
      <c r="P51" s="4">
        <f>IFERROR(VLOOKUP($A51,'강북영업본부 IU'!$A:$G,6,FALSE),0)</f>
        <v>0</v>
      </c>
      <c r="Q51" s="4">
        <f>IFERROR(VLOOKUP($A51,'강북영업본부 IU'!$A:$G,7,FALSE),0)</f>
        <v>0</v>
      </c>
      <c r="R51" s="4" t="b">
        <f t="shared" si="9"/>
        <v>1</v>
      </c>
      <c r="U51" s="7">
        <f t="shared" si="10"/>
        <v>0</v>
      </c>
      <c r="V51" s="4">
        <f t="shared" si="11"/>
        <v>0</v>
      </c>
      <c r="W51" s="4">
        <f t="shared" si="12"/>
        <v>0</v>
      </c>
      <c r="X51" s="4">
        <f t="shared" si="13"/>
        <v>0</v>
      </c>
      <c r="Y51" s="4">
        <f t="shared" si="14"/>
        <v>0</v>
      </c>
      <c r="Z51" s="4" t="b">
        <f t="shared" si="15"/>
        <v>1</v>
      </c>
    </row>
    <row r="52" spans="1:26" ht="16" x14ac:dyDescent="0.25">
      <c r="A52" s="25" t="s">
        <v>204</v>
      </c>
      <c r="B52" s="49">
        <f t="shared" si="0"/>
        <v>0</v>
      </c>
      <c r="C52" s="49">
        <f t="shared" si="1"/>
        <v>0</v>
      </c>
      <c r="D52" s="49">
        <f t="shared" si="2"/>
        <v>0</v>
      </c>
      <c r="E52" s="49">
        <f t="shared" si="3"/>
        <v>0</v>
      </c>
      <c r="F52" s="49">
        <f t="shared" si="4"/>
        <v>0</v>
      </c>
      <c r="G52" s="49">
        <f t="shared" si="5"/>
        <v>0</v>
      </c>
      <c r="H52" s="49">
        <f t="shared" si="6"/>
        <v>0</v>
      </c>
      <c r="I52" s="7" t="b">
        <f t="shared" si="7"/>
        <v>1</v>
      </c>
      <c r="L52" s="4">
        <f t="shared" si="8"/>
        <v>0</v>
      </c>
      <c r="M52" s="4">
        <f>IFERROR(VLOOKUP($A52,'강북영업본부 IU'!$A:$G,3,FALSE),0)</f>
        <v>0</v>
      </c>
      <c r="N52" s="4">
        <f>IFERROR(VLOOKUP($A52,'강북영업본부 IU'!$A:$G,4,FALSE),0)</f>
        <v>0</v>
      </c>
      <c r="O52" s="4">
        <f>IFERROR(VLOOKUP($A52,'강북영업본부 IU'!$A:$G,5,FALSE),0)</f>
        <v>0</v>
      </c>
      <c r="P52" s="4">
        <f>IFERROR(VLOOKUP($A52,'강북영업본부 IU'!$A:$G,6,FALSE),0)</f>
        <v>0</v>
      </c>
      <c r="Q52" s="4">
        <f>IFERROR(VLOOKUP($A52,'강북영업본부 IU'!$A:$G,7,FALSE),0)</f>
        <v>0</v>
      </c>
      <c r="R52" s="4" t="b">
        <f t="shared" si="9"/>
        <v>1</v>
      </c>
      <c r="U52" s="7">
        <f t="shared" si="10"/>
        <v>0</v>
      </c>
      <c r="V52" s="4">
        <f t="shared" si="11"/>
        <v>0</v>
      </c>
      <c r="W52" s="4">
        <f t="shared" si="12"/>
        <v>0</v>
      </c>
      <c r="X52" s="4">
        <f t="shared" si="13"/>
        <v>0</v>
      </c>
      <c r="Y52" s="4">
        <f t="shared" si="14"/>
        <v>0</v>
      </c>
      <c r="Z52" s="4" t="b">
        <f t="shared" si="15"/>
        <v>1</v>
      </c>
    </row>
    <row r="53" spans="1:26" ht="16" x14ac:dyDescent="0.25">
      <c r="A53" s="23" t="s">
        <v>34</v>
      </c>
      <c r="B53" s="49">
        <f t="shared" si="0"/>
        <v>3472120</v>
      </c>
      <c r="C53" s="49">
        <f t="shared" si="1"/>
        <v>3472120</v>
      </c>
      <c r="D53" s="49">
        <f t="shared" si="2"/>
        <v>0</v>
      </c>
      <c r="E53" s="49">
        <f t="shared" si="3"/>
        <v>0</v>
      </c>
      <c r="F53" s="49">
        <f t="shared" si="4"/>
        <v>0</v>
      </c>
      <c r="G53" s="49">
        <f t="shared" si="5"/>
        <v>0</v>
      </c>
      <c r="H53" s="49">
        <f t="shared" si="6"/>
        <v>0</v>
      </c>
      <c r="I53" s="7" t="b">
        <f t="shared" si="7"/>
        <v>1</v>
      </c>
      <c r="L53" s="4">
        <f t="shared" si="8"/>
        <v>3472120</v>
      </c>
      <c r="M53" s="4">
        <f>IFERROR(VLOOKUP($A53,'강북영업본부 IU'!$A:$G,3,FALSE),0)</f>
        <v>0</v>
      </c>
      <c r="N53" s="4">
        <f>IFERROR(VLOOKUP($A53,'강북영업본부 IU'!$A:$G,4,FALSE),0)</f>
        <v>3472120</v>
      </c>
      <c r="O53" s="4">
        <f>IFERROR(VLOOKUP($A53,'강북영업본부 IU'!$A:$G,5,FALSE),0)</f>
        <v>0</v>
      </c>
      <c r="P53" s="4">
        <f>IFERROR(VLOOKUP($A53,'강북영업본부 IU'!$A:$G,6,FALSE),0)</f>
        <v>0</v>
      </c>
      <c r="Q53" s="4">
        <f>IFERROR(VLOOKUP($A53,'강북영업본부 IU'!$A:$G,7,FALSE),0)</f>
        <v>0</v>
      </c>
      <c r="R53" s="4" t="b">
        <f t="shared" si="9"/>
        <v>1</v>
      </c>
      <c r="U53" s="7">
        <f t="shared" si="10"/>
        <v>0</v>
      </c>
      <c r="V53" s="4">
        <f t="shared" si="11"/>
        <v>0</v>
      </c>
      <c r="W53" s="4">
        <f t="shared" si="12"/>
        <v>0</v>
      </c>
      <c r="X53" s="4">
        <f t="shared" si="13"/>
        <v>0</v>
      </c>
      <c r="Y53" s="4">
        <f t="shared" si="14"/>
        <v>0</v>
      </c>
      <c r="Z53" s="4" t="b">
        <f t="shared" si="15"/>
        <v>1</v>
      </c>
    </row>
    <row r="54" spans="1:26" ht="16" x14ac:dyDescent="0.25">
      <c r="A54" s="23" t="s">
        <v>147</v>
      </c>
      <c r="B54" s="49">
        <f t="shared" si="0"/>
        <v>0</v>
      </c>
      <c r="C54" s="49">
        <f t="shared" si="1"/>
        <v>0</v>
      </c>
      <c r="D54" s="49">
        <f t="shared" si="2"/>
        <v>0</v>
      </c>
      <c r="E54" s="49">
        <f t="shared" si="3"/>
        <v>0</v>
      </c>
      <c r="F54" s="49">
        <f t="shared" si="4"/>
        <v>0</v>
      </c>
      <c r="G54" s="49">
        <f t="shared" si="5"/>
        <v>0</v>
      </c>
      <c r="H54" s="49">
        <f t="shared" si="6"/>
        <v>0</v>
      </c>
      <c r="I54" s="7" t="b">
        <f t="shared" si="7"/>
        <v>1</v>
      </c>
      <c r="L54" s="4">
        <f t="shared" si="8"/>
        <v>0</v>
      </c>
      <c r="M54" s="4">
        <f>IFERROR(VLOOKUP($A54,'강북영업본부 IU'!$A:$G,3,FALSE),0)</f>
        <v>0</v>
      </c>
      <c r="N54" s="4">
        <f>IFERROR(VLOOKUP($A54,'강북영업본부 IU'!$A:$G,4,FALSE),0)</f>
        <v>0</v>
      </c>
      <c r="O54" s="4">
        <f>IFERROR(VLOOKUP($A54,'강북영업본부 IU'!$A:$G,5,FALSE),0)</f>
        <v>0</v>
      </c>
      <c r="P54" s="4">
        <f>IFERROR(VLOOKUP($A54,'강북영업본부 IU'!$A:$G,6,FALSE),0)</f>
        <v>0</v>
      </c>
      <c r="Q54" s="4">
        <f>IFERROR(VLOOKUP($A54,'강북영업본부 IU'!$A:$G,7,FALSE),0)</f>
        <v>0</v>
      </c>
      <c r="R54" s="4" t="b">
        <f t="shared" si="9"/>
        <v>1</v>
      </c>
      <c r="U54" s="7">
        <f t="shared" si="10"/>
        <v>0</v>
      </c>
      <c r="V54" s="4">
        <f t="shared" si="11"/>
        <v>0</v>
      </c>
      <c r="W54" s="4">
        <f t="shared" si="12"/>
        <v>0</v>
      </c>
      <c r="X54" s="4">
        <f t="shared" si="13"/>
        <v>0</v>
      </c>
      <c r="Y54" s="4">
        <f t="shared" si="14"/>
        <v>0</v>
      </c>
      <c r="Z54" s="4" t="b">
        <f t="shared" si="15"/>
        <v>1</v>
      </c>
    </row>
    <row r="55" spans="1:26" ht="16" x14ac:dyDescent="0.25">
      <c r="A55" s="23" t="s">
        <v>148</v>
      </c>
      <c r="B55" s="49">
        <f t="shared" si="0"/>
        <v>0</v>
      </c>
      <c r="C55" s="49">
        <f t="shared" si="1"/>
        <v>0</v>
      </c>
      <c r="D55" s="49">
        <f t="shared" si="2"/>
        <v>0</v>
      </c>
      <c r="E55" s="49">
        <f t="shared" si="3"/>
        <v>0</v>
      </c>
      <c r="F55" s="49">
        <f t="shared" si="4"/>
        <v>0</v>
      </c>
      <c r="G55" s="49">
        <f t="shared" si="5"/>
        <v>0</v>
      </c>
      <c r="H55" s="49">
        <f t="shared" si="6"/>
        <v>0</v>
      </c>
      <c r="I55" s="7" t="b">
        <f t="shared" si="7"/>
        <v>1</v>
      </c>
      <c r="L55" s="4">
        <f t="shared" si="8"/>
        <v>0</v>
      </c>
      <c r="M55" s="4">
        <f>IFERROR(VLOOKUP($A55,'강북영업본부 IU'!$A:$G,3,FALSE),0)</f>
        <v>0</v>
      </c>
      <c r="N55" s="4">
        <f>IFERROR(VLOOKUP($A55,'강북영업본부 IU'!$A:$G,4,FALSE),0)</f>
        <v>0</v>
      </c>
      <c r="O55" s="4">
        <f>IFERROR(VLOOKUP($A55,'강북영업본부 IU'!$A:$G,5,FALSE),0)</f>
        <v>0</v>
      </c>
      <c r="P55" s="4">
        <f>IFERROR(VLOOKUP($A55,'강북영업본부 IU'!$A:$G,6,FALSE),0)</f>
        <v>0</v>
      </c>
      <c r="Q55" s="4">
        <f>IFERROR(VLOOKUP($A55,'강북영업본부 IU'!$A:$G,7,FALSE),0)</f>
        <v>0</v>
      </c>
      <c r="R55" s="4" t="b">
        <f t="shared" si="9"/>
        <v>1</v>
      </c>
      <c r="U55" s="7">
        <f t="shared" si="10"/>
        <v>0</v>
      </c>
      <c r="V55" s="4">
        <f t="shared" si="11"/>
        <v>0</v>
      </c>
      <c r="W55" s="4">
        <f t="shared" si="12"/>
        <v>0</v>
      </c>
      <c r="X55" s="4">
        <f t="shared" si="13"/>
        <v>0</v>
      </c>
      <c r="Y55" s="4">
        <f t="shared" si="14"/>
        <v>0</v>
      </c>
      <c r="Z55" s="4" t="b">
        <f t="shared" si="15"/>
        <v>1</v>
      </c>
    </row>
    <row r="56" spans="1:26" ht="16" x14ac:dyDescent="0.25">
      <c r="A56" s="23" t="s">
        <v>205</v>
      </c>
      <c r="B56" s="49">
        <f t="shared" si="0"/>
        <v>0</v>
      </c>
      <c r="C56" s="49">
        <f t="shared" si="1"/>
        <v>0</v>
      </c>
      <c r="D56" s="49">
        <f t="shared" si="2"/>
        <v>0</v>
      </c>
      <c r="E56" s="49">
        <f t="shared" si="3"/>
        <v>0</v>
      </c>
      <c r="F56" s="49">
        <f t="shared" si="4"/>
        <v>0</v>
      </c>
      <c r="G56" s="49">
        <f t="shared" si="5"/>
        <v>0</v>
      </c>
      <c r="H56" s="49">
        <f t="shared" si="6"/>
        <v>0</v>
      </c>
      <c r="I56" s="7" t="b">
        <f t="shared" si="7"/>
        <v>1</v>
      </c>
      <c r="L56" s="4">
        <f t="shared" si="8"/>
        <v>0</v>
      </c>
      <c r="M56" s="4">
        <f>IFERROR(VLOOKUP($A56,'강북영업본부 IU'!$A:$G,3,FALSE),0)</f>
        <v>0</v>
      </c>
      <c r="N56" s="4">
        <f>IFERROR(VLOOKUP($A56,'강북영업본부 IU'!$A:$G,4,FALSE),0)</f>
        <v>0</v>
      </c>
      <c r="O56" s="4">
        <f>IFERROR(VLOOKUP($A56,'강북영업본부 IU'!$A:$G,5,FALSE),0)</f>
        <v>0</v>
      </c>
      <c r="P56" s="4">
        <f>IFERROR(VLOOKUP($A56,'강북영업본부 IU'!$A:$G,6,FALSE),0)</f>
        <v>0</v>
      </c>
      <c r="Q56" s="4">
        <f>IFERROR(VLOOKUP($A56,'강북영업본부 IU'!$A:$G,7,FALSE),0)</f>
        <v>0</v>
      </c>
      <c r="R56" s="4" t="b">
        <f t="shared" si="9"/>
        <v>1</v>
      </c>
      <c r="U56" s="7">
        <f t="shared" si="10"/>
        <v>0</v>
      </c>
      <c r="V56" s="4">
        <f t="shared" si="11"/>
        <v>0</v>
      </c>
      <c r="W56" s="4">
        <f t="shared" si="12"/>
        <v>0</v>
      </c>
      <c r="X56" s="4">
        <f t="shared" si="13"/>
        <v>0</v>
      </c>
      <c r="Y56" s="4">
        <f t="shared" si="14"/>
        <v>0</v>
      </c>
      <c r="Z56" s="4" t="b">
        <f t="shared" si="15"/>
        <v>1</v>
      </c>
    </row>
    <row r="57" spans="1:26" ht="16" x14ac:dyDescent="0.25">
      <c r="A57" s="23" t="s">
        <v>35</v>
      </c>
      <c r="B57" s="49">
        <f t="shared" si="0"/>
        <v>2638620</v>
      </c>
      <c r="C57" s="49">
        <f t="shared" si="1"/>
        <v>1032940</v>
      </c>
      <c r="D57" s="49">
        <f t="shared" si="2"/>
        <v>879250</v>
      </c>
      <c r="E57" s="49">
        <f t="shared" si="3"/>
        <v>0</v>
      </c>
      <c r="F57" s="49">
        <f t="shared" si="4"/>
        <v>726430</v>
      </c>
      <c r="G57" s="49">
        <f t="shared" si="5"/>
        <v>0</v>
      </c>
      <c r="H57" s="49">
        <f t="shared" si="6"/>
        <v>0</v>
      </c>
      <c r="I57" s="7" t="b">
        <f t="shared" si="7"/>
        <v>1</v>
      </c>
      <c r="L57" s="4">
        <f t="shared" si="8"/>
        <v>2638620</v>
      </c>
      <c r="M57" s="4">
        <f>IFERROR(VLOOKUP($A57,'강북영업본부 IU'!$A:$G,3,FALSE),0)</f>
        <v>0</v>
      </c>
      <c r="N57" s="4">
        <f>IFERROR(VLOOKUP($A57,'강북영업본부 IU'!$A:$G,4,FALSE),0)</f>
        <v>1032940</v>
      </c>
      <c r="O57" s="4">
        <f>IFERROR(VLOOKUP($A57,'강북영업본부 IU'!$A:$G,5,FALSE),0)</f>
        <v>879250</v>
      </c>
      <c r="P57" s="4">
        <f>IFERROR(VLOOKUP($A57,'강북영업본부 IU'!$A:$G,6,FALSE),0)</f>
        <v>726430</v>
      </c>
      <c r="Q57" s="4">
        <f>IFERROR(VLOOKUP($A57,'강북영업본부 IU'!$A:$G,7,FALSE),0)</f>
        <v>0</v>
      </c>
      <c r="R57" s="4" t="b">
        <f t="shared" si="9"/>
        <v>1</v>
      </c>
      <c r="U57" s="7">
        <f t="shared" si="10"/>
        <v>0</v>
      </c>
      <c r="V57" s="4">
        <f t="shared" si="11"/>
        <v>0</v>
      </c>
      <c r="W57" s="4">
        <f t="shared" si="12"/>
        <v>0</v>
      </c>
      <c r="X57" s="4">
        <f t="shared" si="13"/>
        <v>0</v>
      </c>
      <c r="Y57" s="4">
        <f t="shared" si="14"/>
        <v>0</v>
      </c>
      <c r="Z57" s="4" t="b">
        <f t="shared" si="15"/>
        <v>1</v>
      </c>
    </row>
    <row r="58" spans="1:26" ht="16" x14ac:dyDescent="0.25">
      <c r="A58" s="23" t="s">
        <v>128</v>
      </c>
      <c r="B58" s="49">
        <f t="shared" si="0"/>
        <v>0</v>
      </c>
      <c r="C58" s="49">
        <f t="shared" si="1"/>
        <v>0</v>
      </c>
      <c r="D58" s="49">
        <f t="shared" si="2"/>
        <v>0</v>
      </c>
      <c r="E58" s="49">
        <f t="shared" si="3"/>
        <v>0</v>
      </c>
      <c r="F58" s="49">
        <f t="shared" si="4"/>
        <v>0</v>
      </c>
      <c r="G58" s="49">
        <f t="shared" si="5"/>
        <v>0</v>
      </c>
      <c r="H58" s="49">
        <f t="shared" si="6"/>
        <v>0</v>
      </c>
      <c r="I58" s="7" t="b">
        <f t="shared" si="7"/>
        <v>1</v>
      </c>
      <c r="L58" s="4">
        <f t="shared" si="8"/>
        <v>0</v>
      </c>
      <c r="M58" s="4">
        <f>IFERROR(VLOOKUP($A58,'강북영업본부 IU'!$A:$G,3,FALSE),0)</f>
        <v>0</v>
      </c>
      <c r="N58" s="4">
        <f>IFERROR(VLOOKUP($A58,'강북영업본부 IU'!$A:$G,4,FALSE),0)</f>
        <v>0</v>
      </c>
      <c r="O58" s="4">
        <f>IFERROR(VLOOKUP($A58,'강북영업본부 IU'!$A:$G,5,FALSE),0)</f>
        <v>0</v>
      </c>
      <c r="P58" s="4">
        <f>IFERROR(VLOOKUP($A58,'강북영업본부 IU'!$A:$G,6,FALSE),0)</f>
        <v>0</v>
      </c>
      <c r="Q58" s="4">
        <f>IFERROR(VLOOKUP($A58,'강북영업본부 IU'!$A:$G,7,FALSE),0)</f>
        <v>0</v>
      </c>
      <c r="R58" s="4" t="b">
        <f t="shared" si="9"/>
        <v>1</v>
      </c>
      <c r="U58" s="7">
        <f t="shared" si="10"/>
        <v>0</v>
      </c>
      <c r="V58" s="4">
        <f t="shared" si="11"/>
        <v>0</v>
      </c>
      <c r="W58" s="4">
        <f t="shared" si="12"/>
        <v>0</v>
      </c>
      <c r="X58" s="4">
        <f t="shared" si="13"/>
        <v>0</v>
      </c>
      <c r="Y58" s="4">
        <f t="shared" si="14"/>
        <v>0</v>
      </c>
      <c r="Z58" s="4" t="b">
        <f t="shared" si="15"/>
        <v>1</v>
      </c>
    </row>
    <row r="59" spans="1:26" ht="16" x14ac:dyDescent="0.25">
      <c r="A59" s="23" t="s">
        <v>36</v>
      </c>
      <c r="B59" s="49">
        <f t="shared" si="0"/>
        <v>1900000</v>
      </c>
      <c r="C59" s="49">
        <f t="shared" si="1"/>
        <v>0</v>
      </c>
      <c r="D59" s="49">
        <f t="shared" si="2"/>
        <v>400000</v>
      </c>
      <c r="E59" s="49">
        <f t="shared" si="3"/>
        <v>0</v>
      </c>
      <c r="F59" s="49">
        <f t="shared" si="4"/>
        <v>1500000</v>
      </c>
      <c r="G59" s="49">
        <f t="shared" si="5"/>
        <v>0</v>
      </c>
      <c r="H59" s="49">
        <f t="shared" si="6"/>
        <v>0</v>
      </c>
      <c r="I59" s="7" t="b">
        <f t="shared" si="7"/>
        <v>1</v>
      </c>
      <c r="L59" s="4">
        <f t="shared" si="8"/>
        <v>1900000</v>
      </c>
      <c r="M59" s="4">
        <f>IFERROR(VLOOKUP($A59,'강북영업본부 IU'!$A:$G,3,FALSE),0)</f>
        <v>0</v>
      </c>
      <c r="N59" s="4">
        <f>IFERROR(VLOOKUP($A59,'강북영업본부 IU'!$A:$G,4,FALSE),0)</f>
        <v>0</v>
      </c>
      <c r="O59" s="4">
        <f>IFERROR(VLOOKUP($A59,'강북영업본부 IU'!$A:$G,5,FALSE),0)</f>
        <v>400000</v>
      </c>
      <c r="P59" s="4">
        <f>IFERROR(VLOOKUP($A59,'강북영업본부 IU'!$A:$G,6,FALSE),0)</f>
        <v>1500000</v>
      </c>
      <c r="Q59" s="4">
        <f>IFERROR(VLOOKUP($A59,'강북영업본부 IU'!$A:$G,7,FALSE),0)</f>
        <v>0</v>
      </c>
      <c r="R59" s="4" t="b">
        <f t="shared" si="9"/>
        <v>1</v>
      </c>
      <c r="U59" s="7">
        <f t="shared" si="10"/>
        <v>0</v>
      </c>
      <c r="V59" s="4">
        <f t="shared" si="11"/>
        <v>0</v>
      </c>
      <c r="W59" s="4">
        <f t="shared" si="12"/>
        <v>0</v>
      </c>
      <c r="X59" s="4">
        <f t="shared" si="13"/>
        <v>0</v>
      </c>
      <c r="Y59" s="4">
        <f t="shared" si="14"/>
        <v>0</v>
      </c>
      <c r="Z59" s="4" t="b">
        <f t="shared" si="15"/>
        <v>1</v>
      </c>
    </row>
    <row r="60" spans="1:26" ht="16" x14ac:dyDescent="0.25">
      <c r="A60" s="23" t="s">
        <v>149</v>
      </c>
      <c r="B60" s="49">
        <f t="shared" si="0"/>
        <v>0</v>
      </c>
      <c r="C60" s="49">
        <f t="shared" si="1"/>
        <v>0</v>
      </c>
      <c r="D60" s="49">
        <f t="shared" si="2"/>
        <v>0</v>
      </c>
      <c r="E60" s="49">
        <f t="shared" si="3"/>
        <v>0</v>
      </c>
      <c r="F60" s="49">
        <f t="shared" si="4"/>
        <v>0</v>
      </c>
      <c r="G60" s="49">
        <f t="shared" si="5"/>
        <v>0</v>
      </c>
      <c r="H60" s="49">
        <f t="shared" si="6"/>
        <v>0</v>
      </c>
      <c r="I60" s="7" t="b">
        <f t="shared" si="7"/>
        <v>1</v>
      </c>
      <c r="L60" s="4">
        <f t="shared" si="8"/>
        <v>0</v>
      </c>
      <c r="M60" s="4">
        <f>IFERROR(VLOOKUP($A60,'강북영업본부 IU'!$A:$G,3,FALSE),0)</f>
        <v>0</v>
      </c>
      <c r="N60" s="4">
        <f>IFERROR(VLOOKUP($A60,'강북영업본부 IU'!$A:$G,4,FALSE),0)</f>
        <v>0</v>
      </c>
      <c r="O60" s="4">
        <f>IFERROR(VLOOKUP($A60,'강북영업본부 IU'!$A:$G,5,FALSE),0)</f>
        <v>0</v>
      </c>
      <c r="P60" s="4">
        <f>IFERROR(VLOOKUP($A60,'강북영업본부 IU'!$A:$G,6,FALSE),0)</f>
        <v>0</v>
      </c>
      <c r="Q60" s="4">
        <f>IFERROR(VLOOKUP($A60,'강북영업본부 IU'!$A:$G,7,FALSE),0)</f>
        <v>0</v>
      </c>
      <c r="R60" s="4" t="b">
        <f t="shared" si="9"/>
        <v>1</v>
      </c>
      <c r="U60" s="7">
        <f t="shared" si="10"/>
        <v>0</v>
      </c>
      <c r="V60" s="4">
        <f t="shared" si="11"/>
        <v>0</v>
      </c>
      <c r="W60" s="4">
        <f t="shared" si="12"/>
        <v>0</v>
      </c>
      <c r="X60" s="4">
        <f t="shared" si="13"/>
        <v>0</v>
      </c>
      <c r="Y60" s="4">
        <f t="shared" si="14"/>
        <v>0</v>
      </c>
      <c r="Z60" s="4" t="b">
        <f t="shared" si="15"/>
        <v>1</v>
      </c>
    </row>
    <row r="61" spans="1:26" ht="16" x14ac:dyDescent="0.25">
      <c r="A61" s="23" t="s">
        <v>384</v>
      </c>
      <c r="B61" s="49">
        <f t="shared" si="0"/>
        <v>0</v>
      </c>
      <c r="C61" s="49">
        <f t="shared" si="1"/>
        <v>0</v>
      </c>
      <c r="D61" s="49">
        <f t="shared" si="2"/>
        <v>0</v>
      </c>
      <c r="E61" s="49">
        <f t="shared" si="3"/>
        <v>0</v>
      </c>
      <c r="F61" s="49">
        <f t="shared" si="4"/>
        <v>0</v>
      </c>
      <c r="G61" s="49">
        <f t="shared" si="5"/>
        <v>0</v>
      </c>
      <c r="H61" s="49">
        <f t="shared" si="6"/>
        <v>0</v>
      </c>
      <c r="I61" s="7" t="b">
        <f t="shared" si="7"/>
        <v>1</v>
      </c>
      <c r="L61" s="4">
        <f t="shared" si="8"/>
        <v>0</v>
      </c>
      <c r="M61" s="4">
        <f>IFERROR(VLOOKUP($A61,'강북영업본부 IU'!$A:$G,3,FALSE),0)</f>
        <v>0</v>
      </c>
      <c r="N61" s="4">
        <f>IFERROR(VLOOKUP($A61,'강북영업본부 IU'!$A:$G,4,FALSE),0)</f>
        <v>0</v>
      </c>
      <c r="O61" s="4">
        <f>IFERROR(VLOOKUP($A61,'강북영업본부 IU'!$A:$G,5,FALSE),0)</f>
        <v>0</v>
      </c>
      <c r="P61" s="4">
        <f>IFERROR(VLOOKUP($A61,'강북영업본부 IU'!$A:$G,6,FALSE),0)</f>
        <v>0</v>
      </c>
      <c r="Q61" s="4">
        <f>IFERROR(VLOOKUP($A61,'강북영업본부 IU'!$A:$G,7,FALSE),0)</f>
        <v>0</v>
      </c>
      <c r="R61" s="4" t="b">
        <f t="shared" si="9"/>
        <v>1</v>
      </c>
      <c r="U61" s="7">
        <f t="shared" si="10"/>
        <v>0</v>
      </c>
      <c r="V61" s="4">
        <f t="shared" si="11"/>
        <v>0</v>
      </c>
      <c r="W61" s="4">
        <f t="shared" si="12"/>
        <v>0</v>
      </c>
      <c r="X61" s="4">
        <f t="shared" si="13"/>
        <v>0</v>
      </c>
      <c r="Y61" s="4">
        <f t="shared" si="14"/>
        <v>0</v>
      </c>
      <c r="Z61" s="4" t="b">
        <f t="shared" si="15"/>
        <v>1</v>
      </c>
    </row>
    <row r="62" spans="1:26" ht="16" x14ac:dyDescent="0.25">
      <c r="A62" s="24" t="s">
        <v>37</v>
      </c>
      <c r="B62" s="49">
        <f t="shared" si="0"/>
        <v>350957650</v>
      </c>
      <c r="C62" s="49">
        <f t="shared" si="1"/>
        <v>123980730</v>
      </c>
      <c r="D62" s="49">
        <f t="shared" si="2"/>
        <v>134480630</v>
      </c>
      <c r="E62" s="49">
        <f t="shared" si="3"/>
        <v>22931351.590930764</v>
      </c>
      <c r="F62" s="49">
        <f t="shared" si="4"/>
        <v>63182740</v>
      </c>
      <c r="G62" s="49">
        <f t="shared" si="5"/>
        <v>2942400</v>
      </c>
      <c r="H62" s="49">
        <f t="shared" si="6"/>
        <v>3439798.4090692354</v>
      </c>
      <c r="I62" s="7" t="b">
        <f t="shared" si="7"/>
        <v>1</v>
      </c>
      <c r="L62" s="4">
        <f t="shared" si="8"/>
        <v>350957650</v>
      </c>
      <c r="M62" s="4">
        <f>IFERROR(VLOOKUP($A62,'강북영업본부 IU'!$A:$G,3,FALSE),0)</f>
        <v>26371150</v>
      </c>
      <c r="N62" s="4">
        <f>IFERROR(VLOOKUP($A62,'강북영업본부 IU'!$A:$G,4,FALSE),0)</f>
        <v>123980730</v>
      </c>
      <c r="O62" s="4">
        <f>IFERROR(VLOOKUP($A62,'강북영업본부 IU'!$A:$G,5,FALSE),0)</f>
        <v>134480630</v>
      </c>
      <c r="P62" s="4">
        <f>IFERROR(VLOOKUP($A62,'강북영업본부 IU'!$A:$G,6,FALSE),0)</f>
        <v>63182740</v>
      </c>
      <c r="Q62" s="4">
        <f>IFERROR(VLOOKUP($A62,'강북영업본부 IU'!$A:$G,7,FALSE),0)</f>
        <v>2942400</v>
      </c>
      <c r="R62" s="4" t="b">
        <f t="shared" si="9"/>
        <v>1</v>
      </c>
      <c r="U62" s="7">
        <f t="shared" si="10"/>
        <v>26371150</v>
      </c>
      <c r="V62" s="4">
        <f t="shared" si="11"/>
        <v>11734822.005867248</v>
      </c>
      <c r="W62" s="4">
        <f t="shared" si="12"/>
        <v>11196529.585063515</v>
      </c>
      <c r="X62" s="4">
        <f t="shared" si="13"/>
        <v>2615826.7728463877</v>
      </c>
      <c r="Y62" s="4">
        <f t="shared" si="14"/>
        <v>823971.63622284774</v>
      </c>
      <c r="Z62" s="4" t="b">
        <f t="shared" si="15"/>
        <v>1</v>
      </c>
    </row>
    <row r="63" spans="1:26" ht="16" x14ac:dyDescent="0.25">
      <c r="A63" s="23" t="s">
        <v>38</v>
      </c>
      <c r="B63" s="49">
        <f t="shared" si="0"/>
        <v>58347450</v>
      </c>
      <c r="C63" s="49">
        <f t="shared" si="1"/>
        <v>16755950</v>
      </c>
      <c r="D63" s="49">
        <f t="shared" si="2"/>
        <v>6824600</v>
      </c>
      <c r="E63" s="49">
        <f t="shared" si="3"/>
        <v>21887877.115637995</v>
      </c>
      <c r="F63" s="49">
        <f t="shared" si="4"/>
        <v>9595750</v>
      </c>
      <c r="G63" s="49">
        <f t="shared" si="5"/>
        <v>0</v>
      </c>
      <c r="H63" s="49">
        <f t="shared" si="6"/>
        <v>3283272.8843620047</v>
      </c>
      <c r="I63" s="7" t="b">
        <f t="shared" si="7"/>
        <v>1</v>
      </c>
      <c r="L63" s="4">
        <f t="shared" si="8"/>
        <v>58347450</v>
      </c>
      <c r="M63" s="4">
        <f>IFERROR(VLOOKUP($A63,'강북영업본부 IU'!$A:$G,3,FALSE),0)</f>
        <v>25171150</v>
      </c>
      <c r="N63" s="4">
        <f>IFERROR(VLOOKUP($A63,'강북영업본부 IU'!$A:$G,4,FALSE),0)</f>
        <v>16755950</v>
      </c>
      <c r="O63" s="4">
        <f>IFERROR(VLOOKUP($A63,'강북영업본부 IU'!$A:$G,5,FALSE),0)</f>
        <v>6824600</v>
      </c>
      <c r="P63" s="4">
        <f>IFERROR(VLOOKUP($A63,'강북영업본부 IU'!$A:$G,6,FALSE),0)</f>
        <v>9595750</v>
      </c>
      <c r="Q63" s="4">
        <f>IFERROR(VLOOKUP($A63,'강북영업본부 IU'!$A:$G,7,FALSE),0)</f>
        <v>0</v>
      </c>
      <c r="R63" s="4" t="b">
        <f t="shared" si="9"/>
        <v>1</v>
      </c>
      <c r="U63" s="7">
        <f t="shared" si="10"/>
        <v>25171150</v>
      </c>
      <c r="V63" s="4">
        <f t="shared" si="11"/>
        <v>11200837.4656769</v>
      </c>
      <c r="W63" s="4">
        <f t="shared" si="12"/>
        <v>10687039.649961093</v>
      </c>
      <c r="X63" s="4">
        <f t="shared" si="13"/>
        <v>2496795.4781392678</v>
      </c>
      <c r="Y63" s="4">
        <f t="shared" si="14"/>
        <v>786477.40622273716</v>
      </c>
      <c r="Z63" s="4" t="b">
        <f t="shared" si="15"/>
        <v>1</v>
      </c>
    </row>
    <row r="64" spans="1:26" ht="16" x14ac:dyDescent="0.25">
      <c r="A64" s="23" t="s">
        <v>206</v>
      </c>
      <c r="B64" s="49">
        <f t="shared" si="0"/>
        <v>0</v>
      </c>
      <c r="C64" s="49">
        <f t="shared" si="1"/>
        <v>0</v>
      </c>
      <c r="D64" s="49">
        <f t="shared" si="2"/>
        <v>0</v>
      </c>
      <c r="E64" s="49">
        <f t="shared" si="3"/>
        <v>0</v>
      </c>
      <c r="F64" s="49">
        <f t="shared" si="4"/>
        <v>0</v>
      </c>
      <c r="G64" s="49">
        <f t="shared" si="5"/>
        <v>0</v>
      </c>
      <c r="H64" s="49">
        <f t="shared" si="6"/>
        <v>0</v>
      </c>
      <c r="I64" s="7" t="b">
        <f t="shared" si="7"/>
        <v>1</v>
      </c>
      <c r="L64" s="4">
        <f t="shared" si="8"/>
        <v>0</v>
      </c>
      <c r="M64" s="4">
        <f>IFERROR(VLOOKUP($A64,'강북영업본부 IU'!$A:$G,3,FALSE),0)</f>
        <v>0</v>
      </c>
      <c r="N64" s="4">
        <f>IFERROR(VLOOKUP($A64,'강북영업본부 IU'!$A:$G,4,FALSE),0)</f>
        <v>0</v>
      </c>
      <c r="O64" s="4">
        <f>IFERROR(VLOOKUP($A64,'강북영업본부 IU'!$A:$G,5,FALSE),0)</f>
        <v>0</v>
      </c>
      <c r="P64" s="4">
        <f>IFERROR(VLOOKUP($A64,'강북영업본부 IU'!$A:$G,6,FALSE),0)</f>
        <v>0</v>
      </c>
      <c r="Q64" s="4">
        <f>IFERROR(VLOOKUP($A64,'강북영업본부 IU'!$A:$G,7,FALSE),0)</f>
        <v>0</v>
      </c>
      <c r="R64" s="4" t="b">
        <f t="shared" si="9"/>
        <v>1</v>
      </c>
      <c r="U64" s="7">
        <f t="shared" si="10"/>
        <v>0</v>
      </c>
      <c r="V64" s="4">
        <f t="shared" si="11"/>
        <v>0</v>
      </c>
      <c r="W64" s="4">
        <f t="shared" si="12"/>
        <v>0</v>
      </c>
      <c r="X64" s="4">
        <f t="shared" si="13"/>
        <v>0</v>
      </c>
      <c r="Y64" s="4">
        <f t="shared" si="14"/>
        <v>0</v>
      </c>
      <c r="Z64" s="4" t="b">
        <f t="shared" si="15"/>
        <v>1</v>
      </c>
    </row>
    <row r="65" spans="1:26" ht="16" x14ac:dyDescent="0.25">
      <c r="A65" s="23" t="s">
        <v>207</v>
      </c>
      <c r="B65" s="49">
        <f t="shared" si="0"/>
        <v>0</v>
      </c>
      <c r="C65" s="49">
        <f t="shared" si="1"/>
        <v>0</v>
      </c>
      <c r="D65" s="49">
        <f t="shared" si="2"/>
        <v>0</v>
      </c>
      <c r="E65" s="49">
        <f t="shared" si="3"/>
        <v>0</v>
      </c>
      <c r="F65" s="49">
        <f t="shared" si="4"/>
        <v>0</v>
      </c>
      <c r="G65" s="49">
        <f t="shared" si="5"/>
        <v>0</v>
      </c>
      <c r="H65" s="49">
        <f t="shared" si="6"/>
        <v>0</v>
      </c>
      <c r="I65" s="7" t="b">
        <f t="shared" si="7"/>
        <v>1</v>
      </c>
      <c r="L65" s="4">
        <f t="shared" si="8"/>
        <v>0</v>
      </c>
      <c r="M65" s="4">
        <f>IFERROR(VLOOKUP($A65,'강북영업본부 IU'!$A:$G,3,FALSE),0)</f>
        <v>0</v>
      </c>
      <c r="N65" s="4">
        <f>IFERROR(VLOOKUP($A65,'강북영업본부 IU'!$A:$G,4,FALSE),0)</f>
        <v>0</v>
      </c>
      <c r="O65" s="4">
        <f>IFERROR(VLOOKUP($A65,'강북영업본부 IU'!$A:$G,5,FALSE),0)</f>
        <v>0</v>
      </c>
      <c r="P65" s="4">
        <f>IFERROR(VLOOKUP($A65,'강북영업본부 IU'!$A:$G,6,FALSE),0)</f>
        <v>0</v>
      </c>
      <c r="Q65" s="4">
        <f>IFERROR(VLOOKUP($A65,'강북영업본부 IU'!$A:$G,7,FALSE),0)</f>
        <v>0</v>
      </c>
      <c r="R65" s="4" t="b">
        <f t="shared" si="9"/>
        <v>1</v>
      </c>
      <c r="U65" s="7">
        <f t="shared" si="10"/>
        <v>0</v>
      </c>
      <c r="V65" s="4">
        <f t="shared" si="11"/>
        <v>0</v>
      </c>
      <c r="W65" s="4">
        <f t="shared" si="12"/>
        <v>0</v>
      </c>
      <c r="X65" s="4">
        <f t="shared" si="13"/>
        <v>0</v>
      </c>
      <c r="Y65" s="4">
        <f t="shared" si="14"/>
        <v>0</v>
      </c>
      <c r="Z65" s="4" t="b">
        <f t="shared" si="15"/>
        <v>1</v>
      </c>
    </row>
    <row r="66" spans="1:26" ht="16" x14ac:dyDescent="0.25">
      <c r="A66" s="23" t="s">
        <v>150</v>
      </c>
      <c r="B66" s="49">
        <f t="shared" ref="B66:B129" si="16">L66</f>
        <v>0</v>
      </c>
      <c r="C66" s="49">
        <f t="shared" ref="C66:C129" si="17">N66</f>
        <v>0</v>
      </c>
      <c r="D66" s="49">
        <f t="shared" ref="D66:D129" si="18">O66</f>
        <v>0</v>
      </c>
      <c r="E66" s="49">
        <f t="shared" ref="E66:E129" si="19">V66+W66</f>
        <v>0</v>
      </c>
      <c r="F66" s="49">
        <f t="shared" ref="F66:F129" si="20">P66</f>
        <v>0</v>
      </c>
      <c r="G66" s="49">
        <f t="shared" ref="G66:G129" si="21">Q66</f>
        <v>0</v>
      </c>
      <c r="H66" s="49">
        <f t="shared" ref="H66:H129" si="22">X66+Y66</f>
        <v>0</v>
      </c>
      <c r="I66" s="7" t="b">
        <f t="shared" ref="I66:I129" si="23">B66=SUM(C66:H66)</f>
        <v>1</v>
      </c>
      <c r="L66" s="4">
        <f t="shared" ref="L66:L129" si="24">SUM(M66:Q66)</f>
        <v>0</v>
      </c>
      <c r="M66" s="4">
        <f>IFERROR(VLOOKUP($A66,'강북영업본부 IU'!$A:$G,3,FALSE),0)</f>
        <v>0</v>
      </c>
      <c r="N66" s="4">
        <f>IFERROR(VLOOKUP($A66,'강북영업본부 IU'!$A:$G,4,FALSE),0)</f>
        <v>0</v>
      </c>
      <c r="O66" s="4">
        <f>IFERROR(VLOOKUP($A66,'강북영업본부 IU'!$A:$G,5,FALSE),0)</f>
        <v>0</v>
      </c>
      <c r="P66" s="4">
        <f>IFERROR(VLOOKUP($A66,'강북영업본부 IU'!$A:$G,6,FALSE),0)</f>
        <v>0</v>
      </c>
      <c r="Q66" s="4">
        <f>IFERROR(VLOOKUP($A66,'강북영업본부 IU'!$A:$G,7,FALSE),0)</f>
        <v>0</v>
      </c>
      <c r="R66" s="4" t="b">
        <f t="shared" ref="R66:R129" si="25">L66=SUM(M66:Q66)</f>
        <v>1</v>
      </c>
      <c r="U66" s="7">
        <f t="shared" ref="U66:U129" si="26">M66</f>
        <v>0</v>
      </c>
      <c r="V66" s="4">
        <f t="shared" ref="V66:V129" si="27">$U66*N$262</f>
        <v>0</v>
      </c>
      <c r="W66" s="4">
        <f t="shared" ref="W66:W129" si="28">$U66*O$262</f>
        <v>0</v>
      </c>
      <c r="X66" s="4">
        <f t="shared" ref="X66:X129" si="29">$U66*P$262</f>
        <v>0</v>
      </c>
      <c r="Y66" s="4">
        <f t="shared" ref="Y66:Y129" si="30">$U66*Q$262</f>
        <v>0</v>
      </c>
      <c r="Z66" s="4" t="b">
        <f t="shared" ref="Z66:Z129" si="31">U66=SUM(V66:Y66)</f>
        <v>1</v>
      </c>
    </row>
    <row r="67" spans="1:26" ht="16" x14ac:dyDescent="0.25">
      <c r="A67" s="23" t="s">
        <v>39</v>
      </c>
      <c r="B67" s="49">
        <f t="shared" si="16"/>
        <v>292610200</v>
      </c>
      <c r="C67" s="49">
        <f t="shared" si="17"/>
        <v>107224780</v>
      </c>
      <c r="D67" s="49">
        <f t="shared" si="18"/>
        <v>127656030</v>
      </c>
      <c r="E67" s="49">
        <f t="shared" si="19"/>
        <v>1043474.4752927694</v>
      </c>
      <c r="F67" s="49">
        <f t="shared" si="20"/>
        <v>53586990</v>
      </c>
      <c r="G67" s="49">
        <f t="shared" si="21"/>
        <v>2942400</v>
      </c>
      <c r="H67" s="49">
        <f t="shared" si="22"/>
        <v>156525.52470723054</v>
      </c>
      <c r="I67" s="7" t="b">
        <f t="shared" si="23"/>
        <v>1</v>
      </c>
      <c r="L67" s="4">
        <f t="shared" si="24"/>
        <v>292610200</v>
      </c>
      <c r="M67" s="4">
        <f>IFERROR(VLOOKUP($A67,'강북영업본부 IU'!$A:$G,3,FALSE),0)</f>
        <v>1200000</v>
      </c>
      <c r="N67" s="4">
        <f>IFERROR(VLOOKUP($A67,'강북영업본부 IU'!$A:$G,4,FALSE),0)</f>
        <v>107224780</v>
      </c>
      <c r="O67" s="4">
        <f>IFERROR(VLOOKUP($A67,'강북영업본부 IU'!$A:$G,5,FALSE),0)</f>
        <v>127656030</v>
      </c>
      <c r="P67" s="4">
        <f>IFERROR(VLOOKUP($A67,'강북영업본부 IU'!$A:$G,6,FALSE),0)</f>
        <v>53586990</v>
      </c>
      <c r="Q67" s="4">
        <f>IFERROR(VLOOKUP($A67,'강북영업본부 IU'!$A:$G,7,FALSE),0)</f>
        <v>2942400</v>
      </c>
      <c r="R67" s="4" t="b">
        <f t="shared" si="25"/>
        <v>1</v>
      </c>
      <c r="U67" s="7">
        <f t="shared" si="26"/>
        <v>1200000</v>
      </c>
      <c r="V67" s="4">
        <f t="shared" si="27"/>
        <v>533984.54019034805</v>
      </c>
      <c r="W67" s="4">
        <f t="shared" si="28"/>
        <v>509489.93510242132</v>
      </c>
      <c r="X67" s="4">
        <f t="shared" si="29"/>
        <v>119031.29470711992</v>
      </c>
      <c r="Y67" s="4">
        <f t="shared" si="30"/>
        <v>37494.230000110627</v>
      </c>
      <c r="Z67" s="4" t="b">
        <f t="shared" si="31"/>
        <v>1</v>
      </c>
    </row>
    <row r="68" spans="1:26" ht="16" x14ac:dyDescent="0.25">
      <c r="A68" s="23" t="s">
        <v>151</v>
      </c>
      <c r="B68" s="49">
        <f t="shared" si="16"/>
        <v>0</v>
      </c>
      <c r="C68" s="49">
        <f t="shared" si="17"/>
        <v>0</v>
      </c>
      <c r="D68" s="49">
        <f t="shared" si="18"/>
        <v>0</v>
      </c>
      <c r="E68" s="49">
        <f t="shared" si="19"/>
        <v>0</v>
      </c>
      <c r="F68" s="49">
        <f t="shared" si="20"/>
        <v>0</v>
      </c>
      <c r="G68" s="49">
        <f t="shared" si="21"/>
        <v>0</v>
      </c>
      <c r="H68" s="49">
        <f t="shared" si="22"/>
        <v>0</v>
      </c>
      <c r="I68" s="7" t="b">
        <f t="shared" si="23"/>
        <v>1</v>
      </c>
      <c r="L68" s="4">
        <f t="shared" si="24"/>
        <v>0</v>
      </c>
      <c r="M68" s="4">
        <f>IFERROR(VLOOKUP($A68,'강북영업본부 IU'!$A:$G,3,FALSE),0)</f>
        <v>0</v>
      </c>
      <c r="N68" s="4">
        <f>IFERROR(VLOOKUP($A68,'강북영업본부 IU'!$A:$G,4,FALSE),0)</f>
        <v>0</v>
      </c>
      <c r="O68" s="4">
        <f>IFERROR(VLOOKUP($A68,'강북영업본부 IU'!$A:$G,5,FALSE),0)</f>
        <v>0</v>
      </c>
      <c r="P68" s="4">
        <f>IFERROR(VLOOKUP($A68,'강북영업본부 IU'!$A:$G,6,FALSE),0)</f>
        <v>0</v>
      </c>
      <c r="Q68" s="4">
        <f>IFERROR(VLOOKUP($A68,'강북영업본부 IU'!$A:$G,7,FALSE),0)</f>
        <v>0</v>
      </c>
      <c r="R68" s="4" t="b">
        <f t="shared" si="25"/>
        <v>1</v>
      </c>
      <c r="U68" s="7">
        <f t="shared" si="26"/>
        <v>0</v>
      </c>
      <c r="V68" s="4">
        <f t="shared" si="27"/>
        <v>0</v>
      </c>
      <c r="W68" s="4">
        <f t="shared" si="28"/>
        <v>0</v>
      </c>
      <c r="X68" s="4">
        <f t="shared" si="29"/>
        <v>0</v>
      </c>
      <c r="Y68" s="4">
        <f t="shared" si="30"/>
        <v>0</v>
      </c>
      <c r="Z68" s="4" t="b">
        <f t="shared" si="31"/>
        <v>1</v>
      </c>
    </row>
    <row r="69" spans="1:26" ht="16" x14ac:dyDescent="0.25">
      <c r="A69" s="24" t="s">
        <v>152</v>
      </c>
      <c r="B69" s="49">
        <f t="shared" si="16"/>
        <v>0</v>
      </c>
      <c r="C69" s="49">
        <f t="shared" si="17"/>
        <v>0</v>
      </c>
      <c r="D69" s="49">
        <f t="shared" si="18"/>
        <v>0</v>
      </c>
      <c r="E69" s="49">
        <f t="shared" si="19"/>
        <v>0</v>
      </c>
      <c r="F69" s="49">
        <f t="shared" si="20"/>
        <v>0</v>
      </c>
      <c r="G69" s="49">
        <f t="shared" si="21"/>
        <v>0</v>
      </c>
      <c r="H69" s="49">
        <f t="shared" si="22"/>
        <v>0</v>
      </c>
      <c r="I69" s="7" t="b">
        <f t="shared" si="23"/>
        <v>1</v>
      </c>
      <c r="L69" s="4">
        <f t="shared" si="24"/>
        <v>0</v>
      </c>
      <c r="M69" s="4">
        <f>IFERROR(VLOOKUP($A69,'강북영업본부 IU'!$A:$G,3,FALSE),0)</f>
        <v>0</v>
      </c>
      <c r="N69" s="4">
        <f>IFERROR(VLOOKUP($A69,'강북영업본부 IU'!$A:$G,4,FALSE),0)</f>
        <v>0</v>
      </c>
      <c r="O69" s="4">
        <f>IFERROR(VLOOKUP($A69,'강북영업본부 IU'!$A:$G,5,FALSE),0)</f>
        <v>0</v>
      </c>
      <c r="P69" s="4">
        <f>IFERROR(VLOOKUP($A69,'강북영업본부 IU'!$A:$G,6,FALSE),0)</f>
        <v>0</v>
      </c>
      <c r="Q69" s="4">
        <f>IFERROR(VLOOKUP($A69,'강북영업본부 IU'!$A:$G,7,FALSE),0)</f>
        <v>0</v>
      </c>
      <c r="R69" s="4" t="b">
        <f t="shared" si="25"/>
        <v>1</v>
      </c>
      <c r="U69" s="7">
        <f t="shared" si="26"/>
        <v>0</v>
      </c>
      <c r="V69" s="4">
        <f t="shared" si="27"/>
        <v>0</v>
      </c>
      <c r="W69" s="4">
        <f t="shared" si="28"/>
        <v>0</v>
      </c>
      <c r="X69" s="4">
        <f t="shared" si="29"/>
        <v>0</v>
      </c>
      <c r="Y69" s="4">
        <f t="shared" si="30"/>
        <v>0</v>
      </c>
      <c r="Z69" s="4" t="b">
        <f t="shared" si="31"/>
        <v>1</v>
      </c>
    </row>
    <row r="70" spans="1:26" ht="16" x14ac:dyDescent="0.25">
      <c r="A70" s="24" t="s">
        <v>40</v>
      </c>
      <c r="B70" s="49">
        <f t="shared" si="16"/>
        <v>96482032</v>
      </c>
      <c r="C70" s="49">
        <f t="shared" si="17"/>
        <v>35649176</v>
      </c>
      <c r="D70" s="49">
        <f t="shared" si="18"/>
        <v>34159751</v>
      </c>
      <c r="E70" s="49">
        <f t="shared" si="19"/>
        <v>2853218.3445823449</v>
      </c>
      <c r="F70" s="49">
        <f t="shared" si="20"/>
        <v>18813509</v>
      </c>
      <c r="G70" s="49">
        <f t="shared" si="21"/>
        <v>4578383</v>
      </c>
      <c r="H70" s="49">
        <f t="shared" si="22"/>
        <v>427994.65541765501</v>
      </c>
      <c r="I70" s="7" t="b">
        <f t="shared" si="23"/>
        <v>1</v>
      </c>
      <c r="L70" s="4">
        <f t="shared" si="24"/>
        <v>96482032</v>
      </c>
      <c r="M70" s="4">
        <f>IFERROR(VLOOKUP($A70,'강북영업본부 IU'!$A:$G,3,FALSE),0)</f>
        <v>3281213</v>
      </c>
      <c r="N70" s="4">
        <f>IFERROR(VLOOKUP($A70,'강북영업본부 IU'!$A:$G,4,FALSE),0)</f>
        <v>35649176</v>
      </c>
      <c r="O70" s="4">
        <f>IFERROR(VLOOKUP($A70,'강북영업본부 IU'!$A:$G,5,FALSE),0)</f>
        <v>34159751</v>
      </c>
      <c r="P70" s="4">
        <f>IFERROR(VLOOKUP($A70,'강북영업본부 IU'!$A:$G,6,FALSE),0)</f>
        <v>18813509</v>
      </c>
      <c r="Q70" s="4">
        <f>IFERROR(VLOOKUP($A70,'강북영업본부 IU'!$A:$G,7,FALSE),0)</f>
        <v>4578383</v>
      </c>
      <c r="R70" s="4" t="b">
        <f t="shared" si="25"/>
        <v>1</v>
      </c>
      <c r="U70" s="7">
        <f t="shared" si="26"/>
        <v>3281213</v>
      </c>
      <c r="V70" s="4">
        <f t="shared" si="27"/>
        <v>1460097.5125596605</v>
      </c>
      <c r="W70" s="4">
        <f t="shared" si="28"/>
        <v>1393120.8320226844</v>
      </c>
      <c r="X70" s="4">
        <f t="shared" si="29"/>
        <v>325472.52633319423</v>
      </c>
      <c r="Y70" s="4">
        <f t="shared" si="30"/>
        <v>102522.12908446082</v>
      </c>
      <c r="Z70" s="4" t="b">
        <f t="shared" si="31"/>
        <v>1</v>
      </c>
    </row>
    <row r="71" spans="1:26" ht="16" x14ac:dyDescent="0.25">
      <c r="A71" s="23" t="s">
        <v>41</v>
      </c>
      <c r="B71" s="49">
        <f t="shared" si="16"/>
        <v>96482032</v>
      </c>
      <c r="C71" s="49">
        <f t="shared" si="17"/>
        <v>35649176</v>
      </c>
      <c r="D71" s="49">
        <f t="shared" si="18"/>
        <v>34159751</v>
      </c>
      <c r="E71" s="49">
        <f t="shared" si="19"/>
        <v>2853218.3445823449</v>
      </c>
      <c r="F71" s="49">
        <f t="shared" si="20"/>
        <v>18813509</v>
      </c>
      <c r="G71" s="49">
        <f t="shared" si="21"/>
        <v>4578383</v>
      </c>
      <c r="H71" s="49">
        <f t="shared" si="22"/>
        <v>427994.65541765501</v>
      </c>
      <c r="I71" s="7" t="b">
        <f t="shared" si="23"/>
        <v>1</v>
      </c>
      <c r="L71" s="4">
        <f t="shared" si="24"/>
        <v>96482032</v>
      </c>
      <c r="M71" s="4">
        <f>IFERROR(VLOOKUP($A71,'강북영업본부 IU'!$A:$G,3,FALSE),0)</f>
        <v>3281213</v>
      </c>
      <c r="N71" s="4">
        <f>IFERROR(VLOOKUP($A71,'강북영업본부 IU'!$A:$G,4,FALSE),0)</f>
        <v>35649176</v>
      </c>
      <c r="O71" s="4">
        <f>IFERROR(VLOOKUP($A71,'강북영업본부 IU'!$A:$G,5,FALSE),0)</f>
        <v>34159751</v>
      </c>
      <c r="P71" s="4">
        <f>IFERROR(VLOOKUP($A71,'강북영업본부 IU'!$A:$G,6,FALSE),0)</f>
        <v>18813509</v>
      </c>
      <c r="Q71" s="4">
        <f>IFERROR(VLOOKUP($A71,'강북영업본부 IU'!$A:$G,7,FALSE),0)</f>
        <v>4578383</v>
      </c>
      <c r="R71" s="4" t="b">
        <f t="shared" si="25"/>
        <v>1</v>
      </c>
      <c r="U71" s="7">
        <f t="shared" si="26"/>
        <v>3281213</v>
      </c>
      <c r="V71" s="4">
        <f t="shared" si="27"/>
        <v>1460097.5125596605</v>
      </c>
      <c r="W71" s="4">
        <f t="shared" si="28"/>
        <v>1393120.8320226844</v>
      </c>
      <c r="X71" s="4">
        <f t="shared" si="29"/>
        <v>325472.52633319423</v>
      </c>
      <c r="Y71" s="4">
        <f t="shared" si="30"/>
        <v>102522.12908446082</v>
      </c>
      <c r="Z71" s="4" t="b">
        <f t="shared" si="31"/>
        <v>1</v>
      </c>
    </row>
    <row r="72" spans="1:26" ht="16" x14ac:dyDescent="0.25">
      <c r="A72" s="24" t="s">
        <v>208</v>
      </c>
      <c r="B72" s="49">
        <f t="shared" si="16"/>
        <v>2000000</v>
      </c>
      <c r="C72" s="49">
        <f t="shared" si="17"/>
        <v>500000</v>
      </c>
      <c r="D72" s="49">
        <f t="shared" si="18"/>
        <v>500000</v>
      </c>
      <c r="E72" s="49">
        <f t="shared" si="19"/>
        <v>0</v>
      </c>
      <c r="F72" s="49">
        <f t="shared" si="20"/>
        <v>1000000</v>
      </c>
      <c r="G72" s="49">
        <f t="shared" si="21"/>
        <v>0</v>
      </c>
      <c r="H72" s="49">
        <f t="shared" si="22"/>
        <v>0</v>
      </c>
      <c r="I72" s="7" t="b">
        <f t="shared" si="23"/>
        <v>1</v>
      </c>
      <c r="L72" s="4">
        <f t="shared" si="24"/>
        <v>2000000</v>
      </c>
      <c r="M72" s="4">
        <f>IFERROR(VLOOKUP($A72,'강북영업본부 IU'!$A:$G,3,FALSE),0)</f>
        <v>0</v>
      </c>
      <c r="N72" s="4">
        <f>IFERROR(VLOOKUP($A72,'강북영업본부 IU'!$A:$G,4,FALSE),0)</f>
        <v>500000</v>
      </c>
      <c r="O72" s="4">
        <f>IFERROR(VLOOKUP($A72,'강북영업본부 IU'!$A:$G,5,FALSE),0)</f>
        <v>500000</v>
      </c>
      <c r="P72" s="4">
        <f>IFERROR(VLOOKUP($A72,'강북영업본부 IU'!$A:$G,6,FALSE),0)</f>
        <v>1000000</v>
      </c>
      <c r="Q72" s="4">
        <f>IFERROR(VLOOKUP($A72,'강북영업본부 IU'!$A:$G,7,FALSE),0)</f>
        <v>0</v>
      </c>
      <c r="R72" s="4" t="b">
        <f t="shared" si="25"/>
        <v>1</v>
      </c>
      <c r="U72" s="7">
        <f t="shared" si="26"/>
        <v>0</v>
      </c>
      <c r="V72" s="4">
        <f t="shared" si="27"/>
        <v>0</v>
      </c>
      <c r="W72" s="4">
        <f t="shared" si="28"/>
        <v>0</v>
      </c>
      <c r="X72" s="4">
        <f t="shared" si="29"/>
        <v>0</v>
      </c>
      <c r="Y72" s="4">
        <f t="shared" si="30"/>
        <v>0</v>
      </c>
      <c r="Z72" s="4" t="b">
        <f t="shared" si="31"/>
        <v>1</v>
      </c>
    </row>
    <row r="73" spans="1:26" ht="16" x14ac:dyDescent="0.25">
      <c r="A73" s="24" t="s">
        <v>42</v>
      </c>
      <c r="B73" s="49">
        <f t="shared" si="16"/>
        <v>216387901</v>
      </c>
      <c r="C73" s="49">
        <f t="shared" si="17"/>
        <v>71098025</v>
      </c>
      <c r="D73" s="49">
        <f t="shared" si="18"/>
        <v>76751490</v>
      </c>
      <c r="E73" s="49">
        <f t="shared" si="19"/>
        <v>5321265.0430343086</v>
      </c>
      <c r="F73" s="49">
        <f t="shared" si="20"/>
        <v>51312436</v>
      </c>
      <c r="G73" s="49">
        <f t="shared" si="21"/>
        <v>11106473</v>
      </c>
      <c r="H73" s="49">
        <f t="shared" si="22"/>
        <v>798211.95696569083</v>
      </c>
      <c r="I73" s="7" t="b">
        <f t="shared" si="23"/>
        <v>1</v>
      </c>
      <c r="L73" s="4">
        <f t="shared" si="24"/>
        <v>216387901</v>
      </c>
      <c r="M73" s="4">
        <f>IFERROR(VLOOKUP($A73,'강북영업본부 IU'!$A:$G,3,FALSE),0)</f>
        <v>6119477</v>
      </c>
      <c r="N73" s="4">
        <f>IFERROR(VLOOKUP($A73,'강북영업본부 IU'!$A:$G,4,FALSE),0)</f>
        <v>71098025</v>
      </c>
      <c r="O73" s="4">
        <f>IFERROR(VLOOKUP($A73,'강북영업본부 IU'!$A:$G,5,FALSE),0)</f>
        <v>76751490</v>
      </c>
      <c r="P73" s="4">
        <f>IFERROR(VLOOKUP($A73,'강북영업본부 IU'!$A:$G,6,FALSE),0)</f>
        <v>51312436</v>
      </c>
      <c r="Q73" s="4">
        <f>IFERROR(VLOOKUP($A73,'강북영업본부 IU'!$A:$G,7,FALSE),0)</f>
        <v>11106473</v>
      </c>
      <c r="R73" s="4" t="b">
        <f t="shared" si="25"/>
        <v>1</v>
      </c>
      <c r="U73" s="7">
        <f t="shared" si="26"/>
        <v>6119477</v>
      </c>
      <c r="V73" s="4">
        <f t="shared" si="27"/>
        <v>2723088.4267086755</v>
      </c>
      <c r="W73" s="4">
        <f t="shared" si="28"/>
        <v>2598176.6163256331</v>
      </c>
      <c r="X73" s="4">
        <f t="shared" si="29"/>
        <v>607007.72520036832</v>
      </c>
      <c r="Y73" s="4">
        <f t="shared" si="30"/>
        <v>191204.23176532247</v>
      </c>
      <c r="Z73" s="4" t="b">
        <f t="shared" si="31"/>
        <v>1</v>
      </c>
    </row>
    <row r="74" spans="1:26" ht="16" x14ac:dyDescent="0.25">
      <c r="A74" s="23" t="s">
        <v>43</v>
      </c>
      <c r="B74" s="49">
        <f t="shared" si="16"/>
        <v>0</v>
      </c>
      <c r="C74" s="49">
        <f t="shared" si="17"/>
        <v>0</v>
      </c>
      <c r="D74" s="49">
        <f t="shared" si="18"/>
        <v>0</v>
      </c>
      <c r="E74" s="49">
        <f t="shared" si="19"/>
        <v>0</v>
      </c>
      <c r="F74" s="49">
        <f t="shared" si="20"/>
        <v>0</v>
      </c>
      <c r="G74" s="49">
        <f t="shared" si="21"/>
        <v>0</v>
      </c>
      <c r="H74" s="49">
        <f t="shared" si="22"/>
        <v>0</v>
      </c>
      <c r="I74" s="7" t="b">
        <f t="shared" si="23"/>
        <v>1</v>
      </c>
      <c r="L74" s="4">
        <f t="shared" si="24"/>
        <v>0</v>
      </c>
      <c r="M74" s="4">
        <f>IFERROR(VLOOKUP($A74,'강북영업본부 IU'!$A:$G,3,FALSE),0)</f>
        <v>0</v>
      </c>
      <c r="N74" s="4">
        <f>IFERROR(VLOOKUP($A74,'강북영업본부 IU'!$A:$G,4,FALSE),0)</f>
        <v>0</v>
      </c>
      <c r="O74" s="4">
        <f>IFERROR(VLOOKUP($A74,'강북영업본부 IU'!$A:$G,5,FALSE),0)</f>
        <v>0</v>
      </c>
      <c r="P74" s="4">
        <f>IFERROR(VLOOKUP($A74,'강북영업본부 IU'!$A:$G,6,FALSE),0)</f>
        <v>0</v>
      </c>
      <c r="Q74" s="4">
        <f>IFERROR(VLOOKUP($A74,'강북영업본부 IU'!$A:$G,7,FALSE),0)</f>
        <v>0</v>
      </c>
      <c r="R74" s="4" t="b">
        <f t="shared" si="25"/>
        <v>1</v>
      </c>
      <c r="U74" s="7">
        <f t="shared" si="26"/>
        <v>0</v>
      </c>
      <c r="V74" s="4">
        <f t="shared" si="27"/>
        <v>0</v>
      </c>
      <c r="W74" s="4">
        <f t="shared" si="28"/>
        <v>0</v>
      </c>
      <c r="X74" s="4">
        <f t="shared" si="29"/>
        <v>0</v>
      </c>
      <c r="Y74" s="4">
        <f t="shared" si="30"/>
        <v>0</v>
      </c>
      <c r="Z74" s="4" t="b">
        <f t="shared" si="31"/>
        <v>1</v>
      </c>
    </row>
    <row r="75" spans="1:26" ht="16" x14ac:dyDescent="0.25">
      <c r="A75" s="23" t="s">
        <v>44</v>
      </c>
      <c r="B75" s="49">
        <f t="shared" si="16"/>
        <v>8964149</v>
      </c>
      <c r="C75" s="49">
        <f t="shared" si="17"/>
        <v>3192552</v>
      </c>
      <c r="D75" s="49">
        <f t="shared" si="18"/>
        <v>3274057</v>
      </c>
      <c r="E75" s="49">
        <f t="shared" si="19"/>
        <v>342180.49774831871</v>
      </c>
      <c r="F75" s="49">
        <f t="shared" si="20"/>
        <v>1790075</v>
      </c>
      <c r="G75" s="49">
        <f t="shared" si="21"/>
        <v>313956</v>
      </c>
      <c r="H75" s="49">
        <f t="shared" si="22"/>
        <v>51328.502251681319</v>
      </c>
      <c r="I75" s="7" t="b">
        <f t="shared" si="23"/>
        <v>1</v>
      </c>
      <c r="L75" s="4">
        <f t="shared" si="24"/>
        <v>8964149</v>
      </c>
      <c r="M75" s="4">
        <f>IFERROR(VLOOKUP($A75,'강북영업본부 IU'!$A:$G,3,FALSE),0)</f>
        <v>393509</v>
      </c>
      <c r="N75" s="4">
        <f>IFERROR(VLOOKUP($A75,'강북영업본부 IU'!$A:$G,4,FALSE),0)</f>
        <v>3192552</v>
      </c>
      <c r="O75" s="4">
        <f>IFERROR(VLOOKUP($A75,'강북영업본부 IU'!$A:$G,5,FALSE),0)</f>
        <v>3274057</v>
      </c>
      <c r="P75" s="4">
        <f>IFERROR(VLOOKUP($A75,'강북영업본부 IU'!$A:$G,6,FALSE),0)</f>
        <v>1790075</v>
      </c>
      <c r="Q75" s="4">
        <f>IFERROR(VLOOKUP($A75,'강북영업본부 IU'!$A:$G,7,FALSE),0)</f>
        <v>313956</v>
      </c>
      <c r="R75" s="4" t="b">
        <f t="shared" si="25"/>
        <v>1</v>
      </c>
      <c r="U75" s="7">
        <f t="shared" si="26"/>
        <v>393509</v>
      </c>
      <c r="V75" s="4">
        <f t="shared" si="27"/>
        <v>175106.43535480308</v>
      </c>
      <c r="W75" s="4">
        <f t="shared" si="28"/>
        <v>167074.0623935156</v>
      </c>
      <c r="X75" s="4">
        <f t="shared" si="29"/>
        <v>39033.238124086711</v>
      </c>
      <c r="Y75" s="4">
        <f t="shared" si="30"/>
        <v>12295.26412759461</v>
      </c>
      <c r="Z75" s="4" t="b">
        <f t="shared" si="31"/>
        <v>1</v>
      </c>
    </row>
    <row r="76" spans="1:26" ht="16" x14ac:dyDescent="0.25">
      <c r="A76" s="23" t="s">
        <v>45</v>
      </c>
      <c r="B76" s="49">
        <f t="shared" si="16"/>
        <v>44979880</v>
      </c>
      <c r="C76" s="49">
        <f t="shared" si="17"/>
        <v>16619630</v>
      </c>
      <c r="D76" s="49">
        <f t="shared" si="18"/>
        <v>15925260</v>
      </c>
      <c r="E76" s="49">
        <f t="shared" si="19"/>
        <v>1330169.0873794579</v>
      </c>
      <c r="F76" s="49">
        <f t="shared" si="20"/>
        <v>8770850</v>
      </c>
      <c r="G76" s="49">
        <f t="shared" si="21"/>
        <v>2134440</v>
      </c>
      <c r="H76" s="49">
        <f t="shared" si="22"/>
        <v>199530.91262054213</v>
      </c>
      <c r="I76" s="7" t="b">
        <f t="shared" si="23"/>
        <v>1</v>
      </c>
      <c r="L76" s="4">
        <f t="shared" si="24"/>
        <v>44979880</v>
      </c>
      <c r="M76" s="4">
        <f>IFERROR(VLOOKUP($A76,'강북영업본부 IU'!$A:$G,3,FALSE),0)</f>
        <v>1529700</v>
      </c>
      <c r="N76" s="4">
        <f>IFERROR(VLOOKUP($A76,'강북영업본부 IU'!$A:$G,4,FALSE),0)</f>
        <v>16619630</v>
      </c>
      <c r="O76" s="4">
        <f>IFERROR(VLOOKUP($A76,'강북영업본부 IU'!$A:$G,5,FALSE),0)</f>
        <v>15925260</v>
      </c>
      <c r="P76" s="4">
        <f>IFERROR(VLOOKUP($A76,'강북영업본부 IU'!$A:$G,6,FALSE),0)</f>
        <v>8770850</v>
      </c>
      <c r="Q76" s="4">
        <f>IFERROR(VLOOKUP($A76,'강북영업본부 IU'!$A:$G,7,FALSE),0)</f>
        <v>2134440</v>
      </c>
      <c r="R76" s="4" t="b">
        <f t="shared" si="25"/>
        <v>1</v>
      </c>
      <c r="U76" s="7">
        <f t="shared" si="26"/>
        <v>1529700</v>
      </c>
      <c r="V76" s="4">
        <f t="shared" si="27"/>
        <v>680696.7926076462</v>
      </c>
      <c r="W76" s="4">
        <f t="shared" si="28"/>
        <v>649472.29477181158</v>
      </c>
      <c r="X76" s="4">
        <f t="shared" si="29"/>
        <v>151735.14292790112</v>
      </c>
      <c r="Y76" s="4">
        <f t="shared" si="30"/>
        <v>47795.769692641021</v>
      </c>
      <c r="Z76" s="4" t="b">
        <f t="shared" si="31"/>
        <v>1</v>
      </c>
    </row>
    <row r="77" spans="1:26" ht="16" x14ac:dyDescent="0.25">
      <c r="A77" s="23" t="s">
        <v>46</v>
      </c>
      <c r="B77" s="49">
        <f t="shared" si="16"/>
        <v>49496620</v>
      </c>
      <c r="C77" s="49">
        <f t="shared" si="17"/>
        <v>18229880</v>
      </c>
      <c r="D77" s="49">
        <f t="shared" si="18"/>
        <v>18085740</v>
      </c>
      <c r="E77" s="49">
        <f t="shared" si="19"/>
        <v>1183839.183460902</v>
      </c>
      <c r="F77" s="49">
        <f t="shared" si="20"/>
        <v>9326280</v>
      </c>
      <c r="G77" s="49">
        <f t="shared" si="21"/>
        <v>2493300</v>
      </c>
      <c r="H77" s="49">
        <f t="shared" si="22"/>
        <v>177580.81653909816</v>
      </c>
      <c r="I77" s="7" t="b">
        <f t="shared" si="23"/>
        <v>1</v>
      </c>
      <c r="L77" s="4">
        <f t="shared" si="24"/>
        <v>49496620</v>
      </c>
      <c r="M77" s="4">
        <f>IFERROR(VLOOKUP($A77,'강북영업본부 IU'!$A:$G,3,FALSE),0)</f>
        <v>1361420</v>
      </c>
      <c r="N77" s="4">
        <f>IFERROR(VLOOKUP($A77,'강북영업본부 IU'!$A:$G,4,FALSE),0)</f>
        <v>18229880</v>
      </c>
      <c r="O77" s="4">
        <f>IFERROR(VLOOKUP($A77,'강북영업본부 IU'!$A:$G,5,FALSE),0)</f>
        <v>18085740</v>
      </c>
      <c r="P77" s="4">
        <f>IFERROR(VLOOKUP($A77,'강북영업본부 IU'!$A:$G,6,FALSE),0)</f>
        <v>9326280</v>
      </c>
      <c r="Q77" s="4">
        <f>IFERROR(VLOOKUP($A77,'강북영업본부 IU'!$A:$G,7,FALSE),0)</f>
        <v>2493300</v>
      </c>
      <c r="R77" s="4" t="b">
        <f t="shared" si="25"/>
        <v>1</v>
      </c>
      <c r="U77" s="7">
        <f t="shared" si="26"/>
        <v>1361420</v>
      </c>
      <c r="V77" s="4">
        <f t="shared" si="27"/>
        <v>605814.36058828642</v>
      </c>
      <c r="W77" s="4">
        <f t="shared" si="28"/>
        <v>578024.82287261542</v>
      </c>
      <c r="X77" s="4">
        <f t="shared" si="29"/>
        <v>135042.98770013932</v>
      </c>
      <c r="Y77" s="4">
        <f t="shared" si="30"/>
        <v>42537.828838958842</v>
      </c>
      <c r="Z77" s="4" t="b">
        <f t="shared" si="31"/>
        <v>1</v>
      </c>
    </row>
    <row r="78" spans="1:26" ht="16" x14ac:dyDescent="0.25">
      <c r="A78" s="23" t="s">
        <v>47</v>
      </c>
      <c r="B78" s="49">
        <f t="shared" si="16"/>
        <v>16707036</v>
      </c>
      <c r="C78" s="49">
        <f t="shared" si="17"/>
        <v>5950154</v>
      </c>
      <c r="D78" s="49">
        <f t="shared" si="18"/>
        <v>6102061</v>
      </c>
      <c r="E78" s="49">
        <f t="shared" si="19"/>
        <v>637743.77331293281</v>
      </c>
      <c r="F78" s="49">
        <f t="shared" si="20"/>
        <v>3336274</v>
      </c>
      <c r="G78" s="49">
        <f t="shared" si="21"/>
        <v>585139</v>
      </c>
      <c r="H78" s="49">
        <f t="shared" si="22"/>
        <v>95664.226687067101</v>
      </c>
      <c r="I78" s="7" t="b">
        <f t="shared" si="23"/>
        <v>1</v>
      </c>
      <c r="L78" s="4">
        <f t="shared" si="24"/>
        <v>16707036</v>
      </c>
      <c r="M78" s="4">
        <f>IFERROR(VLOOKUP($A78,'강북영업본부 IU'!$A:$G,3,FALSE),0)</f>
        <v>733408</v>
      </c>
      <c r="N78" s="4">
        <f>IFERROR(VLOOKUP($A78,'강북영업본부 IU'!$A:$G,4,FALSE),0)</f>
        <v>5950154</v>
      </c>
      <c r="O78" s="4">
        <f>IFERROR(VLOOKUP($A78,'강북영업본부 IU'!$A:$G,5,FALSE),0)</f>
        <v>6102061</v>
      </c>
      <c r="P78" s="4">
        <f>IFERROR(VLOOKUP($A78,'강북영업본부 IU'!$A:$G,6,FALSE),0)</f>
        <v>3336274</v>
      </c>
      <c r="Q78" s="4">
        <f>IFERROR(VLOOKUP($A78,'강북영업본부 IU'!$A:$G,7,FALSE),0)</f>
        <v>585139</v>
      </c>
      <c r="R78" s="4" t="b">
        <f t="shared" si="25"/>
        <v>1</v>
      </c>
      <c r="U78" s="7">
        <f t="shared" si="26"/>
        <v>733408</v>
      </c>
      <c r="V78" s="4">
        <f t="shared" si="27"/>
        <v>326357.11137660232</v>
      </c>
      <c r="W78" s="4">
        <f t="shared" si="28"/>
        <v>311386.66193633049</v>
      </c>
      <c r="X78" s="4">
        <f t="shared" si="29"/>
        <v>72748.753157132829</v>
      </c>
      <c r="Y78" s="4">
        <f t="shared" si="30"/>
        <v>22915.473529934279</v>
      </c>
      <c r="Z78" s="4" t="b">
        <f t="shared" si="31"/>
        <v>1</v>
      </c>
    </row>
    <row r="79" spans="1:26" ht="16" x14ac:dyDescent="0.25">
      <c r="A79" s="23" t="s">
        <v>153</v>
      </c>
      <c r="B79" s="49">
        <f t="shared" si="16"/>
        <v>0</v>
      </c>
      <c r="C79" s="49">
        <f t="shared" si="17"/>
        <v>0</v>
      </c>
      <c r="D79" s="49">
        <f t="shared" si="18"/>
        <v>0</v>
      </c>
      <c r="E79" s="49">
        <f t="shared" si="19"/>
        <v>0</v>
      </c>
      <c r="F79" s="49">
        <f t="shared" si="20"/>
        <v>0</v>
      </c>
      <c r="G79" s="49">
        <f t="shared" si="21"/>
        <v>0</v>
      </c>
      <c r="H79" s="49">
        <f t="shared" si="22"/>
        <v>0</v>
      </c>
      <c r="I79" s="7" t="b">
        <f t="shared" si="23"/>
        <v>1</v>
      </c>
      <c r="L79" s="4">
        <f t="shared" si="24"/>
        <v>0</v>
      </c>
      <c r="M79" s="4">
        <f>IFERROR(VLOOKUP($A79,'강북영업본부 IU'!$A:$G,3,FALSE),0)</f>
        <v>0</v>
      </c>
      <c r="N79" s="4">
        <f>IFERROR(VLOOKUP($A79,'강북영업본부 IU'!$A:$G,4,FALSE),0)</f>
        <v>0</v>
      </c>
      <c r="O79" s="4">
        <f>IFERROR(VLOOKUP($A79,'강북영업본부 IU'!$A:$G,5,FALSE),0)</f>
        <v>0</v>
      </c>
      <c r="P79" s="4">
        <f>IFERROR(VLOOKUP($A79,'강북영업본부 IU'!$A:$G,6,FALSE),0)</f>
        <v>0</v>
      </c>
      <c r="Q79" s="4">
        <f>IFERROR(VLOOKUP($A79,'강북영업본부 IU'!$A:$G,7,FALSE),0)</f>
        <v>0</v>
      </c>
      <c r="R79" s="4" t="b">
        <f t="shared" si="25"/>
        <v>1</v>
      </c>
      <c r="U79" s="7">
        <f t="shared" si="26"/>
        <v>0</v>
      </c>
      <c r="V79" s="4">
        <f t="shared" si="27"/>
        <v>0</v>
      </c>
      <c r="W79" s="4">
        <f t="shared" si="28"/>
        <v>0</v>
      </c>
      <c r="X79" s="4">
        <f t="shared" si="29"/>
        <v>0</v>
      </c>
      <c r="Y79" s="4">
        <f t="shared" si="30"/>
        <v>0</v>
      </c>
      <c r="Z79" s="4" t="b">
        <f t="shared" si="31"/>
        <v>1</v>
      </c>
    </row>
    <row r="80" spans="1:26" ht="16" x14ac:dyDescent="0.25">
      <c r="A80" s="25" t="s">
        <v>48</v>
      </c>
      <c r="B80" s="49">
        <f t="shared" si="16"/>
        <v>68650896</v>
      </c>
      <c r="C80" s="49">
        <f t="shared" si="17"/>
        <v>15666396</v>
      </c>
      <c r="D80" s="49">
        <f t="shared" si="18"/>
        <v>22110000</v>
      </c>
      <c r="E80" s="49">
        <f t="shared" si="19"/>
        <v>0</v>
      </c>
      <c r="F80" s="49">
        <f t="shared" si="20"/>
        <v>25695500</v>
      </c>
      <c r="G80" s="49">
        <f t="shared" si="21"/>
        <v>5179000</v>
      </c>
      <c r="H80" s="49">
        <f t="shared" si="22"/>
        <v>0</v>
      </c>
      <c r="I80" s="7" t="b">
        <f t="shared" si="23"/>
        <v>1</v>
      </c>
      <c r="L80" s="4">
        <f t="shared" si="24"/>
        <v>68650896</v>
      </c>
      <c r="M80" s="4">
        <f>IFERROR(VLOOKUP($A80,'강북영업본부 IU'!$A:$G,3,FALSE),0)</f>
        <v>0</v>
      </c>
      <c r="N80" s="4">
        <f>IFERROR(VLOOKUP($A80,'강북영업본부 IU'!$A:$G,4,FALSE),0)</f>
        <v>15666396</v>
      </c>
      <c r="O80" s="4">
        <f>IFERROR(VLOOKUP($A80,'강북영업본부 IU'!$A:$G,5,FALSE),0)</f>
        <v>22110000</v>
      </c>
      <c r="P80" s="4">
        <f>IFERROR(VLOOKUP($A80,'강북영업본부 IU'!$A:$G,6,FALSE),0)</f>
        <v>25695500</v>
      </c>
      <c r="Q80" s="4">
        <f>IFERROR(VLOOKUP($A80,'강북영업본부 IU'!$A:$G,7,FALSE),0)</f>
        <v>5179000</v>
      </c>
      <c r="R80" s="4" t="b">
        <f t="shared" si="25"/>
        <v>1</v>
      </c>
      <c r="U80" s="7">
        <f t="shared" si="26"/>
        <v>0</v>
      </c>
      <c r="V80" s="4">
        <f t="shared" si="27"/>
        <v>0</v>
      </c>
      <c r="W80" s="4">
        <f t="shared" si="28"/>
        <v>0</v>
      </c>
      <c r="X80" s="4">
        <f t="shared" si="29"/>
        <v>0</v>
      </c>
      <c r="Y80" s="4">
        <f t="shared" si="30"/>
        <v>0</v>
      </c>
      <c r="Z80" s="4" t="b">
        <f t="shared" si="31"/>
        <v>1</v>
      </c>
    </row>
    <row r="81" spans="1:26" ht="16" x14ac:dyDescent="0.25">
      <c r="A81" s="23" t="s">
        <v>49</v>
      </c>
      <c r="B81" s="49">
        <f t="shared" si="16"/>
        <v>6435000</v>
      </c>
      <c r="C81" s="49">
        <f t="shared" si="17"/>
        <v>2395000</v>
      </c>
      <c r="D81" s="49">
        <f t="shared" si="18"/>
        <v>1640000</v>
      </c>
      <c r="E81" s="49">
        <f t="shared" si="19"/>
        <v>0</v>
      </c>
      <c r="F81" s="49">
        <f t="shared" si="20"/>
        <v>2100000</v>
      </c>
      <c r="G81" s="49">
        <f t="shared" si="21"/>
        <v>300000</v>
      </c>
      <c r="H81" s="49">
        <f t="shared" si="22"/>
        <v>0</v>
      </c>
      <c r="I81" s="7" t="b">
        <f t="shared" si="23"/>
        <v>1</v>
      </c>
      <c r="L81" s="4">
        <f t="shared" si="24"/>
        <v>6435000</v>
      </c>
      <c r="M81" s="4">
        <f>IFERROR(VLOOKUP($A81,'강북영업본부 IU'!$A:$G,3,FALSE),0)</f>
        <v>0</v>
      </c>
      <c r="N81" s="4">
        <f>IFERROR(VLOOKUP($A81,'강북영업본부 IU'!$A:$G,4,FALSE),0)</f>
        <v>2395000</v>
      </c>
      <c r="O81" s="4">
        <f>IFERROR(VLOOKUP($A81,'강북영업본부 IU'!$A:$G,5,FALSE),0)</f>
        <v>1640000</v>
      </c>
      <c r="P81" s="4">
        <f>IFERROR(VLOOKUP($A81,'강북영업본부 IU'!$A:$G,6,FALSE),0)</f>
        <v>2100000</v>
      </c>
      <c r="Q81" s="4">
        <f>IFERROR(VLOOKUP($A81,'강북영업본부 IU'!$A:$G,7,FALSE),0)</f>
        <v>300000</v>
      </c>
      <c r="R81" s="4" t="b">
        <f t="shared" si="25"/>
        <v>1</v>
      </c>
      <c r="U81" s="7">
        <f t="shared" si="26"/>
        <v>0</v>
      </c>
      <c r="V81" s="4">
        <f t="shared" si="27"/>
        <v>0</v>
      </c>
      <c r="W81" s="4">
        <f t="shared" si="28"/>
        <v>0</v>
      </c>
      <c r="X81" s="4">
        <f t="shared" si="29"/>
        <v>0</v>
      </c>
      <c r="Y81" s="4">
        <f t="shared" si="30"/>
        <v>0</v>
      </c>
      <c r="Z81" s="4" t="b">
        <f t="shared" si="31"/>
        <v>1</v>
      </c>
    </row>
    <row r="82" spans="1:26" ht="16" x14ac:dyDescent="0.25">
      <c r="A82" s="23" t="s">
        <v>50</v>
      </c>
      <c r="B82" s="49">
        <f t="shared" si="16"/>
        <v>2101440</v>
      </c>
      <c r="C82" s="49">
        <f t="shared" si="17"/>
        <v>0</v>
      </c>
      <c r="D82" s="49">
        <f t="shared" si="18"/>
        <v>0</v>
      </c>
      <c r="E82" s="49">
        <f t="shared" si="19"/>
        <v>1827332.5011326978</v>
      </c>
      <c r="F82" s="49">
        <f t="shared" si="20"/>
        <v>0</v>
      </c>
      <c r="G82" s="49">
        <f t="shared" si="21"/>
        <v>0</v>
      </c>
      <c r="H82" s="49">
        <f t="shared" si="22"/>
        <v>274107.49886730209</v>
      </c>
      <c r="I82" s="7" t="b">
        <f t="shared" si="23"/>
        <v>1</v>
      </c>
      <c r="L82" s="4">
        <f t="shared" si="24"/>
        <v>2101440</v>
      </c>
      <c r="M82" s="4">
        <f>IFERROR(VLOOKUP($A82,'강북영업본부 IU'!$A:$G,3,FALSE),0)</f>
        <v>2101440</v>
      </c>
      <c r="N82" s="4">
        <f>IFERROR(VLOOKUP($A82,'강북영업본부 IU'!$A:$G,4,FALSE),0)</f>
        <v>0</v>
      </c>
      <c r="O82" s="4">
        <f>IFERROR(VLOOKUP($A82,'강북영업본부 IU'!$A:$G,5,FALSE),0)</f>
        <v>0</v>
      </c>
      <c r="P82" s="4">
        <f>IFERROR(VLOOKUP($A82,'강북영업본부 IU'!$A:$G,6,FALSE),0)</f>
        <v>0</v>
      </c>
      <c r="Q82" s="4">
        <f>IFERROR(VLOOKUP($A82,'강북영업본부 IU'!$A:$G,7,FALSE),0)</f>
        <v>0</v>
      </c>
      <c r="R82" s="4" t="b">
        <f t="shared" si="25"/>
        <v>1</v>
      </c>
      <c r="U82" s="7">
        <f t="shared" si="26"/>
        <v>2101440</v>
      </c>
      <c r="V82" s="4">
        <f t="shared" si="27"/>
        <v>935113.72678133752</v>
      </c>
      <c r="W82" s="4">
        <f t="shared" si="28"/>
        <v>892218.77435136028</v>
      </c>
      <c r="X82" s="4">
        <f t="shared" si="29"/>
        <v>208447.60329110839</v>
      </c>
      <c r="Y82" s="4">
        <f t="shared" si="30"/>
        <v>65659.895576193725</v>
      </c>
      <c r="Z82" s="4" t="b">
        <f t="shared" si="31"/>
        <v>1</v>
      </c>
    </row>
    <row r="83" spans="1:26" ht="16" x14ac:dyDescent="0.25">
      <c r="A83" s="23" t="s">
        <v>51</v>
      </c>
      <c r="B83" s="49">
        <f t="shared" si="16"/>
        <v>1760069</v>
      </c>
      <c r="C83" s="49">
        <f t="shared" si="17"/>
        <v>313642</v>
      </c>
      <c r="D83" s="49">
        <f t="shared" si="18"/>
        <v>1052332</v>
      </c>
      <c r="E83" s="49">
        <f t="shared" si="19"/>
        <v>0</v>
      </c>
      <c r="F83" s="49">
        <f t="shared" si="20"/>
        <v>293457</v>
      </c>
      <c r="G83" s="49">
        <f t="shared" si="21"/>
        <v>100638</v>
      </c>
      <c r="H83" s="49">
        <f t="shared" si="22"/>
        <v>0</v>
      </c>
      <c r="I83" s="7" t="b">
        <f t="shared" si="23"/>
        <v>1</v>
      </c>
      <c r="L83" s="4">
        <f t="shared" si="24"/>
        <v>1760069</v>
      </c>
      <c r="M83" s="4">
        <f>IFERROR(VLOOKUP($A83,'강북영업본부 IU'!$A:$G,3,FALSE),0)</f>
        <v>0</v>
      </c>
      <c r="N83" s="4">
        <f>IFERROR(VLOOKUP($A83,'강북영업본부 IU'!$A:$G,4,FALSE),0)</f>
        <v>313642</v>
      </c>
      <c r="O83" s="4">
        <f>IFERROR(VLOOKUP($A83,'강북영업본부 IU'!$A:$G,5,FALSE),0)</f>
        <v>1052332</v>
      </c>
      <c r="P83" s="4">
        <f>IFERROR(VLOOKUP($A83,'강북영업본부 IU'!$A:$G,6,FALSE),0)</f>
        <v>293457</v>
      </c>
      <c r="Q83" s="4">
        <f>IFERROR(VLOOKUP($A83,'강북영업본부 IU'!$A:$G,7,FALSE),0)</f>
        <v>100638</v>
      </c>
      <c r="R83" s="4" t="b">
        <f t="shared" si="25"/>
        <v>1</v>
      </c>
      <c r="U83" s="7">
        <f t="shared" si="26"/>
        <v>0</v>
      </c>
      <c r="V83" s="4">
        <f t="shared" si="27"/>
        <v>0</v>
      </c>
      <c r="W83" s="4">
        <f t="shared" si="28"/>
        <v>0</v>
      </c>
      <c r="X83" s="4">
        <f t="shared" si="29"/>
        <v>0</v>
      </c>
      <c r="Y83" s="4">
        <f t="shared" si="30"/>
        <v>0</v>
      </c>
      <c r="Z83" s="4" t="b">
        <f t="shared" si="31"/>
        <v>1</v>
      </c>
    </row>
    <row r="84" spans="1:26" ht="16" x14ac:dyDescent="0.25">
      <c r="A84" s="23" t="s">
        <v>301</v>
      </c>
      <c r="B84" s="49">
        <f t="shared" si="16"/>
        <v>0</v>
      </c>
      <c r="C84" s="49">
        <f t="shared" si="17"/>
        <v>0</v>
      </c>
      <c r="D84" s="49">
        <f t="shared" si="18"/>
        <v>0</v>
      </c>
      <c r="E84" s="49">
        <f t="shared" si="19"/>
        <v>0</v>
      </c>
      <c r="F84" s="49">
        <f t="shared" si="20"/>
        <v>0</v>
      </c>
      <c r="G84" s="49">
        <f t="shared" si="21"/>
        <v>0</v>
      </c>
      <c r="H84" s="49">
        <f t="shared" si="22"/>
        <v>0</v>
      </c>
      <c r="I84" s="7" t="b">
        <f t="shared" si="23"/>
        <v>1</v>
      </c>
      <c r="L84" s="4">
        <f t="shared" si="24"/>
        <v>0</v>
      </c>
      <c r="M84" s="4">
        <f>IFERROR(VLOOKUP($A84,'강북영업본부 IU'!$A:$G,3,FALSE),0)</f>
        <v>0</v>
      </c>
      <c r="N84" s="4">
        <f>IFERROR(VLOOKUP($A84,'강북영업본부 IU'!$A:$G,4,FALSE),0)</f>
        <v>0</v>
      </c>
      <c r="O84" s="4">
        <f>IFERROR(VLOOKUP($A84,'강북영업본부 IU'!$A:$G,5,FALSE),0)</f>
        <v>0</v>
      </c>
      <c r="P84" s="4">
        <f>IFERROR(VLOOKUP($A84,'강북영업본부 IU'!$A:$G,6,FALSE),0)</f>
        <v>0</v>
      </c>
      <c r="Q84" s="4">
        <f>IFERROR(VLOOKUP($A84,'강북영업본부 IU'!$A:$G,7,FALSE),0)</f>
        <v>0</v>
      </c>
      <c r="R84" s="4" t="b">
        <f t="shared" si="25"/>
        <v>1</v>
      </c>
      <c r="U84" s="7">
        <f t="shared" si="26"/>
        <v>0</v>
      </c>
      <c r="V84" s="4">
        <f t="shared" si="27"/>
        <v>0</v>
      </c>
      <c r="W84" s="4">
        <f t="shared" si="28"/>
        <v>0</v>
      </c>
      <c r="X84" s="4">
        <f t="shared" si="29"/>
        <v>0</v>
      </c>
      <c r="Y84" s="4">
        <f t="shared" si="30"/>
        <v>0</v>
      </c>
      <c r="Z84" s="4" t="b">
        <f t="shared" si="31"/>
        <v>1</v>
      </c>
    </row>
    <row r="85" spans="1:26" ht="16" x14ac:dyDescent="0.25">
      <c r="A85" s="23" t="s">
        <v>52</v>
      </c>
      <c r="B85" s="49">
        <f t="shared" si="16"/>
        <v>0</v>
      </c>
      <c r="C85" s="49">
        <f t="shared" si="17"/>
        <v>0</v>
      </c>
      <c r="D85" s="49">
        <f t="shared" si="18"/>
        <v>0</v>
      </c>
      <c r="E85" s="49">
        <f t="shared" si="19"/>
        <v>0</v>
      </c>
      <c r="F85" s="49">
        <f t="shared" si="20"/>
        <v>0</v>
      </c>
      <c r="G85" s="49">
        <f t="shared" si="21"/>
        <v>0</v>
      </c>
      <c r="H85" s="49">
        <f t="shared" si="22"/>
        <v>0</v>
      </c>
      <c r="I85" s="7" t="b">
        <f t="shared" si="23"/>
        <v>1</v>
      </c>
      <c r="L85" s="4">
        <f t="shared" si="24"/>
        <v>0</v>
      </c>
      <c r="M85" s="4">
        <f>IFERROR(VLOOKUP($A85,'강북영업본부 IU'!$A:$G,3,FALSE),0)</f>
        <v>0</v>
      </c>
      <c r="N85" s="4">
        <f>IFERROR(VLOOKUP($A85,'강북영업본부 IU'!$A:$G,4,FALSE),0)</f>
        <v>0</v>
      </c>
      <c r="O85" s="4">
        <f>IFERROR(VLOOKUP($A85,'강북영업본부 IU'!$A:$G,5,FALSE),0)</f>
        <v>0</v>
      </c>
      <c r="P85" s="4">
        <f>IFERROR(VLOOKUP($A85,'강북영업본부 IU'!$A:$G,6,FALSE),0)</f>
        <v>0</v>
      </c>
      <c r="Q85" s="4">
        <f>IFERROR(VLOOKUP($A85,'강북영업본부 IU'!$A:$G,7,FALSE),0)</f>
        <v>0</v>
      </c>
      <c r="R85" s="4" t="b">
        <f t="shared" si="25"/>
        <v>1</v>
      </c>
      <c r="U85" s="7">
        <f t="shared" si="26"/>
        <v>0</v>
      </c>
      <c r="V85" s="4">
        <f t="shared" si="27"/>
        <v>0</v>
      </c>
      <c r="W85" s="4">
        <f t="shared" si="28"/>
        <v>0</v>
      </c>
      <c r="X85" s="4">
        <f t="shared" si="29"/>
        <v>0</v>
      </c>
      <c r="Y85" s="4">
        <f t="shared" si="30"/>
        <v>0</v>
      </c>
      <c r="Z85" s="4" t="b">
        <f t="shared" si="31"/>
        <v>1</v>
      </c>
    </row>
    <row r="86" spans="1:26" ht="16" x14ac:dyDescent="0.25">
      <c r="A86" s="23" t="s">
        <v>53</v>
      </c>
      <c r="B86" s="49">
        <f t="shared" si="16"/>
        <v>0</v>
      </c>
      <c r="C86" s="49">
        <f t="shared" si="17"/>
        <v>0</v>
      </c>
      <c r="D86" s="49">
        <f t="shared" si="18"/>
        <v>0</v>
      </c>
      <c r="E86" s="49">
        <f t="shared" si="19"/>
        <v>0</v>
      </c>
      <c r="F86" s="49">
        <f t="shared" si="20"/>
        <v>0</v>
      </c>
      <c r="G86" s="49">
        <f t="shared" si="21"/>
        <v>0</v>
      </c>
      <c r="H86" s="49">
        <f t="shared" si="22"/>
        <v>0</v>
      </c>
      <c r="I86" s="7" t="b">
        <f t="shared" si="23"/>
        <v>1</v>
      </c>
      <c r="L86" s="4">
        <f t="shared" si="24"/>
        <v>0</v>
      </c>
      <c r="M86" s="4">
        <f>IFERROR(VLOOKUP($A86,'강북영업본부 IU'!$A:$G,3,FALSE),0)</f>
        <v>0</v>
      </c>
      <c r="N86" s="4">
        <f>IFERROR(VLOOKUP($A86,'강북영업본부 IU'!$A:$G,4,FALSE),0)</f>
        <v>0</v>
      </c>
      <c r="O86" s="4">
        <f>IFERROR(VLOOKUP($A86,'강북영업본부 IU'!$A:$G,5,FALSE),0)</f>
        <v>0</v>
      </c>
      <c r="P86" s="4">
        <f>IFERROR(VLOOKUP($A86,'강북영업본부 IU'!$A:$G,6,FALSE),0)</f>
        <v>0</v>
      </c>
      <c r="Q86" s="4">
        <f>IFERROR(VLOOKUP($A86,'강북영업본부 IU'!$A:$G,7,FALSE),0)</f>
        <v>0</v>
      </c>
      <c r="R86" s="4" t="b">
        <f t="shared" si="25"/>
        <v>1</v>
      </c>
      <c r="U86" s="7">
        <f t="shared" si="26"/>
        <v>0</v>
      </c>
      <c r="V86" s="4">
        <f t="shared" si="27"/>
        <v>0</v>
      </c>
      <c r="W86" s="4">
        <f t="shared" si="28"/>
        <v>0</v>
      </c>
      <c r="X86" s="4">
        <f t="shared" si="29"/>
        <v>0</v>
      </c>
      <c r="Y86" s="4">
        <f t="shared" si="30"/>
        <v>0</v>
      </c>
      <c r="Z86" s="4" t="b">
        <f t="shared" si="31"/>
        <v>1</v>
      </c>
    </row>
    <row r="87" spans="1:26" ht="16" x14ac:dyDescent="0.25">
      <c r="A87" s="23" t="s">
        <v>209</v>
      </c>
      <c r="B87" s="49">
        <f t="shared" si="16"/>
        <v>0</v>
      </c>
      <c r="C87" s="49">
        <f t="shared" si="17"/>
        <v>0</v>
      </c>
      <c r="D87" s="49">
        <f t="shared" si="18"/>
        <v>0</v>
      </c>
      <c r="E87" s="49">
        <f t="shared" si="19"/>
        <v>0</v>
      </c>
      <c r="F87" s="49">
        <f t="shared" si="20"/>
        <v>0</v>
      </c>
      <c r="G87" s="49">
        <f t="shared" si="21"/>
        <v>0</v>
      </c>
      <c r="H87" s="49">
        <f t="shared" si="22"/>
        <v>0</v>
      </c>
      <c r="I87" s="7" t="b">
        <f t="shared" si="23"/>
        <v>1</v>
      </c>
      <c r="L87" s="4">
        <f t="shared" si="24"/>
        <v>0</v>
      </c>
      <c r="M87" s="4">
        <f>IFERROR(VLOOKUP($A87,'강북영업본부 IU'!$A:$G,3,FALSE),0)</f>
        <v>0</v>
      </c>
      <c r="N87" s="4">
        <f>IFERROR(VLOOKUP($A87,'강북영업본부 IU'!$A:$G,4,FALSE),0)</f>
        <v>0</v>
      </c>
      <c r="O87" s="4">
        <f>IFERROR(VLOOKUP($A87,'강북영업본부 IU'!$A:$G,5,FALSE),0)</f>
        <v>0</v>
      </c>
      <c r="P87" s="4">
        <f>IFERROR(VLOOKUP($A87,'강북영업본부 IU'!$A:$G,6,FALSE),0)</f>
        <v>0</v>
      </c>
      <c r="Q87" s="4">
        <f>IFERROR(VLOOKUP($A87,'강북영업본부 IU'!$A:$G,7,FALSE),0)</f>
        <v>0</v>
      </c>
      <c r="R87" s="4" t="b">
        <f t="shared" si="25"/>
        <v>1</v>
      </c>
      <c r="U87" s="7">
        <f t="shared" si="26"/>
        <v>0</v>
      </c>
      <c r="V87" s="4">
        <f t="shared" si="27"/>
        <v>0</v>
      </c>
      <c r="W87" s="4">
        <f t="shared" si="28"/>
        <v>0</v>
      </c>
      <c r="X87" s="4">
        <f t="shared" si="29"/>
        <v>0</v>
      </c>
      <c r="Y87" s="4">
        <f t="shared" si="30"/>
        <v>0</v>
      </c>
      <c r="Z87" s="4" t="b">
        <f t="shared" si="31"/>
        <v>1</v>
      </c>
    </row>
    <row r="88" spans="1:26" ht="16" x14ac:dyDescent="0.25">
      <c r="A88" s="23" t="s">
        <v>54</v>
      </c>
      <c r="B88" s="49">
        <f t="shared" si="16"/>
        <v>0</v>
      </c>
      <c r="C88" s="49">
        <f t="shared" si="17"/>
        <v>0</v>
      </c>
      <c r="D88" s="49">
        <f t="shared" si="18"/>
        <v>0</v>
      </c>
      <c r="E88" s="49">
        <f t="shared" si="19"/>
        <v>0</v>
      </c>
      <c r="F88" s="49">
        <f t="shared" si="20"/>
        <v>0</v>
      </c>
      <c r="G88" s="49">
        <f t="shared" si="21"/>
        <v>0</v>
      </c>
      <c r="H88" s="49">
        <f t="shared" si="22"/>
        <v>0</v>
      </c>
      <c r="I88" s="7" t="b">
        <f t="shared" si="23"/>
        <v>1</v>
      </c>
      <c r="L88" s="4">
        <f t="shared" si="24"/>
        <v>0</v>
      </c>
      <c r="M88" s="4">
        <f>IFERROR(VLOOKUP($A88,'강북영업본부 IU'!$A:$G,3,FALSE),0)</f>
        <v>0</v>
      </c>
      <c r="N88" s="4">
        <f>IFERROR(VLOOKUP($A88,'강북영업본부 IU'!$A:$G,4,FALSE),0)</f>
        <v>0</v>
      </c>
      <c r="O88" s="4">
        <f>IFERROR(VLOOKUP($A88,'강북영업본부 IU'!$A:$G,5,FALSE),0)</f>
        <v>0</v>
      </c>
      <c r="P88" s="4">
        <f>IFERROR(VLOOKUP($A88,'강북영업본부 IU'!$A:$G,6,FALSE),0)</f>
        <v>0</v>
      </c>
      <c r="Q88" s="4">
        <f>IFERROR(VLOOKUP($A88,'강북영업본부 IU'!$A:$G,7,FALSE),0)</f>
        <v>0</v>
      </c>
      <c r="R88" s="4" t="b">
        <f t="shared" si="25"/>
        <v>1</v>
      </c>
      <c r="U88" s="7">
        <f t="shared" si="26"/>
        <v>0</v>
      </c>
      <c r="V88" s="4">
        <f t="shared" si="27"/>
        <v>0</v>
      </c>
      <c r="W88" s="4">
        <f t="shared" si="28"/>
        <v>0</v>
      </c>
      <c r="X88" s="4">
        <f t="shared" si="29"/>
        <v>0</v>
      </c>
      <c r="Y88" s="4">
        <f t="shared" si="30"/>
        <v>0</v>
      </c>
      <c r="Z88" s="4" t="b">
        <f t="shared" si="31"/>
        <v>1</v>
      </c>
    </row>
    <row r="89" spans="1:26" ht="16" x14ac:dyDescent="0.25">
      <c r="A89" s="23" t="s">
        <v>210</v>
      </c>
      <c r="B89" s="49">
        <f t="shared" si="16"/>
        <v>0</v>
      </c>
      <c r="C89" s="49">
        <f t="shared" si="17"/>
        <v>0</v>
      </c>
      <c r="D89" s="49">
        <f t="shared" si="18"/>
        <v>0</v>
      </c>
      <c r="E89" s="49">
        <f t="shared" si="19"/>
        <v>0</v>
      </c>
      <c r="F89" s="49">
        <f t="shared" si="20"/>
        <v>0</v>
      </c>
      <c r="G89" s="49">
        <f t="shared" si="21"/>
        <v>0</v>
      </c>
      <c r="H89" s="49">
        <f t="shared" si="22"/>
        <v>0</v>
      </c>
      <c r="I89" s="7" t="b">
        <f t="shared" si="23"/>
        <v>1</v>
      </c>
      <c r="L89" s="4">
        <f t="shared" si="24"/>
        <v>0</v>
      </c>
      <c r="M89" s="4">
        <f>IFERROR(VLOOKUP($A89,'강북영업본부 IU'!$A:$G,3,FALSE),0)</f>
        <v>0</v>
      </c>
      <c r="N89" s="4">
        <f>IFERROR(VLOOKUP($A89,'강북영업본부 IU'!$A:$G,4,FALSE),0)</f>
        <v>0</v>
      </c>
      <c r="O89" s="4">
        <f>IFERROR(VLOOKUP($A89,'강북영업본부 IU'!$A:$G,5,FALSE),0)</f>
        <v>0</v>
      </c>
      <c r="P89" s="4">
        <f>IFERROR(VLOOKUP($A89,'강북영업본부 IU'!$A:$G,6,FALSE),0)</f>
        <v>0</v>
      </c>
      <c r="Q89" s="4">
        <f>IFERROR(VLOOKUP($A89,'강북영업본부 IU'!$A:$G,7,FALSE),0)</f>
        <v>0</v>
      </c>
      <c r="R89" s="4" t="b">
        <f t="shared" si="25"/>
        <v>1</v>
      </c>
      <c r="U89" s="7">
        <f t="shared" si="26"/>
        <v>0</v>
      </c>
      <c r="V89" s="4">
        <f t="shared" si="27"/>
        <v>0</v>
      </c>
      <c r="W89" s="4">
        <f t="shared" si="28"/>
        <v>0</v>
      </c>
      <c r="X89" s="4">
        <f t="shared" si="29"/>
        <v>0</v>
      </c>
      <c r="Y89" s="4">
        <f t="shared" si="30"/>
        <v>0</v>
      </c>
      <c r="Z89" s="4" t="b">
        <f t="shared" si="31"/>
        <v>1</v>
      </c>
    </row>
    <row r="90" spans="1:26" ht="16" x14ac:dyDescent="0.25">
      <c r="A90" s="23" t="s">
        <v>55</v>
      </c>
      <c r="B90" s="49">
        <f t="shared" si="16"/>
        <v>0</v>
      </c>
      <c r="C90" s="49">
        <f t="shared" si="17"/>
        <v>0</v>
      </c>
      <c r="D90" s="49">
        <f t="shared" si="18"/>
        <v>0</v>
      </c>
      <c r="E90" s="49">
        <f t="shared" si="19"/>
        <v>0</v>
      </c>
      <c r="F90" s="49">
        <f t="shared" si="20"/>
        <v>0</v>
      </c>
      <c r="G90" s="49">
        <f t="shared" si="21"/>
        <v>0</v>
      </c>
      <c r="H90" s="49">
        <f t="shared" si="22"/>
        <v>0</v>
      </c>
      <c r="I90" s="7" t="b">
        <f t="shared" si="23"/>
        <v>1</v>
      </c>
      <c r="L90" s="4">
        <f t="shared" si="24"/>
        <v>0</v>
      </c>
      <c r="M90" s="4">
        <f>IFERROR(VLOOKUP($A90,'강북영업본부 IU'!$A:$G,3,FALSE),0)</f>
        <v>0</v>
      </c>
      <c r="N90" s="4">
        <f>IFERROR(VLOOKUP($A90,'강북영업본부 IU'!$A:$G,4,FALSE),0)</f>
        <v>0</v>
      </c>
      <c r="O90" s="4">
        <f>IFERROR(VLOOKUP($A90,'강북영업본부 IU'!$A:$G,5,FALSE),0)</f>
        <v>0</v>
      </c>
      <c r="P90" s="4">
        <f>IFERROR(VLOOKUP($A90,'강북영업본부 IU'!$A:$G,6,FALSE),0)</f>
        <v>0</v>
      </c>
      <c r="Q90" s="4">
        <f>IFERROR(VLOOKUP($A90,'강북영업본부 IU'!$A:$G,7,FALSE),0)</f>
        <v>0</v>
      </c>
      <c r="R90" s="4" t="b">
        <f t="shared" si="25"/>
        <v>1</v>
      </c>
      <c r="U90" s="7">
        <f t="shared" si="26"/>
        <v>0</v>
      </c>
      <c r="V90" s="4">
        <f t="shared" si="27"/>
        <v>0</v>
      </c>
      <c r="W90" s="4">
        <f t="shared" si="28"/>
        <v>0</v>
      </c>
      <c r="X90" s="4">
        <f t="shared" si="29"/>
        <v>0</v>
      </c>
      <c r="Y90" s="4">
        <f t="shared" si="30"/>
        <v>0</v>
      </c>
      <c r="Z90" s="4" t="b">
        <f t="shared" si="31"/>
        <v>1</v>
      </c>
    </row>
    <row r="91" spans="1:26" ht="16" x14ac:dyDescent="0.25">
      <c r="A91" s="27" t="s">
        <v>255</v>
      </c>
      <c r="B91" s="49">
        <f t="shared" si="16"/>
        <v>0</v>
      </c>
      <c r="C91" s="49">
        <f t="shared" si="17"/>
        <v>0</v>
      </c>
      <c r="D91" s="49">
        <f t="shared" si="18"/>
        <v>0</v>
      </c>
      <c r="E91" s="49">
        <f t="shared" si="19"/>
        <v>0</v>
      </c>
      <c r="F91" s="49">
        <f t="shared" si="20"/>
        <v>0</v>
      </c>
      <c r="G91" s="49">
        <f t="shared" si="21"/>
        <v>0</v>
      </c>
      <c r="H91" s="49">
        <f t="shared" si="22"/>
        <v>0</v>
      </c>
      <c r="I91" s="7" t="b">
        <f t="shared" si="23"/>
        <v>1</v>
      </c>
      <c r="L91" s="4">
        <f t="shared" si="24"/>
        <v>0</v>
      </c>
      <c r="M91" s="4">
        <f>IFERROR(VLOOKUP($A91,'강북영업본부 IU'!$A:$G,3,FALSE),0)</f>
        <v>0</v>
      </c>
      <c r="N91" s="4">
        <f>IFERROR(VLOOKUP($A91,'강북영업본부 IU'!$A:$G,4,FALSE),0)</f>
        <v>0</v>
      </c>
      <c r="O91" s="4">
        <f>IFERROR(VLOOKUP($A91,'강북영업본부 IU'!$A:$G,5,FALSE),0)</f>
        <v>0</v>
      </c>
      <c r="P91" s="4">
        <f>IFERROR(VLOOKUP($A91,'강북영업본부 IU'!$A:$G,6,FALSE),0)</f>
        <v>0</v>
      </c>
      <c r="Q91" s="4">
        <f>IFERROR(VLOOKUP($A91,'강북영업본부 IU'!$A:$G,7,FALSE),0)</f>
        <v>0</v>
      </c>
      <c r="R91" s="4" t="b">
        <f t="shared" si="25"/>
        <v>1</v>
      </c>
      <c r="U91" s="7">
        <f t="shared" si="26"/>
        <v>0</v>
      </c>
      <c r="V91" s="4">
        <f t="shared" si="27"/>
        <v>0</v>
      </c>
      <c r="W91" s="4">
        <f t="shared" si="28"/>
        <v>0</v>
      </c>
      <c r="X91" s="4">
        <f t="shared" si="29"/>
        <v>0</v>
      </c>
      <c r="Y91" s="4">
        <f t="shared" si="30"/>
        <v>0</v>
      </c>
      <c r="Z91" s="4" t="b">
        <f t="shared" si="31"/>
        <v>1</v>
      </c>
    </row>
    <row r="92" spans="1:26" ht="16" x14ac:dyDescent="0.25">
      <c r="A92" s="23" t="s">
        <v>211</v>
      </c>
      <c r="B92" s="49">
        <f t="shared" si="16"/>
        <v>0</v>
      </c>
      <c r="C92" s="49">
        <f t="shared" si="17"/>
        <v>0</v>
      </c>
      <c r="D92" s="49">
        <f t="shared" si="18"/>
        <v>0</v>
      </c>
      <c r="E92" s="49">
        <f t="shared" si="19"/>
        <v>0</v>
      </c>
      <c r="F92" s="49">
        <f t="shared" si="20"/>
        <v>0</v>
      </c>
      <c r="G92" s="49">
        <f t="shared" si="21"/>
        <v>0</v>
      </c>
      <c r="H92" s="49">
        <f t="shared" si="22"/>
        <v>0</v>
      </c>
      <c r="I92" s="7" t="b">
        <f t="shared" si="23"/>
        <v>1</v>
      </c>
      <c r="L92" s="4">
        <f t="shared" si="24"/>
        <v>0</v>
      </c>
      <c r="M92" s="4">
        <f>IFERROR(VLOOKUP($A92,'강북영업본부 IU'!$A:$G,3,FALSE),0)</f>
        <v>0</v>
      </c>
      <c r="N92" s="4">
        <f>IFERROR(VLOOKUP($A92,'강북영업본부 IU'!$A:$G,4,FALSE),0)</f>
        <v>0</v>
      </c>
      <c r="O92" s="4">
        <f>IFERROR(VLOOKUP($A92,'강북영업본부 IU'!$A:$G,5,FALSE),0)</f>
        <v>0</v>
      </c>
      <c r="P92" s="4">
        <f>IFERROR(VLOOKUP($A92,'강북영업본부 IU'!$A:$G,6,FALSE),0)</f>
        <v>0</v>
      </c>
      <c r="Q92" s="4">
        <f>IFERROR(VLOOKUP($A92,'강북영업본부 IU'!$A:$G,7,FALSE),0)</f>
        <v>0</v>
      </c>
      <c r="R92" s="4" t="b">
        <f t="shared" si="25"/>
        <v>1</v>
      </c>
      <c r="U92" s="7">
        <f t="shared" si="26"/>
        <v>0</v>
      </c>
      <c r="V92" s="4">
        <f t="shared" si="27"/>
        <v>0</v>
      </c>
      <c r="W92" s="4">
        <f t="shared" si="28"/>
        <v>0</v>
      </c>
      <c r="X92" s="4">
        <f t="shared" si="29"/>
        <v>0</v>
      </c>
      <c r="Y92" s="4">
        <f t="shared" si="30"/>
        <v>0</v>
      </c>
      <c r="Z92" s="4" t="b">
        <f t="shared" si="31"/>
        <v>1</v>
      </c>
    </row>
    <row r="93" spans="1:26" ht="16" x14ac:dyDescent="0.25">
      <c r="A93" s="27" t="s">
        <v>212</v>
      </c>
      <c r="B93" s="49">
        <f t="shared" si="16"/>
        <v>0</v>
      </c>
      <c r="C93" s="49">
        <f t="shared" si="17"/>
        <v>0</v>
      </c>
      <c r="D93" s="49">
        <f t="shared" si="18"/>
        <v>0</v>
      </c>
      <c r="E93" s="49">
        <f t="shared" si="19"/>
        <v>0</v>
      </c>
      <c r="F93" s="49">
        <f t="shared" si="20"/>
        <v>0</v>
      </c>
      <c r="G93" s="49">
        <f t="shared" si="21"/>
        <v>0</v>
      </c>
      <c r="H93" s="49">
        <f t="shared" si="22"/>
        <v>0</v>
      </c>
      <c r="I93" s="7" t="b">
        <f t="shared" si="23"/>
        <v>1</v>
      </c>
      <c r="L93" s="4">
        <f t="shared" si="24"/>
        <v>0</v>
      </c>
      <c r="M93" s="4">
        <f>IFERROR(VLOOKUP($A93,'강북영업본부 IU'!$A:$G,3,FALSE),0)</f>
        <v>0</v>
      </c>
      <c r="N93" s="4">
        <f>IFERROR(VLOOKUP($A93,'강북영업본부 IU'!$A:$G,4,FALSE),0)</f>
        <v>0</v>
      </c>
      <c r="O93" s="4">
        <f>IFERROR(VLOOKUP($A93,'강북영업본부 IU'!$A:$G,5,FALSE),0)</f>
        <v>0</v>
      </c>
      <c r="P93" s="4">
        <f>IFERROR(VLOOKUP($A93,'강북영업본부 IU'!$A:$G,6,FALSE),0)</f>
        <v>0</v>
      </c>
      <c r="Q93" s="4">
        <f>IFERROR(VLOOKUP($A93,'강북영업본부 IU'!$A:$G,7,FALSE),0)</f>
        <v>0</v>
      </c>
      <c r="R93" s="4" t="b">
        <f t="shared" si="25"/>
        <v>1</v>
      </c>
      <c r="U93" s="7">
        <f t="shared" si="26"/>
        <v>0</v>
      </c>
      <c r="V93" s="4">
        <f t="shared" si="27"/>
        <v>0</v>
      </c>
      <c r="W93" s="4">
        <f t="shared" si="28"/>
        <v>0</v>
      </c>
      <c r="X93" s="4">
        <f t="shared" si="29"/>
        <v>0</v>
      </c>
      <c r="Y93" s="4">
        <f t="shared" si="30"/>
        <v>0</v>
      </c>
      <c r="Z93" s="4" t="b">
        <f t="shared" si="31"/>
        <v>1</v>
      </c>
    </row>
    <row r="94" spans="1:26" ht="16" x14ac:dyDescent="0.25">
      <c r="A94" s="23" t="s">
        <v>213</v>
      </c>
      <c r="B94" s="49">
        <f t="shared" si="16"/>
        <v>0</v>
      </c>
      <c r="C94" s="49">
        <f t="shared" si="17"/>
        <v>0</v>
      </c>
      <c r="D94" s="49">
        <f t="shared" si="18"/>
        <v>0</v>
      </c>
      <c r="E94" s="49">
        <f t="shared" si="19"/>
        <v>0</v>
      </c>
      <c r="F94" s="49">
        <f t="shared" si="20"/>
        <v>0</v>
      </c>
      <c r="G94" s="49">
        <f t="shared" si="21"/>
        <v>0</v>
      </c>
      <c r="H94" s="49">
        <f t="shared" si="22"/>
        <v>0</v>
      </c>
      <c r="I94" s="7" t="b">
        <f t="shared" si="23"/>
        <v>1</v>
      </c>
      <c r="L94" s="4">
        <f t="shared" si="24"/>
        <v>0</v>
      </c>
      <c r="M94" s="4">
        <f>IFERROR(VLOOKUP($A94,'강북영업본부 IU'!$A:$G,3,FALSE),0)</f>
        <v>0</v>
      </c>
      <c r="N94" s="4">
        <f>IFERROR(VLOOKUP($A94,'강북영업본부 IU'!$A:$G,4,FALSE),0)</f>
        <v>0</v>
      </c>
      <c r="O94" s="4">
        <f>IFERROR(VLOOKUP($A94,'강북영업본부 IU'!$A:$G,5,FALSE),0)</f>
        <v>0</v>
      </c>
      <c r="P94" s="4">
        <f>IFERROR(VLOOKUP($A94,'강북영업본부 IU'!$A:$G,6,FALSE),0)</f>
        <v>0</v>
      </c>
      <c r="Q94" s="4">
        <f>IFERROR(VLOOKUP($A94,'강북영업본부 IU'!$A:$G,7,FALSE),0)</f>
        <v>0</v>
      </c>
      <c r="R94" s="4" t="b">
        <f t="shared" si="25"/>
        <v>1</v>
      </c>
      <c r="U94" s="7">
        <f t="shared" si="26"/>
        <v>0</v>
      </c>
      <c r="V94" s="4">
        <f t="shared" si="27"/>
        <v>0</v>
      </c>
      <c r="W94" s="4">
        <f t="shared" si="28"/>
        <v>0</v>
      </c>
      <c r="X94" s="4">
        <f t="shared" si="29"/>
        <v>0</v>
      </c>
      <c r="Y94" s="4">
        <f t="shared" si="30"/>
        <v>0</v>
      </c>
      <c r="Z94" s="4" t="b">
        <f t="shared" si="31"/>
        <v>1</v>
      </c>
    </row>
    <row r="95" spans="1:26" ht="16" x14ac:dyDescent="0.25">
      <c r="A95" s="27" t="s">
        <v>256</v>
      </c>
      <c r="B95" s="49">
        <f t="shared" si="16"/>
        <v>0</v>
      </c>
      <c r="C95" s="49">
        <f t="shared" si="17"/>
        <v>0</v>
      </c>
      <c r="D95" s="49">
        <f t="shared" si="18"/>
        <v>0</v>
      </c>
      <c r="E95" s="49">
        <f t="shared" si="19"/>
        <v>0</v>
      </c>
      <c r="F95" s="49">
        <f t="shared" si="20"/>
        <v>0</v>
      </c>
      <c r="G95" s="49">
        <f t="shared" si="21"/>
        <v>0</v>
      </c>
      <c r="H95" s="49">
        <f t="shared" si="22"/>
        <v>0</v>
      </c>
      <c r="I95" s="7" t="b">
        <f t="shared" si="23"/>
        <v>1</v>
      </c>
      <c r="L95" s="4">
        <f t="shared" si="24"/>
        <v>0</v>
      </c>
      <c r="M95" s="4">
        <f>IFERROR(VLOOKUP($A95,'강북영업본부 IU'!$A:$G,3,FALSE),0)</f>
        <v>0</v>
      </c>
      <c r="N95" s="4">
        <f>IFERROR(VLOOKUP($A95,'강북영업본부 IU'!$A:$G,4,FALSE),0)</f>
        <v>0</v>
      </c>
      <c r="O95" s="4">
        <f>IFERROR(VLOOKUP($A95,'강북영업본부 IU'!$A:$G,5,FALSE),0)</f>
        <v>0</v>
      </c>
      <c r="P95" s="4">
        <f>IFERROR(VLOOKUP($A95,'강북영업본부 IU'!$A:$G,6,FALSE),0)</f>
        <v>0</v>
      </c>
      <c r="Q95" s="4">
        <f>IFERROR(VLOOKUP($A95,'강북영업본부 IU'!$A:$G,7,FALSE),0)</f>
        <v>0</v>
      </c>
      <c r="R95" s="4" t="b">
        <f t="shared" si="25"/>
        <v>1</v>
      </c>
      <c r="U95" s="7">
        <f t="shared" si="26"/>
        <v>0</v>
      </c>
      <c r="V95" s="4">
        <f t="shared" si="27"/>
        <v>0</v>
      </c>
      <c r="W95" s="4">
        <f t="shared" si="28"/>
        <v>0</v>
      </c>
      <c r="X95" s="4">
        <f t="shared" si="29"/>
        <v>0</v>
      </c>
      <c r="Y95" s="4">
        <f t="shared" si="30"/>
        <v>0</v>
      </c>
      <c r="Z95" s="4" t="b">
        <f t="shared" si="31"/>
        <v>1</v>
      </c>
    </row>
    <row r="96" spans="1:26" ht="16" x14ac:dyDescent="0.25">
      <c r="A96" s="23" t="s">
        <v>154</v>
      </c>
      <c r="B96" s="49">
        <f t="shared" si="16"/>
        <v>0</v>
      </c>
      <c r="C96" s="49">
        <f t="shared" si="17"/>
        <v>0</v>
      </c>
      <c r="D96" s="49">
        <f t="shared" si="18"/>
        <v>0</v>
      </c>
      <c r="E96" s="49">
        <f t="shared" si="19"/>
        <v>0</v>
      </c>
      <c r="F96" s="49">
        <f t="shared" si="20"/>
        <v>0</v>
      </c>
      <c r="G96" s="49">
        <f t="shared" si="21"/>
        <v>0</v>
      </c>
      <c r="H96" s="49">
        <f t="shared" si="22"/>
        <v>0</v>
      </c>
      <c r="I96" s="7" t="b">
        <f t="shared" si="23"/>
        <v>1</v>
      </c>
      <c r="L96" s="4">
        <f t="shared" si="24"/>
        <v>0</v>
      </c>
      <c r="M96" s="4">
        <f>IFERROR(VLOOKUP($A96,'강북영업본부 IU'!$A:$G,3,FALSE),0)</f>
        <v>0</v>
      </c>
      <c r="N96" s="4">
        <f>IFERROR(VLOOKUP($A96,'강북영업본부 IU'!$A:$G,4,FALSE),0)</f>
        <v>0</v>
      </c>
      <c r="O96" s="4">
        <f>IFERROR(VLOOKUP($A96,'강북영업본부 IU'!$A:$G,5,FALSE),0)</f>
        <v>0</v>
      </c>
      <c r="P96" s="4">
        <f>IFERROR(VLOOKUP($A96,'강북영업본부 IU'!$A:$G,6,FALSE),0)</f>
        <v>0</v>
      </c>
      <c r="Q96" s="4">
        <f>IFERROR(VLOOKUP($A96,'강북영업본부 IU'!$A:$G,7,FALSE),0)</f>
        <v>0</v>
      </c>
      <c r="R96" s="4" t="b">
        <f t="shared" si="25"/>
        <v>1</v>
      </c>
      <c r="U96" s="7">
        <f t="shared" si="26"/>
        <v>0</v>
      </c>
      <c r="V96" s="4">
        <f t="shared" si="27"/>
        <v>0</v>
      </c>
      <c r="W96" s="4">
        <f t="shared" si="28"/>
        <v>0</v>
      </c>
      <c r="X96" s="4">
        <f t="shared" si="29"/>
        <v>0</v>
      </c>
      <c r="Y96" s="4">
        <f t="shared" si="30"/>
        <v>0</v>
      </c>
      <c r="Z96" s="4" t="b">
        <f t="shared" si="31"/>
        <v>1</v>
      </c>
    </row>
    <row r="97" spans="1:26" ht="16" x14ac:dyDescent="0.25">
      <c r="A97" s="23" t="s">
        <v>56</v>
      </c>
      <c r="B97" s="49">
        <f t="shared" si="16"/>
        <v>0</v>
      </c>
      <c r="C97" s="49">
        <f t="shared" si="17"/>
        <v>0</v>
      </c>
      <c r="D97" s="49">
        <f t="shared" si="18"/>
        <v>0</v>
      </c>
      <c r="E97" s="49">
        <f t="shared" si="19"/>
        <v>0</v>
      </c>
      <c r="F97" s="49">
        <f t="shared" si="20"/>
        <v>0</v>
      </c>
      <c r="G97" s="49">
        <f t="shared" si="21"/>
        <v>0</v>
      </c>
      <c r="H97" s="49">
        <f t="shared" si="22"/>
        <v>0</v>
      </c>
      <c r="I97" s="7" t="b">
        <f t="shared" si="23"/>
        <v>1</v>
      </c>
      <c r="L97" s="4">
        <f t="shared" si="24"/>
        <v>0</v>
      </c>
      <c r="M97" s="4">
        <f>IFERROR(VLOOKUP($A97,'강북영업본부 IU'!$A:$G,3,FALSE),0)</f>
        <v>0</v>
      </c>
      <c r="N97" s="4">
        <f>IFERROR(VLOOKUP($A97,'강북영업본부 IU'!$A:$G,4,FALSE),0)</f>
        <v>0</v>
      </c>
      <c r="O97" s="4">
        <f>IFERROR(VLOOKUP($A97,'강북영업본부 IU'!$A:$G,5,FALSE),0)</f>
        <v>0</v>
      </c>
      <c r="P97" s="4">
        <f>IFERROR(VLOOKUP($A97,'강북영업본부 IU'!$A:$G,6,FALSE),0)</f>
        <v>0</v>
      </c>
      <c r="Q97" s="4">
        <f>IFERROR(VLOOKUP($A97,'강북영업본부 IU'!$A:$G,7,FALSE),0)</f>
        <v>0</v>
      </c>
      <c r="R97" s="4" t="b">
        <f t="shared" si="25"/>
        <v>1</v>
      </c>
      <c r="U97" s="7">
        <f t="shared" si="26"/>
        <v>0</v>
      </c>
      <c r="V97" s="4">
        <f t="shared" si="27"/>
        <v>0</v>
      </c>
      <c r="W97" s="4">
        <f t="shared" si="28"/>
        <v>0</v>
      </c>
      <c r="X97" s="4">
        <f t="shared" si="29"/>
        <v>0</v>
      </c>
      <c r="Y97" s="4">
        <f t="shared" si="30"/>
        <v>0</v>
      </c>
      <c r="Z97" s="4" t="b">
        <f t="shared" si="31"/>
        <v>1</v>
      </c>
    </row>
    <row r="98" spans="1:26" ht="16" x14ac:dyDescent="0.25">
      <c r="A98" s="27" t="s">
        <v>214</v>
      </c>
      <c r="B98" s="49">
        <f t="shared" si="16"/>
        <v>0</v>
      </c>
      <c r="C98" s="49">
        <f t="shared" si="17"/>
        <v>0</v>
      </c>
      <c r="D98" s="49">
        <f t="shared" si="18"/>
        <v>0</v>
      </c>
      <c r="E98" s="49">
        <f t="shared" si="19"/>
        <v>0</v>
      </c>
      <c r="F98" s="49">
        <f t="shared" si="20"/>
        <v>0</v>
      </c>
      <c r="G98" s="49">
        <f t="shared" si="21"/>
        <v>0</v>
      </c>
      <c r="H98" s="49">
        <f t="shared" si="22"/>
        <v>0</v>
      </c>
      <c r="I98" s="7" t="b">
        <f t="shared" si="23"/>
        <v>1</v>
      </c>
      <c r="L98" s="4">
        <f t="shared" si="24"/>
        <v>0</v>
      </c>
      <c r="M98" s="4">
        <f>IFERROR(VLOOKUP($A98,'강북영업본부 IU'!$A:$G,3,FALSE),0)</f>
        <v>0</v>
      </c>
      <c r="N98" s="4">
        <f>IFERROR(VLOOKUP($A98,'강북영업본부 IU'!$A:$G,4,FALSE),0)</f>
        <v>0</v>
      </c>
      <c r="O98" s="4">
        <f>IFERROR(VLOOKUP($A98,'강북영업본부 IU'!$A:$G,5,FALSE),0)</f>
        <v>0</v>
      </c>
      <c r="P98" s="4">
        <f>IFERROR(VLOOKUP($A98,'강북영업본부 IU'!$A:$G,6,FALSE),0)</f>
        <v>0</v>
      </c>
      <c r="Q98" s="4">
        <f>IFERROR(VLOOKUP($A98,'강북영업본부 IU'!$A:$G,7,FALSE),0)</f>
        <v>0</v>
      </c>
      <c r="R98" s="4" t="b">
        <f t="shared" si="25"/>
        <v>1</v>
      </c>
      <c r="U98" s="7">
        <f t="shared" si="26"/>
        <v>0</v>
      </c>
      <c r="V98" s="4">
        <f t="shared" si="27"/>
        <v>0</v>
      </c>
      <c r="W98" s="4">
        <f t="shared" si="28"/>
        <v>0</v>
      </c>
      <c r="X98" s="4">
        <f t="shared" si="29"/>
        <v>0</v>
      </c>
      <c r="Y98" s="4">
        <f t="shared" si="30"/>
        <v>0</v>
      </c>
      <c r="Z98" s="4" t="b">
        <f t="shared" si="31"/>
        <v>1</v>
      </c>
    </row>
    <row r="99" spans="1:26" ht="16" x14ac:dyDescent="0.25">
      <c r="A99" s="23" t="s">
        <v>129</v>
      </c>
      <c r="B99" s="49">
        <f t="shared" si="16"/>
        <v>0</v>
      </c>
      <c r="C99" s="49">
        <f t="shared" si="17"/>
        <v>0</v>
      </c>
      <c r="D99" s="49">
        <f t="shared" si="18"/>
        <v>0</v>
      </c>
      <c r="E99" s="49">
        <f t="shared" si="19"/>
        <v>0</v>
      </c>
      <c r="F99" s="49">
        <f t="shared" si="20"/>
        <v>0</v>
      </c>
      <c r="G99" s="49">
        <f t="shared" si="21"/>
        <v>0</v>
      </c>
      <c r="H99" s="49">
        <f t="shared" si="22"/>
        <v>0</v>
      </c>
      <c r="I99" s="7" t="b">
        <f t="shared" si="23"/>
        <v>1</v>
      </c>
      <c r="L99" s="4">
        <f t="shared" si="24"/>
        <v>0</v>
      </c>
      <c r="M99" s="4">
        <f>IFERROR(VLOOKUP($A99,'강북영업본부 IU'!$A:$G,3,FALSE),0)</f>
        <v>0</v>
      </c>
      <c r="N99" s="4">
        <f>IFERROR(VLOOKUP($A99,'강북영업본부 IU'!$A:$G,4,FALSE),0)</f>
        <v>0</v>
      </c>
      <c r="O99" s="4">
        <f>IFERROR(VLOOKUP($A99,'강북영업본부 IU'!$A:$G,5,FALSE),0)</f>
        <v>0</v>
      </c>
      <c r="P99" s="4">
        <f>IFERROR(VLOOKUP($A99,'강북영업본부 IU'!$A:$G,6,FALSE),0)</f>
        <v>0</v>
      </c>
      <c r="Q99" s="4">
        <f>IFERROR(VLOOKUP($A99,'강북영업본부 IU'!$A:$G,7,FALSE),0)</f>
        <v>0</v>
      </c>
      <c r="R99" s="4" t="b">
        <f t="shared" si="25"/>
        <v>1</v>
      </c>
      <c r="U99" s="7">
        <f t="shared" si="26"/>
        <v>0</v>
      </c>
      <c r="V99" s="4">
        <f t="shared" si="27"/>
        <v>0</v>
      </c>
      <c r="W99" s="4">
        <f t="shared" si="28"/>
        <v>0</v>
      </c>
      <c r="X99" s="4">
        <f t="shared" si="29"/>
        <v>0</v>
      </c>
      <c r="Y99" s="4">
        <f t="shared" si="30"/>
        <v>0</v>
      </c>
      <c r="Z99" s="4" t="b">
        <f t="shared" si="31"/>
        <v>1</v>
      </c>
    </row>
    <row r="100" spans="1:26" ht="16" x14ac:dyDescent="0.25">
      <c r="A100" s="23" t="s">
        <v>215</v>
      </c>
      <c r="B100" s="49">
        <f t="shared" si="16"/>
        <v>0</v>
      </c>
      <c r="C100" s="49">
        <f t="shared" si="17"/>
        <v>0</v>
      </c>
      <c r="D100" s="49">
        <f t="shared" si="18"/>
        <v>0</v>
      </c>
      <c r="E100" s="49">
        <f t="shared" si="19"/>
        <v>0</v>
      </c>
      <c r="F100" s="49">
        <f t="shared" si="20"/>
        <v>0</v>
      </c>
      <c r="G100" s="49">
        <f t="shared" si="21"/>
        <v>0</v>
      </c>
      <c r="H100" s="49">
        <f t="shared" si="22"/>
        <v>0</v>
      </c>
      <c r="I100" s="7" t="b">
        <f t="shared" si="23"/>
        <v>1</v>
      </c>
      <c r="L100" s="4">
        <f t="shared" si="24"/>
        <v>0</v>
      </c>
      <c r="M100" s="4">
        <f>IFERROR(VLOOKUP($A100,'강북영업본부 IU'!$A:$G,3,FALSE),0)</f>
        <v>0</v>
      </c>
      <c r="N100" s="4">
        <f>IFERROR(VLOOKUP($A100,'강북영업본부 IU'!$A:$G,4,FALSE),0)</f>
        <v>0</v>
      </c>
      <c r="O100" s="4">
        <f>IFERROR(VLOOKUP($A100,'강북영업본부 IU'!$A:$G,5,FALSE),0)</f>
        <v>0</v>
      </c>
      <c r="P100" s="4">
        <f>IFERROR(VLOOKUP($A100,'강북영업본부 IU'!$A:$G,6,FALSE),0)</f>
        <v>0</v>
      </c>
      <c r="Q100" s="4">
        <f>IFERROR(VLOOKUP($A100,'강북영업본부 IU'!$A:$G,7,FALSE),0)</f>
        <v>0</v>
      </c>
      <c r="R100" s="4" t="b">
        <f t="shared" si="25"/>
        <v>1</v>
      </c>
      <c r="U100" s="7">
        <f t="shared" si="26"/>
        <v>0</v>
      </c>
      <c r="V100" s="4">
        <f t="shared" si="27"/>
        <v>0</v>
      </c>
      <c r="W100" s="4">
        <f t="shared" si="28"/>
        <v>0</v>
      </c>
      <c r="X100" s="4">
        <f t="shared" si="29"/>
        <v>0</v>
      </c>
      <c r="Y100" s="4">
        <f t="shared" si="30"/>
        <v>0</v>
      </c>
      <c r="Z100" s="4" t="b">
        <f t="shared" si="31"/>
        <v>1</v>
      </c>
    </row>
    <row r="101" spans="1:26" ht="16" x14ac:dyDescent="0.25">
      <c r="A101" s="23" t="s">
        <v>336</v>
      </c>
      <c r="B101" s="49">
        <f t="shared" si="16"/>
        <v>0</v>
      </c>
      <c r="C101" s="49">
        <f t="shared" si="17"/>
        <v>0</v>
      </c>
      <c r="D101" s="49">
        <f t="shared" si="18"/>
        <v>0</v>
      </c>
      <c r="E101" s="49">
        <f t="shared" si="19"/>
        <v>0</v>
      </c>
      <c r="F101" s="49">
        <f t="shared" si="20"/>
        <v>0</v>
      </c>
      <c r="G101" s="49">
        <f t="shared" si="21"/>
        <v>0</v>
      </c>
      <c r="H101" s="49">
        <f t="shared" si="22"/>
        <v>0</v>
      </c>
      <c r="I101" s="7" t="b">
        <f t="shared" si="23"/>
        <v>1</v>
      </c>
      <c r="L101" s="4">
        <f t="shared" si="24"/>
        <v>0</v>
      </c>
      <c r="M101" s="4">
        <f>IFERROR(VLOOKUP($A101,'강북영업본부 IU'!$A:$G,3,FALSE),0)</f>
        <v>0</v>
      </c>
      <c r="N101" s="4">
        <f>IFERROR(VLOOKUP($A101,'강북영업본부 IU'!$A:$G,4,FALSE),0)</f>
        <v>0</v>
      </c>
      <c r="O101" s="4">
        <f>IFERROR(VLOOKUP($A101,'강북영업본부 IU'!$A:$G,5,FALSE),0)</f>
        <v>0</v>
      </c>
      <c r="P101" s="4">
        <f>IFERROR(VLOOKUP($A101,'강북영업본부 IU'!$A:$G,6,FALSE),0)</f>
        <v>0</v>
      </c>
      <c r="Q101" s="4">
        <f>IFERROR(VLOOKUP($A101,'강북영업본부 IU'!$A:$G,7,FALSE),0)</f>
        <v>0</v>
      </c>
      <c r="R101" s="4" t="b">
        <f t="shared" si="25"/>
        <v>1</v>
      </c>
      <c r="U101" s="7">
        <f t="shared" si="26"/>
        <v>0</v>
      </c>
      <c r="V101" s="4">
        <f t="shared" si="27"/>
        <v>0</v>
      </c>
      <c r="W101" s="4">
        <f t="shared" si="28"/>
        <v>0</v>
      </c>
      <c r="X101" s="4">
        <f t="shared" si="29"/>
        <v>0</v>
      </c>
      <c r="Y101" s="4">
        <f t="shared" si="30"/>
        <v>0</v>
      </c>
      <c r="Z101" s="4" t="b">
        <f t="shared" si="31"/>
        <v>1</v>
      </c>
    </row>
    <row r="102" spans="1:26" ht="16" x14ac:dyDescent="0.25">
      <c r="A102" s="23" t="s">
        <v>216</v>
      </c>
      <c r="B102" s="49">
        <f t="shared" si="16"/>
        <v>0</v>
      </c>
      <c r="C102" s="49">
        <f t="shared" si="17"/>
        <v>0</v>
      </c>
      <c r="D102" s="49">
        <f t="shared" si="18"/>
        <v>0</v>
      </c>
      <c r="E102" s="49">
        <f t="shared" si="19"/>
        <v>0</v>
      </c>
      <c r="F102" s="49">
        <f t="shared" si="20"/>
        <v>0</v>
      </c>
      <c r="G102" s="49">
        <f t="shared" si="21"/>
        <v>0</v>
      </c>
      <c r="H102" s="49">
        <f t="shared" si="22"/>
        <v>0</v>
      </c>
      <c r="I102" s="7" t="b">
        <f t="shared" si="23"/>
        <v>1</v>
      </c>
      <c r="L102" s="4">
        <f t="shared" si="24"/>
        <v>0</v>
      </c>
      <c r="M102" s="4">
        <f>IFERROR(VLOOKUP($A102,'강북영업본부 IU'!$A:$G,3,FALSE),0)</f>
        <v>0</v>
      </c>
      <c r="N102" s="4">
        <f>IFERROR(VLOOKUP($A102,'강북영업본부 IU'!$A:$G,4,FALSE),0)</f>
        <v>0</v>
      </c>
      <c r="O102" s="4">
        <f>IFERROR(VLOOKUP($A102,'강북영업본부 IU'!$A:$G,5,FALSE),0)</f>
        <v>0</v>
      </c>
      <c r="P102" s="4">
        <f>IFERROR(VLOOKUP($A102,'강북영업본부 IU'!$A:$G,6,FALSE),0)</f>
        <v>0</v>
      </c>
      <c r="Q102" s="4">
        <f>IFERROR(VLOOKUP($A102,'강북영업본부 IU'!$A:$G,7,FALSE),0)</f>
        <v>0</v>
      </c>
      <c r="R102" s="4" t="b">
        <f t="shared" si="25"/>
        <v>1</v>
      </c>
      <c r="U102" s="7">
        <f t="shared" si="26"/>
        <v>0</v>
      </c>
      <c r="V102" s="4">
        <f t="shared" si="27"/>
        <v>0</v>
      </c>
      <c r="W102" s="4">
        <f t="shared" si="28"/>
        <v>0</v>
      </c>
      <c r="X102" s="4">
        <f t="shared" si="29"/>
        <v>0</v>
      </c>
      <c r="Y102" s="4">
        <f t="shared" si="30"/>
        <v>0</v>
      </c>
      <c r="Z102" s="4" t="b">
        <f t="shared" si="31"/>
        <v>1</v>
      </c>
    </row>
    <row r="103" spans="1:26" ht="16" x14ac:dyDescent="0.25">
      <c r="A103" s="23" t="s">
        <v>130</v>
      </c>
      <c r="B103" s="49">
        <f t="shared" si="16"/>
        <v>0</v>
      </c>
      <c r="C103" s="49">
        <f t="shared" si="17"/>
        <v>0</v>
      </c>
      <c r="D103" s="49">
        <f t="shared" si="18"/>
        <v>0</v>
      </c>
      <c r="E103" s="49">
        <f t="shared" si="19"/>
        <v>0</v>
      </c>
      <c r="F103" s="49">
        <f t="shared" si="20"/>
        <v>0</v>
      </c>
      <c r="G103" s="49">
        <f t="shared" si="21"/>
        <v>0</v>
      </c>
      <c r="H103" s="49">
        <f t="shared" si="22"/>
        <v>0</v>
      </c>
      <c r="I103" s="7" t="b">
        <f t="shared" si="23"/>
        <v>1</v>
      </c>
      <c r="L103" s="4">
        <f t="shared" si="24"/>
        <v>0</v>
      </c>
      <c r="M103" s="4">
        <f>IFERROR(VLOOKUP($A103,'강북영업본부 IU'!$A:$G,3,FALSE),0)</f>
        <v>0</v>
      </c>
      <c r="N103" s="4">
        <f>IFERROR(VLOOKUP($A103,'강북영업본부 IU'!$A:$G,4,FALSE),0)</f>
        <v>0</v>
      </c>
      <c r="O103" s="4">
        <f>IFERROR(VLOOKUP($A103,'강북영업본부 IU'!$A:$G,5,FALSE),0)</f>
        <v>0</v>
      </c>
      <c r="P103" s="4">
        <f>IFERROR(VLOOKUP($A103,'강북영업본부 IU'!$A:$G,6,FALSE),0)</f>
        <v>0</v>
      </c>
      <c r="Q103" s="4">
        <f>IFERROR(VLOOKUP($A103,'강북영업본부 IU'!$A:$G,7,FALSE),0)</f>
        <v>0</v>
      </c>
      <c r="R103" s="4" t="b">
        <f t="shared" si="25"/>
        <v>1</v>
      </c>
      <c r="U103" s="7">
        <f t="shared" si="26"/>
        <v>0</v>
      </c>
      <c r="V103" s="4">
        <f t="shared" si="27"/>
        <v>0</v>
      </c>
      <c r="W103" s="4">
        <f t="shared" si="28"/>
        <v>0</v>
      </c>
      <c r="X103" s="4">
        <f t="shared" si="29"/>
        <v>0</v>
      </c>
      <c r="Y103" s="4">
        <f t="shared" si="30"/>
        <v>0</v>
      </c>
      <c r="Z103" s="4" t="b">
        <f t="shared" si="31"/>
        <v>1</v>
      </c>
    </row>
    <row r="104" spans="1:26" ht="16" x14ac:dyDescent="0.25">
      <c r="A104" s="23" t="s">
        <v>57</v>
      </c>
      <c r="B104" s="49">
        <f t="shared" si="16"/>
        <v>0</v>
      </c>
      <c r="C104" s="49">
        <f t="shared" si="17"/>
        <v>0</v>
      </c>
      <c r="D104" s="49">
        <f t="shared" si="18"/>
        <v>0</v>
      </c>
      <c r="E104" s="49">
        <f t="shared" si="19"/>
        <v>0</v>
      </c>
      <c r="F104" s="49">
        <f t="shared" si="20"/>
        <v>0</v>
      </c>
      <c r="G104" s="49">
        <f t="shared" si="21"/>
        <v>0</v>
      </c>
      <c r="H104" s="49">
        <f t="shared" si="22"/>
        <v>0</v>
      </c>
      <c r="I104" s="7" t="b">
        <f t="shared" si="23"/>
        <v>1</v>
      </c>
      <c r="L104" s="4">
        <f t="shared" si="24"/>
        <v>0</v>
      </c>
      <c r="M104" s="4">
        <f>IFERROR(VLOOKUP($A104,'강북영업본부 IU'!$A:$G,3,FALSE),0)</f>
        <v>0</v>
      </c>
      <c r="N104" s="4">
        <f>IFERROR(VLOOKUP($A104,'강북영업본부 IU'!$A:$G,4,FALSE),0)</f>
        <v>0</v>
      </c>
      <c r="O104" s="4">
        <f>IFERROR(VLOOKUP($A104,'강북영업본부 IU'!$A:$G,5,FALSE),0)</f>
        <v>0</v>
      </c>
      <c r="P104" s="4">
        <f>IFERROR(VLOOKUP($A104,'강북영업본부 IU'!$A:$G,6,FALSE),0)</f>
        <v>0</v>
      </c>
      <c r="Q104" s="4">
        <f>IFERROR(VLOOKUP($A104,'강북영업본부 IU'!$A:$G,7,FALSE),0)</f>
        <v>0</v>
      </c>
      <c r="R104" s="4" t="b">
        <f t="shared" si="25"/>
        <v>1</v>
      </c>
      <c r="U104" s="7">
        <f t="shared" si="26"/>
        <v>0</v>
      </c>
      <c r="V104" s="4">
        <f t="shared" si="27"/>
        <v>0</v>
      </c>
      <c r="W104" s="4">
        <f t="shared" si="28"/>
        <v>0</v>
      </c>
      <c r="X104" s="4">
        <f t="shared" si="29"/>
        <v>0</v>
      </c>
      <c r="Y104" s="4">
        <f t="shared" si="30"/>
        <v>0</v>
      </c>
      <c r="Z104" s="4" t="b">
        <f t="shared" si="31"/>
        <v>1</v>
      </c>
    </row>
    <row r="105" spans="1:26" ht="16" x14ac:dyDescent="0.25">
      <c r="A105" s="23" t="s">
        <v>58</v>
      </c>
      <c r="B105" s="49">
        <f t="shared" si="16"/>
        <v>0</v>
      </c>
      <c r="C105" s="49">
        <f t="shared" si="17"/>
        <v>0</v>
      </c>
      <c r="D105" s="49">
        <f t="shared" si="18"/>
        <v>0</v>
      </c>
      <c r="E105" s="49">
        <f t="shared" si="19"/>
        <v>0</v>
      </c>
      <c r="F105" s="49">
        <f t="shared" si="20"/>
        <v>0</v>
      </c>
      <c r="G105" s="49">
        <f t="shared" si="21"/>
        <v>0</v>
      </c>
      <c r="H105" s="49">
        <f t="shared" si="22"/>
        <v>0</v>
      </c>
      <c r="I105" s="7" t="b">
        <f t="shared" si="23"/>
        <v>1</v>
      </c>
      <c r="L105" s="4">
        <f t="shared" si="24"/>
        <v>0</v>
      </c>
      <c r="M105" s="4">
        <f>IFERROR(VLOOKUP($A105,'강북영업본부 IU'!$A:$G,3,FALSE),0)</f>
        <v>0</v>
      </c>
      <c r="N105" s="4">
        <f>IFERROR(VLOOKUP($A105,'강북영업본부 IU'!$A:$G,4,FALSE),0)</f>
        <v>0</v>
      </c>
      <c r="O105" s="4">
        <f>IFERROR(VLOOKUP($A105,'강북영업본부 IU'!$A:$G,5,FALSE),0)</f>
        <v>0</v>
      </c>
      <c r="P105" s="4">
        <f>IFERROR(VLOOKUP($A105,'강북영업본부 IU'!$A:$G,6,FALSE),0)</f>
        <v>0</v>
      </c>
      <c r="Q105" s="4">
        <f>IFERROR(VLOOKUP($A105,'강북영업본부 IU'!$A:$G,7,FALSE),0)</f>
        <v>0</v>
      </c>
      <c r="R105" s="4" t="b">
        <f t="shared" si="25"/>
        <v>1</v>
      </c>
      <c r="U105" s="7">
        <f t="shared" si="26"/>
        <v>0</v>
      </c>
      <c r="V105" s="4">
        <f t="shared" si="27"/>
        <v>0</v>
      </c>
      <c r="W105" s="4">
        <f t="shared" si="28"/>
        <v>0</v>
      </c>
      <c r="X105" s="4">
        <f t="shared" si="29"/>
        <v>0</v>
      </c>
      <c r="Y105" s="4">
        <f t="shared" si="30"/>
        <v>0</v>
      </c>
      <c r="Z105" s="4" t="b">
        <f t="shared" si="31"/>
        <v>1</v>
      </c>
    </row>
    <row r="106" spans="1:26" ht="16" x14ac:dyDescent="0.25">
      <c r="A106" s="23" t="s">
        <v>59</v>
      </c>
      <c r="B106" s="49">
        <f t="shared" si="16"/>
        <v>0</v>
      </c>
      <c r="C106" s="49">
        <f t="shared" si="17"/>
        <v>0</v>
      </c>
      <c r="D106" s="49">
        <f t="shared" si="18"/>
        <v>0</v>
      </c>
      <c r="E106" s="49">
        <f t="shared" si="19"/>
        <v>0</v>
      </c>
      <c r="F106" s="49">
        <f t="shared" si="20"/>
        <v>0</v>
      </c>
      <c r="G106" s="49">
        <f t="shared" si="21"/>
        <v>0</v>
      </c>
      <c r="H106" s="49">
        <f t="shared" si="22"/>
        <v>0</v>
      </c>
      <c r="I106" s="7" t="b">
        <f t="shared" si="23"/>
        <v>1</v>
      </c>
      <c r="L106" s="4">
        <f t="shared" si="24"/>
        <v>0</v>
      </c>
      <c r="M106" s="4">
        <f>IFERROR(VLOOKUP($A106,'강북영업본부 IU'!$A:$G,3,FALSE),0)</f>
        <v>0</v>
      </c>
      <c r="N106" s="4">
        <f>IFERROR(VLOOKUP($A106,'강북영업본부 IU'!$A:$G,4,FALSE),0)</f>
        <v>0</v>
      </c>
      <c r="O106" s="4">
        <f>IFERROR(VLOOKUP($A106,'강북영업본부 IU'!$A:$G,5,FALSE),0)</f>
        <v>0</v>
      </c>
      <c r="P106" s="4">
        <f>IFERROR(VLOOKUP($A106,'강북영업본부 IU'!$A:$G,6,FALSE),0)</f>
        <v>0</v>
      </c>
      <c r="Q106" s="4">
        <f>IFERROR(VLOOKUP($A106,'강북영업본부 IU'!$A:$G,7,FALSE),0)</f>
        <v>0</v>
      </c>
      <c r="R106" s="4" t="b">
        <f t="shared" si="25"/>
        <v>1</v>
      </c>
      <c r="U106" s="7">
        <f t="shared" si="26"/>
        <v>0</v>
      </c>
      <c r="V106" s="4">
        <f t="shared" si="27"/>
        <v>0</v>
      </c>
      <c r="W106" s="4">
        <f t="shared" si="28"/>
        <v>0</v>
      </c>
      <c r="X106" s="4">
        <f t="shared" si="29"/>
        <v>0</v>
      </c>
      <c r="Y106" s="4">
        <f t="shared" si="30"/>
        <v>0</v>
      </c>
      <c r="Z106" s="4" t="b">
        <f t="shared" si="31"/>
        <v>1</v>
      </c>
    </row>
    <row r="107" spans="1:26" ht="16" x14ac:dyDescent="0.25">
      <c r="A107" s="28" t="s">
        <v>217</v>
      </c>
      <c r="B107" s="49">
        <f t="shared" si="16"/>
        <v>0</v>
      </c>
      <c r="C107" s="49">
        <f t="shared" si="17"/>
        <v>0</v>
      </c>
      <c r="D107" s="49">
        <f t="shared" si="18"/>
        <v>0</v>
      </c>
      <c r="E107" s="49">
        <f t="shared" si="19"/>
        <v>0</v>
      </c>
      <c r="F107" s="49">
        <f t="shared" si="20"/>
        <v>0</v>
      </c>
      <c r="G107" s="49">
        <f t="shared" si="21"/>
        <v>0</v>
      </c>
      <c r="H107" s="49">
        <f t="shared" si="22"/>
        <v>0</v>
      </c>
      <c r="I107" s="7" t="b">
        <f t="shared" si="23"/>
        <v>1</v>
      </c>
      <c r="L107" s="4">
        <f t="shared" si="24"/>
        <v>0</v>
      </c>
      <c r="M107" s="4">
        <f>IFERROR(VLOOKUP($A107,'강북영업본부 IU'!$A:$G,3,FALSE),0)</f>
        <v>0</v>
      </c>
      <c r="N107" s="4">
        <f>IFERROR(VLOOKUP($A107,'강북영업본부 IU'!$A:$G,4,FALSE),0)</f>
        <v>0</v>
      </c>
      <c r="O107" s="4">
        <f>IFERROR(VLOOKUP($A107,'강북영업본부 IU'!$A:$G,5,FALSE),0)</f>
        <v>0</v>
      </c>
      <c r="P107" s="4">
        <f>IFERROR(VLOOKUP($A107,'강북영업본부 IU'!$A:$G,6,FALSE),0)</f>
        <v>0</v>
      </c>
      <c r="Q107" s="4">
        <f>IFERROR(VLOOKUP($A107,'강북영업본부 IU'!$A:$G,7,FALSE),0)</f>
        <v>0</v>
      </c>
      <c r="R107" s="4" t="b">
        <f t="shared" si="25"/>
        <v>1</v>
      </c>
      <c r="U107" s="7">
        <f t="shared" si="26"/>
        <v>0</v>
      </c>
      <c r="V107" s="4">
        <f t="shared" si="27"/>
        <v>0</v>
      </c>
      <c r="W107" s="4">
        <f t="shared" si="28"/>
        <v>0</v>
      </c>
      <c r="X107" s="4">
        <f t="shared" si="29"/>
        <v>0</v>
      </c>
      <c r="Y107" s="4">
        <f t="shared" si="30"/>
        <v>0</v>
      </c>
      <c r="Z107" s="4" t="b">
        <f t="shared" si="31"/>
        <v>1</v>
      </c>
    </row>
    <row r="108" spans="1:26" ht="16" x14ac:dyDescent="0.25">
      <c r="A108" s="26" t="s">
        <v>60</v>
      </c>
      <c r="B108" s="49">
        <f t="shared" si="16"/>
        <v>17292811</v>
      </c>
      <c r="C108" s="49">
        <f t="shared" si="17"/>
        <v>8730771</v>
      </c>
      <c r="D108" s="49">
        <f t="shared" si="18"/>
        <v>8562040</v>
      </c>
      <c r="E108" s="49">
        <f t="shared" si="19"/>
        <v>0</v>
      </c>
      <c r="F108" s="49">
        <f t="shared" si="20"/>
        <v>0</v>
      </c>
      <c r="G108" s="49">
        <f t="shared" si="21"/>
        <v>0</v>
      </c>
      <c r="H108" s="49">
        <f t="shared" si="22"/>
        <v>0</v>
      </c>
      <c r="I108" s="7" t="b">
        <f t="shared" si="23"/>
        <v>1</v>
      </c>
      <c r="L108" s="4">
        <f t="shared" si="24"/>
        <v>17292811</v>
      </c>
      <c r="M108" s="4">
        <f>IFERROR(VLOOKUP($A108,'강북영업본부 IU'!$A:$G,3,FALSE),0)</f>
        <v>0</v>
      </c>
      <c r="N108" s="4">
        <f>IFERROR(VLOOKUP($A108,'강북영업본부 IU'!$A:$G,4,FALSE),0)</f>
        <v>8730771</v>
      </c>
      <c r="O108" s="4">
        <f>IFERROR(VLOOKUP($A108,'강북영업본부 IU'!$A:$G,5,FALSE),0)</f>
        <v>8562040</v>
      </c>
      <c r="P108" s="4">
        <f>IFERROR(VLOOKUP($A108,'강북영업본부 IU'!$A:$G,6,FALSE),0)</f>
        <v>0</v>
      </c>
      <c r="Q108" s="4">
        <f>IFERROR(VLOOKUP($A108,'강북영업본부 IU'!$A:$G,7,FALSE),0)</f>
        <v>0</v>
      </c>
      <c r="R108" s="4" t="b">
        <f t="shared" si="25"/>
        <v>1</v>
      </c>
      <c r="U108" s="7">
        <f t="shared" si="26"/>
        <v>0</v>
      </c>
      <c r="V108" s="4">
        <f t="shared" si="27"/>
        <v>0</v>
      </c>
      <c r="W108" s="4">
        <f t="shared" si="28"/>
        <v>0</v>
      </c>
      <c r="X108" s="4">
        <f t="shared" si="29"/>
        <v>0</v>
      </c>
      <c r="Y108" s="4">
        <f t="shared" si="30"/>
        <v>0</v>
      </c>
      <c r="Z108" s="4" t="b">
        <f t="shared" si="31"/>
        <v>1</v>
      </c>
    </row>
    <row r="109" spans="1:26" ht="16" x14ac:dyDescent="0.25">
      <c r="A109" s="28" t="s">
        <v>257</v>
      </c>
      <c r="B109" s="49">
        <f t="shared" si="16"/>
        <v>0</v>
      </c>
      <c r="C109" s="49">
        <f t="shared" si="17"/>
        <v>0</v>
      </c>
      <c r="D109" s="49">
        <f t="shared" si="18"/>
        <v>0</v>
      </c>
      <c r="E109" s="49">
        <f t="shared" si="19"/>
        <v>0</v>
      </c>
      <c r="F109" s="49">
        <f t="shared" si="20"/>
        <v>0</v>
      </c>
      <c r="G109" s="49">
        <f t="shared" si="21"/>
        <v>0</v>
      </c>
      <c r="H109" s="49">
        <f t="shared" si="22"/>
        <v>0</v>
      </c>
      <c r="I109" s="7" t="b">
        <f t="shared" si="23"/>
        <v>1</v>
      </c>
      <c r="L109" s="4">
        <f t="shared" si="24"/>
        <v>0</v>
      </c>
      <c r="M109" s="4">
        <f>IFERROR(VLOOKUP($A109,'강북영업본부 IU'!$A:$G,3,FALSE),0)</f>
        <v>0</v>
      </c>
      <c r="N109" s="4">
        <f>IFERROR(VLOOKUP($A109,'강북영업본부 IU'!$A:$G,4,FALSE),0)</f>
        <v>0</v>
      </c>
      <c r="O109" s="4">
        <f>IFERROR(VLOOKUP($A109,'강북영업본부 IU'!$A:$G,5,FALSE),0)</f>
        <v>0</v>
      </c>
      <c r="P109" s="4">
        <f>IFERROR(VLOOKUP($A109,'강북영업본부 IU'!$A:$G,6,FALSE),0)</f>
        <v>0</v>
      </c>
      <c r="Q109" s="4">
        <f>IFERROR(VLOOKUP($A109,'강북영업본부 IU'!$A:$G,7,FALSE),0)</f>
        <v>0</v>
      </c>
      <c r="R109" s="4" t="b">
        <f t="shared" si="25"/>
        <v>1</v>
      </c>
      <c r="U109" s="7">
        <f t="shared" si="26"/>
        <v>0</v>
      </c>
      <c r="V109" s="4">
        <f t="shared" si="27"/>
        <v>0</v>
      </c>
      <c r="W109" s="4">
        <f t="shared" si="28"/>
        <v>0</v>
      </c>
      <c r="X109" s="4">
        <f t="shared" si="29"/>
        <v>0</v>
      </c>
      <c r="Y109" s="4">
        <f t="shared" si="30"/>
        <v>0</v>
      </c>
      <c r="Z109" s="4" t="b">
        <f t="shared" si="31"/>
        <v>1</v>
      </c>
    </row>
    <row r="110" spans="1:26" ht="16" x14ac:dyDescent="0.25">
      <c r="A110" s="28" t="s">
        <v>330</v>
      </c>
      <c r="B110" s="49">
        <f t="shared" si="16"/>
        <v>0</v>
      </c>
      <c r="C110" s="49">
        <f t="shared" si="17"/>
        <v>0</v>
      </c>
      <c r="D110" s="49">
        <f t="shared" si="18"/>
        <v>0</v>
      </c>
      <c r="E110" s="49">
        <f t="shared" si="19"/>
        <v>0</v>
      </c>
      <c r="F110" s="49">
        <f t="shared" si="20"/>
        <v>0</v>
      </c>
      <c r="G110" s="49">
        <f t="shared" si="21"/>
        <v>0</v>
      </c>
      <c r="H110" s="49">
        <f t="shared" si="22"/>
        <v>0</v>
      </c>
      <c r="I110" s="7" t="b">
        <f t="shared" si="23"/>
        <v>1</v>
      </c>
      <c r="L110" s="4">
        <f t="shared" si="24"/>
        <v>0</v>
      </c>
      <c r="M110" s="4">
        <f>IFERROR(VLOOKUP($A110,'강북영업본부 IU'!$A:$G,3,FALSE),0)</f>
        <v>0</v>
      </c>
      <c r="N110" s="4">
        <f>IFERROR(VLOOKUP($A110,'강북영업본부 IU'!$A:$G,4,FALSE),0)</f>
        <v>0</v>
      </c>
      <c r="O110" s="4">
        <f>IFERROR(VLOOKUP($A110,'강북영업본부 IU'!$A:$G,5,FALSE),0)</f>
        <v>0</v>
      </c>
      <c r="P110" s="4">
        <f>IFERROR(VLOOKUP($A110,'강북영업본부 IU'!$A:$G,6,FALSE),0)</f>
        <v>0</v>
      </c>
      <c r="Q110" s="4">
        <f>IFERROR(VLOOKUP($A110,'강북영업본부 IU'!$A:$G,7,FALSE),0)</f>
        <v>0</v>
      </c>
      <c r="R110" s="4" t="b">
        <f t="shared" si="25"/>
        <v>1</v>
      </c>
      <c r="U110" s="7">
        <f t="shared" si="26"/>
        <v>0</v>
      </c>
      <c r="V110" s="4">
        <f t="shared" si="27"/>
        <v>0</v>
      </c>
      <c r="W110" s="4">
        <f t="shared" si="28"/>
        <v>0</v>
      </c>
      <c r="X110" s="4">
        <f t="shared" si="29"/>
        <v>0</v>
      </c>
      <c r="Y110" s="4">
        <f t="shared" si="30"/>
        <v>0</v>
      </c>
      <c r="Z110" s="4" t="b">
        <f t="shared" si="31"/>
        <v>1</v>
      </c>
    </row>
    <row r="111" spans="1:26" ht="16" x14ac:dyDescent="0.25">
      <c r="A111" s="28" t="s">
        <v>332</v>
      </c>
      <c r="B111" s="49">
        <f t="shared" si="16"/>
        <v>0</v>
      </c>
      <c r="C111" s="49">
        <f t="shared" si="17"/>
        <v>0</v>
      </c>
      <c r="D111" s="49">
        <f t="shared" si="18"/>
        <v>0</v>
      </c>
      <c r="E111" s="49">
        <f t="shared" si="19"/>
        <v>0</v>
      </c>
      <c r="F111" s="49">
        <f t="shared" si="20"/>
        <v>0</v>
      </c>
      <c r="G111" s="49">
        <f t="shared" si="21"/>
        <v>0</v>
      </c>
      <c r="H111" s="49">
        <f t="shared" si="22"/>
        <v>0</v>
      </c>
      <c r="I111" s="7" t="b">
        <f t="shared" si="23"/>
        <v>1</v>
      </c>
      <c r="L111" s="4">
        <f t="shared" si="24"/>
        <v>0</v>
      </c>
      <c r="M111" s="4">
        <f>IFERROR(VLOOKUP($A111,'강북영업본부 IU'!$A:$G,3,FALSE),0)</f>
        <v>0</v>
      </c>
      <c r="N111" s="4">
        <f>IFERROR(VLOOKUP($A111,'강북영업본부 IU'!$A:$G,4,FALSE),0)</f>
        <v>0</v>
      </c>
      <c r="O111" s="4">
        <f>IFERROR(VLOOKUP($A111,'강북영업본부 IU'!$A:$G,5,FALSE),0)</f>
        <v>0</v>
      </c>
      <c r="P111" s="4">
        <f>IFERROR(VLOOKUP($A111,'강북영업본부 IU'!$A:$G,6,FALSE),0)</f>
        <v>0</v>
      </c>
      <c r="Q111" s="4">
        <f>IFERROR(VLOOKUP($A111,'강북영업본부 IU'!$A:$G,7,FALSE),0)</f>
        <v>0</v>
      </c>
      <c r="R111" s="4" t="b">
        <f t="shared" si="25"/>
        <v>1</v>
      </c>
      <c r="U111" s="7">
        <f t="shared" si="26"/>
        <v>0</v>
      </c>
      <c r="V111" s="4">
        <f t="shared" si="27"/>
        <v>0</v>
      </c>
      <c r="W111" s="4">
        <f t="shared" si="28"/>
        <v>0</v>
      </c>
      <c r="X111" s="4">
        <f t="shared" si="29"/>
        <v>0</v>
      </c>
      <c r="Y111" s="4">
        <f t="shared" si="30"/>
        <v>0</v>
      </c>
      <c r="Z111" s="4" t="b">
        <f t="shared" si="31"/>
        <v>1</v>
      </c>
    </row>
    <row r="112" spans="1:26" ht="16" x14ac:dyDescent="0.25">
      <c r="A112" s="28" t="s">
        <v>331</v>
      </c>
      <c r="B112" s="49">
        <f t="shared" si="16"/>
        <v>0</v>
      </c>
      <c r="C112" s="49">
        <f t="shared" si="17"/>
        <v>0</v>
      </c>
      <c r="D112" s="49">
        <f t="shared" si="18"/>
        <v>0</v>
      </c>
      <c r="E112" s="49">
        <f t="shared" si="19"/>
        <v>0</v>
      </c>
      <c r="F112" s="49">
        <f t="shared" si="20"/>
        <v>0</v>
      </c>
      <c r="G112" s="49">
        <f t="shared" si="21"/>
        <v>0</v>
      </c>
      <c r="H112" s="49">
        <f t="shared" si="22"/>
        <v>0</v>
      </c>
      <c r="I112" s="7" t="b">
        <f t="shared" si="23"/>
        <v>1</v>
      </c>
      <c r="L112" s="4">
        <f t="shared" si="24"/>
        <v>0</v>
      </c>
      <c r="M112" s="4">
        <f>IFERROR(VLOOKUP($A112,'강북영업본부 IU'!$A:$G,3,FALSE),0)</f>
        <v>0</v>
      </c>
      <c r="N112" s="4">
        <f>IFERROR(VLOOKUP($A112,'강북영업본부 IU'!$A:$G,4,FALSE),0)</f>
        <v>0</v>
      </c>
      <c r="O112" s="4">
        <f>IFERROR(VLOOKUP($A112,'강북영업본부 IU'!$A:$G,5,FALSE),0)</f>
        <v>0</v>
      </c>
      <c r="P112" s="4">
        <f>IFERROR(VLOOKUP($A112,'강북영업본부 IU'!$A:$G,6,FALSE),0)</f>
        <v>0</v>
      </c>
      <c r="Q112" s="4">
        <f>IFERROR(VLOOKUP($A112,'강북영업본부 IU'!$A:$G,7,FALSE),0)</f>
        <v>0</v>
      </c>
      <c r="R112" s="4" t="b">
        <f t="shared" si="25"/>
        <v>1</v>
      </c>
      <c r="U112" s="7">
        <f t="shared" si="26"/>
        <v>0</v>
      </c>
      <c r="V112" s="4">
        <f t="shared" si="27"/>
        <v>0</v>
      </c>
      <c r="W112" s="4">
        <f t="shared" si="28"/>
        <v>0</v>
      </c>
      <c r="X112" s="4">
        <f t="shared" si="29"/>
        <v>0</v>
      </c>
      <c r="Y112" s="4">
        <f t="shared" si="30"/>
        <v>0</v>
      </c>
      <c r="Z112" s="4" t="b">
        <f t="shared" si="31"/>
        <v>1</v>
      </c>
    </row>
    <row r="113" spans="1:26" ht="16" x14ac:dyDescent="0.25">
      <c r="A113" s="24" t="s">
        <v>61</v>
      </c>
      <c r="B113" s="49">
        <f t="shared" si="16"/>
        <v>2676266</v>
      </c>
      <c r="C113" s="49">
        <f t="shared" si="17"/>
        <v>823160</v>
      </c>
      <c r="D113" s="49">
        <f t="shared" si="18"/>
        <v>1037559</v>
      </c>
      <c r="E113" s="49">
        <f t="shared" si="19"/>
        <v>60869.344392078216</v>
      </c>
      <c r="F113" s="49">
        <f t="shared" si="20"/>
        <v>745547</v>
      </c>
      <c r="G113" s="49">
        <f t="shared" si="21"/>
        <v>0</v>
      </c>
      <c r="H113" s="49">
        <f t="shared" si="22"/>
        <v>9130.6556079217808</v>
      </c>
      <c r="I113" s="7" t="b">
        <f t="shared" si="23"/>
        <v>1</v>
      </c>
      <c r="L113" s="4">
        <f t="shared" si="24"/>
        <v>2676266</v>
      </c>
      <c r="M113" s="4">
        <f>IFERROR(VLOOKUP($A113,'강북영업본부 IU'!$A:$G,3,FALSE),0)</f>
        <v>70000</v>
      </c>
      <c r="N113" s="4">
        <f>IFERROR(VLOOKUP($A113,'강북영업본부 IU'!$A:$G,4,FALSE),0)</f>
        <v>823160</v>
      </c>
      <c r="O113" s="4">
        <f>IFERROR(VLOOKUP($A113,'강북영업본부 IU'!$A:$G,5,FALSE),0)</f>
        <v>1037559</v>
      </c>
      <c r="P113" s="4">
        <f>IFERROR(VLOOKUP($A113,'강북영업본부 IU'!$A:$G,6,FALSE),0)</f>
        <v>745547</v>
      </c>
      <c r="Q113" s="4">
        <f>IFERROR(VLOOKUP($A113,'강북영업본부 IU'!$A:$G,7,FALSE),0)</f>
        <v>0</v>
      </c>
      <c r="R113" s="4" t="b">
        <f t="shared" si="25"/>
        <v>1</v>
      </c>
      <c r="U113" s="7">
        <f t="shared" si="26"/>
        <v>70000</v>
      </c>
      <c r="V113" s="4">
        <f t="shared" si="27"/>
        <v>31149.098177770305</v>
      </c>
      <c r="W113" s="4">
        <f t="shared" si="28"/>
        <v>29720.24621430791</v>
      </c>
      <c r="X113" s="4">
        <f t="shared" si="29"/>
        <v>6943.4921912486616</v>
      </c>
      <c r="Y113" s="4">
        <f t="shared" si="30"/>
        <v>2187.1634166731196</v>
      </c>
      <c r="Z113" s="4" t="b">
        <f t="shared" si="31"/>
        <v>1</v>
      </c>
    </row>
    <row r="114" spans="1:26" ht="16" x14ac:dyDescent="0.25">
      <c r="A114" s="23" t="s">
        <v>62</v>
      </c>
      <c r="B114" s="49">
        <f t="shared" si="16"/>
        <v>668547</v>
      </c>
      <c r="C114" s="49">
        <f t="shared" si="17"/>
        <v>0</v>
      </c>
      <c r="D114" s="49">
        <f t="shared" si="18"/>
        <v>450300</v>
      </c>
      <c r="E114" s="49">
        <f t="shared" si="19"/>
        <v>0</v>
      </c>
      <c r="F114" s="49">
        <f t="shared" si="20"/>
        <v>218247</v>
      </c>
      <c r="G114" s="49">
        <f t="shared" si="21"/>
        <v>0</v>
      </c>
      <c r="H114" s="49">
        <f t="shared" si="22"/>
        <v>0</v>
      </c>
      <c r="I114" s="7" t="b">
        <f t="shared" si="23"/>
        <v>1</v>
      </c>
      <c r="L114" s="4">
        <f t="shared" si="24"/>
        <v>668547</v>
      </c>
      <c r="M114" s="4">
        <f>IFERROR(VLOOKUP($A114,'강북영업본부 IU'!$A:$G,3,FALSE),0)</f>
        <v>0</v>
      </c>
      <c r="N114" s="4">
        <f>IFERROR(VLOOKUP($A114,'강북영업본부 IU'!$A:$G,4,FALSE),0)</f>
        <v>0</v>
      </c>
      <c r="O114" s="4">
        <f>IFERROR(VLOOKUP($A114,'강북영업본부 IU'!$A:$G,5,FALSE),0)</f>
        <v>450300</v>
      </c>
      <c r="P114" s="4">
        <f>IFERROR(VLOOKUP($A114,'강북영업본부 IU'!$A:$G,6,FALSE),0)</f>
        <v>218247</v>
      </c>
      <c r="Q114" s="4">
        <f>IFERROR(VLOOKUP($A114,'강북영업본부 IU'!$A:$G,7,FALSE),0)</f>
        <v>0</v>
      </c>
      <c r="R114" s="4" t="b">
        <f t="shared" si="25"/>
        <v>1</v>
      </c>
      <c r="U114" s="7">
        <f t="shared" si="26"/>
        <v>0</v>
      </c>
      <c r="V114" s="4">
        <f t="shared" si="27"/>
        <v>0</v>
      </c>
      <c r="W114" s="4">
        <f t="shared" si="28"/>
        <v>0</v>
      </c>
      <c r="X114" s="4">
        <f t="shared" si="29"/>
        <v>0</v>
      </c>
      <c r="Y114" s="4">
        <f t="shared" si="30"/>
        <v>0</v>
      </c>
      <c r="Z114" s="4" t="b">
        <f t="shared" si="31"/>
        <v>1</v>
      </c>
    </row>
    <row r="115" spans="1:26" ht="16" x14ac:dyDescent="0.25">
      <c r="A115" s="23" t="s">
        <v>382</v>
      </c>
      <c r="B115" s="49">
        <f t="shared" si="16"/>
        <v>70000</v>
      </c>
      <c r="C115" s="49">
        <f t="shared" si="17"/>
        <v>0</v>
      </c>
      <c r="D115" s="49">
        <f t="shared" si="18"/>
        <v>0</v>
      </c>
      <c r="E115" s="49">
        <f t="shared" si="19"/>
        <v>60869.344392078216</v>
      </c>
      <c r="F115" s="49">
        <f t="shared" si="20"/>
        <v>0</v>
      </c>
      <c r="G115" s="49">
        <f t="shared" si="21"/>
        <v>0</v>
      </c>
      <c r="H115" s="49">
        <f t="shared" si="22"/>
        <v>9130.6556079217808</v>
      </c>
      <c r="I115" s="7" t="b">
        <f t="shared" si="23"/>
        <v>1</v>
      </c>
      <c r="L115" s="4">
        <f t="shared" si="24"/>
        <v>70000</v>
      </c>
      <c r="M115" s="4">
        <f>IFERROR(VLOOKUP($A115,'강북영업본부 IU'!$A:$G,3,FALSE),0)</f>
        <v>70000</v>
      </c>
      <c r="N115" s="4">
        <f>IFERROR(VLOOKUP($A115,'강북영업본부 IU'!$A:$G,4,FALSE),0)</f>
        <v>0</v>
      </c>
      <c r="O115" s="4">
        <f>IFERROR(VLOOKUP($A115,'강북영업본부 IU'!$A:$G,5,FALSE),0)</f>
        <v>0</v>
      </c>
      <c r="P115" s="4">
        <f>IFERROR(VLOOKUP($A115,'강북영업본부 IU'!$A:$G,6,FALSE),0)</f>
        <v>0</v>
      </c>
      <c r="Q115" s="4">
        <f>IFERROR(VLOOKUP($A115,'강북영업본부 IU'!$A:$G,7,FALSE),0)</f>
        <v>0</v>
      </c>
      <c r="R115" s="4" t="b">
        <f t="shared" si="25"/>
        <v>1</v>
      </c>
      <c r="U115" s="7">
        <f t="shared" si="26"/>
        <v>70000</v>
      </c>
      <c r="V115" s="4">
        <f t="shared" si="27"/>
        <v>31149.098177770305</v>
      </c>
      <c r="W115" s="4">
        <f t="shared" si="28"/>
        <v>29720.24621430791</v>
      </c>
      <c r="X115" s="4">
        <f t="shared" si="29"/>
        <v>6943.4921912486616</v>
      </c>
      <c r="Y115" s="4">
        <f t="shared" si="30"/>
        <v>2187.1634166731196</v>
      </c>
      <c r="Z115" s="4" t="b">
        <f t="shared" si="31"/>
        <v>1</v>
      </c>
    </row>
    <row r="116" spans="1:26" ht="16" x14ac:dyDescent="0.25">
      <c r="A116" s="23" t="s">
        <v>218</v>
      </c>
      <c r="B116" s="49">
        <f t="shared" si="16"/>
        <v>0</v>
      </c>
      <c r="C116" s="49">
        <f t="shared" si="17"/>
        <v>0</v>
      </c>
      <c r="D116" s="49">
        <f t="shared" si="18"/>
        <v>0</v>
      </c>
      <c r="E116" s="49">
        <f t="shared" si="19"/>
        <v>0</v>
      </c>
      <c r="F116" s="49">
        <f t="shared" si="20"/>
        <v>0</v>
      </c>
      <c r="G116" s="49">
        <f t="shared" si="21"/>
        <v>0</v>
      </c>
      <c r="H116" s="49">
        <f t="shared" si="22"/>
        <v>0</v>
      </c>
      <c r="I116" s="7" t="b">
        <f t="shared" si="23"/>
        <v>1</v>
      </c>
      <c r="L116" s="4">
        <f t="shared" si="24"/>
        <v>0</v>
      </c>
      <c r="M116" s="4">
        <f>IFERROR(VLOOKUP($A116,'강북영업본부 IU'!$A:$G,3,FALSE),0)</f>
        <v>0</v>
      </c>
      <c r="N116" s="4">
        <f>IFERROR(VLOOKUP($A116,'강북영업본부 IU'!$A:$G,4,FALSE),0)</f>
        <v>0</v>
      </c>
      <c r="O116" s="4">
        <f>IFERROR(VLOOKUP($A116,'강북영업본부 IU'!$A:$G,5,FALSE),0)</f>
        <v>0</v>
      </c>
      <c r="P116" s="4">
        <f>IFERROR(VLOOKUP($A116,'강북영업본부 IU'!$A:$G,6,FALSE),0)</f>
        <v>0</v>
      </c>
      <c r="Q116" s="4">
        <f>IFERROR(VLOOKUP($A116,'강북영업본부 IU'!$A:$G,7,FALSE),0)</f>
        <v>0</v>
      </c>
      <c r="R116" s="4" t="b">
        <f t="shared" si="25"/>
        <v>1</v>
      </c>
      <c r="U116" s="7">
        <f t="shared" si="26"/>
        <v>0</v>
      </c>
      <c r="V116" s="4">
        <f t="shared" si="27"/>
        <v>0</v>
      </c>
      <c r="W116" s="4">
        <f t="shared" si="28"/>
        <v>0</v>
      </c>
      <c r="X116" s="4">
        <f t="shared" si="29"/>
        <v>0</v>
      </c>
      <c r="Y116" s="4">
        <f t="shared" si="30"/>
        <v>0</v>
      </c>
      <c r="Z116" s="4" t="b">
        <f t="shared" si="31"/>
        <v>1</v>
      </c>
    </row>
    <row r="117" spans="1:26" ht="16" x14ac:dyDescent="0.25">
      <c r="A117" s="177" t="s">
        <v>412</v>
      </c>
      <c r="B117" s="181">
        <f t="shared" si="16"/>
        <v>1937719</v>
      </c>
      <c r="C117" s="181">
        <f t="shared" si="17"/>
        <v>823160</v>
      </c>
      <c r="D117" s="181">
        <f t="shared" si="18"/>
        <v>587259</v>
      </c>
      <c r="E117" s="181">
        <f t="shared" si="19"/>
        <v>0</v>
      </c>
      <c r="F117" s="181">
        <f t="shared" si="20"/>
        <v>527300</v>
      </c>
      <c r="G117" s="181">
        <f t="shared" si="21"/>
        <v>0</v>
      </c>
      <c r="H117" s="181">
        <f t="shared" si="22"/>
        <v>0</v>
      </c>
      <c r="I117" s="7" t="b">
        <f t="shared" si="23"/>
        <v>1</v>
      </c>
      <c r="L117" s="4">
        <f t="shared" si="24"/>
        <v>1937719</v>
      </c>
      <c r="M117" s="4">
        <f>IFERROR(VLOOKUP($A117,'강북영업본부 IU'!$A:$G,3,FALSE),0)</f>
        <v>0</v>
      </c>
      <c r="N117" s="4">
        <f>IFERROR(VLOOKUP($A117,'강북영업본부 IU'!$A:$G,4,FALSE),0)</f>
        <v>823160</v>
      </c>
      <c r="O117" s="4">
        <f>IFERROR(VLOOKUP($A117,'강북영업본부 IU'!$A:$G,5,FALSE),0)</f>
        <v>587259</v>
      </c>
      <c r="P117" s="4">
        <f>IFERROR(VLOOKUP($A117,'강북영업본부 IU'!$A:$G,6,FALSE),0)</f>
        <v>527300</v>
      </c>
      <c r="Q117" s="4">
        <f>IFERROR(VLOOKUP($A117,'강북영업본부 IU'!$A:$G,7,FALSE),0)</f>
        <v>0</v>
      </c>
      <c r="R117" s="4" t="b">
        <f t="shared" si="25"/>
        <v>1</v>
      </c>
      <c r="U117" s="7">
        <f t="shared" si="26"/>
        <v>0</v>
      </c>
      <c r="V117" s="4">
        <f t="shared" si="27"/>
        <v>0</v>
      </c>
      <c r="W117" s="4">
        <f t="shared" si="28"/>
        <v>0</v>
      </c>
      <c r="X117" s="4">
        <f t="shared" si="29"/>
        <v>0</v>
      </c>
      <c r="Y117" s="4">
        <f t="shared" si="30"/>
        <v>0</v>
      </c>
      <c r="Z117" s="4" t="b">
        <f t="shared" si="31"/>
        <v>1</v>
      </c>
    </row>
    <row r="118" spans="1:26" ht="16" x14ac:dyDescent="0.25">
      <c r="A118" s="24" t="s">
        <v>155</v>
      </c>
      <c r="B118" s="49">
        <f t="shared" si="16"/>
        <v>100000</v>
      </c>
      <c r="C118" s="49">
        <f t="shared" si="17"/>
        <v>0</v>
      </c>
      <c r="D118" s="49">
        <f t="shared" si="18"/>
        <v>0</v>
      </c>
      <c r="E118" s="49">
        <f t="shared" si="19"/>
        <v>86956.206274397453</v>
      </c>
      <c r="F118" s="49">
        <f t="shared" si="20"/>
        <v>0</v>
      </c>
      <c r="G118" s="49">
        <f t="shared" si="21"/>
        <v>0</v>
      </c>
      <c r="H118" s="49">
        <f t="shared" si="22"/>
        <v>13043.793725602545</v>
      </c>
      <c r="I118" s="7" t="b">
        <f t="shared" si="23"/>
        <v>1</v>
      </c>
      <c r="L118" s="4">
        <f t="shared" si="24"/>
        <v>100000</v>
      </c>
      <c r="M118" s="4">
        <f>IFERROR(VLOOKUP($A118,'강북영업본부 IU'!$A:$G,3,FALSE),0)</f>
        <v>100000</v>
      </c>
      <c r="N118" s="4">
        <f>IFERROR(VLOOKUP($A118,'강북영업본부 IU'!$A:$G,4,FALSE),0)</f>
        <v>0</v>
      </c>
      <c r="O118" s="4">
        <f>IFERROR(VLOOKUP($A118,'강북영업본부 IU'!$A:$G,5,FALSE),0)</f>
        <v>0</v>
      </c>
      <c r="P118" s="4">
        <f>IFERROR(VLOOKUP($A118,'강북영업본부 IU'!$A:$G,6,FALSE),0)</f>
        <v>0</v>
      </c>
      <c r="Q118" s="4">
        <f>IFERROR(VLOOKUP($A118,'강북영업본부 IU'!$A:$G,7,FALSE),0)</f>
        <v>0</v>
      </c>
      <c r="R118" s="4" t="b">
        <f t="shared" si="25"/>
        <v>1</v>
      </c>
      <c r="U118" s="7">
        <f t="shared" si="26"/>
        <v>100000</v>
      </c>
      <c r="V118" s="4">
        <f t="shared" si="27"/>
        <v>44498.711682529007</v>
      </c>
      <c r="W118" s="4">
        <f t="shared" si="28"/>
        <v>42457.494591868446</v>
      </c>
      <c r="X118" s="4">
        <f t="shared" si="29"/>
        <v>9919.2745589266597</v>
      </c>
      <c r="Y118" s="4">
        <f t="shared" si="30"/>
        <v>3124.5191666758856</v>
      </c>
      <c r="Z118" s="4" t="b">
        <f t="shared" si="31"/>
        <v>1</v>
      </c>
    </row>
    <row r="119" spans="1:26" ht="16" x14ac:dyDescent="0.25">
      <c r="A119" s="23" t="s">
        <v>156</v>
      </c>
      <c r="B119" s="49">
        <f t="shared" si="16"/>
        <v>0</v>
      </c>
      <c r="C119" s="49">
        <f t="shared" si="17"/>
        <v>0</v>
      </c>
      <c r="D119" s="49">
        <f t="shared" si="18"/>
        <v>0</v>
      </c>
      <c r="E119" s="49">
        <f t="shared" si="19"/>
        <v>0</v>
      </c>
      <c r="F119" s="49">
        <f t="shared" si="20"/>
        <v>0</v>
      </c>
      <c r="G119" s="49">
        <f t="shared" si="21"/>
        <v>0</v>
      </c>
      <c r="H119" s="49">
        <f t="shared" si="22"/>
        <v>0</v>
      </c>
      <c r="I119" s="7" t="b">
        <f t="shared" si="23"/>
        <v>1</v>
      </c>
      <c r="L119" s="4">
        <f t="shared" si="24"/>
        <v>0</v>
      </c>
      <c r="M119" s="4">
        <f>IFERROR(VLOOKUP($A119,'강북영업본부 IU'!$A:$G,3,FALSE),0)</f>
        <v>0</v>
      </c>
      <c r="N119" s="4">
        <f>IFERROR(VLOOKUP($A119,'강북영업본부 IU'!$A:$G,4,FALSE),0)</f>
        <v>0</v>
      </c>
      <c r="O119" s="4">
        <f>IFERROR(VLOOKUP($A119,'강북영업본부 IU'!$A:$G,5,FALSE),0)</f>
        <v>0</v>
      </c>
      <c r="P119" s="4">
        <f>IFERROR(VLOOKUP($A119,'강북영업본부 IU'!$A:$G,6,FALSE),0)</f>
        <v>0</v>
      </c>
      <c r="Q119" s="4">
        <f>IFERROR(VLOOKUP($A119,'강북영업본부 IU'!$A:$G,7,FALSE),0)</f>
        <v>0</v>
      </c>
      <c r="R119" s="4" t="b">
        <f t="shared" si="25"/>
        <v>1</v>
      </c>
      <c r="U119" s="7">
        <f t="shared" si="26"/>
        <v>0</v>
      </c>
      <c r="V119" s="4">
        <f t="shared" si="27"/>
        <v>0</v>
      </c>
      <c r="W119" s="4">
        <f t="shared" si="28"/>
        <v>0</v>
      </c>
      <c r="X119" s="4">
        <f t="shared" si="29"/>
        <v>0</v>
      </c>
      <c r="Y119" s="4">
        <f t="shared" si="30"/>
        <v>0</v>
      </c>
      <c r="Z119" s="4" t="b">
        <f t="shared" si="31"/>
        <v>1</v>
      </c>
    </row>
    <row r="120" spans="1:26" ht="16" x14ac:dyDescent="0.25">
      <c r="A120" s="23" t="s">
        <v>219</v>
      </c>
      <c r="B120" s="49">
        <f t="shared" si="16"/>
        <v>0</v>
      </c>
      <c r="C120" s="49">
        <f t="shared" si="17"/>
        <v>0</v>
      </c>
      <c r="D120" s="49">
        <f t="shared" si="18"/>
        <v>0</v>
      </c>
      <c r="E120" s="49">
        <f t="shared" si="19"/>
        <v>0</v>
      </c>
      <c r="F120" s="49">
        <f t="shared" si="20"/>
        <v>0</v>
      </c>
      <c r="G120" s="49">
        <f t="shared" si="21"/>
        <v>0</v>
      </c>
      <c r="H120" s="49">
        <f t="shared" si="22"/>
        <v>0</v>
      </c>
      <c r="I120" s="7" t="b">
        <f t="shared" si="23"/>
        <v>1</v>
      </c>
      <c r="L120" s="4">
        <f t="shared" si="24"/>
        <v>0</v>
      </c>
      <c r="M120" s="4">
        <f>IFERROR(VLOOKUP($A120,'강북영업본부 IU'!$A:$G,3,FALSE),0)</f>
        <v>0</v>
      </c>
      <c r="N120" s="4">
        <f>IFERROR(VLOOKUP($A120,'강북영업본부 IU'!$A:$G,4,FALSE),0)</f>
        <v>0</v>
      </c>
      <c r="O120" s="4">
        <f>IFERROR(VLOOKUP($A120,'강북영업본부 IU'!$A:$G,5,FALSE),0)</f>
        <v>0</v>
      </c>
      <c r="P120" s="4">
        <f>IFERROR(VLOOKUP($A120,'강북영업본부 IU'!$A:$G,6,FALSE),0)</f>
        <v>0</v>
      </c>
      <c r="Q120" s="4">
        <f>IFERROR(VLOOKUP($A120,'강북영업본부 IU'!$A:$G,7,FALSE),0)</f>
        <v>0</v>
      </c>
      <c r="R120" s="4" t="b">
        <f t="shared" si="25"/>
        <v>1</v>
      </c>
      <c r="U120" s="7">
        <f t="shared" si="26"/>
        <v>0</v>
      </c>
      <c r="V120" s="4">
        <f t="shared" si="27"/>
        <v>0</v>
      </c>
      <c r="W120" s="4">
        <f t="shared" si="28"/>
        <v>0</v>
      </c>
      <c r="X120" s="4">
        <f t="shared" si="29"/>
        <v>0</v>
      </c>
      <c r="Y120" s="4">
        <f t="shared" si="30"/>
        <v>0</v>
      </c>
      <c r="Z120" s="4" t="b">
        <f t="shared" si="31"/>
        <v>1</v>
      </c>
    </row>
    <row r="121" spans="1:26" ht="16" x14ac:dyDescent="0.25">
      <c r="A121" s="23" t="s">
        <v>157</v>
      </c>
      <c r="B121" s="49">
        <f t="shared" si="16"/>
        <v>100000</v>
      </c>
      <c r="C121" s="49">
        <f t="shared" si="17"/>
        <v>0</v>
      </c>
      <c r="D121" s="49">
        <f t="shared" si="18"/>
        <v>0</v>
      </c>
      <c r="E121" s="49">
        <f t="shared" si="19"/>
        <v>86956.206274397453</v>
      </c>
      <c r="F121" s="49">
        <f t="shared" si="20"/>
        <v>0</v>
      </c>
      <c r="G121" s="49">
        <f t="shared" si="21"/>
        <v>0</v>
      </c>
      <c r="H121" s="49">
        <f t="shared" si="22"/>
        <v>13043.793725602545</v>
      </c>
      <c r="I121" s="7" t="b">
        <f t="shared" si="23"/>
        <v>1</v>
      </c>
      <c r="L121" s="4">
        <f t="shared" si="24"/>
        <v>100000</v>
      </c>
      <c r="M121" s="4">
        <f>IFERROR(VLOOKUP($A121,'강북영업본부 IU'!$A:$G,3,FALSE),0)</f>
        <v>100000</v>
      </c>
      <c r="N121" s="4">
        <f>IFERROR(VLOOKUP($A121,'강북영업본부 IU'!$A:$G,4,FALSE),0)</f>
        <v>0</v>
      </c>
      <c r="O121" s="4">
        <f>IFERROR(VLOOKUP($A121,'강북영업본부 IU'!$A:$G,5,FALSE),0)</f>
        <v>0</v>
      </c>
      <c r="P121" s="4">
        <f>IFERROR(VLOOKUP($A121,'강북영업본부 IU'!$A:$G,6,FALSE),0)</f>
        <v>0</v>
      </c>
      <c r="Q121" s="4">
        <f>IFERROR(VLOOKUP($A121,'강북영업본부 IU'!$A:$G,7,FALSE),0)</f>
        <v>0</v>
      </c>
      <c r="R121" s="4" t="b">
        <f t="shared" si="25"/>
        <v>1</v>
      </c>
      <c r="U121" s="7">
        <f t="shared" si="26"/>
        <v>100000</v>
      </c>
      <c r="V121" s="4">
        <f t="shared" si="27"/>
        <v>44498.711682529007</v>
      </c>
      <c r="W121" s="4">
        <f t="shared" si="28"/>
        <v>42457.494591868446</v>
      </c>
      <c r="X121" s="4">
        <f t="shared" si="29"/>
        <v>9919.2745589266597</v>
      </c>
      <c r="Y121" s="4">
        <f t="shared" si="30"/>
        <v>3124.5191666758856</v>
      </c>
      <c r="Z121" s="4" t="b">
        <f t="shared" si="31"/>
        <v>1</v>
      </c>
    </row>
    <row r="122" spans="1:26" ht="16" x14ac:dyDescent="0.25">
      <c r="A122" s="24" t="s">
        <v>63</v>
      </c>
      <c r="B122" s="49">
        <f t="shared" si="16"/>
        <v>1841687</v>
      </c>
      <c r="C122" s="49">
        <f t="shared" si="17"/>
        <v>396180</v>
      </c>
      <c r="D122" s="49">
        <f t="shared" si="18"/>
        <v>351500</v>
      </c>
      <c r="E122" s="49">
        <f t="shared" si="19"/>
        <v>0</v>
      </c>
      <c r="F122" s="49">
        <f t="shared" si="20"/>
        <v>1034107</v>
      </c>
      <c r="G122" s="49">
        <f t="shared" si="21"/>
        <v>59900</v>
      </c>
      <c r="H122" s="49">
        <f t="shared" si="22"/>
        <v>0</v>
      </c>
      <c r="I122" s="7" t="b">
        <f t="shared" si="23"/>
        <v>1</v>
      </c>
      <c r="L122" s="4">
        <f t="shared" si="24"/>
        <v>1841687</v>
      </c>
      <c r="M122" s="4">
        <f>IFERROR(VLOOKUP($A122,'강북영업본부 IU'!$A:$G,3,FALSE),0)</f>
        <v>0</v>
      </c>
      <c r="N122" s="4">
        <f>IFERROR(VLOOKUP($A122,'강북영업본부 IU'!$A:$G,4,FALSE),0)</f>
        <v>396180</v>
      </c>
      <c r="O122" s="4">
        <f>IFERROR(VLOOKUP($A122,'강북영업본부 IU'!$A:$G,5,FALSE),0)</f>
        <v>351500</v>
      </c>
      <c r="P122" s="4">
        <f>IFERROR(VLOOKUP($A122,'강북영업본부 IU'!$A:$G,6,FALSE),0)</f>
        <v>1034107</v>
      </c>
      <c r="Q122" s="4">
        <f>IFERROR(VLOOKUP($A122,'강북영업본부 IU'!$A:$G,7,FALSE),0)</f>
        <v>59900</v>
      </c>
      <c r="R122" s="4" t="b">
        <f t="shared" si="25"/>
        <v>1</v>
      </c>
      <c r="U122" s="7">
        <f t="shared" si="26"/>
        <v>0</v>
      </c>
      <c r="V122" s="4">
        <f t="shared" si="27"/>
        <v>0</v>
      </c>
      <c r="W122" s="4">
        <f t="shared" si="28"/>
        <v>0</v>
      </c>
      <c r="X122" s="4">
        <f t="shared" si="29"/>
        <v>0</v>
      </c>
      <c r="Y122" s="4">
        <f t="shared" si="30"/>
        <v>0</v>
      </c>
      <c r="Z122" s="4" t="b">
        <f t="shared" si="31"/>
        <v>1</v>
      </c>
    </row>
    <row r="123" spans="1:26" ht="16" x14ac:dyDescent="0.25">
      <c r="A123" s="23" t="s">
        <v>64</v>
      </c>
      <c r="B123" s="49">
        <f t="shared" si="16"/>
        <v>0</v>
      </c>
      <c r="C123" s="49">
        <f t="shared" si="17"/>
        <v>0</v>
      </c>
      <c r="D123" s="49">
        <f t="shared" si="18"/>
        <v>0</v>
      </c>
      <c r="E123" s="49">
        <f t="shared" si="19"/>
        <v>0</v>
      </c>
      <c r="F123" s="49">
        <f t="shared" si="20"/>
        <v>0</v>
      </c>
      <c r="G123" s="49">
        <f t="shared" si="21"/>
        <v>0</v>
      </c>
      <c r="H123" s="49">
        <f t="shared" si="22"/>
        <v>0</v>
      </c>
      <c r="I123" s="7" t="b">
        <f t="shared" si="23"/>
        <v>1</v>
      </c>
      <c r="L123" s="4">
        <f t="shared" si="24"/>
        <v>0</v>
      </c>
      <c r="M123" s="4">
        <f>IFERROR(VLOOKUP($A123,'강북영업본부 IU'!$A:$G,3,FALSE),0)</f>
        <v>0</v>
      </c>
      <c r="N123" s="4">
        <f>IFERROR(VLOOKUP($A123,'강북영업본부 IU'!$A:$G,4,FALSE),0)</f>
        <v>0</v>
      </c>
      <c r="O123" s="4">
        <f>IFERROR(VLOOKUP($A123,'강북영업본부 IU'!$A:$G,5,FALSE),0)</f>
        <v>0</v>
      </c>
      <c r="P123" s="4">
        <f>IFERROR(VLOOKUP($A123,'강북영업본부 IU'!$A:$G,6,FALSE),0)</f>
        <v>0</v>
      </c>
      <c r="Q123" s="4">
        <f>IFERROR(VLOOKUP($A123,'강북영업본부 IU'!$A:$G,7,FALSE),0)</f>
        <v>0</v>
      </c>
      <c r="R123" s="4" t="b">
        <f t="shared" si="25"/>
        <v>1</v>
      </c>
      <c r="U123" s="7">
        <f t="shared" si="26"/>
        <v>0</v>
      </c>
      <c r="V123" s="4">
        <f t="shared" si="27"/>
        <v>0</v>
      </c>
      <c r="W123" s="4">
        <f t="shared" si="28"/>
        <v>0</v>
      </c>
      <c r="X123" s="4">
        <f t="shared" si="29"/>
        <v>0</v>
      </c>
      <c r="Y123" s="4">
        <f t="shared" si="30"/>
        <v>0</v>
      </c>
      <c r="Z123" s="4" t="b">
        <f t="shared" si="31"/>
        <v>1</v>
      </c>
    </row>
    <row r="124" spans="1:26" ht="16" x14ac:dyDescent="0.25">
      <c r="A124" s="23" t="s">
        <v>65</v>
      </c>
      <c r="B124" s="49">
        <f t="shared" si="16"/>
        <v>0</v>
      </c>
      <c r="C124" s="49">
        <f t="shared" si="17"/>
        <v>0</v>
      </c>
      <c r="D124" s="49">
        <f t="shared" si="18"/>
        <v>0</v>
      </c>
      <c r="E124" s="49">
        <f t="shared" si="19"/>
        <v>0</v>
      </c>
      <c r="F124" s="49">
        <f t="shared" si="20"/>
        <v>0</v>
      </c>
      <c r="G124" s="49">
        <f t="shared" si="21"/>
        <v>0</v>
      </c>
      <c r="H124" s="49">
        <f t="shared" si="22"/>
        <v>0</v>
      </c>
      <c r="I124" s="7" t="b">
        <f t="shared" si="23"/>
        <v>1</v>
      </c>
      <c r="L124" s="4">
        <f t="shared" si="24"/>
        <v>0</v>
      </c>
      <c r="M124" s="4">
        <f>IFERROR(VLOOKUP($A124,'강북영업본부 IU'!$A:$G,3,FALSE),0)</f>
        <v>0</v>
      </c>
      <c r="N124" s="4">
        <f>IFERROR(VLOOKUP($A124,'강북영업본부 IU'!$A:$G,4,FALSE),0)</f>
        <v>0</v>
      </c>
      <c r="O124" s="4">
        <f>IFERROR(VLOOKUP($A124,'강북영업본부 IU'!$A:$G,5,FALSE),0)</f>
        <v>0</v>
      </c>
      <c r="P124" s="4">
        <f>IFERROR(VLOOKUP($A124,'강북영업본부 IU'!$A:$G,6,FALSE),0)</f>
        <v>0</v>
      </c>
      <c r="Q124" s="4">
        <f>IFERROR(VLOOKUP($A124,'강북영업본부 IU'!$A:$G,7,FALSE),0)</f>
        <v>0</v>
      </c>
      <c r="R124" s="4" t="b">
        <f t="shared" si="25"/>
        <v>1</v>
      </c>
      <c r="U124" s="7">
        <f t="shared" si="26"/>
        <v>0</v>
      </c>
      <c r="V124" s="4">
        <f t="shared" si="27"/>
        <v>0</v>
      </c>
      <c r="W124" s="4">
        <f t="shared" si="28"/>
        <v>0</v>
      </c>
      <c r="X124" s="4">
        <f t="shared" si="29"/>
        <v>0</v>
      </c>
      <c r="Y124" s="4">
        <f t="shared" si="30"/>
        <v>0</v>
      </c>
      <c r="Z124" s="4" t="b">
        <f t="shared" si="31"/>
        <v>1</v>
      </c>
    </row>
    <row r="125" spans="1:26" ht="16" x14ac:dyDescent="0.25">
      <c r="A125" s="23" t="s">
        <v>66</v>
      </c>
      <c r="B125" s="49">
        <f t="shared" si="16"/>
        <v>770037</v>
      </c>
      <c r="C125" s="49">
        <f t="shared" si="17"/>
        <v>0</v>
      </c>
      <c r="D125" s="49">
        <f t="shared" si="18"/>
        <v>0</v>
      </c>
      <c r="E125" s="49">
        <f t="shared" si="19"/>
        <v>0</v>
      </c>
      <c r="F125" s="49">
        <f t="shared" si="20"/>
        <v>770037</v>
      </c>
      <c r="G125" s="49">
        <f t="shared" si="21"/>
        <v>0</v>
      </c>
      <c r="H125" s="49">
        <f t="shared" si="22"/>
        <v>0</v>
      </c>
      <c r="I125" s="7" t="b">
        <f t="shared" si="23"/>
        <v>1</v>
      </c>
      <c r="L125" s="4">
        <f t="shared" si="24"/>
        <v>770037</v>
      </c>
      <c r="M125" s="4">
        <f>IFERROR(VLOOKUP($A125,'강북영업본부 IU'!$A:$G,3,FALSE),0)</f>
        <v>0</v>
      </c>
      <c r="N125" s="4">
        <f>IFERROR(VLOOKUP($A125,'강북영업본부 IU'!$A:$G,4,FALSE),0)</f>
        <v>0</v>
      </c>
      <c r="O125" s="4">
        <f>IFERROR(VLOOKUP($A125,'강북영업본부 IU'!$A:$G,5,FALSE),0)</f>
        <v>0</v>
      </c>
      <c r="P125" s="4">
        <f>IFERROR(VLOOKUP($A125,'강북영업본부 IU'!$A:$G,6,FALSE),0)</f>
        <v>770037</v>
      </c>
      <c r="Q125" s="4">
        <f>IFERROR(VLOOKUP($A125,'강북영업본부 IU'!$A:$G,7,FALSE),0)</f>
        <v>0</v>
      </c>
      <c r="R125" s="4" t="b">
        <f t="shared" si="25"/>
        <v>1</v>
      </c>
      <c r="U125" s="7">
        <f t="shared" si="26"/>
        <v>0</v>
      </c>
      <c r="V125" s="4">
        <f t="shared" si="27"/>
        <v>0</v>
      </c>
      <c r="W125" s="4">
        <f t="shared" si="28"/>
        <v>0</v>
      </c>
      <c r="X125" s="4">
        <f t="shared" si="29"/>
        <v>0</v>
      </c>
      <c r="Y125" s="4">
        <f t="shared" si="30"/>
        <v>0</v>
      </c>
      <c r="Z125" s="4" t="b">
        <f t="shared" si="31"/>
        <v>1</v>
      </c>
    </row>
    <row r="126" spans="1:26" ht="16" x14ac:dyDescent="0.25">
      <c r="A126" s="23" t="s">
        <v>67</v>
      </c>
      <c r="B126" s="49">
        <f t="shared" si="16"/>
        <v>1071650</v>
      </c>
      <c r="C126" s="49">
        <f t="shared" si="17"/>
        <v>396180</v>
      </c>
      <c r="D126" s="49">
        <f t="shared" si="18"/>
        <v>351500</v>
      </c>
      <c r="E126" s="49">
        <f t="shared" si="19"/>
        <v>0</v>
      </c>
      <c r="F126" s="49">
        <f t="shared" si="20"/>
        <v>264070</v>
      </c>
      <c r="G126" s="49">
        <f t="shared" si="21"/>
        <v>59900</v>
      </c>
      <c r="H126" s="49">
        <f t="shared" si="22"/>
        <v>0</v>
      </c>
      <c r="I126" s="7" t="b">
        <f t="shared" si="23"/>
        <v>1</v>
      </c>
      <c r="L126" s="4">
        <f t="shared" si="24"/>
        <v>1071650</v>
      </c>
      <c r="M126" s="4">
        <f>IFERROR(VLOOKUP($A126,'강북영업본부 IU'!$A:$G,3,FALSE),0)</f>
        <v>0</v>
      </c>
      <c r="N126" s="4">
        <f>IFERROR(VLOOKUP($A126,'강북영업본부 IU'!$A:$G,4,FALSE),0)</f>
        <v>396180</v>
      </c>
      <c r="O126" s="4">
        <f>IFERROR(VLOOKUP($A126,'강북영업본부 IU'!$A:$G,5,FALSE),0)</f>
        <v>351500</v>
      </c>
      <c r="P126" s="4">
        <f>IFERROR(VLOOKUP($A126,'강북영업본부 IU'!$A:$G,6,FALSE),0)</f>
        <v>264070</v>
      </c>
      <c r="Q126" s="4">
        <f>IFERROR(VLOOKUP($A126,'강북영업본부 IU'!$A:$G,7,FALSE),0)</f>
        <v>59900</v>
      </c>
      <c r="R126" s="4" t="b">
        <f t="shared" si="25"/>
        <v>1</v>
      </c>
      <c r="U126" s="7">
        <f t="shared" si="26"/>
        <v>0</v>
      </c>
      <c r="V126" s="4">
        <f t="shared" si="27"/>
        <v>0</v>
      </c>
      <c r="W126" s="4">
        <f t="shared" si="28"/>
        <v>0</v>
      </c>
      <c r="X126" s="4">
        <f t="shared" si="29"/>
        <v>0</v>
      </c>
      <c r="Y126" s="4">
        <f t="shared" si="30"/>
        <v>0</v>
      </c>
      <c r="Z126" s="4" t="b">
        <f t="shared" si="31"/>
        <v>1</v>
      </c>
    </row>
    <row r="127" spans="1:26" ht="16" x14ac:dyDescent="0.25">
      <c r="A127" s="25" t="s">
        <v>220</v>
      </c>
      <c r="B127" s="49">
        <f t="shared" si="16"/>
        <v>0</v>
      </c>
      <c r="C127" s="49">
        <f t="shared" si="17"/>
        <v>0</v>
      </c>
      <c r="D127" s="49">
        <f t="shared" si="18"/>
        <v>0</v>
      </c>
      <c r="E127" s="49">
        <f t="shared" si="19"/>
        <v>0</v>
      </c>
      <c r="F127" s="49">
        <f t="shared" si="20"/>
        <v>0</v>
      </c>
      <c r="G127" s="49">
        <f t="shared" si="21"/>
        <v>0</v>
      </c>
      <c r="H127" s="49">
        <f t="shared" si="22"/>
        <v>0</v>
      </c>
      <c r="I127" s="7" t="b">
        <f t="shared" si="23"/>
        <v>1</v>
      </c>
      <c r="L127" s="4">
        <f t="shared" si="24"/>
        <v>0</v>
      </c>
      <c r="M127" s="4">
        <f>IFERROR(VLOOKUP($A127,'강북영업본부 IU'!$A:$G,3,FALSE),0)</f>
        <v>0</v>
      </c>
      <c r="N127" s="4">
        <f>IFERROR(VLOOKUP($A127,'강북영업본부 IU'!$A:$G,4,FALSE),0)</f>
        <v>0</v>
      </c>
      <c r="O127" s="4">
        <f>IFERROR(VLOOKUP($A127,'강북영업본부 IU'!$A:$G,5,FALSE),0)</f>
        <v>0</v>
      </c>
      <c r="P127" s="4">
        <f>IFERROR(VLOOKUP($A127,'강북영업본부 IU'!$A:$G,6,FALSE),0)</f>
        <v>0</v>
      </c>
      <c r="Q127" s="4">
        <f>IFERROR(VLOOKUP($A127,'강북영업본부 IU'!$A:$G,7,FALSE),0)</f>
        <v>0</v>
      </c>
      <c r="R127" s="4" t="b">
        <f t="shared" si="25"/>
        <v>1</v>
      </c>
      <c r="U127" s="7">
        <f t="shared" si="26"/>
        <v>0</v>
      </c>
      <c r="V127" s="4">
        <f t="shared" si="27"/>
        <v>0</v>
      </c>
      <c r="W127" s="4">
        <f t="shared" si="28"/>
        <v>0</v>
      </c>
      <c r="X127" s="4">
        <f t="shared" si="29"/>
        <v>0</v>
      </c>
      <c r="Y127" s="4">
        <f t="shared" si="30"/>
        <v>0</v>
      </c>
      <c r="Z127" s="4" t="b">
        <f t="shared" si="31"/>
        <v>1</v>
      </c>
    </row>
    <row r="128" spans="1:26" ht="16" x14ac:dyDescent="0.25">
      <c r="A128" s="28" t="s">
        <v>221</v>
      </c>
      <c r="B128" s="49">
        <f t="shared" si="16"/>
        <v>0</v>
      </c>
      <c r="C128" s="49">
        <f t="shared" si="17"/>
        <v>0</v>
      </c>
      <c r="D128" s="49">
        <f t="shared" si="18"/>
        <v>0</v>
      </c>
      <c r="E128" s="49">
        <f t="shared" si="19"/>
        <v>0</v>
      </c>
      <c r="F128" s="49">
        <f t="shared" si="20"/>
        <v>0</v>
      </c>
      <c r="G128" s="49">
        <f t="shared" si="21"/>
        <v>0</v>
      </c>
      <c r="H128" s="49">
        <f t="shared" si="22"/>
        <v>0</v>
      </c>
      <c r="I128" s="7" t="b">
        <f t="shared" si="23"/>
        <v>1</v>
      </c>
      <c r="L128" s="4">
        <f t="shared" si="24"/>
        <v>0</v>
      </c>
      <c r="M128" s="4">
        <f>IFERROR(VLOOKUP($A128,'강북영업본부 IU'!$A:$G,3,FALSE),0)</f>
        <v>0</v>
      </c>
      <c r="N128" s="4">
        <f>IFERROR(VLOOKUP($A128,'강북영업본부 IU'!$A:$G,4,FALSE),0)</f>
        <v>0</v>
      </c>
      <c r="O128" s="4">
        <f>IFERROR(VLOOKUP($A128,'강북영업본부 IU'!$A:$G,5,FALSE),0)</f>
        <v>0</v>
      </c>
      <c r="P128" s="4">
        <f>IFERROR(VLOOKUP($A128,'강북영업본부 IU'!$A:$G,6,FALSE),0)</f>
        <v>0</v>
      </c>
      <c r="Q128" s="4">
        <f>IFERROR(VLOOKUP($A128,'강북영업본부 IU'!$A:$G,7,FALSE),0)</f>
        <v>0</v>
      </c>
      <c r="R128" s="4" t="b">
        <f t="shared" si="25"/>
        <v>1</v>
      </c>
      <c r="U128" s="7">
        <f t="shared" si="26"/>
        <v>0</v>
      </c>
      <c r="V128" s="4">
        <f t="shared" si="27"/>
        <v>0</v>
      </c>
      <c r="W128" s="4">
        <f t="shared" si="28"/>
        <v>0</v>
      </c>
      <c r="X128" s="4">
        <f t="shared" si="29"/>
        <v>0</v>
      </c>
      <c r="Y128" s="4">
        <f t="shared" si="30"/>
        <v>0</v>
      </c>
      <c r="Z128" s="4" t="b">
        <f t="shared" si="31"/>
        <v>1</v>
      </c>
    </row>
    <row r="129" spans="1:27" ht="16" x14ac:dyDescent="0.25">
      <c r="A129" s="24" t="s">
        <v>68</v>
      </c>
      <c r="B129" s="49">
        <f t="shared" si="16"/>
        <v>12258357</v>
      </c>
      <c r="C129" s="49">
        <f t="shared" si="17"/>
        <v>6088460</v>
      </c>
      <c r="D129" s="49">
        <f t="shared" si="18"/>
        <v>5217999</v>
      </c>
      <c r="E129" s="49">
        <f t="shared" si="19"/>
        <v>0</v>
      </c>
      <c r="F129" s="49">
        <f t="shared" si="20"/>
        <v>951898</v>
      </c>
      <c r="G129" s="49">
        <f t="shared" si="21"/>
        <v>0</v>
      </c>
      <c r="H129" s="49">
        <f t="shared" si="22"/>
        <v>0</v>
      </c>
      <c r="I129" s="7" t="b">
        <f t="shared" si="23"/>
        <v>1</v>
      </c>
      <c r="L129" s="4">
        <f t="shared" si="24"/>
        <v>12258357</v>
      </c>
      <c r="M129" s="4">
        <f>IFERROR(VLOOKUP($A129,'강북영업본부 IU'!$A:$G,3,FALSE),0)</f>
        <v>0</v>
      </c>
      <c r="N129" s="4">
        <f>IFERROR(VLOOKUP($A129,'강북영업본부 IU'!$A:$G,4,FALSE),0)</f>
        <v>6088460</v>
      </c>
      <c r="O129" s="4">
        <f>IFERROR(VLOOKUP($A129,'강북영업본부 IU'!$A:$G,5,FALSE),0)</f>
        <v>5217999</v>
      </c>
      <c r="P129" s="4">
        <f>IFERROR(VLOOKUP($A129,'강북영업본부 IU'!$A:$G,6,FALSE),0)</f>
        <v>951898</v>
      </c>
      <c r="Q129" s="4">
        <f>IFERROR(VLOOKUP($A129,'강북영업본부 IU'!$A:$G,7,FALSE),0)</f>
        <v>0</v>
      </c>
      <c r="R129" s="4" t="b">
        <f t="shared" si="25"/>
        <v>1</v>
      </c>
      <c r="U129" s="7">
        <f t="shared" si="26"/>
        <v>0</v>
      </c>
      <c r="V129" s="4">
        <f t="shared" si="27"/>
        <v>0</v>
      </c>
      <c r="W129" s="4">
        <f t="shared" si="28"/>
        <v>0</v>
      </c>
      <c r="X129" s="4">
        <f t="shared" si="29"/>
        <v>0</v>
      </c>
      <c r="Y129" s="4">
        <f t="shared" si="30"/>
        <v>0</v>
      </c>
      <c r="Z129" s="4" t="b">
        <f t="shared" si="31"/>
        <v>1</v>
      </c>
    </row>
    <row r="130" spans="1:27" ht="16" x14ac:dyDescent="0.25">
      <c r="A130" s="23" t="s">
        <v>69</v>
      </c>
      <c r="B130" s="49">
        <f t="shared" ref="B130:B193" si="32">L130</f>
        <v>12258357</v>
      </c>
      <c r="C130" s="49">
        <f t="shared" ref="C130:C193" si="33">N130</f>
        <v>6088460</v>
      </c>
      <c r="D130" s="49">
        <f t="shared" ref="D130:D193" si="34">O130</f>
        <v>5217999</v>
      </c>
      <c r="E130" s="49">
        <f t="shared" ref="E130:E193" si="35">V130+W130</f>
        <v>0</v>
      </c>
      <c r="F130" s="49">
        <f t="shared" ref="F130:F193" si="36">P130</f>
        <v>951898</v>
      </c>
      <c r="G130" s="49">
        <f t="shared" ref="G130:G193" si="37">Q130</f>
        <v>0</v>
      </c>
      <c r="H130" s="49">
        <f t="shared" ref="H130:H193" si="38">X130+Y130</f>
        <v>0</v>
      </c>
      <c r="I130" s="7" t="b">
        <f t="shared" ref="I130:I193" si="39">B130=SUM(C130:H130)</f>
        <v>1</v>
      </c>
      <c r="L130" s="4">
        <f t="shared" ref="L130:L193" si="40">SUM(M130:Q130)</f>
        <v>12258357</v>
      </c>
      <c r="M130" s="4">
        <f>IFERROR(VLOOKUP($A130,'강북영업본부 IU'!$A:$G,3,FALSE),0)</f>
        <v>0</v>
      </c>
      <c r="N130" s="4">
        <f>IFERROR(VLOOKUP($A130,'강북영업본부 IU'!$A:$G,4,FALSE),0)</f>
        <v>6088460</v>
      </c>
      <c r="O130" s="4">
        <f>IFERROR(VLOOKUP($A130,'강북영업본부 IU'!$A:$G,5,FALSE),0)</f>
        <v>5217999</v>
      </c>
      <c r="P130" s="4">
        <f>IFERROR(VLOOKUP($A130,'강북영업본부 IU'!$A:$G,6,FALSE),0)</f>
        <v>951898</v>
      </c>
      <c r="Q130" s="4">
        <f>IFERROR(VLOOKUP($A130,'강북영업본부 IU'!$A:$G,7,FALSE),0)</f>
        <v>0</v>
      </c>
      <c r="R130" s="4" t="b">
        <f t="shared" ref="R130:R193" si="41">L130=SUM(M130:Q130)</f>
        <v>1</v>
      </c>
      <c r="U130" s="7">
        <f t="shared" ref="U130:U193" si="42">M130</f>
        <v>0</v>
      </c>
      <c r="V130" s="4">
        <f t="shared" ref="V130:V193" si="43">$U130*N$262</f>
        <v>0</v>
      </c>
      <c r="W130" s="4">
        <f t="shared" ref="W130:W193" si="44">$U130*O$262</f>
        <v>0</v>
      </c>
      <c r="X130" s="4">
        <f t="shared" ref="X130:X193" si="45">$U130*P$262</f>
        <v>0</v>
      </c>
      <c r="Y130" s="4">
        <f t="shared" ref="Y130:Y193" si="46">$U130*Q$262</f>
        <v>0</v>
      </c>
      <c r="Z130" s="4" t="b">
        <f t="shared" ref="Z130:Z193" si="47">U130=SUM(V130:Y130)</f>
        <v>1</v>
      </c>
    </row>
    <row r="131" spans="1:27" ht="16" x14ac:dyDescent="0.25">
      <c r="A131" s="23" t="s">
        <v>345</v>
      </c>
      <c r="B131" s="49">
        <f t="shared" si="32"/>
        <v>0</v>
      </c>
      <c r="C131" s="49">
        <f t="shared" si="33"/>
        <v>0</v>
      </c>
      <c r="D131" s="49">
        <f t="shared" si="34"/>
        <v>0</v>
      </c>
      <c r="E131" s="49">
        <f t="shared" si="35"/>
        <v>0</v>
      </c>
      <c r="F131" s="49">
        <f t="shared" si="36"/>
        <v>0</v>
      </c>
      <c r="G131" s="49">
        <f t="shared" si="37"/>
        <v>0</v>
      </c>
      <c r="H131" s="49">
        <f t="shared" si="38"/>
        <v>0</v>
      </c>
      <c r="I131" s="7" t="b">
        <f t="shared" si="39"/>
        <v>1</v>
      </c>
      <c r="L131" s="4">
        <f t="shared" si="40"/>
        <v>0</v>
      </c>
      <c r="M131" s="4">
        <f>IFERROR(VLOOKUP($A131,'강북영업본부 IU'!$A:$G,3,FALSE),0)</f>
        <v>0</v>
      </c>
      <c r="N131" s="4">
        <f>IFERROR(VLOOKUP($A131,'강북영업본부 IU'!$A:$G,4,FALSE),0)</f>
        <v>0</v>
      </c>
      <c r="O131" s="4">
        <f>IFERROR(VLOOKUP($A131,'강북영업본부 IU'!$A:$G,5,FALSE),0)</f>
        <v>0</v>
      </c>
      <c r="P131" s="4">
        <f>IFERROR(VLOOKUP($A131,'강북영업본부 IU'!$A:$G,6,FALSE),0)</f>
        <v>0</v>
      </c>
      <c r="Q131" s="4">
        <f>IFERROR(VLOOKUP($A131,'강북영업본부 IU'!$A:$G,7,FALSE),0)</f>
        <v>0</v>
      </c>
      <c r="R131" s="4" t="b">
        <f t="shared" si="41"/>
        <v>1</v>
      </c>
      <c r="U131" s="7">
        <f t="shared" si="42"/>
        <v>0</v>
      </c>
      <c r="V131" s="4">
        <f t="shared" si="43"/>
        <v>0</v>
      </c>
      <c r="W131" s="4">
        <f t="shared" si="44"/>
        <v>0</v>
      </c>
      <c r="X131" s="4">
        <f t="shared" si="45"/>
        <v>0</v>
      </c>
      <c r="Y131" s="4">
        <f t="shared" si="46"/>
        <v>0</v>
      </c>
      <c r="Z131" s="4" t="b">
        <f t="shared" si="47"/>
        <v>1</v>
      </c>
    </row>
    <row r="132" spans="1:27" ht="16" x14ac:dyDescent="0.25">
      <c r="A132" s="24" t="s">
        <v>158</v>
      </c>
      <c r="B132" s="49">
        <f t="shared" si="32"/>
        <v>0</v>
      </c>
      <c r="C132" s="49">
        <f t="shared" si="33"/>
        <v>0</v>
      </c>
      <c r="D132" s="49">
        <f t="shared" si="34"/>
        <v>0</v>
      </c>
      <c r="E132" s="49">
        <f t="shared" si="35"/>
        <v>0</v>
      </c>
      <c r="F132" s="49">
        <f t="shared" si="36"/>
        <v>0</v>
      </c>
      <c r="G132" s="49">
        <f t="shared" si="37"/>
        <v>0</v>
      </c>
      <c r="H132" s="49">
        <f t="shared" si="38"/>
        <v>0</v>
      </c>
      <c r="I132" s="7" t="b">
        <f t="shared" si="39"/>
        <v>1</v>
      </c>
      <c r="L132" s="4">
        <f t="shared" si="40"/>
        <v>0</v>
      </c>
      <c r="M132" s="4">
        <f>IFERROR(VLOOKUP($A132,'강북영업본부 IU'!$A:$G,3,FALSE),0)</f>
        <v>0</v>
      </c>
      <c r="N132" s="4">
        <f>IFERROR(VLOOKUP($A132,'강북영업본부 IU'!$A:$G,4,FALSE),0)</f>
        <v>0</v>
      </c>
      <c r="O132" s="4">
        <f>IFERROR(VLOOKUP($A132,'강북영업본부 IU'!$A:$G,5,FALSE),0)</f>
        <v>0</v>
      </c>
      <c r="P132" s="4">
        <f>IFERROR(VLOOKUP($A132,'강북영업본부 IU'!$A:$G,6,FALSE),0)</f>
        <v>0</v>
      </c>
      <c r="Q132" s="4">
        <f>IFERROR(VLOOKUP($A132,'강북영업본부 IU'!$A:$G,7,FALSE),0)</f>
        <v>0</v>
      </c>
      <c r="R132" s="4" t="b">
        <f t="shared" si="41"/>
        <v>1</v>
      </c>
      <c r="U132" s="7">
        <f t="shared" si="42"/>
        <v>0</v>
      </c>
      <c r="V132" s="4">
        <f t="shared" si="43"/>
        <v>0</v>
      </c>
      <c r="W132" s="4">
        <f t="shared" si="44"/>
        <v>0</v>
      </c>
      <c r="X132" s="4">
        <f t="shared" si="45"/>
        <v>0</v>
      </c>
      <c r="Y132" s="4">
        <f t="shared" si="46"/>
        <v>0</v>
      </c>
      <c r="Z132" s="4" t="b">
        <f t="shared" si="47"/>
        <v>1</v>
      </c>
    </row>
    <row r="133" spans="1:27" ht="16" x14ac:dyDescent="0.25">
      <c r="A133" s="23" t="s">
        <v>159</v>
      </c>
      <c r="B133" s="49">
        <f t="shared" si="32"/>
        <v>0</v>
      </c>
      <c r="C133" s="49">
        <f t="shared" si="33"/>
        <v>0</v>
      </c>
      <c r="D133" s="49">
        <f t="shared" si="34"/>
        <v>0</v>
      </c>
      <c r="E133" s="49">
        <f t="shared" si="35"/>
        <v>0</v>
      </c>
      <c r="F133" s="49">
        <f t="shared" si="36"/>
        <v>0</v>
      </c>
      <c r="G133" s="49">
        <f t="shared" si="37"/>
        <v>0</v>
      </c>
      <c r="H133" s="49">
        <f t="shared" si="38"/>
        <v>0</v>
      </c>
      <c r="I133" s="7" t="b">
        <f t="shared" si="39"/>
        <v>1</v>
      </c>
      <c r="L133" s="4">
        <f t="shared" si="40"/>
        <v>0</v>
      </c>
      <c r="M133" s="4">
        <f>IFERROR(VLOOKUP($A133,'강북영업본부 IU'!$A:$G,3,FALSE),0)</f>
        <v>0</v>
      </c>
      <c r="N133" s="4">
        <f>IFERROR(VLOOKUP($A133,'강북영업본부 IU'!$A:$G,4,FALSE),0)</f>
        <v>0</v>
      </c>
      <c r="O133" s="4">
        <f>IFERROR(VLOOKUP($A133,'강북영업본부 IU'!$A:$G,5,FALSE),0)</f>
        <v>0</v>
      </c>
      <c r="P133" s="4">
        <f>IFERROR(VLOOKUP($A133,'강북영업본부 IU'!$A:$G,6,FALSE),0)</f>
        <v>0</v>
      </c>
      <c r="Q133" s="4">
        <f>IFERROR(VLOOKUP($A133,'강북영업본부 IU'!$A:$G,7,FALSE),0)</f>
        <v>0</v>
      </c>
      <c r="R133" s="4" t="b">
        <f t="shared" si="41"/>
        <v>1</v>
      </c>
      <c r="U133" s="7">
        <f t="shared" si="42"/>
        <v>0</v>
      </c>
      <c r="V133" s="4">
        <f t="shared" si="43"/>
        <v>0</v>
      </c>
      <c r="W133" s="4">
        <f t="shared" si="44"/>
        <v>0</v>
      </c>
      <c r="X133" s="4">
        <f t="shared" si="45"/>
        <v>0</v>
      </c>
      <c r="Y133" s="4">
        <f t="shared" si="46"/>
        <v>0</v>
      </c>
      <c r="Z133" s="4" t="b">
        <f t="shared" si="47"/>
        <v>1</v>
      </c>
    </row>
    <row r="134" spans="1:27" ht="16" x14ac:dyDescent="0.25">
      <c r="A134" s="23" t="s">
        <v>222</v>
      </c>
      <c r="B134" s="49">
        <f t="shared" si="32"/>
        <v>0</v>
      </c>
      <c r="C134" s="49">
        <f t="shared" si="33"/>
        <v>0</v>
      </c>
      <c r="D134" s="49">
        <f t="shared" si="34"/>
        <v>0</v>
      </c>
      <c r="E134" s="49">
        <f t="shared" si="35"/>
        <v>0</v>
      </c>
      <c r="F134" s="49">
        <f t="shared" si="36"/>
        <v>0</v>
      </c>
      <c r="G134" s="49">
        <f t="shared" si="37"/>
        <v>0</v>
      </c>
      <c r="H134" s="49">
        <f t="shared" si="38"/>
        <v>0</v>
      </c>
      <c r="I134" s="7" t="b">
        <f t="shared" si="39"/>
        <v>1</v>
      </c>
      <c r="L134" s="4">
        <f t="shared" si="40"/>
        <v>0</v>
      </c>
      <c r="M134" s="4">
        <f>IFERROR(VLOOKUP($A134,'강북영업본부 IU'!$A:$G,3,FALSE),0)</f>
        <v>0</v>
      </c>
      <c r="N134" s="4">
        <f>IFERROR(VLOOKUP($A134,'강북영업본부 IU'!$A:$G,4,FALSE),0)</f>
        <v>0</v>
      </c>
      <c r="O134" s="4">
        <f>IFERROR(VLOOKUP($A134,'강북영업본부 IU'!$A:$G,5,FALSE),0)</f>
        <v>0</v>
      </c>
      <c r="P134" s="4">
        <f>IFERROR(VLOOKUP($A134,'강북영업본부 IU'!$A:$G,6,FALSE),0)</f>
        <v>0</v>
      </c>
      <c r="Q134" s="4">
        <f>IFERROR(VLOOKUP($A134,'강북영업본부 IU'!$A:$G,7,FALSE),0)</f>
        <v>0</v>
      </c>
      <c r="R134" s="4" t="b">
        <f t="shared" si="41"/>
        <v>1</v>
      </c>
      <c r="U134" s="7">
        <f t="shared" si="42"/>
        <v>0</v>
      </c>
      <c r="V134" s="4">
        <f t="shared" si="43"/>
        <v>0</v>
      </c>
      <c r="W134" s="4">
        <f t="shared" si="44"/>
        <v>0</v>
      </c>
      <c r="X134" s="4">
        <f t="shared" si="45"/>
        <v>0</v>
      </c>
      <c r="Y134" s="4">
        <f t="shared" si="46"/>
        <v>0</v>
      </c>
      <c r="Z134" s="4" t="b">
        <f t="shared" si="47"/>
        <v>1</v>
      </c>
    </row>
    <row r="135" spans="1:27" ht="16" x14ac:dyDescent="0.25">
      <c r="A135" s="23" t="s">
        <v>223</v>
      </c>
      <c r="B135" s="49">
        <f t="shared" si="32"/>
        <v>0</v>
      </c>
      <c r="C135" s="49">
        <f t="shared" si="33"/>
        <v>0</v>
      </c>
      <c r="D135" s="49">
        <f t="shared" si="34"/>
        <v>0</v>
      </c>
      <c r="E135" s="49">
        <f t="shared" si="35"/>
        <v>0</v>
      </c>
      <c r="F135" s="49">
        <f t="shared" si="36"/>
        <v>0</v>
      </c>
      <c r="G135" s="49">
        <f t="shared" si="37"/>
        <v>0</v>
      </c>
      <c r="H135" s="49">
        <f t="shared" si="38"/>
        <v>0</v>
      </c>
      <c r="I135" s="7" t="b">
        <f t="shared" si="39"/>
        <v>1</v>
      </c>
      <c r="L135" s="4">
        <f t="shared" si="40"/>
        <v>0</v>
      </c>
      <c r="M135" s="4">
        <f>IFERROR(VLOOKUP($A135,'강북영업본부 IU'!$A:$G,3,FALSE),0)</f>
        <v>0</v>
      </c>
      <c r="N135" s="4">
        <f>IFERROR(VLOOKUP($A135,'강북영업본부 IU'!$A:$G,4,FALSE),0)</f>
        <v>0</v>
      </c>
      <c r="O135" s="4">
        <f>IFERROR(VLOOKUP($A135,'강북영업본부 IU'!$A:$G,5,FALSE),0)</f>
        <v>0</v>
      </c>
      <c r="P135" s="4">
        <f>IFERROR(VLOOKUP($A135,'강북영업본부 IU'!$A:$G,6,FALSE),0)</f>
        <v>0</v>
      </c>
      <c r="Q135" s="4">
        <f>IFERROR(VLOOKUP($A135,'강북영업본부 IU'!$A:$G,7,FALSE),0)</f>
        <v>0</v>
      </c>
      <c r="R135" s="4" t="b">
        <f t="shared" si="41"/>
        <v>1</v>
      </c>
      <c r="U135" s="7">
        <f t="shared" si="42"/>
        <v>0</v>
      </c>
      <c r="V135" s="4">
        <f t="shared" si="43"/>
        <v>0</v>
      </c>
      <c r="W135" s="4">
        <f t="shared" si="44"/>
        <v>0</v>
      </c>
      <c r="X135" s="4">
        <f t="shared" si="45"/>
        <v>0</v>
      </c>
      <c r="Y135" s="4">
        <f t="shared" si="46"/>
        <v>0</v>
      </c>
      <c r="Z135" s="4" t="b">
        <f t="shared" si="47"/>
        <v>1</v>
      </c>
    </row>
    <row r="136" spans="1:27" ht="16" x14ac:dyDescent="0.25">
      <c r="A136" s="23" t="s">
        <v>160</v>
      </c>
      <c r="B136" s="49">
        <f t="shared" si="32"/>
        <v>0</v>
      </c>
      <c r="C136" s="49">
        <f t="shared" si="33"/>
        <v>0</v>
      </c>
      <c r="D136" s="49">
        <f t="shared" si="34"/>
        <v>0</v>
      </c>
      <c r="E136" s="49">
        <f t="shared" si="35"/>
        <v>0</v>
      </c>
      <c r="F136" s="49">
        <f t="shared" si="36"/>
        <v>0</v>
      </c>
      <c r="G136" s="49">
        <f t="shared" si="37"/>
        <v>0</v>
      </c>
      <c r="H136" s="49">
        <f t="shared" si="38"/>
        <v>0</v>
      </c>
      <c r="I136" s="7" t="b">
        <f t="shared" si="39"/>
        <v>1</v>
      </c>
      <c r="L136" s="4">
        <f t="shared" si="40"/>
        <v>0</v>
      </c>
      <c r="M136" s="4">
        <f>IFERROR(VLOOKUP($A136,'강북영업본부 IU'!$A:$G,3,FALSE),0)</f>
        <v>0</v>
      </c>
      <c r="N136" s="4">
        <f>IFERROR(VLOOKUP($A136,'강북영업본부 IU'!$A:$G,4,FALSE),0)</f>
        <v>0</v>
      </c>
      <c r="O136" s="4">
        <f>IFERROR(VLOOKUP($A136,'강북영업본부 IU'!$A:$G,5,FALSE),0)</f>
        <v>0</v>
      </c>
      <c r="P136" s="4">
        <f>IFERROR(VLOOKUP($A136,'강북영업본부 IU'!$A:$G,6,FALSE),0)</f>
        <v>0</v>
      </c>
      <c r="Q136" s="4">
        <f>IFERROR(VLOOKUP($A136,'강북영업본부 IU'!$A:$G,7,FALSE),0)</f>
        <v>0</v>
      </c>
      <c r="R136" s="4" t="b">
        <f t="shared" si="41"/>
        <v>1</v>
      </c>
      <c r="U136" s="7">
        <f t="shared" si="42"/>
        <v>0</v>
      </c>
      <c r="V136" s="4">
        <f t="shared" si="43"/>
        <v>0</v>
      </c>
      <c r="W136" s="4">
        <f t="shared" si="44"/>
        <v>0</v>
      </c>
      <c r="X136" s="4">
        <f t="shared" si="45"/>
        <v>0</v>
      </c>
      <c r="Y136" s="4">
        <f t="shared" si="46"/>
        <v>0</v>
      </c>
      <c r="Z136" s="4" t="b">
        <f t="shared" si="47"/>
        <v>1</v>
      </c>
    </row>
    <row r="137" spans="1:27" ht="16" x14ac:dyDescent="0.25">
      <c r="A137" s="24" t="s">
        <v>70</v>
      </c>
      <c r="B137" s="49">
        <f t="shared" si="32"/>
        <v>2611666</v>
      </c>
      <c r="C137" s="49">
        <f t="shared" si="33"/>
        <v>0</v>
      </c>
      <c r="D137" s="49">
        <f t="shared" si="34"/>
        <v>0</v>
      </c>
      <c r="E137" s="49">
        <f t="shared" si="35"/>
        <v>1681153.0314509966</v>
      </c>
      <c r="F137" s="49">
        <f t="shared" si="36"/>
        <v>0</v>
      </c>
      <c r="G137" s="49">
        <f t="shared" si="37"/>
        <v>678333</v>
      </c>
      <c r="H137" s="49">
        <f t="shared" si="38"/>
        <v>252179.96854900345</v>
      </c>
      <c r="I137" s="7" t="b">
        <f t="shared" si="39"/>
        <v>1</v>
      </c>
      <c r="L137" s="4">
        <f t="shared" si="40"/>
        <v>2611666</v>
      </c>
      <c r="M137" s="4">
        <f>IFERROR(VLOOKUP($A137,'강북영업본부 IU'!$A:$G,3,FALSE),0)</f>
        <v>1933333</v>
      </c>
      <c r="N137" s="4">
        <f>IFERROR(VLOOKUP($A137,'강북영업본부 IU'!$A:$G,4,FALSE),0)</f>
        <v>0</v>
      </c>
      <c r="O137" s="4">
        <f>IFERROR(VLOOKUP($A137,'강북영업본부 IU'!$A:$G,5,FALSE),0)</f>
        <v>0</v>
      </c>
      <c r="P137" s="4">
        <f>IFERROR(VLOOKUP($A137,'강북영업본부 IU'!$A:$G,6,FALSE),0)</f>
        <v>0</v>
      </c>
      <c r="Q137" s="4">
        <f>IFERROR(VLOOKUP($A137,'강북영업본부 IU'!$A:$G,7,FALSE),0)</f>
        <v>678333</v>
      </c>
      <c r="R137" s="4" t="b">
        <f t="shared" si="41"/>
        <v>1</v>
      </c>
      <c r="U137" s="7">
        <f t="shared" si="42"/>
        <v>1933333</v>
      </c>
      <c r="V137" s="4">
        <f t="shared" si="43"/>
        <v>860308.27753318858</v>
      </c>
      <c r="W137" s="4">
        <f t="shared" si="44"/>
        <v>820844.75391780795</v>
      </c>
      <c r="X137" s="4">
        <f t="shared" si="45"/>
        <v>191772.60840833356</v>
      </c>
      <c r="Y137" s="4">
        <f t="shared" si="46"/>
        <v>60407.360140669894</v>
      </c>
      <c r="Z137" s="4" t="b">
        <f t="shared" si="47"/>
        <v>1</v>
      </c>
    </row>
    <row r="138" spans="1:27" ht="16" x14ac:dyDescent="0.25">
      <c r="A138" s="24" t="s">
        <v>71</v>
      </c>
      <c r="B138" s="49">
        <f t="shared" si="32"/>
        <v>149743808</v>
      </c>
      <c r="C138" s="49">
        <f t="shared" si="33"/>
        <v>45446481</v>
      </c>
      <c r="D138" s="49">
        <f t="shared" si="34"/>
        <v>32055134</v>
      </c>
      <c r="E138" s="49">
        <f t="shared" si="35"/>
        <v>13161018.340656234</v>
      </c>
      <c r="F138" s="49">
        <f t="shared" si="36"/>
        <v>42498922</v>
      </c>
      <c r="G138" s="49">
        <f t="shared" si="37"/>
        <v>14608045</v>
      </c>
      <c r="H138" s="49">
        <f t="shared" si="38"/>
        <v>1974207.6593437649</v>
      </c>
      <c r="I138" s="7" t="b">
        <f t="shared" si="39"/>
        <v>1</v>
      </c>
      <c r="L138" s="4">
        <f t="shared" si="40"/>
        <v>149743808</v>
      </c>
      <c r="M138" s="4">
        <f>IFERROR(VLOOKUP($A138,'강북영업본부 IU'!$A:$G,3,FALSE),0)</f>
        <v>15135226</v>
      </c>
      <c r="N138" s="4">
        <f>IFERROR(VLOOKUP($A138,'강북영업본부 IU'!$A:$G,4,FALSE),0)</f>
        <v>45446481</v>
      </c>
      <c r="O138" s="4">
        <f>IFERROR(VLOOKUP($A138,'강북영업본부 IU'!$A:$G,5,FALSE),0)</f>
        <v>32055134</v>
      </c>
      <c r="P138" s="4">
        <f>IFERROR(VLOOKUP($A138,'강북영업본부 IU'!$A:$G,6,FALSE),0)</f>
        <v>42498922</v>
      </c>
      <c r="Q138" s="4">
        <f>IFERROR(VLOOKUP($A138,'강북영업본부 IU'!$A:$G,7,FALSE),0)</f>
        <v>14608045</v>
      </c>
      <c r="R138" s="4" t="b">
        <f t="shared" si="41"/>
        <v>1</v>
      </c>
      <c r="U138" s="7">
        <f t="shared" si="42"/>
        <v>15135226</v>
      </c>
      <c r="V138" s="4">
        <f t="shared" si="43"/>
        <v>6734980.5802391674</v>
      </c>
      <c r="W138" s="4">
        <f t="shared" si="44"/>
        <v>6426037.7604170665</v>
      </c>
      <c r="X138" s="4">
        <f t="shared" si="45"/>
        <v>1501304.622054053</v>
      </c>
      <c r="Y138" s="4">
        <f t="shared" si="46"/>
        <v>472903.03728971194</v>
      </c>
      <c r="Z138" s="4" t="b">
        <f t="shared" si="47"/>
        <v>1</v>
      </c>
    </row>
    <row r="139" spans="1:27" ht="16" x14ac:dyDescent="0.25">
      <c r="A139" s="23" t="s">
        <v>72</v>
      </c>
      <c r="B139" s="49">
        <f t="shared" si="32"/>
        <v>30957000</v>
      </c>
      <c r="C139" s="49">
        <f t="shared" si="33"/>
        <v>2156000</v>
      </c>
      <c r="D139" s="49">
        <f t="shared" si="34"/>
        <v>2186000</v>
      </c>
      <c r="E139" s="49">
        <f t="shared" si="35"/>
        <v>1086952.5784299681</v>
      </c>
      <c r="F139" s="49">
        <f t="shared" si="36"/>
        <v>17280000</v>
      </c>
      <c r="G139" s="49">
        <f t="shared" si="37"/>
        <v>8085000</v>
      </c>
      <c r="H139" s="49">
        <f t="shared" si="38"/>
        <v>163047.42157003182</v>
      </c>
      <c r="I139" s="7" t="b">
        <f t="shared" si="39"/>
        <v>1</v>
      </c>
      <c r="L139" s="4">
        <f t="shared" si="40"/>
        <v>30957000</v>
      </c>
      <c r="M139" s="4">
        <f>IFERROR(VLOOKUP($A139,'강북영업본부 IU'!$A:$G,3,FALSE),0)</f>
        <v>1250000</v>
      </c>
      <c r="N139" s="4">
        <f>IFERROR(VLOOKUP($A139,'강북영업본부 IU'!$A:$G,4,FALSE),0)</f>
        <v>2156000</v>
      </c>
      <c r="O139" s="4">
        <f>IFERROR(VLOOKUP($A139,'강북영업본부 IU'!$A:$G,5,FALSE),0)</f>
        <v>2186000</v>
      </c>
      <c r="P139" s="4">
        <f>IFERROR(VLOOKUP($A139,'강북영업본부 IU'!$A:$G,6,FALSE),0)</f>
        <v>17280000</v>
      </c>
      <c r="Q139" s="4">
        <f>IFERROR(VLOOKUP($A139,'강북영업본부 IU'!$A:$G,7,FALSE),0)</f>
        <v>8085000</v>
      </c>
      <c r="R139" s="4" t="b">
        <f t="shared" si="41"/>
        <v>1</v>
      </c>
      <c r="U139" s="7">
        <f t="shared" si="42"/>
        <v>1250000</v>
      </c>
      <c r="V139" s="4">
        <f t="shared" si="43"/>
        <v>556233.89603161265</v>
      </c>
      <c r="W139" s="4">
        <f t="shared" si="44"/>
        <v>530718.68239835557</v>
      </c>
      <c r="X139" s="4">
        <f t="shared" si="45"/>
        <v>123990.93198658324</v>
      </c>
      <c r="Y139" s="4">
        <f t="shared" si="46"/>
        <v>39056.489583448572</v>
      </c>
      <c r="Z139" s="4" t="b">
        <f t="shared" si="47"/>
        <v>1</v>
      </c>
    </row>
    <row r="140" spans="1:27" ht="16" x14ac:dyDescent="0.25">
      <c r="A140" s="23" t="s">
        <v>224</v>
      </c>
      <c r="B140" s="49">
        <f t="shared" si="32"/>
        <v>0</v>
      </c>
      <c r="C140" s="49">
        <f t="shared" si="33"/>
        <v>0</v>
      </c>
      <c r="D140" s="49">
        <f t="shared" si="34"/>
        <v>0</v>
      </c>
      <c r="E140" s="49">
        <f t="shared" si="35"/>
        <v>0</v>
      </c>
      <c r="F140" s="49">
        <f t="shared" si="36"/>
        <v>0</v>
      </c>
      <c r="G140" s="49">
        <f t="shared" si="37"/>
        <v>0</v>
      </c>
      <c r="H140" s="49">
        <f t="shared" si="38"/>
        <v>0</v>
      </c>
      <c r="I140" s="7" t="b">
        <f t="shared" si="39"/>
        <v>1</v>
      </c>
      <c r="L140" s="4">
        <f t="shared" si="40"/>
        <v>0</v>
      </c>
      <c r="M140" s="4">
        <f>IFERROR(VLOOKUP($A140,'강북영업본부 IU'!$A:$G,3,FALSE),0)</f>
        <v>0</v>
      </c>
      <c r="N140" s="4">
        <f>IFERROR(VLOOKUP($A140,'강북영업본부 IU'!$A:$G,4,FALSE),0)</f>
        <v>0</v>
      </c>
      <c r="O140" s="4">
        <f>IFERROR(VLOOKUP($A140,'강북영업본부 IU'!$A:$G,5,FALSE),0)</f>
        <v>0</v>
      </c>
      <c r="P140" s="4">
        <f>IFERROR(VLOOKUP($A140,'강북영업본부 IU'!$A:$G,6,FALSE),0)</f>
        <v>0</v>
      </c>
      <c r="Q140" s="4">
        <f>IFERROR(VLOOKUP($A140,'강북영업본부 IU'!$A:$G,7,FALSE),0)</f>
        <v>0</v>
      </c>
      <c r="R140" s="4" t="b">
        <f t="shared" si="41"/>
        <v>1</v>
      </c>
      <c r="U140" s="7">
        <f t="shared" si="42"/>
        <v>0</v>
      </c>
      <c r="V140" s="4">
        <f t="shared" si="43"/>
        <v>0</v>
      </c>
      <c r="W140" s="4">
        <f t="shared" si="44"/>
        <v>0</v>
      </c>
      <c r="X140" s="4">
        <f t="shared" si="45"/>
        <v>0</v>
      </c>
      <c r="Y140" s="4">
        <f t="shared" si="46"/>
        <v>0</v>
      </c>
      <c r="Z140" s="4" t="b">
        <f t="shared" si="47"/>
        <v>1</v>
      </c>
      <c r="AA140" s="4"/>
    </row>
    <row r="141" spans="1:27" ht="16" x14ac:dyDescent="0.25">
      <c r="A141" s="23" t="s">
        <v>73</v>
      </c>
      <c r="B141" s="49">
        <f t="shared" si="32"/>
        <v>64516550</v>
      </c>
      <c r="C141" s="49">
        <f t="shared" si="33"/>
        <v>19280900</v>
      </c>
      <c r="D141" s="49">
        <f t="shared" si="34"/>
        <v>13987000</v>
      </c>
      <c r="E141" s="49">
        <f t="shared" si="35"/>
        <v>7565189.9458725788</v>
      </c>
      <c r="F141" s="49">
        <f t="shared" si="36"/>
        <v>18226650</v>
      </c>
      <c r="G141" s="49">
        <f t="shared" si="37"/>
        <v>4322000</v>
      </c>
      <c r="H141" s="49">
        <f t="shared" si="38"/>
        <v>1134810.0541274215</v>
      </c>
      <c r="I141" s="7" t="b">
        <f t="shared" si="39"/>
        <v>1</v>
      </c>
      <c r="L141" s="4">
        <f t="shared" si="40"/>
        <v>64516550</v>
      </c>
      <c r="M141" s="4">
        <f>IFERROR(VLOOKUP($A141,'강북영업본부 IU'!$A:$G,3,FALSE),0)</f>
        <v>8700000</v>
      </c>
      <c r="N141" s="4">
        <f>IFERROR(VLOOKUP($A141,'강북영업본부 IU'!$A:$G,4,FALSE),0)</f>
        <v>19280900</v>
      </c>
      <c r="O141" s="4">
        <f>IFERROR(VLOOKUP($A141,'강북영업본부 IU'!$A:$G,5,FALSE),0)</f>
        <v>13987000</v>
      </c>
      <c r="P141" s="4">
        <f>IFERROR(VLOOKUP($A141,'강북영업본부 IU'!$A:$G,6,FALSE),0)</f>
        <v>18226650</v>
      </c>
      <c r="Q141" s="4">
        <f>IFERROR(VLOOKUP($A141,'강북영업본부 IU'!$A:$G,7,FALSE),0)</f>
        <v>4322000</v>
      </c>
      <c r="R141" s="4" t="b">
        <f t="shared" si="41"/>
        <v>1</v>
      </c>
      <c r="U141" s="7">
        <f t="shared" si="42"/>
        <v>8700000</v>
      </c>
      <c r="V141" s="4">
        <f t="shared" si="43"/>
        <v>3871387.9163800236</v>
      </c>
      <c r="W141" s="4">
        <f t="shared" si="44"/>
        <v>3693802.0294925547</v>
      </c>
      <c r="X141" s="4">
        <f t="shared" si="45"/>
        <v>862976.88662661938</v>
      </c>
      <c r="Y141" s="4">
        <f t="shared" si="46"/>
        <v>271833.16750080202</v>
      </c>
      <c r="Z141" s="4" t="b">
        <f t="shared" si="47"/>
        <v>1</v>
      </c>
      <c r="AA141" s="4"/>
    </row>
    <row r="142" spans="1:27" ht="16" x14ac:dyDescent="0.25">
      <c r="A142" s="23" t="s">
        <v>74</v>
      </c>
      <c r="B142" s="49">
        <f t="shared" si="32"/>
        <v>54270258</v>
      </c>
      <c r="C142" s="49">
        <f t="shared" si="33"/>
        <v>24009581</v>
      </c>
      <c r="D142" s="49">
        <f t="shared" si="34"/>
        <v>15882134</v>
      </c>
      <c r="E142" s="49">
        <f t="shared" si="35"/>
        <v>4508875.816353688</v>
      </c>
      <c r="F142" s="49">
        <f t="shared" si="36"/>
        <v>6992272</v>
      </c>
      <c r="G142" s="49">
        <f t="shared" si="37"/>
        <v>2201045</v>
      </c>
      <c r="H142" s="49">
        <f t="shared" si="38"/>
        <v>676350.18364631175</v>
      </c>
      <c r="I142" s="7" t="b">
        <f t="shared" si="39"/>
        <v>1</v>
      </c>
      <c r="L142" s="4">
        <f t="shared" si="40"/>
        <v>54270258</v>
      </c>
      <c r="M142" s="4">
        <f>IFERROR(VLOOKUP($A142,'강북영업본부 IU'!$A:$G,3,FALSE),0)</f>
        <v>5185226</v>
      </c>
      <c r="N142" s="4">
        <f>IFERROR(VLOOKUP($A142,'강북영업본부 IU'!$A:$G,4,FALSE),0)</f>
        <v>24009581</v>
      </c>
      <c r="O142" s="4">
        <f>IFERROR(VLOOKUP($A142,'강북영업본부 IU'!$A:$G,5,FALSE),0)</f>
        <v>15882134</v>
      </c>
      <c r="P142" s="4">
        <f>IFERROR(VLOOKUP($A142,'강북영업본부 IU'!$A:$G,6,FALSE),0)</f>
        <v>6992272</v>
      </c>
      <c r="Q142" s="4">
        <f>IFERROR(VLOOKUP($A142,'강북영업본부 IU'!$A:$G,7,FALSE),0)</f>
        <v>2201045</v>
      </c>
      <c r="R142" s="4" t="b">
        <f t="shared" si="41"/>
        <v>1</v>
      </c>
      <c r="U142" s="7">
        <f t="shared" si="42"/>
        <v>5185226</v>
      </c>
      <c r="V142" s="4">
        <f t="shared" si="43"/>
        <v>2307358.7678275313</v>
      </c>
      <c r="W142" s="4">
        <f t="shared" si="44"/>
        <v>2201517.0485261567</v>
      </c>
      <c r="X142" s="4">
        <f t="shared" si="45"/>
        <v>514336.80344085046</v>
      </c>
      <c r="Y142" s="4">
        <f t="shared" si="46"/>
        <v>162013.38020546135</v>
      </c>
      <c r="Z142" s="4" t="b">
        <f t="shared" si="47"/>
        <v>1</v>
      </c>
      <c r="AA142" s="4"/>
    </row>
    <row r="143" spans="1:27" ht="16" x14ac:dyDescent="0.25">
      <c r="A143" s="23" t="s">
        <v>161</v>
      </c>
      <c r="B143" s="49">
        <f t="shared" si="32"/>
        <v>0</v>
      </c>
      <c r="C143" s="49">
        <f t="shared" si="33"/>
        <v>0</v>
      </c>
      <c r="D143" s="49">
        <f t="shared" si="34"/>
        <v>0</v>
      </c>
      <c r="E143" s="49">
        <f t="shared" si="35"/>
        <v>0</v>
      </c>
      <c r="F143" s="49">
        <f t="shared" si="36"/>
        <v>0</v>
      </c>
      <c r="G143" s="49">
        <f t="shared" si="37"/>
        <v>0</v>
      </c>
      <c r="H143" s="49">
        <f t="shared" si="38"/>
        <v>0</v>
      </c>
      <c r="I143" s="7" t="b">
        <f t="shared" si="39"/>
        <v>1</v>
      </c>
      <c r="L143" s="4">
        <f t="shared" si="40"/>
        <v>0</v>
      </c>
      <c r="M143" s="4">
        <f>IFERROR(VLOOKUP($A143,'강북영업본부 IU'!$A:$G,3,FALSE),0)</f>
        <v>0</v>
      </c>
      <c r="N143" s="4">
        <f>IFERROR(VLOOKUP($A143,'강북영업본부 IU'!$A:$G,4,FALSE),0)</f>
        <v>0</v>
      </c>
      <c r="O143" s="4">
        <f>IFERROR(VLOOKUP($A143,'강북영업본부 IU'!$A:$G,5,FALSE),0)</f>
        <v>0</v>
      </c>
      <c r="P143" s="4">
        <f>IFERROR(VLOOKUP($A143,'강북영업본부 IU'!$A:$G,6,FALSE),0)</f>
        <v>0</v>
      </c>
      <c r="Q143" s="4">
        <f>IFERROR(VLOOKUP($A143,'강북영업본부 IU'!$A:$G,7,FALSE),0)</f>
        <v>0</v>
      </c>
      <c r="R143" s="4" t="b">
        <f t="shared" si="41"/>
        <v>1</v>
      </c>
      <c r="U143" s="7">
        <f t="shared" si="42"/>
        <v>0</v>
      </c>
      <c r="V143" s="4">
        <f t="shared" si="43"/>
        <v>0</v>
      </c>
      <c r="W143" s="4">
        <f t="shared" si="44"/>
        <v>0</v>
      </c>
      <c r="X143" s="4">
        <f t="shared" si="45"/>
        <v>0</v>
      </c>
      <c r="Y143" s="4">
        <f t="shared" si="46"/>
        <v>0</v>
      </c>
      <c r="Z143" s="4" t="b">
        <f t="shared" si="47"/>
        <v>1</v>
      </c>
      <c r="AA143" s="4"/>
    </row>
    <row r="144" spans="1:27" ht="16" x14ac:dyDescent="0.25">
      <c r="A144" s="23" t="s">
        <v>225</v>
      </c>
      <c r="B144" s="49">
        <f t="shared" si="32"/>
        <v>0</v>
      </c>
      <c r="C144" s="49">
        <f t="shared" si="33"/>
        <v>0</v>
      </c>
      <c r="D144" s="49">
        <f t="shared" si="34"/>
        <v>0</v>
      </c>
      <c r="E144" s="49">
        <f t="shared" si="35"/>
        <v>0</v>
      </c>
      <c r="F144" s="49">
        <f t="shared" si="36"/>
        <v>0</v>
      </c>
      <c r="G144" s="49">
        <f t="shared" si="37"/>
        <v>0</v>
      </c>
      <c r="H144" s="49">
        <f t="shared" si="38"/>
        <v>0</v>
      </c>
      <c r="I144" s="7" t="b">
        <f t="shared" si="39"/>
        <v>1</v>
      </c>
      <c r="L144" s="4">
        <f t="shared" si="40"/>
        <v>0</v>
      </c>
      <c r="M144" s="4">
        <f>IFERROR(VLOOKUP($A144,'강북영업본부 IU'!$A:$G,3,FALSE),0)</f>
        <v>0</v>
      </c>
      <c r="N144" s="4">
        <f>IFERROR(VLOOKUP($A144,'강북영업본부 IU'!$A:$G,4,FALSE),0)</f>
        <v>0</v>
      </c>
      <c r="O144" s="4">
        <f>IFERROR(VLOOKUP($A144,'강북영업본부 IU'!$A:$G,5,FALSE),0)</f>
        <v>0</v>
      </c>
      <c r="P144" s="4">
        <f>IFERROR(VLOOKUP($A144,'강북영업본부 IU'!$A:$G,6,FALSE),0)</f>
        <v>0</v>
      </c>
      <c r="Q144" s="4">
        <f>IFERROR(VLOOKUP($A144,'강북영업본부 IU'!$A:$G,7,FALSE),0)</f>
        <v>0</v>
      </c>
      <c r="R144" s="4" t="b">
        <f t="shared" si="41"/>
        <v>1</v>
      </c>
      <c r="U144" s="7">
        <f t="shared" si="42"/>
        <v>0</v>
      </c>
      <c r="V144" s="4">
        <f t="shared" si="43"/>
        <v>0</v>
      </c>
      <c r="W144" s="4">
        <f t="shared" si="44"/>
        <v>0</v>
      </c>
      <c r="X144" s="4">
        <f t="shared" si="45"/>
        <v>0</v>
      </c>
      <c r="Y144" s="4">
        <f t="shared" si="46"/>
        <v>0</v>
      </c>
      <c r="Z144" s="4" t="b">
        <f t="shared" si="47"/>
        <v>1</v>
      </c>
      <c r="AA144" s="4"/>
    </row>
    <row r="145" spans="1:27" ht="16" x14ac:dyDescent="0.25">
      <c r="A145" s="23" t="s">
        <v>346</v>
      </c>
      <c r="B145" s="49">
        <f t="shared" si="32"/>
        <v>0</v>
      </c>
      <c r="C145" s="49">
        <f t="shared" si="33"/>
        <v>0</v>
      </c>
      <c r="D145" s="49">
        <f t="shared" si="34"/>
        <v>0</v>
      </c>
      <c r="E145" s="49">
        <f t="shared" si="35"/>
        <v>0</v>
      </c>
      <c r="F145" s="49">
        <f t="shared" si="36"/>
        <v>0</v>
      </c>
      <c r="G145" s="49">
        <f t="shared" si="37"/>
        <v>0</v>
      </c>
      <c r="H145" s="49">
        <f t="shared" si="38"/>
        <v>0</v>
      </c>
      <c r="I145" s="7" t="b">
        <f t="shared" si="39"/>
        <v>1</v>
      </c>
      <c r="L145" s="4">
        <f t="shared" si="40"/>
        <v>0</v>
      </c>
      <c r="M145" s="4">
        <f>IFERROR(VLOOKUP($A145,'강북영업본부 IU'!$A:$G,3,FALSE),0)</f>
        <v>0</v>
      </c>
      <c r="N145" s="4">
        <f>IFERROR(VLOOKUP($A145,'강북영업본부 IU'!$A:$G,4,FALSE),0)</f>
        <v>0</v>
      </c>
      <c r="O145" s="4">
        <f>IFERROR(VLOOKUP($A145,'강북영업본부 IU'!$A:$G,5,FALSE),0)</f>
        <v>0</v>
      </c>
      <c r="P145" s="4">
        <f>IFERROR(VLOOKUP($A145,'강북영업본부 IU'!$A:$G,6,FALSE),0)</f>
        <v>0</v>
      </c>
      <c r="Q145" s="4">
        <f>IFERROR(VLOOKUP($A145,'강북영업본부 IU'!$A:$G,7,FALSE),0)</f>
        <v>0</v>
      </c>
      <c r="R145" s="4" t="b">
        <f t="shared" si="41"/>
        <v>1</v>
      </c>
      <c r="U145" s="7">
        <f t="shared" si="42"/>
        <v>0</v>
      </c>
      <c r="V145" s="4">
        <f t="shared" si="43"/>
        <v>0</v>
      </c>
      <c r="W145" s="4">
        <f t="shared" si="44"/>
        <v>0</v>
      </c>
      <c r="X145" s="4">
        <f t="shared" si="45"/>
        <v>0</v>
      </c>
      <c r="Y145" s="4">
        <f t="shared" si="46"/>
        <v>0</v>
      </c>
      <c r="Z145" s="4" t="b">
        <f t="shared" si="47"/>
        <v>1</v>
      </c>
      <c r="AA145" s="4"/>
    </row>
    <row r="146" spans="1:27" ht="16" x14ac:dyDescent="0.25">
      <c r="A146" s="23" t="s">
        <v>347</v>
      </c>
      <c r="B146" s="49">
        <f t="shared" si="32"/>
        <v>0</v>
      </c>
      <c r="C146" s="49">
        <f t="shared" si="33"/>
        <v>0</v>
      </c>
      <c r="D146" s="49">
        <f t="shared" si="34"/>
        <v>0</v>
      </c>
      <c r="E146" s="49">
        <f t="shared" si="35"/>
        <v>0</v>
      </c>
      <c r="F146" s="49">
        <f t="shared" si="36"/>
        <v>0</v>
      </c>
      <c r="G146" s="49">
        <f t="shared" si="37"/>
        <v>0</v>
      </c>
      <c r="H146" s="49">
        <f t="shared" si="38"/>
        <v>0</v>
      </c>
      <c r="I146" s="7" t="b">
        <f t="shared" si="39"/>
        <v>1</v>
      </c>
      <c r="L146" s="4">
        <f t="shared" si="40"/>
        <v>0</v>
      </c>
      <c r="M146" s="4">
        <f>IFERROR(VLOOKUP($A146,'강북영업본부 IU'!$A:$G,3,FALSE),0)</f>
        <v>0</v>
      </c>
      <c r="N146" s="4">
        <f>IFERROR(VLOOKUP($A146,'강북영업본부 IU'!$A:$G,4,FALSE),0)</f>
        <v>0</v>
      </c>
      <c r="O146" s="4">
        <f>IFERROR(VLOOKUP($A146,'강북영업본부 IU'!$A:$G,5,FALSE),0)</f>
        <v>0</v>
      </c>
      <c r="P146" s="4">
        <f>IFERROR(VLOOKUP($A146,'강북영업본부 IU'!$A:$G,6,FALSE),0)</f>
        <v>0</v>
      </c>
      <c r="Q146" s="4">
        <f>IFERROR(VLOOKUP($A146,'강북영업본부 IU'!$A:$G,7,FALSE),0)</f>
        <v>0</v>
      </c>
      <c r="R146" s="4" t="b">
        <f t="shared" si="41"/>
        <v>1</v>
      </c>
      <c r="U146" s="7">
        <f t="shared" si="42"/>
        <v>0</v>
      </c>
      <c r="V146" s="4">
        <f t="shared" si="43"/>
        <v>0</v>
      </c>
      <c r="W146" s="4">
        <f t="shared" si="44"/>
        <v>0</v>
      </c>
      <c r="X146" s="4">
        <f t="shared" si="45"/>
        <v>0</v>
      </c>
      <c r="Y146" s="4">
        <f t="shared" si="46"/>
        <v>0</v>
      </c>
      <c r="Z146" s="4" t="b">
        <f t="shared" si="47"/>
        <v>1</v>
      </c>
      <c r="AA146" s="4"/>
    </row>
    <row r="147" spans="1:27" ht="16" x14ac:dyDescent="0.25">
      <c r="A147" s="24" t="s">
        <v>75</v>
      </c>
      <c r="B147" s="49">
        <f t="shared" si="32"/>
        <v>-41105</v>
      </c>
      <c r="C147" s="49">
        <f t="shared" si="33"/>
        <v>-176676</v>
      </c>
      <c r="D147" s="49">
        <f t="shared" si="34"/>
        <v>135571</v>
      </c>
      <c r="E147" s="49">
        <f t="shared" si="35"/>
        <v>0</v>
      </c>
      <c r="F147" s="49">
        <f t="shared" si="36"/>
        <v>0</v>
      </c>
      <c r="G147" s="49">
        <f t="shared" si="37"/>
        <v>0</v>
      </c>
      <c r="H147" s="49">
        <f t="shared" si="38"/>
        <v>0</v>
      </c>
      <c r="I147" s="7" t="b">
        <f t="shared" si="39"/>
        <v>1</v>
      </c>
      <c r="L147" s="4">
        <f t="shared" si="40"/>
        <v>-41105</v>
      </c>
      <c r="M147" s="4">
        <f>IFERROR(VLOOKUP($A147,'강북영업본부 IU'!$A:$G,3,FALSE),0)</f>
        <v>0</v>
      </c>
      <c r="N147" s="4">
        <f>IFERROR(VLOOKUP($A147,'강북영업본부 IU'!$A:$G,4,FALSE),0)</f>
        <v>-176676</v>
      </c>
      <c r="O147" s="4">
        <f>IFERROR(VLOOKUP($A147,'강북영업본부 IU'!$A:$G,5,FALSE),0)</f>
        <v>135571</v>
      </c>
      <c r="P147" s="4">
        <f>IFERROR(VLOOKUP($A147,'강북영업본부 IU'!$A:$G,6,FALSE),0)</f>
        <v>0</v>
      </c>
      <c r="Q147" s="4">
        <f>IFERROR(VLOOKUP($A147,'강북영업본부 IU'!$A:$G,7,FALSE),0)</f>
        <v>0</v>
      </c>
      <c r="R147" s="4" t="b">
        <f t="shared" si="41"/>
        <v>1</v>
      </c>
      <c r="U147" s="7">
        <f t="shared" si="42"/>
        <v>0</v>
      </c>
      <c r="V147" s="4">
        <f t="shared" si="43"/>
        <v>0</v>
      </c>
      <c r="W147" s="4">
        <f t="shared" si="44"/>
        <v>0</v>
      </c>
      <c r="X147" s="4">
        <f t="shared" si="45"/>
        <v>0</v>
      </c>
      <c r="Y147" s="4">
        <f t="shared" si="46"/>
        <v>0</v>
      </c>
      <c r="Z147" s="4" t="b">
        <f t="shared" si="47"/>
        <v>1</v>
      </c>
    </row>
    <row r="148" spans="1:27" ht="16" x14ac:dyDescent="0.25">
      <c r="A148" s="23" t="s">
        <v>162</v>
      </c>
      <c r="B148" s="49">
        <f t="shared" si="32"/>
        <v>0</v>
      </c>
      <c r="C148" s="49">
        <f t="shared" si="33"/>
        <v>0</v>
      </c>
      <c r="D148" s="49">
        <f t="shared" si="34"/>
        <v>0</v>
      </c>
      <c r="E148" s="49">
        <f t="shared" si="35"/>
        <v>0</v>
      </c>
      <c r="F148" s="49">
        <f t="shared" si="36"/>
        <v>0</v>
      </c>
      <c r="G148" s="49">
        <f t="shared" si="37"/>
        <v>0</v>
      </c>
      <c r="H148" s="49">
        <f t="shared" si="38"/>
        <v>0</v>
      </c>
      <c r="I148" s="7" t="b">
        <f t="shared" si="39"/>
        <v>1</v>
      </c>
      <c r="L148" s="4">
        <f t="shared" si="40"/>
        <v>0</v>
      </c>
      <c r="M148" s="4">
        <f>IFERROR(VLOOKUP($A148,'강북영업본부 IU'!$A:$G,3,FALSE),0)</f>
        <v>0</v>
      </c>
      <c r="N148" s="4">
        <f>IFERROR(VLOOKUP($A148,'강북영업본부 IU'!$A:$G,4,FALSE),0)</f>
        <v>0</v>
      </c>
      <c r="O148" s="4">
        <f>IFERROR(VLOOKUP($A148,'강북영업본부 IU'!$A:$G,5,FALSE),0)</f>
        <v>0</v>
      </c>
      <c r="P148" s="4">
        <f>IFERROR(VLOOKUP($A148,'강북영업본부 IU'!$A:$G,6,FALSE),0)</f>
        <v>0</v>
      </c>
      <c r="Q148" s="4">
        <f>IFERROR(VLOOKUP($A148,'강북영업본부 IU'!$A:$G,7,FALSE),0)</f>
        <v>0</v>
      </c>
      <c r="R148" s="4" t="b">
        <f t="shared" si="41"/>
        <v>1</v>
      </c>
      <c r="U148" s="7">
        <f t="shared" si="42"/>
        <v>0</v>
      </c>
      <c r="V148" s="4">
        <f t="shared" si="43"/>
        <v>0</v>
      </c>
      <c r="W148" s="4">
        <f t="shared" si="44"/>
        <v>0</v>
      </c>
      <c r="X148" s="4">
        <f t="shared" si="45"/>
        <v>0</v>
      </c>
      <c r="Y148" s="4">
        <f t="shared" si="46"/>
        <v>0</v>
      </c>
      <c r="Z148" s="4" t="b">
        <f t="shared" si="47"/>
        <v>1</v>
      </c>
    </row>
    <row r="149" spans="1:27" ht="16" x14ac:dyDescent="0.25">
      <c r="A149" s="23" t="s">
        <v>76</v>
      </c>
      <c r="B149" s="49">
        <f t="shared" si="32"/>
        <v>-41105</v>
      </c>
      <c r="C149" s="49">
        <f t="shared" si="33"/>
        <v>-176676</v>
      </c>
      <c r="D149" s="49">
        <f t="shared" si="34"/>
        <v>135571</v>
      </c>
      <c r="E149" s="49">
        <f t="shared" si="35"/>
        <v>0</v>
      </c>
      <c r="F149" s="49">
        <f t="shared" si="36"/>
        <v>0</v>
      </c>
      <c r="G149" s="49">
        <f t="shared" si="37"/>
        <v>0</v>
      </c>
      <c r="H149" s="49">
        <f t="shared" si="38"/>
        <v>0</v>
      </c>
      <c r="I149" s="7" t="b">
        <f t="shared" si="39"/>
        <v>1</v>
      </c>
      <c r="L149" s="4">
        <f t="shared" si="40"/>
        <v>-41105</v>
      </c>
      <c r="M149" s="4">
        <f>IFERROR(VLOOKUP($A149,'강북영업본부 IU'!$A:$G,3,FALSE),0)</f>
        <v>0</v>
      </c>
      <c r="N149" s="4">
        <f>IFERROR(VLOOKUP($A149,'강북영업본부 IU'!$A:$G,4,FALSE),0)</f>
        <v>-176676</v>
      </c>
      <c r="O149" s="4">
        <f>IFERROR(VLOOKUP($A149,'강북영업본부 IU'!$A:$G,5,FALSE),0)</f>
        <v>135571</v>
      </c>
      <c r="P149" s="4">
        <f>IFERROR(VLOOKUP($A149,'강북영업본부 IU'!$A:$G,6,FALSE),0)</f>
        <v>0</v>
      </c>
      <c r="Q149" s="4">
        <f>IFERROR(VLOOKUP($A149,'강북영업본부 IU'!$A:$G,7,FALSE),0)</f>
        <v>0</v>
      </c>
      <c r="R149" s="4" t="b">
        <f t="shared" si="41"/>
        <v>1</v>
      </c>
      <c r="U149" s="7">
        <f t="shared" si="42"/>
        <v>0</v>
      </c>
      <c r="V149" s="4">
        <f t="shared" si="43"/>
        <v>0</v>
      </c>
      <c r="W149" s="4">
        <f t="shared" si="44"/>
        <v>0</v>
      </c>
      <c r="X149" s="4">
        <f t="shared" si="45"/>
        <v>0</v>
      </c>
      <c r="Y149" s="4">
        <f t="shared" si="46"/>
        <v>0</v>
      </c>
      <c r="Z149" s="4" t="b">
        <f t="shared" si="47"/>
        <v>1</v>
      </c>
    </row>
    <row r="150" spans="1:27" ht="16" x14ac:dyDescent="0.25">
      <c r="A150" s="23" t="s">
        <v>163</v>
      </c>
      <c r="B150" s="49">
        <f t="shared" si="32"/>
        <v>0</v>
      </c>
      <c r="C150" s="49">
        <f t="shared" si="33"/>
        <v>0</v>
      </c>
      <c r="D150" s="49">
        <f t="shared" si="34"/>
        <v>0</v>
      </c>
      <c r="E150" s="49">
        <f t="shared" si="35"/>
        <v>0</v>
      </c>
      <c r="F150" s="49">
        <f t="shared" si="36"/>
        <v>0</v>
      </c>
      <c r="G150" s="49">
        <f t="shared" si="37"/>
        <v>0</v>
      </c>
      <c r="H150" s="49">
        <f t="shared" si="38"/>
        <v>0</v>
      </c>
      <c r="I150" s="7" t="b">
        <f t="shared" si="39"/>
        <v>1</v>
      </c>
      <c r="L150" s="4">
        <f t="shared" si="40"/>
        <v>0</v>
      </c>
      <c r="M150" s="4">
        <f>IFERROR(VLOOKUP($A150,'강북영업본부 IU'!$A:$G,3,FALSE),0)</f>
        <v>0</v>
      </c>
      <c r="N150" s="4">
        <f>IFERROR(VLOOKUP($A150,'강북영업본부 IU'!$A:$G,4,FALSE),0)</f>
        <v>0</v>
      </c>
      <c r="O150" s="4">
        <f>IFERROR(VLOOKUP($A150,'강북영업본부 IU'!$A:$G,5,FALSE),0)</f>
        <v>0</v>
      </c>
      <c r="P150" s="4">
        <f>IFERROR(VLOOKUP($A150,'강북영업본부 IU'!$A:$G,6,FALSE),0)</f>
        <v>0</v>
      </c>
      <c r="Q150" s="4">
        <f>IFERROR(VLOOKUP($A150,'강북영업본부 IU'!$A:$G,7,FALSE),0)</f>
        <v>0</v>
      </c>
      <c r="R150" s="4" t="b">
        <f t="shared" si="41"/>
        <v>1</v>
      </c>
      <c r="U150" s="7">
        <f t="shared" si="42"/>
        <v>0</v>
      </c>
      <c r="V150" s="4">
        <f t="shared" si="43"/>
        <v>0</v>
      </c>
      <c r="W150" s="4">
        <f t="shared" si="44"/>
        <v>0</v>
      </c>
      <c r="X150" s="4">
        <f t="shared" si="45"/>
        <v>0</v>
      </c>
      <c r="Y150" s="4">
        <f t="shared" si="46"/>
        <v>0</v>
      </c>
      <c r="Z150" s="4" t="b">
        <f t="shared" si="47"/>
        <v>1</v>
      </c>
    </row>
    <row r="151" spans="1:27" ht="16" x14ac:dyDescent="0.25">
      <c r="A151" s="23" t="s">
        <v>164</v>
      </c>
      <c r="B151" s="49">
        <f t="shared" si="32"/>
        <v>0</v>
      </c>
      <c r="C151" s="49">
        <f t="shared" si="33"/>
        <v>0</v>
      </c>
      <c r="D151" s="49">
        <f t="shared" si="34"/>
        <v>0</v>
      </c>
      <c r="E151" s="49">
        <f t="shared" si="35"/>
        <v>0</v>
      </c>
      <c r="F151" s="49">
        <f t="shared" si="36"/>
        <v>0</v>
      </c>
      <c r="G151" s="49">
        <f t="shared" si="37"/>
        <v>0</v>
      </c>
      <c r="H151" s="49">
        <f t="shared" si="38"/>
        <v>0</v>
      </c>
      <c r="I151" s="7" t="b">
        <f t="shared" si="39"/>
        <v>1</v>
      </c>
      <c r="L151" s="4">
        <f t="shared" si="40"/>
        <v>0</v>
      </c>
      <c r="M151" s="4">
        <f>IFERROR(VLOOKUP($A151,'강북영업본부 IU'!$A:$G,3,FALSE),0)</f>
        <v>0</v>
      </c>
      <c r="N151" s="4">
        <f>IFERROR(VLOOKUP($A151,'강북영업본부 IU'!$A:$G,4,FALSE),0)</f>
        <v>0</v>
      </c>
      <c r="O151" s="4">
        <f>IFERROR(VLOOKUP($A151,'강북영업본부 IU'!$A:$G,5,FALSE),0)</f>
        <v>0</v>
      </c>
      <c r="P151" s="4">
        <f>IFERROR(VLOOKUP($A151,'강북영업본부 IU'!$A:$G,6,FALSE),0)</f>
        <v>0</v>
      </c>
      <c r="Q151" s="4">
        <f>IFERROR(VLOOKUP($A151,'강북영업본부 IU'!$A:$G,7,FALSE),0)</f>
        <v>0</v>
      </c>
      <c r="R151" s="4" t="b">
        <f t="shared" si="41"/>
        <v>1</v>
      </c>
      <c r="U151" s="7">
        <f t="shared" si="42"/>
        <v>0</v>
      </c>
      <c r="V151" s="4">
        <f t="shared" si="43"/>
        <v>0</v>
      </c>
      <c r="W151" s="4">
        <f t="shared" si="44"/>
        <v>0</v>
      </c>
      <c r="X151" s="4">
        <f t="shared" si="45"/>
        <v>0</v>
      </c>
      <c r="Y151" s="4">
        <f t="shared" si="46"/>
        <v>0</v>
      </c>
      <c r="Z151" s="4" t="b">
        <f t="shared" si="47"/>
        <v>1</v>
      </c>
    </row>
    <row r="152" spans="1:27" ht="16" x14ac:dyDescent="0.25">
      <c r="A152" s="24" t="s">
        <v>77</v>
      </c>
      <c r="B152" s="49">
        <f t="shared" si="32"/>
        <v>17168093</v>
      </c>
      <c r="C152" s="49">
        <f t="shared" si="33"/>
        <v>1686287</v>
      </c>
      <c r="D152" s="49">
        <f t="shared" si="34"/>
        <v>2486082</v>
      </c>
      <c r="E152" s="49">
        <f t="shared" si="35"/>
        <v>494476.46697936114</v>
      </c>
      <c r="F152" s="49">
        <f t="shared" si="36"/>
        <v>6991918</v>
      </c>
      <c r="G152" s="49">
        <f t="shared" si="37"/>
        <v>5435156</v>
      </c>
      <c r="H152" s="49">
        <f t="shared" si="38"/>
        <v>74173.533020638875</v>
      </c>
      <c r="I152" s="7" t="b">
        <f t="shared" si="39"/>
        <v>1</v>
      </c>
      <c r="L152" s="4">
        <f t="shared" si="40"/>
        <v>17168093</v>
      </c>
      <c r="M152" s="4">
        <f>IFERROR(VLOOKUP($A152,'강북영업본부 IU'!$A:$G,3,FALSE),0)</f>
        <v>568650</v>
      </c>
      <c r="N152" s="4">
        <f>IFERROR(VLOOKUP($A152,'강북영업본부 IU'!$A:$G,4,FALSE),0)</f>
        <v>1686287</v>
      </c>
      <c r="O152" s="4">
        <f>IFERROR(VLOOKUP($A152,'강북영업본부 IU'!$A:$G,5,FALSE),0)</f>
        <v>2486082</v>
      </c>
      <c r="P152" s="4">
        <f>IFERROR(VLOOKUP($A152,'강북영업본부 IU'!$A:$G,6,FALSE),0)</f>
        <v>6991918</v>
      </c>
      <c r="Q152" s="4">
        <f>IFERROR(VLOOKUP($A152,'강북영업본부 IU'!$A:$G,7,FALSE),0)</f>
        <v>5435156</v>
      </c>
      <c r="R152" s="4" t="b">
        <f t="shared" si="41"/>
        <v>1</v>
      </c>
      <c r="U152" s="7">
        <f t="shared" si="42"/>
        <v>568650</v>
      </c>
      <c r="V152" s="4">
        <f t="shared" si="43"/>
        <v>253041.92398270121</v>
      </c>
      <c r="W152" s="4">
        <f t="shared" si="44"/>
        <v>241434.5429966599</v>
      </c>
      <c r="X152" s="4">
        <f t="shared" si="45"/>
        <v>56405.954779336447</v>
      </c>
      <c r="Y152" s="4">
        <f t="shared" si="46"/>
        <v>17767.578241302424</v>
      </c>
      <c r="Z152" s="4" t="b">
        <f t="shared" si="47"/>
        <v>1</v>
      </c>
    </row>
    <row r="153" spans="1:27" ht="16" x14ac:dyDescent="0.25">
      <c r="A153" s="23" t="s">
        <v>78</v>
      </c>
      <c r="B153" s="49">
        <f t="shared" si="32"/>
        <v>4342555</v>
      </c>
      <c r="C153" s="49">
        <f t="shared" si="33"/>
        <v>800550</v>
      </c>
      <c r="D153" s="49">
        <f t="shared" si="34"/>
        <v>984205</v>
      </c>
      <c r="E153" s="49">
        <f t="shared" si="35"/>
        <v>104912.66287006052</v>
      </c>
      <c r="F153" s="49">
        <f t="shared" si="36"/>
        <v>1670950</v>
      </c>
      <c r="G153" s="49">
        <f t="shared" si="37"/>
        <v>766200</v>
      </c>
      <c r="H153" s="49">
        <f t="shared" si="38"/>
        <v>15737.337129939471</v>
      </c>
      <c r="I153" s="7" t="b">
        <f t="shared" si="39"/>
        <v>1</v>
      </c>
      <c r="L153" s="4">
        <f t="shared" si="40"/>
        <v>4342555</v>
      </c>
      <c r="M153" s="4">
        <f>IFERROR(VLOOKUP($A153,'강북영업본부 IU'!$A:$G,3,FALSE),0)</f>
        <v>120650</v>
      </c>
      <c r="N153" s="4">
        <f>IFERROR(VLOOKUP($A153,'강북영업본부 IU'!$A:$G,4,FALSE),0)</f>
        <v>800550</v>
      </c>
      <c r="O153" s="4">
        <f>IFERROR(VLOOKUP($A153,'강북영업본부 IU'!$A:$G,5,FALSE),0)</f>
        <v>984205</v>
      </c>
      <c r="P153" s="4">
        <f>IFERROR(VLOOKUP($A153,'강북영업본부 IU'!$A:$G,6,FALSE),0)</f>
        <v>1670950</v>
      </c>
      <c r="Q153" s="4">
        <f>IFERROR(VLOOKUP($A153,'강북영업본부 IU'!$A:$G,7,FALSE),0)</f>
        <v>766200</v>
      </c>
      <c r="R153" s="4" t="b">
        <f t="shared" si="41"/>
        <v>1</v>
      </c>
      <c r="U153" s="7">
        <f t="shared" si="42"/>
        <v>120650</v>
      </c>
      <c r="V153" s="4">
        <f t="shared" si="43"/>
        <v>53687.695644971245</v>
      </c>
      <c r="W153" s="4">
        <f t="shared" si="44"/>
        <v>51224.967225089276</v>
      </c>
      <c r="X153" s="4">
        <f t="shared" si="45"/>
        <v>11967.604755345015</v>
      </c>
      <c r="Y153" s="4">
        <f t="shared" si="46"/>
        <v>3769.7323745944559</v>
      </c>
      <c r="Z153" s="4" t="b">
        <f t="shared" si="47"/>
        <v>1</v>
      </c>
    </row>
    <row r="154" spans="1:27" ht="16" x14ac:dyDescent="0.25">
      <c r="A154" s="23" t="s">
        <v>79</v>
      </c>
      <c r="B154" s="49">
        <f t="shared" si="32"/>
        <v>448000</v>
      </c>
      <c r="C154" s="49">
        <f t="shared" si="33"/>
        <v>0</v>
      </c>
      <c r="D154" s="49">
        <f t="shared" si="34"/>
        <v>0</v>
      </c>
      <c r="E154" s="49">
        <f t="shared" si="35"/>
        <v>389563.8041093006</v>
      </c>
      <c r="F154" s="49">
        <f t="shared" si="36"/>
        <v>0</v>
      </c>
      <c r="G154" s="49">
        <f t="shared" si="37"/>
        <v>0</v>
      </c>
      <c r="H154" s="49">
        <f t="shared" si="38"/>
        <v>58436.195890699404</v>
      </c>
      <c r="I154" s="7" t="b">
        <f t="shared" si="39"/>
        <v>1</v>
      </c>
      <c r="L154" s="4">
        <f t="shared" si="40"/>
        <v>448000</v>
      </c>
      <c r="M154" s="4">
        <f>IFERROR(VLOOKUP($A154,'강북영업본부 IU'!$A:$G,3,FALSE),0)</f>
        <v>448000</v>
      </c>
      <c r="N154" s="4">
        <f>IFERROR(VLOOKUP($A154,'강북영업본부 IU'!$A:$G,4,FALSE),0)</f>
        <v>0</v>
      </c>
      <c r="O154" s="4">
        <f>IFERROR(VLOOKUP($A154,'강북영업본부 IU'!$A:$G,5,FALSE),0)</f>
        <v>0</v>
      </c>
      <c r="P154" s="4">
        <f>IFERROR(VLOOKUP($A154,'강북영업본부 IU'!$A:$G,6,FALSE),0)</f>
        <v>0</v>
      </c>
      <c r="Q154" s="4">
        <f>IFERROR(VLOOKUP($A154,'강북영업본부 IU'!$A:$G,7,FALSE),0)</f>
        <v>0</v>
      </c>
      <c r="R154" s="4" t="b">
        <f t="shared" si="41"/>
        <v>1</v>
      </c>
      <c r="U154" s="7">
        <f t="shared" si="42"/>
        <v>448000</v>
      </c>
      <c r="V154" s="4">
        <f t="shared" si="43"/>
        <v>199354.22833772996</v>
      </c>
      <c r="W154" s="4">
        <f t="shared" si="44"/>
        <v>190209.57577157064</v>
      </c>
      <c r="X154" s="4">
        <f t="shared" si="45"/>
        <v>44438.350023991436</v>
      </c>
      <c r="Y154" s="4">
        <f t="shared" si="46"/>
        <v>13997.845866707967</v>
      </c>
      <c r="Z154" s="4" t="b">
        <f t="shared" si="47"/>
        <v>1</v>
      </c>
    </row>
    <row r="155" spans="1:27" ht="16" x14ac:dyDescent="0.25">
      <c r="A155" s="23" t="s">
        <v>80</v>
      </c>
      <c r="B155" s="49">
        <f t="shared" si="32"/>
        <v>709000</v>
      </c>
      <c r="C155" s="49">
        <f t="shared" si="33"/>
        <v>120000</v>
      </c>
      <c r="D155" s="49">
        <f t="shared" si="34"/>
        <v>0</v>
      </c>
      <c r="E155" s="49">
        <f t="shared" si="35"/>
        <v>0</v>
      </c>
      <c r="F155" s="49">
        <f t="shared" si="36"/>
        <v>215000</v>
      </c>
      <c r="G155" s="49">
        <f t="shared" si="37"/>
        <v>374000</v>
      </c>
      <c r="H155" s="49">
        <f t="shared" si="38"/>
        <v>0</v>
      </c>
      <c r="I155" s="7" t="b">
        <f t="shared" si="39"/>
        <v>1</v>
      </c>
      <c r="L155" s="4">
        <f t="shared" si="40"/>
        <v>709000</v>
      </c>
      <c r="M155" s="4">
        <f>IFERROR(VLOOKUP($A155,'강북영업본부 IU'!$A:$G,3,FALSE),0)</f>
        <v>0</v>
      </c>
      <c r="N155" s="4">
        <f>IFERROR(VLOOKUP($A155,'강북영업본부 IU'!$A:$G,4,FALSE),0)</f>
        <v>120000</v>
      </c>
      <c r="O155" s="4">
        <f>IFERROR(VLOOKUP($A155,'강북영업본부 IU'!$A:$G,5,FALSE),0)</f>
        <v>0</v>
      </c>
      <c r="P155" s="4">
        <f>IFERROR(VLOOKUP($A155,'강북영업본부 IU'!$A:$G,6,FALSE),0)</f>
        <v>215000</v>
      </c>
      <c r="Q155" s="4">
        <f>IFERROR(VLOOKUP($A155,'강북영업본부 IU'!$A:$G,7,FALSE),0)</f>
        <v>374000</v>
      </c>
      <c r="R155" s="4" t="b">
        <f t="shared" si="41"/>
        <v>1</v>
      </c>
      <c r="U155" s="7">
        <f t="shared" si="42"/>
        <v>0</v>
      </c>
      <c r="V155" s="4">
        <f t="shared" si="43"/>
        <v>0</v>
      </c>
      <c r="W155" s="4">
        <f t="shared" si="44"/>
        <v>0</v>
      </c>
      <c r="X155" s="4">
        <f t="shared" si="45"/>
        <v>0</v>
      </c>
      <c r="Y155" s="4">
        <f t="shared" si="46"/>
        <v>0</v>
      </c>
      <c r="Z155" s="4" t="b">
        <f t="shared" si="47"/>
        <v>1</v>
      </c>
    </row>
    <row r="156" spans="1:27" ht="16" x14ac:dyDescent="0.25">
      <c r="A156" s="23" t="s">
        <v>81</v>
      </c>
      <c r="B156" s="49">
        <f t="shared" si="32"/>
        <v>11668538</v>
      </c>
      <c r="C156" s="49">
        <f t="shared" si="33"/>
        <v>765737</v>
      </c>
      <c r="D156" s="49">
        <f t="shared" si="34"/>
        <v>1501877</v>
      </c>
      <c r="E156" s="49">
        <f t="shared" si="35"/>
        <v>0</v>
      </c>
      <c r="F156" s="49">
        <f t="shared" si="36"/>
        <v>5105968</v>
      </c>
      <c r="G156" s="49">
        <f t="shared" si="37"/>
        <v>4294956</v>
      </c>
      <c r="H156" s="49">
        <f t="shared" si="38"/>
        <v>0</v>
      </c>
      <c r="I156" s="7" t="b">
        <f t="shared" si="39"/>
        <v>1</v>
      </c>
      <c r="L156" s="4">
        <f t="shared" si="40"/>
        <v>11668538</v>
      </c>
      <c r="M156" s="4">
        <f>IFERROR(VLOOKUP($A156,'강북영업본부 IU'!$A:$G,3,FALSE),0)</f>
        <v>0</v>
      </c>
      <c r="N156" s="4">
        <f>IFERROR(VLOOKUP($A156,'강북영업본부 IU'!$A:$G,4,FALSE),0)</f>
        <v>765737</v>
      </c>
      <c r="O156" s="4">
        <f>IFERROR(VLOOKUP($A156,'강북영업본부 IU'!$A:$G,5,FALSE),0)</f>
        <v>1501877</v>
      </c>
      <c r="P156" s="4">
        <f>IFERROR(VLOOKUP($A156,'강북영업본부 IU'!$A:$G,6,FALSE),0)</f>
        <v>5105968</v>
      </c>
      <c r="Q156" s="4">
        <f>IFERROR(VLOOKUP($A156,'강북영업본부 IU'!$A:$G,7,FALSE),0)</f>
        <v>4294956</v>
      </c>
      <c r="R156" s="4" t="b">
        <f t="shared" si="41"/>
        <v>1</v>
      </c>
      <c r="U156" s="7">
        <f t="shared" si="42"/>
        <v>0</v>
      </c>
      <c r="V156" s="4">
        <f t="shared" si="43"/>
        <v>0</v>
      </c>
      <c r="W156" s="4">
        <f t="shared" si="44"/>
        <v>0</v>
      </c>
      <c r="X156" s="4">
        <f t="shared" si="45"/>
        <v>0</v>
      </c>
      <c r="Y156" s="4">
        <f t="shared" si="46"/>
        <v>0</v>
      </c>
      <c r="Z156" s="4" t="b">
        <f t="shared" si="47"/>
        <v>1</v>
      </c>
    </row>
    <row r="157" spans="1:27" ht="16" x14ac:dyDescent="0.25">
      <c r="A157" s="23" t="s">
        <v>226</v>
      </c>
      <c r="B157" s="49">
        <f t="shared" si="32"/>
        <v>0</v>
      </c>
      <c r="C157" s="49">
        <f t="shared" si="33"/>
        <v>0</v>
      </c>
      <c r="D157" s="49">
        <f t="shared" si="34"/>
        <v>0</v>
      </c>
      <c r="E157" s="49">
        <f t="shared" si="35"/>
        <v>0</v>
      </c>
      <c r="F157" s="49">
        <f t="shared" si="36"/>
        <v>0</v>
      </c>
      <c r="G157" s="49">
        <f t="shared" si="37"/>
        <v>0</v>
      </c>
      <c r="H157" s="49">
        <f t="shared" si="38"/>
        <v>0</v>
      </c>
      <c r="I157" s="7" t="b">
        <f t="shared" si="39"/>
        <v>1</v>
      </c>
      <c r="L157" s="4">
        <f t="shared" si="40"/>
        <v>0</v>
      </c>
      <c r="M157" s="4">
        <f>IFERROR(VLOOKUP($A157,'강북영업본부 IU'!$A:$G,3,FALSE),0)</f>
        <v>0</v>
      </c>
      <c r="N157" s="4">
        <f>IFERROR(VLOOKUP($A157,'강북영업본부 IU'!$A:$G,4,FALSE),0)</f>
        <v>0</v>
      </c>
      <c r="O157" s="4">
        <f>IFERROR(VLOOKUP($A157,'강북영업본부 IU'!$A:$G,5,FALSE),0)</f>
        <v>0</v>
      </c>
      <c r="P157" s="4">
        <f>IFERROR(VLOOKUP($A157,'강북영업본부 IU'!$A:$G,6,FALSE),0)</f>
        <v>0</v>
      </c>
      <c r="Q157" s="4">
        <f>IFERROR(VLOOKUP($A157,'강북영업본부 IU'!$A:$G,7,FALSE),0)</f>
        <v>0</v>
      </c>
      <c r="R157" s="4" t="b">
        <f t="shared" si="41"/>
        <v>1</v>
      </c>
      <c r="U157" s="7">
        <f t="shared" si="42"/>
        <v>0</v>
      </c>
      <c r="V157" s="4">
        <f t="shared" si="43"/>
        <v>0</v>
      </c>
      <c r="W157" s="4">
        <f t="shared" si="44"/>
        <v>0</v>
      </c>
      <c r="X157" s="4">
        <f t="shared" si="45"/>
        <v>0</v>
      </c>
      <c r="Y157" s="4">
        <f t="shared" si="46"/>
        <v>0</v>
      </c>
      <c r="Z157" s="4" t="b">
        <f t="shared" si="47"/>
        <v>1</v>
      </c>
    </row>
    <row r="158" spans="1:27" ht="16" x14ac:dyDescent="0.25">
      <c r="A158" s="25" t="s">
        <v>227</v>
      </c>
      <c r="B158" s="49">
        <f t="shared" si="32"/>
        <v>0</v>
      </c>
      <c r="C158" s="49">
        <f t="shared" si="33"/>
        <v>0</v>
      </c>
      <c r="D158" s="49">
        <f t="shared" si="34"/>
        <v>0</v>
      </c>
      <c r="E158" s="49">
        <f t="shared" si="35"/>
        <v>0</v>
      </c>
      <c r="F158" s="49">
        <f t="shared" si="36"/>
        <v>0</v>
      </c>
      <c r="G158" s="49">
        <f t="shared" si="37"/>
        <v>0</v>
      </c>
      <c r="H158" s="49">
        <f t="shared" si="38"/>
        <v>0</v>
      </c>
      <c r="I158" s="7" t="b">
        <f t="shared" si="39"/>
        <v>1</v>
      </c>
      <c r="L158" s="4">
        <f t="shared" si="40"/>
        <v>0</v>
      </c>
      <c r="M158" s="4">
        <f>IFERROR(VLOOKUP($A158,'강북영업본부 IU'!$A:$G,3,FALSE),0)</f>
        <v>0</v>
      </c>
      <c r="N158" s="4">
        <f>IFERROR(VLOOKUP($A158,'강북영업본부 IU'!$A:$G,4,FALSE),0)</f>
        <v>0</v>
      </c>
      <c r="O158" s="4">
        <f>IFERROR(VLOOKUP($A158,'강북영업본부 IU'!$A:$G,5,FALSE),0)</f>
        <v>0</v>
      </c>
      <c r="P158" s="4">
        <f>IFERROR(VLOOKUP($A158,'강북영업본부 IU'!$A:$G,6,FALSE),0)</f>
        <v>0</v>
      </c>
      <c r="Q158" s="4">
        <f>IFERROR(VLOOKUP($A158,'강북영업본부 IU'!$A:$G,7,FALSE),0)</f>
        <v>0</v>
      </c>
      <c r="R158" s="4" t="b">
        <f t="shared" si="41"/>
        <v>1</v>
      </c>
      <c r="U158" s="7">
        <f t="shared" si="42"/>
        <v>0</v>
      </c>
      <c r="V158" s="4">
        <f t="shared" si="43"/>
        <v>0</v>
      </c>
      <c r="W158" s="4">
        <f t="shared" si="44"/>
        <v>0</v>
      </c>
      <c r="X158" s="4">
        <f t="shared" si="45"/>
        <v>0</v>
      </c>
      <c r="Y158" s="4">
        <f t="shared" si="46"/>
        <v>0</v>
      </c>
      <c r="Z158" s="4" t="b">
        <f t="shared" si="47"/>
        <v>1</v>
      </c>
    </row>
    <row r="159" spans="1:27" ht="16" x14ac:dyDescent="0.25">
      <c r="A159" s="26" t="s">
        <v>228</v>
      </c>
      <c r="B159" s="49">
        <f t="shared" si="32"/>
        <v>0</v>
      </c>
      <c r="C159" s="49">
        <f t="shared" si="33"/>
        <v>0</v>
      </c>
      <c r="D159" s="49">
        <f t="shared" si="34"/>
        <v>0</v>
      </c>
      <c r="E159" s="49">
        <f t="shared" si="35"/>
        <v>0</v>
      </c>
      <c r="F159" s="49">
        <f t="shared" si="36"/>
        <v>0</v>
      </c>
      <c r="G159" s="49">
        <f t="shared" si="37"/>
        <v>0</v>
      </c>
      <c r="H159" s="49">
        <f t="shared" si="38"/>
        <v>0</v>
      </c>
      <c r="I159" s="7" t="b">
        <f t="shared" si="39"/>
        <v>1</v>
      </c>
      <c r="L159" s="4">
        <f t="shared" si="40"/>
        <v>0</v>
      </c>
      <c r="M159" s="4">
        <f>IFERROR(VLOOKUP($A159,'강북영업본부 IU'!$A:$G,3,FALSE),0)</f>
        <v>0</v>
      </c>
      <c r="N159" s="4">
        <f>IFERROR(VLOOKUP($A159,'강북영업본부 IU'!$A:$G,4,FALSE),0)</f>
        <v>0</v>
      </c>
      <c r="O159" s="4">
        <f>IFERROR(VLOOKUP($A159,'강북영업본부 IU'!$A:$G,5,FALSE),0)</f>
        <v>0</v>
      </c>
      <c r="P159" s="4">
        <f>IFERROR(VLOOKUP($A159,'강북영업본부 IU'!$A:$G,6,FALSE),0)</f>
        <v>0</v>
      </c>
      <c r="Q159" s="4">
        <f>IFERROR(VLOOKUP($A159,'강북영업본부 IU'!$A:$G,7,FALSE),0)</f>
        <v>0</v>
      </c>
      <c r="R159" s="4" t="b">
        <f t="shared" si="41"/>
        <v>1</v>
      </c>
      <c r="U159" s="7">
        <f t="shared" si="42"/>
        <v>0</v>
      </c>
      <c r="V159" s="4">
        <f t="shared" si="43"/>
        <v>0</v>
      </c>
      <c r="W159" s="4">
        <f t="shared" si="44"/>
        <v>0</v>
      </c>
      <c r="X159" s="4">
        <f t="shared" si="45"/>
        <v>0</v>
      </c>
      <c r="Y159" s="4">
        <f t="shared" si="46"/>
        <v>0</v>
      </c>
      <c r="Z159" s="4" t="b">
        <f t="shared" si="47"/>
        <v>1</v>
      </c>
    </row>
    <row r="160" spans="1:27" ht="16" x14ac:dyDescent="0.25">
      <c r="A160" s="24" t="s">
        <v>82</v>
      </c>
      <c r="B160" s="49">
        <f t="shared" si="32"/>
        <v>23546816</v>
      </c>
      <c r="C160" s="49">
        <f t="shared" si="33"/>
        <v>7266000</v>
      </c>
      <c r="D160" s="49">
        <f t="shared" si="34"/>
        <v>5541000</v>
      </c>
      <c r="E160" s="49">
        <f t="shared" si="35"/>
        <v>0</v>
      </c>
      <c r="F160" s="49">
        <f t="shared" si="36"/>
        <v>9549816</v>
      </c>
      <c r="G160" s="49">
        <f t="shared" si="37"/>
        <v>1190000</v>
      </c>
      <c r="H160" s="49">
        <f t="shared" si="38"/>
        <v>0</v>
      </c>
      <c r="I160" s="7" t="b">
        <f t="shared" si="39"/>
        <v>1</v>
      </c>
      <c r="L160" s="4">
        <f t="shared" si="40"/>
        <v>23546816</v>
      </c>
      <c r="M160" s="4">
        <f>IFERROR(VLOOKUP($A160,'강북영업본부 IU'!$A:$G,3,FALSE),0)</f>
        <v>0</v>
      </c>
      <c r="N160" s="4">
        <f>IFERROR(VLOOKUP($A160,'강북영업본부 IU'!$A:$G,4,FALSE),0)</f>
        <v>7266000</v>
      </c>
      <c r="O160" s="4">
        <f>IFERROR(VLOOKUP($A160,'강북영업본부 IU'!$A:$G,5,FALSE),0)</f>
        <v>5541000</v>
      </c>
      <c r="P160" s="4">
        <f>IFERROR(VLOOKUP($A160,'강북영업본부 IU'!$A:$G,6,FALSE),0)</f>
        <v>9549816</v>
      </c>
      <c r="Q160" s="4">
        <f>IFERROR(VLOOKUP($A160,'강북영업본부 IU'!$A:$G,7,FALSE),0)</f>
        <v>1190000</v>
      </c>
      <c r="R160" s="4" t="b">
        <f t="shared" si="41"/>
        <v>1</v>
      </c>
      <c r="U160" s="7">
        <f t="shared" si="42"/>
        <v>0</v>
      </c>
      <c r="V160" s="4">
        <f t="shared" si="43"/>
        <v>0</v>
      </c>
      <c r="W160" s="4">
        <f t="shared" si="44"/>
        <v>0</v>
      </c>
      <c r="X160" s="4">
        <f t="shared" si="45"/>
        <v>0</v>
      </c>
      <c r="Y160" s="4">
        <f t="shared" si="46"/>
        <v>0</v>
      </c>
      <c r="Z160" s="4" t="b">
        <f t="shared" si="47"/>
        <v>1</v>
      </c>
    </row>
    <row r="161" spans="1:26" ht="16" x14ac:dyDescent="0.25">
      <c r="A161" s="26" t="s">
        <v>229</v>
      </c>
      <c r="B161" s="49">
        <f t="shared" si="32"/>
        <v>0</v>
      </c>
      <c r="C161" s="49">
        <f t="shared" si="33"/>
        <v>0</v>
      </c>
      <c r="D161" s="49">
        <f t="shared" si="34"/>
        <v>0</v>
      </c>
      <c r="E161" s="49">
        <f t="shared" si="35"/>
        <v>0</v>
      </c>
      <c r="F161" s="49">
        <f t="shared" si="36"/>
        <v>0</v>
      </c>
      <c r="G161" s="49">
        <f t="shared" si="37"/>
        <v>0</v>
      </c>
      <c r="H161" s="49">
        <f t="shared" si="38"/>
        <v>0</v>
      </c>
      <c r="I161" s="7" t="b">
        <f t="shared" si="39"/>
        <v>1</v>
      </c>
      <c r="L161" s="4">
        <f t="shared" si="40"/>
        <v>0</v>
      </c>
      <c r="M161" s="4">
        <f>IFERROR(VLOOKUP($A161,'강북영업본부 IU'!$A:$G,3,FALSE),0)</f>
        <v>0</v>
      </c>
      <c r="N161" s="4">
        <f>IFERROR(VLOOKUP($A161,'강북영업본부 IU'!$A:$G,4,FALSE),0)</f>
        <v>0</v>
      </c>
      <c r="O161" s="4">
        <f>IFERROR(VLOOKUP($A161,'강북영업본부 IU'!$A:$G,5,FALSE),0)</f>
        <v>0</v>
      </c>
      <c r="P161" s="4">
        <f>IFERROR(VLOOKUP($A161,'강북영업본부 IU'!$A:$G,6,FALSE),0)</f>
        <v>0</v>
      </c>
      <c r="Q161" s="4">
        <f>IFERROR(VLOOKUP($A161,'강북영업본부 IU'!$A:$G,7,FALSE),0)</f>
        <v>0</v>
      </c>
      <c r="R161" s="4" t="b">
        <f t="shared" si="41"/>
        <v>1</v>
      </c>
      <c r="U161" s="7">
        <f t="shared" si="42"/>
        <v>0</v>
      </c>
      <c r="V161" s="4">
        <f t="shared" si="43"/>
        <v>0</v>
      </c>
      <c r="W161" s="4">
        <f t="shared" si="44"/>
        <v>0</v>
      </c>
      <c r="X161" s="4">
        <f t="shared" si="45"/>
        <v>0</v>
      </c>
      <c r="Y161" s="4">
        <f t="shared" si="46"/>
        <v>0</v>
      </c>
      <c r="Z161" s="4" t="b">
        <f t="shared" si="47"/>
        <v>1</v>
      </c>
    </row>
    <row r="162" spans="1:26" ht="16" x14ac:dyDescent="0.25">
      <c r="A162" s="23" t="s">
        <v>83</v>
      </c>
      <c r="B162" s="49">
        <f t="shared" si="32"/>
        <v>23546816</v>
      </c>
      <c r="C162" s="49">
        <f t="shared" si="33"/>
        <v>7266000</v>
      </c>
      <c r="D162" s="49">
        <f t="shared" si="34"/>
        <v>5541000</v>
      </c>
      <c r="E162" s="49">
        <f t="shared" si="35"/>
        <v>0</v>
      </c>
      <c r="F162" s="49">
        <f t="shared" si="36"/>
        <v>9549816</v>
      </c>
      <c r="G162" s="49">
        <f t="shared" si="37"/>
        <v>1190000</v>
      </c>
      <c r="H162" s="49">
        <f t="shared" si="38"/>
        <v>0</v>
      </c>
      <c r="I162" s="7" t="b">
        <f t="shared" si="39"/>
        <v>1</v>
      </c>
      <c r="L162" s="4">
        <f t="shared" si="40"/>
        <v>23546816</v>
      </c>
      <c r="M162" s="4">
        <f>IFERROR(VLOOKUP($A162,'강북영업본부 IU'!$A:$G,3,FALSE),0)</f>
        <v>0</v>
      </c>
      <c r="N162" s="4">
        <f>IFERROR(VLOOKUP($A162,'강북영업본부 IU'!$A:$G,4,FALSE),0)</f>
        <v>7266000</v>
      </c>
      <c r="O162" s="4">
        <f>IFERROR(VLOOKUP($A162,'강북영업본부 IU'!$A:$G,5,FALSE),0)</f>
        <v>5541000</v>
      </c>
      <c r="P162" s="4">
        <f>IFERROR(VLOOKUP($A162,'강북영업본부 IU'!$A:$G,6,FALSE),0)</f>
        <v>9549816</v>
      </c>
      <c r="Q162" s="4">
        <f>IFERROR(VLOOKUP($A162,'강북영업본부 IU'!$A:$G,7,FALSE),0)</f>
        <v>1190000</v>
      </c>
      <c r="R162" s="4" t="b">
        <f t="shared" si="41"/>
        <v>1</v>
      </c>
      <c r="U162" s="7">
        <f t="shared" si="42"/>
        <v>0</v>
      </c>
      <c r="V162" s="4">
        <f t="shared" si="43"/>
        <v>0</v>
      </c>
      <c r="W162" s="4">
        <f t="shared" si="44"/>
        <v>0</v>
      </c>
      <c r="X162" s="4">
        <f t="shared" si="45"/>
        <v>0</v>
      </c>
      <c r="Y162" s="4">
        <f t="shared" si="46"/>
        <v>0</v>
      </c>
      <c r="Z162" s="4" t="b">
        <f t="shared" si="47"/>
        <v>1</v>
      </c>
    </row>
    <row r="163" spans="1:26" ht="16" x14ac:dyDescent="0.25">
      <c r="A163" s="23" t="s">
        <v>230</v>
      </c>
      <c r="B163" s="49">
        <f t="shared" si="32"/>
        <v>0</v>
      </c>
      <c r="C163" s="49">
        <f t="shared" si="33"/>
        <v>0</v>
      </c>
      <c r="D163" s="49">
        <f t="shared" si="34"/>
        <v>0</v>
      </c>
      <c r="E163" s="49">
        <f t="shared" si="35"/>
        <v>0</v>
      </c>
      <c r="F163" s="49">
        <f t="shared" si="36"/>
        <v>0</v>
      </c>
      <c r="G163" s="49">
        <f t="shared" si="37"/>
        <v>0</v>
      </c>
      <c r="H163" s="49">
        <f t="shared" si="38"/>
        <v>0</v>
      </c>
      <c r="I163" s="7" t="b">
        <f t="shared" si="39"/>
        <v>1</v>
      </c>
      <c r="L163" s="4">
        <f t="shared" si="40"/>
        <v>0</v>
      </c>
      <c r="M163" s="4">
        <f>IFERROR(VLOOKUP($A163,'강북영업본부 IU'!$A:$G,3,FALSE),0)</f>
        <v>0</v>
      </c>
      <c r="N163" s="4">
        <f>IFERROR(VLOOKUP($A163,'강북영업본부 IU'!$A:$G,4,FALSE),0)</f>
        <v>0</v>
      </c>
      <c r="O163" s="4">
        <f>IFERROR(VLOOKUP($A163,'강북영업본부 IU'!$A:$G,5,FALSE),0)</f>
        <v>0</v>
      </c>
      <c r="P163" s="4">
        <f>IFERROR(VLOOKUP($A163,'강북영업본부 IU'!$A:$G,6,FALSE),0)</f>
        <v>0</v>
      </c>
      <c r="Q163" s="4">
        <f>IFERROR(VLOOKUP($A163,'강북영업본부 IU'!$A:$G,7,FALSE),0)</f>
        <v>0</v>
      </c>
      <c r="R163" s="4" t="b">
        <f t="shared" si="41"/>
        <v>1</v>
      </c>
      <c r="U163" s="7">
        <f t="shared" si="42"/>
        <v>0</v>
      </c>
      <c r="V163" s="4">
        <f t="shared" si="43"/>
        <v>0</v>
      </c>
      <c r="W163" s="4">
        <f t="shared" si="44"/>
        <v>0</v>
      </c>
      <c r="X163" s="4">
        <f t="shared" si="45"/>
        <v>0</v>
      </c>
      <c r="Y163" s="4">
        <f t="shared" si="46"/>
        <v>0</v>
      </c>
      <c r="Z163" s="4" t="b">
        <f t="shared" si="47"/>
        <v>1</v>
      </c>
    </row>
    <row r="164" spans="1:26" ht="16" x14ac:dyDescent="0.25">
      <c r="A164" s="25" t="s">
        <v>231</v>
      </c>
      <c r="B164" s="49">
        <f t="shared" si="32"/>
        <v>0</v>
      </c>
      <c r="C164" s="49">
        <f t="shared" si="33"/>
        <v>0</v>
      </c>
      <c r="D164" s="49">
        <f t="shared" si="34"/>
        <v>0</v>
      </c>
      <c r="E164" s="49">
        <f t="shared" si="35"/>
        <v>0</v>
      </c>
      <c r="F164" s="49">
        <f t="shared" si="36"/>
        <v>0</v>
      </c>
      <c r="G164" s="49">
        <f t="shared" si="37"/>
        <v>0</v>
      </c>
      <c r="H164" s="49">
        <f t="shared" si="38"/>
        <v>0</v>
      </c>
      <c r="I164" s="7" t="b">
        <f t="shared" si="39"/>
        <v>1</v>
      </c>
      <c r="L164" s="4">
        <f t="shared" si="40"/>
        <v>0</v>
      </c>
      <c r="M164" s="4">
        <f>IFERROR(VLOOKUP($A164,'강북영업본부 IU'!$A:$G,3,FALSE),0)</f>
        <v>0</v>
      </c>
      <c r="N164" s="4">
        <f>IFERROR(VLOOKUP($A164,'강북영업본부 IU'!$A:$G,4,FALSE),0)</f>
        <v>0</v>
      </c>
      <c r="O164" s="4">
        <f>IFERROR(VLOOKUP($A164,'강북영업본부 IU'!$A:$G,5,FALSE),0)</f>
        <v>0</v>
      </c>
      <c r="P164" s="4">
        <f>IFERROR(VLOOKUP($A164,'강북영업본부 IU'!$A:$G,6,FALSE),0)</f>
        <v>0</v>
      </c>
      <c r="Q164" s="4">
        <f>IFERROR(VLOOKUP($A164,'강북영업본부 IU'!$A:$G,7,FALSE),0)</f>
        <v>0</v>
      </c>
      <c r="R164" s="4" t="b">
        <f t="shared" si="41"/>
        <v>1</v>
      </c>
      <c r="U164" s="7">
        <f t="shared" si="42"/>
        <v>0</v>
      </c>
      <c r="V164" s="4">
        <f t="shared" si="43"/>
        <v>0</v>
      </c>
      <c r="W164" s="4">
        <f t="shared" si="44"/>
        <v>0</v>
      </c>
      <c r="X164" s="4">
        <f t="shared" si="45"/>
        <v>0</v>
      </c>
      <c r="Y164" s="4">
        <f t="shared" si="46"/>
        <v>0</v>
      </c>
      <c r="Z164" s="4" t="b">
        <f t="shared" si="47"/>
        <v>1</v>
      </c>
    </row>
    <row r="165" spans="1:26" ht="16" x14ac:dyDescent="0.25">
      <c r="A165" s="28" t="s">
        <v>232</v>
      </c>
      <c r="B165" s="49">
        <f t="shared" si="32"/>
        <v>0</v>
      </c>
      <c r="C165" s="49">
        <f t="shared" si="33"/>
        <v>0</v>
      </c>
      <c r="D165" s="49">
        <f t="shared" si="34"/>
        <v>0</v>
      </c>
      <c r="E165" s="49">
        <f t="shared" si="35"/>
        <v>0</v>
      </c>
      <c r="F165" s="49">
        <f t="shared" si="36"/>
        <v>0</v>
      </c>
      <c r="G165" s="49">
        <f t="shared" si="37"/>
        <v>0</v>
      </c>
      <c r="H165" s="49">
        <f t="shared" si="38"/>
        <v>0</v>
      </c>
      <c r="I165" s="7" t="b">
        <f t="shared" si="39"/>
        <v>1</v>
      </c>
      <c r="L165" s="4">
        <f t="shared" si="40"/>
        <v>0</v>
      </c>
      <c r="M165" s="4">
        <f>IFERROR(VLOOKUP($A165,'강북영업본부 IU'!$A:$G,3,FALSE),0)</f>
        <v>0</v>
      </c>
      <c r="N165" s="4">
        <f>IFERROR(VLOOKUP($A165,'강북영업본부 IU'!$A:$G,4,FALSE),0)</f>
        <v>0</v>
      </c>
      <c r="O165" s="4">
        <f>IFERROR(VLOOKUP($A165,'강북영업본부 IU'!$A:$G,5,FALSE),0)</f>
        <v>0</v>
      </c>
      <c r="P165" s="4">
        <f>IFERROR(VLOOKUP($A165,'강북영업본부 IU'!$A:$G,6,FALSE),0)</f>
        <v>0</v>
      </c>
      <c r="Q165" s="4">
        <f>IFERROR(VLOOKUP($A165,'강북영업본부 IU'!$A:$G,7,FALSE),0)</f>
        <v>0</v>
      </c>
      <c r="R165" s="4" t="b">
        <f t="shared" si="41"/>
        <v>1</v>
      </c>
      <c r="U165" s="7">
        <f t="shared" si="42"/>
        <v>0</v>
      </c>
      <c r="V165" s="4">
        <f t="shared" si="43"/>
        <v>0</v>
      </c>
      <c r="W165" s="4">
        <f t="shared" si="44"/>
        <v>0</v>
      </c>
      <c r="X165" s="4">
        <f t="shared" si="45"/>
        <v>0</v>
      </c>
      <c r="Y165" s="4">
        <f t="shared" si="46"/>
        <v>0</v>
      </c>
      <c r="Z165" s="4" t="b">
        <f t="shared" si="47"/>
        <v>1</v>
      </c>
    </row>
    <row r="166" spans="1:26" ht="16" x14ac:dyDescent="0.25">
      <c r="A166" s="26" t="s">
        <v>233</v>
      </c>
      <c r="B166" s="49">
        <f t="shared" si="32"/>
        <v>0</v>
      </c>
      <c r="C166" s="49">
        <f t="shared" si="33"/>
        <v>0</v>
      </c>
      <c r="D166" s="49">
        <f t="shared" si="34"/>
        <v>0</v>
      </c>
      <c r="E166" s="49">
        <f t="shared" si="35"/>
        <v>0</v>
      </c>
      <c r="F166" s="49">
        <f t="shared" si="36"/>
        <v>0</v>
      </c>
      <c r="G166" s="49">
        <f t="shared" si="37"/>
        <v>0</v>
      </c>
      <c r="H166" s="49">
        <f t="shared" si="38"/>
        <v>0</v>
      </c>
      <c r="I166" s="7" t="b">
        <f t="shared" si="39"/>
        <v>1</v>
      </c>
      <c r="L166" s="4">
        <f t="shared" si="40"/>
        <v>0</v>
      </c>
      <c r="M166" s="4">
        <f>IFERROR(VLOOKUP($A166,'강북영업본부 IU'!$A:$G,3,FALSE),0)</f>
        <v>0</v>
      </c>
      <c r="N166" s="4">
        <f>IFERROR(VLOOKUP($A166,'강북영업본부 IU'!$A:$G,4,FALSE),0)</f>
        <v>0</v>
      </c>
      <c r="O166" s="4">
        <f>IFERROR(VLOOKUP($A166,'강북영업본부 IU'!$A:$G,5,FALSE),0)</f>
        <v>0</v>
      </c>
      <c r="P166" s="4">
        <f>IFERROR(VLOOKUP($A166,'강북영업본부 IU'!$A:$G,6,FALSE),0)</f>
        <v>0</v>
      </c>
      <c r="Q166" s="4">
        <f>IFERROR(VLOOKUP($A166,'강북영업본부 IU'!$A:$G,7,FALSE),0)</f>
        <v>0</v>
      </c>
      <c r="R166" s="4" t="b">
        <f t="shared" si="41"/>
        <v>1</v>
      </c>
      <c r="U166" s="7">
        <f t="shared" si="42"/>
        <v>0</v>
      </c>
      <c r="V166" s="4">
        <f t="shared" si="43"/>
        <v>0</v>
      </c>
      <c r="W166" s="4">
        <f t="shared" si="44"/>
        <v>0</v>
      </c>
      <c r="X166" s="4">
        <f t="shared" si="45"/>
        <v>0</v>
      </c>
      <c r="Y166" s="4">
        <f t="shared" si="46"/>
        <v>0</v>
      </c>
      <c r="Z166" s="4" t="b">
        <f t="shared" si="47"/>
        <v>1</v>
      </c>
    </row>
    <row r="167" spans="1:26" ht="16" x14ac:dyDescent="0.25">
      <c r="A167" s="24" t="s">
        <v>84</v>
      </c>
      <c r="B167" s="49">
        <f t="shared" si="32"/>
        <v>1368910</v>
      </c>
      <c r="C167" s="49">
        <f t="shared" si="33"/>
        <v>648000</v>
      </c>
      <c r="D167" s="49">
        <f t="shared" si="34"/>
        <v>720910</v>
      </c>
      <c r="E167" s="49">
        <f t="shared" si="35"/>
        <v>0</v>
      </c>
      <c r="F167" s="49">
        <f t="shared" si="36"/>
        <v>0</v>
      </c>
      <c r="G167" s="49">
        <f t="shared" si="37"/>
        <v>0</v>
      </c>
      <c r="H167" s="49">
        <f t="shared" si="38"/>
        <v>0</v>
      </c>
      <c r="I167" s="7" t="b">
        <f t="shared" si="39"/>
        <v>1</v>
      </c>
      <c r="L167" s="4">
        <f t="shared" si="40"/>
        <v>1368910</v>
      </c>
      <c r="M167" s="4">
        <f>IFERROR(VLOOKUP($A167,'강북영업본부 IU'!$A:$G,3,FALSE),0)</f>
        <v>0</v>
      </c>
      <c r="N167" s="4">
        <f>IFERROR(VLOOKUP($A167,'강북영업본부 IU'!$A:$G,4,FALSE),0)</f>
        <v>648000</v>
      </c>
      <c r="O167" s="4">
        <f>IFERROR(VLOOKUP($A167,'강북영업본부 IU'!$A:$G,5,FALSE),0)</f>
        <v>720910</v>
      </c>
      <c r="P167" s="4">
        <f>IFERROR(VLOOKUP($A167,'강북영업본부 IU'!$A:$G,6,FALSE),0)</f>
        <v>0</v>
      </c>
      <c r="Q167" s="4">
        <f>IFERROR(VLOOKUP($A167,'강북영업본부 IU'!$A:$G,7,FALSE),0)</f>
        <v>0</v>
      </c>
      <c r="R167" s="4" t="b">
        <f t="shared" si="41"/>
        <v>1</v>
      </c>
      <c r="U167" s="7">
        <f t="shared" si="42"/>
        <v>0</v>
      </c>
      <c r="V167" s="4">
        <f t="shared" si="43"/>
        <v>0</v>
      </c>
      <c r="W167" s="4">
        <f t="shared" si="44"/>
        <v>0</v>
      </c>
      <c r="X167" s="4">
        <f t="shared" si="45"/>
        <v>0</v>
      </c>
      <c r="Y167" s="4">
        <f t="shared" si="46"/>
        <v>0</v>
      </c>
      <c r="Z167" s="4" t="b">
        <f t="shared" si="47"/>
        <v>1</v>
      </c>
    </row>
    <row r="168" spans="1:26" ht="16" x14ac:dyDescent="0.25">
      <c r="A168" s="23" t="s">
        <v>85</v>
      </c>
      <c r="B168" s="49">
        <f t="shared" si="32"/>
        <v>99637</v>
      </c>
      <c r="C168" s="49">
        <f t="shared" si="33"/>
        <v>0</v>
      </c>
      <c r="D168" s="49">
        <f t="shared" si="34"/>
        <v>99637</v>
      </c>
      <c r="E168" s="49">
        <f t="shared" si="35"/>
        <v>0</v>
      </c>
      <c r="F168" s="49">
        <f t="shared" si="36"/>
        <v>0</v>
      </c>
      <c r="G168" s="49">
        <f t="shared" si="37"/>
        <v>0</v>
      </c>
      <c r="H168" s="49">
        <f t="shared" si="38"/>
        <v>0</v>
      </c>
      <c r="I168" s="7" t="b">
        <f t="shared" si="39"/>
        <v>1</v>
      </c>
      <c r="L168" s="4">
        <f t="shared" si="40"/>
        <v>99637</v>
      </c>
      <c r="M168" s="4">
        <f>IFERROR(VLOOKUP($A168,'강북영업본부 IU'!$A:$G,3,FALSE),0)</f>
        <v>0</v>
      </c>
      <c r="N168" s="4">
        <f>IFERROR(VLOOKUP($A168,'강북영업본부 IU'!$A:$G,4,FALSE),0)</f>
        <v>0</v>
      </c>
      <c r="O168" s="4">
        <f>IFERROR(VLOOKUP($A168,'강북영업본부 IU'!$A:$G,5,FALSE),0)</f>
        <v>99637</v>
      </c>
      <c r="P168" s="4">
        <f>IFERROR(VLOOKUP($A168,'강북영업본부 IU'!$A:$G,6,FALSE),0)</f>
        <v>0</v>
      </c>
      <c r="Q168" s="4">
        <f>IFERROR(VLOOKUP($A168,'강북영업본부 IU'!$A:$G,7,FALSE),0)</f>
        <v>0</v>
      </c>
      <c r="R168" s="4" t="b">
        <f t="shared" si="41"/>
        <v>1</v>
      </c>
      <c r="U168" s="7">
        <f t="shared" si="42"/>
        <v>0</v>
      </c>
      <c r="V168" s="4">
        <f t="shared" si="43"/>
        <v>0</v>
      </c>
      <c r="W168" s="4">
        <f t="shared" si="44"/>
        <v>0</v>
      </c>
      <c r="X168" s="4">
        <f t="shared" si="45"/>
        <v>0</v>
      </c>
      <c r="Y168" s="4">
        <f t="shared" si="46"/>
        <v>0</v>
      </c>
      <c r="Z168" s="4" t="b">
        <f t="shared" si="47"/>
        <v>1</v>
      </c>
    </row>
    <row r="169" spans="1:26" ht="16" x14ac:dyDescent="0.25">
      <c r="A169" s="23" t="s">
        <v>234</v>
      </c>
      <c r="B169" s="49">
        <f t="shared" si="32"/>
        <v>0</v>
      </c>
      <c r="C169" s="49">
        <f t="shared" si="33"/>
        <v>0</v>
      </c>
      <c r="D169" s="49">
        <f t="shared" si="34"/>
        <v>0</v>
      </c>
      <c r="E169" s="49">
        <f t="shared" si="35"/>
        <v>0</v>
      </c>
      <c r="F169" s="49">
        <f t="shared" si="36"/>
        <v>0</v>
      </c>
      <c r="G169" s="49">
        <f t="shared" si="37"/>
        <v>0</v>
      </c>
      <c r="H169" s="49">
        <f t="shared" si="38"/>
        <v>0</v>
      </c>
      <c r="I169" s="7" t="b">
        <f t="shared" si="39"/>
        <v>1</v>
      </c>
      <c r="L169" s="4">
        <f t="shared" si="40"/>
        <v>0</v>
      </c>
      <c r="M169" s="4">
        <f>IFERROR(VLOOKUP($A169,'강북영업본부 IU'!$A:$G,3,FALSE),0)</f>
        <v>0</v>
      </c>
      <c r="N169" s="4">
        <f>IFERROR(VLOOKUP($A169,'강북영업본부 IU'!$A:$G,4,FALSE),0)</f>
        <v>0</v>
      </c>
      <c r="O169" s="4">
        <f>IFERROR(VLOOKUP($A169,'강북영업본부 IU'!$A:$G,5,FALSE),0)</f>
        <v>0</v>
      </c>
      <c r="P169" s="4">
        <f>IFERROR(VLOOKUP($A169,'강북영업본부 IU'!$A:$G,6,FALSE),0)</f>
        <v>0</v>
      </c>
      <c r="Q169" s="4">
        <f>IFERROR(VLOOKUP($A169,'강북영업본부 IU'!$A:$G,7,FALSE),0)</f>
        <v>0</v>
      </c>
      <c r="R169" s="4" t="b">
        <f t="shared" si="41"/>
        <v>1</v>
      </c>
      <c r="U169" s="7">
        <f t="shared" si="42"/>
        <v>0</v>
      </c>
      <c r="V169" s="4">
        <f t="shared" si="43"/>
        <v>0</v>
      </c>
      <c r="W169" s="4">
        <f t="shared" si="44"/>
        <v>0</v>
      </c>
      <c r="X169" s="4">
        <f t="shared" si="45"/>
        <v>0</v>
      </c>
      <c r="Y169" s="4">
        <f t="shared" si="46"/>
        <v>0</v>
      </c>
      <c r="Z169" s="4" t="b">
        <f t="shared" si="47"/>
        <v>1</v>
      </c>
    </row>
    <row r="170" spans="1:26" ht="16" x14ac:dyDescent="0.25">
      <c r="A170" s="23" t="s">
        <v>86</v>
      </c>
      <c r="B170" s="49">
        <f t="shared" si="32"/>
        <v>1269273</v>
      </c>
      <c r="C170" s="49">
        <f t="shared" si="33"/>
        <v>648000</v>
      </c>
      <c r="D170" s="49">
        <f t="shared" si="34"/>
        <v>621273</v>
      </c>
      <c r="E170" s="49">
        <f t="shared" si="35"/>
        <v>0</v>
      </c>
      <c r="F170" s="49">
        <f t="shared" si="36"/>
        <v>0</v>
      </c>
      <c r="G170" s="49">
        <f t="shared" si="37"/>
        <v>0</v>
      </c>
      <c r="H170" s="49">
        <f t="shared" si="38"/>
        <v>0</v>
      </c>
      <c r="I170" s="7" t="b">
        <f t="shared" si="39"/>
        <v>1</v>
      </c>
      <c r="L170" s="4">
        <f t="shared" si="40"/>
        <v>1269273</v>
      </c>
      <c r="M170" s="4">
        <f>IFERROR(VLOOKUP($A170,'강북영업본부 IU'!$A:$G,3,FALSE),0)</f>
        <v>0</v>
      </c>
      <c r="N170" s="4">
        <f>IFERROR(VLOOKUP($A170,'강북영업본부 IU'!$A:$G,4,FALSE),0)</f>
        <v>648000</v>
      </c>
      <c r="O170" s="4">
        <f>IFERROR(VLOOKUP($A170,'강북영업본부 IU'!$A:$G,5,FALSE),0)</f>
        <v>621273</v>
      </c>
      <c r="P170" s="4">
        <f>IFERROR(VLOOKUP($A170,'강북영업본부 IU'!$A:$G,6,FALSE),0)</f>
        <v>0</v>
      </c>
      <c r="Q170" s="4">
        <f>IFERROR(VLOOKUP($A170,'강북영업본부 IU'!$A:$G,7,FALSE),0)</f>
        <v>0</v>
      </c>
      <c r="R170" s="4" t="b">
        <f t="shared" si="41"/>
        <v>1</v>
      </c>
      <c r="U170" s="7">
        <f t="shared" si="42"/>
        <v>0</v>
      </c>
      <c r="V170" s="4">
        <f t="shared" si="43"/>
        <v>0</v>
      </c>
      <c r="W170" s="4">
        <f t="shared" si="44"/>
        <v>0</v>
      </c>
      <c r="X170" s="4">
        <f t="shared" si="45"/>
        <v>0</v>
      </c>
      <c r="Y170" s="4">
        <f t="shared" si="46"/>
        <v>0</v>
      </c>
      <c r="Z170" s="4" t="b">
        <f t="shared" si="47"/>
        <v>1</v>
      </c>
    </row>
    <row r="171" spans="1:26" ht="16" x14ac:dyDescent="0.25">
      <c r="A171" s="25" t="s">
        <v>235</v>
      </c>
      <c r="B171" s="49">
        <f t="shared" si="32"/>
        <v>0</v>
      </c>
      <c r="C171" s="49">
        <f t="shared" si="33"/>
        <v>0</v>
      </c>
      <c r="D171" s="49">
        <f t="shared" si="34"/>
        <v>0</v>
      </c>
      <c r="E171" s="49">
        <f t="shared" si="35"/>
        <v>0</v>
      </c>
      <c r="F171" s="49">
        <f t="shared" si="36"/>
        <v>0</v>
      </c>
      <c r="G171" s="49">
        <f t="shared" si="37"/>
        <v>0</v>
      </c>
      <c r="H171" s="49">
        <f t="shared" si="38"/>
        <v>0</v>
      </c>
      <c r="I171" s="7" t="b">
        <f t="shared" si="39"/>
        <v>1</v>
      </c>
      <c r="L171" s="4">
        <f t="shared" si="40"/>
        <v>0</v>
      </c>
      <c r="M171" s="4">
        <f>IFERROR(VLOOKUP($A171,'강북영업본부 IU'!$A:$G,3,FALSE),0)</f>
        <v>0</v>
      </c>
      <c r="N171" s="4">
        <f>IFERROR(VLOOKUP($A171,'강북영업본부 IU'!$A:$G,4,FALSE),0)</f>
        <v>0</v>
      </c>
      <c r="O171" s="4">
        <f>IFERROR(VLOOKUP($A171,'강북영업본부 IU'!$A:$G,5,FALSE),0)</f>
        <v>0</v>
      </c>
      <c r="P171" s="4">
        <f>IFERROR(VLOOKUP($A171,'강북영업본부 IU'!$A:$G,6,FALSE),0)</f>
        <v>0</v>
      </c>
      <c r="Q171" s="4">
        <f>IFERROR(VLOOKUP($A171,'강북영업본부 IU'!$A:$G,7,FALSE),0)</f>
        <v>0</v>
      </c>
      <c r="R171" s="4" t="b">
        <f t="shared" si="41"/>
        <v>1</v>
      </c>
      <c r="U171" s="7">
        <f t="shared" si="42"/>
        <v>0</v>
      </c>
      <c r="V171" s="4">
        <f t="shared" si="43"/>
        <v>0</v>
      </c>
      <c r="W171" s="4">
        <f t="shared" si="44"/>
        <v>0</v>
      </c>
      <c r="X171" s="4">
        <f t="shared" si="45"/>
        <v>0</v>
      </c>
      <c r="Y171" s="4">
        <f t="shared" si="46"/>
        <v>0</v>
      </c>
      <c r="Z171" s="4" t="b">
        <f t="shared" si="47"/>
        <v>1</v>
      </c>
    </row>
    <row r="172" spans="1:26" ht="16" x14ac:dyDescent="0.25">
      <c r="A172" s="28" t="s">
        <v>333</v>
      </c>
      <c r="B172" s="49">
        <f t="shared" si="32"/>
        <v>0</v>
      </c>
      <c r="C172" s="49">
        <f t="shared" si="33"/>
        <v>0</v>
      </c>
      <c r="D172" s="49">
        <f t="shared" si="34"/>
        <v>0</v>
      </c>
      <c r="E172" s="49">
        <f t="shared" si="35"/>
        <v>0</v>
      </c>
      <c r="F172" s="49">
        <f t="shared" si="36"/>
        <v>0</v>
      </c>
      <c r="G172" s="49">
        <f t="shared" si="37"/>
        <v>0</v>
      </c>
      <c r="H172" s="49">
        <f t="shared" si="38"/>
        <v>0</v>
      </c>
      <c r="I172" s="7" t="b">
        <f t="shared" si="39"/>
        <v>1</v>
      </c>
      <c r="L172" s="4">
        <f t="shared" si="40"/>
        <v>0</v>
      </c>
      <c r="M172" s="4">
        <f>IFERROR(VLOOKUP($A172,'강북영업본부 IU'!$A:$G,3,FALSE),0)</f>
        <v>0</v>
      </c>
      <c r="N172" s="4">
        <f>IFERROR(VLOOKUP($A172,'강북영업본부 IU'!$A:$G,4,FALSE),0)</f>
        <v>0</v>
      </c>
      <c r="O172" s="4">
        <f>IFERROR(VLOOKUP($A172,'강북영업본부 IU'!$A:$G,5,FALSE),0)</f>
        <v>0</v>
      </c>
      <c r="P172" s="4">
        <f>IFERROR(VLOOKUP($A172,'강북영업본부 IU'!$A:$G,6,FALSE),0)</f>
        <v>0</v>
      </c>
      <c r="Q172" s="4">
        <f>IFERROR(VLOOKUP($A172,'강북영업본부 IU'!$A:$G,7,FALSE),0)</f>
        <v>0</v>
      </c>
      <c r="R172" s="4" t="b">
        <f t="shared" si="41"/>
        <v>1</v>
      </c>
      <c r="U172" s="7">
        <f t="shared" si="42"/>
        <v>0</v>
      </c>
      <c r="V172" s="4">
        <f t="shared" si="43"/>
        <v>0</v>
      </c>
      <c r="W172" s="4">
        <f t="shared" si="44"/>
        <v>0</v>
      </c>
      <c r="X172" s="4">
        <f t="shared" si="45"/>
        <v>0</v>
      </c>
      <c r="Y172" s="4">
        <f t="shared" si="46"/>
        <v>0</v>
      </c>
      <c r="Z172" s="4" t="b">
        <f t="shared" si="47"/>
        <v>1</v>
      </c>
    </row>
    <row r="173" spans="1:26" ht="16" x14ac:dyDescent="0.25">
      <c r="A173" s="23" t="s">
        <v>236</v>
      </c>
      <c r="B173" s="49">
        <f t="shared" si="32"/>
        <v>0</v>
      </c>
      <c r="C173" s="49">
        <f t="shared" si="33"/>
        <v>0</v>
      </c>
      <c r="D173" s="49">
        <f t="shared" si="34"/>
        <v>0</v>
      </c>
      <c r="E173" s="49">
        <f t="shared" si="35"/>
        <v>0</v>
      </c>
      <c r="F173" s="49">
        <f t="shared" si="36"/>
        <v>0</v>
      </c>
      <c r="G173" s="49">
        <f t="shared" si="37"/>
        <v>0</v>
      </c>
      <c r="H173" s="49">
        <f t="shared" si="38"/>
        <v>0</v>
      </c>
      <c r="I173" s="7" t="b">
        <f t="shared" si="39"/>
        <v>1</v>
      </c>
      <c r="L173" s="4">
        <f t="shared" si="40"/>
        <v>0</v>
      </c>
      <c r="M173" s="4">
        <f>IFERROR(VLOOKUP($A173,'강북영업본부 IU'!$A:$G,3,FALSE),0)</f>
        <v>0</v>
      </c>
      <c r="N173" s="4">
        <f>IFERROR(VLOOKUP($A173,'강북영업본부 IU'!$A:$G,4,FALSE),0)</f>
        <v>0</v>
      </c>
      <c r="O173" s="4">
        <f>IFERROR(VLOOKUP($A173,'강북영업본부 IU'!$A:$G,5,FALSE),0)</f>
        <v>0</v>
      </c>
      <c r="P173" s="4">
        <f>IFERROR(VLOOKUP($A173,'강북영업본부 IU'!$A:$G,6,FALSE),0)</f>
        <v>0</v>
      </c>
      <c r="Q173" s="4">
        <f>IFERROR(VLOOKUP($A173,'강북영업본부 IU'!$A:$G,7,FALSE),0)</f>
        <v>0</v>
      </c>
      <c r="R173" s="4" t="b">
        <f t="shared" si="41"/>
        <v>1</v>
      </c>
      <c r="U173" s="7">
        <f t="shared" si="42"/>
        <v>0</v>
      </c>
      <c r="V173" s="4">
        <f t="shared" si="43"/>
        <v>0</v>
      </c>
      <c r="W173" s="4">
        <f t="shared" si="44"/>
        <v>0</v>
      </c>
      <c r="X173" s="4">
        <f t="shared" si="45"/>
        <v>0</v>
      </c>
      <c r="Y173" s="4">
        <f t="shared" si="46"/>
        <v>0</v>
      </c>
      <c r="Z173" s="4" t="b">
        <f t="shared" si="47"/>
        <v>1</v>
      </c>
    </row>
    <row r="174" spans="1:26" ht="16" x14ac:dyDescent="0.25">
      <c r="A174" s="24" t="s">
        <v>165</v>
      </c>
      <c r="B174" s="49">
        <f t="shared" si="32"/>
        <v>0</v>
      </c>
      <c r="C174" s="49">
        <f t="shared" si="33"/>
        <v>0</v>
      </c>
      <c r="D174" s="49">
        <f t="shared" si="34"/>
        <v>0</v>
      </c>
      <c r="E174" s="49">
        <f t="shared" si="35"/>
        <v>0</v>
      </c>
      <c r="F174" s="49">
        <f t="shared" si="36"/>
        <v>0</v>
      </c>
      <c r="G174" s="49">
        <f t="shared" si="37"/>
        <v>0</v>
      </c>
      <c r="H174" s="49">
        <f t="shared" si="38"/>
        <v>0</v>
      </c>
      <c r="I174" s="7" t="b">
        <f t="shared" si="39"/>
        <v>1</v>
      </c>
      <c r="L174" s="4">
        <f t="shared" si="40"/>
        <v>0</v>
      </c>
      <c r="M174" s="4">
        <f>IFERROR(VLOOKUP($A174,'강북영업본부 IU'!$A:$G,3,FALSE),0)</f>
        <v>0</v>
      </c>
      <c r="N174" s="4">
        <f>IFERROR(VLOOKUP($A174,'강북영업본부 IU'!$A:$G,4,FALSE),0)</f>
        <v>0</v>
      </c>
      <c r="O174" s="4">
        <f>IFERROR(VLOOKUP($A174,'강북영업본부 IU'!$A:$G,5,FALSE),0)</f>
        <v>0</v>
      </c>
      <c r="P174" s="4">
        <f>IFERROR(VLOOKUP($A174,'강북영업본부 IU'!$A:$G,6,FALSE),0)</f>
        <v>0</v>
      </c>
      <c r="Q174" s="4">
        <f>IFERROR(VLOOKUP($A174,'강북영업본부 IU'!$A:$G,7,FALSE),0)</f>
        <v>0</v>
      </c>
      <c r="R174" s="4" t="b">
        <f t="shared" si="41"/>
        <v>1</v>
      </c>
      <c r="U174" s="7">
        <f t="shared" si="42"/>
        <v>0</v>
      </c>
      <c r="V174" s="4">
        <f t="shared" si="43"/>
        <v>0</v>
      </c>
      <c r="W174" s="4">
        <f t="shared" si="44"/>
        <v>0</v>
      </c>
      <c r="X174" s="4">
        <f t="shared" si="45"/>
        <v>0</v>
      </c>
      <c r="Y174" s="4">
        <f t="shared" si="46"/>
        <v>0</v>
      </c>
      <c r="Z174" s="4" t="b">
        <f t="shared" si="47"/>
        <v>1</v>
      </c>
    </row>
    <row r="175" spans="1:26" ht="16" x14ac:dyDescent="0.25">
      <c r="A175" s="23" t="s">
        <v>166</v>
      </c>
      <c r="B175" s="49">
        <f t="shared" si="32"/>
        <v>0</v>
      </c>
      <c r="C175" s="49">
        <f t="shared" si="33"/>
        <v>0</v>
      </c>
      <c r="D175" s="49">
        <f t="shared" si="34"/>
        <v>0</v>
      </c>
      <c r="E175" s="49">
        <f t="shared" si="35"/>
        <v>0</v>
      </c>
      <c r="F175" s="49">
        <f t="shared" si="36"/>
        <v>0</v>
      </c>
      <c r="G175" s="49">
        <f t="shared" si="37"/>
        <v>0</v>
      </c>
      <c r="H175" s="49">
        <f t="shared" si="38"/>
        <v>0</v>
      </c>
      <c r="I175" s="7" t="b">
        <f t="shared" si="39"/>
        <v>1</v>
      </c>
      <c r="L175" s="4">
        <f t="shared" si="40"/>
        <v>0</v>
      </c>
      <c r="M175" s="4">
        <f>IFERROR(VLOOKUP($A175,'강북영업본부 IU'!$A:$G,3,FALSE),0)</f>
        <v>0</v>
      </c>
      <c r="N175" s="4">
        <f>IFERROR(VLOOKUP($A175,'강북영업본부 IU'!$A:$G,4,FALSE),0)</f>
        <v>0</v>
      </c>
      <c r="O175" s="4">
        <f>IFERROR(VLOOKUP($A175,'강북영업본부 IU'!$A:$G,5,FALSE),0)</f>
        <v>0</v>
      </c>
      <c r="P175" s="4">
        <f>IFERROR(VLOOKUP($A175,'강북영업본부 IU'!$A:$G,6,FALSE),0)</f>
        <v>0</v>
      </c>
      <c r="Q175" s="4">
        <f>IFERROR(VLOOKUP($A175,'강북영업본부 IU'!$A:$G,7,FALSE),0)</f>
        <v>0</v>
      </c>
      <c r="R175" s="4" t="b">
        <f t="shared" si="41"/>
        <v>1</v>
      </c>
      <c r="U175" s="7">
        <f t="shared" si="42"/>
        <v>0</v>
      </c>
      <c r="V175" s="4">
        <f t="shared" si="43"/>
        <v>0</v>
      </c>
      <c r="W175" s="4">
        <f t="shared" si="44"/>
        <v>0</v>
      </c>
      <c r="X175" s="4">
        <f t="shared" si="45"/>
        <v>0</v>
      </c>
      <c r="Y175" s="4">
        <f t="shared" si="46"/>
        <v>0</v>
      </c>
      <c r="Z175" s="4" t="b">
        <f t="shared" si="47"/>
        <v>1</v>
      </c>
    </row>
    <row r="176" spans="1:26" ht="16" x14ac:dyDescent="0.25">
      <c r="A176" s="23" t="s">
        <v>167</v>
      </c>
      <c r="B176" s="49">
        <f t="shared" si="32"/>
        <v>0</v>
      </c>
      <c r="C176" s="49">
        <f t="shared" si="33"/>
        <v>0</v>
      </c>
      <c r="D176" s="49">
        <f t="shared" si="34"/>
        <v>0</v>
      </c>
      <c r="E176" s="49">
        <f t="shared" si="35"/>
        <v>0</v>
      </c>
      <c r="F176" s="49">
        <f t="shared" si="36"/>
        <v>0</v>
      </c>
      <c r="G176" s="49">
        <f t="shared" si="37"/>
        <v>0</v>
      </c>
      <c r="H176" s="49">
        <f t="shared" si="38"/>
        <v>0</v>
      </c>
      <c r="I176" s="7" t="b">
        <f t="shared" si="39"/>
        <v>1</v>
      </c>
      <c r="L176" s="4">
        <f t="shared" si="40"/>
        <v>0</v>
      </c>
      <c r="M176" s="4">
        <f>IFERROR(VLOOKUP($A176,'강북영업본부 IU'!$A:$G,3,FALSE),0)</f>
        <v>0</v>
      </c>
      <c r="N176" s="4">
        <f>IFERROR(VLOOKUP($A176,'강북영업본부 IU'!$A:$G,4,FALSE),0)</f>
        <v>0</v>
      </c>
      <c r="O176" s="4">
        <f>IFERROR(VLOOKUP($A176,'강북영업본부 IU'!$A:$G,5,FALSE),0)</f>
        <v>0</v>
      </c>
      <c r="P176" s="4">
        <f>IFERROR(VLOOKUP($A176,'강북영업본부 IU'!$A:$G,6,FALSE),0)</f>
        <v>0</v>
      </c>
      <c r="Q176" s="4">
        <f>IFERROR(VLOOKUP($A176,'강북영업본부 IU'!$A:$G,7,FALSE),0)</f>
        <v>0</v>
      </c>
      <c r="R176" s="4" t="b">
        <f t="shared" si="41"/>
        <v>1</v>
      </c>
      <c r="U176" s="7">
        <f t="shared" si="42"/>
        <v>0</v>
      </c>
      <c r="V176" s="4">
        <f t="shared" si="43"/>
        <v>0</v>
      </c>
      <c r="W176" s="4">
        <f t="shared" si="44"/>
        <v>0</v>
      </c>
      <c r="X176" s="4">
        <f t="shared" si="45"/>
        <v>0</v>
      </c>
      <c r="Y176" s="4">
        <f t="shared" si="46"/>
        <v>0</v>
      </c>
      <c r="Z176" s="4" t="b">
        <f t="shared" si="47"/>
        <v>1</v>
      </c>
    </row>
    <row r="177" spans="1:26" ht="16" x14ac:dyDescent="0.25">
      <c r="A177" s="24" t="s">
        <v>87</v>
      </c>
      <c r="B177" s="49">
        <f t="shared" si="32"/>
        <v>52726372</v>
      </c>
      <c r="C177" s="49">
        <f t="shared" si="33"/>
        <v>18527460</v>
      </c>
      <c r="D177" s="49">
        <f t="shared" si="34"/>
        <v>16285131</v>
      </c>
      <c r="E177" s="49">
        <f t="shared" si="35"/>
        <v>4142448.4500478161</v>
      </c>
      <c r="F177" s="49">
        <f t="shared" si="36"/>
        <v>11015984</v>
      </c>
      <c r="G177" s="49">
        <f t="shared" si="37"/>
        <v>2133964</v>
      </c>
      <c r="H177" s="49">
        <f t="shared" si="38"/>
        <v>621384.5499521835</v>
      </c>
      <c r="I177" s="7" t="b">
        <f t="shared" si="39"/>
        <v>1</v>
      </c>
      <c r="L177" s="4">
        <f t="shared" si="40"/>
        <v>52726372</v>
      </c>
      <c r="M177" s="4">
        <f>IFERROR(VLOOKUP($A177,'강북영업본부 IU'!$A:$G,3,FALSE),0)</f>
        <v>4763833</v>
      </c>
      <c r="N177" s="4">
        <f>IFERROR(VLOOKUP($A177,'강북영업본부 IU'!$A:$G,4,FALSE),0)</f>
        <v>18527460</v>
      </c>
      <c r="O177" s="4">
        <f>IFERROR(VLOOKUP($A177,'강북영업본부 IU'!$A:$G,5,FALSE),0)</f>
        <v>16285131</v>
      </c>
      <c r="P177" s="4">
        <f>IFERROR(VLOOKUP($A177,'강북영업본부 IU'!$A:$G,6,FALSE),0)</f>
        <v>11015984</v>
      </c>
      <c r="Q177" s="4">
        <f>IFERROR(VLOOKUP($A177,'강북영업본부 IU'!$A:$G,7,FALSE),0)</f>
        <v>2133964</v>
      </c>
      <c r="R177" s="4" t="b">
        <f t="shared" si="41"/>
        <v>1</v>
      </c>
      <c r="U177" s="7">
        <f t="shared" si="42"/>
        <v>4763833</v>
      </c>
      <c r="V177" s="4">
        <f t="shared" si="43"/>
        <v>2119844.3117071721</v>
      </c>
      <c r="W177" s="4">
        <f t="shared" si="44"/>
        <v>2022604.1383406443</v>
      </c>
      <c r="X177" s="4">
        <f t="shared" si="45"/>
        <v>472537.67479875265</v>
      </c>
      <c r="Y177" s="4">
        <f t="shared" si="46"/>
        <v>148846.87515343082</v>
      </c>
      <c r="Z177" s="4" t="b">
        <f t="shared" si="47"/>
        <v>1</v>
      </c>
    </row>
    <row r="178" spans="1:26" ht="16" x14ac:dyDescent="0.25">
      <c r="A178" s="23" t="s">
        <v>88</v>
      </c>
      <c r="B178" s="49">
        <f t="shared" si="32"/>
        <v>14189315</v>
      </c>
      <c r="C178" s="49">
        <f t="shared" si="33"/>
        <v>5575064</v>
      </c>
      <c r="D178" s="49">
        <f t="shared" si="34"/>
        <v>5625922</v>
      </c>
      <c r="E178" s="49">
        <f t="shared" si="35"/>
        <v>0</v>
      </c>
      <c r="F178" s="49">
        <f t="shared" si="36"/>
        <v>2283664</v>
      </c>
      <c r="G178" s="49">
        <f t="shared" si="37"/>
        <v>704665</v>
      </c>
      <c r="H178" s="49">
        <f t="shared" si="38"/>
        <v>0</v>
      </c>
      <c r="I178" s="7" t="b">
        <f t="shared" si="39"/>
        <v>1</v>
      </c>
      <c r="L178" s="4">
        <f t="shared" si="40"/>
        <v>14189315</v>
      </c>
      <c r="M178" s="4">
        <f>IFERROR(VLOOKUP($A178,'강북영업본부 IU'!$A:$G,3,FALSE),0)</f>
        <v>0</v>
      </c>
      <c r="N178" s="4">
        <f>IFERROR(VLOOKUP($A178,'강북영업본부 IU'!$A:$G,4,FALSE),0)</f>
        <v>5575064</v>
      </c>
      <c r="O178" s="4">
        <f>IFERROR(VLOOKUP($A178,'강북영업본부 IU'!$A:$G,5,FALSE),0)</f>
        <v>5625922</v>
      </c>
      <c r="P178" s="4">
        <f>IFERROR(VLOOKUP($A178,'강북영업본부 IU'!$A:$G,6,FALSE),0)</f>
        <v>2283664</v>
      </c>
      <c r="Q178" s="4">
        <f>IFERROR(VLOOKUP($A178,'강북영업본부 IU'!$A:$G,7,FALSE),0)</f>
        <v>704665</v>
      </c>
      <c r="R178" s="4" t="b">
        <f t="shared" si="41"/>
        <v>1</v>
      </c>
      <c r="U178" s="7">
        <f t="shared" si="42"/>
        <v>0</v>
      </c>
      <c r="V178" s="4">
        <f t="shared" si="43"/>
        <v>0</v>
      </c>
      <c r="W178" s="4">
        <f t="shared" si="44"/>
        <v>0</v>
      </c>
      <c r="X178" s="4">
        <f t="shared" si="45"/>
        <v>0</v>
      </c>
      <c r="Y178" s="4">
        <f t="shared" si="46"/>
        <v>0</v>
      </c>
      <c r="Z178" s="4" t="b">
        <f t="shared" si="47"/>
        <v>1</v>
      </c>
    </row>
    <row r="179" spans="1:26" ht="16" x14ac:dyDescent="0.25">
      <c r="A179" s="23" t="s">
        <v>168</v>
      </c>
      <c r="B179" s="49">
        <f t="shared" si="32"/>
        <v>0</v>
      </c>
      <c r="C179" s="49">
        <f t="shared" si="33"/>
        <v>0</v>
      </c>
      <c r="D179" s="49">
        <f t="shared" si="34"/>
        <v>0</v>
      </c>
      <c r="E179" s="49">
        <f t="shared" si="35"/>
        <v>0</v>
      </c>
      <c r="F179" s="49">
        <f t="shared" si="36"/>
        <v>0</v>
      </c>
      <c r="G179" s="49">
        <f t="shared" si="37"/>
        <v>0</v>
      </c>
      <c r="H179" s="49">
        <f t="shared" si="38"/>
        <v>0</v>
      </c>
      <c r="I179" s="7" t="b">
        <f t="shared" si="39"/>
        <v>1</v>
      </c>
      <c r="L179" s="4">
        <f t="shared" si="40"/>
        <v>0</v>
      </c>
      <c r="M179" s="4">
        <f>IFERROR(VLOOKUP($A179,'강북영업본부 IU'!$A:$G,3,FALSE),0)</f>
        <v>0</v>
      </c>
      <c r="N179" s="4">
        <f>IFERROR(VLOOKUP($A179,'강북영업본부 IU'!$A:$G,4,FALSE),0)</f>
        <v>0</v>
      </c>
      <c r="O179" s="4">
        <f>IFERROR(VLOOKUP($A179,'강북영업본부 IU'!$A:$G,5,FALSE),0)</f>
        <v>0</v>
      </c>
      <c r="P179" s="4">
        <f>IFERROR(VLOOKUP($A179,'강북영업본부 IU'!$A:$G,6,FALSE),0)</f>
        <v>0</v>
      </c>
      <c r="Q179" s="4">
        <f>IFERROR(VLOOKUP($A179,'강북영업본부 IU'!$A:$G,7,FALSE),0)</f>
        <v>0</v>
      </c>
      <c r="R179" s="4" t="b">
        <f t="shared" si="41"/>
        <v>1</v>
      </c>
      <c r="U179" s="7">
        <f t="shared" si="42"/>
        <v>0</v>
      </c>
      <c r="V179" s="4">
        <f t="shared" si="43"/>
        <v>0</v>
      </c>
      <c r="W179" s="4">
        <f t="shared" si="44"/>
        <v>0</v>
      </c>
      <c r="X179" s="4">
        <f t="shared" si="45"/>
        <v>0</v>
      </c>
      <c r="Y179" s="4">
        <f t="shared" si="46"/>
        <v>0</v>
      </c>
      <c r="Z179" s="4" t="b">
        <f t="shared" si="47"/>
        <v>1</v>
      </c>
    </row>
    <row r="180" spans="1:26" ht="16" x14ac:dyDescent="0.25">
      <c r="A180" s="23" t="s">
        <v>89</v>
      </c>
      <c r="B180" s="49">
        <f t="shared" si="32"/>
        <v>2354367</v>
      </c>
      <c r="C180" s="49">
        <f t="shared" si="33"/>
        <v>379879</v>
      </c>
      <c r="D180" s="49">
        <f t="shared" si="34"/>
        <v>356918</v>
      </c>
      <c r="E180" s="49">
        <f t="shared" si="35"/>
        <v>1112503.790081637</v>
      </c>
      <c r="F180" s="49">
        <f t="shared" si="36"/>
        <v>338186</v>
      </c>
      <c r="G180" s="49">
        <f t="shared" si="37"/>
        <v>0</v>
      </c>
      <c r="H180" s="49">
        <f t="shared" si="38"/>
        <v>166880.20991836285</v>
      </c>
      <c r="I180" s="7" t="b">
        <f t="shared" si="39"/>
        <v>1</v>
      </c>
      <c r="L180" s="4">
        <f t="shared" si="40"/>
        <v>2354367</v>
      </c>
      <c r="M180" s="4">
        <f>IFERROR(VLOOKUP($A180,'강북영업본부 IU'!$A:$G,3,FALSE),0)</f>
        <v>1279384</v>
      </c>
      <c r="N180" s="4">
        <f>IFERROR(VLOOKUP($A180,'강북영업본부 IU'!$A:$G,4,FALSE),0)</f>
        <v>379879</v>
      </c>
      <c r="O180" s="4">
        <f>IFERROR(VLOOKUP($A180,'강북영업본부 IU'!$A:$G,5,FALSE),0)</f>
        <v>356918</v>
      </c>
      <c r="P180" s="4">
        <f>IFERROR(VLOOKUP($A180,'강북영업본부 IU'!$A:$G,6,FALSE),0)</f>
        <v>338186</v>
      </c>
      <c r="Q180" s="4">
        <f>IFERROR(VLOOKUP($A180,'강북영업본부 IU'!$A:$G,7,FALSE),0)</f>
        <v>0</v>
      </c>
      <c r="R180" s="4" t="b">
        <f t="shared" si="41"/>
        <v>1</v>
      </c>
      <c r="U180" s="7">
        <f t="shared" si="42"/>
        <v>1279384</v>
      </c>
      <c r="V180" s="4">
        <f t="shared" si="43"/>
        <v>569309.39747240697</v>
      </c>
      <c r="W180" s="4">
        <f t="shared" si="44"/>
        <v>543194.39260923013</v>
      </c>
      <c r="X180" s="4">
        <f t="shared" si="45"/>
        <v>126905.61162297825</v>
      </c>
      <c r="Y180" s="4">
        <f t="shared" si="46"/>
        <v>39974.598295384611</v>
      </c>
      <c r="Z180" s="4" t="b">
        <f t="shared" si="47"/>
        <v>1</v>
      </c>
    </row>
    <row r="181" spans="1:26" ht="16" x14ac:dyDescent="0.25">
      <c r="A181" s="23" t="s">
        <v>90</v>
      </c>
      <c r="B181" s="49">
        <f t="shared" si="32"/>
        <v>1190419</v>
      </c>
      <c r="C181" s="49">
        <f t="shared" si="33"/>
        <v>447641</v>
      </c>
      <c r="D181" s="49">
        <f t="shared" si="34"/>
        <v>443278</v>
      </c>
      <c r="E181" s="49">
        <f t="shared" si="35"/>
        <v>0</v>
      </c>
      <c r="F181" s="49">
        <f t="shared" si="36"/>
        <v>299500</v>
      </c>
      <c r="G181" s="49">
        <f t="shared" si="37"/>
        <v>0</v>
      </c>
      <c r="H181" s="49">
        <f t="shared" si="38"/>
        <v>0</v>
      </c>
      <c r="I181" s="7" t="b">
        <f t="shared" si="39"/>
        <v>1</v>
      </c>
      <c r="L181" s="4">
        <f t="shared" si="40"/>
        <v>1190419</v>
      </c>
      <c r="M181" s="4">
        <f>IFERROR(VLOOKUP($A181,'강북영업본부 IU'!$A:$G,3,FALSE),0)</f>
        <v>0</v>
      </c>
      <c r="N181" s="4">
        <f>IFERROR(VLOOKUP($A181,'강북영업본부 IU'!$A:$G,4,FALSE),0)</f>
        <v>447641</v>
      </c>
      <c r="O181" s="4">
        <f>IFERROR(VLOOKUP($A181,'강북영업본부 IU'!$A:$G,5,FALSE),0)</f>
        <v>443278</v>
      </c>
      <c r="P181" s="4">
        <f>IFERROR(VLOOKUP($A181,'강북영업본부 IU'!$A:$G,6,FALSE),0)</f>
        <v>299500</v>
      </c>
      <c r="Q181" s="4">
        <f>IFERROR(VLOOKUP($A181,'강북영업본부 IU'!$A:$G,7,FALSE),0)</f>
        <v>0</v>
      </c>
      <c r="R181" s="4" t="b">
        <f t="shared" si="41"/>
        <v>1</v>
      </c>
      <c r="U181" s="7">
        <f t="shared" si="42"/>
        <v>0</v>
      </c>
      <c r="V181" s="4">
        <f t="shared" si="43"/>
        <v>0</v>
      </c>
      <c r="W181" s="4">
        <f t="shared" si="44"/>
        <v>0</v>
      </c>
      <c r="X181" s="4">
        <f t="shared" si="45"/>
        <v>0</v>
      </c>
      <c r="Y181" s="4">
        <f t="shared" si="46"/>
        <v>0</v>
      </c>
      <c r="Z181" s="4" t="b">
        <f t="shared" si="47"/>
        <v>1</v>
      </c>
    </row>
    <row r="182" spans="1:26" ht="16" x14ac:dyDescent="0.25">
      <c r="A182" s="23" t="s">
        <v>169</v>
      </c>
      <c r="B182" s="49">
        <f t="shared" si="32"/>
        <v>0</v>
      </c>
      <c r="C182" s="49">
        <f t="shared" si="33"/>
        <v>0</v>
      </c>
      <c r="D182" s="49">
        <f t="shared" si="34"/>
        <v>0</v>
      </c>
      <c r="E182" s="49">
        <f t="shared" si="35"/>
        <v>0</v>
      </c>
      <c r="F182" s="49">
        <f t="shared" si="36"/>
        <v>0</v>
      </c>
      <c r="G182" s="49">
        <f t="shared" si="37"/>
        <v>0</v>
      </c>
      <c r="H182" s="49">
        <f t="shared" si="38"/>
        <v>0</v>
      </c>
      <c r="I182" s="7" t="b">
        <f t="shared" si="39"/>
        <v>1</v>
      </c>
      <c r="L182" s="4">
        <f t="shared" si="40"/>
        <v>0</v>
      </c>
      <c r="M182" s="4">
        <f>IFERROR(VLOOKUP($A182,'강북영업본부 IU'!$A:$G,3,FALSE),0)</f>
        <v>0</v>
      </c>
      <c r="N182" s="4">
        <f>IFERROR(VLOOKUP($A182,'강북영업본부 IU'!$A:$G,4,FALSE),0)</f>
        <v>0</v>
      </c>
      <c r="O182" s="4">
        <f>IFERROR(VLOOKUP($A182,'강북영업본부 IU'!$A:$G,5,FALSE),0)</f>
        <v>0</v>
      </c>
      <c r="P182" s="4">
        <f>IFERROR(VLOOKUP($A182,'강북영업본부 IU'!$A:$G,6,FALSE),0)</f>
        <v>0</v>
      </c>
      <c r="Q182" s="4">
        <f>IFERROR(VLOOKUP($A182,'강북영업본부 IU'!$A:$G,7,FALSE),0)</f>
        <v>0</v>
      </c>
      <c r="R182" s="4" t="b">
        <f t="shared" si="41"/>
        <v>1</v>
      </c>
      <c r="U182" s="7">
        <f t="shared" si="42"/>
        <v>0</v>
      </c>
      <c r="V182" s="4">
        <f t="shared" si="43"/>
        <v>0</v>
      </c>
      <c r="W182" s="4">
        <f t="shared" si="44"/>
        <v>0</v>
      </c>
      <c r="X182" s="4">
        <f t="shared" si="45"/>
        <v>0</v>
      </c>
      <c r="Y182" s="4">
        <f t="shared" si="46"/>
        <v>0</v>
      </c>
      <c r="Z182" s="4" t="b">
        <f t="shared" si="47"/>
        <v>1</v>
      </c>
    </row>
    <row r="183" spans="1:26" ht="16" x14ac:dyDescent="0.25">
      <c r="A183" s="23" t="s">
        <v>91</v>
      </c>
      <c r="B183" s="49">
        <f t="shared" si="32"/>
        <v>2664474</v>
      </c>
      <c r="C183" s="49">
        <f t="shared" si="33"/>
        <v>399879</v>
      </c>
      <c r="D183" s="49">
        <f t="shared" si="34"/>
        <v>2264595</v>
      </c>
      <c r="E183" s="49">
        <f t="shared" si="35"/>
        <v>0</v>
      </c>
      <c r="F183" s="49">
        <f t="shared" si="36"/>
        <v>0</v>
      </c>
      <c r="G183" s="49">
        <f t="shared" si="37"/>
        <v>0</v>
      </c>
      <c r="H183" s="49">
        <f t="shared" si="38"/>
        <v>0</v>
      </c>
      <c r="I183" s="7" t="b">
        <f t="shared" si="39"/>
        <v>1</v>
      </c>
      <c r="L183" s="4">
        <f t="shared" si="40"/>
        <v>2664474</v>
      </c>
      <c r="M183" s="4">
        <f>IFERROR(VLOOKUP($A183,'강북영업본부 IU'!$A:$G,3,FALSE),0)</f>
        <v>0</v>
      </c>
      <c r="N183" s="4">
        <f>IFERROR(VLOOKUP($A183,'강북영업본부 IU'!$A:$G,4,FALSE),0)</f>
        <v>399879</v>
      </c>
      <c r="O183" s="4">
        <f>IFERROR(VLOOKUP($A183,'강북영업본부 IU'!$A:$G,5,FALSE),0)</f>
        <v>2264595</v>
      </c>
      <c r="P183" s="4">
        <f>IFERROR(VLOOKUP($A183,'강북영업본부 IU'!$A:$G,6,FALSE),0)</f>
        <v>0</v>
      </c>
      <c r="Q183" s="4">
        <f>IFERROR(VLOOKUP($A183,'강북영업본부 IU'!$A:$G,7,FALSE),0)</f>
        <v>0</v>
      </c>
      <c r="R183" s="4" t="b">
        <f t="shared" si="41"/>
        <v>1</v>
      </c>
      <c r="U183" s="7">
        <f t="shared" si="42"/>
        <v>0</v>
      </c>
      <c r="V183" s="4">
        <f t="shared" si="43"/>
        <v>0</v>
      </c>
      <c r="W183" s="4">
        <f t="shared" si="44"/>
        <v>0</v>
      </c>
      <c r="X183" s="4">
        <f t="shared" si="45"/>
        <v>0</v>
      </c>
      <c r="Y183" s="4">
        <f t="shared" si="46"/>
        <v>0</v>
      </c>
      <c r="Z183" s="4" t="b">
        <f t="shared" si="47"/>
        <v>1</v>
      </c>
    </row>
    <row r="184" spans="1:26" ht="16" x14ac:dyDescent="0.25">
      <c r="A184" s="23" t="s">
        <v>92</v>
      </c>
      <c r="B184" s="49">
        <f t="shared" si="32"/>
        <v>7508686</v>
      </c>
      <c r="C184" s="49">
        <f t="shared" si="33"/>
        <v>0</v>
      </c>
      <c r="D184" s="49">
        <f t="shared" si="34"/>
        <v>0</v>
      </c>
      <c r="E184" s="49">
        <f t="shared" si="35"/>
        <v>0</v>
      </c>
      <c r="F184" s="49">
        <f t="shared" si="36"/>
        <v>6218389</v>
      </c>
      <c r="G184" s="49">
        <f t="shared" si="37"/>
        <v>1290297</v>
      </c>
      <c r="H184" s="49">
        <f t="shared" si="38"/>
        <v>0</v>
      </c>
      <c r="I184" s="7" t="b">
        <f t="shared" si="39"/>
        <v>1</v>
      </c>
      <c r="L184" s="4">
        <f t="shared" si="40"/>
        <v>7508686</v>
      </c>
      <c r="M184" s="4">
        <f>IFERROR(VLOOKUP($A184,'강북영업본부 IU'!$A:$G,3,FALSE),0)</f>
        <v>0</v>
      </c>
      <c r="N184" s="4">
        <f>IFERROR(VLOOKUP($A184,'강북영업본부 IU'!$A:$G,4,FALSE),0)</f>
        <v>0</v>
      </c>
      <c r="O184" s="4">
        <f>IFERROR(VLOOKUP($A184,'강북영업본부 IU'!$A:$G,5,FALSE),0)</f>
        <v>0</v>
      </c>
      <c r="P184" s="4">
        <f>IFERROR(VLOOKUP($A184,'강북영업본부 IU'!$A:$G,6,FALSE),0)</f>
        <v>6218389</v>
      </c>
      <c r="Q184" s="4">
        <f>IFERROR(VLOOKUP($A184,'강북영업본부 IU'!$A:$G,7,FALSE),0)</f>
        <v>1290297</v>
      </c>
      <c r="R184" s="4" t="b">
        <f t="shared" si="41"/>
        <v>1</v>
      </c>
      <c r="U184" s="7">
        <f t="shared" si="42"/>
        <v>0</v>
      </c>
      <c r="V184" s="4">
        <f t="shared" si="43"/>
        <v>0</v>
      </c>
      <c r="W184" s="4">
        <f t="shared" si="44"/>
        <v>0</v>
      </c>
      <c r="X184" s="4">
        <f t="shared" si="45"/>
        <v>0</v>
      </c>
      <c r="Y184" s="4">
        <f t="shared" si="46"/>
        <v>0</v>
      </c>
      <c r="Z184" s="4" t="b">
        <f t="shared" si="47"/>
        <v>1</v>
      </c>
    </row>
    <row r="185" spans="1:26" ht="16" x14ac:dyDescent="0.25">
      <c r="A185" s="25" t="s">
        <v>93</v>
      </c>
      <c r="B185" s="49">
        <f t="shared" si="32"/>
        <v>24520301</v>
      </c>
      <c r="C185" s="49">
        <f t="shared" si="33"/>
        <v>11625633</v>
      </c>
      <c r="D185" s="49">
        <f t="shared" si="34"/>
        <v>7494963</v>
      </c>
      <c r="E185" s="49">
        <f t="shared" si="35"/>
        <v>3029944.6599661792</v>
      </c>
      <c r="F185" s="49">
        <f t="shared" si="36"/>
        <v>1776254</v>
      </c>
      <c r="G185" s="49">
        <f t="shared" si="37"/>
        <v>139002</v>
      </c>
      <c r="H185" s="49">
        <f t="shared" si="38"/>
        <v>454504.34003382066</v>
      </c>
      <c r="I185" s="7" t="b">
        <f t="shared" si="39"/>
        <v>1</v>
      </c>
      <c r="L185" s="4">
        <f t="shared" si="40"/>
        <v>24520301</v>
      </c>
      <c r="M185" s="4">
        <f>IFERROR(VLOOKUP($A185,'강북영업본부 IU'!$A:$G,3,FALSE),0)</f>
        <v>3484449</v>
      </c>
      <c r="N185" s="4">
        <f>IFERROR(VLOOKUP($A185,'강북영업본부 IU'!$A:$G,4,FALSE),0)</f>
        <v>11625633</v>
      </c>
      <c r="O185" s="4">
        <f>IFERROR(VLOOKUP($A185,'강북영업본부 IU'!$A:$G,5,FALSE),0)</f>
        <v>7494963</v>
      </c>
      <c r="P185" s="4">
        <f>IFERROR(VLOOKUP($A185,'강북영업본부 IU'!$A:$G,6,FALSE),0)</f>
        <v>1776254</v>
      </c>
      <c r="Q185" s="4">
        <f>IFERROR(VLOOKUP($A185,'강북영업본부 IU'!$A:$G,7,FALSE),0)</f>
        <v>139002</v>
      </c>
      <c r="R185" s="4" t="b">
        <f t="shared" si="41"/>
        <v>1</v>
      </c>
      <c r="U185" s="7">
        <f t="shared" si="42"/>
        <v>3484449</v>
      </c>
      <c r="V185" s="4">
        <f t="shared" si="43"/>
        <v>1550534.9142347651</v>
      </c>
      <c r="W185" s="4">
        <f t="shared" si="44"/>
        <v>1479409.7457314141</v>
      </c>
      <c r="X185" s="4">
        <f t="shared" si="45"/>
        <v>345632.06317577441</v>
      </c>
      <c r="Y185" s="4">
        <f t="shared" si="46"/>
        <v>108872.27685804623</v>
      </c>
      <c r="Z185" s="4" t="b">
        <f t="shared" si="47"/>
        <v>1</v>
      </c>
    </row>
    <row r="186" spans="1:26" ht="16" x14ac:dyDescent="0.25">
      <c r="A186" s="28" t="s">
        <v>237</v>
      </c>
      <c r="B186" s="49">
        <f t="shared" si="32"/>
        <v>0</v>
      </c>
      <c r="C186" s="49">
        <f t="shared" si="33"/>
        <v>0</v>
      </c>
      <c r="D186" s="49">
        <f t="shared" si="34"/>
        <v>0</v>
      </c>
      <c r="E186" s="49">
        <f t="shared" si="35"/>
        <v>0</v>
      </c>
      <c r="F186" s="49">
        <f t="shared" si="36"/>
        <v>0</v>
      </c>
      <c r="G186" s="49">
        <f t="shared" si="37"/>
        <v>0</v>
      </c>
      <c r="H186" s="49">
        <f t="shared" si="38"/>
        <v>0</v>
      </c>
      <c r="I186" s="7" t="b">
        <f t="shared" si="39"/>
        <v>1</v>
      </c>
      <c r="L186" s="4">
        <f t="shared" si="40"/>
        <v>0</v>
      </c>
      <c r="M186" s="4">
        <f>IFERROR(VLOOKUP($A186,'강북영업본부 IU'!$A:$G,3,FALSE),0)</f>
        <v>0</v>
      </c>
      <c r="N186" s="4">
        <f>IFERROR(VLOOKUP($A186,'강북영업본부 IU'!$A:$G,4,FALSE),0)</f>
        <v>0</v>
      </c>
      <c r="O186" s="4">
        <f>IFERROR(VLOOKUP($A186,'강북영업본부 IU'!$A:$G,5,FALSE),0)</f>
        <v>0</v>
      </c>
      <c r="P186" s="4">
        <f>IFERROR(VLOOKUP($A186,'강북영업본부 IU'!$A:$G,6,FALSE),0)</f>
        <v>0</v>
      </c>
      <c r="Q186" s="4">
        <f>IFERROR(VLOOKUP($A186,'강북영업본부 IU'!$A:$G,7,FALSE),0)</f>
        <v>0</v>
      </c>
      <c r="R186" s="4" t="b">
        <f t="shared" si="41"/>
        <v>1</v>
      </c>
      <c r="U186" s="7">
        <f t="shared" si="42"/>
        <v>0</v>
      </c>
      <c r="V186" s="4">
        <f t="shared" si="43"/>
        <v>0</v>
      </c>
      <c r="W186" s="4">
        <f t="shared" si="44"/>
        <v>0</v>
      </c>
      <c r="X186" s="4">
        <f t="shared" si="45"/>
        <v>0</v>
      </c>
      <c r="Y186" s="4">
        <f t="shared" si="46"/>
        <v>0</v>
      </c>
      <c r="Z186" s="4" t="b">
        <f t="shared" si="47"/>
        <v>1</v>
      </c>
    </row>
    <row r="187" spans="1:26" ht="16" x14ac:dyDescent="0.25">
      <c r="A187" s="23" t="s">
        <v>94</v>
      </c>
      <c r="B187" s="49">
        <f t="shared" si="32"/>
        <v>298810</v>
      </c>
      <c r="C187" s="49">
        <f t="shared" si="33"/>
        <v>99364</v>
      </c>
      <c r="D187" s="49">
        <f t="shared" si="34"/>
        <v>99455</v>
      </c>
      <c r="E187" s="49">
        <f t="shared" si="35"/>
        <v>0</v>
      </c>
      <c r="F187" s="49">
        <f t="shared" si="36"/>
        <v>99991</v>
      </c>
      <c r="G187" s="49">
        <f t="shared" si="37"/>
        <v>0</v>
      </c>
      <c r="H187" s="49">
        <f t="shared" si="38"/>
        <v>0</v>
      </c>
      <c r="I187" s="7" t="b">
        <f t="shared" si="39"/>
        <v>1</v>
      </c>
      <c r="L187" s="4">
        <f t="shared" si="40"/>
        <v>298810</v>
      </c>
      <c r="M187" s="4">
        <f>IFERROR(VLOOKUP($A187,'강북영업본부 IU'!$A:$G,3,FALSE),0)</f>
        <v>0</v>
      </c>
      <c r="N187" s="4">
        <f>IFERROR(VLOOKUP($A187,'강북영업본부 IU'!$A:$G,4,FALSE),0)</f>
        <v>99364</v>
      </c>
      <c r="O187" s="4">
        <f>IFERROR(VLOOKUP($A187,'강북영업본부 IU'!$A:$G,5,FALSE),0)</f>
        <v>99455</v>
      </c>
      <c r="P187" s="4">
        <f>IFERROR(VLOOKUP($A187,'강북영업본부 IU'!$A:$G,6,FALSE),0)</f>
        <v>99991</v>
      </c>
      <c r="Q187" s="4">
        <f>IFERROR(VLOOKUP($A187,'강북영업본부 IU'!$A:$G,7,FALSE),0)</f>
        <v>0</v>
      </c>
      <c r="R187" s="4" t="b">
        <f t="shared" si="41"/>
        <v>1</v>
      </c>
      <c r="U187" s="7">
        <f t="shared" si="42"/>
        <v>0</v>
      </c>
      <c r="V187" s="4">
        <f t="shared" si="43"/>
        <v>0</v>
      </c>
      <c r="W187" s="4">
        <f t="shared" si="44"/>
        <v>0</v>
      </c>
      <c r="X187" s="4">
        <f t="shared" si="45"/>
        <v>0</v>
      </c>
      <c r="Y187" s="4">
        <f t="shared" si="46"/>
        <v>0</v>
      </c>
      <c r="Z187" s="4" t="b">
        <f t="shared" si="47"/>
        <v>1</v>
      </c>
    </row>
    <row r="188" spans="1:26" ht="16" x14ac:dyDescent="0.25">
      <c r="A188" s="26" t="s">
        <v>170</v>
      </c>
      <c r="B188" s="49">
        <f t="shared" si="32"/>
        <v>0</v>
      </c>
      <c r="C188" s="49">
        <f t="shared" si="33"/>
        <v>0</v>
      </c>
      <c r="D188" s="49">
        <f t="shared" si="34"/>
        <v>0</v>
      </c>
      <c r="E188" s="49">
        <f t="shared" si="35"/>
        <v>0</v>
      </c>
      <c r="F188" s="49">
        <f t="shared" si="36"/>
        <v>0</v>
      </c>
      <c r="G188" s="49">
        <f t="shared" si="37"/>
        <v>0</v>
      </c>
      <c r="H188" s="49">
        <f t="shared" si="38"/>
        <v>0</v>
      </c>
      <c r="I188" s="7" t="b">
        <f t="shared" si="39"/>
        <v>1</v>
      </c>
      <c r="L188" s="4">
        <f t="shared" si="40"/>
        <v>0</v>
      </c>
      <c r="M188" s="4">
        <f>IFERROR(VLOOKUP($A188,'강북영업본부 IU'!$A:$G,3,FALSE),0)</f>
        <v>0</v>
      </c>
      <c r="N188" s="4">
        <f>IFERROR(VLOOKUP($A188,'강북영업본부 IU'!$A:$G,4,FALSE),0)</f>
        <v>0</v>
      </c>
      <c r="O188" s="4">
        <f>IFERROR(VLOOKUP($A188,'강북영업본부 IU'!$A:$G,5,FALSE),0)</f>
        <v>0</v>
      </c>
      <c r="P188" s="4">
        <f>IFERROR(VLOOKUP($A188,'강북영업본부 IU'!$A:$G,6,FALSE),0)</f>
        <v>0</v>
      </c>
      <c r="Q188" s="4">
        <f>IFERROR(VLOOKUP($A188,'강북영업본부 IU'!$A:$G,7,FALSE),0)</f>
        <v>0</v>
      </c>
      <c r="R188" s="4" t="b">
        <f t="shared" si="41"/>
        <v>1</v>
      </c>
      <c r="U188" s="7">
        <f t="shared" si="42"/>
        <v>0</v>
      </c>
      <c r="V188" s="4">
        <f t="shared" si="43"/>
        <v>0</v>
      </c>
      <c r="W188" s="4">
        <f t="shared" si="44"/>
        <v>0</v>
      </c>
      <c r="X188" s="4">
        <f t="shared" si="45"/>
        <v>0</v>
      </c>
      <c r="Y188" s="4">
        <f t="shared" si="46"/>
        <v>0</v>
      </c>
      <c r="Z188" s="4" t="b">
        <f t="shared" si="47"/>
        <v>1</v>
      </c>
    </row>
    <row r="189" spans="1:26" ht="16" x14ac:dyDescent="0.25">
      <c r="A189" s="24" t="s">
        <v>95</v>
      </c>
      <c r="B189" s="49">
        <f t="shared" si="32"/>
        <v>20002412</v>
      </c>
      <c r="C189" s="49">
        <f t="shared" si="33"/>
        <v>9911097</v>
      </c>
      <c r="D189" s="49">
        <f t="shared" si="34"/>
        <v>8359920</v>
      </c>
      <c r="E189" s="49">
        <f t="shared" si="35"/>
        <v>141606.44279373076</v>
      </c>
      <c r="F189" s="49">
        <f t="shared" si="36"/>
        <v>1160547</v>
      </c>
      <c r="G189" s="49">
        <f t="shared" si="37"/>
        <v>408000</v>
      </c>
      <c r="H189" s="49">
        <f t="shared" si="38"/>
        <v>21241.557206269234</v>
      </c>
      <c r="I189" s="7" t="b">
        <f t="shared" si="39"/>
        <v>1</v>
      </c>
      <c r="L189" s="4">
        <f t="shared" si="40"/>
        <v>20002412</v>
      </c>
      <c r="M189" s="4">
        <f>IFERROR(VLOOKUP($A189,'강북영업본부 IU'!$A:$G,3,FALSE),0)</f>
        <v>162848</v>
      </c>
      <c r="N189" s="4">
        <f>IFERROR(VLOOKUP($A189,'강북영업본부 IU'!$A:$G,4,FALSE),0)</f>
        <v>9911097</v>
      </c>
      <c r="O189" s="4">
        <f>IFERROR(VLOOKUP($A189,'강북영업본부 IU'!$A:$G,5,FALSE),0)</f>
        <v>8359920</v>
      </c>
      <c r="P189" s="4">
        <f>IFERROR(VLOOKUP($A189,'강북영업본부 IU'!$A:$G,6,FALSE),0)</f>
        <v>1160547</v>
      </c>
      <c r="Q189" s="4">
        <f>IFERROR(VLOOKUP($A189,'강북영업본부 IU'!$A:$G,7,FALSE),0)</f>
        <v>408000</v>
      </c>
      <c r="R189" s="4" t="b">
        <f t="shared" si="41"/>
        <v>1</v>
      </c>
      <c r="U189" s="7">
        <f t="shared" si="42"/>
        <v>162848</v>
      </c>
      <c r="V189" s="4">
        <f t="shared" si="43"/>
        <v>72465.262000764837</v>
      </c>
      <c r="W189" s="4">
        <f t="shared" si="44"/>
        <v>69141.180792965926</v>
      </c>
      <c r="X189" s="4">
        <f t="shared" si="45"/>
        <v>16153.340233720886</v>
      </c>
      <c r="Y189" s="4">
        <f t="shared" si="46"/>
        <v>5088.2169725483463</v>
      </c>
      <c r="Z189" s="4" t="b">
        <f t="shared" si="47"/>
        <v>1</v>
      </c>
    </row>
    <row r="190" spans="1:26" ht="16" x14ac:dyDescent="0.25">
      <c r="A190" s="23" t="s">
        <v>96</v>
      </c>
      <c r="B190" s="49">
        <f t="shared" si="32"/>
        <v>9770993</v>
      </c>
      <c r="C190" s="49">
        <f t="shared" si="33"/>
        <v>4714348</v>
      </c>
      <c r="D190" s="49">
        <f t="shared" si="34"/>
        <v>3926010</v>
      </c>
      <c r="E190" s="49">
        <f t="shared" si="35"/>
        <v>44138.970304884147</v>
      </c>
      <c r="F190" s="49">
        <f t="shared" si="36"/>
        <v>814257</v>
      </c>
      <c r="G190" s="49">
        <f t="shared" si="37"/>
        <v>265618</v>
      </c>
      <c r="H190" s="49">
        <f t="shared" si="38"/>
        <v>6621.0296951158516</v>
      </c>
      <c r="I190" s="7" t="b">
        <f t="shared" si="39"/>
        <v>1</v>
      </c>
      <c r="L190" s="4">
        <f t="shared" si="40"/>
        <v>9770993</v>
      </c>
      <c r="M190" s="4">
        <f>IFERROR(VLOOKUP($A190,'강북영업본부 IU'!$A:$G,3,FALSE),0)</f>
        <v>50760</v>
      </c>
      <c r="N190" s="4">
        <f>IFERROR(VLOOKUP($A190,'강북영업본부 IU'!$A:$G,4,FALSE),0)</f>
        <v>4714348</v>
      </c>
      <c r="O190" s="4">
        <f>IFERROR(VLOOKUP($A190,'강북영업본부 IU'!$A:$G,5,FALSE),0)</f>
        <v>3926010</v>
      </c>
      <c r="P190" s="4">
        <f>IFERROR(VLOOKUP($A190,'강북영업본부 IU'!$A:$G,6,FALSE),0)</f>
        <v>814257</v>
      </c>
      <c r="Q190" s="4">
        <f>IFERROR(VLOOKUP($A190,'강북영업본부 IU'!$A:$G,7,FALSE),0)</f>
        <v>265618</v>
      </c>
      <c r="R190" s="4" t="b">
        <f t="shared" si="41"/>
        <v>1</v>
      </c>
      <c r="U190" s="7">
        <f t="shared" si="42"/>
        <v>50760</v>
      </c>
      <c r="V190" s="4">
        <f t="shared" si="43"/>
        <v>22587.546050051726</v>
      </c>
      <c r="W190" s="4">
        <f t="shared" si="44"/>
        <v>21551.424254832422</v>
      </c>
      <c r="X190" s="4">
        <f t="shared" si="45"/>
        <v>5035.0237661111723</v>
      </c>
      <c r="Y190" s="4">
        <f t="shared" si="46"/>
        <v>1586.0059290046795</v>
      </c>
      <c r="Z190" s="4" t="b">
        <f t="shared" si="47"/>
        <v>1</v>
      </c>
    </row>
    <row r="191" spans="1:26" ht="16" x14ac:dyDescent="0.25">
      <c r="A191" s="23" t="s">
        <v>97</v>
      </c>
      <c r="B191" s="49">
        <f t="shared" si="32"/>
        <v>7344686</v>
      </c>
      <c r="C191" s="49">
        <f t="shared" si="33"/>
        <v>4130522</v>
      </c>
      <c r="D191" s="49">
        <f t="shared" si="34"/>
        <v>3214164</v>
      </c>
      <c r="E191" s="49">
        <f t="shared" si="35"/>
        <v>0</v>
      </c>
      <c r="F191" s="49">
        <f t="shared" si="36"/>
        <v>0</v>
      </c>
      <c r="G191" s="49">
        <f t="shared" si="37"/>
        <v>0</v>
      </c>
      <c r="H191" s="49">
        <f t="shared" si="38"/>
        <v>0</v>
      </c>
      <c r="I191" s="7" t="b">
        <f t="shared" si="39"/>
        <v>1</v>
      </c>
      <c r="L191" s="4">
        <f t="shared" si="40"/>
        <v>7344686</v>
      </c>
      <c r="M191" s="4">
        <f>IFERROR(VLOOKUP($A191,'강북영업본부 IU'!$A:$G,3,FALSE),0)</f>
        <v>0</v>
      </c>
      <c r="N191" s="4">
        <f>IFERROR(VLOOKUP($A191,'강북영업본부 IU'!$A:$G,4,FALSE),0)</f>
        <v>4130522</v>
      </c>
      <c r="O191" s="4">
        <f>IFERROR(VLOOKUP($A191,'강북영업본부 IU'!$A:$G,5,FALSE),0)</f>
        <v>3214164</v>
      </c>
      <c r="P191" s="4">
        <f>IFERROR(VLOOKUP($A191,'강북영업본부 IU'!$A:$G,6,FALSE),0)</f>
        <v>0</v>
      </c>
      <c r="Q191" s="4">
        <f>IFERROR(VLOOKUP($A191,'강북영업본부 IU'!$A:$G,7,FALSE),0)</f>
        <v>0</v>
      </c>
      <c r="R191" s="4" t="b">
        <f t="shared" si="41"/>
        <v>1</v>
      </c>
      <c r="U191" s="7">
        <f t="shared" si="42"/>
        <v>0</v>
      </c>
      <c r="V191" s="4">
        <f t="shared" si="43"/>
        <v>0</v>
      </c>
      <c r="W191" s="4">
        <f t="shared" si="44"/>
        <v>0</v>
      </c>
      <c r="X191" s="4">
        <f t="shared" si="45"/>
        <v>0</v>
      </c>
      <c r="Y191" s="4">
        <f t="shared" si="46"/>
        <v>0</v>
      </c>
      <c r="Z191" s="4" t="b">
        <f t="shared" si="47"/>
        <v>1</v>
      </c>
    </row>
    <row r="192" spans="1:26" ht="16" x14ac:dyDescent="0.25">
      <c r="A192" s="23" t="s">
        <v>98</v>
      </c>
      <c r="B192" s="49">
        <f t="shared" si="32"/>
        <v>2886733</v>
      </c>
      <c r="C192" s="49">
        <f t="shared" si="33"/>
        <v>1066227</v>
      </c>
      <c r="D192" s="49">
        <f t="shared" si="34"/>
        <v>1219746</v>
      </c>
      <c r="E192" s="49">
        <f t="shared" si="35"/>
        <v>97467.472488846615</v>
      </c>
      <c r="F192" s="49">
        <f t="shared" si="36"/>
        <v>346290</v>
      </c>
      <c r="G192" s="49">
        <f t="shared" si="37"/>
        <v>142382</v>
      </c>
      <c r="H192" s="49">
        <f t="shared" si="38"/>
        <v>14620.527511153379</v>
      </c>
      <c r="I192" s="7" t="b">
        <f t="shared" si="39"/>
        <v>1</v>
      </c>
      <c r="L192" s="4">
        <f t="shared" si="40"/>
        <v>2886733</v>
      </c>
      <c r="M192" s="4">
        <f>IFERROR(VLOOKUP($A192,'강북영업본부 IU'!$A:$G,3,FALSE),0)</f>
        <v>112088</v>
      </c>
      <c r="N192" s="4">
        <f>IFERROR(VLOOKUP($A192,'강북영업본부 IU'!$A:$G,4,FALSE),0)</f>
        <v>1066227</v>
      </c>
      <c r="O192" s="4">
        <f>IFERROR(VLOOKUP($A192,'강북영업본부 IU'!$A:$G,5,FALSE),0)</f>
        <v>1219746</v>
      </c>
      <c r="P192" s="4">
        <f>IFERROR(VLOOKUP($A192,'강북영업본부 IU'!$A:$G,6,FALSE),0)</f>
        <v>346290</v>
      </c>
      <c r="Q192" s="4">
        <f>IFERROR(VLOOKUP($A192,'강북영업본부 IU'!$A:$G,7,FALSE),0)</f>
        <v>142382</v>
      </c>
      <c r="R192" s="4" t="b">
        <f t="shared" si="41"/>
        <v>1</v>
      </c>
      <c r="U192" s="7">
        <f t="shared" si="42"/>
        <v>112088</v>
      </c>
      <c r="V192" s="4">
        <f t="shared" si="43"/>
        <v>49877.715950713115</v>
      </c>
      <c r="W192" s="4">
        <f t="shared" si="44"/>
        <v>47589.756538133501</v>
      </c>
      <c r="X192" s="4">
        <f t="shared" si="45"/>
        <v>11118.316467609713</v>
      </c>
      <c r="Y192" s="4">
        <f t="shared" si="46"/>
        <v>3502.2110435436666</v>
      </c>
      <c r="Z192" s="4" t="b">
        <f t="shared" si="47"/>
        <v>1</v>
      </c>
    </row>
    <row r="193" spans="1:26" ht="16" x14ac:dyDescent="0.25">
      <c r="A193" s="23" t="s">
        <v>238</v>
      </c>
      <c r="B193" s="49">
        <f t="shared" si="32"/>
        <v>0</v>
      </c>
      <c r="C193" s="49">
        <f t="shared" si="33"/>
        <v>0</v>
      </c>
      <c r="D193" s="49">
        <f t="shared" si="34"/>
        <v>0</v>
      </c>
      <c r="E193" s="49">
        <f t="shared" si="35"/>
        <v>0</v>
      </c>
      <c r="F193" s="49">
        <f t="shared" si="36"/>
        <v>0</v>
      </c>
      <c r="G193" s="49">
        <f t="shared" si="37"/>
        <v>0</v>
      </c>
      <c r="H193" s="49">
        <f t="shared" si="38"/>
        <v>0</v>
      </c>
      <c r="I193" s="7" t="b">
        <f t="shared" si="39"/>
        <v>1</v>
      </c>
      <c r="L193" s="4">
        <f t="shared" si="40"/>
        <v>0</v>
      </c>
      <c r="M193" s="4">
        <f>IFERROR(VLOOKUP($A193,'강북영업본부 IU'!$A:$G,3,FALSE),0)</f>
        <v>0</v>
      </c>
      <c r="N193" s="4">
        <f>IFERROR(VLOOKUP($A193,'강북영업본부 IU'!$A:$G,4,FALSE),0)</f>
        <v>0</v>
      </c>
      <c r="O193" s="4">
        <f>IFERROR(VLOOKUP($A193,'강북영업본부 IU'!$A:$G,5,FALSE),0)</f>
        <v>0</v>
      </c>
      <c r="P193" s="4">
        <f>IFERROR(VLOOKUP($A193,'강북영업본부 IU'!$A:$G,6,FALSE),0)</f>
        <v>0</v>
      </c>
      <c r="Q193" s="4">
        <f>IFERROR(VLOOKUP($A193,'강북영업본부 IU'!$A:$G,7,FALSE),0)</f>
        <v>0</v>
      </c>
      <c r="R193" s="4" t="b">
        <f t="shared" si="41"/>
        <v>1</v>
      </c>
      <c r="U193" s="7">
        <f t="shared" si="42"/>
        <v>0</v>
      </c>
      <c r="V193" s="4">
        <f t="shared" si="43"/>
        <v>0</v>
      </c>
      <c r="W193" s="4">
        <f t="shared" si="44"/>
        <v>0</v>
      </c>
      <c r="X193" s="4">
        <f t="shared" si="45"/>
        <v>0</v>
      </c>
      <c r="Y193" s="4">
        <f t="shared" si="46"/>
        <v>0</v>
      </c>
      <c r="Z193" s="4" t="b">
        <f t="shared" si="47"/>
        <v>1</v>
      </c>
    </row>
    <row r="194" spans="1:26" ht="16" x14ac:dyDescent="0.25">
      <c r="A194" s="25" t="s">
        <v>239</v>
      </c>
      <c r="B194" s="49">
        <f t="shared" ref="B194:B234" si="48">L194</f>
        <v>0</v>
      </c>
      <c r="C194" s="49">
        <f t="shared" ref="C194:C234" si="49">N194</f>
        <v>0</v>
      </c>
      <c r="D194" s="49">
        <f t="shared" ref="D194:D234" si="50">O194</f>
        <v>0</v>
      </c>
      <c r="E194" s="49">
        <f t="shared" ref="E194:E234" si="51">V194+W194</f>
        <v>0</v>
      </c>
      <c r="F194" s="49">
        <f t="shared" ref="F194:F234" si="52">P194</f>
        <v>0</v>
      </c>
      <c r="G194" s="49">
        <f t="shared" ref="G194:G234" si="53">Q194</f>
        <v>0</v>
      </c>
      <c r="H194" s="49">
        <f t="shared" ref="H194:H234" si="54">X194+Y194</f>
        <v>0</v>
      </c>
      <c r="I194" s="7" t="b">
        <f t="shared" ref="I194:I254" si="55">B194=SUM(C194:H194)</f>
        <v>1</v>
      </c>
      <c r="L194" s="4">
        <f t="shared" ref="L194:L234" si="56">SUM(M194:Q194)</f>
        <v>0</v>
      </c>
      <c r="M194" s="4">
        <f>IFERROR(VLOOKUP($A194,'강북영업본부 IU'!$A:$G,3,FALSE),0)</f>
        <v>0</v>
      </c>
      <c r="N194" s="4">
        <f>IFERROR(VLOOKUP($A194,'강북영업본부 IU'!$A:$G,4,FALSE),0)</f>
        <v>0</v>
      </c>
      <c r="O194" s="4">
        <f>IFERROR(VLOOKUP($A194,'강북영업본부 IU'!$A:$G,5,FALSE),0)</f>
        <v>0</v>
      </c>
      <c r="P194" s="4">
        <f>IFERROR(VLOOKUP($A194,'강북영업본부 IU'!$A:$G,6,FALSE),0)</f>
        <v>0</v>
      </c>
      <c r="Q194" s="4">
        <f>IFERROR(VLOOKUP($A194,'강북영업본부 IU'!$A:$G,7,FALSE),0)</f>
        <v>0</v>
      </c>
      <c r="R194" s="4" t="b">
        <f t="shared" ref="R194:R254" si="57">L194=SUM(M194:Q194)</f>
        <v>1</v>
      </c>
      <c r="U194" s="7">
        <f t="shared" ref="U194:U254" si="58">M194</f>
        <v>0</v>
      </c>
      <c r="V194" s="4">
        <f t="shared" ref="V194:V254" si="59">$U194*N$262</f>
        <v>0</v>
      </c>
      <c r="W194" s="4">
        <f t="shared" ref="W194:W254" si="60">$U194*O$262</f>
        <v>0</v>
      </c>
      <c r="X194" s="4">
        <f t="shared" ref="X194:X254" si="61">$U194*P$262</f>
        <v>0</v>
      </c>
      <c r="Y194" s="4">
        <f t="shared" ref="Y194:Y254" si="62">$U194*Q$262</f>
        <v>0</v>
      </c>
      <c r="Z194" s="4" t="b">
        <f t="shared" ref="Z194:Z254" si="63">U194=SUM(V194:Y194)</f>
        <v>1</v>
      </c>
    </row>
    <row r="195" spans="1:26" ht="16" x14ac:dyDescent="0.25">
      <c r="A195" s="24" t="s">
        <v>99</v>
      </c>
      <c r="B195" s="49">
        <f t="shared" si="48"/>
        <v>19960376</v>
      </c>
      <c r="C195" s="49">
        <f t="shared" si="49"/>
        <v>4967362</v>
      </c>
      <c r="D195" s="49">
        <f t="shared" si="50"/>
        <v>7452008</v>
      </c>
      <c r="E195" s="49">
        <f t="shared" si="51"/>
        <v>4040072.2997147804</v>
      </c>
      <c r="F195" s="49">
        <f t="shared" si="52"/>
        <v>949906</v>
      </c>
      <c r="G195" s="49">
        <f t="shared" si="53"/>
        <v>1945000</v>
      </c>
      <c r="H195" s="49">
        <f t="shared" si="54"/>
        <v>606027.70028521982</v>
      </c>
      <c r="I195" s="7" t="b">
        <f t="shared" si="55"/>
        <v>1</v>
      </c>
      <c r="L195" s="4">
        <f t="shared" si="56"/>
        <v>19960376</v>
      </c>
      <c r="M195" s="4">
        <f>IFERROR(VLOOKUP($A195,'강북영업본부 IU'!$A:$G,3,FALSE),0)</f>
        <v>4646100</v>
      </c>
      <c r="N195" s="4">
        <f>IFERROR(VLOOKUP($A195,'강북영업본부 IU'!$A:$G,4,FALSE),0)</f>
        <v>4967362</v>
      </c>
      <c r="O195" s="4">
        <f>IFERROR(VLOOKUP($A195,'강북영업본부 IU'!$A:$G,5,FALSE),0)</f>
        <v>7452008</v>
      </c>
      <c r="P195" s="4">
        <f>IFERROR(VLOOKUP($A195,'강북영업본부 IU'!$A:$G,6,FALSE),0)</f>
        <v>949906</v>
      </c>
      <c r="Q195" s="4">
        <f>IFERROR(VLOOKUP($A195,'강북영업본부 IU'!$A:$G,7,FALSE),0)</f>
        <v>1945000</v>
      </c>
      <c r="R195" s="4" t="b">
        <f t="shared" si="57"/>
        <v>1</v>
      </c>
      <c r="U195" s="7">
        <f t="shared" si="58"/>
        <v>4646100</v>
      </c>
      <c r="V195" s="4">
        <f t="shared" si="59"/>
        <v>2067454.6434819803</v>
      </c>
      <c r="W195" s="4">
        <f t="shared" si="60"/>
        <v>1972617.6562327999</v>
      </c>
      <c r="X195" s="4">
        <f t="shared" si="61"/>
        <v>460859.41528229153</v>
      </c>
      <c r="Y195" s="4">
        <f t="shared" si="62"/>
        <v>145168.28500292831</v>
      </c>
      <c r="Z195" s="4" t="b">
        <f t="shared" si="63"/>
        <v>1</v>
      </c>
    </row>
    <row r="196" spans="1:26" ht="16" x14ac:dyDescent="0.25">
      <c r="A196" s="23" t="s">
        <v>171</v>
      </c>
      <c r="B196" s="49">
        <f t="shared" si="48"/>
        <v>0</v>
      </c>
      <c r="C196" s="49">
        <f t="shared" si="49"/>
        <v>0</v>
      </c>
      <c r="D196" s="49">
        <f t="shared" si="50"/>
        <v>0</v>
      </c>
      <c r="E196" s="49">
        <f t="shared" si="51"/>
        <v>0</v>
      </c>
      <c r="F196" s="49">
        <f t="shared" si="52"/>
        <v>0</v>
      </c>
      <c r="G196" s="49">
        <f t="shared" si="53"/>
        <v>0</v>
      </c>
      <c r="H196" s="49">
        <f t="shared" si="54"/>
        <v>0</v>
      </c>
      <c r="I196" s="7" t="b">
        <f t="shared" si="55"/>
        <v>1</v>
      </c>
      <c r="L196" s="4">
        <f t="shared" si="56"/>
        <v>0</v>
      </c>
      <c r="M196" s="4">
        <f>IFERROR(VLOOKUP($A196,'강북영업본부 IU'!$A:$G,3,FALSE),0)</f>
        <v>0</v>
      </c>
      <c r="N196" s="4">
        <f>IFERROR(VLOOKUP($A196,'강북영업본부 IU'!$A:$G,4,FALSE),0)</f>
        <v>0</v>
      </c>
      <c r="O196" s="4">
        <f>IFERROR(VLOOKUP($A196,'강북영업본부 IU'!$A:$G,5,FALSE),0)</f>
        <v>0</v>
      </c>
      <c r="P196" s="4">
        <f>IFERROR(VLOOKUP($A196,'강북영업본부 IU'!$A:$G,6,FALSE),0)</f>
        <v>0</v>
      </c>
      <c r="Q196" s="4">
        <f>IFERROR(VLOOKUP($A196,'강북영업본부 IU'!$A:$G,7,FALSE),0)</f>
        <v>0</v>
      </c>
      <c r="R196" s="4" t="b">
        <f t="shared" si="57"/>
        <v>1</v>
      </c>
      <c r="U196" s="7">
        <f t="shared" si="58"/>
        <v>0</v>
      </c>
      <c r="V196" s="4">
        <f t="shared" si="59"/>
        <v>0</v>
      </c>
      <c r="W196" s="4">
        <f t="shared" si="60"/>
        <v>0</v>
      </c>
      <c r="X196" s="4">
        <f t="shared" si="61"/>
        <v>0</v>
      </c>
      <c r="Y196" s="4">
        <f t="shared" si="62"/>
        <v>0</v>
      </c>
      <c r="Z196" s="4" t="b">
        <f t="shared" si="63"/>
        <v>1</v>
      </c>
    </row>
    <row r="197" spans="1:26" ht="16" x14ac:dyDescent="0.25">
      <c r="A197" s="23" t="s">
        <v>172</v>
      </c>
      <c r="B197" s="49">
        <f t="shared" si="48"/>
        <v>3598000</v>
      </c>
      <c r="C197" s="49">
        <f t="shared" si="49"/>
        <v>0</v>
      </c>
      <c r="D197" s="49">
        <f t="shared" si="50"/>
        <v>1923000</v>
      </c>
      <c r="E197" s="49">
        <f t="shared" si="51"/>
        <v>0</v>
      </c>
      <c r="F197" s="49">
        <f t="shared" si="52"/>
        <v>0</v>
      </c>
      <c r="G197" s="49">
        <f t="shared" si="53"/>
        <v>1675000</v>
      </c>
      <c r="H197" s="49">
        <f t="shared" si="54"/>
        <v>0</v>
      </c>
      <c r="I197" s="7" t="b">
        <f t="shared" si="55"/>
        <v>1</v>
      </c>
      <c r="L197" s="4">
        <f t="shared" si="56"/>
        <v>3598000</v>
      </c>
      <c r="M197" s="4">
        <f>IFERROR(VLOOKUP($A197,'강북영업본부 IU'!$A:$G,3,FALSE),0)</f>
        <v>0</v>
      </c>
      <c r="N197" s="4">
        <f>IFERROR(VLOOKUP($A197,'강북영업본부 IU'!$A:$G,4,FALSE),0)</f>
        <v>0</v>
      </c>
      <c r="O197" s="4">
        <f>IFERROR(VLOOKUP($A197,'강북영업본부 IU'!$A:$G,5,FALSE),0)</f>
        <v>1923000</v>
      </c>
      <c r="P197" s="4">
        <f>IFERROR(VLOOKUP($A197,'강북영업본부 IU'!$A:$G,6,FALSE),0)</f>
        <v>0</v>
      </c>
      <c r="Q197" s="4">
        <f>IFERROR(VLOOKUP($A197,'강북영업본부 IU'!$A:$G,7,FALSE),0)</f>
        <v>1675000</v>
      </c>
      <c r="R197" s="4" t="b">
        <f t="shared" si="57"/>
        <v>1</v>
      </c>
      <c r="U197" s="7">
        <f t="shared" si="58"/>
        <v>0</v>
      </c>
      <c r="V197" s="4">
        <f t="shared" si="59"/>
        <v>0</v>
      </c>
      <c r="W197" s="4">
        <f t="shared" si="60"/>
        <v>0</v>
      </c>
      <c r="X197" s="4">
        <f t="shared" si="61"/>
        <v>0</v>
      </c>
      <c r="Y197" s="4">
        <f t="shared" si="62"/>
        <v>0</v>
      </c>
      <c r="Z197" s="4" t="b">
        <f t="shared" si="63"/>
        <v>1</v>
      </c>
    </row>
    <row r="198" spans="1:26" ht="16" x14ac:dyDescent="0.25">
      <c r="A198" s="23" t="s">
        <v>136</v>
      </c>
      <c r="B198" s="49">
        <f t="shared" si="48"/>
        <v>0</v>
      </c>
      <c r="C198" s="49">
        <f t="shared" si="49"/>
        <v>0</v>
      </c>
      <c r="D198" s="49">
        <f t="shared" si="50"/>
        <v>0</v>
      </c>
      <c r="E198" s="49">
        <f t="shared" si="51"/>
        <v>0</v>
      </c>
      <c r="F198" s="49">
        <f t="shared" si="52"/>
        <v>0</v>
      </c>
      <c r="G198" s="49">
        <f t="shared" si="53"/>
        <v>0</v>
      </c>
      <c r="H198" s="49">
        <f t="shared" si="54"/>
        <v>0</v>
      </c>
      <c r="I198" s="7" t="b">
        <f t="shared" si="55"/>
        <v>1</v>
      </c>
      <c r="L198" s="4">
        <f t="shared" si="56"/>
        <v>0</v>
      </c>
      <c r="M198" s="4">
        <f>IFERROR(VLOOKUP($A198,'강북영업본부 IU'!$A:$G,3,FALSE),0)</f>
        <v>0</v>
      </c>
      <c r="N198" s="4">
        <f>IFERROR(VLOOKUP($A198,'강북영업본부 IU'!$A:$G,4,FALSE),0)</f>
        <v>0</v>
      </c>
      <c r="O198" s="4">
        <f>IFERROR(VLOOKUP($A198,'강북영업본부 IU'!$A:$G,5,FALSE),0)</f>
        <v>0</v>
      </c>
      <c r="P198" s="4">
        <f>IFERROR(VLOOKUP($A198,'강북영업본부 IU'!$A:$G,6,FALSE),0)</f>
        <v>0</v>
      </c>
      <c r="Q198" s="4">
        <f>IFERROR(VLOOKUP($A198,'강북영업본부 IU'!$A:$G,7,FALSE),0)</f>
        <v>0</v>
      </c>
      <c r="R198" s="4" t="b">
        <f t="shared" si="57"/>
        <v>1</v>
      </c>
      <c r="U198" s="7">
        <f t="shared" si="58"/>
        <v>0</v>
      </c>
      <c r="V198" s="4">
        <f t="shared" si="59"/>
        <v>0</v>
      </c>
      <c r="W198" s="4">
        <f t="shared" si="60"/>
        <v>0</v>
      </c>
      <c r="X198" s="4">
        <f t="shared" si="61"/>
        <v>0</v>
      </c>
      <c r="Y198" s="4">
        <f t="shared" si="62"/>
        <v>0</v>
      </c>
      <c r="Z198" s="4" t="b">
        <f t="shared" si="63"/>
        <v>1</v>
      </c>
    </row>
    <row r="199" spans="1:26" ht="16" x14ac:dyDescent="0.25">
      <c r="A199" s="23" t="s">
        <v>173</v>
      </c>
      <c r="B199" s="49">
        <f t="shared" si="48"/>
        <v>0</v>
      </c>
      <c r="C199" s="49">
        <f t="shared" si="49"/>
        <v>0</v>
      </c>
      <c r="D199" s="49">
        <f t="shared" si="50"/>
        <v>0</v>
      </c>
      <c r="E199" s="49">
        <f t="shared" si="51"/>
        <v>0</v>
      </c>
      <c r="F199" s="49">
        <f t="shared" si="52"/>
        <v>0</v>
      </c>
      <c r="G199" s="49">
        <f t="shared" si="53"/>
        <v>0</v>
      </c>
      <c r="H199" s="49">
        <f t="shared" si="54"/>
        <v>0</v>
      </c>
      <c r="I199" s="7" t="b">
        <f t="shared" si="55"/>
        <v>1</v>
      </c>
      <c r="L199" s="4">
        <f t="shared" si="56"/>
        <v>0</v>
      </c>
      <c r="M199" s="4">
        <f>IFERROR(VLOOKUP($A199,'강북영업본부 IU'!$A:$G,3,FALSE),0)</f>
        <v>0</v>
      </c>
      <c r="N199" s="4">
        <f>IFERROR(VLOOKUP($A199,'강북영업본부 IU'!$A:$G,4,FALSE),0)</f>
        <v>0</v>
      </c>
      <c r="O199" s="4">
        <f>IFERROR(VLOOKUP($A199,'강북영업본부 IU'!$A:$G,5,FALSE),0)</f>
        <v>0</v>
      </c>
      <c r="P199" s="4">
        <f>IFERROR(VLOOKUP($A199,'강북영업본부 IU'!$A:$G,6,FALSE),0)</f>
        <v>0</v>
      </c>
      <c r="Q199" s="4">
        <f>IFERROR(VLOOKUP($A199,'강북영업본부 IU'!$A:$G,7,FALSE),0)</f>
        <v>0</v>
      </c>
      <c r="R199" s="4" t="b">
        <f t="shared" si="57"/>
        <v>1</v>
      </c>
      <c r="U199" s="7">
        <f t="shared" si="58"/>
        <v>0</v>
      </c>
      <c r="V199" s="4">
        <f t="shared" si="59"/>
        <v>0</v>
      </c>
      <c r="W199" s="4">
        <f t="shared" si="60"/>
        <v>0</v>
      </c>
      <c r="X199" s="4">
        <f t="shared" si="61"/>
        <v>0</v>
      </c>
      <c r="Y199" s="4">
        <f t="shared" si="62"/>
        <v>0</v>
      </c>
      <c r="Z199" s="4" t="b">
        <f t="shared" si="63"/>
        <v>1</v>
      </c>
    </row>
    <row r="200" spans="1:26" ht="16" x14ac:dyDescent="0.25">
      <c r="A200" s="23" t="s">
        <v>100</v>
      </c>
      <c r="B200" s="49">
        <f t="shared" si="48"/>
        <v>5877482</v>
      </c>
      <c r="C200" s="49">
        <f t="shared" si="49"/>
        <v>2660143</v>
      </c>
      <c r="D200" s="49">
        <f t="shared" si="50"/>
        <v>2459742</v>
      </c>
      <c r="E200" s="49">
        <f t="shared" si="51"/>
        <v>63478.030580310136</v>
      </c>
      <c r="F200" s="49">
        <f t="shared" si="52"/>
        <v>480597</v>
      </c>
      <c r="G200" s="49">
        <f t="shared" si="53"/>
        <v>204000</v>
      </c>
      <c r="H200" s="49">
        <f t="shared" si="54"/>
        <v>9521.9694196898563</v>
      </c>
      <c r="I200" s="7" t="b">
        <f t="shared" si="55"/>
        <v>1</v>
      </c>
      <c r="L200" s="4">
        <f t="shared" si="56"/>
        <v>5877482</v>
      </c>
      <c r="M200" s="4">
        <f>IFERROR(VLOOKUP($A200,'강북영업본부 IU'!$A:$G,3,FALSE),0)</f>
        <v>73000</v>
      </c>
      <c r="N200" s="4">
        <f>IFERROR(VLOOKUP($A200,'강북영업본부 IU'!$A:$G,4,FALSE),0)</f>
        <v>2660143</v>
      </c>
      <c r="O200" s="4">
        <f>IFERROR(VLOOKUP($A200,'강북영업본부 IU'!$A:$G,5,FALSE),0)</f>
        <v>2459742</v>
      </c>
      <c r="P200" s="4">
        <f>IFERROR(VLOOKUP($A200,'강북영업본부 IU'!$A:$G,6,FALSE),0)</f>
        <v>480597</v>
      </c>
      <c r="Q200" s="4">
        <f>IFERROR(VLOOKUP($A200,'강북영업본부 IU'!$A:$G,7,FALSE),0)</f>
        <v>204000</v>
      </c>
      <c r="R200" s="4" t="b">
        <f t="shared" si="57"/>
        <v>1</v>
      </c>
      <c r="U200" s="7">
        <f t="shared" si="58"/>
        <v>73000</v>
      </c>
      <c r="V200" s="4">
        <f t="shared" si="59"/>
        <v>32484.059528246176</v>
      </c>
      <c r="W200" s="4">
        <f t="shared" si="60"/>
        <v>30993.971052063964</v>
      </c>
      <c r="X200" s="4">
        <f t="shared" si="61"/>
        <v>7241.0704280164609</v>
      </c>
      <c r="Y200" s="4">
        <f t="shared" si="62"/>
        <v>2280.8989916733963</v>
      </c>
      <c r="Z200" s="4" t="b">
        <f t="shared" si="63"/>
        <v>1</v>
      </c>
    </row>
    <row r="201" spans="1:26" ht="16" x14ac:dyDescent="0.25">
      <c r="A201" s="23" t="s">
        <v>101</v>
      </c>
      <c r="B201" s="49">
        <f t="shared" si="48"/>
        <v>0</v>
      </c>
      <c r="C201" s="49">
        <f t="shared" si="49"/>
        <v>0</v>
      </c>
      <c r="D201" s="49">
        <f t="shared" si="50"/>
        <v>0</v>
      </c>
      <c r="E201" s="49">
        <f t="shared" si="51"/>
        <v>0</v>
      </c>
      <c r="F201" s="49">
        <f t="shared" si="52"/>
        <v>0</v>
      </c>
      <c r="G201" s="49">
        <f t="shared" si="53"/>
        <v>0</v>
      </c>
      <c r="H201" s="49">
        <f t="shared" si="54"/>
        <v>0</v>
      </c>
      <c r="I201" s="7" t="b">
        <f t="shared" si="55"/>
        <v>1</v>
      </c>
      <c r="L201" s="4">
        <f t="shared" si="56"/>
        <v>0</v>
      </c>
      <c r="M201" s="4">
        <f>IFERROR(VLOOKUP($A201,'강북영업본부 IU'!$A:$G,3,FALSE),0)</f>
        <v>0</v>
      </c>
      <c r="N201" s="4">
        <f>IFERROR(VLOOKUP($A201,'강북영업본부 IU'!$A:$G,4,FALSE),0)</f>
        <v>0</v>
      </c>
      <c r="O201" s="4">
        <f>IFERROR(VLOOKUP($A201,'강북영업본부 IU'!$A:$G,5,FALSE),0)</f>
        <v>0</v>
      </c>
      <c r="P201" s="4">
        <f>IFERROR(VLOOKUP($A201,'강북영업본부 IU'!$A:$G,6,FALSE),0)</f>
        <v>0</v>
      </c>
      <c r="Q201" s="4">
        <f>IFERROR(VLOOKUP($A201,'강북영업본부 IU'!$A:$G,7,FALSE),0)</f>
        <v>0</v>
      </c>
      <c r="R201" s="4" t="b">
        <f t="shared" si="57"/>
        <v>1</v>
      </c>
      <c r="U201" s="7">
        <f t="shared" si="58"/>
        <v>0</v>
      </c>
      <c r="V201" s="4">
        <f t="shared" si="59"/>
        <v>0</v>
      </c>
      <c r="W201" s="4">
        <f t="shared" si="60"/>
        <v>0</v>
      </c>
      <c r="X201" s="4">
        <f t="shared" si="61"/>
        <v>0</v>
      </c>
      <c r="Y201" s="4">
        <f t="shared" si="62"/>
        <v>0</v>
      </c>
      <c r="Z201" s="4" t="b">
        <f t="shared" si="63"/>
        <v>1</v>
      </c>
    </row>
    <row r="202" spans="1:26" ht="16" x14ac:dyDescent="0.25">
      <c r="A202" s="23" t="s">
        <v>102</v>
      </c>
      <c r="B202" s="49">
        <f t="shared" si="48"/>
        <v>1860000</v>
      </c>
      <c r="C202" s="49">
        <f t="shared" si="49"/>
        <v>880000</v>
      </c>
      <c r="D202" s="49">
        <f t="shared" si="50"/>
        <v>980000</v>
      </c>
      <c r="E202" s="49">
        <f t="shared" si="51"/>
        <v>0</v>
      </c>
      <c r="F202" s="49">
        <f t="shared" si="52"/>
        <v>0</v>
      </c>
      <c r="G202" s="49">
        <f t="shared" si="53"/>
        <v>0</v>
      </c>
      <c r="H202" s="49">
        <f t="shared" si="54"/>
        <v>0</v>
      </c>
      <c r="I202" s="7" t="b">
        <f t="shared" si="55"/>
        <v>1</v>
      </c>
      <c r="L202" s="4">
        <f t="shared" si="56"/>
        <v>1860000</v>
      </c>
      <c r="M202" s="4">
        <f>IFERROR(VLOOKUP($A202,'강북영업본부 IU'!$A:$G,3,FALSE),0)</f>
        <v>0</v>
      </c>
      <c r="N202" s="4">
        <f>IFERROR(VLOOKUP($A202,'강북영업본부 IU'!$A:$G,4,FALSE),0)</f>
        <v>880000</v>
      </c>
      <c r="O202" s="4">
        <f>IFERROR(VLOOKUP($A202,'강북영업본부 IU'!$A:$G,5,FALSE),0)</f>
        <v>980000</v>
      </c>
      <c r="P202" s="4">
        <f>IFERROR(VLOOKUP($A202,'강북영업본부 IU'!$A:$G,6,FALSE),0)</f>
        <v>0</v>
      </c>
      <c r="Q202" s="4">
        <f>IFERROR(VLOOKUP($A202,'강북영업본부 IU'!$A:$G,7,FALSE),0)</f>
        <v>0</v>
      </c>
      <c r="R202" s="4" t="b">
        <f t="shared" si="57"/>
        <v>1</v>
      </c>
      <c r="U202" s="7">
        <f t="shared" si="58"/>
        <v>0</v>
      </c>
      <c r="V202" s="4">
        <f t="shared" si="59"/>
        <v>0</v>
      </c>
      <c r="W202" s="4">
        <f t="shared" si="60"/>
        <v>0</v>
      </c>
      <c r="X202" s="4">
        <f t="shared" si="61"/>
        <v>0</v>
      </c>
      <c r="Y202" s="4">
        <f t="shared" si="62"/>
        <v>0</v>
      </c>
      <c r="Z202" s="4" t="b">
        <f t="shared" si="63"/>
        <v>1</v>
      </c>
    </row>
    <row r="203" spans="1:26" ht="16" x14ac:dyDescent="0.25">
      <c r="A203" s="23" t="s">
        <v>103</v>
      </c>
      <c r="B203" s="49">
        <f t="shared" si="48"/>
        <v>4069094</v>
      </c>
      <c r="C203" s="49">
        <f t="shared" si="49"/>
        <v>1427219</v>
      </c>
      <c r="D203" s="49">
        <f t="shared" si="50"/>
        <v>2089266</v>
      </c>
      <c r="E203" s="49">
        <f t="shared" si="51"/>
        <v>15043.42368547076</v>
      </c>
      <c r="F203" s="49">
        <f t="shared" si="52"/>
        <v>469309</v>
      </c>
      <c r="G203" s="49">
        <f t="shared" si="53"/>
        <v>66000</v>
      </c>
      <c r="H203" s="49">
        <f t="shared" si="54"/>
        <v>2256.5763145292403</v>
      </c>
      <c r="I203" s="7" t="b">
        <f t="shared" si="55"/>
        <v>1</v>
      </c>
      <c r="L203" s="4">
        <f t="shared" si="56"/>
        <v>4069094</v>
      </c>
      <c r="M203" s="4">
        <f>IFERROR(VLOOKUP($A203,'강북영업본부 IU'!$A:$G,3,FALSE),0)</f>
        <v>17300</v>
      </c>
      <c r="N203" s="4">
        <f>IFERROR(VLOOKUP($A203,'강북영업본부 IU'!$A:$G,4,FALSE),0)</f>
        <v>1427219</v>
      </c>
      <c r="O203" s="4">
        <f>IFERROR(VLOOKUP($A203,'강북영업본부 IU'!$A:$G,5,FALSE),0)</f>
        <v>2089266</v>
      </c>
      <c r="P203" s="4">
        <f>IFERROR(VLOOKUP($A203,'강북영업본부 IU'!$A:$G,6,FALSE),0)</f>
        <v>469309</v>
      </c>
      <c r="Q203" s="4">
        <f>IFERROR(VLOOKUP($A203,'강북영업본부 IU'!$A:$G,7,FALSE),0)</f>
        <v>66000</v>
      </c>
      <c r="R203" s="4" t="b">
        <f t="shared" si="57"/>
        <v>1</v>
      </c>
      <c r="U203" s="7">
        <f t="shared" si="58"/>
        <v>17300</v>
      </c>
      <c r="V203" s="4">
        <f t="shared" si="59"/>
        <v>7698.2771210775181</v>
      </c>
      <c r="W203" s="4">
        <f t="shared" si="60"/>
        <v>7345.1465643932406</v>
      </c>
      <c r="X203" s="4">
        <f t="shared" si="61"/>
        <v>1716.0344986943121</v>
      </c>
      <c r="Y203" s="4">
        <f t="shared" si="62"/>
        <v>540.54181583492823</v>
      </c>
      <c r="Z203" s="4" t="b">
        <f t="shared" si="63"/>
        <v>1</v>
      </c>
    </row>
    <row r="204" spans="1:26" ht="16" x14ac:dyDescent="0.25">
      <c r="A204" s="23" t="s">
        <v>174</v>
      </c>
      <c r="B204" s="49">
        <f t="shared" si="48"/>
        <v>0</v>
      </c>
      <c r="C204" s="49">
        <f t="shared" si="49"/>
        <v>0</v>
      </c>
      <c r="D204" s="49">
        <f t="shared" si="50"/>
        <v>0</v>
      </c>
      <c r="E204" s="49">
        <f t="shared" si="51"/>
        <v>0</v>
      </c>
      <c r="F204" s="49">
        <f t="shared" si="52"/>
        <v>0</v>
      </c>
      <c r="G204" s="49">
        <f t="shared" si="53"/>
        <v>0</v>
      </c>
      <c r="H204" s="49">
        <f t="shared" si="54"/>
        <v>0</v>
      </c>
      <c r="I204" s="7" t="b">
        <f t="shared" si="55"/>
        <v>1</v>
      </c>
      <c r="L204" s="4">
        <f t="shared" si="56"/>
        <v>0</v>
      </c>
      <c r="M204" s="4">
        <f>IFERROR(VLOOKUP($A204,'강북영업본부 IU'!$A:$G,3,FALSE),0)</f>
        <v>0</v>
      </c>
      <c r="N204" s="4">
        <f>IFERROR(VLOOKUP($A204,'강북영업본부 IU'!$A:$G,4,FALSE),0)</f>
        <v>0</v>
      </c>
      <c r="O204" s="4">
        <f>IFERROR(VLOOKUP($A204,'강북영업본부 IU'!$A:$G,5,FALSE),0)</f>
        <v>0</v>
      </c>
      <c r="P204" s="4">
        <f>IFERROR(VLOOKUP($A204,'강북영업본부 IU'!$A:$G,6,FALSE),0)</f>
        <v>0</v>
      </c>
      <c r="Q204" s="4">
        <f>IFERROR(VLOOKUP($A204,'강북영업본부 IU'!$A:$G,7,FALSE),0)</f>
        <v>0</v>
      </c>
      <c r="R204" s="4" t="b">
        <f t="shared" si="57"/>
        <v>1</v>
      </c>
      <c r="U204" s="7">
        <f t="shared" si="58"/>
        <v>0</v>
      </c>
      <c r="V204" s="4">
        <f t="shared" si="59"/>
        <v>0</v>
      </c>
      <c r="W204" s="4">
        <f t="shared" si="60"/>
        <v>0</v>
      </c>
      <c r="X204" s="4">
        <f t="shared" si="61"/>
        <v>0</v>
      </c>
      <c r="Y204" s="4">
        <f t="shared" si="62"/>
        <v>0</v>
      </c>
      <c r="Z204" s="4" t="b">
        <f t="shared" si="63"/>
        <v>1</v>
      </c>
    </row>
    <row r="205" spans="1:26" ht="16" x14ac:dyDescent="0.25">
      <c r="A205" s="23" t="s">
        <v>104</v>
      </c>
      <c r="B205" s="49">
        <f t="shared" si="48"/>
        <v>4555800</v>
      </c>
      <c r="C205" s="49">
        <f t="shared" si="49"/>
        <v>0</v>
      </c>
      <c r="D205" s="49">
        <f t="shared" si="50"/>
        <v>0</v>
      </c>
      <c r="E205" s="49">
        <f t="shared" si="51"/>
        <v>3961550.8454489987</v>
      </c>
      <c r="F205" s="49">
        <f t="shared" si="52"/>
        <v>0</v>
      </c>
      <c r="G205" s="49">
        <f t="shared" si="53"/>
        <v>0</v>
      </c>
      <c r="H205" s="49">
        <f t="shared" si="54"/>
        <v>594249.1545510008</v>
      </c>
      <c r="I205" s="7" t="b">
        <f t="shared" si="55"/>
        <v>1</v>
      </c>
      <c r="L205" s="4">
        <f t="shared" si="56"/>
        <v>4555800</v>
      </c>
      <c r="M205" s="4">
        <f>IFERROR(VLOOKUP($A205,'강북영업본부 IU'!$A:$G,3,FALSE),0)</f>
        <v>4555800</v>
      </c>
      <c r="N205" s="4">
        <f>IFERROR(VLOOKUP($A205,'강북영업본부 IU'!$A:$G,4,FALSE),0)</f>
        <v>0</v>
      </c>
      <c r="O205" s="4">
        <f>IFERROR(VLOOKUP($A205,'강북영업본부 IU'!$A:$G,5,FALSE),0)</f>
        <v>0</v>
      </c>
      <c r="P205" s="4">
        <f>IFERROR(VLOOKUP($A205,'강북영업본부 IU'!$A:$G,6,FALSE),0)</f>
        <v>0</v>
      </c>
      <c r="Q205" s="4">
        <f>IFERROR(VLOOKUP($A205,'강북영업본부 IU'!$A:$G,7,FALSE),0)</f>
        <v>0</v>
      </c>
      <c r="R205" s="4" t="b">
        <f t="shared" si="57"/>
        <v>1</v>
      </c>
      <c r="U205" s="7">
        <f t="shared" si="58"/>
        <v>4555800</v>
      </c>
      <c r="V205" s="4">
        <f t="shared" si="59"/>
        <v>2027272.3068326565</v>
      </c>
      <c r="W205" s="4">
        <f t="shared" si="60"/>
        <v>1934278.5386163425</v>
      </c>
      <c r="X205" s="4">
        <f t="shared" si="61"/>
        <v>451902.31035558076</v>
      </c>
      <c r="Y205" s="4">
        <f t="shared" si="62"/>
        <v>142346.84419541998</v>
      </c>
      <c r="Z205" s="4" t="b">
        <f t="shared" si="63"/>
        <v>1</v>
      </c>
    </row>
    <row r="206" spans="1:26" ht="16" x14ac:dyDescent="0.25">
      <c r="A206" s="25" t="s">
        <v>240</v>
      </c>
      <c r="B206" s="49">
        <f t="shared" si="48"/>
        <v>0</v>
      </c>
      <c r="C206" s="49">
        <f t="shared" si="49"/>
        <v>0</v>
      </c>
      <c r="D206" s="49">
        <f t="shared" si="50"/>
        <v>0</v>
      </c>
      <c r="E206" s="49">
        <f t="shared" si="51"/>
        <v>0</v>
      </c>
      <c r="F206" s="49">
        <f t="shared" si="52"/>
        <v>0</v>
      </c>
      <c r="G206" s="49">
        <f t="shared" si="53"/>
        <v>0</v>
      </c>
      <c r="H206" s="49">
        <f t="shared" si="54"/>
        <v>0</v>
      </c>
      <c r="I206" s="7" t="b">
        <f t="shared" si="55"/>
        <v>1</v>
      </c>
      <c r="L206" s="4">
        <f t="shared" si="56"/>
        <v>0</v>
      </c>
      <c r="M206" s="4">
        <f>IFERROR(VLOOKUP($A206,'강북영업본부 IU'!$A:$G,3,FALSE),0)</f>
        <v>0</v>
      </c>
      <c r="N206" s="4">
        <f>IFERROR(VLOOKUP($A206,'강북영업본부 IU'!$A:$G,4,FALSE),0)</f>
        <v>0</v>
      </c>
      <c r="O206" s="4">
        <f>IFERROR(VLOOKUP($A206,'강북영업본부 IU'!$A:$G,5,FALSE),0)</f>
        <v>0</v>
      </c>
      <c r="P206" s="4">
        <f>IFERROR(VLOOKUP($A206,'강북영업본부 IU'!$A:$G,6,FALSE),0)</f>
        <v>0</v>
      </c>
      <c r="Q206" s="4">
        <f>IFERROR(VLOOKUP($A206,'강북영업본부 IU'!$A:$G,7,FALSE),0)</f>
        <v>0</v>
      </c>
      <c r="R206" s="4" t="b">
        <f t="shared" si="57"/>
        <v>1</v>
      </c>
      <c r="U206" s="7">
        <f t="shared" si="58"/>
        <v>0</v>
      </c>
      <c r="V206" s="4">
        <f t="shared" si="59"/>
        <v>0</v>
      </c>
      <c r="W206" s="4">
        <f t="shared" si="60"/>
        <v>0</v>
      </c>
      <c r="X206" s="4">
        <f t="shared" si="61"/>
        <v>0</v>
      </c>
      <c r="Y206" s="4">
        <f t="shared" si="62"/>
        <v>0</v>
      </c>
      <c r="Z206" s="4" t="b">
        <f t="shared" si="63"/>
        <v>1</v>
      </c>
    </row>
    <row r="207" spans="1:26" ht="16" x14ac:dyDescent="0.25">
      <c r="A207" s="23" t="s">
        <v>241</v>
      </c>
      <c r="B207" s="49">
        <f t="shared" si="48"/>
        <v>0</v>
      </c>
      <c r="C207" s="49">
        <f t="shared" si="49"/>
        <v>0</v>
      </c>
      <c r="D207" s="49">
        <f t="shared" si="50"/>
        <v>0</v>
      </c>
      <c r="E207" s="49">
        <f t="shared" si="51"/>
        <v>0</v>
      </c>
      <c r="F207" s="49">
        <f t="shared" si="52"/>
        <v>0</v>
      </c>
      <c r="G207" s="49">
        <f t="shared" si="53"/>
        <v>0</v>
      </c>
      <c r="H207" s="49">
        <f t="shared" si="54"/>
        <v>0</v>
      </c>
      <c r="I207" s="7" t="b">
        <f t="shared" si="55"/>
        <v>1</v>
      </c>
      <c r="L207" s="4">
        <f t="shared" si="56"/>
        <v>0</v>
      </c>
      <c r="M207" s="4">
        <f>IFERROR(VLOOKUP($A207,'강북영업본부 IU'!$A:$G,3,FALSE),0)</f>
        <v>0</v>
      </c>
      <c r="N207" s="4">
        <f>IFERROR(VLOOKUP($A207,'강북영업본부 IU'!$A:$G,4,FALSE),0)</f>
        <v>0</v>
      </c>
      <c r="O207" s="4">
        <f>IFERROR(VLOOKUP($A207,'강북영업본부 IU'!$A:$G,5,FALSE),0)</f>
        <v>0</v>
      </c>
      <c r="P207" s="4">
        <f>IFERROR(VLOOKUP($A207,'강북영업본부 IU'!$A:$G,6,FALSE),0)</f>
        <v>0</v>
      </c>
      <c r="Q207" s="4">
        <f>IFERROR(VLOOKUP($A207,'강북영업본부 IU'!$A:$G,7,FALSE),0)</f>
        <v>0</v>
      </c>
      <c r="R207" s="4" t="b">
        <f t="shared" si="57"/>
        <v>1</v>
      </c>
      <c r="U207" s="7">
        <f t="shared" si="58"/>
        <v>0</v>
      </c>
      <c r="V207" s="4">
        <f t="shared" si="59"/>
        <v>0</v>
      </c>
      <c r="W207" s="4">
        <f t="shared" si="60"/>
        <v>0</v>
      </c>
      <c r="X207" s="4">
        <f t="shared" si="61"/>
        <v>0</v>
      </c>
      <c r="Y207" s="4">
        <f t="shared" si="62"/>
        <v>0</v>
      </c>
      <c r="Z207" s="4" t="b">
        <f t="shared" si="63"/>
        <v>1</v>
      </c>
    </row>
    <row r="208" spans="1:26" ht="16" x14ac:dyDescent="0.25">
      <c r="A208" s="25" t="s">
        <v>242</v>
      </c>
      <c r="B208" s="49">
        <f t="shared" si="48"/>
        <v>0</v>
      </c>
      <c r="C208" s="49">
        <f t="shared" si="49"/>
        <v>0</v>
      </c>
      <c r="D208" s="49">
        <f t="shared" si="50"/>
        <v>0</v>
      </c>
      <c r="E208" s="49">
        <f t="shared" si="51"/>
        <v>0</v>
      </c>
      <c r="F208" s="49">
        <f t="shared" si="52"/>
        <v>0</v>
      </c>
      <c r="G208" s="49">
        <f t="shared" si="53"/>
        <v>0</v>
      </c>
      <c r="H208" s="49">
        <f t="shared" si="54"/>
        <v>0</v>
      </c>
      <c r="I208" s="7" t="b">
        <f t="shared" si="55"/>
        <v>1</v>
      </c>
      <c r="L208" s="4">
        <f t="shared" si="56"/>
        <v>0</v>
      </c>
      <c r="M208" s="4">
        <f>IFERROR(VLOOKUP($A208,'강북영업본부 IU'!$A:$G,3,FALSE),0)</f>
        <v>0</v>
      </c>
      <c r="N208" s="4">
        <f>IFERROR(VLOOKUP($A208,'강북영업본부 IU'!$A:$G,4,FALSE),0)</f>
        <v>0</v>
      </c>
      <c r="O208" s="4">
        <f>IFERROR(VLOOKUP($A208,'강북영업본부 IU'!$A:$G,5,FALSE),0)</f>
        <v>0</v>
      </c>
      <c r="P208" s="4">
        <f>IFERROR(VLOOKUP($A208,'강북영업본부 IU'!$A:$G,6,FALSE),0)</f>
        <v>0</v>
      </c>
      <c r="Q208" s="4">
        <f>IFERROR(VLOOKUP($A208,'강북영업본부 IU'!$A:$G,7,FALSE),0)</f>
        <v>0</v>
      </c>
      <c r="R208" s="4" t="b">
        <f t="shared" si="57"/>
        <v>1</v>
      </c>
      <c r="U208" s="7">
        <f t="shared" si="58"/>
        <v>0</v>
      </c>
      <c r="V208" s="4">
        <f t="shared" si="59"/>
        <v>0</v>
      </c>
      <c r="W208" s="4">
        <f t="shared" si="60"/>
        <v>0</v>
      </c>
      <c r="X208" s="4">
        <f t="shared" si="61"/>
        <v>0</v>
      </c>
      <c r="Y208" s="4">
        <f t="shared" si="62"/>
        <v>0</v>
      </c>
      <c r="Z208" s="4" t="b">
        <f t="shared" si="63"/>
        <v>1</v>
      </c>
    </row>
    <row r="209" spans="1:26" ht="16" x14ac:dyDescent="0.25">
      <c r="A209" s="23" t="s">
        <v>243</v>
      </c>
      <c r="B209" s="49">
        <f t="shared" si="48"/>
        <v>0</v>
      </c>
      <c r="C209" s="49">
        <f t="shared" si="49"/>
        <v>0</v>
      </c>
      <c r="D209" s="49">
        <f t="shared" si="50"/>
        <v>0</v>
      </c>
      <c r="E209" s="49">
        <f t="shared" si="51"/>
        <v>0</v>
      </c>
      <c r="F209" s="49">
        <f t="shared" si="52"/>
        <v>0</v>
      </c>
      <c r="G209" s="49">
        <f t="shared" si="53"/>
        <v>0</v>
      </c>
      <c r="H209" s="49">
        <f t="shared" si="54"/>
        <v>0</v>
      </c>
      <c r="I209" s="7" t="b">
        <f t="shared" si="55"/>
        <v>1</v>
      </c>
      <c r="L209" s="4">
        <f t="shared" si="56"/>
        <v>0</v>
      </c>
      <c r="M209" s="4">
        <f>IFERROR(VLOOKUP($A209,'강북영업본부 IU'!$A:$G,3,FALSE),0)</f>
        <v>0</v>
      </c>
      <c r="N209" s="4">
        <f>IFERROR(VLOOKUP($A209,'강북영업본부 IU'!$A:$G,4,FALSE),0)</f>
        <v>0</v>
      </c>
      <c r="O209" s="4">
        <f>IFERROR(VLOOKUP($A209,'강북영업본부 IU'!$A:$G,5,FALSE),0)</f>
        <v>0</v>
      </c>
      <c r="P209" s="4">
        <f>IFERROR(VLOOKUP($A209,'강북영업본부 IU'!$A:$G,6,FALSE),0)</f>
        <v>0</v>
      </c>
      <c r="Q209" s="4">
        <f>IFERROR(VLOOKUP($A209,'강북영업본부 IU'!$A:$G,7,FALSE),0)</f>
        <v>0</v>
      </c>
      <c r="R209" s="4" t="b">
        <f t="shared" si="57"/>
        <v>1</v>
      </c>
      <c r="U209" s="7">
        <f t="shared" si="58"/>
        <v>0</v>
      </c>
      <c r="V209" s="4">
        <f t="shared" si="59"/>
        <v>0</v>
      </c>
      <c r="W209" s="4">
        <f t="shared" si="60"/>
        <v>0</v>
      </c>
      <c r="X209" s="4">
        <f t="shared" si="61"/>
        <v>0</v>
      </c>
      <c r="Y209" s="4">
        <f t="shared" si="62"/>
        <v>0</v>
      </c>
      <c r="Z209" s="4" t="b">
        <f t="shared" si="63"/>
        <v>1</v>
      </c>
    </row>
    <row r="210" spans="1:26" ht="16" x14ac:dyDescent="0.25">
      <c r="A210" s="23" t="s">
        <v>334</v>
      </c>
      <c r="B210" s="49">
        <f t="shared" si="48"/>
        <v>0</v>
      </c>
      <c r="C210" s="49">
        <f t="shared" si="49"/>
        <v>0</v>
      </c>
      <c r="D210" s="49">
        <f t="shared" si="50"/>
        <v>0</v>
      </c>
      <c r="E210" s="49">
        <f t="shared" si="51"/>
        <v>0</v>
      </c>
      <c r="F210" s="49">
        <f t="shared" si="52"/>
        <v>0</v>
      </c>
      <c r="G210" s="49">
        <f t="shared" si="53"/>
        <v>0</v>
      </c>
      <c r="H210" s="49">
        <f t="shared" si="54"/>
        <v>0</v>
      </c>
      <c r="I210" s="7" t="b">
        <f t="shared" si="55"/>
        <v>1</v>
      </c>
      <c r="L210" s="4">
        <f t="shared" si="56"/>
        <v>0</v>
      </c>
      <c r="M210" s="4">
        <f>IFERROR(VLOOKUP($A210,'강북영업본부 IU'!$A:$G,3,FALSE),0)</f>
        <v>0</v>
      </c>
      <c r="N210" s="4">
        <f>IFERROR(VLOOKUP($A210,'강북영업본부 IU'!$A:$G,4,FALSE),0)</f>
        <v>0</v>
      </c>
      <c r="O210" s="4">
        <f>IFERROR(VLOOKUP($A210,'강북영업본부 IU'!$A:$G,5,FALSE),0)</f>
        <v>0</v>
      </c>
      <c r="P210" s="4">
        <f>IFERROR(VLOOKUP($A210,'강북영업본부 IU'!$A:$G,6,FALSE),0)</f>
        <v>0</v>
      </c>
      <c r="Q210" s="4">
        <f>IFERROR(VLOOKUP($A210,'강북영업본부 IU'!$A:$G,7,FALSE),0)</f>
        <v>0</v>
      </c>
      <c r="R210" s="4" t="b">
        <f t="shared" si="57"/>
        <v>1</v>
      </c>
      <c r="U210" s="7">
        <f t="shared" si="58"/>
        <v>0</v>
      </c>
      <c r="V210" s="4">
        <f t="shared" si="59"/>
        <v>0</v>
      </c>
      <c r="W210" s="4">
        <f t="shared" si="60"/>
        <v>0</v>
      </c>
      <c r="X210" s="4">
        <f t="shared" si="61"/>
        <v>0</v>
      </c>
      <c r="Y210" s="4">
        <f t="shared" si="62"/>
        <v>0</v>
      </c>
      <c r="Z210" s="4" t="b">
        <f t="shared" si="63"/>
        <v>1</v>
      </c>
    </row>
    <row r="211" spans="1:26" ht="16" x14ac:dyDescent="0.25">
      <c r="A211" s="24" t="s">
        <v>175</v>
      </c>
      <c r="B211" s="49">
        <f t="shared" si="48"/>
        <v>0</v>
      </c>
      <c r="C211" s="49">
        <f t="shared" si="49"/>
        <v>0</v>
      </c>
      <c r="D211" s="49">
        <f t="shared" si="50"/>
        <v>0</v>
      </c>
      <c r="E211" s="49">
        <f t="shared" si="51"/>
        <v>0</v>
      </c>
      <c r="F211" s="49">
        <f t="shared" si="52"/>
        <v>0</v>
      </c>
      <c r="G211" s="49">
        <f t="shared" si="53"/>
        <v>0</v>
      </c>
      <c r="H211" s="49">
        <f t="shared" si="54"/>
        <v>0</v>
      </c>
      <c r="I211" s="7" t="b">
        <f t="shared" si="55"/>
        <v>1</v>
      </c>
      <c r="L211" s="4">
        <f t="shared" si="56"/>
        <v>0</v>
      </c>
      <c r="M211" s="4">
        <f>IFERROR(VLOOKUP($A211,'강북영업본부 IU'!$A:$G,3,FALSE),0)</f>
        <v>0</v>
      </c>
      <c r="N211" s="4">
        <f>IFERROR(VLOOKUP($A211,'강북영업본부 IU'!$A:$G,4,FALSE),0)</f>
        <v>0</v>
      </c>
      <c r="O211" s="4">
        <f>IFERROR(VLOOKUP($A211,'강북영업본부 IU'!$A:$G,5,FALSE),0)</f>
        <v>0</v>
      </c>
      <c r="P211" s="4">
        <f>IFERROR(VLOOKUP($A211,'강북영업본부 IU'!$A:$G,6,FALSE),0)</f>
        <v>0</v>
      </c>
      <c r="Q211" s="4">
        <f>IFERROR(VLOOKUP($A211,'강북영업본부 IU'!$A:$G,7,FALSE),0)</f>
        <v>0</v>
      </c>
      <c r="R211" s="4" t="b">
        <f t="shared" si="57"/>
        <v>1</v>
      </c>
      <c r="U211" s="7">
        <f t="shared" si="58"/>
        <v>0</v>
      </c>
      <c r="V211" s="4">
        <f t="shared" si="59"/>
        <v>0</v>
      </c>
      <c r="W211" s="4">
        <f t="shared" si="60"/>
        <v>0</v>
      </c>
      <c r="X211" s="4">
        <f t="shared" si="61"/>
        <v>0</v>
      </c>
      <c r="Y211" s="4">
        <f t="shared" si="62"/>
        <v>0</v>
      </c>
      <c r="Z211" s="4" t="b">
        <f t="shared" si="63"/>
        <v>1</v>
      </c>
    </row>
    <row r="212" spans="1:26" ht="16" x14ac:dyDescent="0.25">
      <c r="A212" s="23" t="s">
        <v>176</v>
      </c>
      <c r="B212" s="49">
        <f t="shared" si="48"/>
        <v>0</v>
      </c>
      <c r="C212" s="49">
        <f t="shared" si="49"/>
        <v>0</v>
      </c>
      <c r="D212" s="49">
        <f t="shared" si="50"/>
        <v>0</v>
      </c>
      <c r="E212" s="49">
        <f t="shared" si="51"/>
        <v>0</v>
      </c>
      <c r="F212" s="49">
        <f t="shared" si="52"/>
        <v>0</v>
      </c>
      <c r="G212" s="49">
        <f t="shared" si="53"/>
        <v>0</v>
      </c>
      <c r="H212" s="49">
        <f t="shared" si="54"/>
        <v>0</v>
      </c>
      <c r="I212" s="7" t="b">
        <f t="shared" si="55"/>
        <v>1</v>
      </c>
      <c r="L212" s="4">
        <f t="shared" si="56"/>
        <v>0</v>
      </c>
      <c r="M212" s="4">
        <f>IFERROR(VLOOKUP($A212,'강북영업본부 IU'!$A:$G,3,FALSE),0)</f>
        <v>0</v>
      </c>
      <c r="N212" s="4">
        <f>IFERROR(VLOOKUP($A212,'강북영업본부 IU'!$A:$G,4,FALSE),0)</f>
        <v>0</v>
      </c>
      <c r="O212" s="4">
        <f>IFERROR(VLOOKUP($A212,'강북영업본부 IU'!$A:$G,5,FALSE),0)</f>
        <v>0</v>
      </c>
      <c r="P212" s="4">
        <f>IFERROR(VLOOKUP($A212,'강북영업본부 IU'!$A:$G,6,FALSE),0)</f>
        <v>0</v>
      </c>
      <c r="Q212" s="4">
        <f>IFERROR(VLOOKUP($A212,'강북영업본부 IU'!$A:$G,7,FALSE),0)</f>
        <v>0</v>
      </c>
      <c r="R212" s="4" t="b">
        <f t="shared" si="57"/>
        <v>1</v>
      </c>
      <c r="U212" s="7">
        <f t="shared" si="58"/>
        <v>0</v>
      </c>
      <c r="V212" s="4">
        <f t="shared" si="59"/>
        <v>0</v>
      </c>
      <c r="W212" s="4">
        <f t="shared" si="60"/>
        <v>0</v>
      </c>
      <c r="X212" s="4">
        <f t="shared" si="61"/>
        <v>0</v>
      </c>
      <c r="Y212" s="4">
        <f t="shared" si="62"/>
        <v>0</v>
      </c>
      <c r="Z212" s="4" t="b">
        <f t="shared" si="63"/>
        <v>1</v>
      </c>
    </row>
    <row r="213" spans="1:26" ht="16" x14ac:dyDescent="0.25">
      <c r="A213" s="24" t="s">
        <v>105</v>
      </c>
      <c r="B213" s="49">
        <f t="shared" si="48"/>
        <v>115065783</v>
      </c>
      <c r="C213" s="49">
        <f t="shared" si="49"/>
        <v>51050717</v>
      </c>
      <c r="D213" s="49">
        <f t="shared" si="50"/>
        <v>61808704</v>
      </c>
      <c r="E213" s="49">
        <f t="shared" si="51"/>
        <v>185768.89127430902</v>
      </c>
      <c r="F213" s="49">
        <f t="shared" si="52"/>
        <v>1992727</v>
      </c>
      <c r="G213" s="49">
        <f t="shared" si="53"/>
        <v>0</v>
      </c>
      <c r="H213" s="49">
        <f t="shared" si="54"/>
        <v>27866.108725691</v>
      </c>
      <c r="I213" s="7" t="b">
        <f t="shared" si="55"/>
        <v>1</v>
      </c>
      <c r="L213" s="4">
        <f t="shared" si="56"/>
        <v>115065783</v>
      </c>
      <c r="M213" s="4">
        <f>IFERROR(VLOOKUP($A213,'강북영업본부 IU'!$A:$G,3,FALSE),0)</f>
        <v>213635</v>
      </c>
      <c r="N213" s="4">
        <f>IFERROR(VLOOKUP($A213,'강북영업본부 IU'!$A:$G,4,FALSE),0)</f>
        <v>51050717</v>
      </c>
      <c r="O213" s="4">
        <f>IFERROR(VLOOKUP($A213,'강북영업본부 IU'!$A:$G,5,FALSE),0)</f>
        <v>61808704</v>
      </c>
      <c r="P213" s="4">
        <f>IFERROR(VLOOKUP($A213,'강북영업본부 IU'!$A:$G,6,FALSE),0)</f>
        <v>1992727</v>
      </c>
      <c r="Q213" s="4">
        <f>IFERROR(VLOOKUP($A213,'강북영업본부 IU'!$A:$G,7,FALSE),0)</f>
        <v>0</v>
      </c>
      <c r="R213" s="4" t="b">
        <f t="shared" si="57"/>
        <v>1</v>
      </c>
      <c r="U213" s="7">
        <f t="shared" si="58"/>
        <v>213635</v>
      </c>
      <c r="V213" s="4">
        <f t="shared" si="59"/>
        <v>95064.822702970851</v>
      </c>
      <c r="W213" s="4">
        <f t="shared" si="60"/>
        <v>90704.068571338154</v>
      </c>
      <c r="X213" s="4">
        <f t="shared" si="61"/>
        <v>21191.04220396297</v>
      </c>
      <c r="Y213" s="4">
        <f t="shared" si="62"/>
        <v>6675.0665217280284</v>
      </c>
      <c r="Z213" s="4" t="b">
        <f t="shared" si="63"/>
        <v>1</v>
      </c>
    </row>
    <row r="214" spans="1:26" ht="16" x14ac:dyDescent="0.25">
      <c r="A214" s="25" t="s">
        <v>186</v>
      </c>
      <c r="B214" s="49">
        <f t="shared" si="48"/>
        <v>27537510</v>
      </c>
      <c r="C214" s="49">
        <f t="shared" si="49"/>
        <v>5665940</v>
      </c>
      <c r="D214" s="49">
        <f t="shared" si="50"/>
        <v>21871570</v>
      </c>
      <c r="E214" s="49">
        <f t="shared" si="51"/>
        <v>0</v>
      </c>
      <c r="F214" s="49">
        <f t="shared" si="52"/>
        <v>0</v>
      </c>
      <c r="G214" s="49">
        <f t="shared" si="53"/>
        <v>0</v>
      </c>
      <c r="H214" s="49">
        <f t="shared" si="54"/>
        <v>0</v>
      </c>
      <c r="I214" s="7" t="b">
        <f t="shared" si="55"/>
        <v>1</v>
      </c>
      <c r="L214" s="4">
        <f t="shared" si="56"/>
        <v>27537510</v>
      </c>
      <c r="M214" s="4">
        <f>IFERROR(VLOOKUP($A214,'강북영업본부 IU'!$A:$G,3,FALSE),0)</f>
        <v>0</v>
      </c>
      <c r="N214" s="4">
        <f>IFERROR(VLOOKUP($A214,'강북영업본부 IU'!$A:$G,4,FALSE),0)</f>
        <v>5665940</v>
      </c>
      <c r="O214" s="4">
        <f>IFERROR(VLOOKUP($A214,'강북영업본부 IU'!$A:$G,5,FALSE),0)</f>
        <v>21871570</v>
      </c>
      <c r="P214" s="4">
        <f>IFERROR(VLOOKUP($A214,'강북영업본부 IU'!$A:$G,6,FALSE),0)</f>
        <v>0</v>
      </c>
      <c r="Q214" s="4">
        <f>IFERROR(VLOOKUP($A214,'강북영업본부 IU'!$A:$G,7,FALSE),0)</f>
        <v>0</v>
      </c>
      <c r="R214" s="4" t="b">
        <f t="shared" si="57"/>
        <v>1</v>
      </c>
      <c r="U214" s="7">
        <f t="shared" si="58"/>
        <v>0</v>
      </c>
      <c r="V214" s="4">
        <f t="shared" si="59"/>
        <v>0</v>
      </c>
      <c r="W214" s="4">
        <f t="shared" si="60"/>
        <v>0</v>
      </c>
      <c r="X214" s="4">
        <f t="shared" si="61"/>
        <v>0</v>
      </c>
      <c r="Y214" s="4">
        <f t="shared" si="62"/>
        <v>0</v>
      </c>
      <c r="Z214" s="4" t="b">
        <f t="shared" si="63"/>
        <v>1</v>
      </c>
    </row>
    <row r="215" spans="1:26" ht="16" x14ac:dyDescent="0.25">
      <c r="A215" s="25" t="s">
        <v>244</v>
      </c>
      <c r="B215" s="49">
        <f t="shared" si="48"/>
        <v>0</v>
      </c>
      <c r="C215" s="49">
        <f t="shared" si="49"/>
        <v>0</v>
      </c>
      <c r="D215" s="49">
        <f t="shared" si="50"/>
        <v>0</v>
      </c>
      <c r="E215" s="49">
        <f t="shared" si="51"/>
        <v>0</v>
      </c>
      <c r="F215" s="49">
        <f t="shared" si="52"/>
        <v>0</v>
      </c>
      <c r="G215" s="49">
        <f t="shared" si="53"/>
        <v>0</v>
      </c>
      <c r="H215" s="49">
        <f t="shared" si="54"/>
        <v>0</v>
      </c>
      <c r="I215" s="7" t="b">
        <f t="shared" si="55"/>
        <v>1</v>
      </c>
      <c r="L215" s="4">
        <f t="shared" si="56"/>
        <v>0</v>
      </c>
      <c r="M215" s="4">
        <f>IFERROR(VLOOKUP($A215,'강북영업본부 IU'!$A:$G,3,FALSE),0)</f>
        <v>0</v>
      </c>
      <c r="N215" s="4">
        <f>IFERROR(VLOOKUP($A215,'강북영업본부 IU'!$A:$G,4,FALSE),0)</f>
        <v>0</v>
      </c>
      <c r="O215" s="4">
        <f>IFERROR(VLOOKUP($A215,'강북영업본부 IU'!$A:$G,5,FALSE),0)</f>
        <v>0</v>
      </c>
      <c r="P215" s="4">
        <f>IFERROR(VLOOKUP($A215,'강북영업본부 IU'!$A:$G,6,FALSE),0)</f>
        <v>0</v>
      </c>
      <c r="Q215" s="4">
        <f>IFERROR(VLOOKUP($A215,'강북영업본부 IU'!$A:$G,7,FALSE),0)</f>
        <v>0</v>
      </c>
      <c r="R215" s="4" t="b">
        <f t="shared" si="57"/>
        <v>1</v>
      </c>
      <c r="U215" s="7">
        <f t="shared" si="58"/>
        <v>0</v>
      </c>
      <c r="V215" s="4">
        <f t="shared" si="59"/>
        <v>0</v>
      </c>
      <c r="W215" s="4">
        <f t="shared" si="60"/>
        <v>0</v>
      </c>
      <c r="X215" s="4">
        <f t="shared" si="61"/>
        <v>0</v>
      </c>
      <c r="Y215" s="4">
        <f t="shared" si="62"/>
        <v>0</v>
      </c>
      <c r="Z215" s="4" t="b">
        <f t="shared" si="63"/>
        <v>1</v>
      </c>
    </row>
    <row r="216" spans="1:26" ht="16" x14ac:dyDescent="0.25">
      <c r="A216" s="23" t="s">
        <v>106</v>
      </c>
      <c r="B216" s="49">
        <f t="shared" si="48"/>
        <v>200000</v>
      </c>
      <c r="C216" s="49">
        <f t="shared" si="49"/>
        <v>0</v>
      </c>
      <c r="D216" s="49">
        <f t="shared" si="50"/>
        <v>0</v>
      </c>
      <c r="E216" s="49">
        <f t="shared" si="51"/>
        <v>0</v>
      </c>
      <c r="F216" s="49">
        <f t="shared" si="52"/>
        <v>200000</v>
      </c>
      <c r="G216" s="49">
        <f t="shared" si="53"/>
        <v>0</v>
      </c>
      <c r="H216" s="49">
        <f t="shared" si="54"/>
        <v>0</v>
      </c>
      <c r="I216" s="7" t="b">
        <f t="shared" si="55"/>
        <v>1</v>
      </c>
      <c r="L216" s="4">
        <f t="shared" si="56"/>
        <v>200000</v>
      </c>
      <c r="M216" s="4">
        <f>IFERROR(VLOOKUP($A216,'강북영업본부 IU'!$A:$G,3,FALSE),0)</f>
        <v>0</v>
      </c>
      <c r="N216" s="4">
        <f>IFERROR(VLOOKUP($A216,'강북영업본부 IU'!$A:$G,4,FALSE),0)</f>
        <v>0</v>
      </c>
      <c r="O216" s="4">
        <f>IFERROR(VLOOKUP($A216,'강북영업본부 IU'!$A:$G,5,FALSE),0)</f>
        <v>0</v>
      </c>
      <c r="P216" s="4">
        <f>IFERROR(VLOOKUP($A216,'강북영업본부 IU'!$A:$G,6,FALSE),0)</f>
        <v>200000</v>
      </c>
      <c r="Q216" s="4">
        <f>IFERROR(VLOOKUP($A216,'강북영업본부 IU'!$A:$G,7,FALSE),0)</f>
        <v>0</v>
      </c>
      <c r="R216" s="4" t="b">
        <f t="shared" si="57"/>
        <v>1</v>
      </c>
      <c r="U216" s="7">
        <f t="shared" si="58"/>
        <v>0</v>
      </c>
      <c r="V216" s="4">
        <f t="shared" si="59"/>
        <v>0</v>
      </c>
      <c r="W216" s="4">
        <f t="shared" si="60"/>
        <v>0</v>
      </c>
      <c r="X216" s="4">
        <f t="shared" si="61"/>
        <v>0</v>
      </c>
      <c r="Y216" s="4">
        <f t="shared" si="62"/>
        <v>0</v>
      </c>
      <c r="Z216" s="4" t="b">
        <f t="shared" si="63"/>
        <v>1</v>
      </c>
    </row>
    <row r="217" spans="1:26" ht="16" x14ac:dyDescent="0.25">
      <c r="A217" s="25" t="s">
        <v>107</v>
      </c>
      <c r="B217" s="49">
        <f t="shared" si="48"/>
        <v>8991984</v>
      </c>
      <c r="C217" s="49">
        <f t="shared" si="49"/>
        <v>8724134</v>
      </c>
      <c r="D217" s="49">
        <f t="shared" si="50"/>
        <v>267850</v>
      </c>
      <c r="E217" s="49">
        <f t="shared" si="51"/>
        <v>0</v>
      </c>
      <c r="F217" s="49">
        <f t="shared" si="52"/>
        <v>0</v>
      </c>
      <c r="G217" s="49">
        <f t="shared" si="53"/>
        <v>0</v>
      </c>
      <c r="H217" s="49">
        <f t="shared" si="54"/>
        <v>0</v>
      </c>
      <c r="I217" s="7" t="b">
        <f t="shared" si="55"/>
        <v>1</v>
      </c>
      <c r="L217" s="4">
        <f t="shared" si="56"/>
        <v>8991984</v>
      </c>
      <c r="M217" s="4">
        <f>IFERROR(VLOOKUP($A217,'강북영업본부 IU'!$A:$G,3,FALSE),0)</f>
        <v>0</v>
      </c>
      <c r="N217" s="4">
        <f>IFERROR(VLOOKUP($A217,'강북영업본부 IU'!$A:$G,4,FALSE),0)</f>
        <v>8724134</v>
      </c>
      <c r="O217" s="4">
        <f>IFERROR(VLOOKUP($A217,'강북영업본부 IU'!$A:$G,5,FALSE),0)</f>
        <v>267850</v>
      </c>
      <c r="P217" s="4">
        <f>IFERROR(VLOOKUP($A217,'강북영업본부 IU'!$A:$G,6,FALSE),0)</f>
        <v>0</v>
      </c>
      <c r="Q217" s="4">
        <f>IFERROR(VLOOKUP($A217,'강북영업본부 IU'!$A:$G,7,FALSE),0)</f>
        <v>0</v>
      </c>
      <c r="R217" s="4" t="b">
        <f t="shared" si="57"/>
        <v>1</v>
      </c>
      <c r="U217" s="7">
        <f t="shared" si="58"/>
        <v>0</v>
      </c>
      <c r="V217" s="4">
        <f t="shared" si="59"/>
        <v>0</v>
      </c>
      <c r="W217" s="4">
        <f t="shared" si="60"/>
        <v>0</v>
      </c>
      <c r="X217" s="4">
        <f t="shared" si="61"/>
        <v>0</v>
      </c>
      <c r="Y217" s="4">
        <f t="shared" si="62"/>
        <v>0</v>
      </c>
      <c r="Z217" s="4" t="b">
        <f t="shared" si="63"/>
        <v>1</v>
      </c>
    </row>
    <row r="218" spans="1:26" ht="16" x14ac:dyDescent="0.25">
      <c r="A218" s="26" t="s">
        <v>108</v>
      </c>
      <c r="B218" s="49">
        <f t="shared" si="48"/>
        <v>53387700</v>
      </c>
      <c r="C218" s="49">
        <f t="shared" si="49"/>
        <v>27472500</v>
      </c>
      <c r="D218" s="49">
        <f t="shared" si="50"/>
        <v>25915200</v>
      </c>
      <c r="E218" s="49">
        <f t="shared" si="51"/>
        <v>0</v>
      </c>
      <c r="F218" s="49">
        <f t="shared" si="52"/>
        <v>0</v>
      </c>
      <c r="G218" s="49">
        <f t="shared" si="53"/>
        <v>0</v>
      </c>
      <c r="H218" s="49">
        <f t="shared" si="54"/>
        <v>0</v>
      </c>
      <c r="I218" s="7" t="b">
        <f t="shared" si="55"/>
        <v>1</v>
      </c>
      <c r="L218" s="4">
        <f t="shared" si="56"/>
        <v>53387700</v>
      </c>
      <c r="M218" s="4">
        <f>IFERROR(VLOOKUP($A218,'강북영업본부 IU'!$A:$G,3,FALSE),0)</f>
        <v>0</v>
      </c>
      <c r="N218" s="4">
        <f>IFERROR(VLOOKUP($A218,'강북영업본부 IU'!$A:$G,4,FALSE),0)</f>
        <v>27472500</v>
      </c>
      <c r="O218" s="4">
        <f>IFERROR(VLOOKUP($A218,'강북영업본부 IU'!$A:$G,5,FALSE),0)</f>
        <v>25915200</v>
      </c>
      <c r="P218" s="4">
        <f>IFERROR(VLOOKUP($A218,'강북영업본부 IU'!$A:$G,6,FALSE),0)</f>
        <v>0</v>
      </c>
      <c r="Q218" s="4">
        <f>IFERROR(VLOOKUP($A218,'강북영업본부 IU'!$A:$G,7,FALSE),0)</f>
        <v>0</v>
      </c>
      <c r="R218" s="4" t="b">
        <f t="shared" si="57"/>
        <v>1</v>
      </c>
      <c r="U218" s="7">
        <f t="shared" si="58"/>
        <v>0</v>
      </c>
      <c r="V218" s="4">
        <f t="shared" si="59"/>
        <v>0</v>
      </c>
      <c r="W218" s="4">
        <f t="shared" si="60"/>
        <v>0</v>
      </c>
      <c r="X218" s="4">
        <f t="shared" si="61"/>
        <v>0</v>
      </c>
      <c r="Y218" s="4">
        <f t="shared" si="62"/>
        <v>0</v>
      </c>
      <c r="Z218" s="4" t="b">
        <f t="shared" si="63"/>
        <v>1</v>
      </c>
    </row>
    <row r="219" spans="1:26" ht="16" x14ac:dyDescent="0.25">
      <c r="A219" s="23" t="s">
        <v>131</v>
      </c>
      <c r="B219" s="49">
        <f t="shared" si="48"/>
        <v>1792727</v>
      </c>
      <c r="C219" s="49">
        <f t="shared" si="49"/>
        <v>0</v>
      </c>
      <c r="D219" s="49">
        <f t="shared" si="50"/>
        <v>0</v>
      </c>
      <c r="E219" s="49">
        <f t="shared" si="51"/>
        <v>0</v>
      </c>
      <c r="F219" s="49">
        <f t="shared" si="52"/>
        <v>1792727</v>
      </c>
      <c r="G219" s="49">
        <f t="shared" si="53"/>
        <v>0</v>
      </c>
      <c r="H219" s="49">
        <f t="shared" si="54"/>
        <v>0</v>
      </c>
      <c r="I219" s="7" t="b">
        <f t="shared" si="55"/>
        <v>1</v>
      </c>
      <c r="L219" s="4">
        <f t="shared" si="56"/>
        <v>1792727</v>
      </c>
      <c r="M219" s="4">
        <f>IFERROR(VLOOKUP($A219,'강북영업본부 IU'!$A:$G,3,FALSE),0)</f>
        <v>0</v>
      </c>
      <c r="N219" s="4">
        <f>IFERROR(VLOOKUP($A219,'강북영업본부 IU'!$A:$G,4,FALSE),0)</f>
        <v>0</v>
      </c>
      <c r="O219" s="4">
        <f>IFERROR(VLOOKUP($A219,'강북영업본부 IU'!$A:$G,5,FALSE),0)</f>
        <v>0</v>
      </c>
      <c r="P219" s="4">
        <f>IFERROR(VLOOKUP($A219,'강북영업본부 IU'!$A:$G,6,FALSE),0)</f>
        <v>1792727</v>
      </c>
      <c r="Q219" s="4">
        <f>IFERROR(VLOOKUP($A219,'강북영업본부 IU'!$A:$G,7,FALSE),0)</f>
        <v>0</v>
      </c>
      <c r="R219" s="4" t="b">
        <f t="shared" si="57"/>
        <v>1</v>
      </c>
      <c r="U219" s="7">
        <f t="shared" si="58"/>
        <v>0</v>
      </c>
      <c r="V219" s="4">
        <f t="shared" si="59"/>
        <v>0</v>
      </c>
      <c r="W219" s="4">
        <f t="shared" si="60"/>
        <v>0</v>
      </c>
      <c r="X219" s="4">
        <f t="shared" si="61"/>
        <v>0</v>
      </c>
      <c r="Y219" s="4">
        <f t="shared" si="62"/>
        <v>0</v>
      </c>
      <c r="Z219" s="4" t="b">
        <f t="shared" si="63"/>
        <v>1</v>
      </c>
    </row>
    <row r="220" spans="1:26" ht="16" x14ac:dyDescent="0.25">
      <c r="A220" s="25" t="s">
        <v>109</v>
      </c>
      <c r="B220" s="49">
        <f t="shared" si="48"/>
        <v>23155862</v>
      </c>
      <c r="C220" s="49">
        <f t="shared" si="49"/>
        <v>9188143</v>
      </c>
      <c r="D220" s="49">
        <f t="shared" si="50"/>
        <v>13754084</v>
      </c>
      <c r="E220" s="49">
        <f t="shared" si="51"/>
        <v>185768.89127430902</v>
      </c>
      <c r="F220" s="49">
        <f t="shared" si="52"/>
        <v>0</v>
      </c>
      <c r="G220" s="49">
        <f t="shared" si="53"/>
        <v>0</v>
      </c>
      <c r="H220" s="49">
        <f t="shared" si="54"/>
        <v>27866.108725691</v>
      </c>
      <c r="I220" s="7" t="b">
        <f t="shared" si="55"/>
        <v>1</v>
      </c>
      <c r="L220" s="4">
        <f t="shared" si="56"/>
        <v>23155862</v>
      </c>
      <c r="M220" s="4">
        <f>IFERROR(VLOOKUP($A220,'강북영업본부 IU'!$A:$G,3,FALSE),0)</f>
        <v>213635</v>
      </c>
      <c r="N220" s="4">
        <f>IFERROR(VLOOKUP($A220,'강북영업본부 IU'!$A:$G,4,FALSE),0)</f>
        <v>9188143</v>
      </c>
      <c r="O220" s="4">
        <f>IFERROR(VLOOKUP($A220,'강북영업본부 IU'!$A:$G,5,FALSE),0)</f>
        <v>13754084</v>
      </c>
      <c r="P220" s="4">
        <f>IFERROR(VLOOKUP($A220,'강북영업본부 IU'!$A:$G,6,FALSE),0)</f>
        <v>0</v>
      </c>
      <c r="Q220" s="4">
        <f>IFERROR(VLOOKUP($A220,'강북영업본부 IU'!$A:$G,7,FALSE),0)</f>
        <v>0</v>
      </c>
      <c r="R220" s="4" t="b">
        <f t="shared" si="57"/>
        <v>1</v>
      </c>
      <c r="U220" s="7">
        <f t="shared" si="58"/>
        <v>213635</v>
      </c>
      <c r="V220" s="4">
        <f t="shared" si="59"/>
        <v>95064.822702970851</v>
      </c>
      <c r="W220" s="4">
        <f t="shared" si="60"/>
        <v>90704.068571338154</v>
      </c>
      <c r="X220" s="4">
        <f t="shared" si="61"/>
        <v>21191.04220396297</v>
      </c>
      <c r="Y220" s="4">
        <f t="shared" si="62"/>
        <v>6675.0665217280284</v>
      </c>
      <c r="Z220" s="4" t="b">
        <f t="shared" si="63"/>
        <v>1</v>
      </c>
    </row>
    <row r="221" spans="1:26" ht="16" x14ac:dyDescent="0.25">
      <c r="A221" s="28" t="s">
        <v>245</v>
      </c>
      <c r="B221" s="49">
        <f t="shared" si="48"/>
        <v>0</v>
      </c>
      <c r="C221" s="49">
        <f t="shared" si="49"/>
        <v>0</v>
      </c>
      <c r="D221" s="49">
        <f t="shared" si="50"/>
        <v>0</v>
      </c>
      <c r="E221" s="49">
        <f t="shared" si="51"/>
        <v>0</v>
      </c>
      <c r="F221" s="49">
        <f t="shared" si="52"/>
        <v>0</v>
      </c>
      <c r="G221" s="49">
        <f t="shared" si="53"/>
        <v>0</v>
      </c>
      <c r="H221" s="49">
        <f t="shared" si="54"/>
        <v>0</v>
      </c>
      <c r="I221" s="7" t="b">
        <f t="shared" si="55"/>
        <v>1</v>
      </c>
      <c r="L221" s="4">
        <f t="shared" si="56"/>
        <v>0</v>
      </c>
      <c r="M221" s="4">
        <f>IFERROR(VLOOKUP($A221,'강북영업본부 IU'!$A:$G,3,FALSE),0)</f>
        <v>0</v>
      </c>
      <c r="N221" s="4">
        <f>IFERROR(VLOOKUP($A221,'강북영업본부 IU'!$A:$G,4,FALSE),0)</f>
        <v>0</v>
      </c>
      <c r="O221" s="4">
        <f>IFERROR(VLOOKUP($A221,'강북영업본부 IU'!$A:$G,5,FALSE),0)</f>
        <v>0</v>
      </c>
      <c r="P221" s="4">
        <f>IFERROR(VLOOKUP($A221,'강북영업본부 IU'!$A:$G,6,FALSE),0)</f>
        <v>0</v>
      </c>
      <c r="Q221" s="4">
        <f>IFERROR(VLOOKUP($A221,'강북영업본부 IU'!$A:$G,7,FALSE),0)</f>
        <v>0</v>
      </c>
      <c r="R221" s="4" t="b">
        <f t="shared" si="57"/>
        <v>1</v>
      </c>
      <c r="U221" s="7">
        <f t="shared" si="58"/>
        <v>0</v>
      </c>
      <c r="V221" s="4">
        <f t="shared" si="59"/>
        <v>0</v>
      </c>
      <c r="W221" s="4">
        <f t="shared" si="60"/>
        <v>0</v>
      </c>
      <c r="X221" s="4">
        <f t="shared" si="61"/>
        <v>0</v>
      </c>
      <c r="Y221" s="4">
        <f t="shared" si="62"/>
        <v>0</v>
      </c>
      <c r="Z221" s="4" t="b">
        <f t="shared" si="63"/>
        <v>1</v>
      </c>
    </row>
    <row r="222" spans="1:26" ht="16" x14ac:dyDescent="0.25">
      <c r="A222" s="26" t="s">
        <v>110</v>
      </c>
      <c r="B222" s="49">
        <f t="shared" si="48"/>
        <v>0</v>
      </c>
      <c r="C222" s="49">
        <f t="shared" si="49"/>
        <v>0</v>
      </c>
      <c r="D222" s="49">
        <f t="shared" si="50"/>
        <v>0</v>
      </c>
      <c r="E222" s="49">
        <f t="shared" si="51"/>
        <v>0</v>
      </c>
      <c r="F222" s="49">
        <f t="shared" si="52"/>
        <v>0</v>
      </c>
      <c r="G222" s="49">
        <f t="shared" si="53"/>
        <v>0</v>
      </c>
      <c r="H222" s="49">
        <f t="shared" si="54"/>
        <v>0</v>
      </c>
      <c r="I222" s="7" t="b">
        <f t="shared" si="55"/>
        <v>1</v>
      </c>
      <c r="L222" s="4">
        <f t="shared" si="56"/>
        <v>0</v>
      </c>
      <c r="M222" s="4">
        <f>IFERROR(VLOOKUP($A222,'강북영업본부 IU'!$A:$G,3,FALSE),0)</f>
        <v>0</v>
      </c>
      <c r="N222" s="4">
        <f>IFERROR(VLOOKUP($A222,'강북영업본부 IU'!$A:$G,4,FALSE),0)</f>
        <v>0</v>
      </c>
      <c r="O222" s="4">
        <f>IFERROR(VLOOKUP($A222,'강북영업본부 IU'!$A:$G,5,FALSE),0)</f>
        <v>0</v>
      </c>
      <c r="P222" s="4">
        <f>IFERROR(VLOOKUP($A222,'강북영업본부 IU'!$A:$G,6,FALSE),0)</f>
        <v>0</v>
      </c>
      <c r="Q222" s="4">
        <f>IFERROR(VLOOKUP($A222,'강북영업본부 IU'!$A:$G,7,FALSE),0)</f>
        <v>0</v>
      </c>
      <c r="R222" s="4" t="b">
        <f t="shared" si="57"/>
        <v>1</v>
      </c>
      <c r="U222" s="7">
        <f t="shared" si="58"/>
        <v>0</v>
      </c>
      <c r="V222" s="4">
        <f t="shared" si="59"/>
        <v>0</v>
      </c>
      <c r="W222" s="4">
        <f t="shared" si="60"/>
        <v>0</v>
      </c>
      <c r="X222" s="4">
        <f t="shared" si="61"/>
        <v>0</v>
      </c>
      <c r="Y222" s="4">
        <f t="shared" si="62"/>
        <v>0</v>
      </c>
      <c r="Z222" s="4" t="b">
        <f t="shared" si="63"/>
        <v>1</v>
      </c>
    </row>
    <row r="223" spans="1:26" ht="16" x14ac:dyDescent="0.25">
      <c r="A223" s="26" t="s">
        <v>339</v>
      </c>
      <c r="B223" s="49">
        <f t="shared" si="48"/>
        <v>0</v>
      </c>
      <c r="C223" s="49">
        <f t="shared" si="49"/>
        <v>0</v>
      </c>
      <c r="D223" s="49">
        <f t="shared" si="50"/>
        <v>0</v>
      </c>
      <c r="E223" s="49">
        <f t="shared" si="51"/>
        <v>0</v>
      </c>
      <c r="F223" s="49">
        <f t="shared" si="52"/>
        <v>0</v>
      </c>
      <c r="G223" s="49">
        <f t="shared" si="53"/>
        <v>0</v>
      </c>
      <c r="H223" s="49">
        <f t="shared" si="54"/>
        <v>0</v>
      </c>
      <c r="I223" s="7" t="b">
        <f t="shared" si="55"/>
        <v>1</v>
      </c>
      <c r="L223" s="4">
        <f t="shared" si="56"/>
        <v>0</v>
      </c>
      <c r="M223" s="4">
        <f>IFERROR(VLOOKUP($A223,'강북영업본부 IU'!$A:$G,3,FALSE),0)</f>
        <v>0</v>
      </c>
      <c r="N223" s="4">
        <f>IFERROR(VLOOKUP($A223,'강북영업본부 IU'!$A:$G,4,FALSE),0)</f>
        <v>0</v>
      </c>
      <c r="O223" s="4">
        <f>IFERROR(VLOOKUP($A223,'강북영업본부 IU'!$A:$G,5,FALSE),0)</f>
        <v>0</v>
      </c>
      <c r="P223" s="4">
        <f>IFERROR(VLOOKUP($A223,'강북영업본부 IU'!$A:$G,6,FALSE),0)</f>
        <v>0</v>
      </c>
      <c r="Q223" s="4">
        <f>IFERROR(VLOOKUP($A223,'강북영업본부 IU'!$A:$G,7,FALSE),0)</f>
        <v>0</v>
      </c>
      <c r="R223" s="4" t="b">
        <f t="shared" si="57"/>
        <v>1</v>
      </c>
      <c r="U223" s="7">
        <f t="shared" si="58"/>
        <v>0</v>
      </c>
      <c r="V223" s="4">
        <f t="shared" si="59"/>
        <v>0</v>
      </c>
      <c r="W223" s="4">
        <f t="shared" si="60"/>
        <v>0</v>
      </c>
      <c r="X223" s="4">
        <f t="shared" si="61"/>
        <v>0</v>
      </c>
      <c r="Y223" s="4">
        <f t="shared" si="62"/>
        <v>0</v>
      </c>
      <c r="Z223" s="4" t="b">
        <f t="shared" si="63"/>
        <v>1</v>
      </c>
    </row>
    <row r="224" spans="1:26" ht="16" x14ac:dyDescent="0.25">
      <c r="A224" s="24" t="s">
        <v>246</v>
      </c>
      <c r="B224" s="49">
        <f t="shared" si="48"/>
        <v>0</v>
      </c>
      <c r="C224" s="49">
        <f t="shared" si="49"/>
        <v>0</v>
      </c>
      <c r="D224" s="49">
        <f t="shared" si="50"/>
        <v>0</v>
      </c>
      <c r="E224" s="49">
        <f t="shared" si="51"/>
        <v>0</v>
      </c>
      <c r="F224" s="49">
        <f t="shared" si="52"/>
        <v>0</v>
      </c>
      <c r="G224" s="49">
        <f t="shared" si="53"/>
        <v>0</v>
      </c>
      <c r="H224" s="49">
        <f t="shared" si="54"/>
        <v>0</v>
      </c>
      <c r="I224" s="7" t="b">
        <f t="shared" si="55"/>
        <v>1</v>
      </c>
      <c r="L224" s="4">
        <f t="shared" si="56"/>
        <v>0</v>
      </c>
      <c r="M224" s="4">
        <f>IFERROR(VLOOKUP($A224,'강북영업본부 IU'!$A:$G,3,FALSE),0)</f>
        <v>0</v>
      </c>
      <c r="N224" s="4">
        <f>IFERROR(VLOOKUP($A224,'강북영업본부 IU'!$A:$G,4,FALSE),0)</f>
        <v>0</v>
      </c>
      <c r="O224" s="4">
        <f>IFERROR(VLOOKUP($A224,'강북영업본부 IU'!$A:$G,5,FALSE),0)</f>
        <v>0</v>
      </c>
      <c r="P224" s="4">
        <f>IFERROR(VLOOKUP($A224,'강북영업본부 IU'!$A:$G,6,FALSE),0)</f>
        <v>0</v>
      </c>
      <c r="Q224" s="4">
        <f>IFERROR(VLOOKUP($A224,'강북영업본부 IU'!$A:$G,7,FALSE),0)</f>
        <v>0</v>
      </c>
      <c r="R224" s="4" t="b">
        <f t="shared" si="57"/>
        <v>1</v>
      </c>
      <c r="U224" s="7">
        <f t="shared" si="58"/>
        <v>0</v>
      </c>
      <c r="V224" s="4">
        <f t="shared" si="59"/>
        <v>0</v>
      </c>
      <c r="W224" s="4">
        <f t="shared" si="60"/>
        <v>0</v>
      </c>
      <c r="X224" s="4">
        <f t="shared" si="61"/>
        <v>0</v>
      </c>
      <c r="Y224" s="4">
        <f t="shared" si="62"/>
        <v>0</v>
      </c>
      <c r="Z224" s="4" t="b">
        <f t="shared" si="63"/>
        <v>1</v>
      </c>
    </row>
    <row r="225" spans="1:26" ht="16" x14ac:dyDescent="0.25">
      <c r="A225" s="24" t="s">
        <v>111</v>
      </c>
      <c r="B225" s="49">
        <f t="shared" si="48"/>
        <v>0</v>
      </c>
      <c r="C225" s="49">
        <f t="shared" si="49"/>
        <v>0</v>
      </c>
      <c r="D225" s="49">
        <f t="shared" si="50"/>
        <v>0</v>
      </c>
      <c r="E225" s="49">
        <f t="shared" si="51"/>
        <v>0</v>
      </c>
      <c r="F225" s="49">
        <f t="shared" si="52"/>
        <v>0</v>
      </c>
      <c r="G225" s="49">
        <f t="shared" si="53"/>
        <v>0</v>
      </c>
      <c r="H225" s="49">
        <f t="shared" si="54"/>
        <v>0</v>
      </c>
      <c r="I225" s="7" t="b">
        <f t="shared" si="55"/>
        <v>1</v>
      </c>
      <c r="L225" s="4">
        <f t="shared" si="56"/>
        <v>0</v>
      </c>
      <c r="M225" s="4">
        <f>IFERROR(VLOOKUP($A225,'강북영업본부 IU'!$A:$G,3,FALSE),0)</f>
        <v>0</v>
      </c>
      <c r="N225" s="4">
        <f>IFERROR(VLOOKUP($A225,'강북영업본부 IU'!$A:$G,4,FALSE),0)</f>
        <v>0</v>
      </c>
      <c r="O225" s="4">
        <f>IFERROR(VLOOKUP($A225,'강북영업본부 IU'!$A:$G,5,FALSE),0)</f>
        <v>0</v>
      </c>
      <c r="P225" s="4">
        <f>IFERROR(VLOOKUP($A225,'강북영업본부 IU'!$A:$G,6,FALSE),0)</f>
        <v>0</v>
      </c>
      <c r="Q225" s="4">
        <f>IFERROR(VLOOKUP($A225,'강북영업본부 IU'!$A:$G,7,FALSE),0)</f>
        <v>0</v>
      </c>
      <c r="R225" s="4" t="b">
        <f t="shared" si="57"/>
        <v>1</v>
      </c>
      <c r="U225" s="7">
        <f t="shared" si="58"/>
        <v>0</v>
      </c>
      <c r="V225" s="4">
        <f t="shared" si="59"/>
        <v>0</v>
      </c>
      <c r="W225" s="4">
        <f t="shared" si="60"/>
        <v>0</v>
      </c>
      <c r="X225" s="4">
        <f t="shared" si="61"/>
        <v>0</v>
      </c>
      <c r="Y225" s="4">
        <f t="shared" si="62"/>
        <v>0</v>
      </c>
      <c r="Z225" s="4" t="b">
        <f t="shared" si="63"/>
        <v>1</v>
      </c>
    </row>
    <row r="226" spans="1:26" ht="16" x14ac:dyDescent="0.25">
      <c r="A226" s="25" t="s">
        <v>177</v>
      </c>
      <c r="B226" s="49">
        <f t="shared" si="48"/>
        <v>0</v>
      </c>
      <c r="C226" s="49">
        <f t="shared" si="49"/>
        <v>0</v>
      </c>
      <c r="D226" s="49">
        <f t="shared" si="50"/>
        <v>0</v>
      </c>
      <c r="E226" s="49">
        <f t="shared" si="51"/>
        <v>0</v>
      </c>
      <c r="F226" s="49">
        <f t="shared" si="52"/>
        <v>0</v>
      </c>
      <c r="G226" s="49">
        <f t="shared" si="53"/>
        <v>0</v>
      </c>
      <c r="H226" s="49">
        <f t="shared" si="54"/>
        <v>0</v>
      </c>
      <c r="I226" s="7" t="b">
        <f t="shared" si="55"/>
        <v>1</v>
      </c>
      <c r="L226" s="4">
        <f t="shared" si="56"/>
        <v>0</v>
      </c>
      <c r="M226" s="4">
        <f>IFERROR(VLOOKUP($A226,'강북영업본부 IU'!$A:$G,3,FALSE),0)</f>
        <v>0</v>
      </c>
      <c r="N226" s="4">
        <f>IFERROR(VLOOKUP($A226,'강북영업본부 IU'!$A:$G,4,FALSE),0)</f>
        <v>0</v>
      </c>
      <c r="O226" s="4">
        <f>IFERROR(VLOOKUP($A226,'강북영업본부 IU'!$A:$G,5,FALSE),0)</f>
        <v>0</v>
      </c>
      <c r="P226" s="4">
        <f>IFERROR(VLOOKUP($A226,'강북영업본부 IU'!$A:$G,6,FALSE),0)</f>
        <v>0</v>
      </c>
      <c r="Q226" s="4">
        <f>IFERROR(VLOOKUP($A226,'강북영업본부 IU'!$A:$G,7,FALSE),0)</f>
        <v>0</v>
      </c>
      <c r="R226" s="4" t="b">
        <f t="shared" si="57"/>
        <v>1</v>
      </c>
      <c r="U226" s="7">
        <f t="shared" si="58"/>
        <v>0</v>
      </c>
      <c r="V226" s="4">
        <f t="shared" si="59"/>
        <v>0</v>
      </c>
      <c r="W226" s="4">
        <f t="shared" si="60"/>
        <v>0</v>
      </c>
      <c r="X226" s="4">
        <f t="shared" si="61"/>
        <v>0</v>
      </c>
      <c r="Y226" s="4">
        <f t="shared" si="62"/>
        <v>0</v>
      </c>
      <c r="Z226" s="4" t="b">
        <f t="shared" si="63"/>
        <v>1</v>
      </c>
    </row>
    <row r="227" spans="1:26" ht="16" x14ac:dyDescent="0.25">
      <c r="A227" s="25" t="s">
        <v>247</v>
      </c>
      <c r="B227" s="49">
        <f t="shared" si="48"/>
        <v>0</v>
      </c>
      <c r="C227" s="49">
        <f t="shared" si="49"/>
        <v>0</v>
      </c>
      <c r="D227" s="49">
        <f t="shared" si="50"/>
        <v>0</v>
      </c>
      <c r="E227" s="49">
        <f t="shared" si="51"/>
        <v>0</v>
      </c>
      <c r="F227" s="49">
        <f t="shared" si="52"/>
        <v>0</v>
      </c>
      <c r="G227" s="49">
        <f t="shared" si="53"/>
        <v>0</v>
      </c>
      <c r="H227" s="49">
        <f t="shared" si="54"/>
        <v>0</v>
      </c>
      <c r="I227" s="7" t="b">
        <f t="shared" si="55"/>
        <v>1</v>
      </c>
      <c r="L227" s="4">
        <f t="shared" si="56"/>
        <v>0</v>
      </c>
      <c r="M227" s="4">
        <f>IFERROR(VLOOKUP($A227,'강북영업본부 IU'!$A:$G,3,FALSE),0)</f>
        <v>0</v>
      </c>
      <c r="N227" s="4">
        <f>IFERROR(VLOOKUP($A227,'강북영업본부 IU'!$A:$G,4,FALSE),0)</f>
        <v>0</v>
      </c>
      <c r="O227" s="4">
        <f>IFERROR(VLOOKUP($A227,'강북영업본부 IU'!$A:$G,5,FALSE),0)</f>
        <v>0</v>
      </c>
      <c r="P227" s="4">
        <f>IFERROR(VLOOKUP($A227,'강북영업본부 IU'!$A:$G,6,FALSE),0)</f>
        <v>0</v>
      </c>
      <c r="Q227" s="4">
        <f>IFERROR(VLOOKUP($A227,'강북영업본부 IU'!$A:$G,7,FALSE),0)</f>
        <v>0</v>
      </c>
      <c r="R227" s="4" t="b">
        <f t="shared" si="57"/>
        <v>1</v>
      </c>
      <c r="U227" s="7">
        <f t="shared" si="58"/>
        <v>0</v>
      </c>
      <c r="V227" s="4">
        <f t="shared" si="59"/>
        <v>0</v>
      </c>
      <c r="W227" s="4">
        <f t="shared" si="60"/>
        <v>0</v>
      </c>
      <c r="X227" s="4">
        <f t="shared" si="61"/>
        <v>0</v>
      </c>
      <c r="Y227" s="4">
        <f t="shared" si="62"/>
        <v>0</v>
      </c>
      <c r="Z227" s="4" t="b">
        <f t="shared" si="63"/>
        <v>1</v>
      </c>
    </row>
    <row r="228" spans="1:26" ht="16" x14ac:dyDescent="0.25">
      <c r="A228" s="25" t="s">
        <v>258</v>
      </c>
      <c r="B228" s="49">
        <f t="shared" si="48"/>
        <v>0</v>
      </c>
      <c r="C228" s="49">
        <f t="shared" si="49"/>
        <v>0</v>
      </c>
      <c r="D228" s="49">
        <f t="shared" si="50"/>
        <v>0</v>
      </c>
      <c r="E228" s="49">
        <f t="shared" si="51"/>
        <v>0</v>
      </c>
      <c r="F228" s="49">
        <f t="shared" si="52"/>
        <v>0</v>
      </c>
      <c r="G228" s="49">
        <f t="shared" si="53"/>
        <v>0</v>
      </c>
      <c r="H228" s="49">
        <f t="shared" si="54"/>
        <v>0</v>
      </c>
      <c r="I228" s="7" t="b">
        <f t="shared" si="55"/>
        <v>1</v>
      </c>
      <c r="L228" s="4">
        <f t="shared" si="56"/>
        <v>0</v>
      </c>
      <c r="M228" s="4">
        <f>IFERROR(VLOOKUP($A228,'강북영업본부 IU'!$A:$G,3,FALSE),0)</f>
        <v>0</v>
      </c>
      <c r="N228" s="4">
        <f>IFERROR(VLOOKUP($A228,'강북영업본부 IU'!$A:$G,4,FALSE),0)</f>
        <v>0</v>
      </c>
      <c r="O228" s="4">
        <f>IFERROR(VLOOKUP($A228,'강북영업본부 IU'!$A:$G,5,FALSE),0)</f>
        <v>0</v>
      </c>
      <c r="P228" s="4">
        <f>IFERROR(VLOOKUP($A228,'강북영업본부 IU'!$A:$G,6,FALSE),0)</f>
        <v>0</v>
      </c>
      <c r="Q228" s="4">
        <f>IFERROR(VLOOKUP($A228,'강북영업본부 IU'!$A:$G,7,FALSE),0)</f>
        <v>0</v>
      </c>
      <c r="R228" s="4" t="b">
        <f t="shared" si="57"/>
        <v>1</v>
      </c>
      <c r="U228" s="7">
        <f t="shared" si="58"/>
        <v>0</v>
      </c>
      <c r="V228" s="4">
        <f t="shared" si="59"/>
        <v>0</v>
      </c>
      <c r="W228" s="4">
        <f t="shared" si="60"/>
        <v>0</v>
      </c>
      <c r="X228" s="4">
        <f t="shared" si="61"/>
        <v>0</v>
      </c>
      <c r="Y228" s="4">
        <f t="shared" si="62"/>
        <v>0</v>
      </c>
      <c r="Z228" s="4" t="b">
        <f t="shared" si="63"/>
        <v>1</v>
      </c>
    </row>
    <row r="229" spans="1:26" ht="16" x14ac:dyDescent="0.25">
      <c r="A229" s="28" t="s">
        <v>248</v>
      </c>
      <c r="B229" s="49">
        <f t="shared" si="48"/>
        <v>0</v>
      </c>
      <c r="C229" s="49">
        <f t="shared" si="49"/>
        <v>0</v>
      </c>
      <c r="D229" s="49">
        <f t="shared" si="50"/>
        <v>0</v>
      </c>
      <c r="E229" s="49">
        <f t="shared" si="51"/>
        <v>0</v>
      </c>
      <c r="F229" s="49">
        <f t="shared" si="52"/>
        <v>0</v>
      </c>
      <c r="G229" s="49">
        <f t="shared" si="53"/>
        <v>0</v>
      </c>
      <c r="H229" s="49">
        <f t="shared" si="54"/>
        <v>0</v>
      </c>
      <c r="I229" s="7" t="b">
        <f t="shared" si="55"/>
        <v>1</v>
      </c>
      <c r="L229" s="4">
        <f t="shared" si="56"/>
        <v>0</v>
      </c>
      <c r="M229" s="4">
        <f>IFERROR(VLOOKUP($A229,'강북영업본부 IU'!$A:$G,3,FALSE),0)</f>
        <v>0</v>
      </c>
      <c r="N229" s="4">
        <f>IFERROR(VLOOKUP($A229,'강북영업본부 IU'!$A:$G,4,FALSE),0)</f>
        <v>0</v>
      </c>
      <c r="O229" s="4">
        <f>IFERROR(VLOOKUP($A229,'강북영업본부 IU'!$A:$G,5,FALSE),0)</f>
        <v>0</v>
      </c>
      <c r="P229" s="4">
        <f>IFERROR(VLOOKUP($A229,'강북영업본부 IU'!$A:$G,6,FALSE),0)</f>
        <v>0</v>
      </c>
      <c r="Q229" s="4">
        <f>IFERROR(VLOOKUP($A229,'강북영업본부 IU'!$A:$G,7,FALSE),0)</f>
        <v>0</v>
      </c>
      <c r="R229" s="4" t="b">
        <f t="shared" si="57"/>
        <v>1</v>
      </c>
      <c r="U229" s="7">
        <f t="shared" si="58"/>
        <v>0</v>
      </c>
      <c r="V229" s="4">
        <f t="shared" si="59"/>
        <v>0</v>
      </c>
      <c r="W229" s="4">
        <f t="shared" si="60"/>
        <v>0</v>
      </c>
      <c r="X229" s="4">
        <f t="shared" si="61"/>
        <v>0</v>
      </c>
      <c r="Y229" s="4">
        <f t="shared" si="62"/>
        <v>0</v>
      </c>
      <c r="Z229" s="4" t="b">
        <f t="shared" si="63"/>
        <v>1</v>
      </c>
    </row>
    <row r="230" spans="1:26" ht="16" x14ac:dyDescent="0.25">
      <c r="A230" s="25" t="s">
        <v>112</v>
      </c>
      <c r="B230" s="49">
        <f t="shared" si="48"/>
        <v>0</v>
      </c>
      <c r="C230" s="49">
        <f t="shared" si="49"/>
        <v>0</v>
      </c>
      <c r="D230" s="49">
        <f t="shared" si="50"/>
        <v>0</v>
      </c>
      <c r="E230" s="49">
        <f t="shared" si="51"/>
        <v>0</v>
      </c>
      <c r="F230" s="49">
        <f t="shared" si="52"/>
        <v>0</v>
      </c>
      <c r="G230" s="49">
        <f t="shared" si="53"/>
        <v>0</v>
      </c>
      <c r="H230" s="49">
        <f t="shared" si="54"/>
        <v>0</v>
      </c>
      <c r="I230" s="7" t="b">
        <f t="shared" si="55"/>
        <v>1</v>
      </c>
      <c r="L230" s="4">
        <f t="shared" si="56"/>
        <v>0</v>
      </c>
      <c r="M230" s="4">
        <f>IFERROR(VLOOKUP($A230,'강북영업본부 IU'!$A:$G,3,FALSE),0)</f>
        <v>0</v>
      </c>
      <c r="N230" s="4">
        <f>IFERROR(VLOOKUP($A230,'강북영업본부 IU'!$A:$G,4,FALSE),0)</f>
        <v>0</v>
      </c>
      <c r="O230" s="4">
        <f>IFERROR(VLOOKUP($A230,'강북영업본부 IU'!$A:$G,5,FALSE),0)</f>
        <v>0</v>
      </c>
      <c r="P230" s="4">
        <f>IFERROR(VLOOKUP($A230,'강북영업본부 IU'!$A:$G,6,FALSE),0)</f>
        <v>0</v>
      </c>
      <c r="Q230" s="4">
        <f>IFERROR(VLOOKUP($A230,'강북영업본부 IU'!$A:$G,7,FALSE),0)</f>
        <v>0</v>
      </c>
      <c r="R230" s="4" t="b">
        <f t="shared" si="57"/>
        <v>1</v>
      </c>
      <c r="U230" s="7">
        <f t="shared" si="58"/>
        <v>0</v>
      </c>
      <c r="V230" s="4">
        <f t="shared" si="59"/>
        <v>0</v>
      </c>
      <c r="W230" s="4">
        <f t="shared" si="60"/>
        <v>0</v>
      </c>
      <c r="X230" s="4">
        <f t="shared" si="61"/>
        <v>0</v>
      </c>
      <c r="Y230" s="4">
        <f t="shared" si="62"/>
        <v>0</v>
      </c>
      <c r="Z230" s="4" t="b">
        <f t="shared" si="63"/>
        <v>1</v>
      </c>
    </row>
    <row r="231" spans="1:26" ht="16" x14ac:dyDescent="0.25">
      <c r="A231" s="25" t="s">
        <v>249</v>
      </c>
      <c r="B231" s="49">
        <f t="shared" si="48"/>
        <v>0</v>
      </c>
      <c r="C231" s="49">
        <f t="shared" si="49"/>
        <v>0</v>
      </c>
      <c r="D231" s="49">
        <f t="shared" si="50"/>
        <v>0</v>
      </c>
      <c r="E231" s="49">
        <f t="shared" si="51"/>
        <v>0</v>
      </c>
      <c r="F231" s="49">
        <f t="shared" si="52"/>
        <v>0</v>
      </c>
      <c r="G231" s="49">
        <f t="shared" si="53"/>
        <v>0</v>
      </c>
      <c r="H231" s="49">
        <f t="shared" si="54"/>
        <v>0</v>
      </c>
      <c r="I231" s="7" t="b">
        <f t="shared" si="55"/>
        <v>1</v>
      </c>
      <c r="L231" s="4">
        <f t="shared" si="56"/>
        <v>0</v>
      </c>
      <c r="M231" s="4">
        <f>IFERROR(VLOOKUP($A231,'강북영업본부 IU'!$A:$G,3,FALSE),0)</f>
        <v>0</v>
      </c>
      <c r="N231" s="4">
        <f>IFERROR(VLOOKUP($A231,'강북영업본부 IU'!$A:$G,4,FALSE),0)</f>
        <v>0</v>
      </c>
      <c r="O231" s="4">
        <f>IFERROR(VLOOKUP($A231,'강북영업본부 IU'!$A:$G,5,FALSE),0)</f>
        <v>0</v>
      </c>
      <c r="P231" s="4">
        <f>IFERROR(VLOOKUP($A231,'강북영업본부 IU'!$A:$G,6,FALSE),0)</f>
        <v>0</v>
      </c>
      <c r="Q231" s="4">
        <f>IFERROR(VLOOKUP($A231,'강북영업본부 IU'!$A:$G,7,FALSE),0)</f>
        <v>0</v>
      </c>
      <c r="R231" s="4" t="b">
        <f t="shared" si="57"/>
        <v>1</v>
      </c>
      <c r="U231" s="7">
        <f t="shared" si="58"/>
        <v>0</v>
      </c>
      <c r="V231" s="4">
        <f t="shared" si="59"/>
        <v>0</v>
      </c>
      <c r="W231" s="4">
        <f t="shared" si="60"/>
        <v>0</v>
      </c>
      <c r="X231" s="4">
        <f t="shared" si="61"/>
        <v>0</v>
      </c>
      <c r="Y231" s="4">
        <f t="shared" si="62"/>
        <v>0</v>
      </c>
      <c r="Z231" s="4" t="b">
        <f t="shared" si="63"/>
        <v>1</v>
      </c>
    </row>
    <row r="232" spans="1:26" ht="16" x14ac:dyDescent="0.25">
      <c r="A232" s="25" t="s">
        <v>250</v>
      </c>
      <c r="B232" s="49">
        <f t="shared" si="48"/>
        <v>0</v>
      </c>
      <c r="C232" s="49">
        <f t="shared" si="49"/>
        <v>0</v>
      </c>
      <c r="D232" s="49">
        <f t="shared" si="50"/>
        <v>0</v>
      </c>
      <c r="E232" s="49">
        <f t="shared" si="51"/>
        <v>0</v>
      </c>
      <c r="F232" s="49">
        <f t="shared" si="52"/>
        <v>0</v>
      </c>
      <c r="G232" s="49">
        <f t="shared" si="53"/>
        <v>0</v>
      </c>
      <c r="H232" s="49">
        <f t="shared" si="54"/>
        <v>0</v>
      </c>
      <c r="I232" s="7" t="b">
        <f t="shared" si="55"/>
        <v>1</v>
      </c>
      <c r="L232" s="4">
        <f t="shared" si="56"/>
        <v>0</v>
      </c>
      <c r="M232" s="4">
        <f>IFERROR(VLOOKUP($A232,'강북영업본부 IU'!$A:$G,3,FALSE),0)</f>
        <v>0</v>
      </c>
      <c r="N232" s="4">
        <f>IFERROR(VLOOKUP($A232,'강북영업본부 IU'!$A:$G,4,FALSE),0)</f>
        <v>0</v>
      </c>
      <c r="O232" s="4">
        <f>IFERROR(VLOOKUP($A232,'강북영업본부 IU'!$A:$G,5,FALSE),0)</f>
        <v>0</v>
      </c>
      <c r="P232" s="4">
        <f>IFERROR(VLOOKUP($A232,'강북영업본부 IU'!$A:$G,6,FALSE),0)</f>
        <v>0</v>
      </c>
      <c r="Q232" s="4">
        <f>IFERROR(VLOOKUP($A232,'강북영업본부 IU'!$A:$G,7,FALSE),0)</f>
        <v>0</v>
      </c>
      <c r="R232" s="4" t="b">
        <f t="shared" si="57"/>
        <v>1</v>
      </c>
      <c r="U232" s="7">
        <f t="shared" si="58"/>
        <v>0</v>
      </c>
      <c r="V232" s="4">
        <f t="shared" si="59"/>
        <v>0</v>
      </c>
      <c r="W232" s="4">
        <f t="shared" si="60"/>
        <v>0</v>
      </c>
      <c r="X232" s="4">
        <f t="shared" si="61"/>
        <v>0</v>
      </c>
      <c r="Y232" s="4">
        <f t="shared" si="62"/>
        <v>0</v>
      </c>
      <c r="Z232" s="4" t="b">
        <f t="shared" si="63"/>
        <v>1</v>
      </c>
    </row>
    <row r="233" spans="1:26" ht="16" x14ac:dyDescent="0.25">
      <c r="A233" s="26" t="s">
        <v>113</v>
      </c>
      <c r="B233" s="49">
        <f t="shared" si="48"/>
        <v>0</v>
      </c>
      <c r="C233" s="49">
        <f t="shared" si="49"/>
        <v>0</v>
      </c>
      <c r="D233" s="49">
        <f t="shared" si="50"/>
        <v>0</v>
      </c>
      <c r="E233" s="49">
        <f t="shared" si="51"/>
        <v>0</v>
      </c>
      <c r="F233" s="49">
        <f t="shared" si="52"/>
        <v>0</v>
      </c>
      <c r="G233" s="49">
        <f t="shared" si="53"/>
        <v>0</v>
      </c>
      <c r="H233" s="49">
        <f t="shared" si="54"/>
        <v>0</v>
      </c>
      <c r="I233" s="7" t="b">
        <f t="shared" si="55"/>
        <v>1</v>
      </c>
      <c r="L233" s="4">
        <f t="shared" si="56"/>
        <v>0</v>
      </c>
      <c r="M233" s="4">
        <f>IFERROR(VLOOKUP($A233,'강북영업본부 IU'!$A:$G,3,FALSE),0)</f>
        <v>0</v>
      </c>
      <c r="N233" s="4">
        <f>IFERROR(VLOOKUP($A233,'강북영업본부 IU'!$A:$G,4,FALSE),0)</f>
        <v>0</v>
      </c>
      <c r="O233" s="4">
        <f>IFERROR(VLOOKUP($A233,'강북영업본부 IU'!$A:$G,5,FALSE),0)</f>
        <v>0</v>
      </c>
      <c r="P233" s="4">
        <f>IFERROR(VLOOKUP($A233,'강북영업본부 IU'!$A:$G,6,FALSE),0)</f>
        <v>0</v>
      </c>
      <c r="Q233" s="4">
        <f>IFERROR(VLOOKUP($A233,'강북영업본부 IU'!$A:$G,7,FALSE),0)</f>
        <v>0</v>
      </c>
      <c r="R233" s="4" t="b">
        <f t="shared" si="57"/>
        <v>1</v>
      </c>
      <c r="U233" s="7">
        <f t="shared" si="58"/>
        <v>0</v>
      </c>
      <c r="V233" s="4">
        <f t="shared" si="59"/>
        <v>0</v>
      </c>
      <c r="W233" s="4">
        <f t="shared" si="60"/>
        <v>0</v>
      </c>
      <c r="X233" s="4">
        <f t="shared" si="61"/>
        <v>0</v>
      </c>
      <c r="Y233" s="4">
        <f t="shared" si="62"/>
        <v>0</v>
      </c>
      <c r="Z233" s="4" t="b">
        <f t="shared" si="63"/>
        <v>1</v>
      </c>
    </row>
    <row r="234" spans="1:26" ht="16" x14ac:dyDescent="0.25">
      <c r="A234" s="24" t="s">
        <v>114</v>
      </c>
      <c r="B234" s="49">
        <f t="shared" si="48"/>
        <v>0</v>
      </c>
      <c r="C234" s="49">
        <f t="shared" si="49"/>
        <v>0</v>
      </c>
      <c r="D234" s="49">
        <f t="shared" si="50"/>
        <v>0</v>
      </c>
      <c r="E234" s="49">
        <f t="shared" si="51"/>
        <v>0</v>
      </c>
      <c r="F234" s="49">
        <f t="shared" si="52"/>
        <v>0</v>
      </c>
      <c r="G234" s="49">
        <f t="shared" si="53"/>
        <v>0</v>
      </c>
      <c r="H234" s="49">
        <f t="shared" si="54"/>
        <v>0</v>
      </c>
      <c r="I234" s="7" t="b">
        <f t="shared" si="55"/>
        <v>1</v>
      </c>
      <c r="L234" s="4">
        <f t="shared" si="56"/>
        <v>0</v>
      </c>
      <c r="M234" s="4">
        <f>IFERROR(VLOOKUP($A234,'강북영업본부 IU'!$A:$G,3,FALSE),0)</f>
        <v>0</v>
      </c>
      <c r="N234" s="4">
        <f>IFERROR(VLOOKUP($A234,'강북영업본부 IU'!$A:$G,4,FALSE),0)</f>
        <v>0</v>
      </c>
      <c r="O234" s="4">
        <f>IFERROR(VLOOKUP($A234,'강북영업본부 IU'!$A:$G,5,FALSE),0)</f>
        <v>0</v>
      </c>
      <c r="P234" s="4">
        <f>IFERROR(VLOOKUP($A234,'강북영업본부 IU'!$A:$G,6,FALSE),0)</f>
        <v>0</v>
      </c>
      <c r="Q234" s="4">
        <f>IFERROR(VLOOKUP($A234,'강북영업본부 IU'!$A:$G,7,FALSE),0)</f>
        <v>0</v>
      </c>
      <c r="R234" s="4" t="b">
        <f t="shared" si="57"/>
        <v>1</v>
      </c>
      <c r="U234" s="7">
        <f t="shared" si="58"/>
        <v>0</v>
      </c>
      <c r="V234" s="4">
        <f t="shared" si="59"/>
        <v>0</v>
      </c>
      <c r="W234" s="4">
        <f t="shared" si="60"/>
        <v>0</v>
      </c>
      <c r="X234" s="4">
        <f t="shared" si="61"/>
        <v>0</v>
      </c>
      <c r="Y234" s="4">
        <f t="shared" si="62"/>
        <v>0</v>
      </c>
      <c r="Z234" s="4" t="b">
        <f t="shared" si="63"/>
        <v>1</v>
      </c>
    </row>
    <row r="235" spans="1:26" ht="16" x14ac:dyDescent="0.25">
      <c r="A235" s="33" t="s">
        <v>259</v>
      </c>
      <c r="B235" s="49">
        <f t="shared" ref="B235:H235" si="64">B26-B27</f>
        <v>433163025</v>
      </c>
      <c r="C235" s="49">
        <f t="shared" si="64"/>
        <v>178151427</v>
      </c>
      <c r="D235" s="49">
        <f t="shared" si="64"/>
        <v>203272430</v>
      </c>
      <c r="E235" s="49">
        <f t="shared" si="64"/>
        <v>-84557054.108614624</v>
      </c>
      <c r="F235" s="49">
        <f t="shared" si="64"/>
        <v>82634140</v>
      </c>
      <c r="G235" s="49">
        <f t="shared" si="64"/>
        <v>66345993</v>
      </c>
      <c r="H235" s="49">
        <f t="shared" si="64"/>
        <v>-12683910.891385367</v>
      </c>
      <c r="I235" s="7" t="b">
        <f t="shared" si="55"/>
        <v>1</v>
      </c>
      <c r="L235" s="49">
        <f t="shared" ref="L235:Q235" si="65">L26-L27</f>
        <v>433163025</v>
      </c>
      <c r="M235" s="49">
        <f t="shared" si="65"/>
        <v>-97240965</v>
      </c>
      <c r="N235" s="49">
        <f t="shared" si="65"/>
        <v>178151427</v>
      </c>
      <c r="O235" s="49">
        <f t="shared" si="65"/>
        <v>203272430</v>
      </c>
      <c r="P235" s="49">
        <f t="shared" si="65"/>
        <v>82634140</v>
      </c>
      <c r="Q235" s="49">
        <f t="shared" si="65"/>
        <v>66345993</v>
      </c>
      <c r="R235" s="4" t="b">
        <f t="shared" si="57"/>
        <v>1</v>
      </c>
      <c r="U235" s="7">
        <f t="shared" si="58"/>
        <v>-97240965</v>
      </c>
      <c r="V235" s="4">
        <f t="shared" si="59"/>
        <v>-43270976.652658947</v>
      </c>
      <c r="W235" s="4">
        <f t="shared" si="60"/>
        <v>-41286077.455955684</v>
      </c>
      <c r="X235" s="4">
        <f t="shared" si="61"/>
        <v>-9645598.3020997774</v>
      </c>
      <c r="Y235" s="4">
        <f t="shared" si="62"/>
        <v>-3038312.5892855893</v>
      </c>
      <c r="Z235" s="4" t="b">
        <f t="shared" si="63"/>
        <v>1</v>
      </c>
    </row>
    <row r="236" spans="1:26" ht="16" x14ac:dyDescent="0.25">
      <c r="A236" s="24" t="s">
        <v>115</v>
      </c>
      <c r="B236" s="49">
        <f>L236</f>
        <v>0</v>
      </c>
      <c r="C236" s="49">
        <f t="shared" ref="C236:D238" si="66">N236</f>
        <v>0</v>
      </c>
      <c r="D236" s="49">
        <f t="shared" si="66"/>
        <v>0</v>
      </c>
      <c r="E236" s="49">
        <f t="shared" ref="E236:E253" si="67">V236+W236</f>
        <v>0</v>
      </c>
      <c r="F236" s="49">
        <f t="shared" ref="F236:F253" si="68">P236</f>
        <v>0</v>
      </c>
      <c r="G236" s="49">
        <f t="shared" ref="G236:G253" si="69">Q236</f>
        <v>0</v>
      </c>
      <c r="H236" s="49">
        <f t="shared" ref="H236:H253" si="70">X236+Y236</f>
        <v>0</v>
      </c>
      <c r="I236" s="7" t="b">
        <f t="shared" si="55"/>
        <v>1</v>
      </c>
      <c r="L236" s="4">
        <f t="shared" ref="L236:L253" si="71">SUM(M236:Q236)</f>
        <v>0</v>
      </c>
      <c r="M236" s="4">
        <f>IFERROR(VLOOKUP($A236,'강북영업본부 IU'!$A:$G,3,FALSE),0)</f>
        <v>0</v>
      </c>
      <c r="N236" s="4">
        <f>IFERROR(VLOOKUP($A236,'강북영업본부 IU'!$A:$G,4,FALSE),0)</f>
        <v>0</v>
      </c>
      <c r="O236" s="4">
        <f>IFERROR(VLOOKUP($A236,'강북영업본부 IU'!$A:$G,5,FALSE),0)</f>
        <v>0</v>
      </c>
      <c r="P236" s="4">
        <f>IFERROR(VLOOKUP($A236,'강북영업본부 IU'!$A:$G,6,FALSE),0)</f>
        <v>0</v>
      </c>
      <c r="Q236" s="4">
        <f>IFERROR(VLOOKUP($A236,'강북영업본부 IU'!$A:$G,7,FALSE),0)</f>
        <v>0</v>
      </c>
      <c r="R236" s="4" t="b">
        <f t="shared" si="57"/>
        <v>1</v>
      </c>
      <c r="U236" s="7">
        <f t="shared" si="58"/>
        <v>0</v>
      </c>
      <c r="V236" s="4">
        <f t="shared" si="59"/>
        <v>0</v>
      </c>
      <c r="W236" s="4">
        <f t="shared" si="60"/>
        <v>0</v>
      </c>
      <c r="X236" s="4">
        <f t="shared" si="61"/>
        <v>0</v>
      </c>
      <c r="Y236" s="4">
        <f t="shared" si="62"/>
        <v>0</v>
      </c>
      <c r="Z236" s="4" t="b">
        <f t="shared" si="63"/>
        <v>1</v>
      </c>
    </row>
    <row r="237" spans="1:26" ht="16" x14ac:dyDescent="0.25">
      <c r="A237" s="23" t="s">
        <v>179</v>
      </c>
      <c r="B237" s="49">
        <f>L237</f>
        <v>0</v>
      </c>
      <c r="C237" s="49">
        <f t="shared" si="66"/>
        <v>0</v>
      </c>
      <c r="D237" s="49">
        <f t="shared" si="66"/>
        <v>0</v>
      </c>
      <c r="E237" s="49">
        <f t="shared" si="67"/>
        <v>0</v>
      </c>
      <c r="F237" s="49">
        <f t="shared" si="68"/>
        <v>0</v>
      </c>
      <c r="G237" s="49">
        <f t="shared" si="69"/>
        <v>0</v>
      </c>
      <c r="H237" s="49">
        <f t="shared" si="70"/>
        <v>0</v>
      </c>
      <c r="I237" s="7" t="b">
        <f t="shared" si="55"/>
        <v>1</v>
      </c>
      <c r="L237" s="4">
        <f t="shared" si="71"/>
        <v>0</v>
      </c>
      <c r="M237" s="4">
        <f>IFERROR(VLOOKUP($A237,'강북영업본부 IU'!$A:$G,3,FALSE),0)</f>
        <v>0</v>
      </c>
      <c r="N237" s="4">
        <f>IFERROR(VLOOKUP($A237,'강북영업본부 IU'!$A:$G,4,FALSE),0)</f>
        <v>0</v>
      </c>
      <c r="O237" s="4">
        <f>IFERROR(VLOOKUP($A237,'강북영업본부 IU'!$A:$G,5,FALSE),0)</f>
        <v>0</v>
      </c>
      <c r="P237" s="4">
        <f>IFERROR(VLOOKUP($A237,'강북영업본부 IU'!$A:$G,6,FALSE),0)</f>
        <v>0</v>
      </c>
      <c r="Q237" s="4">
        <f>IFERROR(VLOOKUP($A237,'강북영업본부 IU'!$A:$G,7,FALSE),0)</f>
        <v>0</v>
      </c>
      <c r="R237" s="4" t="b">
        <f t="shared" si="57"/>
        <v>1</v>
      </c>
      <c r="U237" s="7">
        <f t="shared" si="58"/>
        <v>0</v>
      </c>
      <c r="V237" s="4">
        <f t="shared" si="59"/>
        <v>0</v>
      </c>
      <c r="W237" s="4">
        <f t="shared" si="60"/>
        <v>0</v>
      </c>
      <c r="X237" s="4">
        <f t="shared" si="61"/>
        <v>0</v>
      </c>
      <c r="Y237" s="4">
        <f t="shared" si="62"/>
        <v>0</v>
      </c>
      <c r="Z237" s="4" t="b">
        <f t="shared" si="63"/>
        <v>1</v>
      </c>
    </row>
    <row r="238" spans="1:26" ht="16" x14ac:dyDescent="0.25">
      <c r="A238" s="23" t="s">
        <v>180</v>
      </c>
      <c r="B238" s="49">
        <f>L238</f>
        <v>0</v>
      </c>
      <c r="C238" s="49">
        <f t="shared" si="66"/>
        <v>0</v>
      </c>
      <c r="D238" s="49">
        <f t="shared" si="66"/>
        <v>0</v>
      </c>
      <c r="E238" s="49">
        <f t="shared" si="67"/>
        <v>0</v>
      </c>
      <c r="F238" s="49">
        <f t="shared" si="68"/>
        <v>0</v>
      </c>
      <c r="G238" s="49">
        <f t="shared" si="69"/>
        <v>0</v>
      </c>
      <c r="H238" s="49">
        <f t="shared" si="70"/>
        <v>0</v>
      </c>
      <c r="I238" s="7" t="b">
        <f t="shared" si="55"/>
        <v>1</v>
      </c>
      <c r="L238" s="4">
        <f t="shared" si="71"/>
        <v>0</v>
      </c>
      <c r="M238" s="4">
        <f>IFERROR(VLOOKUP($A238,'강북영업본부 IU'!$A:$G,3,FALSE),0)</f>
        <v>0</v>
      </c>
      <c r="N238" s="4">
        <f>IFERROR(VLOOKUP($A238,'강북영업본부 IU'!$A:$G,4,FALSE),0)</f>
        <v>0</v>
      </c>
      <c r="O238" s="4">
        <f>IFERROR(VLOOKUP($A238,'강북영업본부 IU'!$A:$G,5,FALSE),0)</f>
        <v>0</v>
      </c>
      <c r="P238" s="4">
        <f>IFERROR(VLOOKUP($A238,'강북영업본부 IU'!$A:$G,6,FALSE),0)</f>
        <v>0</v>
      </c>
      <c r="Q238" s="4">
        <f>IFERROR(VLOOKUP($A238,'강북영업본부 IU'!$A:$G,7,FALSE),0)</f>
        <v>0</v>
      </c>
      <c r="R238" s="4" t="b">
        <f t="shared" si="57"/>
        <v>1</v>
      </c>
      <c r="U238" s="7">
        <f t="shared" si="58"/>
        <v>0</v>
      </c>
      <c r="V238" s="4">
        <f t="shared" si="59"/>
        <v>0</v>
      </c>
      <c r="W238" s="4">
        <f t="shared" si="60"/>
        <v>0</v>
      </c>
      <c r="X238" s="4">
        <f t="shared" si="61"/>
        <v>0</v>
      </c>
      <c r="Y238" s="4">
        <f t="shared" si="62"/>
        <v>0</v>
      </c>
      <c r="Z238" s="4" t="b">
        <f t="shared" si="63"/>
        <v>1</v>
      </c>
    </row>
    <row r="239" spans="1:26" ht="16" x14ac:dyDescent="0.25">
      <c r="A239" s="23" t="s">
        <v>335</v>
      </c>
      <c r="B239" s="49"/>
      <c r="C239" s="49"/>
      <c r="D239" s="49"/>
      <c r="E239" s="49">
        <f t="shared" si="67"/>
        <v>0</v>
      </c>
      <c r="F239" s="49">
        <f t="shared" si="68"/>
        <v>0</v>
      </c>
      <c r="G239" s="49">
        <f t="shared" si="69"/>
        <v>0</v>
      </c>
      <c r="H239" s="49">
        <f t="shared" si="70"/>
        <v>0</v>
      </c>
      <c r="I239" s="7" t="b">
        <f t="shared" si="55"/>
        <v>1</v>
      </c>
      <c r="L239" s="4">
        <f t="shared" si="71"/>
        <v>0</v>
      </c>
      <c r="M239" s="4">
        <f>IFERROR(VLOOKUP($A239,'강북영업본부 IU'!$A:$G,3,FALSE),0)</f>
        <v>0</v>
      </c>
      <c r="N239" s="4">
        <f>IFERROR(VLOOKUP($A239,'강북영업본부 IU'!$A:$G,4,FALSE),0)</f>
        <v>0</v>
      </c>
      <c r="O239" s="4">
        <f>IFERROR(VLOOKUP($A239,'강북영업본부 IU'!$A:$G,5,FALSE),0)</f>
        <v>0</v>
      </c>
      <c r="P239" s="4">
        <f>IFERROR(VLOOKUP($A239,'강북영업본부 IU'!$A:$G,6,FALSE),0)</f>
        <v>0</v>
      </c>
      <c r="Q239" s="4">
        <f>IFERROR(VLOOKUP($A239,'강북영업본부 IU'!$A:$G,7,FALSE),0)</f>
        <v>0</v>
      </c>
      <c r="R239" s="4" t="b">
        <f t="shared" si="57"/>
        <v>1</v>
      </c>
      <c r="U239" s="7">
        <f t="shared" si="58"/>
        <v>0</v>
      </c>
      <c r="V239" s="4">
        <f t="shared" si="59"/>
        <v>0</v>
      </c>
      <c r="W239" s="4">
        <f t="shared" si="60"/>
        <v>0</v>
      </c>
      <c r="X239" s="4">
        <f t="shared" si="61"/>
        <v>0</v>
      </c>
      <c r="Y239" s="4">
        <f t="shared" si="62"/>
        <v>0</v>
      </c>
      <c r="Z239" s="4" t="b">
        <f t="shared" si="63"/>
        <v>1</v>
      </c>
    </row>
    <row r="240" spans="1:26" ht="16" x14ac:dyDescent="0.25">
      <c r="A240" s="23" t="s">
        <v>251</v>
      </c>
      <c r="B240" s="49">
        <f t="shared" ref="B240:B253" si="72">L240</f>
        <v>0</v>
      </c>
      <c r="C240" s="49">
        <f t="shared" ref="C240:C253" si="73">N240</f>
        <v>0</v>
      </c>
      <c r="D240" s="49">
        <f t="shared" ref="D240:D253" si="74">O240</f>
        <v>0</v>
      </c>
      <c r="E240" s="49">
        <f t="shared" si="67"/>
        <v>0</v>
      </c>
      <c r="F240" s="49">
        <f t="shared" si="68"/>
        <v>0</v>
      </c>
      <c r="G240" s="49">
        <f t="shared" si="69"/>
        <v>0</v>
      </c>
      <c r="H240" s="49">
        <f t="shared" si="70"/>
        <v>0</v>
      </c>
      <c r="I240" s="7" t="b">
        <f t="shared" si="55"/>
        <v>1</v>
      </c>
      <c r="L240" s="4">
        <f t="shared" si="71"/>
        <v>0</v>
      </c>
      <c r="M240" s="4">
        <f>IFERROR(VLOOKUP($A240,'강북영업본부 IU'!$A:$G,3,FALSE),0)</f>
        <v>0</v>
      </c>
      <c r="N240" s="4">
        <f>IFERROR(VLOOKUP($A240,'강북영업본부 IU'!$A:$G,4,FALSE),0)</f>
        <v>0</v>
      </c>
      <c r="O240" s="4">
        <f>IFERROR(VLOOKUP($A240,'강북영업본부 IU'!$A:$G,5,FALSE),0)</f>
        <v>0</v>
      </c>
      <c r="P240" s="4">
        <f>IFERROR(VLOOKUP($A240,'강북영업본부 IU'!$A:$G,6,FALSE),0)</f>
        <v>0</v>
      </c>
      <c r="Q240" s="4">
        <f>IFERROR(VLOOKUP($A240,'강북영업본부 IU'!$A:$G,7,FALSE),0)</f>
        <v>0</v>
      </c>
      <c r="R240" s="4" t="b">
        <f t="shared" si="57"/>
        <v>1</v>
      </c>
      <c r="U240" s="7">
        <f t="shared" si="58"/>
        <v>0</v>
      </c>
      <c r="V240" s="4">
        <f t="shared" si="59"/>
        <v>0</v>
      </c>
      <c r="W240" s="4">
        <f t="shared" si="60"/>
        <v>0</v>
      </c>
      <c r="X240" s="4">
        <f t="shared" si="61"/>
        <v>0</v>
      </c>
      <c r="Y240" s="4">
        <f t="shared" si="62"/>
        <v>0</v>
      </c>
      <c r="Z240" s="4" t="b">
        <f t="shared" si="63"/>
        <v>1</v>
      </c>
    </row>
    <row r="241" spans="1:26" ht="16" x14ac:dyDescent="0.25">
      <c r="A241" s="112" t="s">
        <v>283</v>
      </c>
      <c r="B241" s="49">
        <f t="shared" si="72"/>
        <v>0</v>
      </c>
      <c r="C241" s="49">
        <f t="shared" si="73"/>
        <v>0</v>
      </c>
      <c r="D241" s="49">
        <f t="shared" si="74"/>
        <v>0</v>
      </c>
      <c r="E241" s="49">
        <f t="shared" si="67"/>
        <v>0</v>
      </c>
      <c r="F241" s="49">
        <f t="shared" si="68"/>
        <v>0</v>
      </c>
      <c r="G241" s="49">
        <f t="shared" si="69"/>
        <v>0</v>
      </c>
      <c r="H241" s="49">
        <f t="shared" si="70"/>
        <v>0</v>
      </c>
      <c r="I241" s="7" t="b">
        <f t="shared" si="55"/>
        <v>1</v>
      </c>
      <c r="L241" s="4">
        <f t="shared" si="71"/>
        <v>0</v>
      </c>
      <c r="M241" s="4">
        <f>IFERROR(VLOOKUP($A241,'강북영업본부 IU'!$A:$G,3,FALSE),0)</f>
        <v>0</v>
      </c>
      <c r="N241" s="4">
        <f>IFERROR(VLOOKUP($A241,'강북영업본부 IU'!$A:$G,4,FALSE),0)</f>
        <v>0</v>
      </c>
      <c r="O241" s="4">
        <f>IFERROR(VLOOKUP($A241,'강북영업본부 IU'!$A:$G,5,FALSE),0)</f>
        <v>0</v>
      </c>
      <c r="P241" s="4">
        <f>IFERROR(VLOOKUP($A241,'강북영업본부 IU'!$A:$G,6,FALSE),0)</f>
        <v>0</v>
      </c>
      <c r="Q241" s="4">
        <f>IFERROR(VLOOKUP($A241,'강북영업본부 IU'!$A:$G,7,FALSE),0)</f>
        <v>0</v>
      </c>
      <c r="R241" s="4" t="b">
        <f t="shared" si="57"/>
        <v>1</v>
      </c>
      <c r="U241" s="7">
        <f t="shared" si="58"/>
        <v>0</v>
      </c>
      <c r="V241" s="4">
        <f t="shared" si="59"/>
        <v>0</v>
      </c>
      <c r="W241" s="4">
        <f t="shared" si="60"/>
        <v>0</v>
      </c>
      <c r="X241" s="4">
        <f t="shared" si="61"/>
        <v>0</v>
      </c>
      <c r="Y241" s="4">
        <f t="shared" si="62"/>
        <v>0</v>
      </c>
      <c r="Z241" s="4" t="b">
        <f t="shared" si="63"/>
        <v>1</v>
      </c>
    </row>
    <row r="242" spans="1:26" ht="16" x14ac:dyDescent="0.25">
      <c r="A242" s="56" t="s">
        <v>302</v>
      </c>
      <c r="B242" s="49">
        <f t="shared" si="72"/>
        <v>0</v>
      </c>
      <c r="C242" s="49">
        <f t="shared" si="73"/>
        <v>0</v>
      </c>
      <c r="D242" s="49">
        <f t="shared" si="74"/>
        <v>0</v>
      </c>
      <c r="E242" s="49">
        <f t="shared" si="67"/>
        <v>0</v>
      </c>
      <c r="F242" s="49">
        <f t="shared" si="68"/>
        <v>0</v>
      </c>
      <c r="G242" s="49">
        <f t="shared" si="69"/>
        <v>0</v>
      </c>
      <c r="H242" s="49">
        <f t="shared" si="70"/>
        <v>0</v>
      </c>
      <c r="I242" s="7" t="b">
        <f t="shared" si="55"/>
        <v>1</v>
      </c>
      <c r="L242" s="4">
        <f t="shared" si="71"/>
        <v>0</v>
      </c>
      <c r="M242" s="4">
        <f>IFERROR(VLOOKUP($A242,'강북영업본부 IU'!$A:$G,3,FALSE),0)</f>
        <v>0</v>
      </c>
      <c r="N242" s="4">
        <f>IFERROR(VLOOKUP($A242,'강북영업본부 IU'!$A:$G,4,FALSE),0)</f>
        <v>0</v>
      </c>
      <c r="O242" s="4">
        <f>IFERROR(VLOOKUP($A242,'강북영업본부 IU'!$A:$G,5,FALSE),0)</f>
        <v>0</v>
      </c>
      <c r="P242" s="4">
        <f>IFERROR(VLOOKUP($A242,'강북영업본부 IU'!$A:$G,6,FALSE),0)</f>
        <v>0</v>
      </c>
      <c r="Q242" s="4">
        <f>IFERROR(VLOOKUP($A242,'강북영업본부 IU'!$A:$G,7,FALSE),0)</f>
        <v>0</v>
      </c>
      <c r="R242" s="4" t="b">
        <f t="shared" si="57"/>
        <v>1</v>
      </c>
      <c r="U242" s="7">
        <f t="shared" si="58"/>
        <v>0</v>
      </c>
      <c r="V242" s="4">
        <f t="shared" si="59"/>
        <v>0</v>
      </c>
      <c r="W242" s="4">
        <f t="shared" si="60"/>
        <v>0</v>
      </c>
      <c r="X242" s="4">
        <f t="shared" si="61"/>
        <v>0</v>
      </c>
      <c r="Y242" s="4">
        <f t="shared" si="62"/>
        <v>0</v>
      </c>
      <c r="Z242" s="4" t="b">
        <f t="shared" si="63"/>
        <v>1</v>
      </c>
    </row>
    <row r="243" spans="1:26" ht="16" x14ac:dyDescent="0.25">
      <c r="A243" s="23" t="s">
        <v>181</v>
      </c>
      <c r="B243" s="49">
        <f t="shared" si="72"/>
        <v>0</v>
      </c>
      <c r="C243" s="49">
        <f t="shared" si="73"/>
        <v>0</v>
      </c>
      <c r="D243" s="49">
        <f t="shared" si="74"/>
        <v>0</v>
      </c>
      <c r="E243" s="49">
        <f t="shared" si="67"/>
        <v>0</v>
      </c>
      <c r="F243" s="49">
        <f t="shared" si="68"/>
        <v>0</v>
      </c>
      <c r="G243" s="49">
        <f t="shared" si="69"/>
        <v>0</v>
      </c>
      <c r="H243" s="49">
        <f t="shared" si="70"/>
        <v>0</v>
      </c>
      <c r="I243" s="7" t="b">
        <f t="shared" si="55"/>
        <v>1</v>
      </c>
      <c r="L243" s="4">
        <f t="shared" si="71"/>
        <v>0</v>
      </c>
      <c r="M243" s="4">
        <f>IFERROR(VLOOKUP($A243,'강북영업본부 IU'!$A:$G,3,FALSE),0)</f>
        <v>0</v>
      </c>
      <c r="N243" s="4">
        <f>IFERROR(VLOOKUP($A243,'강북영업본부 IU'!$A:$G,4,FALSE),0)</f>
        <v>0</v>
      </c>
      <c r="O243" s="4">
        <f>IFERROR(VLOOKUP($A243,'강북영업본부 IU'!$A:$G,5,FALSE),0)</f>
        <v>0</v>
      </c>
      <c r="P243" s="4">
        <f>IFERROR(VLOOKUP($A243,'강북영업본부 IU'!$A:$G,6,FALSE),0)</f>
        <v>0</v>
      </c>
      <c r="Q243" s="4">
        <f>IFERROR(VLOOKUP($A243,'강북영업본부 IU'!$A:$G,7,FALSE),0)</f>
        <v>0</v>
      </c>
      <c r="R243" s="4" t="b">
        <f t="shared" si="57"/>
        <v>1</v>
      </c>
      <c r="U243" s="7">
        <f t="shared" si="58"/>
        <v>0</v>
      </c>
      <c r="V243" s="4">
        <f t="shared" si="59"/>
        <v>0</v>
      </c>
      <c r="W243" s="4">
        <f t="shared" si="60"/>
        <v>0</v>
      </c>
      <c r="X243" s="4">
        <f t="shared" si="61"/>
        <v>0</v>
      </c>
      <c r="Y243" s="4">
        <f t="shared" si="62"/>
        <v>0</v>
      </c>
      <c r="Z243" s="4" t="b">
        <f t="shared" si="63"/>
        <v>1</v>
      </c>
    </row>
    <row r="244" spans="1:26" ht="16" x14ac:dyDescent="0.25">
      <c r="A244" s="23" t="s">
        <v>252</v>
      </c>
      <c r="B244" s="49">
        <f t="shared" si="72"/>
        <v>0</v>
      </c>
      <c r="C244" s="49">
        <f t="shared" si="73"/>
        <v>0</v>
      </c>
      <c r="D244" s="49">
        <f t="shared" si="74"/>
        <v>0</v>
      </c>
      <c r="E244" s="49">
        <f t="shared" si="67"/>
        <v>0</v>
      </c>
      <c r="F244" s="49">
        <f t="shared" si="68"/>
        <v>0</v>
      </c>
      <c r="G244" s="49">
        <f t="shared" si="69"/>
        <v>0</v>
      </c>
      <c r="H244" s="49">
        <f t="shared" si="70"/>
        <v>0</v>
      </c>
      <c r="I244" s="7" t="b">
        <f t="shared" si="55"/>
        <v>1</v>
      </c>
      <c r="L244" s="4">
        <f t="shared" si="71"/>
        <v>0</v>
      </c>
      <c r="M244" s="4">
        <f>IFERROR(VLOOKUP($A244,'강북영업본부 IU'!$A:$G,3,FALSE),0)</f>
        <v>0</v>
      </c>
      <c r="N244" s="4">
        <f>IFERROR(VLOOKUP($A244,'강북영업본부 IU'!$A:$G,4,FALSE),0)</f>
        <v>0</v>
      </c>
      <c r="O244" s="4">
        <f>IFERROR(VLOOKUP($A244,'강북영업본부 IU'!$A:$G,5,FALSE),0)</f>
        <v>0</v>
      </c>
      <c r="P244" s="4">
        <f>IFERROR(VLOOKUP($A244,'강북영업본부 IU'!$A:$G,6,FALSE),0)</f>
        <v>0</v>
      </c>
      <c r="Q244" s="4">
        <f>IFERROR(VLOOKUP($A244,'강북영업본부 IU'!$A:$G,7,FALSE),0)</f>
        <v>0</v>
      </c>
      <c r="R244" s="4" t="b">
        <f t="shared" si="57"/>
        <v>1</v>
      </c>
      <c r="U244" s="7">
        <f t="shared" si="58"/>
        <v>0</v>
      </c>
      <c r="V244" s="4">
        <f t="shared" si="59"/>
        <v>0</v>
      </c>
      <c r="W244" s="4">
        <f t="shared" si="60"/>
        <v>0</v>
      </c>
      <c r="X244" s="4">
        <f t="shared" si="61"/>
        <v>0</v>
      </c>
      <c r="Y244" s="4">
        <f t="shared" si="62"/>
        <v>0</v>
      </c>
      <c r="Z244" s="4" t="b">
        <f t="shared" si="63"/>
        <v>1</v>
      </c>
    </row>
    <row r="245" spans="1:26" ht="16" x14ac:dyDescent="0.25">
      <c r="A245" s="24" t="s">
        <v>116</v>
      </c>
      <c r="B245" s="49">
        <f t="shared" si="72"/>
        <v>0</v>
      </c>
      <c r="C245" s="49">
        <f t="shared" si="73"/>
        <v>0</v>
      </c>
      <c r="D245" s="49">
        <f t="shared" si="74"/>
        <v>0</v>
      </c>
      <c r="E245" s="49">
        <f t="shared" si="67"/>
        <v>0</v>
      </c>
      <c r="F245" s="49">
        <f t="shared" si="68"/>
        <v>0</v>
      </c>
      <c r="G245" s="49">
        <f t="shared" si="69"/>
        <v>0</v>
      </c>
      <c r="H245" s="49">
        <f t="shared" si="70"/>
        <v>0</v>
      </c>
      <c r="I245" s="7" t="b">
        <f t="shared" si="55"/>
        <v>1</v>
      </c>
      <c r="L245" s="4">
        <f t="shared" si="71"/>
        <v>0</v>
      </c>
      <c r="M245" s="4">
        <f>IFERROR(VLOOKUP($A245,'강북영업본부 IU'!$A:$G,3,FALSE),0)</f>
        <v>0</v>
      </c>
      <c r="N245" s="4">
        <f>IFERROR(VLOOKUP($A245,'강북영업본부 IU'!$A:$G,4,FALSE),0)</f>
        <v>0</v>
      </c>
      <c r="O245" s="4">
        <f>IFERROR(VLOOKUP($A245,'강북영업본부 IU'!$A:$G,5,FALSE),0)</f>
        <v>0</v>
      </c>
      <c r="P245" s="4">
        <f>IFERROR(VLOOKUP($A245,'강북영업본부 IU'!$A:$G,6,FALSE),0)</f>
        <v>0</v>
      </c>
      <c r="Q245" s="4">
        <f>IFERROR(VLOOKUP($A245,'강북영업본부 IU'!$A:$G,7,FALSE),0)</f>
        <v>0</v>
      </c>
      <c r="R245" s="4" t="b">
        <f t="shared" si="57"/>
        <v>1</v>
      </c>
      <c r="U245" s="7">
        <f t="shared" si="58"/>
        <v>0</v>
      </c>
      <c r="V245" s="4">
        <f t="shared" si="59"/>
        <v>0</v>
      </c>
      <c r="W245" s="4">
        <f t="shared" si="60"/>
        <v>0</v>
      </c>
      <c r="X245" s="4">
        <f t="shared" si="61"/>
        <v>0</v>
      </c>
      <c r="Y245" s="4">
        <f t="shared" si="62"/>
        <v>0</v>
      </c>
      <c r="Z245" s="4" t="b">
        <f t="shared" si="63"/>
        <v>1</v>
      </c>
    </row>
    <row r="246" spans="1:26" ht="16" x14ac:dyDescent="0.25">
      <c r="A246" s="23" t="s">
        <v>182</v>
      </c>
      <c r="B246" s="49">
        <f t="shared" si="72"/>
        <v>0</v>
      </c>
      <c r="C246" s="49">
        <f t="shared" si="73"/>
        <v>0</v>
      </c>
      <c r="D246" s="49">
        <f t="shared" si="74"/>
        <v>0</v>
      </c>
      <c r="E246" s="49">
        <f t="shared" si="67"/>
        <v>0</v>
      </c>
      <c r="F246" s="49">
        <f t="shared" si="68"/>
        <v>0</v>
      </c>
      <c r="G246" s="49">
        <f t="shared" si="69"/>
        <v>0</v>
      </c>
      <c r="H246" s="49">
        <f t="shared" si="70"/>
        <v>0</v>
      </c>
      <c r="I246" s="7" t="b">
        <f t="shared" si="55"/>
        <v>1</v>
      </c>
      <c r="L246" s="4">
        <f t="shared" si="71"/>
        <v>0</v>
      </c>
      <c r="M246" s="4">
        <f>IFERROR(VLOOKUP($A246,'강북영업본부 IU'!$A:$G,3,FALSE),0)</f>
        <v>0</v>
      </c>
      <c r="N246" s="4">
        <f>IFERROR(VLOOKUP($A246,'강북영업본부 IU'!$A:$G,4,FALSE),0)</f>
        <v>0</v>
      </c>
      <c r="O246" s="4">
        <f>IFERROR(VLOOKUP($A246,'강북영업본부 IU'!$A:$G,5,FALSE),0)</f>
        <v>0</v>
      </c>
      <c r="P246" s="4">
        <f>IFERROR(VLOOKUP($A246,'강북영업본부 IU'!$A:$G,6,FALSE),0)</f>
        <v>0</v>
      </c>
      <c r="Q246" s="4">
        <f>IFERROR(VLOOKUP($A246,'강북영업본부 IU'!$A:$G,7,FALSE),0)</f>
        <v>0</v>
      </c>
      <c r="R246" s="4" t="b">
        <f t="shared" si="57"/>
        <v>1</v>
      </c>
      <c r="U246" s="7">
        <f t="shared" si="58"/>
        <v>0</v>
      </c>
      <c r="V246" s="4">
        <f t="shared" si="59"/>
        <v>0</v>
      </c>
      <c r="W246" s="4">
        <f t="shared" si="60"/>
        <v>0</v>
      </c>
      <c r="X246" s="4">
        <f t="shared" si="61"/>
        <v>0</v>
      </c>
      <c r="Y246" s="4">
        <f t="shared" si="62"/>
        <v>0</v>
      </c>
      <c r="Z246" s="4" t="b">
        <f t="shared" si="63"/>
        <v>1</v>
      </c>
    </row>
    <row r="247" spans="1:26" ht="16" x14ac:dyDescent="0.25">
      <c r="A247" s="23" t="s">
        <v>328</v>
      </c>
      <c r="B247" s="49">
        <f t="shared" si="72"/>
        <v>0</v>
      </c>
      <c r="C247" s="49">
        <f t="shared" si="73"/>
        <v>0</v>
      </c>
      <c r="D247" s="49">
        <f t="shared" si="74"/>
        <v>0</v>
      </c>
      <c r="E247" s="49">
        <f t="shared" si="67"/>
        <v>0</v>
      </c>
      <c r="F247" s="49">
        <f t="shared" si="68"/>
        <v>0</v>
      </c>
      <c r="G247" s="49">
        <f t="shared" si="69"/>
        <v>0</v>
      </c>
      <c r="H247" s="49">
        <f t="shared" si="70"/>
        <v>0</v>
      </c>
      <c r="I247" s="7" t="b">
        <f t="shared" si="55"/>
        <v>1</v>
      </c>
      <c r="L247" s="4">
        <f t="shared" si="71"/>
        <v>0</v>
      </c>
      <c r="M247" s="4">
        <f>IFERROR(VLOOKUP($A247,'강북영업본부 IU'!$A:$G,3,FALSE),0)</f>
        <v>0</v>
      </c>
      <c r="N247" s="4">
        <f>IFERROR(VLOOKUP($A247,'강북영업본부 IU'!$A:$G,4,FALSE),0)</f>
        <v>0</v>
      </c>
      <c r="O247" s="4">
        <f>IFERROR(VLOOKUP($A247,'강북영업본부 IU'!$A:$G,5,FALSE),0)</f>
        <v>0</v>
      </c>
      <c r="P247" s="4">
        <f>IFERROR(VLOOKUP($A247,'강북영업본부 IU'!$A:$G,6,FALSE),0)</f>
        <v>0</v>
      </c>
      <c r="Q247" s="4">
        <f>IFERROR(VLOOKUP($A247,'강북영업본부 IU'!$A:$G,7,FALSE),0)</f>
        <v>0</v>
      </c>
      <c r="R247" s="4" t="b">
        <f t="shared" si="57"/>
        <v>1</v>
      </c>
      <c r="U247" s="7">
        <f t="shared" si="58"/>
        <v>0</v>
      </c>
      <c r="V247" s="4">
        <f t="shared" si="59"/>
        <v>0</v>
      </c>
      <c r="W247" s="4">
        <f t="shared" si="60"/>
        <v>0</v>
      </c>
      <c r="X247" s="4">
        <f t="shared" si="61"/>
        <v>0</v>
      </c>
      <c r="Y247" s="4">
        <f t="shared" si="62"/>
        <v>0</v>
      </c>
      <c r="Z247" s="4" t="b">
        <f t="shared" si="63"/>
        <v>1</v>
      </c>
    </row>
    <row r="248" spans="1:26" ht="16" x14ac:dyDescent="0.25">
      <c r="A248" s="23" t="s">
        <v>329</v>
      </c>
      <c r="B248" s="49">
        <f t="shared" si="72"/>
        <v>0</v>
      </c>
      <c r="C248" s="49">
        <f t="shared" si="73"/>
        <v>0</v>
      </c>
      <c r="D248" s="49">
        <f t="shared" si="74"/>
        <v>0</v>
      </c>
      <c r="E248" s="49">
        <f t="shared" si="67"/>
        <v>0</v>
      </c>
      <c r="F248" s="49">
        <f t="shared" si="68"/>
        <v>0</v>
      </c>
      <c r="G248" s="49">
        <f t="shared" si="69"/>
        <v>0</v>
      </c>
      <c r="H248" s="49">
        <f t="shared" si="70"/>
        <v>0</v>
      </c>
      <c r="I248" s="7" t="b">
        <f t="shared" si="55"/>
        <v>1</v>
      </c>
      <c r="L248" s="4">
        <f t="shared" si="71"/>
        <v>0</v>
      </c>
      <c r="M248" s="4">
        <f>IFERROR(VLOOKUP($A248,'강북영업본부 IU'!$A:$G,3,FALSE),0)</f>
        <v>0</v>
      </c>
      <c r="N248" s="4">
        <f>IFERROR(VLOOKUP($A248,'강북영업본부 IU'!$A:$G,4,FALSE),0)</f>
        <v>0</v>
      </c>
      <c r="O248" s="4">
        <f>IFERROR(VLOOKUP($A248,'강북영업본부 IU'!$A:$G,5,FALSE),0)</f>
        <v>0</v>
      </c>
      <c r="P248" s="4">
        <f>IFERROR(VLOOKUP($A248,'강북영업본부 IU'!$A:$G,6,FALSE),0)</f>
        <v>0</v>
      </c>
      <c r="Q248" s="4">
        <f>IFERROR(VLOOKUP($A248,'강북영업본부 IU'!$A:$G,7,FALSE),0)</f>
        <v>0</v>
      </c>
      <c r="R248" s="4" t="b">
        <f t="shared" si="57"/>
        <v>1</v>
      </c>
      <c r="U248" s="7">
        <f t="shared" si="58"/>
        <v>0</v>
      </c>
      <c r="V248" s="4">
        <f t="shared" si="59"/>
        <v>0</v>
      </c>
      <c r="W248" s="4">
        <f t="shared" si="60"/>
        <v>0</v>
      </c>
      <c r="X248" s="4">
        <f t="shared" si="61"/>
        <v>0</v>
      </c>
      <c r="Y248" s="4">
        <f t="shared" si="62"/>
        <v>0</v>
      </c>
      <c r="Z248" s="4" t="b">
        <f t="shared" si="63"/>
        <v>1</v>
      </c>
    </row>
    <row r="249" spans="1:26" ht="16" x14ac:dyDescent="0.25">
      <c r="A249" s="23" t="s">
        <v>253</v>
      </c>
      <c r="B249" s="49">
        <f t="shared" si="72"/>
        <v>0</v>
      </c>
      <c r="C249" s="49">
        <f t="shared" si="73"/>
        <v>0</v>
      </c>
      <c r="D249" s="49">
        <f t="shared" si="74"/>
        <v>0</v>
      </c>
      <c r="E249" s="49">
        <f t="shared" si="67"/>
        <v>0</v>
      </c>
      <c r="F249" s="49">
        <f t="shared" si="68"/>
        <v>0</v>
      </c>
      <c r="G249" s="49">
        <f t="shared" si="69"/>
        <v>0</v>
      </c>
      <c r="H249" s="49">
        <f t="shared" si="70"/>
        <v>0</v>
      </c>
      <c r="I249" s="7" t="b">
        <f t="shared" si="55"/>
        <v>1</v>
      </c>
      <c r="L249" s="4">
        <f t="shared" si="71"/>
        <v>0</v>
      </c>
      <c r="M249" s="4">
        <f>IFERROR(VLOOKUP($A249,'강북영업본부 IU'!$A:$G,3,FALSE),0)</f>
        <v>0</v>
      </c>
      <c r="N249" s="4">
        <f>IFERROR(VLOOKUP($A249,'강북영업본부 IU'!$A:$G,4,FALSE),0)</f>
        <v>0</v>
      </c>
      <c r="O249" s="4">
        <f>IFERROR(VLOOKUP($A249,'강북영업본부 IU'!$A:$G,5,FALSE),0)</f>
        <v>0</v>
      </c>
      <c r="P249" s="4">
        <f>IFERROR(VLOOKUP($A249,'강북영업본부 IU'!$A:$G,6,FALSE),0)</f>
        <v>0</v>
      </c>
      <c r="Q249" s="4">
        <f>IFERROR(VLOOKUP($A249,'강북영업본부 IU'!$A:$G,7,FALSE),0)</f>
        <v>0</v>
      </c>
      <c r="R249" s="4" t="b">
        <f t="shared" si="57"/>
        <v>1</v>
      </c>
      <c r="U249" s="7">
        <f t="shared" si="58"/>
        <v>0</v>
      </c>
      <c r="V249" s="4">
        <f t="shared" si="59"/>
        <v>0</v>
      </c>
      <c r="W249" s="4">
        <f t="shared" si="60"/>
        <v>0</v>
      </c>
      <c r="X249" s="4">
        <f t="shared" si="61"/>
        <v>0</v>
      </c>
      <c r="Y249" s="4">
        <f t="shared" si="62"/>
        <v>0</v>
      </c>
      <c r="Z249" s="4" t="b">
        <f t="shared" si="63"/>
        <v>1</v>
      </c>
    </row>
    <row r="250" spans="1:26" ht="16" x14ac:dyDescent="0.25">
      <c r="A250" s="23" t="s">
        <v>254</v>
      </c>
      <c r="B250" s="49">
        <f t="shared" si="72"/>
        <v>0</v>
      </c>
      <c r="C250" s="49">
        <f t="shared" si="73"/>
        <v>0</v>
      </c>
      <c r="D250" s="49">
        <f t="shared" si="74"/>
        <v>0</v>
      </c>
      <c r="E250" s="49">
        <f t="shared" si="67"/>
        <v>0</v>
      </c>
      <c r="F250" s="49">
        <f t="shared" si="68"/>
        <v>0</v>
      </c>
      <c r="G250" s="49">
        <f t="shared" si="69"/>
        <v>0</v>
      </c>
      <c r="H250" s="49">
        <f t="shared" si="70"/>
        <v>0</v>
      </c>
      <c r="I250" s="7" t="b">
        <f t="shared" si="55"/>
        <v>1</v>
      </c>
      <c r="L250" s="4">
        <f t="shared" si="71"/>
        <v>0</v>
      </c>
      <c r="M250" s="4">
        <f>IFERROR(VLOOKUP($A250,'강북영업본부 IU'!$A:$G,3,FALSE),0)</f>
        <v>0</v>
      </c>
      <c r="N250" s="4">
        <f>IFERROR(VLOOKUP($A250,'강북영업본부 IU'!$A:$G,4,FALSE),0)</f>
        <v>0</v>
      </c>
      <c r="O250" s="4">
        <f>IFERROR(VLOOKUP($A250,'강북영업본부 IU'!$A:$G,5,FALSE),0)</f>
        <v>0</v>
      </c>
      <c r="P250" s="4">
        <f>IFERROR(VLOOKUP($A250,'강북영업본부 IU'!$A:$G,6,FALSE),0)</f>
        <v>0</v>
      </c>
      <c r="Q250" s="4">
        <f>IFERROR(VLOOKUP($A250,'강북영업본부 IU'!$A:$G,7,FALSE),0)</f>
        <v>0</v>
      </c>
      <c r="R250" s="4" t="b">
        <f t="shared" si="57"/>
        <v>1</v>
      </c>
      <c r="U250" s="7">
        <f t="shared" si="58"/>
        <v>0</v>
      </c>
      <c r="V250" s="4">
        <f t="shared" si="59"/>
        <v>0</v>
      </c>
      <c r="W250" s="4">
        <f t="shared" si="60"/>
        <v>0</v>
      </c>
      <c r="X250" s="4">
        <f t="shared" si="61"/>
        <v>0</v>
      </c>
      <c r="Y250" s="4">
        <f t="shared" si="62"/>
        <v>0</v>
      </c>
      <c r="Z250" s="4" t="b">
        <f t="shared" si="63"/>
        <v>1</v>
      </c>
    </row>
    <row r="251" spans="1:26" ht="16" x14ac:dyDescent="0.25">
      <c r="A251" s="23" t="s">
        <v>183</v>
      </c>
      <c r="B251" s="49">
        <f t="shared" si="72"/>
        <v>0</v>
      </c>
      <c r="C251" s="49">
        <f t="shared" si="73"/>
        <v>0</v>
      </c>
      <c r="D251" s="49">
        <f t="shared" si="74"/>
        <v>0</v>
      </c>
      <c r="E251" s="49">
        <f t="shared" si="67"/>
        <v>0</v>
      </c>
      <c r="F251" s="49">
        <f t="shared" si="68"/>
        <v>0</v>
      </c>
      <c r="G251" s="49">
        <f t="shared" si="69"/>
        <v>0</v>
      </c>
      <c r="H251" s="49">
        <f t="shared" si="70"/>
        <v>0</v>
      </c>
      <c r="I251" s="7" t="b">
        <f t="shared" si="55"/>
        <v>1</v>
      </c>
      <c r="L251" s="4">
        <f t="shared" si="71"/>
        <v>0</v>
      </c>
      <c r="M251" s="4">
        <f>IFERROR(VLOOKUP($A251,'강북영업본부 IU'!$A:$G,3,FALSE),0)</f>
        <v>0</v>
      </c>
      <c r="N251" s="4">
        <f>IFERROR(VLOOKUP($A251,'강북영업본부 IU'!$A:$G,4,FALSE),0)</f>
        <v>0</v>
      </c>
      <c r="O251" s="4">
        <f>IFERROR(VLOOKUP($A251,'강북영업본부 IU'!$A:$G,5,FALSE),0)</f>
        <v>0</v>
      </c>
      <c r="P251" s="4">
        <f>IFERROR(VLOOKUP($A251,'강북영업본부 IU'!$A:$G,6,FALSE),0)</f>
        <v>0</v>
      </c>
      <c r="Q251" s="4">
        <f>IFERROR(VLOOKUP($A251,'강북영업본부 IU'!$A:$G,7,FALSE),0)</f>
        <v>0</v>
      </c>
      <c r="R251" s="4" t="b">
        <f t="shared" si="57"/>
        <v>1</v>
      </c>
      <c r="U251" s="7">
        <f t="shared" si="58"/>
        <v>0</v>
      </c>
      <c r="V251" s="4">
        <f t="shared" si="59"/>
        <v>0</v>
      </c>
      <c r="W251" s="4">
        <f t="shared" si="60"/>
        <v>0</v>
      </c>
      <c r="X251" s="4">
        <f t="shared" si="61"/>
        <v>0</v>
      </c>
      <c r="Y251" s="4">
        <f t="shared" si="62"/>
        <v>0</v>
      </c>
      <c r="Z251" s="4" t="b">
        <f t="shared" si="63"/>
        <v>1</v>
      </c>
    </row>
    <row r="252" spans="1:26" ht="16" x14ac:dyDescent="0.25">
      <c r="A252" s="23" t="s">
        <v>184</v>
      </c>
      <c r="B252" s="49">
        <f t="shared" si="72"/>
        <v>0</v>
      </c>
      <c r="C252" s="49">
        <f t="shared" si="73"/>
        <v>0</v>
      </c>
      <c r="D252" s="49">
        <f t="shared" si="74"/>
        <v>0</v>
      </c>
      <c r="E252" s="49">
        <f t="shared" si="67"/>
        <v>0</v>
      </c>
      <c r="F252" s="49">
        <f t="shared" si="68"/>
        <v>0</v>
      </c>
      <c r="G252" s="49">
        <f t="shared" si="69"/>
        <v>0</v>
      </c>
      <c r="H252" s="49">
        <f t="shared" si="70"/>
        <v>0</v>
      </c>
      <c r="I252" s="7" t="b">
        <f t="shared" si="55"/>
        <v>1</v>
      </c>
      <c r="L252" s="4">
        <f t="shared" si="71"/>
        <v>0</v>
      </c>
      <c r="M252" s="4">
        <f>IFERROR(VLOOKUP($A252,'강북영업본부 IU'!$A:$G,3,FALSE),0)</f>
        <v>0</v>
      </c>
      <c r="N252" s="4">
        <f>IFERROR(VLOOKUP($A252,'강북영업본부 IU'!$A:$G,4,FALSE),0)</f>
        <v>0</v>
      </c>
      <c r="O252" s="4">
        <f>IFERROR(VLOOKUP($A252,'강북영업본부 IU'!$A:$G,5,FALSE),0)</f>
        <v>0</v>
      </c>
      <c r="P252" s="4">
        <f>IFERROR(VLOOKUP($A252,'강북영업본부 IU'!$A:$G,6,FALSE),0)</f>
        <v>0</v>
      </c>
      <c r="Q252" s="4">
        <f>IFERROR(VLOOKUP($A252,'강북영업본부 IU'!$A:$G,7,FALSE),0)</f>
        <v>0</v>
      </c>
      <c r="R252" s="4" t="b">
        <f t="shared" si="57"/>
        <v>1</v>
      </c>
      <c r="U252" s="7">
        <f t="shared" si="58"/>
        <v>0</v>
      </c>
      <c r="V252" s="4">
        <f t="shared" si="59"/>
        <v>0</v>
      </c>
      <c r="W252" s="4">
        <f t="shared" si="60"/>
        <v>0</v>
      </c>
      <c r="X252" s="4">
        <f t="shared" si="61"/>
        <v>0</v>
      </c>
      <c r="Y252" s="4">
        <f t="shared" si="62"/>
        <v>0</v>
      </c>
      <c r="Z252" s="4" t="b">
        <f t="shared" si="63"/>
        <v>1</v>
      </c>
    </row>
    <row r="253" spans="1:26" ht="16" x14ac:dyDescent="0.25">
      <c r="A253" s="23" t="s">
        <v>185</v>
      </c>
      <c r="B253" s="49">
        <f t="shared" si="72"/>
        <v>0</v>
      </c>
      <c r="C253" s="49">
        <f t="shared" si="73"/>
        <v>0</v>
      </c>
      <c r="D253" s="49">
        <f t="shared" si="74"/>
        <v>0</v>
      </c>
      <c r="E253" s="49">
        <f t="shared" si="67"/>
        <v>0</v>
      </c>
      <c r="F253" s="49">
        <f t="shared" si="68"/>
        <v>0</v>
      </c>
      <c r="G253" s="49">
        <f t="shared" si="69"/>
        <v>0</v>
      </c>
      <c r="H253" s="49">
        <f t="shared" si="70"/>
        <v>0</v>
      </c>
      <c r="I253" s="7" t="b">
        <f t="shared" si="55"/>
        <v>1</v>
      </c>
      <c r="L253" s="4">
        <f t="shared" si="71"/>
        <v>0</v>
      </c>
      <c r="M253" s="4">
        <f>IFERROR(VLOOKUP($A253,'강북영업본부 IU'!$A:$G,3,FALSE),0)</f>
        <v>0</v>
      </c>
      <c r="N253" s="4">
        <f>IFERROR(VLOOKUP($A253,'강북영업본부 IU'!$A:$G,4,FALSE),0)</f>
        <v>0</v>
      </c>
      <c r="O253" s="4">
        <f>IFERROR(VLOOKUP($A253,'강북영업본부 IU'!$A:$G,5,FALSE),0)</f>
        <v>0</v>
      </c>
      <c r="P253" s="4">
        <f>IFERROR(VLOOKUP($A253,'강북영업본부 IU'!$A:$G,6,FALSE),0)</f>
        <v>0</v>
      </c>
      <c r="Q253" s="4">
        <f>IFERROR(VLOOKUP($A253,'강북영업본부 IU'!$A:$G,7,FALSE),0)</f>
        <v>0</v>
      </c>
      <c r="R253" s="4" t="b">
        <f t="shared" si="57"/>
        <v>1</v>
      </c>
      <c r="U253" s="7">
        <f t="shared" si="58"/>
        <v>0</v>
      </c>
      <c r="V253" s="4">
        <f t="shared" si="59"/>
        <v>0</v>
      </c>
      <c r="W253" s="4">
        <f t="shared" si="60"/>
        <v>0</v>
      </c>
      <c r="X253" s="4">
        <f t="shared" si="61"/>
        <v>0</v>
      </c>
      <c r="Y253" s="4">
        <f t="shared" si="62"/>
        <v>0</v>
      </c>
      <c r="Z253" s="4" t="b">
        <f t="shared" si="63"/>
        <v>1</v>
      </c>
    </row>
    <row r="254" spans="1:26" ht="16" x14ac:dyDescent="0.25">
      <c r="A254" s="33" t="s">
        <v>260</v>
      </c>
      <c r="B254" s="49">
        <f t="shared" ref="B254:H254" si="75">B235</f>
        <v>433163025</v>
      </c>
      <c r="C254" s="49">
        <f t="shared" si="75"/>
        <v>178151427</v>
      </c>
      <c r="D254" s="49">
        <f t="shared" si="75"/>
        <v>203272430</v>
      </c>
      <c r="E254" s="49">
        <f t="shared" si="75"/>
        <v>-84557054.108614624</v>
      </c>
      <c r="F254" s="49">
        <f t="shared" si="75"/>
        <v>82634140</v>
      </c>
      <c r="G254" s="49">
        <f t="shared" si="75"/>
        <v>66345993</v>
      </c>
      <c r="H254" s="49">
        <f t="shared" si="75"/>
        <v>-12683910.891385367</v>
      </c>
      <c r="I254" s="7" t="b">
        <f t="shared" si="55"/>
        <v>1</v>
      </c>
      <c r="L254" s="49">
        <f t="shared" ref="L254:Q254" si="76">L235</f>
        <v>433163025</v>
      </c>
      <c r="M254" s="49">
        <f t="shared" si="76"/>
        <v>-97240965</v>
      </c>
      <c r="N254" s="49">
        <f t="shared" si="76"/>
        <v>178151427</v>
      </c>
      <c r="O254" s="49">
        <f t="shared" si="76"/>
        <v>203272430</v>
      </c>
      <c r="P254" s="49">
        <f t="shared" si="76"/>
        <v>82634140</v>
      </c>
      <c r="Q254" s="49">
        <f t="shared" si="76"/>
        <v>66345993</v>
      </c>
      <c r="R254" s="4" t="b">
        <f t="shared" si="57"/>
        <v>1</v>
      </c>
      <c r="U254" s="7">
        <f t="shared" si="58"/>
        <v>-97240965</v>
      </c>
      <c r="V254" s="4">
        <f t="shared" si="59"/>
        <v>-43270976.652658947</v>
      </c>
      <c r="W254" s="4">
        <f t="shared" si="60"/>
        <v>-41286077.455955684</v>
      </c>
      <c r="X254" s="4">
        <f t="shared" si="61"/>
        <v>-9645598.3020997774</v>
      </c>
      <c r="Y254" s="4">
        <f t="shared" si="62"/>
        <v>-3038312.5892855893</v>
      </c>
      <c r="Z254" s="4" t="b">
        <f t="shared" si="63"/>
        <v>1</v>
      </c>
    </row>
    <row r="255" spans="1:26" x14ac:dyDescent="0.25">
      <c r="A255" s="4">
        <v>1</v>
      </c>
      <c r="B255" s="4">
        <v>2</v>
      </c>
      <c r="C255" s="4">
        <v>3</v>
      </c>
      <c r="D255" s="4">
        <v>4</v>
      </c>
      <c r="E255" s="4">
        <v>5</v>
      </c>
      <c r="F255" s="4">
        <v>6</v>
      </c>
      <c r="G255" s="4">
        <v>7</v>
      </c>
      <c r="H255" s="4">
        <v>8</v>
      </c>
    </row>
    <row r="258" spans="1:27" x14ac:dyDescent="0.25">
      <c r="L258" s="4">
        <f>SUM(M258:Q258)</f>
        <v>872940440</v>
      </c>
      <c r="M258" s="2"/>
      <c r="N258" s="2">
        <f t="shared" ref="N258:Q258" si="77">N29</f>
        <v>333157450</v>
      </c>
      <c r="O258" s="2">
        <f t="shared" si="77"/>
        <v>319987740</v>
      </c>
      <c r="P258" s="2">
        <f t="shared" si="77"/>
        <v>181499340</v>
      </c>
      <c r="Q258" s="2">
        <f t="shared" si="77"/>
        <v>38295910</v>
      </c>
      <c r="S258" s="1"/>
    </row>
    <row r="259" spans="1:27" x14ac:dyDescent="0.25">
      <c r="M259" s="1"/>
      <c r="N259" s="1">
        <f>N258/$L$258</f>
        <v>0.38164969193087217</v>
      </c>
      <c r="O259" s="1">
        <f>O258/$L$258</f>
        <v>0.36656308418934058</v>
      </c>
      <c r="P259" s="1">
        <f>P258/$L$258</f>
        <v>0.2079172091053543</v>
      </c>
      <c r="Q259" s="1">
        <f>Q258/$L$258</f>
        <v>4.3870014774432947E-2</v>
      </c>
      <c r="R259" s="1"/>
    </row>
    <row r="260" spans="1:27" ht="16" x14ac:dyDescent="0.45">
      <c r="S260" s="40"/>
    </row>
    <row r="261" spans="1:27" s="40" customFormat="1" ht="15" customHeight="1" x14ac:dyDescent="0.45">
      <c r="A261" s="45" t="s">
        <v>268</v>
      </c>
      <c r="B261" s="80">
        <f t="shared" ref="B261:H261" si="78">B27-B28-B29-B62-B69-B70-B72-B73-B113-B118-B122-B129-B132-B137-B138-B147-B152-B160-B167-B174-B177-B189-B195-B211-B213-B224-B225-B234</f>
        <v>0</v>
      </c>
      <c r="C261" s="80">
        <f t="shared" si="78"/>
        <v>0</v>
      </c>
      <c r="D261" s="80">
        <f t="shared" ref="D261" si="79">D27-D28-D29-D62-D69-D70-D72-D73-D113-D118-D122-D129-D132-D137-D138-D147-D152-D160-D167-D174-D177-D189-D195-D211-D213-D224-D225-D234</f>
        <v>0</v>
      </c>
      <c r="E261" s="80">
        <f t="shared" si="78"/>
        <v>-7.6834112405776978E-9</v>
      </c>
      <c r="F261" s="80">
        <f t="shared" si="78"/>
        <v>0</v>
      </c>
      <c r="G261" s="80">
        <f t="shared" si="78"/>
        <v>0</v>
      </c>
      <c r="H261" s="80">
        <f t="shared" si="78"/>
        <v>1.6116246115416288E-9</v>
      </c>
      <c r="I261" s="52"/>
      <c r="L261" s="195">
        <f>SUM(N261:Q261)</f>
        <v>4792019156</v>
      </c>
      <c r="M261" s="196"/>
      <c r="N261" s="195">
        <f>N2</f>
        <v>2132386788</v>
      </c>
      <c r="O261" s="195">
        <f t="shared" ref="O261:Q261" si="80">O2</f>
        <v>2034571274</v>
      </c>
      <c r="P261" s="195">
        <f t="shared" si="80"/>
        <v>475333537</v>
      </c>
      <c r="Q261" s="195">
        <f t="shared" si="80"/>
        <v>149727557</v>
      </c>
    </row>
    <row r="262" spans="1:27" s="40" customFormat="1" ht="15" customHeight="1" x14ac:dyDescent="0.45">
      <c r="A262" s="45" t="s">
        <v>269</v>
      </c>
      <c r="B262" s="80">
        <f t="shared" ref="B262:F262" si="81">B27-B28-SUM(B30:B61)-SUM(B63:B68)-B69-B71-B72-SUM(B74:B112)-SUM(B114:B117)-SUM(B119:B121)-SUM(B123:B128)-B130-SUM(B133:B136)-B137-SUM(B139:B144)-SUM(B148:B151)-SUM(B153:B159)-SUM(B161:B166)-SUM(B168:B173)-SUM(B175:B176)-SUM(B178:B188)-SUM(B190:B194)-SUM(B196:B209)-B212-SUM(B214:B223)-B224-SUM(B226:B233)-B234</f>
        <v>0</v>
      </c>
      <c r="C262" s="80">
        <f t="shared" si="81"/>
        <v>0</v>
      </c>
      <c r="D262" s="80">
        <f t="shared" si="81"/>
        <v>0</v>
      </c>
      <c r="E262" s="80">
        <f t="shared" si="81"/>
        <v>-1.4202669262886047E-8</v>
      </c>
      <c r="F262" s="80">
        <f t="shared" si="81"/>
        <v>0</v>
      </c>
      <c r="G262" s="80">
        <f>G27-G28-SUM(G30:G61)-SUM(G63:G68)-G69-G71-G72-SUM(G74:G112)-SUM(G114:G117)-SUM(G119:G121)-SUM(G123:G128)-G130-SUM(G133:G136)-G137-SUM(G139:G144)-SUM(G148:G151)-SUM(G153:G159)-SUM(G161:G166)-SUM(G168:G173)-SUM(G175:G176)-SUM(G178:G188)-SUM(G190:G194)-SUM(G196:G209)-G212-SUM(G214:G223)-G224-SUM(G226:G233)-G234</f>
        <v>0</v>
      </c>
      <c r="H262" s="80">
        <f t="shared" ref="H262" si="82">H27-H28-SUM(H30:H61)-SUM(H63:H68)-H69-H71-H72-SUM(H74:H112)-SUM(H114:H116)-SUM(H119:H121)-SUM(H123:H128)-H130-SUM(H133:H136)-H137-SUM(H139:H144)-SUM(H148:H151)-SUM(H153:H159)-SUM(H161:H166)-SUM(H168:H173)-SUM(H175:H176)-SUM(H178:H188)-SUM(H190:H194)-SUM(H196:H209)-H212-SUM(H214:H223)-H224-SUM(H226:H233)-H234</f>
        <v>3.3105607144534588E-10</v>
      </c>
      <c r="I262" s="52"/>
      <c r="L262" s="196"/>
      <c r="M262" s="196"/>
      <c r="N262" s="197">
        <f>N261/$L$261</f>
        <v>0.44498711682529007</v>
      </c>
      <c r="O262" s="197">
        <f t="shared" ref="O262:Q262" si="83">O261/$L$261</f>
        <v>0.42457494591868444</v>
      </c>
      <c r="P262" s="197">
        <f t="shared" si="83"/>
        <v>9.9192745589266593E-2</v>
      </c>
      <c r="Q262" s="197">
        <f t="shared" si="83"/>
        <v>3.1245191666758855E-2</v>
      </c>
    </row>
    <row r="263" spans="1:27" s="40" customFormat="1" ht="15" customHeight="1" x14ac:dyDescent="0.45">
      <c r="A263" s="45" t="s">
        <v>270</v>
      </c>
      <c r="B263" s="80">
        <f t="shared" ref="B263:H263" si="84">B2-B24-B27-B235</f>
        <v>0</v>
      </c>
      <c r="C263" s="80">
        <f t="shared" si="84"/>
        <v>0</v>
      </c>
      <c r="D263" s="80">
        <f t="shared" ref="D263" si="85">D2-D24-D27-D235</f>
        <v>0</v>
      </c>
      <c r="E263" s="80">
        <f t="shared" ref="E263:G263" si="86">E2-E24-E27-E235</f>
        <v>0</v>
      </c>
      <c r="F263" s="80">
        <f t="shared" si="86"/>
        <v>0</v>
      </c>
      <c r="G263" s="80">
        <f t="shared" si="86"/>
        <v>0</v>
      </c>
      <c r="H263" s="80">
        <f t="shared" si="84"/>
        <v>0</v>
      </c>
      <c r="I263" s="52"/>
    </row>
    <row r="264" spans="1:27" s="40" customFormat="1" ht="15" customHeight="1" x14ac:dyDescent="0.45">
      <c r="A264" s="45" t="s">
        <v>271</v>
      </c>
      <c r="B264" s="80">
        <f t="shared" ref="B264:H264" si="87">B235+B236-B245-B254</f>
        <v>0</v>
      </c>
      <c r="C264" s="80">
        <f t="shared" si="87"/>
        <v>0</v>
      </c>
      <c r="D264" s="80">
        <f t="shared" ref="D264" si="88">D235+D236-D245-D254</f>
        <v>0</v>
      </c>
      <c r="E264" s="80">
        <f t="shared" ref="E264:G264" si="89">E235+E236-E245-E254</f>
        <v>0</v>
      </c>
      <c r="F264" s="80">
        <f t="shared" si="89"/>
        <v>0</v>
      </c>
      <c r="G264" s="80">
        <f t="shared" si="89"/>
        <v>0</v>
      </c>
      <c r="H264" s="80">
        <f t="shared" si="87"/>
        <v>0</v>
      </c>
      <c r="I264" s="52"/>
      <c r="S264" s="4"/>
    </row>
    <row r="265" spans="1:27" x14ac:dyDescent="0.25">
      <c r="A265" s="38"/>
      <c r="T265" s="4"/>
      <c r="AA265" s="4"/>
    </row>
  </sheetData>
  <autoFilter ref="A1:Z1" xr:uid="{00000000-0009-0000-0000-00000A000000}">
    <sortState xmlns:xlrd2="http://schemas.microsoft.com/office/spreadsheetml/2017/richdata2" ref="A2:Z255">
      <sortCondition descending="1" ref="R1"/>
    </sortState>
  </autoFilter>
  <phoneticPr fontId="4" type="noConversion"/>
  <pageMargins left="0.75" right="0.75" top="1" bottom="1" header="0.5" footer="0.5"/>
  <pageSetup paperSize="9" fitToWidth="0" fitToHeight="0" orientation="portrait" r:id="rId1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FFC000"/>
  </sheetPr>
  <dimension ref="A1:AG264"/>
  <sheetViews>
    <sheetView zoomScaleNormal="100" workbookViewId="0">
      <pane xSplit="2" ySplit="1" topLeftCell="C2" activePane="bottomRight" state="frozen"/>
      <selection activeCell="F33" sqref="F33"/>
      <selection pane="topRight" activeCell="F33" sqref="F33"/>
      <selection pane="bottomLeft" activeCell="F33" sqref="F33"/>
      <selection pane="bottomRight"/>
    </sheetView>
  </sheetViews>
  <sheetFormatPr defaultColWidth="9.36328125" defaultRowHeight="12.5" x14ac:dyDescent="0.25"/>
  <cols>
    <col min="1" max="1" width="27.90625" style="2" bestFit="1" customWidth="1"/>
    <col min="2" max="2" width="17.453125" style="2" customWidth="1"/>
    <col min="3" max="5" width="16.6328125" style="2" customWidth="1"/>
    <col min="6" max="6" width="16.6328125" style="2" hidden="1" customWidth="1"/>
    <col min="7" max="7" width="24" style="2" bestFit="1" customWidth="1"/>
    <col min="8" max="9" width="16.6328125" style="2" hidden="1" customWidth="1"/>
    <col min="10" max="10" width="24" style="2" bestFit="1" customWidth="1"/>
    <col min="11" max="11" width="12.90625" style="2" customWidth="1"/>
    <col min="12" max="12" width="10.6328125" style="2" customWidth="1"/>
    <col min="13" max="13" width="9.36328125" style="2"/>
    <col min="14" max="14" width="16.6328125" style="2" bestFit="1" customWidth="1"/>
    <col min="15" max="21" width="14.6328125" style="2" customWidth="1"/>
    <col min="22" max="23" width="9.36328125" style="2"/>
    <col min="24" max="24" width="14.6328125" style="2" customWidth="1"/>
    <col min="25" max="25" width="13.08984375" style="2" bestFit="1" customWidth="1"/>
    <col min="26" max="26" width="16.6328125" style="2" customWidth="1"/>
    <col min="27" max="33" width="14.6328125" style="2" customWidth="1"/>
    <col min="34" max="16384" width="9.36328125" style="2"/>
  </cols>
  <sheetData>
    <row r="1" spans="1:33" ht="14" customHeight="1" x14ac:dyDescent="0.25">
      <c r="A1" s="50" t="s">
        <v>0</v>
      </c>
      <c r="B1" s="50" t="s">
        <v>1</v>
      </c>
      <c r="C1" s="109" t="s">
        <v>312</v>
      </c>
      <c r="D1" s="109" t="s">
        <v>404</v>
      </c>
      <c r="E1" s="109" t="s">
        <v>403</v>
      </c>
      <c r="F1" s="109"/>
      <c r="G1" s="51" t="s">
        <v>364</v>
      </c>
      <c r="H1" s="105"/>
      <c r="I1" s="105"/>
      <c r="J1" s="51" t="s">
        <v>365</v>
      </c>
      <c r="K1" s="8"/>
      <c r="L1" s="8"/>
      <c r="M1" s="2" t="s">
        <v>284</v>
      </c>
      <c r="N1" s="105" t="s">
        <v>1</v>
      </c>
      <c r="O1" s="105" t="s">
        <v>360</v>
      </c>
      <c r="P1" s="109" t="s">
        <v>312</v>
      </c>
      <c r="Q1" s="109" t="s">
        <v>402</v>
      </c>
      <c r="R1" s="109" t="s">
        <v>403</v>
      </c>
      <c r="S1" s="109"/>
      <c r="T1" s="105"/>
      <c r="U1" s="105"/>
      <c r="X1" s="108"/>
      <c r="Y1" s="2" t="s">
        <v>262</v>
      </c>
      <c r="Z1" s="105" t="s">
        <v>360</v>
      </c>
      <c r="AA1" s="109" t="s">
        <v>312</v>
      </c>
      <c r="AB1" s="109" t="s">
        <v>402</v>
      </c>
      <c r="AC1" s="109" t="s">
        <v>403</v>
      </c>
      <c r="AD1" s="109"/>
      <c r="AE1" s="105"/>
      <c r="AF1" s="105"/>
      <c r="AG1" s="8"/>
    </row>
    <row r="2" spans="1:33" ht="13.25" customHeight="1" x14ac:dyDescent="0.25">
      <c r="A2" s="33" t="s">
        <v>4</v>
      </c>
      <c r="B2" s="48">
        <f>N2</f>
        <v>4524929430</v>
      </c>
      <c r="C2" s="48">
        <f>P2</f>
        <v>1752881877</v>
      </c>
      <c r="D2" s="48">
        <f t="shared" ref="D2:E2" si="0">Q2</f>
        <v>2358639866</v>
      </c>
      <c r="E2" s="48">
        <f t="shared" si="0"/>
        <v>413396114</v>
      </c>
      <c r="F2" s="48">
        <f>S2</f>
        <v>0</v>
      </c>
      <c r="G2" s="48">
        <f>AA2+AB2</f>
        <v>10515.691695514242</v>
      </c>
      <c r="H2" s="48">
        <f>T2</f>
        <v>0</v>
      </c>
      <c r="I2" s="48">
        <f>U2</f>
        <v>0</v>
      </c>
      <c r="J2" s="48">
        <f>AC2</f>
        <v>1057.3083044857581</v>
      </c>
      <c r="K2" s="6" t="b">
        <f t="shared" ref="K2:K67" si="1">B2=SUM(C2:J2)</f>
        <v>1</v>
      </c>
      <c r="L2" s="6"/>
      <c r="N2" s="2">
        <f>SUM(O2:U2)</f>
        <v>4524929430</v>
      </c>
      <c r="O2" s="2">
        <f>IFERROR(VLOOKUP($A2,'강남영업본부 IU'!$A:$I,3,FALSE),0)</f>
        <v>11573</v>
      </c>
      <c r="P2" s="2">
        <f>IFERROR(VLOOKUP($A2,'강남영업본부 IU'!$A:$I,4,FALSE),0)</f>
        <v>1752881877</v>
      </c>
      <c r="Q2" s="2">
        <f>IFERROR(VLOOKUP($A2,'강남영업본부 IU'!$A:$I,5,FALSE),0)</f>
        <v>2358639866</v>
      </c>
      <c r="R2" s="2">
        <f>IFERROR(VLOOKUP($A2,'강남영업본부 IU'!$A:$I,6,FALSE),0)</f>
        <v>413396114</v>
      </c>
      <c r="T2" s="2">
        <f>IFERROR(VLOOKUP($A2,'강남영업본부 IU'!$A:$I,8,FALSE),0)</f>
        <v>0</v>
      </c>
      <c r="U2" s="2">
        <f>IFERROR(VLOOKUP($A2,'강남영업본부 IU'!$A:$I,9,FALSE),0)</f>
        <v>0</v>
      </c>
      <c r="V2" s="2" t="b">
        <f t="shared" ref="V2:V34" si="2">N2=SUM(O2:U2)</f>
        <v>1</v>
      </c>
      <c r="Z2" s="6">
        <f t="shared" ref="Z2:Z66" si="3">O2</f>
        <v>11573</v>
      </c>
      <c r="AA2" s="2">
        <f t="shared" ref="AA2:AA33" si="4">$Z2*P$262</f>
        <v>4483.1978399648988</v>
      </c>
      <c r="AB2" s="2">
        <f t="shared" ref="AB2:AB33" si="5">$Z2*Q$262</f>
        <v>6032.4938555493436</v>
      </c>
      <c r="AC2" s="2">
        <f t="shared" ref="AC2:AC33" si="6">$Z2*R$262</f>
        <v>1057.3083044857581</v>
      </c>
      <c r="AD2" s="2">
        <f t="shared" ref="AD2:AD34" si="7">$Z2*S$259</f>
        <v>0</v>
      </c>
      <c r="AE2" s="2">
        <f t="shared" ref="AE2:AE34" si="8">$Z2*T$259</f>
        <v>0</v>
      </c>
      <c r="AF2" s="2">
        <f t="shared" ref="AF2:AF34" si="9">$Z2*U$259</f>
        <v>0</v>
      </c>
      <c r="AG2" s="2" t="b">
        <f t="shared" ref="AG2:AG67" si="10">Z2=SUM(AA2:AF2)</f>
        <v>1</v>
      </c>
    </row>
    <row r="3" spans="1:33" ht="16" x14ac:dyDescent="0.25">
      <c r="A3" s="22" t="s">
        <v>5</v>
      </c>
      <c r="B3" s="48">
        <f t="shared" ref="B3:B69" si="11">N3</f>
        <v>1932510567</v>
      </c>
      <c r="C3" s="48">
        <f t="shared" ref="C3:C68" si="12">P3</f>
        <v>850593273</v>
      </c>
      <c r="D3" s="48">
        <f>Q3</f>
        <v>1081865328</v>
      </c>
      <c r="E3" s="48">
        <f t="shared" ref="E3:E68" si="13">R3</f>
        <v>51966</v>
      </c>
      <c r="F3" s="48">
        <f t="shared" ref="F3:F68" si="14">S3</f>
        <v>0</v>
      </c>
      <c r="G3" s="48">
        <f t="shared" ref="G3:G67" si="15">AA3+AB3</f>
        <v>0</v>
      </c>
      <c r="H3" s="48">
        <f>T3</f>
        <v>0</v>
      </c>
      <c r="I3" s="48">
        <f t="shared" ref="I3:I68" si="16">U3</f>
        <v>0</v>
      </c>
      <c r="J3" s="48">
        <f t="shared" ref="J3:J67" si="17">AC3</f>
        <v>0</v>
      </c>
      <c r="K3" s="6" t="b">
        <f t="shared" si="1"/>
        <v>1</v>
      </c>
      <c r="L3" s="6"/>
      <c r="N3" s="2">
        <f t="shared" ref="N3:N68" si="18">SUM(O3:U3)</f>
        <v>1932510567</v>
      </c>
      <c r="O3" s="2">
        <f>IFERROR(VLOOKUP($A3,'강남영업본부 IU'!$A:$I,3,FALSE),0)</f>
        <v>0</v>
      </c>
      <c r="P3" s="2">
        <f>IFERROR(VLOOKUP($A3,'강남영업본부 IU'!$A:$I,4,FALSE),0)</f>
        <v>850593273</v>
      </c>
      <c r="Q3" s="2">
        <f>IFERROR(VLOOKUP($A3,'강남영업본부 IU'!$A:$I,5,FALSE),0)</f>
        <v>1081865328</v>
      </c>
      <c r="R3" s="2">
        <f>IFERROR(VLOOKUP($A3,'강남영업본부 IU'!$A:$I,6,FALSE),0)</f>
        <v>51966</v>
      </c>
      <c r="T3" s="2">
        <f>IFERROR(VLOOKUP($A3,'강남영업본부 IU'!$A:$I,8,FALSE),0)</f>
        <v>0</v>
      </c>
      <c r="U3" s="2">
        <f>IFERROR(VLOOKUP($A3,'강남영업본부 IU'!$A:$I,9,FALSE),0)</f>
        <v>0</v>
      </c>
      <c r="V3" s="2" t="b">
        <f t="shared" si="2"/>
        <v>1</v>
      </c>
      <c r="Z3" s="6">
        <f t="shared" si="3"/>
        <v>0</v>
      </c>
      <c r="AA3" s="2">
        <f t="shared" si="4"/>
        <v>0</v>
      </c>
      <c r="AB3" s="2">
        <f t="shared" si="5"/>
        <v>0</v>
      </c>
      <c r="AC3" s="2">
        <f t="shared" si="6"/>
        <v>0</v>
      </c>
      <c r="AD3" s="2">
        <f t="shared" si="7"/>
        <v>0</v>
      </c>
      <c r="AE3" s="2">
        <f t="shared" si="8"/>
        <v>0</v>
      </c>
      <c r="AF3" s="2">
        <f t="shared" si="9"/>
        <v>0</v>
      </c>
      <c r="AG3" s="2" t="b">
        <f t="shared" si="10"/>
        <v>1</v>
      </c>
    </row>
    <row r="4" spans="1:33" ht="16" x14ac:dyDescent="0.25">
      <c r="A4" s="23" t="s">
        <v>6</v>
      </c>
      <c r="B4" s="48">
        <f t="shared" si="11"/>
        <v>2693273</v>
      </c>
      <c r="C4" s="48">
        <f t="shared" si="12"/>
        <v>963909</v>
      </c>
      <c r="D4" s="48">
        <f t="shared" ref="D4:D68" si="19">Q4</f>
        <v>1729364</v>
      </c>
      <c r="E4" s="48">
        <f t="shared" si="13"/>
        <v>0</v>
      </c>
      <c r="F4" s="48">
        <f t="shared" si="14"/>
        <v>0</v>
      </c>
      <c r="G4" s="48">
        <f t="shared" si="15"/>
        <v>0</v>
      </c>
      <c r="H4" s="48">
        <f t="shared" ref="H4:H68" si="20">T4</f>
        <v>0</v>
      </c>
      <c r="I4" s="48">
        <f t="shared" si="16"/>
        <v>0</v>
      </c>
      <c r="J4" s="48">
        <f t="shared" si="17"/>
        <v>0</v>
      </c>
      <c r="K4" s="6" t="b">
        <f t="shared" si="1"/>
        <v>1</v>
      </c>
      <c r="L4" s="6"/>
      <c r="N4" s="2">
        <f t="shared" si="18"/>
        <v>2693273</v>
      </c>
      <c r="O4" s="2">
        <f>IFERROR(VLOOKUP($A4,'강남영업본부 IU'!$A:$I,3,FALSE),0)</f>
        <v>0</v>
      </c>
      <c r="P4" s="2">
        <f>IFERROR(VLOOKUP($A4,'강남영업본부 IU'!$A:$I,4,FALSE),0)</f>
        <v>963909</v>
      </c>
      <c r="Q4" s="2">
        <f>IFERROR(VLOOKUP($A4,'강남영업본부 IU'!$A:$I,5,FALSE),0)</f>
        <v>1729364</v>
      </c>
      <c r="R4" s="2">
        <f>IFERROR(VLOOKUP($A4,'강남영업본부 IU'!$A:$I,6,FALSE),0)</f>
        <v>0</v>
      </c>
      <c r="T4" s="2">
        <f>IFERROR(VLOOKUP($A4,'강남영업본부 IU'!$A:$I,8,FALSE),0)</f>
        <v>0</v>
      </c>
      <c r="U4" s="2">
        <f>IFERROR(VLOOKUP($A4,'강남영업본부 IU'!$A:$I,9,FALSE),0)</f>
        <v>0</v>
      </c>
      <c r="V4" s="2" t="b">
        <f t="shared" si="2"/>
        <v>1</v>
      </c>
      <c r="Z4" s="6">
        <f t="shared" si="3"/>
        <v>0</v>
      </c>
      <c r="AA4" s="2">
        <f t="shared" si="4"/>
        <v>0</v>
      </c>
      <c r="AB4" s="2">
        <f t="shared" si="5"/>
        <v>0</v>
      </c>
      <c r="AC4" s="2">
        <f t="shared" si="6"/>
        <v>0</v>
      </c>
      <c r="AD4" s="2">
        <f t="shared" si="7"/>
        <v>0</v>
      </c>
      <c r="AE4" s="2">
        <f t="shared" si="8"/>
        <v>0</v>
      </c>
      <c r="AF4" s="2">
        <f t="shared" si="9"/>
        <v>0</v>
      </c>
      <c r="AG4" s="2" t="b">
        <f t="shared" si="10"/>
        <v>1</v>
      </c>
    </row>
    <row r="5" spans="1:33" ht="16" x14ac:dyDescent="0.25">
      <c r="A5" s="23" t="s">
        <v>7</v>
      </c>
      <c r="B5" s="48">
        <f t="shared" si="11"/>
        <v>0</v>
      </c>
      <c r="C5" s="48">
        <f t="shared" si="12"/>
        <v>0</v>
      </c>
      <c r="D5" s="48">
        <f t="shared" si="19"/>
        <v>0</v>
      </c>
      <c r="E5" s="48">
        <f t="shared" si="13"/>
        <v>0</v>
      </c>
      <c r="F5" s="48">
        <f t="shared" si="14"/>
        <v>0</v>
      </c>
      <c r="G5" s="48">
        <f t="shared" si="15"/>
        <v>0</v>
      </c>
      <c r="H5" s="48">
        <f t="shared" si="20"/>
        <v>0</v>
      </c>
      <c r="I5" s="48">
        <f t="shared" si="16"/>
        <v>0</v>
      </c>
      <c r="J5" s="48">
        <f t="shared" si="17"/>
        <v>0</v>
      </c>
      <c r="K5" s="6" t="b">
        <f t="shared" si="1"/>
        <v>1</v>
      </c>
      <c r="L5" s="6"/>
      <c r="N5" s="2">
        <f t="shared" si="18"/>
        <v>0</v>
      </c>
      <c r="O5" s="2">
        <f>IFERROR(VLOOKUP($A5,'강남영업본부 IU'!$A:$I,3,FALSE),0)</f>
        <v>0</v>
      </c>
      <c r="P5" s="2">
        <f>IFERROR(VLOOKUP($A5,'강남영업본부 IU'!$A:$I,4,FALSE),0)</f>
        <v>0</v>
      </c>
      <c r="Q5" s="2">
        <f>IFERROR(VLOOKUP($A5,'강남영업본부 IU'!$A:$I,5,FALSE),0)</f>
        <v>0</v>
      </c>
      <c r="R5" s="2">
        <f>IFERROR(VLOOKUP($A5,'강남영업본부 IU'!$A:$I,6,FALSE),0)</f>
        <v>0</v>
      </c>
      <c r="T5" s="2">
        <f>IFERROR(VLOOKUP($A5,'강남영업본부 IU'!$A:$I,8,FALSE),0)</f>
        <v>0</v>
      </c>
      <c r="U5" s="2">
        <f>IFERROR(VLOOKUP($A5,'강남영업본부 IU'!$A:$I,9,FALSE),0)</f>
        <v>0</v>
      </c>
      <c r="V5" s="2" t="b">
        <f t="shared" si="2"/>
        <v>1</v>
      </c>
      <c r="Z5" s="6">
        <f t="shared" si="3"/>
        <v>0</v>
      </c>
      <c r="AA5" s="2">
        <f t="shared" si="4"/>
        <v>0</v>
      </c>
      <c r="AB5" s="2">
        <f t="shared" si="5"/>
        <v>0</v>
      </c>
      <c r="AC5" s="2">
        <f t="shared" si="6"/>
        <v>0</v>
      </c>
      <c r="AD5" s="2">
        <f t="shared" si="7"/>
        <v>0</v>
      </c>
      <c r="AE5" s="2">
        <f t="shared" si="8"/>
        <v>0</v>
      </c>
      <c r="AF5" s="2">
        <f t="shared" si="9"/>
        <v>0</v>
      </c>
      <c r="AG5" s="2" t="b">
        <f t="shared" si="10"/>
        <v>1</v>
      </c>
    </row>
    <row r="6" spans="1:33" ht="16" x14ac:dyDescent="0.25">
      <c r="A6" s="23" t="s">
        <v>196</v>
      </c>
      <c r="B6" s="48">
        <f t="shared" si="11"/>
        <v>0</v>
      </c>
      <c r="C6" s="48">
        <f t="shared" si="12"/>
        <v>0</v>
      </c>
      <c r="D6" s="48">
        <f t="shared" si="19"/>
        <v>0</v>
      </c>
      <c r="E6" s="48">
        <f t="shared" si="13"/>
        <v>0</v>
      </c>
      <c r="F6" s="48">
        <f t="shared" si="14"/>
        <v>0</v>
      </c>
      <c r="G6" s="48">
        <f t="shared" si="15"/>
        <v>0</v>
      </c>
      <c r="H6" s="48">
        <f t="shared" si="20"/>
        <v>0</v>
      </c>
      <c r="I6" s="48">
        <f t="shared" si="16"/>
        <v>0</v>
      </c>
      <c r="J6" s="48">
        <f t="shared" si="17"/>
        <v>0</v>
      </c>
      <c r="K6" s="6" t="b">
        <f t="shared" si="1"/>
        <v>1</v>
      </c>
      <c r="L6" s="6"/>
      <c r="N6" s="2">
        <f t="shared" si="18"/>
        <v>0</v>
      </c>
      <c r="O6" s="2">
        <f>IFERROR(VLOOKUP($A6,'강남영업본부 IU'!$A:$I,3,FALSE),0)</f>
        <v>0</v>
      </c>
      <c r="P6" s="2">
        <f>IFERROR(VLOOKUP($A6,'강남영업본부 IU'!$A:$I,4,FALSE),0)</f>
        <v>0</v>
      </c>
      <c r="Q6" s="2">
        <f>IFERROR(VLOOKUP($A6,'강남영업본부 IU'!$A:$I,5,FALSE),0)</f>
        <v>0</v>
      </c>
      <c r="R6" s="2">
        <f>IFERROR(VLOOKUP($A6,'강남영업본부 IU'!$A:$I,6,FALSE),0)</f>
        <v>0</v>
      </c>
      <c r="T6" s="2">
        <f>IFERROR(VLOOKUP($A6,'강남영업본부 IU'!$A:$I,8,FALSE),0)</f>
        <v>0</v>
      </c>
      <c r="U6" s="2">
        <f>IFERROR(VLOOKUP($A6,'강남영업본부 IU'!$A:$I,9,FALSE),0)</f>
        <v>0</v>
      </c>
      <c r="V6" s="2" t="b">
        <f t="shared" si="2"/>
        <v>1</v>
      </c>
      <c r="Z6" s="6">
        <f t="shared" si="3"/>
        <v>0</v>
      </c>
      <c r="AA6" s="2">
        <f t="shared" si="4"/>
        <v>0</v>
      </c>
      <c r="AB6" s="2">
        <f t="shared" si="5"/>
        <v>0</v>
      </c>
      <c r="AC6" s="2">
        <f t="shared" si="6"/>
        <v>0</v>
      </c>
      <c r="AD6" s="2">
        <f t="shared" si="7"/>
        <v>0</v>
      </c>
      <c r="AE6" s="2">
        <f t="shared" si="8"/>
        <v>0</v>
      </c>
      <c r="AF6" s="2">
        <f t="shared" si="9"/>
        <v>0</v>
      </c>
      <c r="AG6" s="2" t="b">
        <f t="shared" si="10"/>
        <v>1</v>
      </c>
    </row>
    <row r="7" spans="1:33" ht="16" x14ac:dyDescent="0.25">
      <c r="A7" s="23" t="s">
        <v>8</v>
      </c>
      <c r="B7" s="48">
        <f t="shared" si="11"/>
        <v>1842678929</v>
      </c>
      <c r="C7" s="48">
        <f t="shared" si="12"/>
        <v>813215636</v>
      </c>
      <c r="D7" s="48">
        <f t="shared" si="19"/>
        <v>1029411327</v>
      </c>
      <c r="E7" s="48">
        <f t="shared" si="13"/>
        <v>51966</v>
      </c>
      <c r="F7" s="48">
        <f t="shared" si="14"/>
        <v>0</v>
      </c>
      <c r="G7" s="48">
        <f t="shared" si="15"/>
        <v>0</v>
      </c>
      <c r="H7" s="48">
        <f t="shared" si="20"/>
        <v>0</v>
      </c>
      <c r="I7" s="48">
        <f t="shared" si="16"/>
        <v>0</v>
      </c>
      <c r="J7" s="48">
        <f t="shared" si="17"/>
        <v>0</v>
      </c>
      <c r="K7" s="6" t="b">
        <f t="shared" si="1"/>
        <v>1</v>
      </c>
      <c r="L7" s="6"/>
      <c r="N7" s="2">
        <f t="shared" si="18"/>
        <v>1842678929</v>
      </c>
      <c r="O7" s="2">
        <f>IFERROR(VLOOKUP($A7,'강남영업본부 IU'!$A:$I,3,FALSE),0)</f>
        <v>0</v>
      </c>
      <c r="P7" s="2">
        <f>IFERROR(VLOOKUP($A7,'강남영업본부 IU'!$A:$I,4,FALSE),0)</f>
        <v>813215636</v>
      </c>
      <c r="Q7" s="2">
        <f>IFERROR(VLOOKUP($A7,'강남영업본부 IU'!$A:$I,5,FALSE),0)</f>
        <v>1029411327</v>
      </c>
      <c r="R7" s="2">
        <f>IFERROR(VLOOKUP($A7,'강남영업본부 IU'!$A:$I,6,FALSE),0)</f>
        <v>51966</v>
      </c>
      <c r="T7" s="2">
        <f>IFERROR(VLOOKUP($A7,'강남영업본부 IU'!$A:$I,8,FALSE),0)</f>
        <v>0</v>
      </c>
      <c r="U7" s="2">
        <f>IFERROR(VLOOKUP($A7,'강남영업본부 IU'!$A:$I,9,FALSE),0)</f>
        <v>0</v>
      </c>
      <c r="V7" s="2" t="b">
        <f t="shared" si="2"/>
        <v>1</v>
      </c>
      <c r="Z7" s="6">
        <f t="shared" si="3"/>
        <v>0</v>
      </c>
      <c r="AA7" s="2">
        <f t="shared" si="4"/>
        <v>0</v>
      </c>
      <c r="AB7" s="2">
        <f t="shared" si="5"/>
        <v>0</v>
      </c>
      <c r="AC7" s="2">
        <f t="shared" si="6"/>
        <v>0</v>
      </c>
      <c r="AD7" s="2">
        <f t="shared" si="7"/>
        <v>0</v>
      </c>
      <c r="AE7" s="2">
        <f t="shared" si="8"/>
        <v>0</v>
      </c>
      <c r="AF7" s="2">
        <f t="shared" si="9"/>
        <v>0</v>
      </c>
      <c r="AG7" s="2" t="b">
        <f t="shared" si="10"/>
        <v>1</v>
      </c>
    </row>
    <row r="8" spans="1:33" ht="16" x14ac:dyDescent="0.25">
      <c r="A8" s="23" t="s">
        <v>9</v>
      </c>
      <c r="B8" s="48">
        <f t="shared" si="11"/>
        <v>42627881</v>
      </c>
      <c r="C8" s="48">
        <f t="shared" si="12"/>
        <v>20506682</v>
      </c>
      <c r="D8" s="48">
        <f t="shared" si="19"/>
        <v>22121199</v>
      </c>
      <c r="E8" s="48">
        <f t="shared" si="13"/>
        <v>0</v>
      </c>
      <c r="F8" s="48">
        <f t="shared" si="14"/>
        <v>0</v>
      </c>
      <c r="G8" s="48">
        <f t="shared" si="15"/>
        <v>0</v>
      </c>
      <c r="H8" s="48">
        <f t="shared" si="20"/>
        <v>0</v>
      </c>
      <c r="I8" s="48">
        <f t="shared" si="16"/>
        <v>0</v>
      </c>
      <c r="J8" s="48">
        <f t="shared" si="17"/>
        <v>0</v>
      </c>
      <c r="K8" s="6" t="b">
        <f t="shared" si="1"/>
        <v>1</v>
      </c>
      <c r="L8" s="6"/>
      <c r="N8" s="2">
        <f t="shared" si="18"/>
        <v>42627881</v>
      </c>
      <c r="O8" s="2">
        <f>IFERROR(VLOOKUP($A8,'강남영업본부 IU'!$A:$I,3,FALSE),0)</f>
        <v>0</v>
      </c>
      <c r="P8" s="2">
        <f>IFERROR(VLOOKUP($A8,'강남영업본부 IU'!$A:$I,4,FALSE),0)</f>
        <v>20506682</v>
      </c>
      <c r="Q8" s="2">
        <f>IFERROR(VLOOKUP($A8,'강남영업본부 IU'!$A:$I,5,FALSE),0)</f>
        <v>22121199</v>
      </c>
      <c r="R8" s="2">
        <f>IFERROR(VLOOKUP($A8,'강남영업본부 IU'!$A:$I,6,FALSE),0)</f>
        <v>0</v>
      </c>
      <c r="T8" s="2">
        <f>IFERROR(VLOOKUP($A8,'강남영업본부 IU'!$A:$I,8,FALSE),0)</f>
        <v>0</v>
      </c>
      <c r="U8" s="2">
        <f>IFERROR(VLOOKUP($A8,'강남영업본부 IU'!$A:$I,9,FALSE),0)</f>
        <v>0</v>
      </c>
      <c r="V8" s="2" t="b">
        <f t="shared" si="2"/>
        <v>1</v>
      </c>
      <c r="Z8" s="6">
        <f t="shared" si="3"/>
        <v>0</v>
      </c>
      <c r="AA8" s="2">
        <f t="shared" si="4"/>
        <v>0</v>
      </c>
      <c r="AB8" s="2">
        <f t="shared" si="5"/>
        <v>0</v>
      </c>
      <c r="AC8" s="2">
        <f t="shared" si="6"/>
        <v>0</v>
      </c>
      <c r="AD8" s="2">
        <f t="shared" si="7"/>
        <v>0</v>
      </c>
      <c r="AE8" s="2">
        <f t="shared" si="8"/>
        <v>0</v>
      </c>
      <c r="AF8" s="2">
        <f t="shared" si="9"/>
        <v>0</v>
      </c>
      <c r="AG8" s="2" t="b">
        <f t="shared" si="10"/>
        <v>1</v>
      </c>
    </row>
    <row r="9" spans="1:33" ht="16" x14ac:dyDescent="0.25">
      <c r="A9" s="23" t="s">
        <v>137</v>
      </c>
      <c r="B9" s="48">
        <f t="shared" si="11"/>
        <v>0</v>
      </c>
      <c r="C9" s="48">
        <f t="shared" si="12"/>
        <v>0</v>
      </c>
      <c r="D9" s="48">
        <f t="shared" si="19"/>
        <v>0</v>
      </c>
      <c r="E9" s="48">
        <f t="shared" si="13"/>
        <v>0</v>
      </c>
      <c r="F9" s="48">
        <f t="shared" si="14"/>
        <v>0</v>
      </c>
      <c r="G9" s="48">
        <f t="shared" si="15"/>
        <v>0</v>
      </c>
      <c r="H9" s="48">
        <f t="shared" si="20"/>
        <v>0</v>
      </c>
      <c r="I9" s="48">
        <f t="shared" si="16"/>
        <v>0</v>
      </c>
      <c r="J9" s="48">
        <f t="shared" si="17"/>
        <v>0</v>
      </c>
      <c r="K9" s="6" t="b">
        <f t="shared" si="1"/>
        <v>1</v>
      </c>
      <c r="L9" s="6"/>
      <c r="N9" s="2">
        <f t="shared" si="18"/>
        <v>0</v>
      </c>
      <c r="O9" s="2">
        <f>IFERROR(VLOOKUP($A9,'강남영업본부 IU'!$A:$I,3,FALSE),0)</f>
        <v>0</v>
      </c>
      <c r="P9" s="2">
        <f>IFERROR(VLOOKUP($A9,'강남영업본부 IU'!$A:$I,4,FALSE),0)</f>
        <v>0</v>
      </c>
      <c r="Q9" s="2">
        <f>IFERROR(VLOOKUP($A9,'강남영업본부 IU'!$A:$I,5,FALSE),0)</f>
        <v>0</v>
      </c>
      <c r="R9" s="2">
        <f>IFERROR(VLOOKUP($A9,'강남영업본부 IU'!$A:$I,6,FALSE),0)</f>
        <v>0</v>
      </c>
      <c r="T9" s="2">
        <f>IFERROR(VLOOKUP($A9,'강남영업본부 IU'!$A:$I,8,FALSE),0)</f>
        <v>0</v>
      </c>
      <c r="U9" s="2">
        <f>IFERROR(VLOOKUP($A9,'강남영업본부 IU'!$A:$I,9,FALSE),0)</f>
        <v>0</v>
      </c>
      <c r="V9" s="2" t="b">
        <f t="shared" si="2"/>
        <v>1</v>
      </c>
      <c r="Z9" s="6">
        <f t="shared" si="3"/>
        <v>0</v>
      </c>
      <c r="AA9" s="2">
        <f t="shared" si="4"/>
        <v>0</v>
      </c>
      <c r="AB9" s="2">
        <f t="shared" si="5"/>
        <v>0</v>
      </c>
      <c r="AC9" s="2">
        <f t="shared" si="6"/>
        <v>0</v>
      </c>
      <c r="AD9" s="2">
        <f t="shared" si="7"/>
        <v>0</v>
      </c>
      <c r="AE9" s="2">
        <f t="shared" si="8"/>
        <v>0</v>
      </c>
      <c r="AF9" s="2">
        <f t="shared" si="9"/>
        <v>0</v>
      </c>
      <c r="AG9" s="2" t="b">
        <f t="shared" si="10"/>
        <v>1</v>
      </c>
    </row>
    <row r="10" spans="1:33" ht="16" x14ac:dyDescent="0.25">
      <c r="A10" s="23" t="s">
        <v>10</v>
      </c>
      <c r="B10" s="48">
        <f t="shared" si="11"/>
        <v>44510484</v>
      </c>
      <c r="C10" s="48">
        <f t="shared" si="12"/>
        <v>15907046</v>
      </c>
      <c r="D10" s="48">
        <f t="shared" si="19"/>
        <v>28603438</v>
      </c>
      <c r="E10" s="48">
        <f t="shared" si="13"/>
        <v>0</v>
      </c>
      <c r="F10" s="48">
        <f t="shared" si="14"/>
        <v>0</v>
      </c>
      <c r="G10" s="48">
        <f t="shared" si="15"/>
        <v>0</v>
      </c>
      <c r="H10" s="48">
        <f t="shared" si="20"/>
        <v>0</v>
      </c>
      <c r="I10" s="48">
        <f>U10</f>
        <v>0</v>
      </c>
      <c r="J10" s="48">
        <f t="shared" si="17"/>
        <v>0</v>
      </c>
      <c r="K10" s="6" t="b">
        <f t="shared" si="1"/>
        <v>1</v>
      </c>
      <c r="L10" s="6"/>
      <c r="N10" s="2">
        <f t="shared" si="18"/>
        <v>44510484</v>
      </c>
      <c r="O10" s="2">
        <f>IFERROR(VLOOKUP($A10,'강남영업본부 IU'!$A:$I,3,FALSE),0)</f>
        <v>0</v>
      </c>
      <c r="P10" s="2">
        <f>IFERROR(VLOOKUP($A10,'강남영업본부 IU'!$A:$I,4,FALSE),0)</f>
        <v>15907046</v>
      </c>
      <c r="Q10" s="2">
        <f>IFERROR(VLOOKUP($A10,'강남영업본부 IU'!$A:$I,5,FALSE),0)</f>
        <v>28603438</v>
      </c>
      <c r="R10" s="2">
        <f>IFERROR(VLOOKUP($A10,'강남영업본부 IU'!$A:$I,6,FALSE),0)</f>
        <v>0</v>
      </c>
      <c r="T10" s="2">
        <f>IFERROR(VLOOKUP($A10,'강남영업본부 IU'!$A:$I,8,FALSE),0)</f>
        <v>0</v>
      </c>
      <c r="U10" s="2">
        <f>IFERROR(VLOOKUP($A10,'강남영업본부 IU'!$A:$I,9,FALSE),0)</f>
        <v>0</v>
      </c>
      <c r="V10" s="2" t="b">
        <f t="shared" si="2"/>
        <v>1</v>
      </c>
      <c r="Z10" s="6">
        <f t="shared" si="3"/>
        <v>0</v>
      </c>
      <c r="AA10" s="2">
        <f t="shared" si="4"/>
        <v>0</v>
      </c>
      <c r="AB10" s="2">
        <f t="shared" si="5"/>
        <v>0</v>
      </c>
      <c r="AC10" s="2">
        <f t="shared" si="6"/>
        <v>0</v>
      </c>
      <c r="AD10" s="2">
        <f t="shared" si="7"/>
        <v>0</v>
      </c>
      <c r="AE10" s="2">
        <f t="shared" si="8"/>
        <v>0</v>
      </c>
      <c r="AF10" s="2">
        <f t="shared" si="9"/>
        <v>0</v>
      </c>
      <c r="AG10" s="2" t="b">
        <f t="shared" si="10"/>
        <v>1</v>
      </c>
    </row>
    <row r="11" spans="1:33" ht="16" x14ac:dyDescent="0.25">
      <c r="A11" s="23" t="s">
        <v>197</v>
      </c>
      <c r="B11" s="48">
        <f t="shared" si="11"/>
        <v>0</v>
      </c>
      <c r="C11" s="48">
        <f t="shared" si="12"/>
        <v>0</v>
      </c>
      <c r="D11" s="48">
        <f t="shared" si="19"/>
        <v>0</v>
      </c>
      <c r="E11" s="48">
        <f t="shared" si="13"/>
        <v>0</v>
      </c>
      <c r="F11" s="48">
        <f t="shared" si="14"/>
        <v>0</v>
      </c>
      <c r="G11" s="48">
        <f t="shared" si="15"/>
        <v>0</v>
      </c>
      <c r="H11" s="48">
        <f t="shared" si="20"/>
        <v>0</v>
      </c>
      <c r="I11" s="48">
        <f t="shared" si="16"/>
        <v>0</v>
      </c>
      <c r="J11" s="48">
        <f t="shared" si="17"/>
        <v>0</v>
      </c>
      <c r="K11" s="6" t="b">
        <f t="shared" si="1"/>
        <v>1</v>
      </c>
      <c r="L11" s="6"/>
      <c r="N11" s="2">
        <f t="shared" si="18"/>
        <v>0</v>
      </c>
      <c r="O11" s="2">
        <f>IFERROR(VLOOKUP($A11,'강남영업본부 IU'!$A:$I,3,FALSE),0)</f>
        <v>0</v>
      </c>
      <c r="P11" s="2">
        <f>IFERROR(VLOOKUP($A11,'강남영업본부 IU'!$A:$I,4,FALSE),0)</f>
        <v>0</v>
      </c>
      <c r="Q11" s="2">
        <f>IFERROR(VLOOKUP($A11,'강남영업본부 IU'!$A:$I,5,FALSE),0)</f>
        <v>0</v>
      </c>
      <c r="R11" s="2">
        <f>IFERROR(VLOOKUP($A11,'강남영업본부 IU'!$A:$I,6,FALSE),0)</f>
        <v>0</v>
      </c>
      <c r="T11" s="2">
        <f>IFERROR(VLOOKUP($A11,'강남영업본부 IU'!$A:$I,8,FALSE),0)</f>
        <v>0</v>
      </c>
      <c r="U11" s="2">
        <f>IFERROR(VLOOKUP($A11,'강남영업본부 IU'!$A:$I,9,FALSE),0)</f>
        <v>0</v>
      </c>
      <c r="V11" s="2" t="b">
        <f t="shared" si="2"/>
        <v>1</v>
      </c>
      <c r="Z11" s="6">
        <f t="shared" si="3"/>
        <v>0</v>
      </c>
      <c r="AA11" s="2">
        <f t="shared" si="4"/>
        <v>0</v>
      </c>
      <c r="AB11" s="2">
        <f t="shared" si="5"/>
        <v>0</v>
      </c>
      <c r="AC11" s="2">
        <f t="shared" si="6"/>
        <v>0</v>
      </c>
      <c r="AD11" s="2">
        <f t="shared" si="7"/>
        <v>0</v>
      </c>
      <c r="AE11" s="2">
        <f t="shared" si="8"/>
        <v>0</v>
      </c>
      <c r="AF11" s="2">
        <f t="shared" si="9"/>
        <v>0</v>
      </c>
      <c r="AG11" s="2" t="b">
        <f t="shared" si="10"/>
        <v>1</v>
      </c>
    </row>
    <row r="12" spans="1:33" ht="16" x14ac:dyDescent="0.25">
      <c r="A12" s="24" t="s">
        <v>11</v>
      </c>
      <c r="B12" s="48">
        <f t="shared" si="11"/>
        <v>2592418863</v>
      </c>
      <c r="C12" s="48">
        <f t="shared" si="12"/>
        <v>902288604</v>
      </c>
      <c r="D12" s="48">
        <f t="shared" si="19"/>
        <v>1276774538</v>
      </c>
      <c r="E12" s="48">
        <f t="shared" si="13"/>
        <v>413344148</v>
      </c>
      <c r="F12" s="48">
        <f t="shared" si="14"/>
        <v>0</v>
      </c>
      <c r="G12" s="48">
        <f t="shared" si="15"/>
        <v>10515.691695514242</v>
      </c>
      <c r="H12" s="48">
        <f t="shared" si="20"/>
        <v>0</v>
      </c>
      <c r="I12" s="48">
        <f t="shared" si="16"/>
        <v>0</v>
      </c>
      <c r="J12" s="48">
        <f t="shared" si="17"/>
        <v>1057.3083044857581</v>
      </c>
      <c r="K12" s="6" t="b">
        <f t="shared" si="1"/>
        <v>1</v>
      </c>
      <c r="L12" s="6"/>
      <c r="N12" s="2">
        <f t="shared" si="18"/>
        <v>2592418863</v>
      </c>
      <c r="O12" s="2">
        <f>IFERROR(VLOOKUP($A12,'강남영업본부 IU'!$A:$I,3,FALSE),0)</f>
        <v>11573</v>
      </c>
      <c r="P12" s="2">
        <f>IFERROR(VLOOKUP($A12,'강남영업본부 IU'!$A:$I,4,FALSE),0)</f>
        <v>902288604</v>
      </c>
      <c r="Q12" s="2">
        <f>IFERROR(VLOOKUP($A12,'강남영업본부 IU'!$A:$I,5,FALSE),0)</f>
        <v>1276774538</v>
      </c>
      <c r="R12" s="2">
        <f>IFERROR(VLOOKUP($A12,'강남영업본부 IU'!$A:$I,6,FALSE),0)</f>
        <v>413344148</v>
      </c>
      <c r="T12" s="2">
        <f>IFERROR(VLOOKUP($A12,'강남영업본부 IU'!$A:$I,8,FALSE),0)</f>
        <v>0</v>
      </c>
      <c r="U12" s="2">
        <f>IFERROR(VLOOKUP($A12,'강남영업본부 IU'!$A:$I,9,FALSE),0)</f>
        <v>0</v>
      </c>
      <c r="V12" s="2" t="b">
        <f t="shared" si="2"/>
        <v>1</v>
      </c>
      <c r="Z12" s="6">
        <f t="shared" si="3"/>
        <v>11573</v>
      </c>
      <c r="AA12" s="2">
        <f t="shared" si="4"/>
        <v>4483.1978399648988</v>
      </c>
      <c r="AB12" s="2">
        <f t="shared" si="5"/>
        <v>6032.4938555493436</v>
      </c>
      <c r="AC12" s="2">
        <f t="shared" si="6"/>
        <v>1057.3083044857581</v>
      </c>
      <c r="AD12" s="2">
        <f t="shared" si="7"/>
        <v>0</v>
      </c>
      <c r="AE12" s="2">
        <f t="shared" si="8"/>
        <v>0</v>
      </c>
      <c r="AF12" s="2">
        <f>$Z12*U$259</f>
        <v>0</v>
      </c>
      <c r="AG12" s="2" t="b">
        <f t="shared" si="10"/>
        <v>1</v>
      </c>
    </row>
    <row r="13" spans="1:33" ht="16" x14ac:dyDescent="0.25">
      <c r="A13" s="25" t="s">
        <v>12</v>
      </c>
      <c r="B13" s="48">
        <f t="shared" si="11"/>
        <v>1337331354</v>
      </c>
      <c r="C13" s="48">
        <f t="shared" si="12"/>
        <v>548511984</v>
      </c>
      <c r="D13" s="48">
        <f t="shared" si="19"/>
        <v>788974762</v>
      </c>
      <c r="E13" s="48">
        <f t="shared" si="13"/>
        <v>-155392</v>
      </c>
      <c r="F13" s="48">
        <f t="shared" si="14"/>
        <v>0</v>
      </c>
      <c r="G13" s="48">
        <f t="shared" si="15"/>
        <v>0</v>
      </c>
      <c r="H13" s="48">
        <f t="shared" si="20"/>
        <v>0</v>
      </c>
      <c r="I13" s="48">
        <f t="shared" si="16"/>
        <v>0</v>
      </c>
      <c r="J13" s="48">
        <f t="shared" si="17"/>
        <v>0</v>
      </c>
      <c r="K13" s="6" t="b">
        <f t="shared" si="1"/>
        <v>1</v>
      </c>
      <c r="L13" s="6"/>
      <c r="N13" s="2">
        <f t="shared" si="18"/>
        <v>1337331354</v>
      </c>
      <c r="O13" s="2">
        <f>IFERROR(VLOOKUP($A13,'강남영업본부 IU'!$A:$I,3,FALSE),0)</f>
        <v>0</v>
      </c>
      <c r="P13" s="2">
        <f>IFERROR(VLOOKUP($A13,'강남영업본부 IU'!$A:$I,4,FALSE),0)</f>
        <v>548511984</v>
      </c>
      <c r="Q13" s="2">
        <f>IFERROR(VLOOKUP($A13,'강남영업본부 IU'!$A:$I,5,FALSE),0)</f>
        <v>788974762</v>
      </c>
      <c r="R13" s="2">
        <f>IFERROR(VLOOKUP($A13,'강남영업본부 IU'!$A:$I,6,FALSE),0)</f>
        <v>-155392</v>
      </c>
      <c r="T13" s="2">
        <f>IFERROR(VLOOKUP($A13,'강남영업본부 IU'!$A:$I,8,FALSE),0)</f>
        <v>0</v>
      </c>
      <c r="U13" s="2">
        <f>IFERROR(VLOOKUP($A13,'강남영업본부 IU'!$A:$I,9,FALSE),0)</f>
        <v>0</v>
      </c>
      <c r="V13" s="2" t="b">
        <f t="shared" si="2"/>
        <v>1</v>
      </c>
      <c r="Z13" s="6">
        <f t="shared" si="3"/>
        <v>0</v>
      </c>
      <c r="AA13" s="2">
        <f t="shared" si="4"/>
        <v>0</v>
      </c>
      <c r="AB13" s="2">
        <f t="shared" si="5"/>
        <v>0</v>
      </c>
      <c r="AC13" s="2">
        <f t="shared" si="6"/>
        <v>0</v>
      </c>
      <c r="AD13" s="2">
        <f t="shared" si="7"/>
        <v>0</v>
      </c>
      <c r="AE13" s="2">
        <f t="shared" si="8"/>
        <v>0</v>
      </c>
      <c r="AF13" s="2">
        <f t="shared" si="9"/>
        <v>0</v>
      </c>
      <c r="AG13" s="2" t="b">
        <f t="shared" si="10"/>
        <v>1</v>
      </c>
    </row>
    <row r="14" spans="1:33" ht="16" x14ac:dyDescent="0.25">
      <c r="A14" s="23" t="s">
        <v>13</v>
      </c>
      <c r="B14" s="48">
        <f t="shared" si="11"/>
        <v>574636</v>
      </c>
      <c r="C14" s="48">
        <f t="shared" si="12"/>
        <v>0</v>
      </c>
      <c r="D14" s="48">
        <f t="shared" si="19"/>
        <v>574636</v>
      </c>
      <c r="E14" s="48">
        <f t="shared" si="13"/>
        <v>0</v>
      </c>
      <c r="F14" s="48">
        <f t="shared" si="14"/>
        <v>0</v>
      </c>
      <c r="G14" s="48">
        <f t="shared" si="15"/>
        <v>0</v>
      </c>
      <c r="H14" s="48">
        <f t="shared" si="20"/>
        <v>0</v>
      </c>
      <c r="I14" s="48">
        <f t="shared" si="16"/>
        <v>0</v>
      </c>
      <c r="J14" s="48">
        <f t="shared" si="17"/>
        <v>0</v>
      </c>
      <c r="K14" s="6" t="b">
        <f t="shared" si="1"/>
        <v>1</v>
      </c>
      <c r="L14" s="6"/>
      <c r="N14" s="2">
        <f t="shared" si="18"/>
        <v>574636</v>
      </c>
      <c r="O14" s="2">
        <f>IFERROR(VLOOKUP($A14,'강남영업본부 IU'!$A:$I,3,FALSE),0)</f>
        <v>0</v>
      </c>
      <c r="P14" s="2">
        <f>IFERROR(VLOOKUP($A14,'강남영업본부 IU'!$A:$I,4,FALSE),0)</f>
        <v>0</v>
      </c>
      <c r="Q14" s="2">
        <f>IFERROR(VLOOKUP($A14,'강남영업본부 IU'!$A:$I,5,FALSE),0)</f>
        <v>574636</v>
      </c>
      <c r="R14" s="2">
        <f>IFERROR(VLOOKUP($A14,'강남영업본부 IU'!$A:$I,6,FALSE),0)</f>
        <v>0</v>
      </c>
      <c r="T14" s="2">
        <f>IFERROR(VLOOKUP($A14,'강남영업본부 IU'!$A:$I,8,FALSE),0)</f>
        <v>0</v>
      </c>
      <c r="U14" s="2">
        <f>IFERROR(VLOOKUP($A14,'강남영업본부 IU'!$A:$I,9,FALSE),0)</f>
        <v>0</v>
      </c>
      <c r="V14" s="2" t="b">
        <f t="shared" si="2"/>
        <v>1</v>
      </c>
      <c r="Z14" s="6">
        <f t="shared" si="3"/>
        <v>0</v>
      </c>
      <c r="AA14" s="2">
        <f t="shared" si="4"/>
        <v>0</v>
      </c>
      <c r="AB14" s="2">
        <f t="shared" si="5"/>
        <v>0</v>
      </c>
      <c r="AC14" s="2">
        <f t="shared" si="6"/>
        <v>0</v>
      </c>
      <c r="AD14" s="2">
        <f t="shared" si="7"/>
        <v>0</v>
      </c>
      <c r="AE14" s="2">
        <f t="shared" si="8"/>
        <v>0</v>
      </c>
      <c r="AF14" s="2">
        <f t="shared" si="9"/>
        <v>0</v>
      </c>
      <c r="AG14" s="2" t="b">
        <f t="shared" si="10"/>
        <v>1</v>
      </c>
    </row>
    <row r="15" spans="1:33" ht="16" x14ac:dyDescent="0.25">
      <c r="A15" s="23" t="s">
        <v>14</v>
      </c>
      <c r="B15" s="48">
        <f t="shared" si="11"/>
        <v>533029833</v>
      </c>
      <c r="C15" s="48">
        <f t="shared" si="12"/>
        <v>197532287</v>
      </c>
      <c r="D15" s="48">
        <f t="shared" si="19"/>
        <v>239843209</v>
      </c>
      <c r="E15" s="48">
        <f t="shared" si="13"/>
        <v>95642764</v>
      </c>
      <c r="F15" s="48">
        <f t="shared" si="14"/>
        <v>0</v>
      </c>
      <c r="G15" s="48">
        <f t="shared" si="15"/>
        <v>10515.691695514242</v>
      </c>
      <c r="H15" s="48">
        <f t="shared" si="20"/>
        <v>0</v>
      </c>
      <c r="I15" s="48">
        <f t="shared" si="16"/>
        <v>0</v>
      </c>
      <c r="J15" s="48">
        <f t="shared" si="17"/>
        <v>1057.3083044857581</v>
      </c>
      <c r="K15" s="6" t="b">
        <f t="shared" si="1"/>
        <v>1</v>
      </c>
      <c r="L15" s="6"/>
      <c r="N15" s="2">
        <f t="shared" si="18"/>
        <v>533029833</v>
      </c>
      <c r="O15" s="2">
        <f>IFERROR(VLOOKUP($A15,'강남영업본부 IU'!$A:$I,3,FALSE),0)</f>
        <v>11573</v>
      </c>
      <c r="P15" s="2">
        <f>IFERROR(VLOOKUP($A15,'강남영업본부 IU'!$A:$I,4,FALSE),0)</f>
        <v>197532287</v>
      </c>
      <c r="Q15" s="2">
        <f>IFERROR(VLOOKUP($A15,'강남영업본부 IU'!$A:$I,5,FALSE),0)</f>
        <v>239843209</v>
      </c>
      <c r="R15" s="2">
        <f>IFERROR(VLOOKUP($A15,'강남영업본부 IU'!$A:$I,6,FALSE),0)</f>
        <v>95642764</v>
      </c>
      <c r="T15" s="2">
        <f>IFERROR(VLOOKUP($A15,'강남영업본부 IU'!$A:$I,8,FALSE),0)</f>
        <v>0</v>
      </c>
      <c r="U15" s="2">
        <f>IFERROR(VLOOKUP($A15,'강남영업본부 IU'!$A:$I,9,FALSE),0)</f>
        <v>0</v>
      </c>
      <c r="V15" s="2" t="b">
        <f t="shared" si="2"/>
        <v>1</v>
      </c>
      <c r="Z15" s="6">
        <f t="shared" si="3"/>
        <v>11573</v>
      </c>
      <c r="AA15" s="2">
        <f t="shared" si="4"/>
        <v>4483.1978399648988</v>
      </c>
      <c r="AB15" s="2">
        <f t="shared" si="5"/>
        <v>6032.4938555493436</v>
      </c>
      <c r="AC15" s="2">
        <f t="shared" si="6"/>
        <v>1057.3083044857581</v>
      </c>
      <c r="AD15" s="2">
        <f t="shared" si="7"/>
        <v>0</v>
      </c>
      <c r="AE15" s="2">
        <f t="shared" si="8"/>
        <v>0</v>
      </c>
      <c r="AF15" s="2">
        <f t="shared" si="9"/>
        <v>0</v>
      </c>
      <c r="AG15" s="2" t="b">
        <f t="shared" si="10"/>
        <v>1</v>
      </c>
    </row>
    <row r="16" spans="1:33" ht="16" x14ac:dyDescent="0.25">
      <c r="A16" s="23" t="s">
        <v>15</v>
      </c>
      <c r="B16" s="48">
        <f t="shared" si="11"/>
        <v>16625797</v>
      </c>
      <c r="C16" s="48">
        <f t="shared" si="12"/>
        <v>7560057</v>
      </c>
      <c r="D16" s="48">
        <f t="shared" si="19"/>
        <v>8234240</v>
      </c>
      <c r="E16" s="48">
        <f t="shared" si="13"/>
        <v>831500</v>
      </c>
      <c r="F16" s="48">
        <f t="shared" si="14"/>
        <v>0</v>
      </c>
      <c r="G16" s="48">
        <f t="shared" si="15"/>
        <v>0</v>
      </c>
      <c r="H16" s="48">
        <f t="shared" si="20"/>
        <v>0</v>
      </c>
      <c r="I16" s="48">
        <f t="shared" si="16"/>
        <v>0</v>
      </c>
      <c r="J16" s="48">
        <f t="shared" si="17"/>
        <v>0</v>
      </c>
      <c r="K16" s="6" t="b">
        <f t="shared" si="1"/>
        <v>1</v>
      </c>
      <c r="L16" s="6"/>
      <c r="N16" s="2">
        <f t="shared" si="18"/>
        <v>16625797</v>
      </c>
      <c r="O16" s="2">
        <f>IFERROR(VLOOKUP($A16,'강남영업본부 IU'!$A:$I,3,FALSE),0)</f>
        <v>0</v>
      </c>
      <c r="P16" s="2">
        <f>IFERROR(VLOOKUP($A16,'강남영업본부 IU'!$A:$I,4,FALSE),0)</f>
        <v>7560057</v>
      </c>
      <c r="Q16" s="2">
        <f>IFERROR(VLOOKUP($A16,'강남영업본부 IU'!$A:$I,5,FALSE),0)</f>
        <v>8234240</v>
      </c>
      <c r="R16" s="2">
        <f>IFERROR(VLOOKUP($A16,'강남영업본부 IU'!$A:$I,6,FALSE),0)</f>
        <v>831500</v>
      </c>
      <c r="T16" s="2">
        <f>IFERROR(VLOOKUP($A16,'강남영업본부 IU'!$A:$I,8,FALSE),0)</f>
        <v>0</v>
      </c>
      <c r="U16" s="2">
        <f>IFERROR(VLOOKUP($A16,'강남영업본부 IU'!$A:$I,9,FALSE),0)</f>
        <v>0</v>
      </c>
      <c r="V16" s="2" t="b">
        <f t="shared" si="2"/>
        <v>1</v>
      </c>
      <c r="Z16" s="6">
        <f t="shared" si="3"/>
        <v>0</v>
      </c>
      <c r="AA16" s="2">
        <f t="shared" si="4"/>
        <v>0</v>
      </c>
      <c r="AB16" s="2">
        <f t="shared" si="5"/>
        <v>0</v>
      </c>
      <c r="AC16" s="2">
        <f t="shared" si="6"/>
        <v>0</v>
      </c>
      <c r="AD16" s="2">
        <f t="shared" si="7"/>
        <v>0</v>
      </c>
      <c r="AE16" s="2">
        <f t="shared" si="8"/>
        <v>0</v>
      </c>
      <c r="AF16" s="2">
        <f t="shared" si="9"/>
        <v>0</v>
      </c>
      <c r="AG16" s="2" t="b">
        <f t="shared" si="10"/>
        <v>1</v>
      </c>
    </row>
    <row r="17" spans="1:33" ht="16" x14ac:dyDescent="0.25">
      <c r="A17" s="26" t="s">
        <v>16</v>
      </c>
      <c r="B17" s="48">
        <f t="shared" si="11"/>
        <v>276031956</v>
      </c>
      <c r="C17" s="48">
        <f t="shared" si="12"/>
        <v>105047908</v>
      </c>
      <c r="D17" s="48">
        <f t="shared" si="19"/>
        <v>170965866</v>
      </c>
      <c r="E17" s="48">
        <f t="shared" si="13"/>
        <v>18182</v>
      </c>
      <c r="F17" s="48">
        <f t="shared" si="14"/>
        <v>0</v>
      </c>
      <c r="G17" s="48">
        <f t="shared" si="15"/>
        <v>0</v>
      </c>
      <c r="H17" s="48">
        <f t="shared" si="20"/>
        <v>0</v>
      </c>
      <c r="I17" s="48">
        <f t="shared" si="16"/>
        <v>0</v>
      </c>
      <c r="J17" s="48">
        <f t="shared" si="17"/>
        <v>0</v>
      </c>
      <c r="K17" s="6" t="b">
        <f t="shared" si="1"/>
        <v>1</v>
      </c>
      <c r="L17" s="6"/>
      <c r="N17" s="2">
        <f t="shared" si="18"/>
        <v>276031956</v>
      </c>
      <c r="O17" s="2">
        <f>IFERROR(VLOOKUP($A17,'강남영업본부 IU'!$A:$I,3,FALSE),0)</f>
        <v>0</v>
      </c>
      <c r="P17" s="2">
        <f>IFERROR(VLOOKUP($A17,'강남영업본부 IU'!$A:$I,4,FALSE),0)</f>
        <v>105047908</v>
      </c>
      <c r="Q17" s="2">
        <f>IFERROR(VLOOKUP($A17,'강남영업본부 IU'!$A:$I,5,FALSE),0)</f>
        <v>170965866</v>
      </c>
      <c r="R17" s="2">
        <f>IFERROR(VLOOKUP($A17,'강남영업본부 IU'!$A:$I,6,FALSE),0)</f>
        <v>18182</v>
      </c>
      <c r="T17" s="2">
        <f>IFERROR(VLOOKUP($A17,'강남영업본부 IU'!$A:$I,8,FALSE),0)</f>
        <v>0</v>
      </c>
      <c r="U17" s="2">
        <f>IFERROR(VLOOKUP($A17,'강남영업본부 IU'!$A:$I,9,FALSE),0)</f>
        <v>0</v>
      </c>
      <c r="V17" s="2" t="b">
        <f t="shared" si="2"/>
        <v>1</v>
      </c>
      <c r="Z17" s="6">
        <f t="shared" si="3"/>
        <v>0</v>
      </c>
      <c r="AA17" s="2">
        <f t="shared" si="4"/>
        <v>0</v>
      </c>
      <c r="AB17" s="2">
        <f t="shared" si="5"/>
        <v>0</v>
      </c>
      <c r="AC17" s="2">
        <f t="shared" si="6"/>
        <v>0</v>
      </c>
      <c r="AD17" s="2">
        <f t="shared" si="7"/>
        <v>0</v>
      </c>
      <c r="AE17" s="2">
        <f t="shared" si="8"/>
        <v>0</v>
      </c>
      <c r="AF17" s="2">
        <f t="shared" si="9"/>
        <v>0</v>
      </c>
      <c r="AG17" s="2" t="b">
        <f t="shared" si="10"/>
        <v>1</v>
      </c>
    </row>
    <row r="18" spans="1:33" ht="16" x14ac:dyDescent="0.25">
      <c r="A18" s="23" t="s">
        <v>138</v>
      </c>
      <c r="B18" s="48">
        <f t="shared" si="11"/>
        <v>0</v>
      </c>
      <c r="C18" s="48">
        <f t="shared" si="12"/>
        <v>0</v>
      </c>
      <c r="D18" s="48">
        <f t="shared" si="19"/>
        <v>0</v>
      </c>
      <c r="E18" s="48">
        <f t="shared" si="13"/>
        <v>0</v>
      </c>
      <c r="F18" s="48">
        <f t="shared" si="14"/>
        <v>0</v>
      </c>
      <c r="G18" s="48">
        <f t="shared" si="15"/>
        <v>0</v>
      </c>
      <c r="H18" s="48">
        <f t="shared" si="20"/>
        <v>0</v>
      </c>
      <c r="I18" s="48">
        <f t="shared" si="16"/>
        <v>0</v>
      </c>
      <c r="J18" s="48">
        <f t="shared" si="17"/>
        <v>0</v>
      </c>
      <c r="K18" s="6" t="b">
        <f t="shared" si="1"/>
        <v>1</v>
      </c>
      <c r="L18" s="6"/>
      <c r="N18" s="2">
        <f t="shared" si="18"/>
        <v>0</v>
      </c>
      <c r="O18" s="2">
        <f>IFERROR(VLOOKUP($A18,'강남영업본부 IU'!$A:$I,3,FALSE),0)</f>
        <v>0</v>
      </c>
      <c r="P18" s="2">
        <f>IFERROR(VLOOKUP($A18,'강남영업본부 IU'!$A:$I,4,FALSE),0)</f>
        <v>0</v>
      </c>
      <c r="Q18" s="2">
        <f>IFERROR(VLOOKUP($A18,'강남영업본부 IU'!$A:$I,5,FALSE),0)</f>
        <v>0</v>
      </c>
      <c r="R18" s="2">
        <f>IFERROR(VLOOKUP($A18,'강남영업본부 IU'!$A:$I,6,FALSE),0)</f>
        <v>0</v>
      </c>
      <c r="T18" s="2">
        <f>IFERROR(VLOOKUP($A18,'강남영업본부 IU'!$A:$I,8,FALSE),0)</f>
        <v>0</v>
      </c>
      <c r="U18" s="2">
        <f>IFERROR(VLOOKUP($A18,'강남영업본부 IU'!$A:$I,9,FALSE),0)</f>
        <v>0</v>
      </c>
      <c r="V18" s="2" t="b">
        <f t="shared" si="2"/>
        <v>1</v>
      </c>
      <c r="X18" s="2">
        <v>293746</v>
      </c>
      <c r="Z18" s="6">
        <f t="shared" si="3"/>
        <v>0</v>
      </c>
      <c r="AA18" s="2">
        <f t="shared" si="4"/>
        <v>0</v>
      </c>
      <c r="AB18" s="2">
        <f t="shared" si="5"/>
        <v>0</v>
      </c>
      <c r="AC18" s="2">
        <f t="shared" si="6"/>
        <v>0</v>
      </c>
      <c r="AD18" s="2">
        <f t="shared" si="7"/>
        <v>0</v>
      </c>
      <c r="AE18" s="2">
        <f t="shared" si="8"/>
        <v>0</v>
      </c>
      <c r="AF18" s="2">
        <f t="shared" si="9"/>
        <v>0</v>
      </c>
      <c r="AG18" s="2" t="b">
        <f t="shared" si="10"/>
        <v>1</v>
      </c>
    </row>
    <row r="19" spans="1:33" ht="16" x14ac:dyDescent="0.25">
      <c r="A19" s="23" t="s">
        <v>139</v>
      </c>
      <c r="B19" s="48">
        <f t="shared" si="11"/>
        <v>0</v>
      </c>
      <c r="C19" s="48">
        <f t="shared" si="12"/>
        <v>0</v>
      </c>
      <c r="D19" s="48">
        <f t="shared" si="19"/>
        <v>0</v>
      </c>
      <c r="E19" s="48">
        <f t="shared" si="13"/>
        <v>0</v>
      </c>
      <c r="F19" s="48">
        <f t="shared" si="14"/>
        <v>0</v>
      </c>
      <c r="G19" s="48">
        <f t="shared" si="15"/>
        <v>0</v>
      </c>
      <c r="H19" s="48">
        <f t="shared" si="20"/>
        <v>0</v>
      </c>
      <c r="I19" s="48">
        <f t="shared" si="16"/>
        <v>0</v>
      </c>
      <c r="J19" s="48">
        <f t="shared" si="17"/>
        <v>0</v>
      </c>
      <c r="K19" s="6" t="b">
        <f t="shared" si="1"/>
        <v>1</v>
      </c>
      <c r="L19" s="6"/>
      <c r="N19" s="2">
        <f t="shared" si="18"/>
        <v>0</v>
      </c>
      <c r="O19" s="2">
        <f>IFERROR(VLOOKUP($A19,'강남영업본부 IU'!$A:$I,3,FALSE),0)</f>
        <v>0</v>
      </c>
      <c r="P19" s="2">
        <f>IFERROR(VLOOKUP($A19,'강남영업본부 IU'!$A:$I,4,FALSE),0)</f>
        <v>0</v>
      </c>
      <c r="Q19" s="2">
        <f>IFERROR(VLOOKUP($A19,'강남영업본부 IU'!$A:$I,5,FALSE),0)</f>
        <v>0</v>
      </c>
      <c r="R19" s="2">
        <f>IFERROR(VLOOKUP($A19,'강남영업본부 IU'!$A:$I,6,FALSE),0)</f>
        <v>0</v>
      </c>
      <c r="T19" s="2">
        <f>IFERROR(VLOOKUP($A19,'강남영업본부 IU'!$A:$I,8,FALSE),0)</f>
        <v>0</v>
      </c>
      <c r="U19" s="2">
        <f>IFERROR(VLOOKUP($A19,'강남영업본부 IU'!$A:$I,9,FALSE),0)</f>
        <v>0</v>
      </c>
      <c r="V19" s="2" t="b">
        <f t="shared" si="2"/>
        <v>1</v>
      </c>
      <c r="Z19" s="6">
        <f t="shared" si="3"/>
        <v>0</v>
      </c>
      <c r="AA19" s="2">
        <f t="shared" si="4"/>
        <v>0</v>
      </c>
      <c r="AB19" s="2">
        <f t="shared" si="5"/>
        <v>0</v>
      </c>
      <c r="AC19" s="2">
        <f t="shared" si="6"/>
        <v>0</v>
      </c>
      <c r="AD19" s="2">
        <f t="shared" si="7"/>
        <v>0</v>
      </c>
      <c r="AE19" s="2">
        <f t="shared" si="8"/>
        <v>0</v>
      </c>
      <c r="AF19" s="2">
        <f t="shared" si="9"/>
        <v>0</v>
      </c>
      <c r="AG19" s="2" t="b">
        <f t="shared" si="10"/>
        <v>1</v>
      </c>
    </row>
    <row r="20" spans="1:33" ht="16" x14ac:dyDescent="0.25">
      <c r="A20" s="25" t="s">
        <v>17</v>
      </c>
      <c r="B20" s="48">
        <f t="shared" si="11"/>
        <v>0</v>
      </c>
      <c r="C20" s="48">
        <f t="shared" si="12"/>
        <v>0</v>
      </c>
      <c r="D20" s="48">
        <f t="shared" si="19"/>
        <v>0</v>
      </c>
      <c r="E20" s="48">
        <f t="shared" si="13"/>
        <v>0</v>
      </c>
      <c r="F20" s="48">
        <f t="shared" si="14"/>
        <v>0</v>
      </c>
      <c r="G20" s="48">
        <f t="shared" si="15"/>
        <v>0</v>
      </c>
      <c r="H20" s="48">
        <f t="shared" si="20"/>
        <v>0</v>
      </c>
      <c r="I20" s="48">
        <f t="shared" si="16"/>
        <v>0</v>
      </c>
      <c r="J20" s="48">
        <f t="shared" si="17"/>
        <v>0</v>
      </c>
      <c r="K20" s="6" t="b">
        <f t="shared" si="1"/>
        <v>1</v>
      </c>
      <c r="L20" s="6"/>
      <c r="N20" s="2">
        <f t="shared" si="18"/>
        <v>0</v>
      </c>
      <c r="O20" s="2">
        <f>IFERROR(VLOOKUP($A20,'강남영업본부 IU'!$A:$I,3,FALSE),0)</f>
        <v>0</v>
      </c>
      <c r="P20" s="2">
        <f>IFERROR(VLOOKUP($A20,'강남영업본부 IU'!$A:$I,4,FALSE),0)</f>
        <v>0</v>
      </c>
      <c r="Q20" s="2">
        <f>IFERROR(VLOOKUP($A20,'강남영업본부 IU'!$A:$I,5,FALSE),0)</f>
        <v>0</v>
      </c>
      <c r="R20" s="2">
        <f>IFERROR(VLOOKUP($A20,'강남영업본부 IU'!$A:$I,6,FALSE),0)</f>
        <v>0</v>
      </c>
      <c r="T20" s="2">
        <f>IFERROR(VLOOKUP($A20,'강남영업본부 IU'!$A:$I,8,FALSE),0)</f>
        <v>0</v>
      </c>
      <c r="U20" s="2">
        <f>IFERROR(VLOOKUP($A20,'강남영업본부 IU'!$A:$I,9,FALSE),0)</f>
        <v>0</v>
      </c>
      <c r="V20" s="2" t="b">
        <f t="shared" si="2"/>
        <v>1</v>
      </c>
      <c r="Z20" s="6">
        <f t="shared" si="3"/>
        <v>0</v>
      </c>
      <c r="AA20" s="2">
        <f t="shared" si="4"/>
        <v>0</v>
      </c>
      <c r="AB20" s="2">
        <f t="shared" si="5"/>
        <v>0</v>
      </c>
      <c r="AC20" s="2">
        <f t="shared" si="6"/>
        <v>0</v>
      </c>
      <c r="AD20" s="2">
        <f t="shared" si="7"/>
        <v>0</v>
      </c>
      <c r="AE20" s="2">
        <f t="shared" si="8"/>
        <v>0</v>
      </c>
      <c r="AF20" s="2">
        <f t="shared" si="9"/>
        <v>0</v>
      </c>
      <c r="AG20" s="2" t="b">
        <f t="shared" si="10"/>
        <v>1</v>
      </c>
    </row>
    <row r="21" spans="1:33" ht="16" x14ac:dyDescent="0.25">
      <c r="A21" s="23" t="s">
        <v>140</v>
      </c>
      <c r="B21" s="48">
        <f t="shared" si="11"/>
        <v>317007094</v>
      </c>
      <c r="C21" s="48">
        <f t="shared" si="12"/>
        <v>0</v>
      </c>
      <c r="D21" s="48">
        <f t="shared" si="19"/>
        <v>0</v>
      </c>
      <c r="E21" s="48">
        <f t="shared" si="13"/>
        <v>317007094</v>
      </c>
      <c r="F21" s="48">
        <f t="shared" si="14"/>
        <v>0</v>
      </c>
      <c r="G21" s="48">
        <f t="shared" si="15"/>
        <v>0</v>
      </c>
      <c r="H21" s="48">
        <f t="shared" si="20"/>
        <v>0</v>
      </c>
      <c r="I21" s="48">
        <f t="shared" si="16"/>
        <v>0</v>
      </c>
      <c r="J21" s="48">
        <f t="shared" si="17"/>
        <v>0</v>
      </c>
      <c r="K21" s="6" t="b">
        <f t="shared" si="1"/>
        <v>1</v>
      </c>
      <c r="L21" s="6"/>
      <c r="N21" s="2">
        <f t="shared" si="18"/>
        <v>317007094</v>
      </c>
      <c r="O21" s="2">
        <f>IFERROR(VLOOKUP($A21,'강남영업본부 IU'!$A:$I,3,FALSE),0)</f>
        <v>0</v>
      </c>
      <c r="P21" s="2">
        <f>IFERROR(VLOOKUP($A21,'강남영업본부 IU'!$A:$I,4,FALSE),0)</f>
        <v>0</v>
      </c>
      <c r="Q21" s="2">
        <f>IFERROR(VLOOKUP($A21,'강남영업본부 IU'!$A:$I,5,FALSE),0)</f>
        <v>0</v>
      </c>
      <c r="R21" s="2">
        <f>IFERROR(VLOOKUP($A21,'강남영업본부 IU'!$A:$I,6,FALSE),0)</f>
        <v>317007094</v>
      </c>
      <c r="T21" s="2">
        <f>IFERROR(VLOOKUP($A21,'강남영업본부 IU'!$A:$I,8,FALSE),0)</f>
        <v>0</v>
      </c>
      <c r="U21" s="2">
        <f>IFERROR(VLOOKUP($A21,'강남영업본부 IU'!$A:$I,9,FALSE),0)</f>
        <v>0</v>
      </c>
      <c r="V21" s="2" t="b">
        <f t="shared" si="2"/>
        <v>1</v>
      </c>
      <c r="Z21" s="6">
        <f t="shared" si="3"/>
        <v>0</v>
      </c>
      <c r="AA21" s="2">
        <f t="shared" si="4"/>
        <v>0</v>
      </c>
      <c r="AB21" s="2">
        <f t="shared" si="5"/>
        <v>0</v>
      </c>
      <c r="AC21" s="2">
        <f t="shared" si="6"/>
        <v>0</v>
      </c>
      <c r="AD21" s="2">
        <f t="shared" si="7"/>
        <v>0</v>
      </c>
      <c r="AE21" s="2">
        <f t="shared" si="8"/>
        <v>0</v>
      </c>
      <c r="AF21" s="2">
        <f t="shared" si="9"/>
        <v>0</v>
      </c>
      <c r="AG21" s="2" t="b">
        <f t="shared" si="10"/>
        <v>1</v>
      </c>
    </row>
    <row r="22" spans="1:33" ht="16" x14ac:dyDescent="0.25">
      <c r="A22" s="23" t="s">
        <v>315</v>
      </c>
      <c r="B22" s="48">
        <f t="shared" ref="B22" si="21">N22</f>
        <v>111818193</v>
      </c>
      <c r="C22" s="48">
        <f t="shared" si="12"/>
        <v>43636368</v>
      </c>
      <c r="D22" s="48">
        <f t="shared" si="19"/>
        <v>68181825</v>
      </c>
      <c r="E22" s="48">
        <f t="shared" si="13"/>
        <v>0</v>
      </c>
      <c r="F22" s="48">
        <f t="shared" si="14"/>
        <v>0</v>
      </c>
      <c r="G22" s="48">
        <f t="shared" si="15"/>
        <v>0</v>
      </c>
      <c r="H22" s="48">
        <f t="shared" si="20"/>
        <v>0</v>
      </c>
      <c r="I22" s="48">
        <f t="shared" si="16"/>
        <v>0</v>
      </c>
      <c r="J22" s="48">
        <f t="shared" si="17"/>
        <v>0</v>
      </c>
      <c r="K22" s="6" t="b">
        <f t="shared" si="1"/>
        <v>1</v>
      </c>
      <c r="L22" s="6"/>
      <c r="N22" s="2">
        <f t="shared" si="18"/>
        <v>111818193</v>
      </c>
      <c r="O22" s="2">
        <f>IFERROR(VLOOKUP($A22,'강남영업본부 IU'!$A:$I,3,FALSE),0)</f>
        <v>0</v>
      </c>
      <c r="P22" s="2">
        <f>IFERROR(VLOOKUP($A22,'강남영업본부 IU'!$A:$I,4,FALSE),0)</f>
        <v>43636368</v>
      </c>
      <c r="Q22" s="2">
        <f>IFERROR(VLOOKUP($A22,'강남영업본부 IU'!$A:$I,5,FALSE),0)</f>
        <v>68181825</v>
      </c>
      <c r="R22" s="2">
        <f>IFERROR(VLOOKUP($A22,'강남영업본부 IU'!$A:$I,6,FALSE),0)</f>
        <v>0</v>
      </c>
      <c r="T22" s="2">
        <f>IFERROR(VLOOKUP($A22,'강남영업본부 IU'!$A:$I,8,FALSE),0)</f>
        <v>0</v>
      </c>
      <c r="U22" s="2">
        <f>IFERROR(VLOOKUP($A22,'강남영업본부 IU'!$A:$I,9,FALSE),0)</f>
        <v>0</v>
      </c>
      <c r="V22" s="2" t="b">
        <f t="shared" si="2"/>
        <v>1</v>
      </c>
      <c r="Z22" s="6">
        <f t="shared" si="3"/>
        <v>0</v>
      </c>
      <c r="AA22" s="2">
        <f t="shared" si="4"/>
        <v>0</v>
      </c>
      <c r="AB22" s="2">
        <f t="shared" si="5"/>
        <v>0</v>
      </c>
      <c r="AC22" s="2">
        <f t="shared" si="6"/>
        <v>0</v>
      </c>
      <c r="AD22" s="2">
        <f t="shared" si="7"/>
        <v>0</v>
      </c>
      <c r="AE22" s="2">
        <f t="shared" si="8"/>
        <v>0</v>
      </c>
      <c r="AF22" s="2">
        <f t="shared" si="9"/>
        <v>0</v>
      </c>
      <c r="AG22" s="2" t="b">
        <f t="shared" si="10"/>
        <v>1</v>
      </c>
    </row>
    <row r="23" spans="1:33" ht="16" x14ac:dyDescent="0.25">
      <c r="A23" s="202" t="s">
        <v>435</v>
      </c>
      <c r="B23" s="48">
        <f t="shared" ref="B23" si="22">N23</f>
        <v>0</v>
      </c>
      <c r="C23" s="48">
        <f t="shared" ref="C23" si="23">P23</f>
        <v>0</v>
      </c>
      <c r="D23" s="48">
        <f t="shared" ref="D23" si="24">Q23</f>
        <v>0</v>
      </c>
      <c r="E23" s="48">
        <f t="shared" ref="E23" si="25">R23</f>
        <v>0</v>
      </c>
      <c r="F23" s="48">
        <f t="shared" ref="F23" si="26">S23</f>
        <v>0</v>
      </c>
      <c r="G23" s="48">
        <f t="shared" ref="G23" si="27">AA23+AB23</f>
        <v>0</v>
      </c>
      <c r="H23" s="48">
        <f t="shared" ref="H23" si="28">T23</f>
        <v>0</v>
      </c>
      <c r="I23" s="48">
        <f t="shared" ref="I23" si="29">U23</f>
        <v>0</v>
      </c>
      <c r="J23" s="48">
        <f t="shared" ref="J23" si="30">AC23</f>
        <v>0</v>
      </c>
      <c r="K23" s="6" t="b">
        <f t="shared" ref="K23" si="31">B23=SUM(C23:J23)</f>
        <v>1</v>
      </c>
      <c r="L23" s="6"/>
      <c r="N23" s="2">
        <f t="shared" ref="N23" si="32">SUM(O23:U23)</f>
        <v>0</v>
      </c>
      <c r="O23" s="2">
        <f>IFERROR(VLOOKUP($A23,'강남영업본부 IU'!$A:$I,3,FALSE),0)</f>
        <v>0</v>
      </c>
      <c r="P23" s="2">
        <f>IFERROR(VLOOKUP($A23,'강남영업본부 IU'!$A:$I,4,FALSE),0)</f>
        <v>0</v>
      </c>
      <c r="Q23" s="2">
        <f>IFERROR(VLOOKUP($A23,'강남영업본부 IU'!$A:$I,5,FALSE),0)</f>
        <v>0</v>
      </c>
      <c r="R23" s="2">
        <f>IFERROR(VLOOKUP($A23,'강남영업본부 IU'!$A:$I,6,FALSE),0)</f>
        <v>0</v>
      </c>
      <c r="T23" s="2">
        <f>IFERROR(VLOOKUP($A23,'강남영업본부 IU'!$A:$I,8,FALSE),0)</f>
        <v>0</v>
      </c>
      <c r="U23" s="2">
        <f>IFERROR(VLOOKUP($A23,'강남영업본부 IU'!$A:$I,9,FALSE),0)</f>
        <v>0</v>
      </c>
      <c r="V23" s="2" t="b">
        <f t="shared" ref="V23" si="33">N23=SUM(O23:U23)</f>
        <v>1</v>
      </c>
      <c r="Z23" s="6">
        <f t="shared" ref="Z23" si="34">O23</f>
        <v>0</v>
      </c>
      <c r="AA23" s="2">
        <f t="shared" si="4"/>
        <v>0</v>
      </c>
      <c r="AB23" s="2">
        <f t="shared" si="5"/>
        <v>0</v>
      </c>
      <c r="AC23" s="2">
        <f t="shared" si="6"/>
        <v>0</v>
      </c>
      <c r="AD23" s="2">
        <f t="shared" si="7"/>
        <v>0</v>
      </c>
      <c r="AE23" s="2">
        <f t="shared" si="8"/>
        <v>0</v>
      </c>
      <c r="AF23" s="2">
        <f t="shared" si="9"/>
        <v>0</v>
      </c>
      <c r="AG23" s="2" t="b">
        <f t="shared" ref="AG23" si="35">Z23=SUM(AA23:AF23)</f>
        <v>1</v>
      </c>
    </row>
    <row r="24" spans="1:33" ht="16" x14ac:dyDescent="0.25">
      <c r="A24" s="33" t="s">
        <v>18</v>
      </c>
      <c r="B24" s="48">
        <f t="shared" si="11"/>
        <v>2239540072</v>
      </c>
      <c r="C24" s="48">
        <f t="shared" si="12"/>
        <v>969714524</v>
      </c>
      <c r="D24" s="48">
        <f t="shared" si="19"/>
        <v>1268655548</v>
      </c>
      <c r="E24" s="48">
        <f t="shared" si="13"/>
        <v>1170000</v>
      </c>
      <c r="F24" s="48">
        <f t="shared" si="14"/>
        <v>0</v>
      </c>
      <c r="G24" s="48">
        <f t="shared" si="15"/>
        <v>0</v>
      </c>
      <c r="H24" s="48">
        <f t="shared" si="20"/>
        <v>0</v>
      </c>
      <c r="I24" s="48">
        <f t="shared" si="16"/>
        <v>0</v>
      </c>
      <c r="J24" s="48">
        <f t="shared" si="17"/>
        <v>0</v>
      </c>
      <c r="K24" s="11" t="b">
        <f t="shared" si="1"/>
        <v>1</v>
      </c>
      <c r="L24" s="11"/>
      <c r="N24" s="2">
        <f t="shared" si="18"/>
        <v>2239540072</v>
      </c>
      <c r="O24" s="2">
        <f>IFERROR(VLOOKUP($A24,'강남영업본부 IU'!$A:$I,3,FALSE),0)</f>
        <v>0</v>
      </c>
      <c r="P24" s="2">
        <f>IFERROR(VLOOKUP($A24,'강남영업본부 IU'!$A:$I,4,FALSE),0)</f>
        <v>969714524</v>
      </c>
      <c r="Q24" s="2">
        <f>IFERROR(VLOOKUP($A24,'강남영업본부 IU'!$A:$I,5,FALSE),0)</f>
        <v>1268655548</v>
      </c>
      <c r="R24" s="2">
        <f>IFERROR(VLOOKUP($A24,'강남영업본부 IU'!$A:$I,6,FALSE),0)</f>
        <v>1170000</v>
      </c>
      <c r="T24" s="2">
        <f>IFERROR(VLOOKUP($A24,'강남영업본부 IU'!$A:$I,8,FALSE),0)</f>
        <v>0</v>
      </c>
      <c r="U24" s="2">
        <f>IFERROR(VLOOKUP($A24,'강남영업본부 IU'!$A:$I,9,FALSE),0)</f>
        <v>0</v>
      </c>
      <c r="V24" s="2" t="b">
        <f t="shared" si="2"/>
        <v>1</v>
      </c>
      <c r="Z24" s="6">
        <f t="shared" si="3"/>
        <v>0</v>
      </c>
      <c r="AA24" s="2">
        <f t="shared" si="4"/>
        <v>0</v>
      </c>
      <c r="AB24" s="2">
        <f t="shared" si="5"/>
        <v>0</v>
      </c>
      <c r="AC24" s="2">
        <f t="shared" si="6"/>
        <v>0</v>
      </c>
      <c r="AD24" s="2">
        <f t="shared" si="7"/>
        <v>0</v>
      </c>
      <c r="AE24" s="2">
        <f t="shared" si="8"/>
        <v>0</v>
      </c>
      <c r="AF24" s="2">
        <f t="shared" si="9"/>
        <v>0</v>
      </c>
      <c r="AG24" s="2" t="b">
        <f t="shared" si="10"/>
        <v>1</v>
      </c>
    </row>
    <row r="25" spans="1:33" ht="16" x14ac:dyDescent="0.25">
      <c r="A25" s="22" t="s">
        <v>19</v>
      </c>
      <c r="B25" s="48">
        <f t="shared" si="11"/>
        <v>2239540072</v>
      </c>
      <c r="C25" s="48">
        <f t="shared" si="12"/>
        <v>969714524</v>
      </c>
      <c r="D25" s="48">
        <f t="shared" si="19"/>
        <v>1268655548</v>
      </c>
      <c r="E25" s="48">
        <f t="shared" si="13"/>
        <v>1170000</v>
      </c>
      <c r="F25" s="48">
        <f t="shared" si="14"/>
        <v>0</v>
      </c>
      <c r="G25" s="48">
        <f t="shared" si="15"/>
        <v>0</v>
      </c>
      <c r="H25" s="48">
        <f t="shared" si="20"/>
        <v>0</v>
      </c>
      <c r="I25" s="48">
        <f t="shared" si="16"/>
        <v>0</v>
      </c>
      <c r="J25" s="48">
        <f t="shared" si="17"/>
        <v>0</v>
      </c>
      <c r="K25" s="6" t="b">
        <f t="shared" si="1"/>
        <v>1</v>
      </c>
      <c r="L25" s="6"/>
      <c r="N25" s="2">
        <f t="shared" si="18"/>
        <v>2239540072</v>
      </c>
      <c r="O25" s="2">
        <f>IFERROR(VLOOKUP($A25,'강남영업본부 IU'!$A:$I,3,FALSE),0)</f>
        <v>0</v>
      </c>
      <c r="P25" s="2">
        <f>IFERROR(VLOOKUP($A25,'강남영업본부 IU'!$A:$I,4,FALSE),0)</f>
        <v>969714524</v>
      </c>
      <c r="Q25" s="2">
        <f>IFERROR(VLOOKUP($A25,'강남영업본부 IU'!$A:$I,5,FALSE),0)</f>
        <v>1268655548</v>
      </c>
      <c r="R25" s="2">
        <f>IFERROR(VLOOKUP($A25,'강남영업본부 IU'!$A:$I,6,FALSE),0)</f>
        <v>1170000</v>
      </c>
      <c r="T25" s="2">
        <f>IFERROR(VLOOKUP($A25,'강남영업본부 IU'!$A:$I,8,FALSE),0)</f>
        <v>0</v>
      </c>
      <c r="U25" s="2">
        <f>IFERROR(VLOOKUP($A25,'강남영업본부 IU'!$A:$I,9,FALSE),0)</f>
        <v>0</v>
      </c>
      <c r="V25" s="2" t="b">
        <f t="shared" si="2"/>
        <v>1</v>
      </c>
      <c r="Z25" s="6">
        <f t="shared" si="3"/>
        <v>0</v>
      </c>
      <c r="AA25" s="2">
        <f t="shared" si="4"/>
        <v>0</v>
      </c>
      <c r="AB25" s="2">
        <f t="shared" si="5"/>
        <v>0</v>
      </c>
      <c r="AC25" s="2">
        <f t="shared" si="6"/>
        <v>0</v>
      </c>
      <c r="AD25" s="2">
        <f t="shared" si="7"/>
        <v>0</v>
      </c>
      <c r="AE25" s="2">
        <f t="shared" si="8"/>
        <v>0</v>
      </c>
      <c r="AF25" s="2">
        <f t="shared" si="9"/>
        <v>0</v>
      </c>
      <c r="AG25" s="2" t="b">
        <f t="shared" si="10"/>
        <v>1</v>
      </c>
    </row>
    <row r="26" spans="1:33" ht="16" x14ac:dyDescent="0.25">
      <c r="A26" s="33" t="s">
        <v>20</v>
      </c>
      <c r="B26" s="48">
        <f t="shared" si="11"/>
        <v>2285389358</v>
      </c>
      <c r="C26" s="48">
        <f t="shared" si="12"/>
        <v>783167353</v>
      </c>
      <c r="D26" s="48">
        <f t="shared" si="19"/>
        <v>1089984318</v>
      </c>
      <c r="E26" s="48">
        <f t="shared" si="13"/>
        <v>412226114</v>
      </c>
      <c r="F26" s="48">
        <f t="shared" si="14"/>
        <v>0</v>
      </c>
      <c r="G26" s="48">
        <f t="shared" si="15"/>
        <v>10515.691695514242</v>
      </c>
      <c r="H26" s="48">
        <f t="shared" si="20"/>
        <v>0</v>
      </c>
      <c r="I26" s="48">
        <f t="shared" si="16"/>
        <v>0</v>
      </c>
      <c r="J26" s="48">
        <f t="shared" si="17"/>
        <v>1057.3083044857581</v>
      </c>
      <c r="K26" s="6" t="b">
        <f t="shared" si="1"/>
        <v>1</v>
      </c>
      <c r="L26" s="6"/>
      <c r="N26" s="2">
        <f t="shared" si="18"/>
        <v>2285389358</v>
      </c>
      <c r="O26" s="2">
        <f>IFERROR(VLOOKUP($A26,'강남영업본부 IU'!$A:$I,3,FALSE),0)</f>
        <v>11573</v>
      </c>
      <c r="P26" s="2">
        <f>IFERROR(VLOOKUP($A26,'강남영업본부 IU'!$A:$I,4,FALSE),0)</f>
        <v>783167353</v>
      </c>
      <c r="Q26" s="2">
        <f>IFERROR(VLOOKUP($A26,'강남영업본부 IU'!$A:$I,5,FALSE),0)</f>
        <v>1089984318</v>
      </c>
      <c r="R26" s="2">
        <f>IFERROR(VLOOKUP($A26,'강남영업본부 IU'!$A:$I,6,FALSE),0)</f>
        <v>412226114</v>
      </c>
      <c r="T26" s="2">
        <f>IFERROR(VLOOKUP($A26,'강남영업본부 IU'!$A:$I,8,FALSE),0)</f>
        <v>0</v>
      </c>
      <c r="U26" s="2">
        <f>IFERROR(VLOOKUP($A26,'강남영업본부 IU'!$A:$I,9,FALSE),0)</f>
        <v>0</v>
      </c>
      <c r="V26" s="2" t="b">
        <f t="shared" si="2"/>
        <v>1</v>
      </c>
      <c r="Z26" s="6">
        <f t="shared" si="3"/>
        <v>11573</v>
      </c>
      <c r="AA26" s="2">
        <f t="shared" si="4"/>
        <v>4483.1978399648988</v>
      </c>
      <c r="AB26" s="2">
        <f t="shared" si="5"/>
        <v>6032.4938555493436</v>
      </c>
      <c r="AC26" s="2">
        <f t="shared" si="6"/>
        <v>1057.3083044857581</v>
      </c>
      <c r="AD26" s="2">
        <f t="shared" si="7"/>
        <v>0</v>
      </c>
      <c r="AE26" s="2">
        <f t="shared" si="8"/>
        <v>0</v>
      </c>
      <c r="AF26" s="2">
        <f t="shared" si="9"/>
        <v>0</v>
      </c>
      <c r="AG26" s="2" t="b">
        <f t="shared" si="10"/>
        <v>1</v>
      </c>
    </row>
    <row r="27" spans="1:33" ht="16" x14ac:dyDescent="0.25">
      <c r="A27" s="33" t="s">
        <v>21</v>
      </c>
      <c r="B27" s="48">
        <f t="shared" si="11"/>
        <v>1878494957</v>
      </c>
      <c r="C27" s="48">
        <f t="shared" si="12"/>
        <v>573782514</v>
      </c>
      <c r="D27" s="48">
        <f t="shared" si="19"/>
        <v>812529626</v>
      </c>
      <c r="E27" s="48">
        <f t="shared" si="13"/>
        <v>357176723</v>
      </c>
      <c r="F27" s="48">
        <f t="shared" si="14"/>
        <v>0</v>
      </c>
      <c r="G27" s="48">
        <f t="shared" si="15"/>
        <v>122671948.63212782</v>
      </c>
      <c r="H27" s="48">
        <f t="shared" si="20"/>
        <v>0</v>
      </c>
      <c r="I27" s="48">
        <f t="shared" si="16"/>
        <v>0</v>
      </c>
      <c r="J27" s="48">
        <f t="shared" si="17"/>
        <v>12334145.367872192</v>
      </c>
      <c r="K27" s="6" t="b">
        <f t="shared" si="1"/>
        <v>1</v>
      </c>
      <c r="L27" s="6"/>
      <c r="N27" s="2">
        <f t="shared" si="18"/>
        <v>1878494957</v>
      </c>
      <c r="O27" s="2">
        <f>IFERROR(VLOOKUP($A27,'강남영업본부 IU'!$A:$I,3,FALSE),0)</f>
        <v>135006094</v>
      </c>
      <c r="P27" s="2">
        <f>IFERROR(VLOOKUP($A27,'강남영업본부 IU'!$A:$I,4,FALSE),0)</f>
        <v>573782514</v>
      </c>
      <c r="Q27" s="2">
        <f>IFERROR(VLOOKUP($A27,'강남영업본부 IU'!$A:$I,5,FALSE),0)</f>
        <v>812529626</v>
      </c>
      <c r="R27" s="2">
        <f>IFERROR(VLOOKUP($A27,'강남영업본부 IU'!$A:$I,6,FALSE),0)</f>
        <v>357176723</v>
      </c>
      <c r="T27" s="2">
        <f>IFERROR(VLOOKUP($A27,'강남영업본부 IU'!$A:$I,8,FALSE),0)</f>
        <v>0</v>
      </c>
      <c r="U27" s="2">
        <f>IFERROR(VLOOKUP($A27,'강남영업본부 IU'!$A:$I,9,FALSE),0)</f>
        <v>0</v>
      </c>
      <c r="V27" s="2" t="b">
        <f t="shared" si="2"/>
        <v>1</v>
      </c>
      <c r="Z27" s="6">
        <f t="shared" si="3"/>
        <v>135006094</v>
      </c>
      <c r="AA27" s="2">
        <f t="shared" si="4"/>
        <v>52299233.47471685</v>
      </c>
      <c r="AB27" s="2">
        <f t="shared" si="5"/>
        <v>70372715.157410964</v>
      </c>
      <c r="AC27" s="2">
        <f t="shared" si="6"/>
        <v>12334145.367872192</v>
      </c>
      <c r="AD27" s="2">
        <f t="shared" si="7"/>
        <v>0</v>
      </c>
      <c r="AE27" s="2">
        <f t="shared" si="8"/>
        <v>0</v>
      </c>
      <c r="AF27" s="2">
        <f t="shared" si="9"/>
        <v>0</v>
      </c>
      <c r="AG27" s="2" t="b">
        <f t="shared" si="10"/>
        <v>1</v>
      </c>
    </row>
    <row r="28" spans="1:33" ht="16" x14ac:dyDescent="0.25">
      <c r="A28" s="24" t="s">
        <v>22</v>
      </c>
      <c r="B28" s="48">
        <f t="shared" si="11"/>
        <v>11867040</v>
      </c>
      <c r="C28" s="48">
        <f t="shared" si="12"/>
        <v>0</v>
      </c>
      <c r="D28" s="48">
        <f t="shared" si="19"/>
        <v>0</v>
      </c>
      <c r="E28" s="48">
        <f t="shared" si="13"/>
        <v>0</v>
      </c>
      <c r="F28" s="48">
        <f t="shared" si="14"/>
        <v>0</v>
      </c>
      <c r="G28" s="48">
        <f t="shared" si="15"/>
        <v>10782868.225899536</v>
      </c>
      <c r="H28" s="48">
        <f t="shared" si="20"/>
        <v>0</v>
      </c>
      <c r="I28" s="48">
        <f t="shared" si="16"/>
        <v>0</v>
      </c>
      <c r="J28" s="48">
        <f t="shared" si="17"/>
        <v>1084171.7741004641</v>
      </c>
      <c r="K28" s="6" t="b">
        <f t="shared" si="1"/>
        <v>1</v>
      </c>
      <c r="L28" s="6"/>
      <c r="N28" s="2">
        <f t="shared" si="18"/>
        <v>11867040</v>
      </c>
      <c r="O28" s="2">
        <f>IFERROR(VLOOKUP($A28,'강남영업본부 IU'!$A:$I,3,FALSE),0)</f>
        <v>11867040</v>
      </c>
      <c r="P28" s="2">
        <f>IFERROR(VLOOKUP($A28,'강남영업본부 IU'!$A:$I,4,FALSE),0)</f>
        <v>0</v>
      </c>
      <c r="Q28" s="2">
        <f>IFERROR(VLOOKUP($A28,'강남영업본부 IU'!$A:$I,5,FALSE),0)</f>
        <v>0</v>
      </c>
      <c r="R28" s="2">
        <f>IFERROR(VLOOKUP($A28,'강남영업본부 IU'!$A:$I,6,FALSE),0)</f>
        <v>0</v>
      </c>
      <c r="T28" s="2">
        <f>IFERROR(VLOOKUP($A28,'강남영업본부 IU'!$A:$I,8,FALSE),0)</f>
        <v>0</v>
      </c>
      <c r="U28" s="2">
        <f>IFERROR(VLOOKUP($A28,'강남영업본부 IU'!$A:$I,9,FALSE),0)</f>
        <v>0</v>
      </c>
      <c r="V28" s="2" t="b">
        <f t="shared" si="2"/>
        <v>1</v>
      </c>
      <c r="Z28" s="6">
        <f t="shared" si="3"/>
        <v>11867040</v>
      </c>
      <c r="AA28" s="2">
        <f t="shared" si="4"/>
        <v>4597104.3026680248</v>
      </c>
      <c r="AB28" s="2">
        <f t="shared" si="5"/>
        <v>6185763.9232315114</v>
      </c>
      <c r="AC28" s="2">
        <f t="shared" si="6"/>
        <v>1084171.7741004641</v>
      </c>
      <c r="AD28" s="2">
        <f t="shared" si="7"/>
        <v>0</v>
      </c>
      <c r="AE28" s="2">
        <f t="shared" si="8"/>
        <v>0</v>
      </c>
      <c r="AF28" s="2">
        <f t="shared" si="9"/>
        <v>0</v>
      </c>
      <c r="AG28" s="2" t="b">
        <f t="shared" si="10"/>
        <v>1</v>
      </c>
    </row>
    <row r="29" spans="1:33" ht="16" x14ac:dyDescent="0.25">
      <c r="A29" s="24" t="s">
        <v>23</v>
      </c>
      <c r="B29" s="48">
        <f t="shared" si="11"/>
        <v>783914100</v>
      </c>
      <c r="C29" s="48">
        <f t="shared" si="12"/>
        <v>247065610</v>
      </c>
      <c r="D29" s="48">
        <f t="shared" si="19"/>
        <v>351370940</v>
      </c>
      <c r="E29" s="48">
        <f t="shared" si="13"/>
        <v>153912750</v>
      </c>
      <c r="F29" s="48">
        <f t="shared" si="14"/>
        <v>0</v>
      </c>
      <c r="G29" s="48">
        <f t="shared" si="15"/>
        <v>28681042.532668103</v>
      </c>
      <c r="H29" s="48">
        <f t="shared" si="20"/>
        <v>0</v>
      </c>
      <c r="I29" s="48">
        <f t="shared" si="16"/>
        <v>0</v>
      </c>
      <c r="J29" s="48">
        <f t="shared" si="17"/>
        <v>2883757.4673318984</v>
      </c>
      <c r="K29" s="6" t="b">
        <f t="shared" si="1"/>
        <v>1</v>
      </c>
      <c r="L29" s="6"/>
      <c r="N29" s="2">
        <f t="shared" si="18"/>
        <v>783914100</v>
      </c>
      <c r="O29" s="2">
        <f>IFERROR(VLOOKUP($A29,'강남영업본부 IU'!$A:$I,3,FALSE),0)</f>
        <v>31564800</v>
      </c>
      <c r="P29" s="2">
        <f>IFERROR(VLOOKUP($A29,'강남영업본부 IU'!$A:$I,4,FALSE),0)</f>
        <v>247065610</v>
      </c>
      <c r="Q29" s="2">
        <f>IFERROR(VLOOKUP($A29,'강남영업본부 IU'!$A:$I,5,FALSE),0)</f>
        <v>351370940</v>
      </c>
      <c r="R29" s="2">
        <f>IFERROR(VLOOKUP($A29,'강남영업본부 IU'!$A:$I,6,FALSE),0)</f>
        <v>153912750</v>
      </c>
      <c r="T29" s="2">
        <f>IFERROR(VLOOKUP($A29,'강남영업본부 IU'!$A:$I,8,FALSE),0)</f>
        <v>0</v>
      </c>
      <c r="U29" s="2">
        <f>IFERROR(VLOOKUP($A29,'강남영업본부 IU'!$A:$I,9,FALSE),0)</f>
        <v>0</v>
      </c>
      <c r="V29" s="2" t="b">
        <f t="shared" si="2"/>
        <v>1</v>
      </c>
      <c r="Z29" s="6">
        <f t="shared" si="3"/>
        <v>31564800</v>
      </c>
      <c r="AA29" s="2">
        <f t="shared" si="4"/>
        <v>12227706.141788995</v>
      </c>
      <c r="AB29" s="2">
        <f t="shared" si="5"/>
        <v>16453336.390879108</v>
      </c>
      <c r="AC29" s="2">
        <f t="shared" si="6"/>
        <v>2883757.4673318984</v>
      </c>
      <c r="AD29" s="2">
        <f t="shared" si="7"/>
        <v>0</v>
      </c>
      <c r="AE29" s="2">
        <f t="shared" si="8"/>
        <v>0</v>
      </c>
      <c r="AF29" s="2">
        <f t="shared" si="9"/>
        <v>0</v>
      </c>
      <c r="AG29" s="2" t="b">
        <f t="shared" si="10"/>
        <v>1</v>
      </c>
    </row>
    <row r="30" spans="1:33" ht="16" x14ac:dyDescent="0.25">
      <c r="A30" s="23" t="s">
        <v>24</v>
      </c>
      <c r="B30" s="48">
        <f t="shared" si="11"/>
        <v>55491540</v>
      </c>
      <c r="C30" s="48">
        <f t="shared" si="12"/>
        <v>16843830</v>
      </c>
      <c r="D30" s="48">
        <f t="shared" si="19"/>
        <v>14088720</v>
      </c>
      <c r="E30" s="48">
        <f t="shared" si="13"/>
        <v>6585250</v>
      </c>
      <c r="F30" s="48">
        <f t="shared" si="14"/>
        <v>0</v>
      </c>
      <c r="G30" s="48">
        <f t="shared" si="15"/>
        <v>16331660.628647037</v>
      </c>
      <c r="H30" s="48">
        <f t="shared" si="20"/>
        <v>0</v>
      </c>
      <c r="I30" s="48">
        <f t="shared" si="16"/>
        <v>0</v>
      </c>
      <c r="J30" s="48">
        <f t="shared" si="17"/>
        <v>1642079.3713529638</v>
      </c>
      <c r="K30" s="6" t="b">
        <f t="shared" si="1"/>
        <v>1</v>
      </c>
      <c r="L30" s="6"/>
      <c r="N30" s="2">
        <f t="shared" si="18"/>
        <v>55491540</v>
      </c>
      <c r="O30" s="2">
        <f>IFERROR(VLOOKUP($A30,'강남영업본부 IU'!$A:$I,3,FALSE),0)</f>
        <v>17973740</v>
      </c>
      <c r="P30" s="2">
        <f>IFERROR(VLOOKUP($A30,'강남영업본부 IU'!$A:$I,4,FALSE),0)</f>
        <v>16843830</v>
      </c>
      <c r="Q30" s="2">
        <f>IFERROR(VLOOKUP($A30,'강남영업본부 IU'!$A:$I,5,FALSE),0)</f>
        <v>14088720</v>
      </c>
      <c r="R30" s="2">
        <f>IFERROR(VLOOKUP($A30,'강남영업본부 IU'!$A:$I,6,FALSE),0)</f>
        <v>6585250</v>
      </c>
      <c r="T30" s="2">
        <f>IFERROR(VLOOKUP($A30,'강남영업본부 IU'!$A:$I,8,FALSE),0)</f>
        <v>0</v>
      </c>
      <c r="U30" s="2">
        <f>IFERROR(VLOOKUP($A30,'강남영업본부 IU'!$A:$I,9,FALSE),0)</f>
        <v>0</v>
      </c>
      <c r="V30" s="2" t="b">
        <f t="shared" si="2"/>
        <v>1</v>
      </c>
      <c r="Z30" s="6">
        <f t="shared" si="3"/>
        <v>17973740</v>
      </c>
      <c r="AA30" s="2">
        <f t="shared" si="4"/>
        <v>6962743.6571408194</v>
      </c>
      <c r="AB30" s="2">
        <f t="shared" si="5"/>
        <v>9368916.9715062175</v>
      </c>
      <c r="AC30" s="2">
        <f t="shared" si="6"/>
        <v>1642079.3713529638</v>
      </c>
      <c r="AD30" s="2">
        <f t="shared" si="7"/>
        <v>0</v>
      </c>
      <c r="AE30" s="2">
        <f t="shared" si="8"/>
        <v>0</v>
      </c>
      <c r="AF30" s="2">
        <f t="shared" si="9"/>
        <v>0</v>
      </c>
      <c r="AG30" s="2" t="b">
        <f t="shared" si="10"/>
        <v>1</v>
      </c>
    </row>
    <row r="31" spans="1:33" ht="16" x14ac:dyDescent="0.25">
      <c r="A31" s="23" t="s">
        <v>25</v>
      </c>
      <c r="B31" s="48">
        <f t="shared" si="11"/>
        <v>10129920</v>
      </c>
      <c r="C31" s="48">
        <f t="shared" si="12"/>
        <v>3089620</v>
      </c>
      <c r="D31" s="48">
        <f t="shared" si="19"/>
        <v>2593870</v>
      </c>
      <c r="E31" s="48">
        <f t="shared" si="13"/>
        <v>1175380</v>
      </c>
      <c r="F31" s="48">
        <f t="shared" si="14"/>
        <v>0</v>
      </c>
      <c r="G31" s="48">
        <f t="shared" si="15"/>
        <v>2972207.147724174</v>
      </c>
      <c r="H31" s="48">
        <f t="shared" si="20"/>
        <v>0</v>
      </c>
      <c r="I31" s="48">
        <f t="shared" si="16"/>
        <v>0</v>
      </c>
      <c r="J31" s="48">
        <f t="shared" si="17"/>
        <v>298842.85227582639</v>
      </c>
      <c r="K31" s="6" t="b">
        <f t="shared" si="1"/>
        <v>1</v>
      </c>
      <c r="L31" s="6"/>
      <c r="N31" s="2">
        <f t="shared" si="18"/>
        <v>10129920</v>
      </c>
      <c r="O31" s="2">
        <f>IFERROR(VLOOKUP($A31,'강남영업본부 IU'!$A:$I,3,FALSE),0)</f>
        <v>3271050</v>
      </c>
      <c r="P31" s="2">
        <f>IFERROR(VLOOKUP($A31,'강남영업본부 IU'!$A:$I,4,FALSE),0)</f>
        <v>3089620</v>
      </c>
      <c r="Q31" s="2">
        <f>IFERROR(VLOOKUP($A31,'강남영업본부 IU'!$A:$I,5,FALSE),0)</f>
        <v>2593870</v>
      </c>
      <c r="R31" s="2">
        <f>IFERROR(VLOOKUP($A31,'강남영업본부 IU'!$A:$I,6,FALSE),0)</f>
        <v>1175380</v>
      </c>
      <c r="T31" s="2">
        <f>IFERROR(VLOOKUP($A31,'강남영업본부 IU'!$A:$I,8,FALSE),0)</f>
        <v>0</v>
      </c>
      <c r="U31" s="2">
        <f>IFERROR(VLOOKUP($A31,'강남영업본부 IU'!$A:$I,9,FALSE),0)</f>
        <v>0</v>
      </c>
      <c r="V31" s="2" t="b">
        <f t="shared" si="2"/>
        <v>1</v>
      </c>
      <c r="Z31" s="6">
        <f t="shared" si="3"/>
        <v>3271050</v>
      </c>
      <c r="AA31" s="2">
        <f t="shared" si="4"/>
        <v>1267153.2268570969</v>
      </c>
      <c r="AB31" s="2">
        <f t="shared" si="5"/>
        <v>1705053.9208670768</v>
      </c>
      <c r="AC31" s="2">
        <f t="shared" si="6"/>
        <v>298842.85227582639</v>
      </c>
      <c r="AD31" s="2">
        <f t="shared" si="7"/>
        <v>0</v>
      </c>
      <c r="AE31" s="2">
        <f t="shared" si="8"/>
        <v>0</v>
      </c>
      <c r="AF31" s="2">
        <f t="shared" si="9"/>
        <v>0</v>
      </c>
      <c r="AG31" s="2" t="b">
        <f t="shared" si="10"/>
        <v>1</v>
      </c>
    </row>
    <row r="32" spans="1:33" ht="16" x14ac:dyDescent="0.25">
      <c r="A32" s="23" t="s">
        <v>26</v>
      </c>
      <c r="B32" s="48">
        <f t="shared" si="11"/>
        <v>2100000</v>
      </c>
      <c r="C32" s="48">
        <f t="shared" si="12"/>
        <v>700000</v>
      </c>
      <c r="D32" s="48">
        <f t="shared" si="19"/>
        <v>700000</v>
      </c>
      <c r="E32" s="48">
        <f t="shared" si="13"/>
        <v>0</v>
      </c>
      <c r="F32" s="48">
        <f t="shared" si="14"/>
        <v>0</v>
      </c>
      <c r="G32" s="48">
        <f t="shared" si="15"/>
        <v>636048.05900457699</v>
      </c>
      <c r="H32" s="48">
        <f t="shared" si="20"/>
        <v>0</v>
      </c>
      <c r="I32" s="48">
        <f t="shared" si="16"/>
        <v>0</v>
      </c>
      <c r="J32" s="48">
        <f t="shared" si="17"/>
        <v>63951.940995423029</v>
      </c>
      <c r="K32" s="6" t="b">
        <f t="shared" si="1"/>
        <v>1</v>
      </c>
      <c r="L32" s="6"/>
      <c r="N32" s="2">
        <f t="shared" si="18"/>
        <v>2100000</v>
      </c>
      <c r="O32" s="2">
        <f>IFERROR(VLOOKUP($A32,'강남영업본부 IU'!$A:$I,3,FALSE),0)</f>
        <v>700000</v>
      </c>
      <c r="P32" s="2">
        <f>IFERROR(VLOOKUP($A32,'강남영업본부 IU'!$A:$I,4,FALSE),0)</f>
        <v>700000</v>
      </c>
      <c r="Q32" s="2">
        <f>IFERROR(VLOOKUP($A32,'강남영업본부 IU'!$A:$I,5,FALSE),0)</f>
        <v>700000</v>
      </c>
      <c r="R32" s="2">
        <f>IFERROR(VLOOKUP($A32,'강남영업본부 IU'!$A:$I,6,FALSE),0)</f>
        <v>0</v>
      </c>
      <c r="T32" s="2">
        <f>IFERROR(VLOOKUP($A32,'강남영업본부 IU'!$A:$I,8,FALSE),0)</f>
        <v>0</v>
      </c>
      <c r="U32" s="2">
        <f>IFERROR(VLOOKUP($A32,'강남영업본부 IU'!$A:$I,9,FALSE),0)</f>
        <v>0</v>
      </c>
      <c r="V32" s="2" t="b">
        <f t="shared" si="2"/>
        <v>1</v>
      </c>
      <c r="Z32" s="6">
        <f t="shared" si="3"/>
        <v>700000</v>
      </c>
      <c r="AA32" s="2">
        <f t="shared" si="4"/>
        <v>271168.96984147839</v>
      </c>
      <c r="AB32" s="2">
        <f t="shared" si="5"/>
        <v>364879.0891630986</v>
      </c>
      <c r="AC32" s="2">
        <f t="shared" si="6"/>
        <v>63951.940995423029</v>
      </c>
      <c r="AD32" s="2">
        <f t="shared" si="7"/>
        <v>0</v>
      </c>
      <c r="AE32" s="2">
        <f t="shared" si="8"/>
        <v>0</v>
      </c>
      <c r="AF32" s="2">
        <f t="shared" si="9"/>
        <v>0</v>
      </c>
      <c r="AG32" s="2" t="b">
        <f t="shared" si="10"/>
        <v>1</v>
      </c>
    </row>
    <row r="33" spans="1:33" ht="16" x14ac:dyDescent="0.25">
      <c r="A33" s="23" t="s">
        <v>198</v>
      </c>
      <c r="B33" s="48">
        <f t="shared" si="11"/>
        <v>5287500</v>
      </c>
      <c r="C33" s="48">
        <f t="shared" si="12"/>
        <v>0</v>
      </c>
      <c r="D33" s="48">
        <f t="shared" si="19"/>
        <v>0</v>
      </c>
      <c r="E33" s="48">
        <f t="shared" si="13"/>
        <v>0</v>
      </c>
      <c r="F33" s="48">
        <f t="shared" si="14"/>
        <v>0</v>
      </c>
      <c r="G33" s="48">
        <f t="shared" si="15"/>
        <v>4804434.4456952866</v>
      </c>
      <c r="H33" s="48">
        <f t="shared" si="20"/>
        <v>0</v>
      </c>
      <c r="I33" s="48">
        <f t="shared" si="16"/>
        <v>0</v>
      </c>
      <c r="J33" s="48">
        <f t="shared" si="17"/>
        <v>483065.55430471321</v>
      </c>
      <c r="K33" s="6" t="b">
        <f t="shared" si="1"/>
        <v>1</v>
      </c>
      <c r="L33" s="6"/>
      <c r="N33" s="2">
        <f t="shared" si="18"/>
        <v>5287500</v>
      </c>
      <c r="O33" s="2">
        <f>IFERROR(VLOOKUP($A33,'강남영업본부 IU'!$A:$I,3,FALSE),0)</f>
        <v>5287500</v>
      </c>
      <c r="P33" s="2">
        <f>IFERROR(VLOOKUP($A33,'강남영업본부 IU'!$A:$I,4,FALSE),0)</f>
        <v>0</v>
      </c>
      <c r="Q33" s="2">
        <f>IFERROR(VLOOKUP($A33,'강남영업본부 IU'!$A:$I,5,FALSE),0)</f>
        <v>0</v>
      </c>
      <c r="R33" s="2">
        <f>IFERROR(VLOOKUP($A33,'강남영업본부 IU'!$A:$I,6,FALSE),0)</f>
        <v>0</v>
      </c>
      <c r="T33" s="2">
        <f>IFERROR(VLOOKUP($A33,'강남영업본부 IU'!$A:$I,8,FALSE),0)</f>
        <v>0</v>
      </c>
      <c r="U33" s="2">
        <f>IFERROR(VLOOKUP($A33,'강남영업본부 IU'!$A:$I,9,FALSE),0)</f>
        <v>0</v>
      </c>
      <c r="V33" s="2" t="b">
        <f t="shared" si="2"/>
        <v>1</v>
      </c>
      <c r="Z33" s="6">
        <f t="shared" si="3"/>
        <v>5287500</v>
      </c>
      <c r="AA33" s="2">
        <f t="shared" si="4"/>
        <v>2048294.1829097385</v>
      </c>
      <c r="AB33" s="2">
        <f t="shared" si="5"/>
        <v>2756140.2627855483</v>
      </c>
      <c r="AC33" s="2">
        <f t="shared" si="6"/>
        <v>483065.55430471321</v>
      </c>
      <c r="AD33" s="2">
        <f t="shared" si="7"/>
        <v>0</v>
      </c>
      <c r="AE33" s="2">
        <f t="shared" si="8"/>
        <v>0</v>
      </c>
      <c r="AF33" s="2">
        <f t="shared" si="9"/>
        <v>0</v>
      </c>
      <c r="AG33" s="2" t="b">
        <f t="shared" si="10"/>
        <v>1</v>
      </c>
    </row>
    <row r="34" spans="1:33" ht="16" x14ac:dyDescent="0.25">
      <c r="A34" s="23" t="s">
        <v>27</v>
      </c>
      <c r="B34" s="48">
        <f t="shared" si="11"/>
        <v>1598060</v>
      </c>
      <c r="C34" s="48">
        <f t="shared" si="12"/>
        <v>776060</v>
      </c>
      <c r="D34" s="48">
        <f t="shared" si="19"/>
        <v>396940</v>
      </c>
      <c r="E34" s="48">
        <f t="shared" si="13"/>
        <v>425060</v>
      </c>
      <c r="F34" s="48">
        <f t="shared" si="14"/>
        <v>0</v>
      </c>
      <c r="G34" s="48">
        <f t="shared" si="15"/>
        <v>0</v>
      </c>
      <c r="H34" s="48">
        <f t="shared" si="20"/>
        <v>0</v>
      </c>
      <c r="I34" s="48">
        <f t="shared" si="16"/>
        <v>0</v>
      </c>
      <c r="J34" s="48">
        <f t="shared" si="17"/>
        <v>0</v>
      </c>
      <c r="K34" s="6" t="b">
        <f t="shared" si="1"/>
        <v>1</v>
      </c>
      <c r="L34" s="6"/>
      <c r="N34" s="2">
        <f t="shared" si="18"/>
        <v>1598060</v>
      </c>
      <c r="O34" s="2">
        <f>IFERROR(VLOOKUP($A34,'강남영업본부 IU'!$A:$I,3,FALSE),0)</f>
        <v>0</v>
      </c>
      <c r="P34" s="2">
        <f>IFERROR(VLOOKUP($A34,'강남영업본부 IU'!$A:$I,4,FALSE),0)</f>
        <v>776060</v>
      </c>
      <c r="Q34" s="2">
        <f>IFERROR(VLOOKUP($A34,'강남영업본부 IU'!$A:$I,5,FALSE),0)</f>
        <v>396940</v>
      </c>
      <c r="R34" s="2">
        <f>IFERROR(VLOOKUP($A34,'강남영업본부 IU'!$A:$I,6,FALSE),0)</f>
        <v>425060</v>
      </c>
      <c r="T34" s="2">
        <f>IFERROR(VLOOKUP($A34,'강남영업본부 IU'!$A:$I,8,FALSE),0)</f>
        <v>0</v>
      </c>
      <c r="U34" s="2">
        <f>IFERROR(VLOOKUP($A34,'강남영업본부 IU'!$A:$I,9,FALSE),0)</f>
        <v>0</v>
      </c>
      <c r="V34" s="2" t="b">
        <f t="shared" si="2"/>
        <v>1</v>
      </c>
      <c r="Z34" s="6">
        <f t="shared" si="3"/>
        <v>0</v>
      </c>
      <c r="AA34" s="2">
        <f t="shared" ref="AA34:AA67" si="36">$Z34*P$262</f>
        <v>0</v>
      </c>
      <c r="AB34" s="2">
        <f t="shared" ref="AB34:AB67" si="37">$Z34*Q$262</f>
        <v>0</v>
      </c>
      <c r="AC34" s="2">
        <f t="shared" ref="AC34:AC67" si="38">$Z34*R$262</f>
        <v>0</v>
      </c>
      <c r="AD34" s="2">
        <f t="shared" si="7"/>
        <v>0</v>
      </c>
      <c r="AE34" s="2">
        <f t="shared" si="8"/>
        <v>0</v>
      </c>
      <c r="AF34" s="2">
        <f t="shared" si="9"/>
        <v>0</v>
      </c>
      <c r="AG34" s="2" t="b">
        <f t="shared" si="10"/>
        <v>1</v>
      </c>
    </row>
    <row r="35" spans="1:33" ht="16" x14ac:dyDescent="0.25">
      <c r="A35" s="23" t="s">
        <v>28</v>
      </c>
      <c r="B35" s="48">
        <f t="shared" si="11"/>
        <v>714360</v>
      </c>
      <c r="C35" s="48">
        <f t="shared" si="12"/>
        <v>0</v>
      </c>
      <c r="D35" s="48">
        <f t="shared" si="19"/>
        <v>291050</v>
      </c>
      <c r="E35" s="48">
        <f t="shared" si="13"/>
        <v>198580</v>
      </c>
      <c r="F35" s="48">
        <f>S35</f>
        <v>0</v>
      </c>
      <c r="G35" s="48">
        <f t="shared" si="15"/>
        <v>204198.68614299799</v>
      </c>
      <c r="H35" s="48">
        <f t="shared" si="20"/>
        <v>0</v>
      </c>
      <c r="I35" s="48">
        <f t="shared" si="16"/>
        <v>0</v>
      </c>
      <c r="J35" s="48">
        <f t="shared" si="17"/>
        <v>20531.313857002024</v>
      </c>
      <c r="K35" s="6" t="b">
        <f t="shared" si="1"/>
        <v>1</v>
      </c>
      <c r="L35" s="6"/>
      <c r="N35" s="2">
        <f t="shared" si="18"/>
        <v>714360</v>
      </c>
      <c r="O35" s="2">
        <f>IFERROR(VLOOKUP($A35,'강남영업본부 IU'!$A:$I,3,FALSE),0)</f>
        <v>224730</v>
      </c>
      <c r="P35" s="2">
        <f>IFERROR(VLOOKUP($A35,'강남영업본부 IU'!$A:$I,4,FALSE),0)</f>
        <v>0</v>
      </c>
      <c r="Q35" s="2">
        <f>IFERROR(VLOOKUP($A35,'강남영업본부 IU'!$A:$I,5,FALSE),0)</f>
        <v>291050</v>
      </c>
      <c r="R35" s="2">
        <f>IFERROR(VLOOKUP($A35,'강남영업본부 IU'!$A:$I,6,FALSE),0)</f>
        <v>198580</v>
      </c>
      <c r="T35" s="2">
        <f>IFERROR(VLOOKUP($A35,'강남영업본부 IU'!$A:$I,8,FALSE),0)</f>
        <v>0</v>
      </c>
      <c r="U35" s="2">
        <f>IFERROR(VLOOKUP($A35,'강남영업본부 IU'!$A:$I,9,FALSE),0)</f>
        <v>0</v>
      </c>
      <c r="V35" s="2" t="b">
        <f t="shared" ref="V35:V67" si="39">N35=SUM(O35:U35)</f>
        <v>1</v>
      </c>
      <c r="Z35" s="6">
        <f t="shared" si="3"/>
        <v>224730</v>
      </c>
      <c r="AA35" s="2">
        <f t="shared" si="36"/>
        <v>87056.86084639348</v>
      </c>
      <c r="AB35" s="2">
        <f t="shared" si="37"/>
        <v>117141.82529660451</v>
      </c>
      <c r="AC35" s="2">
        <f t="shared" si="38"/>
        <v>20531.313857002024</v>
      </c>
      <c r="AD35" s="2">
        <f t="shared" ref="AD35:AD66" si="40">$Z35*S$259</f>
        <v>0</v>
      </c>
      <c r="AE35" s="2">
        <f t="shared" ref="AE35:AE66" si="41">$Z35*T$259</f>
        <v>0</v>
      </c>
      <c r="AF35" s="2">
        <f t="shared" ref="AF35:AF66" si="42">$Z35*U$259</f>
        <v>0</v>
      </c>
      <c r="AG35" s="2" t="b">
        <f t="shared" si="10"/>
        <v>1</v>
      </c>
    </row>
    <row r="36" spans="1:33" ht="16" x14ac:dyDescent="0.25">
      <c r="A36" s="23" t="s">
        <v>141</v>
      </c>
      <c r="B36" s="48">
        <f t="shared" si="11"/>
        <v>4310380</v>
      </c>
      <c r="C36" s="48">
        <f t="shared" si="12"/>
        <v>0</v>
      </c>
      <c r="D36" s="48">
        <f t="shared" si="19"/>
        <v>4310380</v>
      </c>
      <c r="E36" s="48">
        <f t="shared" si="13"/>
        <v>0</v>
      </c>
      <c r="F36" s="48">
        <f t="shared" si="14"/>
        <v>0</v>
      </c>
      <c r="G36" s="48">
        <f t="shared" si="15"/>
        <v>0</v>
      </c>
      <c r="H36" s="48">
        <f t="shared" si="20"/>
        <v>0</v>
      </c>
      <c r="I36" s="48">
        <f t="shared" si="16"/>
        <v>0</v>
      </c>
      <c r="J36" s="48">
        <f t="shared" si="17"/>
        <v>0</v>
      </c>
      <c r="K36" s="6" t="b">
        <f t="shared" si="1"/>
        <v>1</v>
      </c>
      <c r="L36" s="6"/>
      <c r="N36" s="2">
        <f t="shared" si="18"/>
        <v>4310380</v>
      </c>
      <c r="O36" s="2">
        <f>IFERROR(VLOOKUP($A36,'강남영업본부 IU'!$A:$I,3,FALSE),0)</f>
        <v>0</v>
      </c>
      <c r="P36" s="2">
        <f>IFERROR(VLOOKUP($A36,'강남영업본부 IU'!$A:$I,4,FALSE),0)</f>
        <v>0</v>
      </c>
      <c r="Q36" s="2">
        <f>IFERROR(VLOOKUP($A36,'강남영업본부 IU'!$A:$I,5,FALSE),0)</f>
        <v>4310380</v>
      </c>
      <c r="R36" s="2">
        <f>IFERROR(VLOOKUP($A36,'강남영업본부 IU'!$A:$I,6,FALSE),0)</f>
        <v>0</v>
      </c>
      <c r="T36" s="2">
        <f>IFERROR(VLOOKUP($A36,'강남영업본부 IU'!$A:$I,8,FALSE),0)</f>
        <v>0</v>
      </c>
      <c r="U36" s="2">
        <f>IFERROR(VLOOKUP($A36,'강남영업본부 IU'!$A:$I,9,FALSE),0)</f>
        <v>0</v>
      </c>
      <c r="V36" s="2" t="b">
        <f t="shared" si="39"/>
        <v>1</v>
      </c>
      <c r="Z36" s="6">
        <f t="shared" si="3"/>
        <v>0</v>
      </c>
      <c r="AA36" s="2">
        <f t="shared" si="36"/>
        <v>0</v>
      </c>
      <c r="AB36" s="2">
        <f t="shared" si="37"/>
        <v>0</v>
      </c>
      <c r="AC36" s="2">
        <f t="shared" si="38"/>
        <v>0</v>
      </c>
      <c r="AD36" s="2">
        <f t="shared" si="40"/>
        <v>0</v>
      </c>
      <c r="AE36" s="2">
        <f t="shared" si="41"/>
        <v>0</v>
      </c>
      <c r="AF36" s="2">
        <f t="shared" si="42"/>
        <v>0</v>
      </c>
      <c r="AG36" s="2" t="b">
        <f t="shared" si="10"/>
        <v>1</v>
      </c>
    </row>
    <row r="37" spans="1:33" ht="16" x14ac:dyDescent="0.25">
      <c r="A37" s="23" t="s">
        <v>142</v>
      </c>
      <c r="B37" s="48">
        <f t="shared" si="11"/>
        <v>729540</v>
      </c>
      <c r="C37" s="48">
        <f t="shared" si="12"/>
        <v>0</v>
      </c>
      <c r="D37" s="48">
        <f t="shared" si="19"/>
        <v>729540</v>
      </c>
      <c r="E37" s="48">
        <f t="shared" si="13"/>
        <v>0</v>
      </c>
      <c r="F37" s="48">
        <f t="shared" si="14"/>
        <v>0</v>
      </c>
      <c r="G37" s="48">
        <f t="shared" si="15"/>
        <v>0</v>
      </c>
      <c r="H37" s="48">
        <f t="shared" si="20"/>
        <v>0</v>
      </c>
      <c r="I37" s="48">
        <f t="shared" si="16"/>
        <v>0</v>
      </c>
      <c r="J37" s="48">
        <f t="shared" si="17"/>
        <v>0</v>
      </c>
      <c r="K37" s="6" t="b">
        <f t="shared" si="1"/>
        <v>1</v>
      </c>
      <c r="L37" s="6"/>
      <c r="N37" s="2">
        <f t="shared" si="18"/>
        <v>729540</v>
      </c>
      <c r="O37" s="2">
        <f>IFERROR(VLOOKUP($A37,'강남영업본부 IU'!$A:$I,3,FALSE),0)</f>
        <v>0</v>
      </c>
      <c r="P37" s="2">
        <f>IFERROR(VLOOKUP($A37,'강남영업본부 IU'!$A:$I,4,FALSE),0)</f>
        <v>0</v>
      </c>
      <c r="Q37" s="2">
        <f>IFERROR(VLOOKUP($A37,'강남영업본부 IU'!$A:$I,5,FALSE),0)</f>
        <v>729540</v>
      </c>
      <c r="R37" s="2">
        <f>IFERROR(VLOOKUP($A37,'강남영업본부 IU'!$A:$I,6,FALSE),0)</f>
        <v>0</v>
      </c>
      <c r="T37" s="2">
        <f>IFERROR(VLOOKUP($A37,'강남영업본부 IU'!$A:$I,8,FALSE),0)</f>
        <v>0</v>
      </c>
      <c r="U37" s="2">
        <f>IFERROR(VLOOKUP($A37,'강남영업본부 IU'!$A:$I,9,FALSE),0)</f>
        <v>0</v>
      </c>
      <c r="V37" s="2" t="b">
        <f t="shared" si="39"/>
        <v>1</v>
      </c>
      <c r="Z37" s="6">
        <f t="shared" si="3"/>
        <v>0</v>
      </c>
      <c r="AA37" s="2">
        <f t="shared" si="36"/>
        <v>0</v>
      </c>
      <c r="AB37" s="2">
        <f t="shared" si="37"/>
        <v>0</v>
      </c>
      <c r="AC37" s="2">
        <f t="shared" si="38"/>
        <v>0</v>
      </c>
      <c r="AD37" s="2">
        <f t="shared" si="40"/>
        <v>0</v>
      </c>
      <c r="AE37" s="2">
        <f t="shared" si="41"/>
        <v>0</v>
      </c>
      <c r="AF37" s="2">
        <f t="shared" si="42"/>
        <v>0</v>
      </c>
      <c r="AG37" s="2" t="b">
        <f t="shared" si="10"/>
        <v>1</v>
      </c>
    </row>
    <row r="38" spans="1:33" ht="16" x14ac:dyDescent="0.25">
      <c r="A38" s="23" t="s">
        <v>143</v>
      </c>
      <c r="B38" s="48">
        <f t="shared" si="11"/>
        <v>0</v>
      </c>
      <c r="C38" s="48">
        <f t="shared" si="12"/>
        <v>0</v>
      </c>
      <c r="D38" s="48">
        <f t="shared" si="19"/>
        <v>0</v>
      </c>
      <c r="E38" s="48">
        <f t="shared" si="13"/>
        <v>0</v>
      </c>
      <c r="F38" s="48">
        <f t="shared" si="14"/>
        <v>0</v>
      </c>
      <c r="G38" s="48">
        <f t="shared" si="15"/>
        <v>0</v>
      </c>
      <c r="H38" s="48">
        <f t="shared" si="20"/>
        <v>0</v>
      </c>
      <c r="I38" s="48">
        <f t="shared" si="16"/>
        <v>0</v>
      </c>
      <c r="J38" s="48">
        <f t="shared" si="17"/>
        <v>0</v>
      </c>
      <c r="K38" s="6" t="b">
        <f t="shared" si="1"/>
        <v>1</v>
      </c>
      <c r="L38" s="6"/>
      <c r="N38" s="2">
        <f t="shared" si="18"/>
        <v>0</v>
      </c>
      <c r="O38" s="2">
        <f>IFERROR(VLOOKUP($A38,'강남영업본부 IU'!$A:$I,3,FALSE),0)</f>
        <v>0</v>
      </c>
      <c r="P38" s="2">
        <f>IFERROR(VLOOKUP($A38,'강남영업본부 IU'!$A:$I,4,FALSE),0)</f>
        <v>0</v>
      </c>
      <c r="Q38" s="2">
        <f>IFERROR(VLOOKUP($A38,'강남영업본부 IU'!$A:$I,5,FALSE),0)</f>
        <v>0</v>
      </c>
      <c r="R38" s="2">
        <f>IFERROR(VLOOKUP($A38,'강남영업본부 IU'!$A:$I,6,FALSE),0)</f>
        <v>0</v>
      </c>
      <c r="T38" s="2">
        <f>IFERROR(VLOOKUP($A38,'강남영업본부 IU'!$A:$I,8,FALSE),0)</f>
        <v>0</v>
      </c>
      <c r="U38" s="2">
        <f>IFERROR(VLOOKUP($A38,'강남영업본부 IU'!$A:$I,9,FALSE),0)</f>
        <v>0</v>
      </c>
      <c r="V38" s="2" t="b">
        <f t="shared" si="39"/>
        <v>1</v>
      </c>
      <c r="Z38" s="6">
        <f t="shared" si="3"/>
        <v>0</v>
      </c>
      <c r="AA38" s="2">
        <f t="shared" si="36"/>
        <v>0</v>
      </c>
      <c r="AB38" s="2">
        <f t="shared" si="37"/>
        <v>0</v>
      </c>
      <c r="AC38" s="2">
        <f t="shared" si="38"/>
        <v>0</v>
      </c>
      <c r="AD38" s="2">
        <f t="shared" si="40"/>
        <v>0</v>
      </c>
      <c r="AE38" s="2">
        <f t="shared" si="41"/>
        <v>0</v>
      </c>
      <c r="AF38" s="2">
        <f t="shared" si="42"/>
        <v>0</v>
      </c>
      <c r="AG38" s="2" t="b">
        <f t="shared" si="10"/>
        <v>1</v>
      </c>
    </row>
    <row r="39" spans="1:33" ht="16" x14ac:dyDescent="0.25">
      <c r="A39" s="23" t="s">
        <v>144</v>
      </c>
      <c r="B39" s="48">
        <f t="shared" si="11"/>
        <v>0</v>
      </c>
      <c r="C39" s="48">
        <f t="shared" si="12"/>
        <v>0</v>
      </c>
      <c r="D39" s="48">
        <f t="shared" si="19"/>
        <v>0</v>
      </c>
      <c r="E39" s="48">
        <f t="shared" si="13"/>
        <v>0</v>
      </c>
      <c r="F39" s="48">
        <f t="shared" si="14"/>
        <v>0</v>
      </c>
      <c r="G39" s="48">
        <f t="shared" si="15"/>
        <v>0</v>
      </c>
      <c r="H39" s="48">
        <f t="shared" si="20"/>
        <v>0</v>
      </c>
      <c r="I39" s="48">
        <f t="shared" si="16"/>
        <v>0</v>
      </c>
      <c r="J39" s="48">
        <f t="shared" si="17"/>
        <v>0</v>
      </c>
      <c r="K39" s="6" t="b">
        <f t="shared" si="1"/>
        <v>1</v>
      </c>
      <c r="L39" s="6"/>
      <c r="N39" s="2">
        <f t="shared" si="18"/>
        <v>0</v>
      </c>
      <c r="O39" s="2">
        <f>IFERROR(VLOOKUP($A39,'강남영업본부 IU'!$A:$I,3,FALSE),0)</f>
        <v>0</v>
      </c>
      <c r="P39" s="2">
        <f>IFERROR(VLOOKUP($A39,'강남영업본부 IU'!$A:$I,4,FALSE),0)</f>
        <v>0</v>
      </c>
      <c r="Q39" s="2">
        <f>IFERROR(VLOOKUP($A39,'강남영업본부 IU'!$A:$I,5,FALSE),0)</f>
        <v>0</v>
      </c>
      <c r="R39" s="2">
        <f>IFERROR(VLOOKUP($A39,'강남영업본부 IU'!$A:$I,6,FALSE),0)</f>
        <v>0</v>
      </c>
      <c r="T39" s="2">
        <f>IFERROR(VLOOKUP($A39,'강남영업본부 IU'!$A:$I,8,FALSE),0)</f>
        <v>0</v>
      </c>
      <c r="U39" s="2">
        <f>IFERROR(VLOOKUP($A39,'강남영업본부 IU'!$A:$I,9,FALSE),0)</f>
        <v>0</v>
      </c>
      <c r="V39" s="2" t="b">
        <f t="shared" si="39"/>
        <v>1</v>
      </c>
      <c r="Z39" s="6">
        <f t="shared" si="3"/>
        <v>0</v>
      </c>
      <c r="AA39" s="2">
        <f t="shared" si="36"/>
        <v>0</v>
      </c>
      <c r="AB39" s="2">
        <f t="shared" si="37"/>
        <v>0</v>
      </c>
      <c r="AC39" s="2">
        <f t="shared" si="38"/>
        <v>0</v>
      </c>
      <c r="AD39" s="2">
        <f t="shared" si="40"/>
        <v>0</v>
      </c>
      <c r="AE39" s="2">
        <f t="shared" si="41"/>
        <v>0</v>
      </c>
      <c r="AF39" s="2">
        <f t="shared" si="42"/>
        <v>0</v>
      </c>
      <c r="AG39" s="2" t="b">
        <f t="shared" si="10"/>
        <v>1</v>
      </c>
    </row>
    <row r="40" spans="1:33" ht="16" x14ac:dyDescent="0.25">
      <c r="A40" s="23" t="s">
        <v>199</v>
      </c>
      <c r="B40" s="48">
        <f t="shared" si="11"/>
        <v>0</v>
      </c>
      <c r="C40" s="48">
        <f t="shared" si="12"/>
        <v>0</v>
      </c>
      <c r="D40" s="48">
        <f t="shared" si="19"/>
        <v>0</v>
      </c>
      <c r="E40" s="48">
        <f t="shared" si="13"/>
        <v>0</v>
      </c>
      <c r="F40" s="48">
        <f t="shared" si="14"/>
        <v>0</v>
      </c>
      <c r="G40" s="48">
        <f t="shared" si="15"/>
        <v>0</v>
      </c>
      <c r="H40" s="48">
        <f t="shared" si="20"/>
        <v>0</v>
      </c>
      <c r="I40" s="48">
        <f t="shared" si="16"/>
        <v>0</v>
      </c>
      <c r="J40" s="48">
        <f t="shared" si="17"/>
        <v>0</v>
      </c>
      <c r="K40" s="6" t="b">
        <f t="shared" si="1"/>
        <v>1</v>
      </c>
      <c r="L40" s="6"/>
      <c r="N40" s="2">
        <f t="shared" si="18"/>
        <v>0</v>
      </c>
      <c r="O40" s="2">
        <f>IFERROR(VLOOKUP($A40,'강남영업본부 IU'!$A:$I,3,FALSE),0)</f>
        <v>0</v>
      </c>
      <c r="P40" s="2">
        <f>IFERROR(VLOOKUP($A40,'강남영업본부 IU'!$A:$I,4,FALSE),0)</f>
        <v>0</v>
      </c>
      <c r="Q40" s="2">
        <f>IFERROR(VLOOKUP($A40,'강남영업본부 IU'!$A:$I,5,FALSE),0)</f>
        <v>0</v>
      </c>
      <c r="R40" s="2">
        <f>IFERROR(VLOOKUP($A40,'강남영업본부 IU'!$A:$I,6,FALSE),0)</f>
        <v>0</v>
      </c>
      <c r="T40" s="2">
        <f>IFERROR(VLOOKUP($A40,'강남영업본부 IU'!$A:$I,8,FALSE),0)</f>
        <v>0</v>
      </c>
      <c r="U40" s="2">
        <f>IFERROR(VLOOKUP($A40,'강남영업본부 IU'!$A:$I,9,FALSE),0)</f>
        <v>0</v>
      </c>
      <c r="V40" s="2" t="b">
        <f t="shared" si="39"/>
        <v>1</v>
      </c>
      <c r="Z40" s="6">
        <f t="shared" si="3"/>
        <v>0</v>
      </c>
      <c r="AA40" s="2">
        <f t="shared" si="36"/>
        <v>0</v>
      </c>
      <c r="AB40" s="2">
        <f t="shared" si="37"/>
        <v>0</v>
      </c>
      <c r="AC40" s="2">
        <f t="shared" si="38"/>
        <v>0</v>
      </c>
      <c r="AD40" s="2">
        <f t="shared" si="40"/>
        <v>0</v>
      </c>
      <c r="AE40" s="2">
        <f t="shared" si="41"/>
        <v>0</v>
      </c>
      <c r="AF40" s="2">
        <f t="shared" si="42"/>
        <v>0</v>
      </c>
      <c r="AG40" s="2" t="b">
        <f t="shared" si="10"/>
        <v>1</v>
      </c>
    </row>
    <row r="41" spans="1:33" ht="16" x14ac:dyDescent="0.25">
      <c r="A41" s="23" t="s">
        <v>200</v>
      </c>
      <c r="B41" s="48">
        <f t="shared" si="11"/>
        <v>0</v>
      </c>
      <c r="C41" s="48">
        <f t="shared" si="12"/>
        <v>0</v>
      </c>
      <c r="D41" s="48">
        <f t="shared" si="19"/>
        <v>0</v>
      </c>
      <c r="E41" s="48">
        <f t="shared" si="13"/>
        <v>0</v>
      </c>
      <c r="F41" s="48">
        <f t="shared" si="14"/>
        <v>0</v>
      </c>
      <c r="G41" s="48">
        <f t="shared" si="15"/>
        <v>0</v>
      </c>
      <c r="H41" s="48">
        <f t="shared" si="20"/>
        <v>0</v>
      </c>
      <c r="I41" s="48">
        <f t="shared" si="16"/>
        <v>0</v>
      </c>
      <c r="J41" s="48">
        <f t="shared" si="17"/>
        <v>0</v>
      </c>
      <c r="K41" s="6" t="b">
        <f t="shared" si="1"/>
        <v>1</v>
      </c>
      <c r="L41" s="6"/>
      <c r="N41" s="2">
        <f t="shared" si="18"/>
        <v>0</v>
      </c>
      <c r="O41" s="2">
        <f>IFERROR(VLOOKUP($A41,'강남영업본부 IU'!$A:$I,3,FALSE),0)</f>
        <v>0</v>
      </c>
      <c r="P41" s="2">
        <f>IFERROR(VLOOKUP($A41,'강남영업본부 IU'!$A:$I,4,FALSE),0)</f>
        <v>0</v>
      </c>
      <c r="Q41" s="2">
        <f>IFERROR(VLOOKUP($A41,'강남영업본부 IU'!$A:$I,5,FALSE),0)</f>
        <v>0</v>
      </c>
      <c r="R41" s="2">
        <f>IFERROR(VLOOKUP($A41,'강남영업본부 IU'!$A:$I,6,FALSE),0)</f>
        <v>0</v>
      </c>
      <c r="T41" s="2">
        <f>IFERROR(VLOOKUP($A41,'강남영업본부 IU'!$A:$I,8,FALSE),0)</f>
        <v>0</v>
      </c>
      <c r="U41" s="2">
        <f>IFERROR(VLOOKUP($A41,'강남영업본부 IU'!$A:$I,9,FALSE),0)</f>
        <v>0</v>
      </c>
      <c r="V41" s="2" t="b">
        <f t="shared" si="39"/>
        <v>1</v>
      </c>
      <c r="Z41" s="6">
        <f t="shared" si="3"/>
        <v>0</v>
      </c>
      <c r="AA41" s="2">
        <f t="shared" si="36"/>
        <v>0</v>
      </c>
      <c r="AB41" s="2">
        <f t="shared" si="37"/>
        <v>0</v>
      </c>
      <c r="AC41" s="2">
        <f t="shared" si="38"/>
        <v>0</v>
      </c>
      <c r="AD41" s="2">
        <f t="shared" si="40"/>
        <v>0</v>
      </c>
      <c r="AE41" s="2">
        <f t="shared" si="41"/>
        <v>0</v>
      </c>
      <c r="AF41" s="2">
        <f t="shared" si="42"/>
        <v>0</v>
      </c>
      <c r="AG41" s="2" t="b">
        <f t="shared" si="10"/>
        <v>1</v>
      </c>
    </row>
    <row r="42" spans="1:33" ht="16" x14ac:dyDescent="0.25">
      <c r="A42" s="23" t="s">
        <v>29</v>
      </c>
      <c r="B42" s="48">
        <f t="shared" si="11"/>
        <v>2095000</v>
      </c>
      <c r="C42" s="48">
        <f t="shared" si="12"/>
        <v>620000</v>
      </c>
      <c r="D42" s="48">
        <f t="shared" si="19"/>
        <v>465000</v>
      </c>
      <c r="E42" s="48">
        <f t="shared" si="13"/>
        <v>310000</v>
      </c>
      <c r="F42" s="48">
        <f t="shared" si="14"/>
        <v>0</v>
      </c>
      <c r="G42" s="48">
        <f t="shared" si="15"/>
        <v>636048.05900457699</v>
      </c>
      <c r="H42" s="48">
        <f t="shared" si="20"/>
        <v>0</v>
      </c>
      <c r="I42" s="48">
        <f t="shared" si="16"/>
        <v>0</v>
      </c>
      <c r="J42" s="48">
        <f t="shared" si="17"/>
        <v>63951.940995423029</v>
      </c>
      <c r="K42" s="6" t="b">
        <f t="shared" si="1"/>
        <v>1</v>
      </c>
      <c r="L42" s="6"/>
      <c r="N42" s="2">
        <f t="shared" si="18"/>
        <v>2095000</v>
      </c>
      <c r="O42" s="2">
        <f>IFERROR(VLOOKUP($A42,'강남영업본부 IU'!$A:$I,3,FALSE),0)</f>
        <v>700000</v>
      </c>
      <c r="P42" s="2">
        <f>IFERROR(VLOOKUP($A42,'강남영업본부 IU'!$A:$I,4,FALSE),0)</f>
        <v>620000</v>
      </c>
      <c r="Q42" s="2">
        <f>IFERROR(VLOOKUP($A42,'강남영업본부 IU'!$A:$I,5,FALSE),0)</f>
        <v>465000</v>
      </c>
      <c r="R42" s="2">
        <f>IFERROR(VLOOKUP($A42,'강남영업본부 IU'!$A:$I,6,FALSE),0)</f>
        <v>310000</v>
      </c>
      <c r="T42" s="2">
        <f>IFERROR(VLOOKUP($A42,'강남영업본부 IU'!$A:$I,8,FALSE),0)</f>
        <v>0</v>
      </c>
      <c r="U42" s="2">
        <f>IFERROR(VLOOKUP($A42,'강남영업본부 IU'!$A:$I,9,FALSE),0)</f>
        <v>0</v>
      </c>
      <c r="V42" s="2" t="b">
        <f t="shared" si="39"/>
        <v>1</v>
      </c>
      <c r="Z42" s="6">
        <f t="shared" si="3"/>
        <v>700000</v>
      </c>
      <c r="AA42" s="2">
        <f t="shared" si="36"/>
        <v>271168.96984147839</v>
      </c>
      <c r="AB42" s="2">
        <f t="shared" si="37"/>
        <v>364879.0891630986</v>
      </c>
      <c r="AC42" s="2">
        <f t="shared" si="38"/>
        <v>63951.940995423029</v>
      </c>
      <c r="AD42" s="2">
        <f t="shared" si="40"/>
        <v>0</v>
      </c>
      <c r="AE42" s="2">
        <f t="shared" si="41"/>
        <v>0</v>
      </c>
      <c r="AF42" s="2">
        <f t="shared" si="42"/>
        <v>0</v>
      </c>
      <c r="AG42" s="2" t="b">
        <f t="shared" si="10"/>
        <v>1</v>
      </c>
    </row>
    <row r="43" spans="1:33" ht="16" x14ac:dyDescent="0.25">
      <c r="A43" s="23" t="s">
        <v>201</v>
      </c>
      <c r="B43" s="48">
        <f t="shared" si="11"/>
        <v>0</v>
      </c>
      <c r="C43" s="48">
        <f t="shared" si="12"/>
        <v>0</v>
      </c>
      <c r="D43" s="48">
        <f t="shared" si="19"/>
        <v>0</v>
      </c>
      <c r="E43" s="48">
        <f t="shared" si="13"/>
        <v>0</v>
      </c>
      <c r="F43" s="48">
        <f t="shared" si="14"/>
        <v>0</v>
      </c>
      <c r="G43" s="48">
        <f t="shared" si="15"/>
        <v>0</v>
      </c>
      <c r="H43" s="48">
        <f t="shared" si="20"/>
        <v>0</v>
      </c>
      <c r="I43" s="48">
        <f t="shared" si="16"/>
        <v>0</v>
      </c>
      <c r="J43" s="48">
        <f t="shared" si="17"/>
        <v>0</v>
      </c>
      <c r="K43" s="6" t="b">
        <f t="shared" si="1"/>
        <v>1</v>
      </c>
      <c r="L43" s="6"/>
      <c r="N43" s="2">
        <f t="shared" si="18"/>
        <v>0</v>
      </c>
      <c r="O43" s="2">
        <f>IFERROR(VLOOKUP($A43,'강남영업본부 IU'!$A:$I,3,FALSE),0)</f>
        <v>0</v>
      </c>
      <c r="P43" s="2">
        <f>IFERROR(VLOOKUP($A43,'강남영업본부 IU'!$A:$I,4,FALSE),0)</f>
        <v>0</v>
      </c>
      <c r="Q43" s="2">
        <f>IFERROR(VLOOKUP($A43,'강남영업본부 IU'!$A:$I,5,FALSE),0)</f>
        <v>0</v>
      </c>
      <c r="R43" s="2">
        <f>IFERROR(VLOOKUP($A43,'강남영업본부 IU'!$A:$I,6,FALSE),0)</f>
        <v>0</v>
      </c>
      <c r="T43" s="2">
        <f>IFERROR(VLOOKUP($A43,'강남영업본부 IU'!$A:$I,8,FALSE),0)</f>
        <v>0</v>
      </c>
      <c r="U43" s="2">
        <f>IFERROR(VLOOKUP($A43,'강남영업본부 IU'!$A:$I,9,FALSE),0)</f>
        <v>0</v>
      </c>
      <c r="V43" s="2" t="b">
        <f t="shared" si="39"/>
        <v>1</v>
      </c>
      <c r="Z43" s="6">
        <f t="shared" si="3"/>
        <v>0</v>
      </c>
      <c r="AA43" s="2">
        <f t="shared" si="36"/>
        <v>0</v>
      </c>
      <c r="AB43" s="2">
        <f t="shared" si="37"/>
        <v>0</v>
      </c>
      <c r="AC43" s="2">
        <f t="shared" si="38"/>
        <v>0</v>
      </c>
      <c r="AD43" s="2">
        <f t="shared" si="40"/>
        <v>0</v>
      </c>
      <c r="AE43" s="2">
        <f t="shared" si="41"/>
        <v>0</v>
      </c>
      <c r="AF43" s="2">
        <f t="shared" si="42"/>
        <v>0</v>
      </c>
      <c r="AG43" s="2" t="b">
        <f t="shared" si="10"/>
        <v>1</v>
      </c>
    </row>
    <row r="44" spans="1:33" ht="16" x14ac:dyDescent="0.25">
      <c r="A44" s="23" t="s">
        <v>145</v>
      </c>
      <c r="B44" s="48">
        <f t="shared" si="11"/>
        <v>310000</v>
      </c>
      <c r="C44" s="48">
        <f t="shared" si="12"/>
        <v>0</v>
      </c>
      <c r="D44" s="48">
        <f t="shared" si="19"/>
        <v>310000</v>
      </c>
      <c r="E44" s="48">
        <f t="shared" si="13"/>
        <v>0</v>
      </c>
      <c r="F44" s="48">
        <f t="shared" si="14"/>
        <v>0</v>
      </c>
      <c r="G44" s="48">
        <f t="shared" si="15"/>
        <v>0</v>
      </c>
      <c r="H44" s="48">
        <f t="shared" si="20"/>
        <v>0</v>
      </c>
      <c r="I44" s="48">
        <f t="shared" si="16"/>
        <v>0</v>
      </c>
      <c r="J44" s="48">
        <f t="shared" si="17"/>
        <v>0</v>
      </c>
      <c r="K44" s="6" t="b">
        <f t="shared" si="1"/>
        <v>1</v>
      </c>
      <c r="L44" s="6"/>
      <c r="N44" s="2">
        <f t="shared" si="18"/>
        <v>310000</v>
      </c>
      <c r="O44" s="2">
        <f>IFERROR(VLOOKUP($A44,'강남영업본부 IU'!$A:$I,3,FALSE),0)</f>
        <v>0</v>
      </c>
      <c r="P44" s="2">
        <f>IFERROR(VLOOKUP($A44,'강남영업본부 IU'!$A:$I,4,FALSE),0)</f>
        <v>0</v>
      </c>
      <c r="Q44" s="2">
        <f>IFERROR(VLOOKUP($A44,'강남영업본부 IU'!$A:$I,5,FALSE),0)</f>
        <v>310000</v>
      </c>
      <c r="R44" s="2">
        <f>IFERROR(VLOOKUP($A44,'강남영업본부 IU'!$A:$I,6,FALSE),0)</f>
        <v>0</v>
      </c>
      <c r="T44" s="2">
        <f>IFERROR(VLOOKUP($A44,'강남영업본부 IU'!$A:$I,8,FALSE),0)</f>
        <v>0</v>
      </c>
      <c r="U44" s="2">
        <f>IFERROR(VLOOKUP($A44,'강남영업본부 IU'!$A:$I,9,FALSE),0)</f>
        <v>0</v>
      </c>
      <c r="V44" s="2" t="b">
        <f t="shared" si="39"/>
        <v>1</v>
      </c>
      <c r="Z44" s="6">
        <f t="shared" si="3"/>
        <v>0</v>
      </c>
      <c r="AA44" s="2">
        <f t="shared" si="36"/>
        <v>0</v>
      </c>
      <c r="AB44" s="2">
        <f t="shared" si="37"/>
        <v>0</v>
      </c>
      <c r="AC44" s="2">
        <f t="shared" si="38"/>
        <v>0</v>
      </c>
      <c r="AD44" s="2">
        <f t="shared" si="40"/>
        <v>0</v>
      </c>
      <c r="AE44" s="2">
        <f t="shared" si="41"/>
        <v>0</v>
      </c>
      <c r="AF44" s="2">
        <f t="shared" si="42"/>
        <v>0</v>
      </c>
      <c r="AG44" s="2" t="b">
        <f t="shared" si="10"/>
        <v>1</v>
      </c>
    </row>
    <row r="45" spans="1:33" ht="16" x14ac:dyDescent="0.25">
      <c r="A45" s="23" t="s">
        <v>202</v>
      </c>
      <c r="B45" s="48">
        <f t="shared" si="11"/>
        <v>0</v>
      </c>
      <c r="C45" s="48">
        <f t="shared" si="12"/>
        <v>0</v>
      </c>
      <c r="D45" s="48">
        <f t="shared" si="19"/>
        <v>0</v>
      </c>
      <c r="E45" s="48">
        <f t="shared" si="13"/>
        <v>0</v>
      </c>
      <c r="F45" s="48">
        <f t="shared" si="14"/>
        <v>0</v>
      </c>
      <c r="G45" s="48">
        <f t="shared" si="15"/>
        <v>0</v>
      </c>
      <c r="H45" s="48">
        <f t="shared" si="20"/>
        <v>0</v>
      </c>
      <c r="I45" s="48">
        <f t="shared" si="16"/>
        <v>0</v>
      </c>
      <c r="J45" s="48">
        <f t="shared" si="17"/>
        <v>0</v>
      </c>
      <c r="K45" s="6" t="b">
        <f t="shared" si="1"/>
        <v>1</v>
      </c>
      <c r="L45" s="6"/>
      <c r="N45" s="2">
        <f t="shared" si="18"/>
        <v>0</v>
      </c>
      <c r="O45" s="2">
        <f>IFERROR(VLOOKUP($A45,'강남영업본부 IU'!$A:$I,3,FALSE),0)</f>
        <v>0</v>
      </c>
      <c r="P45" s="2">
        <f>IFERROR(VLOOKUP($A45,'강남영업본부 IU'!$A:$I,4,FALSE),0)</f>
        <v>0</v>
      </c>
      <c r="Q45" s="2">
        <f>IFERROR(VLOOKUP($A45,'강남영업본부 IU'!$A:$I,5,FALSE),0)</f>
        <v>0</v>
      </c>
      <c r="R45" s="2">
        <f>IFERROR(VLOOKUP($A45,'강남영업본부 IU'!$A:$I,6,FALSE),0)</f>
        <v>0</v>
      </c>
      <c r="T45" s="2">
        <f>IFERROR(VLOOKUP($A45,'강남영업본부 IU'!$A:$I,8,FALSE),0)</f>
        <v>0</v>
      </c>
      <c r="U45" s="2">
        <f>IFERROR(VLOOKUP($A45,'강남영업본부 IU'!$A:$I,9,FALSE),0)</f>
        <v>0</v>
      </c>
      <c r="V45" s="2" t="b">
        <f t="shared" si="39"/>
        <v>1</v>
      </c>
      <c r="Z45" s="6">
        <f t="shared" si="3"/>
        <v>0</v>
      </c>
      <c r="AA45" s="2">
        <f t="shared" si="36"/>
        <v>0</v>
      </c>
      <c r="AB45" s="2">
        <f t="shared" si="37"/>
        <v>0</v>
      </c>
      <c r="AC45" s="2">
        <f t="shared" si="38"/>
        <v>0</v>
      </c>
      <c r="AD45" s="2">
        <f t="shared" si="40"/>
        <v>0</v>
      </c>
      <c r="AE45" s="2">
        <f t="shared" si="41"/>
        <v>0</v>
      </c>
      <c r="AF45" s="2">
        <f t="shared" si="42"/>
        <v>0</v>
      </c>
      <c r="AG45" s="2" t="b">
        <f t="shared" si="10"/>
        <v>1</v>
      </c>
    </row>
    <row r="46" spans="1:33" ht="16" x14ac:dyDescent="0.25">
      <c r="A46" s="23" t="s">
        <v>203</v>
      </c>
      <c r="B46" s="48">
        <f t="shared" si="11"/>
        <v>0</v>
      </c>
      <c r="C46" s="48">
        <f t="shared" si="12"/>
        <v>0</v>
      </c>
      <c r="D46" s="48">
        <f t="shared" si="19"/>
        <v>0</v>
      </c>
      <c r="E46" s="48">
        <f t="shared" si="13"/>
        <v>0</v>
      </c>
      <c r="F46" s="48">
        <f t="shared" si="14"/>
        <v>0</v>
      </c>
      <c r="G46" s="48">
        <f t="shared" si="15"/>
        <v>0</v>
      </c>
      <c r="H46" s="48">
        <f t="shared" si="20"/>
        <v>0</v>
      </c>
      <c r="I46" s="48">
        <f t="shared" si="16"/>
        <v>0</v>
      </c>
      <c r="J46" s="48">
        <f t="shared" si="17"/>
        <v>0</v>
      </c>
      <c r="K46" s="6" t="b">
        <f t="shared" si="1"/>
        <v>1</v>
      </c>
      <c r="L46" s="6"/>
      <c r="N46" s="2">
        <f t="shared" si="18"/>
        <v>0</v>
      </c>
      <c r="O46" s="2">
        <f>IFERROR(VLOOKUP($A46,'강남영업본부 IU'!$A:$I,3,FALSE),0)</f>
        <v>0</v>
      </c>
      <c r="P46" s="2">
        <f>IFERROR(VLOOKUP($A46,'강남영업본부 IU'!$A:$I,4,FALSE),0)</f>
        <v>0</v>
      </c>
      <c r="Q46" s="2">
        <f>IFERROR(VLOOKUP($A46,'강남영업본부 IU'!$A:$I,5,FALSE),0)</f>
        <v>0</v>
      </c>
      <c r="R46" s="2">
        <f>IFERROR(VLOOKUP($A46,'강남영업본부 IU'!$A:$I,6,FALSE),0)</f>
        <v>0</v>
      </c>
      <c r="T46" s="2">
        <f>IFERROR(VLOOKUP($A46,'강남영업본부 IU'!$A:$I,8,FALSE),0)</f>
        <v>0</v>
      </c>
      <c r="U46" s="2">
        <f>IFERROR(VLOOKUP($A46,'강남영업본부 IU'!$A:$I,9,FALSE),0)</f>
        <v>0</v>
      </c>
      <c r="V46" s="2" t="b">
        <f t="shared" si="39"/>
        <v>1</v>
      </c>
      <c r="Z46" s="6">
        <f t="shared" si="3"/>
        <v>0</v>
      </c>
      <c r="AA46" s="2">
        <f t="shared" si="36"/>
        <v>0</v>
      </c>
      <c r="AB46" s="2">
        <f t="shared" si="37"/>
        <v>0</v>
      </c>
      <c r="AC46" s="2">
        <f t="shared" si="38"/>
        <v>0</v>
      </c>
      <c r="AD46" s="2">
        <f t="shared" si="40"/>
        <v>0</v>
      </c>
      <c r="AE46" s="2">
        <f t="shared" si="41"/>
        <v>0</v>
      </c>
      <c r="AF46" s="2">
        <f t="shared" si="42"/>
        <v>0</v>
      </c>
      <c r="AG46" s="2" t="b">
        <f t="shared" si="10"/>
        <v>1</v>
      </c>
    </row>
    <row r="47" spans="1:33" ht="16" x14ac:dyDescent="0.25">
      <c r="A47" s="23" t="s">
        <v>30</v>
      </c>
      <c r="B47" s="48">
        <f t="shared" si="11"/>
        <v>550568650</v>
      </c>
      <c r="C47" s="48">
        <f t="shared" si="12"/>
        <v>176957040</v>
      </c>
      <c r="D47" s="48">
        <f t="shared" si="19"/>
        <v>256319180</v>
      </c>
      <c r="E47" s="48">
        <f t="shared" si="13"/>
        <v>114504350</v>
      </c>
      <c r="F47" s="48">
        <f t="shared" si="14"/>
        <v>0</v>
      </c>
      <c r="G47" s="48">
        <f t="shared" si="15"/>
        <v>2533361.2462135442</v>
      </c>
      <c r="H47" s="48">
        <f t="shared" si="20"/>
        <v>0</v>
      </c>
      <c r="I47" s="48">
        <f t="shared" si="16"/>
        <v>0</v>
      </c>
      <c r="J47" s="48">
        <f t="shared" si="17"/>
        <v>254718.75378645575</v>
      </c>
      <c r="K47" s="6" t="b">
        <f t="shared" si="1"/>
        <v>1</v>
      </c>
      <c r="L47" s="6"/>
      <c r="N47" s="2">
        <f t="shared" si="18"/>
        <v>550568650</v>
      </c>
      <c r="O47" s="2">
        <f>IFERROR(VLOOKUP($A47,'강남영업본부 IU'!$A:$I,3,FALSE),0)</f>
        <v>2788080</v>
      </c>
      <c r="P47" s="2">
        <f>IFERROR(VLOOKUP($A47,'강남영업본부 IU'!$A:$I,4,FALSE),0)</f>
        <v>176957040</v>
      </c>
      <c r="Q47" s="2">
        <f>IFERROR(VLOOKUP($A47,'강남영업본부 IU'!$A:$I,5,FALSE),0)</f>
        <v>256319180</v>
      </c>
      <c r="R47" s="2">
        <f>IFERROR(VLOOKUP($A47,'강남영업본부 IU'!$A:$I,6,FALSE),0)</f>
        <v>114504350</v>
      </c>
      <c r="T47" s="2">
        <f>IFERROR(VLOOKUP($A47,'강남영업본부 IU'!$A:$I,8,FALSE),0)</f>
        <v>0</v>
      </c>
      <c r="U47" s="2">
        <f>IFERROR(VLOOKUP($A47,'강남영업본부 IU'!$A:$I,9,FALSE),0)</f>
        <v>0</v>
      </c>
      <c r="V47" s="2" t="b">
        <f t="shared" si="39"/>
        <v>1</v>
      </c>
      <c r="Z47" s="6">
        <f t="shared" si="3"/>
        <v>2788080</v>
      </c>
      <c r="AA47" s="2">
        <f t="shared" si="36"/>
        <v>1080058.2591937557</v>
      </c>
      <c r="AB47" s="2">
        <f t="shared" si="37"/>
        <v>1453302.9870197885</v>
      </c>
      <c r="AC47" s="2">
        <f t="shared" si="38"/>
        <v>254718.75378645575</v>
      </c>
      <c r="AD47" s="2">
        <f t="shared" si="40"/>
        <v>0</v>
      </c>
      <c r="AE47" s="2">
        <f t="shared" si="41"/>
        <v>0</v>
      </c>
      <c r="AF47" s="2">
        <f t="shared" si="42"/>
        <v>0</v>
      </c>
      <c r="AG47" s="2" t="b">
        <f t="shared" si="10"/>
        <v>1</v>
      </c>
    </row>
    <row r="48" spans="1:33" ht="16" x14ac:dyDescent="0.25">
      <c r="A48" s="23" t="s">
        <v>31</v>
      </c>
      <c r="B48" s="48">
        <f t="shared" si="11"/>
        <v>91816490</v>
      </c>
      <c r="C48" s="48">
        <f t="shared" si="12"/>
        <v>29900540</v>
      </c>
      <c r="D48" s="48">
        <f t="shared" si="19"/>
        <v>43439140</v>
      </c>
      <c r="E48" s="48">
        <f t="shared" si="13"/>
        <v>18012110</v>
      </c>
      <c r="F48" s="48">
        <f t="shared" si="14"/>
        <v>0</v>
      </c>
      <c r="G48" s="48">
        <f t="shared" si="15"/>
        <v>422245.04717060993</v>
      </c>
      <c r="H48" s="48">
        <f t="shared" si="20"/>
        <v>0</v>
      </c>
      <c r="I48" s="48">
        <f t="shared" si="16"/>
        <v>0</v>
      </c>
      <c r="J48" s="48">
        <f t="shared" si="17"/>
        <v>42454.952829390117</v>
      </c>
      <c r="K48" s="6" t="b">
        <f t="shared" si="1"/>
        <v>1</v>
      </c>
      <c r="L48" s="6"/>
      <c r="N48" s="2">
        <f t="shared" si="18"/>
        <v>91816490</v>
      </c>
      <c r="O48" s="2">
        <f>IFERROR(VLOOKUP($A48,'강남영업본부 IU'!$A:$I,3,FALSE),0)</f>
        <v>464700</v>
      </c>
      <c r="P48" s="2">
        <f>IFERROR(VLOOKUP($A48,'강남영업본부 IU'!$A:$I,4,FALSE),0)</f>
        <v>29900540</v>
      </c>
      <c r="Q48" s="2">
        <f>IFERROR(VLOOKUP($A48,'강남영업본부 IU'!$A:$I,5,FALSE),0)</f>
        <v>43439140</v>
      </c>
      <c r="R48" s="2">
        <f>IFERROR(VLOOKUP($A48,'강남영업본부 IU'!$A:$I,6,FALSE),0)</f>
        <v>18012110</v>
      </c>
      <c r="T48" s="2">
        <f>IFERROR(VLOOKUP($A48,'강남영업본부 IU'!$A:$I,8,FALSE),0)</f>
        <v>0</v>
      </c>
      <c r="U48" s="2">
        <f>IFERROR(VLOOKUP($A48,'강남영업본부 IU'!$A:$I,9,FALSE),0)</f>
        <v>0</v>
      </c>
      <c r="V48" s="2" t="b">
        <f t="shared" si="39"/>
        <v>1</v>
      </c>
      <c r="Z48" s="6">
        <f t="shared" si="3"/>
        <v>464700</v>
      </c>
      <c r="AA48" s="2">
        <f t="shared" si="36"/>
        <v>180017.45755047858</v>
      </c>
      <c r="AB48" s="2">
        <f t="shared" si="37"/>
        <v>242227.58962013133</v>
      </c>
      <c r="AC48" s="2">
        <f t="shared" si="38"/>
        <v>42454.952829390117</v>
      </c>
      <c r="AD48" s="2">
        <f t="shared" si="40"/>
        <v>0</v>
      </c>
      <c r="AE48" s="2">
        <f t="shared" si="41"/>
        <v>0</v>
      </c>
      <c r="AF48" s="2">
        <f t="shared" si="42"/>
        <v>0</v>
      </c>
      <c r="AG48" s="2" t="b">
        <f t="shared" si="10"/>
        <v>1</v>
      </c>
    </row>
    <row r="49" spans="1:33" ht="16" x14ac:dyDescent="0.25">
      <c r="A49" s="23" t="s">
        <v>32</v>
      </c>
      <c r="B49" s="48">
        <f t="shared" si="11"/>
        <v>19145170</v>
      </c>
      <c r="C49" s="48">
        <f t="shared" si="12"/>
        <v>5645170</v>
      </c>
      <c r="D49" s="48">
        <f t="shared" si="19"/>
        <v>9500000</v>
      </c>
      <c r="E49" s="48">
        <f t="shared" si="13"/>
        <v>4000000</v>
      </c>
      <c r="F49" s="48">
        <f t="shared" si="14"/>
        <v>0</v>
      </c>
      <c r="G49" s="48">
        <f t="shared" si="15"/>
        <v>0</v>
      </c>
      <c r="H49" s="48">
        <f t="shared" si="20"/>
        <v>0</v>
      </c>
      <c r="I49" s="48">
        <f t="shared" si="16"/>
        <v>0</v>
      </c>
      <c r="J49" s="48">
        <f t="shared" si="17"/>
        <v>0</v>
      </c>
      <c r="K49" s="6" t="b">
        <f t="shared" si="1"/>
        <v>1</v>
      </c>
      <c r="L49" s="6"/>
      <c r="N49" s="2">
        <f t="shared" si="18"/>
        <v>19145170</v>
      </c>
      <c r="O49" s="2">
        <f>IFERROR(VLOOKUP($A49,'강남영업본부 IU'!$A:$I,3,FALSE),0)</f>
        <v>0</v>
      </c>
      <c r="P49" s="2">
        <f>IFERROR(VLOOKUP($A49,'강남영업본부 IU'!$A:$I,4,FALSE),0)</f>
        <v>5645170</v>
      </c>
      <c r="Q49" s="2">
        <f>IFERROR(VLOOKUP($A49,'강남영업본부 IU'!$A:$I,5,FALSE),0)</f>
        <v>9500000</v>
      </c>
      <c r="R49" s="2">
        <f>IFERROR(VLOOKUP($A49,'강남영업본부 IU'!$A:$I,6,FALSE),0)</f>
        <v>4000000</v>
      </c>
      <c r="T49" s="2">
        <f>IFERROR(VLOOKUP($A49,'강남영업본부 IU'!$A:$I,8,FALSE),0)</f>
        <v>0</v>
      </c>
      <c r="U49" s="2">
        <f>IFERROR(VLOOKUP($A49,'강남영업본부 IU'!$A:$I,9,FALSE),0)</f>
        <v>0</v>
      </c>
      <c r="V49" s="2" t="b">
        <f t="shared" si="39"/>
        <v>1</v>
      </c>
      <c r="Z49" s="6">
        <f t="shared" si="3"/>
        <v>0</v>
      </c>
      <c r="AA49" s="2">
        <f t="shared" si="36"/>
        <v>0</v>
      </c>
      <c r="AB49" s="2">
        <f t="shared" si="37"/>
        <v>0</v>
      </c>
      <c r="AC49" s="2">
        <f t="shared" si="38"/>
        <v>0</v>
      </c>
      <c r="AD49" s="2">
        <f t="shared" si="40"/>
        <v>0</v>
      </c>
      <c r="AE49" s="2">
        <f t="shared" si="41"/>
        <v>0</v>
      </c>
      <c r="AF49" s="2">
        <f t="shared" si="42"/>
        <v>0</v>
      </c>
      <c r="AG49" s="2" t="b">
        <f t="shared" si="10"/>
        <v>1</v>
      </c>
    </row>
    <row r="50" spans="1:33" ht="16" x14ac:dyDescent="0.25">
      <c r="A50" s="23" t="s">
        <v>33</v>
      </c>
      <c r="B50" s="48">
        <f t="shared" si="11"/>
        <v>37245000</v>
      </c>
      <c r="C50" s="48">
        <f t="shared" si="12"/>
        <v>11920000</v>
      </c>
      <c r="D50" s="48">
        <f t="shared" si="19"/>
        <v>17420000</v>
      </c>
      <c r="E50" s="48">
        <f t="shared" si="13"/>
        <v>7750000</v>
      </c>
      <c r="F50" s="48">
        <f t="shared" si="14"/>
        <v>0</v>
      </c>
      <c r="G50" s="48">
        <f t="shared" si="15"/>
        <v>140839.21306529921</v>
      </c>
      <c r="H50" s="48">
        <f t="shared" si="20"/>
        <v>0</v>
      </c>
      <c r="I50" s="48">
        <f t="shared" si="16"/>
        <v>0</v>
      </c>
      <c r="J50" s="48">
        <f t="shared" si="17"/>
        <v>14160.786934700813</v>
      </c>
      <c r="K50" s="6" t="b">
        <f t="shared" si="1"/>
        <v>1</v>
      </c>
      <c r="L50" s="6"/>
      <c r="N50" s="2">
        <f t="shared" si="18"/>
        <v>37245000</v>
      </c>
      <c r="O50" s="2">
        <f>IFERROR(VLOOKUP($A50,'강남영업본부 IU'!$A:$I,3,FALSE),0)</f>
        <v>155000</v>
      </c>
      <c r="P50" s="2">
        <f>IFERROR(VLOOKUP($A50,'강남영업본부 IU'!$A:$I,4,FALSE),0)</f>
        <v>11920000</v>
      </c>
      <c r="Q50" s="2">
        <f>IFERROR(VLOOKUP($A50,'강남영업본부 IU'!$A:$I,5,FALSE),0)</f>
        <v>17420000</v>
      </c>
      <c r="R50" s="2">
        <f>IFERROR(VLOOKUP($A50,'강남영업본부 IU'!$A:$I,6,FALSE),0)</f>
        <v>7750000</v>
      </c>
      <c r="T50" s="2">
        <f>IFERROR(VLOOKUP($A50,'강남영업본부 IU'!$A:$I,8,FALSE),0)</f>
        <v>0</v>
      </c>
      <c r="U50" s="2">
        <f>IFERROR(VLOOKUP($A50,'강남영업본부 IU'!$A:$I,9,FALSE),0)</f>
        <v>0</v>
      </c>
      <c r="V50" s="2" t="b">
        <f t="shared" si="39"/>
        <v>1</v>
      </c>
      <c r="Z50" s="6">
        <f t="shared" si="3"/>
        <v>155000</v>
      </c>
      <c r="AA50" s="2">
        <f t="shared" si="36"/>
        <v>60044.557607755924</v>
      </c>
      <c r="AB50" s="2">
        <f t="shared" si="37"/>
        <v>80794.655457543267</v>
      </c>
      <c r="AC50" s="2">
        <f t="shared" si="38"/>
        <v>14160.786934700813</v>
      </c>
      <c r="AD50" s="2">
        <f t="shared" si="40"/>
        <v>0</v>
      </c>
      <c r="AE50" s="2">
        <f t="shared" si="41"/>
        <v>0</v>
      </c>
      <c r="AF50" s="2">
        <f t="shared" si="42"/>
        <v>0</v>
      </c>
      <c r="AG50" s="2" t="b">
        <f t="shared" si="10"/>
        <v>1</v>
      </c>
    </row>
    <row r="51" spans="1:33" ht="16" x14ac:dyDescent="0.25">
      <c r="A51" s="23" t="s">
        <v>146</v>
      </c>
      <c r="B51" s="48">
        <f t="shared" si="11"/>
        <v>0</v>
      </c>
      <c r="C51" s="48">
        <f t="shared" si="12"/>
        <v>0</v>
      </c>
      <c r="D51" s="48">
        <f t="shared" si="19"/>
        <v>0</v>
      </c>
      <c r="E51" s="48">
        <f t="shared" si="13"/>
        <v>0</v>
      </c>
      <c r="F51" s="48">
        <f t="shared" si="14"/>
        <v>0</v>
      </c>
      <c r="G51" s="48">
        <f t="shared" si="15"/>
        <v>0</v>
      </c>
      <c r="H51" s="48">
        <f t="shared" si="20"/>
        <v>0</v>
      </c>
      <c r="I51" s="48">
        <f t="shared" si="16"/>
        <v>0</v>
      </c>
      <c r="J51" s="48">
        <f t="shared" si="17"/>
        <v>0</v>
      </c>
      <c r="K51" s="6" t="b">
        <f t="shared" si="1"/>
        <v>1</v>
      </c>
      <c r="L51" s="6"/>
      <c r="N51" s="2">
        <f t="shared" si="18"/>
        <v>0</v>
      </c>
      <c r="O51" s="2">
        <f>IFERROR(VLOOKUP($A51,'강남영업본부 IU'!$A:$I,3,FALSE),0)</f>
        <v>0</v>
      </c>
      <c r="P51" s="2">
        <f>IFERROR(VLOOKUP($A51,'강남영업본부 IU'!$A:$I,4,FALSE),0)</f>
        <v>0</v>
      </c>
      <c r="Q51" s="2">
        <f>IFERROR(VLOOKUP($A51,'강남영업본부 IU'!$A:$I,5,FALSE),0)</f>
        <v>0</v>
      </c>
      <c r="R51" s="2">
        <f>IFERROR(VLOOKUP($A51,'강남영업본부 IU'!$A:$I,6,FALSE),0)</f>
        <v>0</v>
      </c>
      <c r="T51" s="2">
        <f>IFERROR(VLOOKUP($A51,'강남영업본부 IU'!$A:$I,8,FALSE),0)</f>
        <v>0</v>
      </c>
      <c r="U51" s="2">
        <f>IFERROR(VLOOKUP($A51,'강남영업본부 IU'!$A:$I,9,FALSE),0)</f>
        <v>0</v>
      </c>
      <c r="V51" s="2" t="b">
        <f t="shared" si="39"/>
        <v>1</v>
      </c>
      <c r="Z51" s="6">
        <f t="shared" si="3"/>
        <v>0</v>
      </c>
      <c r="AA51" s="2">
        <f t="shared" si="36"/>
        <v>0</v>
      </c>
      <c r="AB51" s="2">
        <f t="shared" si="37"/>
        <v>0</v>
      </c>
      <c r="AC51" s="2">
        <f t="shared" si="38"/>
        <v>0</v>
      </c>
      <c r="AD51" s="2">
        <f t="shared" si="40"/>
        <v>0</v>
      </c>
      <c r="AE51" s="2">
        <f t="shared" si="41"/>
        <v>0</v>
      </c>
      <c r="AF51" s="2">
        <f t="shared" si="42"/>
        <v>0</v>
      </c>
      <c r="AG51" s="2" t="b">
        <f t="shared" si="10"/>
        <v>1</v>
      </c>
    </row>
    <row r="52" spans="1:33" ht="16" x14ac:dyDescent="0.25">
      <c r="A52" s="25" t="s">
        <v>204</v>
      </c>
      <c r="B52" s="48">
        <f t="shared" si="11"/>
        <v>0</v>
      </c>
      <c r="C52" s="48">
        <f t="shared" si="12"/>
        <v>0</v>
      </c>
      <c r="D52" s="48">
        <f t="shared" si="19"/>
        <v>0</v>
      </c>
      <c r="E52" s="48">
        <f t="shared" si="13"/>
        <v>0</v>
      </c>
      <c r="F52" s="48">
        <f t="shared" si="14"/>
        <v>0</v>
      </c>
      <c r="G52" s="48">
        <f t="shared" si="15"/>
        <v>0</v>
      </c>
      <c r="H52" s="48">
        <f t="shared" si="20"/>
        <v>0</v>
      </c>
      <c r="I52" s="48">
        <f t="shared" si="16"/>
        <v>0</v>
      </c>
      <c r="J52" s="48">
        <f t="shared" si="17"/>
        <v>0</v>
      </c>
      <c r="K52" s="6" t="b">
        <f t="shared" si="1"/>
        <v>1</v>
      </c>
      <c r="L52" s="6"/>
      <c r="N52" s="2">
        <f t="shared" si="18"/>
        <v>0</v>
      </c>
      <c r="O52" s="2">
        <f>IFERROR(VLOOKUP($A52,'강남영업본부 IU'!$A:$I,3,FALSE),0)</f>
        <v>0</v>
      </c>
      <c r="P52" s="2">
        <f>IFERROR(VLOOKUP($A52,'강남영업본부 IU'!$A:$I,4,FALSE),0)</f>
        <v>0</v>
      </c>
      <c r="Q52" s="2">
        <f>IFERROR(VLOOKUP($A52,'강남영업본부 IU'!$A:$I,5,FALSE),0)</f>
        <v>0</v>
      </c>
      <c r="R52" s="2">
        <f>IFERROR(VLOOKUP($A52,'강남영업본부 IU'!$A:$I,6,FALSE),0)</f>
        <v>0</v>
      </c>
      <c r="T52" s="2">
        <f>IFERROR(VLOOKUP($A52,'강남영업본부 IU'!$A:$I,8,FALSE),0)</f>
        <v>0</v>
      </c>
      <c r="U52" s="2">
        <f>IFERROR(VLOOKUP($A52,'강남영업본부 IU'!$A:$I,9,FALSE),0)</f>
        <v>0</v>
      </c>
      <c r="V52" s="2" t="b">
        <f t="shared" si="39"/>
        <v>1</v>
      </c>
      <c r="Z52" s="6">
        <f t="shared" si="3"/>
        <v>0</v>
      </c>
      <c r="AA52" s="2">
        <f t="shared" si="36"/>
        <v>0</v>
      </c>
      <c r="AB52" s="2">
        <f t="shared" si="37"/>
        <v>0</v>
      </c>
      <c r="AC52" s="2">
        <f t="shared" si="38"/>
        <v>0</v>
      </c>
      <c r="AD52" s="2">
        <f t="shared" si="40"/>
        <v>0</v>
      </c>
      <c r="AE52" s="2">
        <f t="shared" si="41"/>
        <v>0</v>
      </c>
      <c r="AF52" s="2">
        <f t="shared" si="42"/>
        <v>0</v>
      </c>
      <c r="AG52" s="2" t="b">
        <f t="shared" si="10"/>
        <v>1</v>
      </c>
    </row>
    <row r="53" spans="1:33" ht="16" x14ac:dyDescent="0.25">
      <c r="A53" s="23" t="s">
        <v>34</v>
      </c>
      <c r="B53" s="48">
        <f t="shared" si="11"/>
        <v>0</v>
      </c>
      <c r="C53" s="48">
        <f t="shared" si="12"/>
        <v>0</v>
      </c>
      <c r="D53" s="48">
        <f t="shared" si="19"/>
        <v>0</v>
      </c>
      <c r="E53" s="48">
        <f t="shared" si="13"/>
        <v>0</v>
      </c>
      <c r="F53" s="48">
        <f t="shared" si="14"/>
        <v>0</v>
      </c>
      <c r="G53" s="48">
        <f t="shared" si="15"/>
        <v>0</v>
      </c>
      <c r="H53" s="48">
        <f t="shared" si="20"/>
        <v>0</v>
      </c>
      <c r="I53" s="48">
        <f t="shared" si="16"/>
        <v>0</v>
      </c>
      <c r="J53" s="48">
        <f t="shared" si="17"/>
        <v>0</v>
      </c>
      <c r="K53" s="6" t="b">
        <f t="shared" si="1"/>
        <v>1</v>
      </c>
      <c r="L53" s="6"/>
      <c r="N53" s="2">
        <f t="shared" si="18"/>
        <v>0</v>
      </c>
      <c r="O53" s="2">
        <f>IFERROR(VLOOKUP($A53,'강남영업본부 IU'!$A:$I,3,FALSE),0)</f>
        <v>0</v>
      </c>
      <c r="P53" s="2">
        <f>IFERROR(VLOOKUP($A53,'강남영업본부 IU'!$A:$I,4,FALSE),0)</f>
        <v>0</v>
      </c>
      <c r="Q53" s="2">
        <f>IFERROR(VLOOKUP($A53,'강남영업본부 IU'!$A:$I,5,FALSE),0)</f>
        <v>0</v>
      </c>
      <c r="R53" s="2">
        <f>IFERROR(VLOOKUP($A53,'강남영업본부 IU'!$A:$I,6,FALSE),0)</f>
        <v>0</v>
      </c>
      <c r="T53" s="2">
        <f>IFERROR(VLOOKUP($A53,'강남영업본부 IU'!$A:$I,8,FALSE),0)</f>
        <v>0</v>
      </c>
      <c r="U53" s="2">
        <f>IFERROR(VLOOKUP($A53,'강남영업본부 IU'!$A:$I,9,FALSE),0)</f>
        <v>0</v>
      </c>
      <c r="V53" s="2" t="b">
        <f t="shared" si="39"/>
        <v>1</v>
      </c>
      <c r="Z53" s="6">
        <f t="shared" si="3"/>
        <v>0</v>
      </c>
      <c r="AA53" s="2">
        <f t="shared" si="36"/>
        <v>0</v>
      </c>
      <c r="AB53" s="2">
        <f t="shared" si="37"/>
        <v>0</v>
      </c>
      <c r="AC53" s="2">
        <f t="shared" si="38"/>
        <v>0</v>
      </c>
      <c r="AD53" s="2">
        <f t="shared" si="40"/>
        <v>0</v>
      </c>
      <c r="AE53" s="2">
        <f t="shared" si="41"/>
        <v>0</v>
      </c>
      <c r="AF53" s="2">
        <f t="shared" si="42"/>
        <v>0</v>
      </c>
      <c r="AG53" s="2" t="b">
        <f t="shared" si="10"/>
        <v>1</v>
      </c>
    </row>
    <row r="54" spans="1:33" ht="16" x14ac:dyDescent="0.25">
      <c r="A54" s="23" t="s">
        <v>147</v>
      </c>
      <c r="B54" s="48">
        <f t="shared" si="11"/>
        <v>0</v>
      </c>
      <c r="C54" s="48">
        <f t="shared" si="12"/>
        <v>0</v>
      </c>
      <c r="D54" s="48">
        <f t="shared" si="19"/>
        <v>0</v>
      </c>
      <c r="E54" s="48">
        <f t="shared" si="13"/>
        <v>0</v>
      </c>
      <c r="F54" s="48">
        <f t="shared" si="14"/>
        <v>0</v>
      </c>
      <c r="G54" s="48">
        <f t="shared" si="15"/>
        <v>0</v>
      </c>
      <c r="H54" s="48">
        <f t="shared" si="20"/>
        <v>0</v>
      </c>
      <c r="I54" s="48">
        <f t="shared" si="16"/>
        <v>0</v>
      </c>
      <c r="J54" s="48">
        <f t="shared" si="17"/>
        <v>0</v>
      </c>
      <c r="K54" s="6" t="b">
        <f t="shared" si="1"/>
        <v>1</v>
      </c>
      <c r="L54" s="6"/>
      <c r="N54" s="2">
        <f t="shared" si="18"/>
        <v>0</v>
      </c>
      <c r="O54" s="2">
        <f>IFERROR(VLOOKUP($A54,'강남영업본부 IU'!$A:$I,3,FALSE),0)</f>
        <v>0</v>
      </c>
      <c r="P54" s="2">
        <f>IFERROR(VLOOKUP($A54,'강남영업본부 IU'!$A:$I,4,FALSE),0)</f>
        <v>0</v>
      </c>
      <c r="Q54" s="2">
        <f>IFERROR(VLOOKUP($A54,'강남영업본부 IU'!$A:$I,5,FALSE),0)</f>
        <v>0</v>
      </c>
      <c r="R54" s="2">
        <f>IFERROR(VLOOKUP($A54,'강남영업본부 IU'!$A:$I,6,FALSE),0)</f>
        <v>0</v>
      </c>
      <c r="T54" s="2">
        <f>IFERROR(VLOOKUP($A54,'강남영업본부 IU'!$A:$I,8,FALSE),0)</f>
        <v>0</v>
      </c>
      <c r="U54" s="2">
        <f>IFERROR(VLOOKUP($A54,'강남영업본부 IU'!$A:$I,9,FALSE),0)</f>
        <v>0</v>
      </c>
      <c r="V54" s="2" t="b">
        <f t="shared" si="39"/>
        <v>1</v>
      </c>
      <c r="Z54" s="6">
        <f t="shared" si="3"/>
        <v>0</v>
      </c>
      <c r="AA54" s="2">
        <f t="shared" si="36"/>
        <v>0</v>
      </c>
      <c r="AB54" s="2">
        <f t="shared" si="37"/>
        <v>0</v>
      </c>
      <c r="AC54" s="2">
        <f t="shared" si="38"/>
        <v>0</v>
      </c>
      <c r="AD54" s="2">
        <f t="shared" si="40"/>
        <v>0</v>
      </c>
      <c r="AE54" s="2">
        <f t="shared" si="41"/>
        <v>0</v>
      </c>
      <c r="AF54" s="2">
        <f t="shared" si="42"/>
        <v>0</v>
      </c>
      <c r="AG54" s="2" t="b">
        <f t="shared" si="10"/>
        <v>1</v>
      </c>
    </row>
    <row r="55" spans="1:33" ht="16" x14ac:dyDescent="0.25">
      <c r="A55" s="23" t="s">
        <v>148</v>
      </c>
      <c r="B55" s="48">
        <f t="shared" si="11"/>
        <v>0</v>
      </c>
      <c r="C55" s="48">
        <f t="shared" si="12"/>
        <v>0</v>
      </c>
      <c r="D55" s="48">
        <f t="shared" si="19"/>
        <v>0</v>
      </c>
      <c r="E55" s="48">
        <f t="shared" si="13"/>
        <v>0</v>
      </c>
      <c r="F55" s="48">
        <f t="shared" si="14"/>
        <v>0</v>
      </c>
      <c r="G55" s="48">
        <f t="shared" si="15"/>
        <v>0</v>
      </c>
      <c r="H55" s="48">
        <f t="shared" si="20"/>
        <v>0</v>
      </c>
      <c r="I55" s="48">
        <f t="shared" si="16"/>
        <v>0</v>
      </c>
      <c r="J55" s="48">
        <f t="shared" si="17"/>
        <v>0</v>
      </c>
      <c r="K55" s="6" t="b">
        <f t="shared" si="1"/>
        <v>1</v>
      </c>
      <c r="L55" s="6"/>
      <c r="N55" s="2">
        <f t="shared" si="18"/>
        <v>0</v>
      </c>
      <c r="O55" s="2">
        <f>IFERROR(VLOOKUP($A55,'강남영업본부 IU'!$A:$I,3,FALSE),0)</f>
        <v>0</v>
      </c>
      <c r="P55" s="2">
        <f>IFERROR(VLOOKUP($A55,'강남영업본부 IU'!$A:$I,4,FALSE),0)</f>
        <v>0</v>
      </c>
      <c r="Q55" s="2">
        <f>IFERROR(VLOOKUP($A55,'강남영업본부 IU'!$A:$I,5,FALSE),0)</f>
        <v>0</v>
      </c>
      <c r="R55" s="2">
        <f>IFERROR(VLOOKUP($A55,'강남영업본부 IU'!$A:$I,6,FALSE),0)</f>
        <v>0</v>
      </c>
      <c r="T55" s="2">
        <f>IFERROR(VLOOKUP($A55,'강남영업본부 IU'!$A:$I,8,FALSE),0)</f>
        <v>0</v>
      </c>
      <c r="U55" s="2">
        <f>IFERROR(VLOOKUP($A55,'강남영업본부 IU'!$A:$I,9,FALSE),0)</f>
        <v>0</v>
      </c>
      <c r="V55" s="2" t="b">
        <f t="shared" si="39"/>
        <v>1</v>
      </c>
      <c r="Z55" s="6">
        <f t="shared" si="3"/>
        <v>0</v>
      </c>
      <c r="AA55" s="2">
        <f t="shared" si="36"/>
        <v>0</v>
      </c>
      <c r="AB55" s="2">
        <f t="shared" si="37"/>
        <v>0</v>
      </c>
      <c r="AC55" s="2">
        <f t="shared" si="38"/>
        <v>0</v>
      </c>
      <c r="AD55" s="2">
        <f t="shared" si="40"/>
        <v>0</v>
      </c>
      <c r="AE55" s="2">
        <f t="shared" si="41"/>
        <v>0</v>
      </c>
      <c r="AF55" s="2">
        <f t="shared" si="42"/>
        <v>0</v>
      </c>
      <c r="AG55" s="2" t="b">
        <f t="shared" si="10"/>
        <v>1</v>
      </c>
    </row>
    <row r="56" spans="1:33" ht="16" x14ac:dyDescent="0.25">
      <c r="A56" s="23" t="s">
        <v>205</v>
      </c>
      <c r="B56" s="48">
        <f t="shared" si="11"/>
        <v>0</v>
      </c>
      <c r="C56" s="48">
        <f t="shared" si="12"/>
        <v>0</v>
      </c>
      <c r="D56" s="48">
        <f t="shared" si="19"/>
        <v>0</v>
      </c>
      <c r="E56" s="48">
        <f t="shared" si="13"/>
        <v>0</v>
      </c>
      <c r="F56" s="48">
        <f t="shared" si="14"/>
        <v>0</v>
      </c>
      <c r="G56" s="48">
        <f t="shared" si="15"/>
        <v>0</v>
      </c>
      <c r="H56" s="48">
        <f t="shared" si="20"/>
        <v>0</v>
      </c>
      <c r="I56" s="48">
        <f t="shared" si="16"/>
        <v>0</v>
      </c>
      <c r="J56" s="48">
        <f t="shared" si="17"/>
        <v>0</v>
      </c>
      <c r="K56" s="6" t="b">
        <f t="shared" si="1"/>
        <v>1</v>
      </c>
      <c r="L56" s="6"/>
      <c r="N56" s="2">
        <f t="shared" si="18"/>
        <v>0</v>
      </c>
      <c r="O56" s="2">
        <f>IFERROR(VLOOKUP($A56,'강남영업본부 IU'!$A:$I,3,FALSE),0)</f>
        <v>0</v>
      </c>
      <c r="P56" s="2">
        <f>IFERROR(VLOOKUP($A56,'강남영업본부 IU'!$A:$I,4,FALSE),0)</f>
        <v>0</v>
      </c>
      <c r="Q56" s="2">
        <f>IFERROR(VLOOKUP($A56,'강남영업본부 IU'!$A:$I,5,FALSE),0)</f>
        <v>0</v>
      </c>
      <c r="R56" s="2">
        <f>IFERROR(VLOOKUP($A56,'강남영업본부 IU'!$A:$I,6,FALSE),0)</f>
        <v>0</v>
      </c>
      <c r="T56" s="2">
        <f>IFERROR(VLOOKUP($A56,'강남영업본부 IU'!$A:$I,8,FALSE),0)</f>
        <v>0</v>
      </c>
      <c r="U56" s="2">
        <f>IFERROR(VLOOKUP($A56,'강남영업본부 IU'!$A:$I,9,FALSE),0)</f>
        <v>0</v>
      </c>
      <c r="V56" s="2" t="b">
        <f t="shared" si="39"/>
        <v>1</v>
      </c>
      <c r="Z56" s="6">
        <f t="shared" si="3"/>
        <v>0</v>
      </c>
      <c r="AA56" s="2">
        <f t="shared" si="36"/>
        <v>0</v>
      </c>
      <c r="AB56" s="2">
        <f t="shared" si="37"/>
        <v>0</v>
      </c>
      <c r="AC56" s="2">
        <f t="shared" si="38"/>
        <v>0</v>
      </c>
      <c r="AD56" s="2">
        <f t="shared" si="40"/>
        <v>0</v>
      </c>
      <c r="AE56" s="2">
        <f t="shared" si="41"/>
        <v>0</v>
      </c>
      <c r="AF56" s="2">
        <f t="shared" si="42"/>
        <v>0</v>
      </c>
      <c r="AG56" s="2" t="b">
        <f t="shared" si="10"/>
        <v>1</v>
      </c>
    </row>
    <row r="57" spans="1:33" ht="16" x14ac:dyDescent="0.25">
      <c r="A57" s="23" t="s">
        <v>35</v>
      </c>
      <c r="B57" s="48">
        <f t="shared" si="11"/>
        <v>1872490</v>
      </c>
      <c r="C57" s="48">
        <f t="shared" si="12"/>
        <v>613350</v>
      </c>
      <c r="D57" s="48">
        <f t="shared" si="19"/>
        <v>807120</v>
      </c>
      <c r="E57" s="48">
        <f t="shared" si="13"/>
        <v>452020</v>
      </c>
      <c r="F57" s="48">
        <f t="shared" si="14"/>
        <v>0</v>
      </c>
      <c r="G57" s="48">
        <f t="shared" si="15"/>
        <v>0</v>
      </c>
      <c r="H57" s="48">
        <f t="shared" si="20"/>
        <v>0</v>
      </c>
      <c r="I57" s="48">
        <f t="shared" si="16"/>
        <v>0</v>
      </c>
      <c r="J57" s="48">
        <f t="shared" si="17"/>
        <v>0</v>
      </c>
      <c r="K57" s="6" t="b">
        <f t="shared" si="1"/>
        <v>1</v>
      </c>
      <c r="L57" s="6"/>
      <c r="N57" s="2">
        <f t="shared" si="18"/>
        <v>1872490</v>
      </c>
      <c r="O57" s="2">
        <f>IFERROR(VLOOKUP($A57,'강남영업본부 IU'!$A:$I,3,FALSE),0)</f>
        <v>0</v>
      </c>
      <c r="P57" s="2">
        <f>IFERROR(VLOOKUP($A57,'강남영업본부 IU'!$A:$I,4,FALSE),0)</f>
        <v>613350</v>
      </c>
      <c r="Q57" s="2">
        <f>IFERROR(VLOOKUP($A57,'강남영업본부 IU'!$A:$I,5,FALSE),0)</f>
        <v>807120</v>
      </c>
      <c r="R57" s="2">
        <f>IFERROR(VLOOKUP($A57,'강남영업본부 IU'!$A:$I,6,FALSE),0)</f>
        <v>452020</v>
      </c>
      <c r="T57" s="2">
        <f>IFERROR(VLOOKUP($A57,'강남영업본부 IU'!$A:$I,8,FALSE),0)</f>
        <v>0</v>
      </c>
      <c r="U57" s="2">
        <f>IFERROR(VLOOKUP($A57,'강남영업본부 IU'!$A:$I,9,FALSE),0)</f>
        <v>0</v>
      </c>
      <c r="V57" s="2" t="b">
        <f t="shared" si="39"/>
        <v>1</v>
      </c>
      <c r="Z57" s="6">
        <f t="shared" si="3"/>
        <v>0</v>
      </c>
      <c r="AA57" s="2">
        <f t="shared" si="36"/>
        <v>0</v>
      </c>
      <c r="AB57" s="2">
        <f t="shared" si="37"/>
        <v>0</v>
      </c>
      <c r="AC57" s="2">
        <f t="shared" si="38"/>
        <v>0</v>
      </c>
      <c r="AD57" s="2">
        <f t="shared" si="40"/>
        <v>0</v>
      </c>
      <c r="AE57" s="2">
        <f t="shared" si="41"/>
        <v>0</v>
      </c>
      <c r="AF57" s="2">
        <f t="shared" si="42"/>
        <v>0</v>
      </c>
      <c r="AG57" s="2" t="b">
        <f t="shared" si="10"/>
        <v>1</v>
      </c>
    </row>
    <row r="58" spans="1:33" ht="16" x14ac:dyDescent="0.25">
      <c r="A58" s="23" t="s">
        <v>128</v>
      </c>
      <c r="B58" s="48">
        <f t="shared" si="11"/>
        <v>0</v>
      </c>
      <c r="C58" s="48">
        <f t="shared" si="12"/>
        <v>0</v>
      </c>
      <c r="D58" s="48">
        <f t="shared" si="19"/>
        <v>0</v>
      </c>
      <c r="E58" s="48">
        <f t="shared" si="13"/>
        <v>0</v>
      </c>
      <c r="F58" s="48">
        <f t="shared" si="14"/>
        <v>0</v>
      </c>
      <c r="G58" s="48">
        <f t="shared" si="15"/>
        <v>0</v>
      </c>
      <c r="H58" s="48">
        <f t="shared" si="20"/>
        <v>0</v>
      </c>
      <c r="I58" s="48">
        <f t="shared" si="16"/>
        <v>0</v>
      </c>
      <c r="J58" s="48">
        <f t="shared" si="17"/>
        <v>0</v>
      </c>
      <c r="K58" s="6" t="b">
        <f t="shared" si="1"/>
        <v>1</v>
      </c>
      <c r="L58" s="6"/>
      <c r="N58" s="2">
        <f t="shared" si="18"/>
        <v>0</v>
      </c>
      <c r="O58" s="2">
        <f>IFERROR(VLOOKUP($A58,'강남영업본부 IU'!$A:$I,3,FALSE),0)</f>
        <v>0</v>
      </c>
      <c r="P58" s="2">
        <f>IFERROR(VLOOKUP($A58,'강남영업본부 IU'!$A:$I,4,FALSE),0)</f>
        <v>0</v>
      </c>
      <c r="Q58" s="2">
        <f>IFERROR(VLOOKUP($A58,'강남영업본부 IU'!$A:$I,5,FALSE),0)</f>
        <v>0</v>
      </c>
      <c r="R58" s="2">
        <f>IFERROR(VLOOKUP($A58,'강남영업본부 IU'!$A:$I,6,FALSE),0)</f>
        <v>0</v>
      </c>
      <c r="T58" s="2">
        <f>IFERROR(VLOOKUP($A58,'강남영업본부 IU'!$A:$I,8,FALSE),0)</f>
        <v>0</v>
      </c>
      <c r="U58" s="2">
        <f>IFERROR(VLOOKUP($A58,'강남영업본부 IU'!$A:$I,9,FALSE),0)</f>
        <v>0</v>
      </c>
      <c r="V58" s="2" t="b">
        <f t="shared" si="39"/>
        <v>1</v>
      </c>
      <c r="Z58" s="6">
        <f t="shared" si="3"/>
        <v>0</v>
      </c>
      <c r="AA58" s="2">
        <f t="shared" si="36"/>
        <v>0</v>
      </c>
      <c r="AB58" s="2">
        <f t="shared" si="37"/>
        <v>0</v>
      </c>
      <c r="AC58" s="2">
        <f t="shared" si="38"/>
        <v>0</v>
      </c>
      <c r="AD58" s="2">
        <f t="shared" si="40"/>
        <v>0</v>
      </c>
      <c r="AE58" s="2">
        <f t="shared" si="41"/>
        <v>0</v>
      </c>
      <c r="AF58" s="2">
        <f t="shared" si="42"/>
        <v>0</v>
      </c>
      <c r="AG58" s="2" t="b">
        <f t="shared" si="10"/>
        <v>1</v>
      </c>
    </row>
    <row r="59" spans="1:33" ht="16" x14ac:dyDescent="0.25">
      <c r="A59" s="23" t="s">
        <v>36</v>
      </c>
      <c r="B59" s="48">
        <f t="shared" si="11"/>
        <v>500000</v>
      </c>
      <c r="C59" s="48">
        <f t="shared" si="12"/>
        <v>0</v>
      </c>
      <c r="D59" s="48">
        <f t="shared" si="19"/>
        <v>0</v>
      </c>
      <c r="E59" s="48">
        <f t="shared" si="13"/>
        <v>500000</v>
      </c>
      <c r="F59" s="48">
        <f t="shared" si="14"/>
        <v>0</v>
      </c>
      <c r="G59" s="48">
        <f t="shared" si="15"/>
        <v>0</v>
      </c>
      <c r="H59" s="48">
        <f t="shared" si="20"/>
        <v>0</v>
      </c>
      <c r="I59" s="48">
        <f t="shared" si="16"/>
        <v>0</v>
      </c>
      <c r="J59" s="48">
        <f t="shared" si="17"/>
        <v>0</v>
      </c>
      <c r="K59" s="6" t="b">
        <f t="shared" si="1"/>
        <v>1</v>
      </c>
      <c r="L59" s="6"/>
      <c r="N59" s="2">
        <f t="shared" si="18"/>
        <v>500000</v>
      </c>
      <c r="O59" s="2">
        <f>IFERROR(VLOOKUP($A59,'강남영업본부 IU'!$A:$I,3,FALSE),0)</f>
        <v>0</v>
      </c>
      <c r="P59" s="2">
        <f>IFERROR(VLOOKUP($A59,'강남영업본부 IU'!$A:$I,4,FALSE),0)</f>
        <v>0</v>
      </c>
      <c r="Q59" s="2">
        <f>IFERROR(VLOOKUP($A59,'강남영업본부 IU'!$A:$I,5,FALSE),0)</f>
        <v>0</v>
      </c>
      <c r="R59" s="2">
        <f>IFERROR(VLOOKUP($A59,'강남영업본부 IU'!$A:$I,6,FALSE),0)</f>
        <v>500000</v>
      </c>
      <c r="T59" s="2">
        <f>IFERROR(VLOOKUP($A59,'강남영업본부 IU'!$A:$I,8,FALSE),0)</f>
        <v>0</v>
      </c>
      <c r="U59" s="2">
        <f>IFERROR(VLOOKUP($A59,'강남영업본부 IU'!$A:$I,9,FALSE),0)</f>
        <v>0</v>
      </c>
      <c r="V59" s="2" t="b">
        <f t="shared" si="39"/>
        <v>1</v>
      </c>
      <c r="Z59" s="6">
        <f t="shared" si="3"/>
        <v>0</v>
      </c>
      <c r="AA59" s="2">
        <f t="shared" si="36"/>
        <v>0</v>
      </c>
      <c r="AB59" s="2">
        <f t="shared" si="37"/>
        <v>0</v>
      </c>
      <c r="AC59" s="2">
        <f t="shared" si="38"/>
        <v>0</v>
      </c>
      <c r="AD59" s="2">
        <f t="shared" si="40"/>
        <v>0</v>
      </c>
      <c r="AE59" s="2">
        <f t="shared" si="41"/>
        <v>0</v>
      </c>
      <c r="AF59" s="2">
        <f t="shared" si="42"/>
        <v>0</v>
      </c>
      <c r="AG59" s="2" t="b">
        <f t="shared" si="10"/>
        <v>1</v>
      </c>
    </row>
    <row r="60" spans="1:33" ht="16" x14ac:dyDescent="0.25">
      <c r="A60" s="23" t="s">
        <v>149</v>
      </c>
      <c r="B60" s="48">
        <f t="shared" si="11"/>
        <v>0</v>
      </c>
      <c r="C60" s="48">
        <f t="shared" si="12"/>
        <v>0</v>
      </c>
      <c r="D60" s="48">
        <f t="shared" si="19"/>
        <v>0</v>
      </c>
      <c r="E60" s="48">
        <f t="shared" si="13"/>
        <v>0</v>
      </c>
      <c r="F60" s="48">
        <f t="shared" si="14"/>
        <v>0</v>
      </c>
      <c r="G60" s="48">
        <f t="shared" si="15"/>
        <v>0</v>
      </c>
      <c r="H60" s="48">
        <f t="shared" si="20"/>
        <v>0</v>
      </c>
      <c r="I60" s="48">
        <f t="shared" si="16"/>
        <v>0</v>
      </c>
      <c r="J60" s="48">
        <f t="shared" si="17"/>
        <v>0</v>
      </c>
      <c r="K60" s="6" t="b">
        <f t="shared" si="1"/>
        <v>1</v>
      </c>
      <c r="L60" s="6"/>
      <c r="N60" s="2">
        <f t="shared" si="18"/>
        <v>0</v>
      </c>
      <c r="O60" s="2">
        <f>IFERROR(VLOOKUP($A60,'강남영업본부 IU'!$A:$I,3,FALSE),0)</f>
        <v>0</v>
      </c>
      <c r="P60" s="2">
        <f>IFERROR(VLOOKUP($A60,'강남영업본부 IU'!$A:$I,4,FALSE),0)</f>
        <v>0</v>
      </c>
      <c r="Q60" s="2">
        <f>IFERROR(VLOOKUP($A60,'강남영업본부 IU'!$A:$I,5,FALSE),0)</f>
        <v>0</v>
      </c>
      <c r="R60" s="2">
        <f>IFERROR(VLOOKUP($A60,'강남영업본부 IU'!$A:$I,6,FALSE),0)</f>
        <v>0</v>
      </c>
      <c r="T60" s="2">
        <f>IFERROR(VLOOKUP($A60,'강남영업본부 IU'!$A:$I,8,FALSE),0)</f>
        <v>0</v>
      </c>
      <c r="U60" s="2">
        <f>IFERROR(VLOOKUP($A60,'강남영업본부 IU'!$A:$I,9,FALSE),0)</f>
        <v>0</v>
      </c>
      <c r="V60" s="2" t="b">
        <f t="shared" si="39"/>
        <v>1</v>
      </c>
      <c r="Z60" s="6">
        <f t="shared" si="3"/>
        <v>0</v>
      </c>
      <c r="AA60" s="2">
        <f t="shared" si="36"/>
        <v>0</v>
      </c>
      <c r="AB60" s="2">
        <f t="shared" si="37"/>
        <v>0</v>
      </c>
      <c r="AC60" s="2">
        <f t="shared" si="38"/>
        <v>0</v>
      </c>
      <c r="AD60" s="2">
        <f t="shared" si="40"/>
        <v>0</v>
      </c>
      <c r="AE60" s="2">
        <f t="shared" si="41"/>
        <v>0</v>
      </c>
      <c r="AF60" s="2">
        <f t="shared" si="42"/>
        <v>0</v>
      </c>
      <c r="AG60" s="2" t="b">
        <f t="shared" si="10"/>
        <v>1</v>
      </c>
    </row>
    <row r="61" spans="1:33" ht="16" x14ac:dyDescent="0.25">
      <c r="A61" s="23" t="s">
        <v>384</v>
      </c>
      <c r="B61" s="48">
        <f t="shared" ref="B61" si="43">N61</f>
        <v>0</v>
      </c>
      <c r="C61" s="48">
        <f t="shared" ref="C61" si="44">P61</f>
        <v>0</v>
      </c>
      <c r="D61" s="48">
        <f t="shared" ref="D61" si="45">Q61</f>
        <v>0</v>
      </c>
      <c r="E61" s="48">
        <f t="shared" ref="E61" si="46">R61</f>
        <v>0</v>
      </c>
      <c r="F61" s="48">
        <f t="shared" ref="F61" si="47">S61</f>
        <v>0</v>
      </c>
      <c r="G61" s="48">
        <f t="shared" si="15"/>
        <v>0</v>
      </c>
      <c r="H61" s="48">
        <f t="shared" ref="H61" si="48">T61</f>
        <v>0</v>
      </c>
      <c r="I61" s="48">
        <f t="shared" ref="I61" si="49">U61</f>
        <v>0</v>
      </c>
      <c r="J61" s="48">
        <f t="shared" si="17"/>
        <v>0</v>
      </c>
      <c r="K61" s="6" t="b">
        <f t="shared" si="1"/>
        <v>1</v>
      </c>
      <c r="L61" s="6"/>
      <c r="N61" s="2">
        <f t="shared" ref="N61" si="50">SUM(O61:U61)</f>
        <v>0</v>
      </c>
      <c r="O61" s="2">
        <f>IFERROR(VLOOKUP($A61,'강남영업본부 IU'!$A:$I,3,FALSE),0)</f>
        <v>0</v>
      </c>
      <c r="P61" s="2">
        <f>IFERROR(VLOOKUP($A61,'강남영업본부 IU'!$A:$I,4,FALSE),0)</f>
        <v>0</v>
      </c>
      <c r="Q61" s="2">
        <f>IFERROR(VLOOKUP($A61,'강남영업본부 IU'!$A:$I,5,FALSE),0)</f>
        <v>0</v>
      </c>
      <c r="R61" s="2">
        <f>IFERROR(VLOOKUP($A61,'강남영업본부 IU'!$A:$I,6,FALSE),0)</f>
        <v>0</v>
      </c>
      <c r="T61" s="2">
        <f>IFERROR(VLOOKUP($A61,'강남영업본부 IU'!$A:$I,8,FALSE),0)</f>
        <v>0</v>
      </c>
      <c r="U61" s="2">
        <f>IFERROR(VLOOKUP($A61,'강남영업본부 IU'!$A:$I,9,FALSE),0)</f>
        <v>0</v>
      </c>
      <c r="V61" s="2" t="b">
        <f t="shared" ref="V61" si="51">N61=SUM(O61:U61)</f>
        <v>1</v>
      </c>
      <c r="Z61" s="6">
        <f t="shared" si="3"/>
        <v>0</v>
      </c>
      <c r="AA61" s="2">
        <f t="shared" si="36"/>
        <v>0</v>
      </c>
      <c r="AB61" s="2">
        <f t="shared" si="37"/>
        <v>0</v>
      </c>
      <c r="AC61" s="2">
        <f t="shared" si="38"/>
        <v>0</v>
      </c>
      <c r="AD61" s="2">
        <f t="shared" si="40"/>
        <v>0</v>
      </c>
      <c r="AE61" s="2">
        <f t="shared" si="41"/>
        <v>0</v>
      </c>
      <c r="AF61" s="2">
        <f t="shared" si="42"/>
        <v>0</v>
      </c>
      <c r="AG61" s="2" t="b">
        <f t="shared" ref="AG61" si="52">Z61=SUM(AA61:AF61)</f>
        <v>1</v>
      </c>
    </row>
    <row r="62" spans="1:33" ht="16" x14ac:dyDescent="0.25">
      <c r="A62" s="24" t="s">
        <v>37</v>
      </c>
      <c r="B62" s="48">
        <f t="shared" si="11"/>
        <v>315318550</v>
      </c>
      <c r="C62" s="48">
        <f t="shared" si="12"/>
        <v>80908720</v>
      </c>
      <c r="D62" s="48">
        <f t="shared" si="19"/>
        <v>156182850</v>
      </c>
      <c r="E62" s="48">
        <f t="shared" si="13"/>
        <v>55782470</v>
      </c>
      <c r="F62" s="48">
        <f t="shared" si="14"/>
        <v>0</v>
      </c>
      <c r="G62" s="48">
        <f t="shared" si="15"/>
        <v>20393981.458298311</v>
      </c>
      <c r="H62" s="48">
        <f t="shared" si="20"/>
        <v>0</v>
      </c>
      <c r="I62" s="48">
        <f t="shared" si="16"/>
        <v>0</v>
      </c>
      <c r="J62" s="48">
        <f t="shared" si="17"/>
        <v>2050528.5417016887</v>
      </c>
      <c r="K62" s="6" t="b">
        <f t="shared" si="1"/>
        <v>1</v>
      </c>
      <c r="L62" s="6"/>
      <c r="N62" s="2">
        <f t="shared" si="18"/>
        <v>315318550</v>
      </c>
      <c r="O62" s="2">
        <f>IFERROR(VLOOKUP($A62,'강남영업본부 IU'!$A:$I,3,FALSE),0)</f>
        <v>22444510</v>
      </c>
      <c r="P62" s="2">
        <f>IFERROR(VLOOKUP($A62,'강남영업본부 IU'!$A:$I,4,FALSE),0)</f>
        <v>80908720</v>
      </c>
      <c r="Q62" s="2">
        <f>IFERROR(VLOOKUP($A62,'강남영업본부 IU'!$A:$I,5,FALSE),0)</f>
        <v>156182850</v>
      </c>
      <c r="R62" s="2">
        <f>IFERROR(VLOOKUP($A62,'강남영업본부 IU'!$A:$I,6,FALSE),0)</f>
        <v>55782470</v>
      </c>
      <c r="T62" s="2">
        <f>IFERROR(VLOOKUP($A62,'강남영업본부 IU'!$A:$I,8,FALSE),0)</f>
        <v>0</v>
      </c>
      <c r="U62" s="2">
        <f>IFERROR(VLOOKUP($A62,'강남영업본부 IU'!$A:$I,9,FALSE),0)</f>
        <v>0</v>
      </c>
      <c r="V62" s="2" t="b">
        <f t="shared" si="39"/>
        <v>1</v>
      </c>
      <c r="Z62" s="6">
        <f t="shared" si="3"/>
        <v>22444510</v>
      </c>
      <c r="AA62" s="2">
        <f t="shared" si="36"/>
        <v>8694649.5075668003</v>
      </c>
      <c r="AB62" s="2">
        <f t="shared" si="37"/>
        <v>11699331.950731512</v>
      </c>
      <c r="AC62" s="2">
        <f t="shared" si="38"/>
        <v>2050528.5417016887</v>
      </c>
      <c r="AD62" s="2">
        <f t="shared" si="40"/>
        <v>0</v>
      </c>
      <c r="AE62" s="2">
        <f t="shared" si="41"/>
        <v>0</v>
      </c>
      <c r="AF62" s="2">
        <f t="shared" si="42"/>
        <v>0</v>
      </c>
      <c r="AG62" s="2" t="b">
        <f t="shared" si="10"/>
        <v>1</v>
      </c>
    </row>
    <row r="63" spans="1:33" ht="16" x14ac:dyDescent="0.25">
      <c r="A63" s="23" t="s">
        <v>38</v>
      </c>
      <c r="B63" s="48">
        <f t="shared" si="11"/>
        <v>63935570</v>
      </c>
      <c r="C63" s="48">
        <f t="shared" si="12"/>
        <v>17602180</v>
      </c>
      <c r="D63" s="48">
        <f t="shared" si="19"/>
        <v>18481430</v>
      </c>
      <c r="E63" s="48">
        <f t="shared" si="13"/>
        <v>7382450</v>
      </c>
      <c r="F63" s="48">
        <f t="shared" si="14"/>
        <v>0</v>
      </c>
      <c r="G63" s="48">
        <f t="shared" si="15"/>
        <v>18599417.291821115</v>
      </c>
      <c r="H63" s="48">
        <f t="shared" si="20"/>
        <v>0</v>
      </c>
      <c r="I63" s="48">
        <f t="shared" si="16"/>
        <v>0</v>
      </c>
      <c r="J63" s="48">
        <f t="shared" si="17"/>
        <v>1870092.7081788881</v>
      </c>
      <c r="K63" s="6" t="b">
        <f t="shared" si="1"/>
        <v>1</v>
      </c>
      <c r="L63" s="6"/>
      <c r="N63" s="2">
        <f t="shared" si="18"/>
        <v>63935570</v>
      </c>
      <c r="O63" s="2">
        <f>IFERROR(VLOOKUP($A63,'강남영업본부 IU'!$A:$I,3,FALSE),0)</f>
        <v>20469510</v>
      </c>
      <c r="P63" s="2">
        <f>IFERROR(VLOOKUP($A63,'강남영업본부 IU'!$A:$I,4,FALSE),0)</f>
        <v>17602180</v>
      </c>
      <c r="Q63" s="2">
        <f>IFERROR(VLOOKUP($A63,'강남영업본부 IU'!$A:$I,5,FALSE),0)</f>
        <v>18481430</v>
      </c>
      <c r="R63" s="2">
        <f>IFERROR(VLOOKUP($A63,'강남영업본부 IU'!$A:$I,6,FALSE),0)</f>
        <v>7382450</v>
      </c>
      <c r="T63" s="2">
        <f>IFERROR(VLOOKUP($A63,'강남영업본부 IU'!$A:$I,8,FALSE),0)</f>
        <v>0</v>
      </c>
      <c r="U63" s="2">
        <f>IFERROR(VLOOKUP($A63,'강남영업본부 IU'!$A:$I,9,FALSE),0)</f>
        <v>0</v>
      </c>
      <c r="V63" s="2" t="b">
        <f t="shared" si="39"/>
        <v>1</v>
      </c>
      <c r="Z63" s="6">
        <f t="shared" si="3"/>
        <v>20469510</v>
      </c>
      <c r="AA63" s="2">
        <f t="shared" si="36"/>
        <v>7929565.6283711996</v>
      </c>
      <c r="AB63" s="2">
        <f t="shared" si="37"/>
        <v>10669851.663449913</v>
      </c>
      <c r="AC63" s="2">
        <f t="shared" si="38"/>
        <v>1870092.7081788881</v>
      </c>
      <c r="AD63" s="2">
        <f t="shared" si="40"/>
        <v>0</v>
      </c>
      <c r="AE63" s="2">
        <f t="shared" si="41"/>
        <v>0</v>
      </c>
      <c r="AF63" s="2">
        <f t="shared" si="42"/>
        <v>0</v>
      </c>
      <c r="AG63" s="2" t="b">
        <f t="shared" si="10"/>
        <v>1</v>
      </c>
    </row>
    <row r="64" spans="1:33" ht="16" x14ac:dyDescent="0.25">
      <c r="A64" s="23" t="s">
        <v>206</v>
      </c>
      <c r="B64" s="48">
        <f t="shared" si="11"/>
        <v>0</v>
      </c>
      <c r="C64" s="48">
        <f t="shared" si="12"/>
        <v>0</v>
      </c>
      <c r="D64" s="48">
        <f t="shared" si="19"/>
        <v>0</v>
      </c>
      <c r="E64" s="48">
        <f t="shared" si="13"/>
        <v>0</v>
      </c>
      <c r="F64" s="48">
        <f t="shared" si="14"/>
        <v>0</v>
      </c>
      <c r="G64" s="48">
        <f t="shared" si="15"/>
        <v>0</v>
      </c>
      <c r="H64" s="48">
        <f t="shared" si="20"/>
        <v>0</v>
      </c>
      <c r="I64" s="48">
        <f t="shared" si="16"/>
        <v>0</v>
      </c>
      <c r="J64" s="48">
        <f t="shared" si="17"/>
        <v>0</v>
      </c>
      <c r="K64" s="6" t="b">
        <f t="shared" si="1"/>
        <v>1</v>
      </c>
      <c r="L64" s="6"/>
      <c r="N64" s="2">
        <f t="shared" si="18"/>
        <v>0</v>
      </c>
      <c r="O64" s="2">
        <f>IFERROR(VLOOKUP($A64,'강남영업본부 IU'!$A:$I,3,FALSE),0)</f>
        <v>0</v>
      </c>
      <c r="P64" s="2">
        <f>IFERROR(VLOOKUP($A64,'강남영업본부 IU'!$A:$I,4,FALSE),0)</f>
        <v>0</v>
      </c>
      <c r="Q64" s="2">
        <f>IFERROR(VLOOKUP($A64,'강남영업본부 IU'!$A:$I,5,FALSE),0)</f>
        <v>0</v>
      </c>
      <c r="R64" s="2">
        <f>IFERROR(VLOOKUP($A64,'강남영업본부 IU'!$A:$I,6,FALSE),0)</f>
        <v>0</v>
      </c>
      <c r="T64" s="2">
        <f>IFERROR(VLOOKUP($A64,'강남영업본부 IU'!$A:$I,8,FALSE),0)</f>
        <v>0</v>
      </c>
      <c r="U64" s="2">
        <f>IFERROR(VLOOKUP($A64,'강남영업본부 IU'!$A:$I,9,FALSE),0)</f>
        <v>0</v>
      </c>
      <c r="V64" s="2" t="b">
        <f t="shared" si="39"/>
        <v>1</v>
      </c>
      <c r="Z64" s="6">
        <f t="shared" si="3"/>
        <v>0</v>
      </c>
      <c r="AA64" s="2">
        <f t="shared" si="36"/>
        <v>0</v>
      </c>
      <c r="AB64" s="2">
        <f t="shared" si="37"/>
        <v>0</v>
      </c>
      <c r="AC64" s="2">
        <f t="shared" si="38"/>
        <v>0</v>
      </c>
      <c r="AD64" s="2">
        <f t="shared" si="40"/>
        <v>0</v>
      </c>
      <c r="AE64" s="2">
        <f t="shared" si="41"/>
        <v>0</v>
      </c>
      <c r="AF64" s="2">
        <f t="shared" si="42"/>
        <v>0</v>
      </c>
      <c r="AG64" s="2" t="b">
        <f t="shared" si="10"/>
        <v>1</v>
      </c>
    </row>
    <row r="65" spans="1:33" ht="16" x14ac:dyDescent="0.25">
      <c r="A65" s="23" t="s">
        <v>207</v>
      </c>
      <c r="B65" s="48">
        <f t="shared" si="11"/>
        <v>0</v>
      </c>
      <c r="C65" s="48">
        <f t="shared" si="12"/>
        <v>0</v>
      </c>
      <c r="D65" s="48">
        <f t="shared" si="19"/>
        <v>0</v>
      </c>
      <c r="E65" s="48">
        <f t="shared" si="13"/>
        <v>0</v>
      </c>
      <c r="F65" s="48">
        <f t="shared" si="14"/>
        <v>0</v>
      </c>
      <c r="G65" s="48">
        <f t="shared" si="15"/>
        <v>0</v>
      </c>
      <c r="H65" s="48">
        <f t="shared" si="20"/>
        <v>0</v>
      </c>
      <c r="I65" s="48">
        <f t="shared" si="16"/>
        <v>0</v>
      </c>
      <c r="J65" s="48">
        <f t="shared" si="17"/>
        <v>0</v>
      </c>
      <c r="K65" s="6" t="b">
        <f t="shared" si="1"/>
        <v>1</v>
      </c>
      <c r="L65" s="6"/>
      <c r="N65" s="2">
        <f t="shared" si="18"/>
        <v>0</v>
      </c>
      <c r="O65" s="2">
        <f>IFERROR(VLOOKUP($A65,'강남영업본부 IU'!$A:$I,3,FALSE),0)</f>
        <v>0</v>
      </c>
      <c r="P65" s="2">
        <f>IFERROR(VLOOKUP($A65,'강남영업본부 IU'!$A:$I,4,FALSE),0)</f>
        <v>0</v>
      </c>
      <c r="Q65" s="2">
        <f>IFERROR(VLOOKUP($A65,'강남영업본부 IU'!$A:$I,5,FALSE),0)</f>
        <v>0</v>
      </c>
      <c r="R65" s="2">
        <f>IFERROR(VLOOKUP($A65,'강남영업본부 IU'!$A:$I,6,FALSE),0)</f>
        <v>0</v>
      </c>
      <c r="T65" s="2">
        <f>IFERROR(VLOOKUP($A65,'강남영업본부 IU'!$A:$I,8,FALSE),0)</f>
        <v>0</v>
      </c>
      <c r="U65" s="2">
        <f>IFERROR(VLOOKUP($A65,'강남영업본부 IU'!$A:$I,9,FALSE),0)</f>
        <v>0</v>
      </c>
      <c r="V65" s="2" t="b">
        <f t="shared" si="39"/>
        <v>1</v>
      </c>
      <c r="Z65" s="6">
        <f t="shared" si="3"/>
        <v>0</v>
      </c>
      <c r="AA65" s="2">
        <f t="shared" si="36"/>
        <v>0</v>
      </c>
      <c r="AB65" s="2">
        <f t="shared" si="37"/>
        <v>0</v>
      </c>
      <c r="AC65" s="2">
        <f t="shared" si="38"/>
        <v>0</v>
      </c>
      <c r="AD65" s="2">
        <f t="shared" si="40"/>
        <v>0</v>
      </c>
      <c r="AE65" s="2">
        <f t="shared" si="41"/>
        <v>0</v>
      </c>
      <c r="AF65" s="2">
        <f t="shared" si="42"/>
        <v>0</v>
      </c>
      <c r="AG65" s="2" t="b">
        <f t="shared" si="10"/>
        <v>1</v>
      </c>
    </row>
    <row r="66" spans="1:33" ht="16" x14ac:dyDescent="0.25">
      <c r="A66" s="23" t="s">
        <v>150</v>
      </c>
      <c r="B66" s="48">
        <f t="shared" si="11"/>
        <v>100000</v>
      </c>
      <c r="C66" s="48">
        <f t="shared" si="12"/>
        <v>0</v>
      </c>
      <c r="D66" s="48">
        <f t="shared" si="19"/>
        <v>100000</v>
      </c>
      <c r="E66" s="48">
        <f t="shared" si="13"/>
        <v>0</v>
      </c>
      <c r="F66" s="48">
        <f t="shared" si="14"/>
        <v>0</v>
      </c>
      <c r="G66" s="48">
        <f t="shared" si="15"/>
        <v>0</v>
      </c>
      <c r="H66" s="48">
        <f t="shared" si="20"/>
        <v>0</v>
      </c>
      <c r="I66" s="48">
        <f t="shared" si="16"/>
        <v>0</v>
      </c>
      <c r="J66" s="48">
        <f t="shared" si="17"/>
        <v>0</v>
      </c>
      <c r="K66" s="6" t="b">
        <f t="shared" si="1"/>
        <v>1</v>
      </c>
      <c r="L66" s="6"/>
      <c r="N66" s="2">
        <f t="shared" si="18"/>
        <v>100000</v>
      </c>
      <c r="O66" s="2">
        <f>IFERROR(VLOOKUP($A66,'강남영업본부 IU'!$A:$I,3,FALSE),0)</f>
        <v>0</v>
      </c>
      <c r="P66" s="2">
        <f>IFERROR(VLOOKUP($A66,'강남영업본부 IU'!$A:$I,4,FALSE),0)</f>
        <v>0</v>
      </c>
      <c r="Q66" s="2">
        <f>IFERROR(VLOOKUP($A66,'강남영업본부 IU'!$A:$I,5,FALSE),0)</f>
        <v>100000</v>
      </c>
      <c r="R66" s="2">
        <f>IFERROR(VLOOKUP($A66,'강남영업본부 IU'!$A:$I,6,FALSE),0)</f>
        <v>0</v>
      </c>
      <c r="T66" s="2">
        <f>IFERROR(VLOOKUP($A66,'강남영업본부 IU'!$A:$I,8,FALSE),0)</f>
        <v>0</v>
      </c>
      <c r="U66" s="2">
        <f>IFERROR(VLOOKUP($A66,'강남영업본부 IU'!$A:$I,9,FALSE),0)</f>
        <v>0</v>
      </c>
      <c r="V66" s="2" t="b">
        <f t="shared" si="39"/>
        <v>1</v>
      </c>
      <c r="Z66" s="6">
        <f t="shared" si="3"/>
        <v>0</v>
      </c>
      <c r="AA66" s="2">
        <f t="shared" si="36"/>
        <v>0</v>
      </c>
      <c r="AB66" s="2">
        <f t="shared" si="37"/>
        <v>0</v>
      </c>
      <c r="AC66" s="2">
        <f t="shared" si="38"/>
        <v>0</v>
      </c>
      <c r="AD66" s="2">
        <f t="shared" si="40"/>
        <v>0</v>
      </c>
      <c r="AE66" s="2">
        <f t="shared" si="41"/>
        <v>0</v>
      </c>
      <c r="AF66" s="2">
        <f t="shared" si="42"/>
        <v>0</v>
      </c>
      <c r="AG66" s="2" t="b">
        <f t="shared" si="10"/>
        <v>1</v>
      </c>
    </row>
    <row r="67" spans="1:33" ht="16" x14ac:dyDescent="0.25">
      <c r="A67" s="23" t="s">
        <v>39</v>
      </c>
      <c r="B67" s="48">
        <f t="shared" si="11"/>
        <v>251282980</v>
      </c>
      <c r="C67" s="48">
        <f t="shared" si="12"/>
        <v>63306540</v>
      </c>
      <c r="D67" s="48">
        <f t="shared" si="19"/>
        <v>137601420</v>
      </c>
      <c r="E67" s="48">
        <f t="shared" si="13"/>
        <v>48400020</v>
      </c>
      <c r="F67" s="48">
        <f t="shared" si="14"/>
        <v>0</v>
      </c>
      <c r="G67" s="48">
        <f t="shared" si="15"/>
        <v>1794564.1664771994</v>
      </c>
      <c r="H67" s="48">
        <f t="shared" si="20"/>
        <v>0</v>
      </c>
      <c r="I67" s="48">
        <f t="shared" si="16"/>
        <v>0</v>
      </c>
      <c r="J67" s="48">
        <f t="shared" si="17"/>
        <v>180435.83352280068</v>
      </c>
      <c r="K67" s="6" t="b">
        <f t="shared" si="1"/>
        <v>1</v>
      </c>
      <c r="L67" s="6"/>
      <c r="N67" s="2">
        <f t="shared" si="18"/>
        <v>251282980</v>
      </c>
      <c r="O67" s="2">
        <f>IFERROR(VLOOKUP($A67,'강남영업본부 IU'!$A:$I,3,FALSE),0)</f>
        <v>1975000</v>
      </c>
      <c r="P67" s="2">
        <f>IFERROR(VLOOKUP($A67,'강남영업본부 IU'!$A:$I,4,FALSE),0)</f>
        <v>63306540</v>
      </c>
      <c r="Q67" s="2">
        <f>IFERROR(VLOOKUP($A67,'강남영업본부 IU'!$A:$I,5,FALSE),0)</f>
        <v>137601420</v>
      </c>
      <c r="R67" s="2">
        <f>IFERROR(VLOOKUP($A67,'강남영업본부 IU'!$A:$I,6,FALSE),0)</f>
        <v>48400020</v>
      </c>
      <c r="T67" s="2">
        <f>IFERROR(VLOOKUP($A67,'강남영업본부 IU'!$A:$I,8,FALSE),0)</f>
        <v>0</v>
      </c>
      <c r="U67" s="2">
        <f>IFERROR(VLOOKUP($A67,'강남영업본부 IU'!$A:$I,9,FALSE),0)</f>
        <v>0</v>
      </c>
      <c r="V67" s="2" t="b">
        <f t="shared" si="39"/>
        <v>1</v>
      </c>
      <c r="Z67" s="6">
        <f t="shared" ref="Z67:Z131" si="53">O67</f>
        <v>1975000</v>
      </c>
      <c r="AA67" s="2">
        <f t="shared" si="36"/>
        <v>765083.8791955997</v>
      </c>
      <c r="AB67" s="2">
        <f t="shared" si="37"/>
        <v>1029480.2872815997</v>
      </c>
      <c r="AC67" s="2">
        <f t="shared" si="38"/>
        <v>180435.83352280068</v>
      </c>
      <c r="AD67" s="2">
        <f t="shared" ref="AD67:AD98" si="54">$Z67*S$259</f>
        <v>0</v>
      </c>
      <c r="AE67" s="2">
        <f t="shared" ref="AE67:AE98" si="55">$Z67*T$259</f>
        <v>0</v>
      </c>
      <c r="AF67" s="2">
        <f t="shared" ref="AF67:AF98" si="56">$Z67*U$259</f>
        <v>0</v>
      </c>
      <c r="AG67" s="2" t="b">
        <f t="shared" si="10"/>
        <v>1</v>
      </c>
    </row>
    <row r="68" spans="1:33" ht="16" x14ac:dyDescent="0.25">
      <c r="A68" s="23" t="s">
        <v>151</v>
      </c>
      <c r="B68" s="48">
        <f t="shared" si="11"/>
        <v>0</v>
      </c>
      <c r="C68" s="48">
        <f t="shared" si="12"/>
        <v>0</v>
      </c>
      <c r="D68" s="48">
        <f t="shared" si="19"/>
        <v>0</v>
      </c>
      <c r="E68" s="48">
        <f t="shared" si="13"/>
        <v>0</v>
      </c>
      <c r="F68" s="48">
        <f t="shared" si="14"/>
        <v>0</v>
      </c>
      <c r="G68" s="48">
        <f t="shared" ref="G68:G132" si="57">AA68+AB68</f>
        <v>0</v>
      </c>
      <c r="H68" s="48">
        <f t="shared" si="20"/>
        <v>0</v>
      </c>
      <c r="I68" s="48">
        <f t="shared" si="16"/>
        <v>0</v>
      </c>
      <c r="J68" s="48">
        <f t="shared" ref="J68:J132" si="58">AC68</f>
        <v>0</v>
      </c>
      <c r="K68" s="6" t="b">
        <f t="shared" ref="K68:K133" si="59">B68=SUM(C68:J68)</f>
        <v>1</v>
      </c>
      <c r="L68" s="6"/>
      <c r="N68" s="2">
        <f t="shared" si="18"/>
        <v>0</v>
      </c>
      <c r="O68" s="2">
        <f>IFERROR(VLOOKUP($A68,'강남영업본부 IU'!$A:$I,3,FALSE),0)</f>
        <v>0</v>
      </c>
      <c r="P68" s="2">
        <f>IFERROR(VLOOKUP($A68,'강남영업본부 IU'!$A:$I,4,FALSE),0)</f>
        <v>0</v>
      </c>
      <c r="Q68" s="2">
        <f>IFERROR(VLOOKUP($A68,'강남영업본부 IU'!$A:$I,5,FALSE),0)</f>
        <v>0</v>
      </c>
      <c r="R68" s="2">
        <f>IFERROR(VLOOKUP($A68,'강남영업본부 IU'!$A:$I,6,FALSE),0)</f>
        <v>0</v>
      </c>
      <c r="T68" s="2">
        <f>IFERROR(VLOOKUP($A68,'강남영업본부 IU'!$A:$I,8,FALSE),0)</f>
        <v>0</v>
      </c>
      <c r="U68" s="2">
        <f>IFERROR(VLOOKUP($A68,'강남영업본부 IU'!$A:$I,9,FALSE),0)</f>
        <v>0</v>
      </c>
      <c r="V68" s="2" t="b">
        <f t="shared" ref="V68:V99" si="60">N68=SUM(O68:U68)</f>
        <v>1</v>
      </c>
      <c r="Z68" s="6">
        <f t="shared" si="53"/>
        <v>0</v>
      </c>
      <c r="AA68" s="2">
        <f t="shared" ref="AA68:AA131" si="61">$Z68*P$262</f>
        <v>0</v>
      </c>
      <c r="AB68" s="2">
        <f t="shared" ref="AB68:AB131" si="62">$Z68*Q$262</f>
        <v>0</v>
      </c>
      <c r="AC68" s="2">
        <f t="shared" ref="AC68:AC131" si="63">$Z68*R$262</f>
        <v>0</v>
      </c>
      <c r="AD68" s="2">
        <f t="shared" si="54"/>
        <v>0</v>
      </c>
      <c r="AE68" s="2">
        <f t="shared" si="55"/>
        <v>0</v>
      </c>
      <c r="AF68" s="2">
        <f t="shared" si="56"/>
        <v>0</v>
      </c>
      <c r="AG68" s="2" t="b">
        <f t="shared" ref="AG68:AG133" si="64">Z68=SUM(AA68:AF68)</f>
        <v>1</v>
      </c>
    </row>
    <row r="69" spans="1:33" ht="16" x14ac:dyDescent="0.25">
      <c r="A69" s="24" t="s">
        <v>152</v>
      </c>
      <c r="B69" s="48">
        <f t="shared" si="11"/>
        <v>0</v>
      </c>
      <c r="C69" s="48">
        <f t="shared" ref="C69:C134" si="65">P69</f>
        <v>0</v>
      </c>
      <c r="D69" s="48">
        <f t="shared" ref="D69:D134" si="66">Q69</f>
        <v>0</v>
      </c>
      <c r="E69" s="48">
        <f t="shared" ref="E69:E134" si="67">R69</f>
        <v>0</v>
      </c>
      <c r="F69" s="48">
        <f t="shared" ref="F69:F134" si="68">S69</f>
        <v>0</v>
      </c>
      <c r="G69" s="48">
        <f t="shared" si="57"/>
        <v>0</v>
      </c>
      <c r="H69" s="48">
        <f t="shared" ref="H69:H134" si="69">T69</f>
        <v>0</v>
      </c>
      <c r="I69" s="48">
        <f t="shared" ref="I69:I134" si="70">U69</f>
        <v>0</v>
      </c>
      <c r="J69" s="48">
        <f t="shared" si="58"/>
        <v>0</v>
      </c>
      <c r="K69" s="6" t="b">
        <f t="shared" si="59"/>
        <v>1</v>
      </c>
      <c r="L69" s="6"/>
      <c r="N69" s="2">
        <f t="shared" ref="N69:N134" si="71">SUM(O69:U69)</f>
        <v>0</v>
      </c>
      <c r="O69" s="2">
        <f>IFERROR(VLOOKUP($A69,'강남영업본부 IU'!$A:$I,3,FALSE),0)</f>
        <v>0</v>
      </c>
      <c r="P69" s="2">
        <f>IFERROR(VLOOKUP($A69,'강남영업본부 IU'!$A:$I,4,FALSE),0)</f>
        <v>0</v>
      </c>
      <c r="Q69" s="2">
        <f>IFERROR(VLOOKUP($A69,'강남영업본부 IU'!$A:$I,5,FALSE),0)</f>
        <v>0</v>
      </c>
      <c r="R69" s="2">
        <f>IFERROR(VLOOKUP($A69,'강남영업본부 IU'!$A:$I,6,FALSE),0)</f>
        <v>0</v>
      </c>
      <c r="T69" s="2">
        <f>IFERROR(VLOOKUP($A69,'강남영업본부 IU'!$A:$I,8,FALSE),0)</f>
        <v>0</v>
      </c>
      <c r="U69" s="2">
        <f>IFERROR(VLOOKUP($A69,'강남영업본부 IU'!$A:$I,9,FALSE),0)</f>
        <v>0</v>
      </c>
      <c r="V69" s="2" t="b">
        <f t="shared" si="60"/>
        <v>1</v>
      </c>
      <c r="Z69" s="6">
        <f t="shared" si="53"/>
        <v>0</v>
      </c>
      <c r="AA69" s="2">
        <f t="shared" si="61"/>
        <v>0</v>
      </c>
      <c r="AB69" s="2">
        <f t="shared" si="62"/>
        <v>0</v>
      </c>
      <c r="AC69" s="2">
        <f t="shared" si="63"/>
        <v>0</v>
      </c>
      <c r="AD69" s="2">
        <f t="shared" si="54"/>
        <v>0</v>
      </c>
      <c r="AE69" s="2">
        <f t="shared" si="55"/>
        <v>0</v>
      </c>
      <c r="AF69" s="2">
        <f t="shared" si="56"/>
        <v>0</v>
      </c>
      <c r="AG69" s="2" t="b">
        <f t="shared" si="64"/>
        <v>1</v>
      </c>
    </row>
    <row r="70" spans="1:33" ht="16" x14ac:dyDescent="0.25">
      <c r="A70" s="24" t="s">
        <v>40</v>
      </c>
      <c r="B70" s="48">
        <f t="shared" ref="B70:B141" si="72">N70</f>
        <v>87773957</v>
      </c>
      <c r="C70" s="48">
        <f t="shared" si="65"/>
        <v>27313905</v>
      </c>
      <c r="D70" s="48">
        <f t="shared" si="66"/>
        <v>39261619</v>
      </c>
      <c r="E70" s="48">
        <f t="shared" si="67"/>
        <v>17505830</v>
      </c>
      <c r="F70" s="48">
        <f t="shared" si="68"/>
        <v>0</v>
      </c>
      <c r="G70" s="48">
        <f t="shared" si="57"/>
        <v>3355247.1011778256</v>
      </c>
      <c r="H70" s="48">
        <f t="shared" si="69"/>
        <v>0</v>
      </c>
      <c r="I70" s="48">
        <f t="shared" si="70"/>
        <v>0</v>
      </c>
      <c r="J70" s="48">
        <f t="shared" si="58"/>
        <v>337355.89882217435</v>
      </c>
      <c r="K70" s="6" t="b">
        <f t="shared" si="59"/>
        <v>1</v>
      </c>
      <c r="L70" s="6"/>
      <c r="N70" s="2">
        <f t="shared" si="71"/>
        <v>87773957</v>
      </c>
      <c r="O70" s="2">
        <f>IFERROR(VLOOKUP($A70,'강남영업본부 IU'!$A:$I,3,FALSE),0)</f>
        <v>3692603</v>
      </c>
      <c r="P70" s="2">
        <f>IFERROR(VLOOKUP($A70,'강남영업본부 IU'!$A:$I,4,FALSE),0)</f>
        <v>27313905</v>
      </c>
      <c r="Q70" s="2">
        <f>IFERROR(VLOOKUP($A70,'강남영업본부 IU'!$A:$I,5,FALSE),0)</f>
        <v>39261619</v>
      </c>
      <c r="R70" s="2">
        <f>IFERROR(VLOOKUP($A70,'강남영업본부 IU'!$A:$I,6,FALSE),0)</f>
        <v>17505830</v>
      </c>
      <c r="T70" s="2">
        <f>IFERROR(VLOOKUP($A70,'강남영업본부 IU'!$A:$I,8,FALSE),0)</f>
        <v>0</v>
      </c>
      <c r="U70" s="2">
        <f>IFERROR(VLOOKUP($A70,'강남영업본부 IU'!$A:$I,9,FALSE),0)</f>
        <v>0</v>
      </c>
      <c r="V70" s="2" t="b">
        <f t="shared" si="60"/>
        <v>1</v>
      </c>
      <c r="Z70" s="6">
        <f t="shared" si="53"/>
        <v>3692603</v>
      </c>
      <c r="AA70" s="2">
        <f t="shared" si="61"/>
        <v>1430456.2164907893</v>
      </c>
      <c r="AB70" s="2">
        <f t="shared" si="62"/>
        <v>1924790.8846870363</v>
      </c>
      <c r="AC70" s="2">
        <f t="shared" si="63"/>
        <v>337355.89882217435</v>
      </c>
      <c r="AD70" s="2">
        <f t="shared" si="54"/>
        <v>0</v>
      </c>
      <c r="AE70" s="2">
        <f t="shared" si="55"/>
        <v>0</v>
      </c>
      <c r="AF70" s="2">
        <f t="shared" si="56"/>
        <v>0</v>
      </c>
      <c r="AG70" s="2" t="b">
        <f t="shared" si="64"/>
        <v>1</v>
      </c>
    </row>
    <row r="71" spans="1:33" ht="16" x14ac:dyDescent="0.25">
      <c r="A71" s="23" t="s">
        <v>41</v>
      </c>
      <c r="B71" s="48">
        <f t="shared" si="72"/>
        <v>87773957</v>
      </c>
      <c r="C71" s="48">
        <f t="shared" si="65"/>
        <v>27313905</v>
      </c>
      <c r="D71" s="48">
        <f t="shared" si="66"/>
        <v>39261619</v>
      </c>
      <c r="E71" s="48">
        <f t="shared" si="67"/>
        <v>17505830</v>
      </c>
      <c r="F71" s="48">
        <f t="shared" si="68"/>
        <v>0</v>
      </c>
      <c r="G71" s="48">
        <f t="shared" si="57"/>
        <v>3355247.1011778256</v>
      </c>
      <c r="H71" s="48">
        <f t="shared" si="69"/>
        <v>0</v>
      </c>
      <c r="I71" s="48">
        <f t="shared" si="70"/>
        <v>0</v>
      </c>
      <c r="J71" s="48">
        <f t="shared" si="58"/>
        <v>337355.89882217435</v>
      </c>
      <c r="K71" s="6" t="b">
        <f t="shared" si="59"/>
        <v>1</v>
      </c>
      <c r="L71" s="6"/>
      <c r="N71" s="2">
        <f t="shared" si="71"/>
        <v>87773957</v>
      </c>
      <c r="O71" s="2">
        <f>IFERROR(VLOOKUP($A71,'강남영업본부 IU'!$A:$I,3,FALSE),0)</f>
        <v>3692603</v>
      </c>
      <c r="P71" s="2">
        <f>IFERROR(VLOOKUP($A71,'강남영업본부 IU'!$A:$I,4,FALSE),0)</f>
        <v>27313905</v>
      </c>
      <c r="Q71" s="2">
        <f>IFERROR(VLOOKUP($A71,'강남영업본부 IU'!$A:$I,5,FALSE),0)</f>
        <v>39261619</v>
      </c>
      <c r="R71" s="2">
        <f>IFERROR(VLOOKUP($A71,'강남영업본부 IU'!$A:$I,6,FALSE),0)</f>
        <v>17505830</v>
      </c>
      <c r="T71" s="2">
        <f>IFERROR(VLOOKUP($A71,'강남영업본부 IU'!$A:$I,8,FALSE),0)</f>
        <v>0</v>
      </c>
      <c r="U71" s="2">
        <f>IFERROR(VLOOKUP($A71,'강남영업본부 IU'!$A:$I,9,FALSE),0)</f>
        <v>0</v>
      </c>
      <c r="V71" s="2" t="b">
        <f t="shared" si="60"/>
        <v>1</v>
      </c>
      <c r="Z71" s="6">
        <f t="shared" si="53"/>
        <v>3692603</v>
      </c>
      <c r="AA71" s="2">
        <f t="shared" si="61"/>
        <v>1430456.2164907893</v>
      </c>
      <c r="AB71" s="2">
        <f t="shared" si="62"/>
        <v>1924790.8846870363</v>
      </c>
      <c r="AC71" s="2">
        <f t="shared" si="63"/>
        <v>337355.89882217435</v>
      </c>
      <c r="AD71" s="2">
        <f t="shared" si="54"/>
        <v>0</v>
      </c>
      <c r="AE71" s="2">
        <f t="shared" si="55"/>
        <v>0</v>
      </c>
      <c r="AF71" s="2">
        <f t="shared" si="56"/>
        <v>0</v>
      </c>
      <c r="AG71" s="2" t="b">
        <f t="shared" si="64"/>
        <v>1</v>
      </c>
    </row>
    <row r="72" spans="1:33" ht="16" x14ac:dyDescent="0.25">
      <c r="A72" s="24" t="s">
        <v>208</v>
      </c>
      <c r="B72" s="48">
        <f t="shared" si="72"/>
        <v>0</v>
      </c>
      <c r="C72" s="48">
        <f t="shared" si="65"/>
        <v>0</v>
      </c>
      <c r="D72" s="48">
        <f t="shared" si="66"/>
        <v>0</v>
      </c>
      <c r="E72" s="48">
        <f t="shared" si="67"/>
        <v>0</v>
      </c>
      <c r="F72" s="48">
        <f t="shared" si="68"/>
        <v>0</v>
      </c>
      <c r="G72" s="48">
        <f t="shared" si="57"/>
        <v>0</v>
      </c>
      <c r="H72" s="48">
        <f t="shared" si="69"/>
        <v>0</v>
      </c>
      <c r="I72" s="48">
        <f t="shared" si="70"/>
        <v>0</v>
      </c>
      <c r="J72" s="48">
        <f t="shared" si="58"/>
        <v>0</v>
      </c>
      <c r="K72" s="6" t="b">
        <f t="shared" si="59"/>
        <v>1</v>
      </c>
      <c r="L72" s="6"/>
      <c r="N72" s="2">
        <f t="shared" si="71"/>
        <v>0</v>
      </c>
      <c r="O72" s="2">
        <f>IFERROR(VLOOKUP($A72,'강남영업본부 IU'!$A:$I,3,FALSE),0)</f>
        <v>0</v>
      </c>
      <c r="P72" s="2">
        <f>IFERROR(VLOOKUP($A72,'강남영업본부 IU'!$A:$I,4,FALSE),0)</f>
        <v>0</v>
      </c>
      <c r="Q72" s="2">
        <f>IFERROR(VLOOKUP($A72,'강남영업본부 IU'!$A:$I,5,FALSE),0)</f>
        <v>0</v>
      </c>
      <c r="R72" s="2">
        <f>IFERROR(VLOOKUP($A72,'강남영업본부 IU'!$A:$I,6,FALSE),0)</f>
        <v>0</v>
      </c>
      <c r="T72" s="2">
        <f>IFERROR(VLOOKUP($A72,'강남영업본부 IU'!$A:$I,8,FALSE),0)</f>
        <v>0</v>
      </c>
      <c r="U72" s="2">
        <f>IFERROR(VLOOKUP($A72,'강남영업본부 IU'!$A:$I,9,FALSE),0)</f>
        <v>0</v>
      </c>
      <c r="V72" s="2" t="b">
        <f t="shared" si="60"/>
        <v>1</v>
      </c>
      <c r="Z72" s="6">
        <f t="shared" si="53"/>
        <v>0</v>
      </c>
      <c r="AA72" s="2">
        <f t="shared" si="61"/>
        <v>0</v>
      </c>
      <c r="AB72" s="2">
        <f t="shared" si="62"/>
        <v>0</v>
      </c>
      <c r="AC72" s="2">
        <f t="shared" si="63"/>
        <v>0</v>
      </c>
      <c r="AD72" s="2">
        <f t="shared" si="54"/>
        <v>0</v>
      </c>
      <c r="AE72" s="2">
        <f t="shared" si="55"/>
        <v>0</v>
      </c>
      <c r="AF72" s="2">
        <f t="shared" si="56"/>
        <v>0</v>
      </c>
      <c r="AG72" s="2" t="b">
        <f t="shared" si="64"/>
        <v>1</v>
      </c>
    </row>
    <row r="73" spans="1:33" ht="16" x14ac:dyDescent="0.25">
      <c r="A73" s="24" t="s">
        <v>42</v>
      </c>
      <c r="B73" s="48">
        <f t="shared" si="72"/>
        <v>227669261</v>
      </c>
      <c r="C73" s="48">
        <f t="shared" si="65"/>
        <v>67950632</v>
      </c>
      <c r="D73" s="48">
        <f t="shared" si="66"/>
        <v>108331702</v>
      </c>
      <c r="E73" s="48">
        <f t="shared" si="67"/>
        <v>45498356</v>
      </c>
      <c r="F73" s="48">
        <f t="shared" si="68"/>
        <v>0</v>
      </c>
      <c r="G73" s="48">
        <f t="shared" si="57"/>
        <v>5350591.6498009153</v>
      </c>
      <c r="H73" s="48">
        <f t="shared" si="69"/>
        <v>0</v>
      </c>
      <c r="I73" s="48">
        <f t="shared" si="70"/>
        <v>0</v>
      </c>
      <c r="J73" s="48">
        <f t="shared" si="58"/>
        <v>537979.3501990845</v>
      </c>
      <c r="K73" s="6" t="b">
        <f t="shared" si="59"/>
        <v>1</v>
      </c>
      <c r="L73" s="6"/>
      <c r="N73" s="2">
        <f t="shared" si="71"/>
        <v>227669261</v>
      </c>
      <c r="O73" s="2">
        <f>IFERROR(VLOOKUP($A73,'강남영업본부 IU'!$A:$I,3,FALSE),0)</f>
        <v>5888571</v>
      </c>
      <c r="P73" s="2">
        <f>IFERROR(VLOOKUP($A73,'강남영업본부 IU'!$A:$I,4,FALSE),0)</f>
        <v>67950632</v>
      </c>
      <c r="Q73" s="2">
        <f>IFERROR(VLOOKUP($A73,'강남영업본부 IU'!$A:$I,5,FALSE),0)</f>
        <v>108331702</v>
      </c>
      <c r="R73" s="2">
        <f>IFERROR(VLOOKUP($A73,'강남영업본부 IU'!$A:$I,6,FALSE),0)</f>
        <v>45498356</v>
      </c>
      <c r="T73" s="2">
        <f>IFERROR(VLOOKUP($A73,'강남영업본부 IU'!$A:$I,8,FALSE),0)</f>
        <v>0</v>
      </c>
      <c r="U73" s="2">
        <f>IFERROR(VLOOKUP($A73,'강남영업본부 IU'!$A:$I,9,FALSE),0)</f>
        <v>0</v>
      </c>
      <c r="V73" s="2" t="b">
        <f t="shared" si="60"/>
        <v>1</v>
      </c>
      <c r="Z73" s="6">
        <f t="shared" si="53"/>
        <v>5888571</v>
      </c>
      <c r="AA73" s="2">
        <f t="shared" si="61"/>
        <v>2281139.6170120058</v>
      </c>
      <c r="AB73" s="2">
        <f t="shared" si="62"/>
        <v>3069452.03278891</v>
      </c>
      <c r="AC73" s="2">
        <f t="shared" si="63"/>
        <v>537979.3501990845</v>
      </c>
      <c r="AD73" s="2">
        <f t="shared" si="54"/>
        <v>0</v>
      </c>
      <c r="AE73" s="2">
        <f t="shared" si="55"/>
        <v>0</v>
      </c>
      <c r="AF73" s="2">
        <f t="shared" si="56"/>
        <v>0</v>
      </c>
      <c r="AG73" s="2" t="b">
        <f t="shared" si="64"/>
        <v>1</v>
      </c>
    </row>
    <row r="74" spans="1:33" ht="16" x14ac:dyDescent="0.25">
      <c r="A74" s="23" t="s">
        <v>43</v>
      </c>
      <c r="B74" s="48">
        <f t="shared" si="72"/>
        <v>0</v>
      </c>
      <c r="C74" s="48">
        <f t="shared" si="65"/>
        <v>0</v>
      </c>
      <c r="D74" s="48">
        <f t="shared" si="66"/>
        <v>0</v>
      </c>
      <c r="E74" s="48">
        <f t="shared" si="67"/>
        <v>0</v>
      </c>
      <c r="F74" s="48">
        <f t="shared" si="68"/>
        <v>0</v>
      </c>
      <c r="G74" s="48">
        <f t="shared" si="57"/>
        <v>0</v>
      </c>
      <c r="H74" s="48">
        <f t="shared" si="69"/>
        <v>0</v>
      </c>
      <c r="I74" s="48">
        <f t="shared" si="70"/>
        <v>0</v>
      </c>
      <c r="J74" s="48">
        <f t="shared" si="58"/>
        <v>0</v>
      </c>
      <c r="K74" s="6" t="b">
        <f t="shared" si="59"/>
        <v>1</v>
      </c>
      <c r="L74" s="6"/>
      <c r="N74" s="2">
        <f t="shared" si="71"/>
        <v>0</v>
      </c>
      <c r="O74" s="2">
        <f>IFERROR(VLOOKUP($A74,'강남영업본부 IU'!$A:$I,3,FALSE),0)</f>
        <v>0</v>
      </c>
      <c r="P74" s="2">
        <f>IFERROR(VLOOKUP($A74,'강남영업본부 IU'!$A:$I,4,FALSE),0)</f>
        <v>0</v>
      </c>
      <c r="Q74" s="2">
        <f>IFERROR(VLOOKUP($A74,'강남영업본부 IU'!$A:$I,5,FALSE),0)</f>
        <v>0</v>
      </c>
      <c r="R74" s="2">
        <f>IFERROR(VLOOKUP($A74,'강남영업본부 IU'!$A:$I,6,FALSE),0)</f>
        <v>0</v>
      </c>
      <c r="T74" s="2">
        <f>IFERROR(VLOOKUP($A74,'강남영업본부 IU'!$A:$I,8,FALSE),0)</f>
        <v>0</v>
      </c>
      <c r="U74" s="2">
        <f>IFERROR(VLOOKUP($A74,'강남영업본부 IU'!$A:$I,9,FALSE),0)</f>
        <v>0</v>
      </c>
      <c r="V74" s="2" t="b">
        <f t="shared" si="60"/>
        <v>1</v>
      </c>
      <c r="Z74" s="6">
        <f t="shared" si="53"/>
        <v>0</v>
      </c>
      <c r="AA74" s="2">
        <f t="shared" si="61"/>
        <v>0</v>
      </c>
      <c r="AB74" s="2">
        <f t="shared" si="62"/>
        <v>0</v>
      </c>
      <c r="AC74" s="2">
        <f t="shared" si="63"/>
        <v>0</v>
      </c>
      <c r="AD74" s="2">
        <f t="shared" si="54"/>
        <v>0</v>
      </c>
      <c r="AE74" s="2">
        <f t="shared" si="55"/>
        <v>0</v>
      </c>
      <c r="AF74" s="2">
        <f t="shared" si="56"/>
        <v>0</v>
      </c>
      <c r="AG74" s="2" t="b">
        <f t="shared" si="64"/>
        <v>1</v>
      </c>
    </row>
    <row r="75" spans="1:33" ht="16" x14ac:dyDescent="0.25">
      <c r="A75" s="23" t="s">
        <v>44</v>
      </c>
      <c r="B75" s="48">
        <f t="shared" si="72"/>
        <v>8184317</v>
      </c>
      <c r="C75" s="48">
        <f t="shared" si="65"/>
        <v>2402435</v>
      </c>
      <c r="D75" s="48">
        <f t="shared" si="66"/>
        <v>3782657</v>
      </c>
      <c r="E75" s="48">
        <f t="shared" si="67"/>
        <v>1558399</v>
      </c>
      <c r="F75" s="48">
        <f t="shared" si="68"/>
        <v>0</v>
      </c>
      <c r="G75" s="48">
        <f t="shared" si="57"/>
        <v>400552.17379821662</v>
      </c>
      <c r="H75" s="48">
        <f t="shared" si="69"/>
        <v>0</v>
      </c>
      <c r="I75" s="48">
        <f t="shared" si="70"/>
        <v>0</v>
      </c>
      <c r="J75" s="48">
        <f t="shared" si="58"/>
        <v>40273.826201783355</v>
      </c>
      <c r="K75" s="6" t="b">
        <f t="shared" si="59"/>
        <v>1</v>
      </c>
      <c r="L75" s="6"/>
      <c r="N75" s="2">
        <f t="shared" si="71"/>
        <v>8184317</v>
      </c>
      <c r="O75" s="2">
        <f>IFERROR(VLOOKUP($A75,'강남영업본부 IU'!$A:$I,3,FALSE),0)</f>
        <v>440826</v>
      </c>
      <c r="P75" s="2">
        <f>IFERROR(VLOOKUP($A75,'강남영업본부 IU'!$A:$I,4,FALSE),0)</f>
        <v>2402435</v>
      </c>
      <c r="Q75" s="2">
        <f>IFERROR(VLOOKUP($A75,'강남영업본부 IU'!$A:$I,5,FALSE),0)</f>
        <v>3782657</v>
      </c>
      <c r="R75" s="2">
        <f>IFERROR(VLOOKUP($A75,'강남영업본부 IU'!$A:$I,6,FALSE),0)</f>
        <v>1558399</v>
      </c>
      <c r="T75" s="2">
        <f>IFERROR(VLOOKUP($A75,'강남영업본부 IU'!$A:$I,8,FALSE),0)</f>
        <v>0</v>
      </c>
      <c r="U75" s="2">
        <f>IFERROR(VLOOKUP($A75,'강남영업본부 IU'!$A:$I,9,FALSE),0)</f>
        <v>0</v>
      </c>
      <c r="V75" s="2" t="b">
        <f t="shared" si="60"/>
        <v>1</v>
      </c>
      <c r="Z75" s="6">
        <f t="shared" si="53"/>
        <v>440826</v>
      </c>
      <c r="AA75" s="2">
        <f t="shared" si="61"/>
        <v>170769.04614191363</v>
      </c>
      <c r="AB75" s="2">
        <f t="shared" si="62"/>
        <v>229783.12765630303</v>
      </c>
      <c r="AC75" s="2">
        <f t="shared" si="63"/>
        <v>40273.826201783355</v>
      </c>
      <c r="AD75" s="2">
        <f t="shared" si="54"/>
        <v>0</v>
      </c>
      <c r="AE75" s="2">
        <f t="shared" si="55"/>
        <v>0</v>
      </c>
      <c r="AF75" s="2">
        <f t="shared" si="56"/>
        <v>0</v>
      </c>
      <c r="AG75" s="2" t="b">
        <f t="shared" si="64"/>
        <v>1</v>
      </c>
    </row>
    <row r="76" spans="1:33" ht="16" x14ac:dyDescent="0.25">
      <c r="A76" s="23" t="s">
        <v>45</v>
      </c>
      <c r="B76" s="48">
        <f t="shared" si="72"/>
        <v>40920180</v>
      </c>
      <c r="C76" s="48">
        <f t="shared" si="65"/>
        <v>12733730</v>
      </c>
      <c r="D76" s="48">
        <f t="shared" si="66"/>
        <v>18303750</v>
      </c>
      <c r="E76" s="48">
        <f t="shared" si="67"/>
        <v>8161210</v>
      </c>
      <c r="F76" s="48">
        <f t="shared" si="68"/>
        <v>0</v>
      </c>
      <c r="G76" s="48">
        <f t="shared" si="57"/>
        <v>1564214.8187082703</v>
      </c>
      <c r="H76" s="48">
        <f t="shared" si="69"/>
        <v>0</v>
      </c>
      <c r="I76" s="48">
        <f t="shared" si="70"/>
        <v>0</v>
      </c>
      <c r="J76" s="48">
        <f t="shared" si="58"/>
        <v>157275.18129172971</v>
      </c>
      <c r="K76" s="6" t="b">
        <f t="shared" si="59"/>
        <v>1</v>
      </c>
      <c r="L76" s="6"/>
      <c r="N76" s="2">
        <f t="shared" si="71"/>
        <v>40920180</v>
      </c>
      <c r="O76" s="2">
        <f>IFERROR(VLOOKUP($A76,'강남영업본부 IU'!$A:$I,3,FALSE),0)</f>
        <v>1721490</v>
      </c>
      <c r="P76" s="2">
        <f>IFERROR(VLOOKUP($A76,'강남영업본부 IU'!$A:$I,4,FALSE),0)</f>
        <v>12733730</v>
      </c>
      <c r="Q76" s="2">
        <f>IFERROR(VLOOKUP($A76,'강남영업본부 IU'!$A:$I,5,FALSE),0)</f>
        <v>18303750</v>
      </c>
      <c r="R76" s="2">
        <f>IFERROR(VLOOKUP($A76,'강남영업본부 IU'!$A:$I,6,FALSE),0)</f>
        <v>8161210</v>
      </c>
      <c r="T76" s="2">
        <f>IFERROR(VLOOKUP($A76,'강남영업본부 IU'!$A:$I,8,FALSE),0)</f>
        <v>0</v>
      </c>
      <c r="U76" s="2">
        <f>IFERROR(VLOOKUP($A76,'강남영업본부 IU'!$A:$I,9,FALSE),0)</f>
        <v>0</v>
      </c>
      <c r="V76" s="2" t="b">
        <f t="shared" si="60"/>
        <v>1</v>
      </c>
      <c r="Z76" s="6">
        <f t="shared" si="53"/>
        <v>1721490</v>
      </c>
      <c r="AA76" s="2">
        <f t="shared" si="61"/>
        <v>666878.09984629508</v>
      </c>
      <c r="AB76" s="2">
        <f t="shared" si="62"/>
        <v>897336.71886197524</v>
      </c>
      <c r="AC76" s="2">
        <f t="shared" si="63"/>
        <v>157275.18129172971</v>
      </c>
      <c r="AD76" s="2">
        <f t="shared" si="54"/>
        <v>0</v>
      </c>
      <c r="AE76" s="2">
        <f t="shared" si="55"/>
        <v>0</v>
      </c>
      <c r="AF76" s="2">
        <f t="shared" si="56"/>
        <v>0</v>
      </c>
      <c r="AG76" s="2" t="b">
        <f t="shared" si="64"/>
        <v>1</v>
      </c>
    </row>
    <row r="77" spans="1:33" ht="16" x14ac:dyDescent="0.25">
      <c r="A77" s="23" t="s">
        <v>46</v>
      </c>
      <c r="B77" s="48">
        <f t="shared" si="72"/>
        <v>44596700</v>
      </c>
      <c r="C77" s="48">
        <f t="shared" si="65"/>
        <v>14453920</v>
      </c>
      <c r="D77" s="48">
        <f t="shared" si="66"/>
        <v>20324140</v>
      </c>
      <c r="E77" s="48">
        <f t="shared" si="67"/>
        <v>8523480</v>
      </c>
      <c r="F77" s="48">
        <f t="shared" si="68"/>
        <v>0</v>
      </c>
      <c r="G77" s="48">
        <f t="shared" si="57"/>
        <v>1176834.2915719543</v>
      </c>
      <c r="H77" s="48">
        <f t="shared" si="69"/>
        <v>0</v>
      </c>
      <c r="I77" s="48">
        <f t="shared" si="70"/>
        <v>0</v>
      </c>
      <c r="J77" s="48">
        <f t="shared" si="58"/>
        <v>118325.70842804584</v>
      </c>
      <c r="K77" s="6" t="b">
        <f t="shared" si="59"/>
        <v>1</v>
      </c>
      <c r="L77" s="6"/>
      <c r="N77" s="2">
        <f t="shared" si="71"/>
        <v>44596700</v>
      </c>
      <c r="O77" s="2">
        <f>IFERROR(VLOOKUP($A77,'강남영업본부 IU'!$A:$I,3,FALSE),0)</f>
        <v>1295160</v>
      </c>
      <c r="P77" s="2">
        <f>IFERROR(VLOOKUP($A77,'강남영업본부 IU'!$A:$I,4,FALSE),0)</f>
        <v>14453920</v>
      </c>
      <c r="Q77" s="2">
        <f>IFERROR(VLOOKUP($A77,'강남영업본부 IU'!$A:$I,5,FALSE),0)</f>
        <v>20324140</v>
      </c>
      <c r="R77" s="2">
        <f>IFERROR(VLOOKUP($A77,'강남영업본부 IU'!$A:$I,6,FALSE),0)</f>
        <v>8523480</v>
      </c>
      <c r="T77" s="2">
        <f>IFERROR(VLOOKUP($A77,'강남영업본부 IU'!$A:$I,8,FALSE),0)</f>
        <v>0</v>
      </c>
      <c r="U77" s="2">
        <f>IFERROR(VLOOKUP($A77,'강남영업본부 IU'!$A:$I,9,FALSE),0)</f>
        <v>0</v>
      </c>
      <c r="V77" s="2" t="b">
        <f t="shared" si="60"/>
        <v>1</v>
      </c>
      <c r="Z77" s="6">
        <f t="shared" si="53"/>
        <v>1295160</v>
      </c>
      <c r="AA77" s="2">
        <f t="shared" si="61"/>
        <v>501724.57568555587</v>
      </c>
      <c r="AB77" s="2">
        <f t="shared" si="62"/>
        <v>675109.71588639833</v>
      </c>
      <c r="AC77" s="2">
        <f t="shared" si="63"/>
        <v>118325.70842804584</v>
      </c>
      <c r="AD77" s="2">
        <f t="shared" si="54"/>
        <v>0</v>
      </c>
      <c r="AE77" s="2">
        <f t="shared" si="55"/>
        <v>0</v>
      </c>
      <c r="AF77" s="2">
        <f t="shared" si="56"/>
        <v>0</v>
      </c>
      <c r="AG77" s="2" t="b">
        <f t="shared" si="64"/>
        <v>1</v>
      </c>
    </row>
    <row r="78" spans="1:33" ht="16" x14ac:dyDescent="0.25">
      <c r="A78" s="23" t="s">
        <v>47</v>
      </c>
      <c r="B78" s="48">
        <f t="shared" si="72"/>
        <v>15253609</v>
      </c>
      <c r="C78" s="48">
        <f t="shared" si="65"/>
        <v>4477567</v>
      </c>
      <c r="D78" s="48">
        <f t="shared" si="66"/>
        <v>7049964</v>
      </c>
      <c r="E78" s="48">
        <f t="shared" si="67"/>
        <v>2904483</v>
      </c>
      <c r="F78" s="48">
        <f t="shared" si="68"/>
        <v>0</v>
      </c>
      <c r="G78" s="48">
        <f t="shared" si="57"/>
        <v>746534.15005409345</v>
      </c>
      <c r="H78" s="48">
        <f t="shared" si="69"/>
        <v>0</v>
      </c>
      <c r="I78" s="48">
        <f t="shared" si="70"/>
        <v>0</v>
      </c>
      <c r="J78" s="48">
        <f t="shared" si="58"/>
        <v>75060.84994590655</v>
      </c>
      <c r="K78" s="6" t="b">
        <f t="shared" si="59"/>
        <v>1</v>
      </c>
      <c r="L78" s="6"/>
      <c r="N78" s="2">
        <f t="shared" si="71"/>
        <v>15253609</v>
      </c>
      <c r="O78" s="2">
        <f>IFERROR(VLOOKUP($A78,'강남영업본부 IU'!$A:$I,3,FALSE),0)</f>
        <v>821595</v>
      </c>
      <c r="P78" s="2">
        <f>IFERROR(VLOOKUP($A78,'강남영업본부 IU'!$A:$I,4,FALSE),0)</f>
        <v>4477567</v>
      </c>
      <c r="Q78" s="2">
        <f>IFERROR(VLOOKUP($A78,'강남영업본부 IU'!$A:$I,5,FALSE),0)</f>
        <v>7049964</v>
      </c>
      <c r="R78" s="2">
        <f>IFERROR(VLOOKUP($A78,'강남영업본부 IU'!$A:$I,6,FALSE),0)</f>
        <v>2904483</v>
      </c>
      <c r="T78" s="2">
        <f>IFERROR(VLOOKUP($A78,'강남영업본부 IU'!$A:$I,8,FALSE),0)</f>
        <v>0</v>
      </c>
      <c r="U78" s="2">
        <f>IFERROR(VLOOKUP($A78,'강남영업본부 IU'!$A:$I,9,FALSE),0)</f>
        <v>0</v>
      </c>
      <c r="V78" s="2" t="b">
        <f t="shared" si="60"/>
        <v>1</v>
      </c>
      <c r="Z78" s="6">
        <f t="shared" si="53"/>
        <v>821595</v>
      </c>
      <c r="AA78" s="2">
        <f t="shared" si="61"/>
        <v>318272.95682415634</v>
      </c>
      <c r="AB78" s="2">
        <f t="shared" si="62"/>
        <v>428261.19322993717</v>
      </c>
      <c r="AC78" s="2">
        <f t="shared" si="63"/>
        <v>75060.84994590655</v>
      </c>
      <c r="AD78" s="2">
        <f t="shared" si="54"/>
        <v>0</v>
      </c>
      <c r="AE78" s="2">
        <f t="shared" si="55"/>
        <v>0</v>
      </c>
      <c r="AF78" s="2">
        <f t="shared" si="56"/>
        <v>0</v>
      </c>
      <c r="AG78" s="2" t="b">
        <f t="shared" si="64"/>
        <v>1</v>
      </c>
    </row>
    <row r="79" spans="1:33" ht="16" x14ac:dyDescent="0.25">
      <c r="A79" s="23" t="s">
        <v>153</v>
      </c>
      <c r="B79" s="48">
        <f t="shared" si="72"/>
        <v>0</v>
      </c>
      <c r="C79" s="48">
        <f t="shared" si="65"/>
        <v>0</v>
      </c>
      <c r="D79" s="48">
        <f t="shared" si="66"/>
        <v>0</v>
      </c>
      <c r="E79" s="48">
        <f t="shared" si="67"/>
        <v>0</v>
      </c>
      <c r="F79" s="48">
        <f t="shared" si="68"/>
        <v>0</v>
      </c>
      <c r="G79" s="48">
        <f t="shared" si="57"/>
        <v>0</v>
      </c>
      <c r="H79" s="48">
        <f t="shared" si="69"/>
        <v>0</v>
      </c>
      <c r="I79" s="48">
        <f t="shared" si="70"/>
        <v>0</v>
      </c>
      <c r="J79" s="48">
        <f t="shared" si="58"/>
        <v>0</v>
      </c>
      <c r="K79" s="6" t="b">
        <f t="shared" si="59"/>
        <v>1</v>
      </c>
      <c r="L79" s="6"/>
      <c r="N79" s="2">
        <f t="shared" si="71"/>
        <v>0</v>
      </c>
      <c r="O79" s="2">
        <f>IFERROR(VLOOKUP($A79,'강남영업본부 IU'!$A:$I,3,FALSE),0)</f>
        <v>0</v>
      </c>
      <c r="P79" s="2">
        <f>IFERROR(VLOOKUP($A79,'강남영업본부 IU'!$A:$I,4,FALSE),0)</f>
        <v>0</v>
      </c>
      <c r="Q79" s="2">
        <f>IFERROR(VLOOKUP($A79,'강남영업본부 IU'!$A:$I,5,FALSE),0)</f>
        <v>0</v>
      </c>
      <c r="R79" s="2">
        <f>IFERROR(VLOOKUP($A79,'강남영업본부 IU'!$A:$I,6,FALSE),0)</f>
        <v>0</v>
      </c>
      <c r="T79" s="2">
        <f>IFERROR(VLOOKUP($A79,'강남영업본부 IU'!$A:$I,8,FALSE),0)</f>
        <v>0</v>
      </c>
      <c r="U79" s="2">
        <f>IFERROR(VLOOKUP($A79,'강남영업본부 IU'!$A:$I,9,FALSE),0)</f>
        <v>0</v>
      </c>
      <c r="V79" s="2" t="b">
        <f t="shared" si="60"/>
        <v>1</v>
      </c>
      <c r="Z79" s="6">
        <f t="shared" si="53"/>
        <v>0</v>
      </c>
      <c r="AA79" s="2">
        <f t="shared" si="61"/>
        <v>0</v>
      </c>
      <c r="AB79" s="2">
        <f t="shared" si="62"/>
        <v>0</v>
      </c>
      <c r="AC79" s="2">
        <f t="shared" si="63"/>
        <v>0</v>
      </c>
      <c r="AD79" s="2">
        <f t="shared" si="54"/>
        <v>0</v>
      </c>
      <c r="AE79" s="2">
        <f t="shared" si="55"/>
        <v>0</v>
      </c>
      <c r="AF79" s="2">
        <f t="shared" si="56"/>
        <v>0</v>
      </c>
      <c r="AG79" s="2" t="b">
        <f t="shared" si="64"/>
        <v>1</v>
      </c>
    </row>
    <row r="80" spans="1:33" ht="16" x14ac:dyDescent="0.25">
      <c r="A80" s="25" t="s">
        <v>48</v>
      </c>
      <c r="B80" s="48">
        <f t="shared" si="72"/>
        <v>86558280</v>
      </c>
      <c r="C80" s="48">
        <f t="shared" si="65"/>
        <v>26515244</v>
      </c>
      <c r="D80" s="48">
        <f t="shared" si="66"/>
        <v>38899436</v>
      </c>
      <c r="E80" s="48">
        <f t="shared" si="67"/>
        <v>21143600</v>
      </c>
      <c r="F80" s="48">
        <f t="shared" si="68"/>
        <v>0</v>
      </c>
      <c r="G80" s="48">
        <f t="shared" si="57"/>
        <v>0</v>
      </c>
      <c r="H80" s="48">
        <f t="shared" si="69"/>
        <v>0</v>
      </c>
      <c r="I80" s="48">
        <f t="shared" si="70"/>
        <v>0</v>
      </c>
      <c r="J80" s="48">
        <f t="shared" si="58"/>
        <v>0</v>
      </c>
      <c r="K80" s="6" t="b">
        <f t="shared" si="59"/>
        <v>1</v>
      </c>
      <c r="L80" s="6"/>
      <c r="N80" s="2">
        <f t="shared" si="71"/>
        <v>86558280</v>
      </c>
      <c r="O80" s="2">
        <f>IFERROR(VLOOKUP($A80,'강남영업본부 IU'!$A:$I,3,FALSE),0)</f>
        <v>0</v>
      </c>
      <c r="P80" s="2">
        <f>IFERROR(VLOOKUP($A80,'강남영업본부 IU'!$A:$I,4,FALSE),0)</f>
        <v>26515244</v>
      </c>
      <c r="Q80" s="2">
        <f>IFERROR(VLOOKUP($A80,'강남영업본부 IU'!$A:$I,5,FALSE),0)</f>
        <v>38899436</v>
      </c>
      <c r="R80" s="2">
        <f>IFERROR(VLOOKUP($A80,'강남영업본부 IU'!$A:$I,6,FALSE),0)</f>
        <v>21143600</v>
      </c>
      <c r="T80" s="2">
        <f>IFERROR(VLOOKUP($A80,'강남영업본부 IU'!$A:$I,8,FALSE),0)</f>
        <v>0</v>
      </c>
      <c r="U80" s="2">
        <f>IFERROR(VLOOKUP($A80,'강남영업본부 IU'!$A:$I,9,FALSE),0)</f>
        <v>0</v>
      </c>
      <c r="V80" s="2" t="b">
        <f t="shared" si="60"/>
        <v>1</v>
      </c>
      <c r="Z80" s="6">
        <f t="shared" si="53"/>
        <v>0</v>
      </c>
      <c r="AA80" s="2">
        <f t="shared" si="61"/>
        <v>0</v>
      </c>
      <c r="AB80" s="2">
        <f t="shared" si="62"/>
        <v>0</v>
      </c>
      <c r="AC80" s="2">
        <f t="shared" si="63"/>
        <v>0</v>
      </c>
      <c r="AD80" s="2">
        <f t="shared" si="54"/>
        <v>0</v>
      </c>
      <c r="AE80" s="2">
        <f t="shared" si="55"/>
        <v>0</v>
      </c>
      <c r="AF80" s="2">
        <f t="shared" si="56"/>
        <v>0</v>
      </c>
      <c r="AG80" s="2" t="b">
        <f t="shared" si="64"/>
        <v>1</v>
      </c>
    </row>
    <row r="81" spans="1:33" ht="16" x14ac:dyDescent="0.25">
      <c r="A81" s="23" t="s">
        <v>49</v>
      </c>
      <c r="B81" s="48">
        <f t="shared" si="72"/>
        <v>4905000</v>
      </c>
      <c r="C81" s="48">
        <f t="shared" si="65"/>
        <v>870000</v>
      </c>
      <c r="D81" s="48">
        <f t="shared" si="66"/>
        <v>1035000</v>
      </c>
      <c r="E81" s="48">
        <f t="shared" si="67"/>
        <v>3000000</v>
      </c>
      <c r="F81" s="48">
        <f t="shared" si="68"/>
        <v>0</v>
      </c>
      <c r="G81" s="48">
        <f t="shared" si="57"/>
        <v>0</v>
      </c>
      <c r="H81" s="48">
        <f t="shared" si="69"/>
        <v>0</v>
      </c>
      <c r="I81" s="48">
        <f t="shared" si="70"/>
        <v>0</v>
      </c>
      <c r="J81" s="48">
        <f t="shared" si="58"/>
        <v>0</v>
      </c>
      <c r="K81" s="6" t="b">
        <f t="shared" si="59"/>
        <v>1</v>
      </c>
      <c r="L81" s="6"/>
      <c r="N81" s="2">
        <f t="shared" si="71"/>
        <v>4905000</v>
      </c>
      <c r="O81" s="2">
        <f>IFERROR(VLOOKUP($A81,'강남영업본부 IU'!$A:$I,3,FALSE),0)</f>
        <v>0</v>
      </c>
      <c r="P81" s="2">
        <f>IFERROR(VLOOKUP($A81,'강남영업본부 IU'!$A:$I,4,FALSE),0)</f>
        <v>870000</v>
      </c>
      <c r="Q81" s="2">
        <f>IFERROR(VLOOKUP($A81,'강남영업본부 IU'!$A:$I,5,FALSE),0)</f>
        <v>1035000</v>
      </c>
      <c r="R81" s="2">
        <f>IFERROR(VLOOKUP($A81,'강남영업본부 IU'!$A:$I,6,FALSE),0)</f>
        <v>3000000</v>
      </c>
      <c r="T81" s="2">
        <f>IFERROR(VLOOKUP($A81,'강남영업본부 IU'!$A:$I,8,FALSE),0)</f>
        <v>0</v>
      </c>
      <c r="U81" s="2">
        <f>IFERROR(VLOOKUP($A81,'강남영업본부 IU'!$A:$I,9,FALSE),0)</f>
        <v>0</v>
      </c>
      <c r="V81" s="2" t="b">
        <f t="shared" si="60"/>
        <v>1</v>
      </c>
      <c r="Z81" s="6">
        <f t="shared" si="53"/>
        <v>0</v>
      </c>
      <c r="AA81" s="2">
        <f t="shared" si="61"/>
        <v>0</v>
      </c>
      <c r="AB81" s="2">
        <f t="shared" si="62"/>
        <v>0</v>
      </c>
      <c r="AC81" s="2">
        <f t="shared" si="63"/>
        <v>0</v>
      </c>
      <c r="AD81" s="2">
        <f t="shared" si="54"/>
        <v>0</v>
      </c>
      <c r="AE81" s="2">
        <f t="shared" si="55"/>
        <v>0</v>
      </c>
      <c r="AF81" s="2">
        <f t="shared" si="56"/>
        <v>0</v>
      </c>
      <c r="AG81" s="2" t="b">
        <f t="shared" si="64"/>
        <v>1</v>
      </c>
    </row>
    <row r="82" spans="1:33" ht="16" x14ac:dyDescent="0.25">
      <c r="A82" s="23" t="s">
        <v>50</v>
      </c>
      <c r="B82" s="48">
        <f t="shared" si="72"/>
        <v>1571500</v>
      </c>
      <c r="C82" s="48">
        <f t="shared" si="65"/>
        <v>0</v>
      </c>
      <c r="D82" s="48">
        <f t="shared" si="66"/>
        <v>0</v>
      </c>
      <c r="E82" s="48">
        <f t="shared" si="67"/>
        <v>0</v>
      </c>
      <c r="F82" s="48">
        <f t="shared" si="68"/>
        <v>0</v>
      </c>
      <c r="G82" s="48">
        <f t="shared" si="57"/>
        <v>1427927.8924652752</v>
      </c>
      <c r="H82" s="48">
        <f t="shared" si="69"/>
        <v>0</v>
      </c>
      <c r="I82" s="48">
        <f t="shared" si="70"/>
        <v>0</v>
      </c>
      <c r="J82" s="48">
        <f t="shared" si="58"/>
        <v>143572.1075347247</v>
      </c>
      <c r="K82" s="6" t="b">
        <f t="shared" si="59"/>
        <v>1</v>
      </c>
      <c r="L82" s="6"/>
      <c r="N82" s="2">
        <f t="shared" si="71"/>
        <v>1571500</v>
      </c>
      <c r="O82" s="2">
        <f>IFERROR(VLOOKUP($A82,'강남영업본부 IU'!$A:$I,3,FALSE),0)</f>
        <v>1571500</v>
      </c>
      <c r="P82" s="2">
        <f>IFERROR(VLOOKUP($A82,'강남영업본부 IU'!$A:$I,4,FALSE),0)</f>
        <v>0</v>
      </c>
      <c r="Q82" s="2">
        <f>IFERROR(VLOOKUP($A82,'강남영업본부 IU'!$A:$I,5,FALSE),0)</f>
        <v>0</v>
      </c>
      <c r="R82" s="2">
        <f>IFERROR(VLOOKUP($A82,'강남영업본부 IU'!$A:$I,6,FALSE),0)</f>
        <v>0</v>
      </c>
      <c r="T82" s="2">
        <f>IFERROR(VLOOKUP($A82,'강남영업본부 IU'!$A:$I,8,FALSE),0)</f>
        <v>0</v>
      </c>
      <c r="U82" s="2">
        <f>IFERROR(VLOOKUP($A82,'강남영업본부 IU'!$A:$I,9,FALSE),0)</f>
        <v>0</v>
      </c>
      <c r="V82" s="2" t="b">
        <f t="shared" si="60"/>
        <v>1</v>
      </c>
      <c r="Z82" s="6">
        <f t="shared" si="53"/>
        <v>1571500</v>
      </c>
      <c r="AA82" s="2">
        <f t="shared" si="61"/>
        <v>608774.33729411894</v>
      </c>
      <c r="AB82" s="2">
        <f t="shared" si="62"/>
        <v>819153.55517115642</v>
      </c>
      <c r="AC82" s="2">
        <f t="shared" si="63"/>
        <v>143572.1075347247</v>
      </c>
      <c r="AD82" s="2">
        <f t="shared" si="54"/>
        <v>0</v>
      </c>
      <c r="AE82" s="2">
        <f t="shared" si="55"/>
        <v>0</v>
      </c>
      <c r="AF82" s="2">
        <f t="shared" si="56"/>
        <v>0</v>
      </c>
      <c r="AG82" s="2" t="b">
        <f t="shared" si="64"/>
        <v>1</v>
      </c>
    </row>
    <row r="83" spans="1:33" ht="16" x14ac:dyDescent="0.25">
      <c r="A83" s="23" t="s">
        <v>51</v>
      </c>
      <c r="B83" s="48">
        <f t="shared" si="72"/>
        <v>1127636</v>
      </c>
      <c r="C83" s="48">
        <f t="shared" si="65"/>
        <v>366438</v>
      </c>
      <c r="D83" s="48">
        <f t="shared" si="66"/>
        <v>516014</v>
      </c>
      <c r="E83" s="48">
        <f t="shared" si="67"/>
        <v>207184</v>
      </c>
      <c r="F83" s="48">
        <f t="shared" si="68"/>
        <v>0</v>
      </c>
      <c r="G83" s="48">
        <f t="shared" si="57"/>
        <v>34528.32320310561</v>
      </c>
      <c r="H83" s="48">
        <f t="shared" si="69"/>
        <v>0</v>
      </c>
      <c r="I83" s="48">
        <f t="shared" si="70"/>
        <v>0</v>
      </c>
      <c r="J83" s="48">
        <f t="shared" si="58"/>
        <v>3471.6767968943927</v>
      </c>
      <c r="K83" s="6" t="b">
        <f t="shared" si="59"/>
        <v>1</v>
      </c>
      <c r="L83" s="6"/>
      <c r="N83" s="2">
        <f t="shared" si="71"/>
        <v>1127636</v>
      </c>
      <c r="O83" s="2">
        <f>IFERROR(VLOOKUP($A83,'강남영업본부 IU'!$A:$I,3,FALSE),0)</f>
        <v>38000</v>
      </c>
      <c r="P83" s="2">
        <f>IFERROR(VLOOKUP($A83,'강남영업본부 IU'!$A:$I,4,FALSE),0)</f>
        <v>366438</v>
      </c>
      <c r="Q83" s="2">
        <f>IFERROR(VLOOKUP($A83,'강남영업본부 IU'!$A:$I,5,FALSE),0)</f>
        <v>516014</v>
      </c>
      <c r="R83" s="2">
        <f>IFERROR(VLOOKUP($A83,'강남영업본부 IU'!$A:$I,6,FALSE),0)</f>
        <v>207184</v>
      </c>
      <c r="T83" s="2">
        <f>IFERROR(VLOOKUP($A83,'강남영업본부 IU'!$A:$I,8,FALSE),0)</f>
        <v>0</v>
      </c>
      <c r="U83" s="2">
        <f>IFERROR(VLOOKUP($A83,'강남영업본부 IU'!$A:$I,9,FALSE),0)</f>
        <v>0</v>
      </c>
      <c r="V83" s="2" t="b">
        <f t="shared" si="60"/>
        <v>1</v>
      </c>
      <c r="Z83" s="6">
        <f t="shared" si="53"/>
        <v>38000</v>
      </c>
      <c r="AA83" s="2">
        <f t="shared" si="61"/>
        <v>14720.601219965969</v>
      </c>
      <c r="AB83" s="2">
        <f t="shared" si="62"/>
        <v>19807.72198313964</v>
      </c>
      <c r="AC83" s="2">
        <f t="shared" si="63"/>
        <v>3471.6767968943927</v>
      </c>
      <c r="AD83" s="2">
        <f t="shared" si="54"/>
        <v>0</v>
      </c>
      <c r="AE83" s="2">
        <f t="shared" si="55"/>
        <v>0</v>
      </c>
      <c r="AF83" s="2">
        <f t="shared" si="56"/>
        <v>0</v>
      </c>
      <c r="AG83" s="2" t="b">
        <f t="shared" si="64"/>
        <v>1</v>
      </c>
    </row>
    <row r="84" spans="1:33" ht="16" x14ac:dyDescent="0.25">
      <c r="A84" s="23" t="s">
        <v>301</v>
      </c>
      <c r="B84" s="48">
        <f t="shared" ref="B84" si="73">N84</f>
        <v>3500000</v>
      </c>
      <c r="C84" s="48">
        <f t="shared" si="65"/>
        <v>0</v>
      </c>
      <c r="D84" s="48">
        <f t="shared" si="66"/>
        <v>3500000</v>
      </c>
      <c r="E84" s="48">
        <f t="shared" si="67"/>
        <v>0</v>
      </c>
      <c r="F84" s="48">
        <f t="shared" si="68"/>
        <v>0</v>
      </c>
      <c r="G84" s="48">
        <f t="shared" si="57"/>
        <v>0</v>
      </c>
      <c r="H84" s="48">
        <f t="shared" si="69"/>
        <v>0</v>
      </c>
      <c r="I84" s="48">
        <f t="shared" si="70"/>
        <v>0</v>
      </c>
      <c r="J84" s="48">
        <f t="shared" si="58"/>
        <v>0</v>
      </c>
      <c r="K84" s="6" t="b">
        <f t="shared" si="59"/>
        <v>1</v>
      </c>
      <c r="L84" s="6"/>
      <c r="N84" s="2">
        <f t="shared" si="71"/>
        <v>3500000</v>
      </c>
      <c r="O84" s="2">
        <f>IFERROR(VLOOKUP($A84,'강남영업본부 IU'!$A:$I,3,FALSE),0)</f>
        <v>0</v>
      </c>
      <c r="P84" s="2">
        <f>IFERROR(VLOOKUP($A84,'강남영업본부 IU'!$A:$I,4,FALSE),0)</f>
        <v>0</v>
      </c>
      <c r="Q84" s="2">
        <f>IFERROR(VLOOKUP($A84,'강남영업본부 IU'!$A:$I,5,FALSE),0)</f>
        <v>3500000</v>
      </c>
      <c r="R84" s="2">
        <f>IFERROR(VLOOKUP($A84,'강남영업본부 IU'!$A:$I,6,FALSE),0)</f>
        <v>0</v>
      </c>
      <c r="T84" s="2">
        <f>IFERROR(VLOOKUP($A84,'강남영업본부 IU'!$A:$I,8,FALSE),0)</f>
        <v>0</v>
      </c>
      <c r="U84" s="2">
        <f>IFERROR(VLOOKUP($A84,'강남영업본부 IU'!$A:$I,9,FALSE),0)</f>
        <v>0</v>
      </c>
      <c r="V84" s="2" t="b">
        <f t="shared" si="60"/>
        <v>1</v>
      </c>
      <c r="Z84" s="6">
        <f t="shared" si="53"/>
        <v>0</v>
      </c>
      <c r="AA84" s="2">
        <f t="shared" si="61"/>
        <v>0</v>
      </c>
      <c r="AB84" s="2">
        <f t="shared" si="62"/>
        <v>0</v>
      </c>
      <c r="AC84" s="2">
        <f t="shared" si="63"/>
        <v>0</v>
      </c>
      <c r="AD84" s="2">
        <f t="shared" si="54"/>
        <v>0</v>
      </c>
      <c r="AE84" s="2">
        <f t="shared" si="55"/>
        <v>0</v>
      </c>
      <c r="AF84" s="2">
        <f t="shared" si="56"/>
        <v>0</v>
      </c>
      <c r="AG84" s="2" t="b">
        <f t="shared" si="64"/>
        <v>1</v>
      </c>
    </row>
    <row r="85" spans="1:33" ht="16" x14ac:dyDescent="0.25">
      <c r="A85" s="23" t="s">
        <v>52</v>
      </c>
      <c r="B85" s="48">
        <f t="shared" si="72"/>
        <v>0</v>
      </c>
      <c r="C85" s="48">
        <f t="shared" si="65"/>
        <v>0</v>
      </c>
      <c r="D85" s="48">
        <f t="shared" si="66"/>
        <v>0</v>
      </c>
      <c r="E85" s="48">
        <f t="shared" si="67"/>
        <v>0</v>
      </c>
      <c r="F85" s="48">
        <f t="shared" si="68"/>
        <v>0</v>
      </c>
      <c r="G85" s="48">
        <f t="shared" si="57"/>
        <v>0</v>
      </c>
      <c r="H85" s="48">
        <f t="shared" si="69"/>
        <v>0</v>
      </c>
      <c r="I85" s="48">
        <f t="shared" si="70"/>
        <v>0</v>
      </c>
      <c r="J85" s="48">
        <f t="shared" si="58"/>
        <v>0</v>
      </c>
      <c r="K85" s="6" t="b">
        <f t="shared" si="59"/>
        <v>1</v>
      </c>
      <c r="L85" s="6"/>
      <c r="N85" s="2">
        <f t="shared" si="71"/>
        <v>0</v>
      </c>
      <c r="O85" s="2">
        <f>IFERROR(VLOOKUP($A85,'강남영업본부 IU'!$A:$I,3,FALSE),0)</f>
        <v>0</v>
      </c>
      <c r="P85" s="2">
        <f>IFERROR(VLOOKUP($A85,'강남영업본부 IU'!$A:$I,4,FALSE),0)</f>
        <v>0</v>
      </c>
      <c r="Q85" s="2">
        <f>IFERROR(VLOOKUP($A85,'강남영업본부 IU'!$A:$I,5,FALSE),0)</f>
        <v>0</v>
      </c>
      <c r="R85" s="2">
        <f>IFERROR(VLOOKUP($A85,'강남영업본부 IU'!$A:$I,6,FALSE),0)</f>
        <v>0</v>
      </c>
      <c r="T85" s="2">
        <f>IFERROR(VLOOKUP($A85,'강남영업본부 IU'!$A:$I,8,FALSE),0)</f>
        <v>0</v>
      </c>
      <c r="U85" s="2">
        <f>IFERROR(VLOOKUP($A85,'강남영업본부 IU'!$A:$I,9,FALSE),0)</f>
        <v>0</v>
      </c>
      <c r="V85" s="2" t="b">
        <f t="shared" si="60"/>
        <v>1</v>
      </c>
      <c r="Z85" s="6">
        <f t="shared" si="53"/>
        <v>0</v>
      </c>
      <c r="AA85" s="2">
        <f t="shared" si="61"/>
        <v>0</v>
      </c>
      <c r="AB85" s="2">
        <f t="shared" si="62"/>
        <v>0</v>
      </c>
      <c r="AC85" s="2">
        <f t="shared" si="63"/>
        <v>0</v>
      </c>
      <c r="AD85" s="2">
        <f t="shared" si="54"/>
        <v>0</v>
      </c>
      <c r="AE85" s="2">
        <f t="shared" si="55"/>
        <v>0</v>
      </c>
      <c r="AF85" s="2">
        <f t="shared" si="56"/>
        <v>0</v>
      </c>
      <c r="AG85" s="2" t="b">
        <f t="shared" si="64"/>
        <v>1</v>
      </c>
    </row>
    <row r="86" spans="1:33" ht="16" x14ac:dyDescent="0.25">
      <c r="A86" s="23" t="s">
        <v>53</v>
      </c>
      <c r="B86" s="48">
        <f t="shared" si="72"/>
        <v>0</v>
      </c>
      <c r="C86" s="48">
        <f t="shared" si="65"/>
        <v>0</v>
      </c>
      <c r="D86" s="48">
        <f t="shared" si="66"/>
        <v>0</v>
      </c>
      <c r="E86" s="48">
        <f t="shared" si="67"/>
        <v>0</v>
      </c>
      <c r="F86" s="48">
        <f t="shared" si="68"/>
        <v>0</v>
      </c>
      <c r="G86" s="48">
        <f t="shared" si="57"/>
        <v>0</v>
      </c>
      <c r="H86" s="48">
        <f t="shared" si="69"/>
        <v>0</v>
      </c>
      <c r="I86" s="48">
        <f t="shared" si="70"/>
        <v>0</v>
      </c>
      <c r="J86" s="48">
        <f t="shared" si="58"/>
        <v>0</v>
      </c>
      <c r="K86" s="6" t="b">
        <f t="shared" si="59"/>
        <v>1</v>
      </c>
      <c r="L86" s="6"/>
      <c r="N86" s="2">
        <f t="shared" si="71"/>
        <v>0</v>
      </c>
      <c r="O86" s="2">
        <f>IFERROR(VLOOKUP($A86,'강남영업본부 IU'!$A:$I,3,FALSE),0)</f>
        <v>0</v>
      </c>
      <c r="P86" s="2">
        <f>IFERROR(VLOOKUP($A86,'강남영업본부 IU'!$A:$I,4,FALSE),0)</f>
        <v>0</v>
      </c>
      <c r="Q86" s="2">
        <f>IFERROR(VLOOKUP($A86,'강남영업본부 IU'!$A:$I,5,FALSE),0)</f>
        <v>0</v>
      </c>
      <c r="R86" s="2">
        <f>IFERROR(VLOOKUP($A86,'강남영업본부 IU'!$A:$I,6,FALSE),0)</f>
        <v>0</v>
      </c>
      <c r="T86" s="2">
        <f>IFERROR(VLOOKUP($A86,'강남영업본부 IU'!$A:$I,8,FALSE),0)</f>
        <v>0</v>
      </c>
      <c r="U86" s="2">
        <f>IFERROR(VLOOKUP($A86,'강남영업본부 IU'!$A:$I,9,FALSE),0)</f>
        <v>0</v>
      </c>
      <c r="V86" s="2" t="b">
        <f t="shared" si="60"/>
        <v>1</v>
      </c>
      <c r="Z86" s="6">
        <f t="shared" si="53"/>
        <v>0</v>
      </c>
      <c r="AA86" s="2">
        <f t="shared" si="61"/>
        <v>0</v>
      </c>
      <c r="AB86" s="2">
        <f t="shared" si="62"/>
        <v>0</v>
      </c>
      <c r="AC86" s="2">
        <f t="shared" si="63"/>
        <v>0</v>
      </c>
      <c r="AD86" s="2">
        <f t="shared" si="54"/>
        <v>0</v>
      </c>
      <c r="AE86" s="2">
        <f t="shared" si="55"/>
        <v>0</v>
      </c>
      <c r="AF86" s="2">
        <f t="shared" si="56"/>
        <v>0</v>
      </c>
      <c r="AG86" s="2" t="b">
        <f t="shared" si="64"/>
        <v>1</v>
      </c>
    </row>
    <row r="87" spans="1:33" ht="16" x14ac:dyDescent="0.25">
      <c r="A87" s="23" t="s">
        <v>209</v>
      </c>
      <c r="B87" s="48">
        <f t="shared" si="72"/>
        <v>0</v>
      </c>
      <c r="C87" s="48">
        <f t="shared" si="65"/>
        <v>0</v>
      </c>
      <c r="D87" s="48">
        <f t="shared" si="66"/>
        <v>0</v>
      </c>
      <c r="E87" s="48">
        <f t="shared" si="67"/>
        <v>0</v>
      </c>
      <c r="F87" s="48">
        <f t="shared" si="68"/>
        <v>0</v>
      </c>
      <c r="G87" s="48">
        <f t="shared" si="57"/>
        <v>0</v>
      </c>
      <c r="H87" s="48">
        <f t="shared" si="69"/>
        <v>0</v>
      </c>
      <c r="I87" s="48">
        <f t="shared" si="70"/>
        <v>0</v>
      </c>
      <c r="J87" s="48">
        <f t="shared" si="58"/>
        <v>0</v>
      </c>
      <c r="K87" s="6" t="b">
        <f t="shared" si="59"/>
        <v>1</v>
      </c>
      <c r="L87" s="6"/>
      <c r="N87" s="2">
        <f t="shared" si="71"/>
        <v>0</v>
      </c>
      <c r="O87" s="2">
        <f>IFERROR(VLOOKUP($A87,'강남영업본부 IU'!$A:$I,3,FALSE),0)</f>
        <v>0</v>
      </c>
      <c r="P87" s="2">
        <f>IFERROR(VLOOKUP($A87,'강남영업본부 IU'!$A:$I,4,FALSE),0)</f>
        <v>0</v>
      </c>
      <c r="Q87" s="2">
        <f>IFERROR(VLOOKUP($A87,'강남영업본부 IU'!$A:$I,5,FALSE),0)</f>
        <v>0</v>
      </c>
      <c r="R87" s="2">
        <f>IFERROR(VLOOKUP($A87,'강남영업본부 IU'!$A:$I,6,FALSE),0)</f>
        <v>0</v>
      </c>
      <c r="T87" s="2">
        <f>IFERROR(VLOOKUP($A87,'강남영업본부 IU'!$A:$I,8,FALSE),0)</f>
        <v>0</v>
      </c>
      <c r="U87" s="2">
        <f>IFERROR(VLOOKUP($A87,'강남영업본부 IU'!$A:$I,9,FALSE),0)</f>
        <v>0</v>
      </c>
      <c r="V87" s="2" t="b">
        <f t="shared" si="60"/>
        <v>1</v>
      </c>
      <c r="Z87" s="6">
        <f t="shared" si="53"/>
        <v>0</v>
      </c>
      <c r="AA87" s="2">
        <f t="shared" si="61"/>
        <v>0</v>
      </c>
      <c r="AB87" s="2">
        <f t="shared" si="62"/>
        <v>0</v>
      </c>
      <c r="AC87" s="2">
        <f t="shared" si="63"/>
        <v>0</v>
      </c>
      <c r="AD87" s="2">
        <f t="shared" si="54"/>
        <v>0</v>
      </c>
      <c r="AE87" s="2">
        <f t="shared" si="55"/>
        <v>0</v>
      </c>
      <c r="AF87" s="2">
        <f t="shared" si="56"/>
        <v>0</v>
      </c>
      <c r="AG87" s="2" t="b">
        <f t="shared" si="64"/>
        <v>1</v>
      </c>
    </row>
    <row r="88" spans="1:33" ht="16" x14ac:dyDescent="0.25">
      <c r="A88" s="23" t="s">
        <v>54</v>
      </c>
      <c r="B88" s="48">
        <f t="shared" si="72"/>
        <v>0</v>
      </c>
      <c r="C88" s="48">
        <f t="shared" si="65"/>
        <v>0</v>
      </c>
      <c r="D88" s="48">
        <f t="shared" si="66"/>
        <v>0</v>
      </c>
      <c r="E88" s="48">
        <f t="shared" si="67"/>
        <v>0</v>
      </c>
      <c r="F88" s="48">
        <f t="shared" si="68"/>
        <v>0</v>
      </c>
      <c r="G88" s="48">
        <f t="shared" si="57"/>
        <v>0</v>
      </c>
      <c r="H88" s="48">
        <f t="shared" si="69"/>
        <v>0</v>
      </c>
      <c r="I88" s="48">
        <f t="shared" si="70"/>
        <v>0</v>
      </c>
      <c r="J88" s="48">
        <f t="shared" si="58"/>
        <v>0</v>
      </c>
      <c r="K88" s="6" t="b">
        <f t="shared" si="59"/>
        <v>1</v>
      </c>
      <c r="L88" s="6"/>
      <c r="N88" s="2">
        <f t="shared" si="71"/>
        <v>0</v>
      </c>
      <c r="O88" s="2">
        <f>IFERROR(VLOOKUP($A88,'강남영업본부 IU'!$A:$I,3,FALSE),0)</f>
        <v>0</v>
      </c>
      <c r="P88" s="2">
        <f>IFERROR(VLOOKUP($A88,'강남영업본부 IU'!$A:$I,4,FALSE),0)</f>
        <v>0</v>
      </c>
      <c r="Q88" s="2">
        <f>IFERROR(VLOOKUP($A88,'강남영업본부 IU'!$A:$I,5,FALSE),0)</f>
        <v>0</v>
      </c>
      <c r="R88" s="2">
        <f>IFERROR(VLOOKUP($A88,'강남영업본부 IU'!$A:$I,6,FALSE),0)</f>
        <v>0</v>
      </c>
      <c r="T88" s="2">
        <f>IFERROR(VLOOKUP($A88,'강남영업본부 IU'!$A:$I,8,FALSE),0)</f>
        <v>0</v>
      </c>
      <c r="U88" s="2">
        <f>IFERROR(VLOOKUP($A88,'강남영업본부 IU'!$A:$I,9,FALSE),0)</f>
        <v>0</v>
      </c>
      <c r="V88" s="2" t="b">
        <f t="shared" si="60"/>
        <v>1</v>
      </c>
      <c r="Z88" s="6">
        <f t="shared" si="53"/>
        <v>0</v>
      </c>
      <c r="AA88" s="2">
        <f t="shared" si="61"/>
        <v>0</v>
      </c>
      <c r="AB88" s="2">
        <f t="shared" si="62"/>
        <v>0</v>
      </c>
      <c r="AC88" s="2">
        <f t="shared" si="63"/>
        <v>0</v>
      </c>
      <c r="AD88" s="2">
        <f t="shared" si="54"/>
        <v>0</v>
      </c>
      <c r="AE88" s="2">
        <f t="shared" si="55"/>
        <v>0</v>
      </c>
      <c r="AF88" s="2">
        <f t="shared" si="56"/>
        <v>0</v>
      </c>
      <c r="AG88" s="2" t="b">
        <f t="shared" si="64"/>
        <v>1</v>
      </c>
    </row>
    <row r="89" spans="1:33" ht="16" x14ac:dyDescent="0.25">
      <c r="A89" s="23" t="s">
        <v>210</v>
      </c>
      <c r="B89" s="48">
        <f t="shared" si="72"/>
        <v>0</v>
      </c>
      <c r="C89" s="48">
        <f t="shared" si="65"/>
        <v>0</v>
      </c>
      <c r="D89" s="48">
        <f t="shared" si="66"/>
        <v>0</v>
      </c>
      <c r="E89" s="48">
        <f t="shared" si="67"/>
        <v>0</v>
      </c>
      <c r="F89" s="48">
        <f t="shared" si="68"/>
        <v>0</v>
      </c>
      <c r="G89" s="48">
        <f t="shared" si="57"/>
        <v>0</v>
      </c>
      <c r="H89" s="48">
        <f t="shared" si="69"/>
        <v>0</v>
      </c>
      <c r="I89" s="48">
        <f t="shared" si="70"/>
        <v>0</v>
      </c>
      <c r="J89" s="48">
        <f t="shared" si="58"/>
        <v>0</v>
      </c>
      <c r="K89" s="6" t="b">
        <f t="shared" si="59"/>
        <v>1</v>
      </c>
      <c r="L89" s="6"/>
      <c r="N89" s="2">
        <f t="shared" si="71"/>
        <v>0</v>
      </c>
      <c r="O89" s="2">
        <f>IFERROR(VLOOKUP($A89,'강남영업본부 IU'!$A:$I,3,FALSE),0)</f>
        <v>0</v>
      </c>
      <c r="P89" s="2">
        <f>IFERROR(VLOOKUP($A89,'강남영업본부 IU'!$A:$I,4,FALSE),0)</f>
        <v>0</v>
      </c>
      <c r="Q89" s="2">
        <f>IFERROR(VLOOKUP($A89,'강남영업본부 IU'!$A:$I,5,FALSE),0)</f>
        <v>0</v>
      </c>
      <c r="R89" s="2">
        <f>IFERROR(VLOOKUP($A89,'강남영업본부 IU'!$A:$I,6,FALSE),0)</f>
        <v>0</v>
      </c>
      <c r="T89" s="2">
        <f>IFERROR(VLOOKUP($A89,'강남영업본부 IU'!$A:$I,8,FALSE),0)</f>
        <v>0</v>
      </c>
      <c r="U89" s="2">
        <f>IFERROR(VLOOKUP($A89,'강남영업본부 IU'!$A:$I,9,FALSE),0)</f>
        <v>0</v>
      </c>
      <c r="V89" s="2" t="b">
        <f t="shared" si="60"/>
        <v>1</v>
      </c>
      <c r="Z89" s="6">
        <f t="shared" si="53"/>
        <v>0</v>
      </c>
      <c r="AA89" s="2">
        <f t="shared" si="61"/>
        <v>0</v>
      </c>
      <c r="AB89" s="2">
        <f t="shared" si="62"/>
        <v>0</v>
      </c>
      <c r="AC89" s="2">
        <f t="shared" si="63"/>
        <v>0</v>
      </c>
      <c r="AD89" s="2">
        <f t="shared" si="54"/>
        <v>0</v>
      </c>
      <c r="AE89" s="2">
        <f t="shared" si="55"/>
        <v>0</v>
      </c>
      <c r="AF89" s="2">
        <f t="shared" si="56"/>
        <v>0</v>
      </c>
      <c r="AG89" s="2" t="b">
        <f t="shared" si="64"/>
        <v>1</v>
      </c>
    </row>
    <row r="90" spans="1:33" ht="16" x14ac:dyDescent="0.25">
      <c r="A90" s="23" t="s">
        <v>55</v>
      </c>
      <c r="B90" s="48">
        <f t="shared" si="72"/>
        <v>0</v>
      </c>
      <c r="C90" s="48">
        <f t="shared" si="65"/>
        <v>0</v>
      </c>
      <c r="D90" s="48">
        <f t="shared" si="66"/>
        <v>0</v>
      </c>
      <c r="E90" s="48">
        <f t="shared" si="67"/>
        <v>0</v>
      </c>
      <c r="F90" s="48">
        <f t="shared" si="68"/>
        <v>0</v>
      </c>
      <c r="G90" s="48">
        <f t="shared" si="57"/>
        <v>0</v>
      </c>
      <c r="H90" s="48">
        <f t="shared" si="69"/>
        <v>0</v>
      </c>
      <c r="I90" s="48">
        <f t="shared" si="70"/>
        <v>0</v>
      </c>
      <c r="J90" s="48">
        <f t="shared" si="58"/>
        <v>0</v>
      </c>
      <c r="K90" s="6" t="b">
        <f t="shared" si="59"/>
        <v>1</v>
      </c>
      <c r="L90" s="6"/>
      <c r="N90" s="2">
        <f t="shared" si="71"/>
        <v>0</v>
      </c>
      <c r="O90" s="2">
        <f>IFERROR(VLOOKUP($A90,'강남영업본부 IU'!$A:$I,3,FALSE),0)</f>
        <v>0</v>
      </c>
      <c r="P90" s="2">
        <f>IFERROR(VLOOKUP($A90,'강남영업본부 IU'!$A:$I,4,FALSE),0)</f>
        <v>0</v>
      </c>
      <c r="Q90" s="2">
        <f>IFERROR(VLOOKUP($A90,'강남영업본부 IU'!$A:$I,5,FALSE),0)</f>
        <v>0</v>
      </c>
      <c r="R90" s="2">
        <f>IFERROR(VLOOKUP($A90,'강남영업본부 IU'!$A:$I,6,FALSE),0)</f>
        <v>0</v>
      </c>
      <c r="T90" s="2">
        <f>IFERROR(VLOOKUP($A90,'강남영업본부 IU'!$A:$I,8,FALSE),0)</f>
        <v>0</v>
      </c>
      <c r="U90" s="2">
        <f>IFERROR(VLOOKUP($A90,'강남영업본부 IU'!$A:$I,9,FALSE),0)</f>
        <v>0</v>
      </c>
      <c r="V90" s="2" t="b">
        <f t="shared" si="60"/>
        <v>1</v>
      </c>
      <c r="Z90" s="6">
        <f t="shared" si="53"/>
        <v>0</v>
      </c>
      <c r="AA90" s="2">
        <f t="shared" si="61"/>
        <v>0</v>
      </c>
      <c r="AB90" s="2">
        <f t="shared" si="62"/>
        <v>0</v>
      </c>
      <c r="AC90" s="2">
        <f t="shared" si="63"/>
        <v>0</v>
      </c>
      <c r="AD90" s="2">
        <f t="shared" si="54"/>
        <v>0</v>
      </c>
      <c r="AE90" s="2">
        <f t="shared" si="55"/>
        <v>0</v>
      </c>
      <c r="AF90" s="2">
        <f t="shared" si="56"/>
        <v>0</v>
      </c>
      <c r="AG90" s="2" t="b">
        <f t="shared" si="64"/>
        <v>1</v>
      </c>
    </row>
    <row r="91" spans="1:33" ht="16" x14ac:dyDescent="0.25">
      <c r="A91" s="27" t="s">
        <v>255</v>
      </c>
      <c r="B91" s="48">
        <f t="shared" si="72"/>
        <v>0</v>
      </c>
      <c r="C91" s="48">
        <f t="shared" si="65"/>
        <v>0</v>
      </c>
      <c r="D91" s="48">
        <f t="shared" si="66"/>
        <v>0</v>
      </c>
      <c r="E91" s="48">
        <f t="shared" si="67"/>
        <v>0</v>
      </c>
      <c r="F91" s="48">
        <f t="shared" si="68"/>
        <v>0</v>
      </c>
      <c r="G91" s="48">
        <f t="shared" si="57"/>
        <v>0</v>
      </c>
      <c r="H91" s="48">
        <f t="shared" si="69"/>
        <v>0</v>
      </c>
      <c r="I91" s="48">
        <f t="shared" si="70"/>
        <v>0</v>
      </c>
      <c r="J91" s="48">
        <f t="shared" si="58"/>
        <v>0</v>
      </c>
      <c r="K91" s="6" t="b">
        <f t="shared" si="59"/>
        <v>1</v>
      </c>
      <c r="L91" s="6"/>
      <c r="N91" s="2">
        <f t="shared" si="71"/>
        <v>0</v>
      </c>
      <c r="O91" s="2">
        <f>IFERROR(VLOOKUP($A91,'강남영업본부 IU'!$A:$I,3,FALSE),0)</f>
        <v>0</v>
      </c>
      <c r="P91" s="2">
        <f>IFERROR(VLOOKUP($A91,'강남영업본부 IU'!$A:$I,4,FALSE),0)</f>
        <v>0</v>
      </c>
      <c r="Q91" s="2">
        <f>IFERROR(VLOOKUP($A91,'강남영업본부 IU'!$A:$I,5,FALSE),0)</f>
        <v>0</v>
      </c>
      <c r="R91" s="2">
        <f>IFERROR(VLOOKUP($A91,'강남영업본부 IU'!$A:$I,6,FALSE),0)</f>
        <v>0</v>
      </c>
      <c r="T91" s="2">
        <f>IFERROR(VLOOKUP($A91,'강남영업본부 IU'!$A:$I,8,FALSE),0)</f>
        <v>0</v>
      </c>
      <c r="U91" s="2">
        <f>IFERROR(VLOOKUP($A91,'강남영업본부 IU'!$A:$I,9,FALSE),0)</f>
        <v>0</v>
      </c>
      <c r="V91" s="2" t="b">
        <f t="shared" si="60"/>
        <v>1</v>
      </c>
      <c r="Z91" s="6">
        <f t="shared" si="53"/>
        <v>0</v>
      </c>
      <c r="AA91" s="2">
        <f t="shared" si="61"/>
        <v>0</v>
      </c>
      <c r="AB91" s="2">
        <f t="shared" si="62"/>
        <v>0</v>
      </c>
      <c r="AC91" s="2">
        <f t="shared" si="63"/>
        <v>0</v>
      </c>
      <c r="AD91" s="2">
        <f t="shared" si="54"/>
        <v>0</v>
      </c>
      <c r="AE91" s="2">
        <f t="shared" si="55"/>
        <v>0</v>
      </c>
      <c r="AF91" s="2">
        <f t="shared" si="56"/>
        <v>0</v>
      </c>
      <c r="AG91" s="2" t="b">
        <f t="shared" si="64"/>
        <v>1</v>
      </c>
    </row>
    <row r="92" spans="1:33" ht="16" x14ac:dyDescent="0.25">
      <c r="A92" s="23" t="s">
        <v>211</v>
      </c>
      <c r="B92" s="48">
        <f t="shared" si="72"/>
        <v>0</v>
      </c>
      <c r="C92" s="48">
        <f t="shared" si="65"/>
        <v>0</v>
      </c>
      <c r="D92" s="48">
        <f t="shared" si="66"/>
        <v>0</v>
      </c>
      <c r="E92" s="48">
        <f t="shared" si="67"/>
        <v>0</v>
      </c>
      <c r="F92" s="48">
        <f t="shared" si="68"/>
        <v>0</v>
      </c>
      <c r="G92" s="48">
        <f t="shared" si="57"/>
        <v>0</v>
      </c>
      <c r="H92" s="48">
        <f t="shared" si="69"/>
        <v>0</v>
      </c>
      <c r="I92" s="48">
        <f t="shared" si="70"/>
        <v>0</v>
      </c>
      <c r="J92" s="48">
        <f t="shared" si="58"/>
        <v>0</v>
      </c>
      <c r="K92" s="6" t="b">
        <f t="shared" si="59"/>
        <v>1</v>
      </c>
      <c r="L92" s="6"/>
      <c r="N92" s="2">
        <f t="shared" si="71"/>
        <v>0</v>
      </c>
      <c r="O92" s="2">
        <f>IFERROR(VLOOKUP($A92,'강남영업본부 IU'!$A:$I,3,FALSE),0)</f>
        <v>0</v>
      </c>
      <c r="P92" s="2">
        <f>IFERROR(VLOOKUP($A92,'강남영업본부 IU'!$A:$I,4,FALSE),0)</f>
        <v>0</v>
      </c>
      <c r="Q92" s="2">
        <f>IFERROR(VLOOKUP($A92,'강남영업본부 IU'!$A:$I,5,FALSE),0)</f>
        <v>0</v>
      </c>
      <c r="R92" s="2">
        <f>IFERROR(VLOOKUP($A92,'강남영업본부 IU'!$A:$I,6,FALSE),0)</f>
        <v>0</v>
      </c>
      <c r="T92" s="2">
        <f>IFERROR(VLOOKUP($A92,'강남영업본부 IU'!$A:$I,8,FALSE),0)</f>
        <v>0</v>
      </c>
      <c r="U92" s="2">
        <f>IFERROR(VLOOKUP($A92,'강남영업본부 IU'!$A:$I,9,FALSE),0)</f>
        <v>0</v>
      </c>
      <c r="V92" s="2" t="b">
        <f t="shared" si="60"/>
        <v>1</v>
      </c>
      <c r="Z92" s="6">
        <f t="shared" si="53"/>
        <v>0</v>
      </c>
      <c r="AA92" s="2">
        <f t="shared" si="61"/>
        <v>0</v>
      </c>
      <c r="AB92" s="2">
        <f t="shared" si="62"/>
        <v>0</v>
      </c>
      <c r="AC92" s="2">
        <f t="shared" si="63"/>
        <v>0</v>
      </c>
      <c r="AD92" s="2">
        <f t="shared" si="54"/>
        <v>0</v>
      </c>
      <c r="AE92" s="2">
        <f t="shared" si="55"/>
        <v>0</v>
      </c>
      <c r="AF92" s="2">
        <f t="shared" si="56"/>
        <v>0</v>
      </c>
      <c r="AG92" s="2" t="b">
        <f t="shared" si="64"/>
        <v>1</v>
      </c>
    </row>
    <row r="93" spans="1:33" ht="16" x14ac:dyDescent="0.25">
      <c r="A93" s="27" t="s">
        <v>212</v>
      </c>
      <c r="B93" s="48">
        <f t="shared" si="72"/>
        <v>0</v>
      </c>
      <c r="C93" s="48">
        <f t="shared" si="65"/>
        <v>0</v>
      </c>
      <c r="D93" s="48">
        <f t="shared" si="66"/>
        <v>0</v>
      </c>
      <c r="E93" s="48">
        <f t="shared" si="67"/>
        <v>0</v>
      </c>
      <c r="F93" s="48">
        <f t="shared" si="68"/>
        <v>0</v>
      </c>
      <c r="G93" s="48">
        <f t="shared" si="57"/>
        <v>0</v>
      </c>
      <c r="H93" s="48">
        <f t="shared" si="69"/>
        <v>0</v>
      </c>
      <c r="I93" s="48">
        <f t="shared" si="70"/>
        <v>0</v>
      </c>
      <c r="J93" s="48">
        <f t="shared" si="58"/>
        <v>0</v>
      </c>
      <c r="K93" s="6" t="b">
        <f t="shared" si="59"/>
        <v>1</v>
      </c>
      <c r="L93" s="6"/>
      <c r="N93" s="2">
        <f t="shared" si="71"/>
        <v>0</v>
      </c>
      <c r="O93" s="2">
        <f>IFERROR(VLOOKUP($A93,'강남영업본부 IU'!$A:$I,3,FALSE),0)</f>
        <v>0</v>
      </c>
      <c r="P93" s="2">
        <f>IFERROR(VLOOKUP($A93,'강남영업본부 IU'!$A:$I,4,FALSE),0)</f>
        <v>0</v>
      </c>
      <c r="Q93" s="2">
        <f>IFERROR(VLOOKUP($A93,'강남영업본부 IU'!$A:$I,5,FALSE),0)</f>
        <v>0</v>
      </c>
      <c r="R93" s="2">
        <f>IFERROR(VLOOKUP($A93,'강남영업본부 IU'!$A:$I,6,FALSE),0)</f>
        <v>0</v>
      </c>
      <c r="T93" s="2">
        <f>IFERROR(VLOOKUP($A93,'강남영업본부 IU'!$A:$I,8,FALSE),0)</f>
        <v>0</v>
      </c>
      <c r="U93" s="2">
        <f>IFERROR(VLOOKUP($A93,'강남영업본부 IU'!$A:$I,9,FALSE),0)</f>
        <v>0</v>
      </c>
      <c r="V93" s="2" t="b">
        <f t="shared" si="60"/>
        <v>1</v>
      </c>
      <c r="Z93" s="6">
        <f t="shared" si="53"/>
        <v>0</v>
      </c>
      <c r="AA93" s="2">
        <f t="shared" si="61"/>
        <v>0</v>
      </c>
      <c r="AB93" s="2">
        <f t="shared" si="62"/>
        <v>0</v>
      </c>
      <c r="AC93" s="2">
        <f t="shared" si="63"/>
        <v>0</v>
      </c>
      <c r="AD93" s="2">
        <f t="shared" si="54"/>
        <v>0</v>
      </c>
      <c r="AE93" s="2">
        <f t="shared" si="55"/>
        <v>0</v>
      </c>
      <c r="AF93" s="2">
        <f t="shared" si="56"/>
        <v>0</v>
      </c>
      <c r="AG93" s="2" t="b">
        <f t="shared" si="64"/>
        <v>1</v>
      </c>
    </row>
    <row r="94" spans="1:33" ht="16" x14ac:dyDescent="0.25">
      <c r="A94" s="23" t="s">
        <v>213</v>
      </c>
      <c r="B94" s="48">
        <f t="shared" si="72"/>
        <v>0</v>
      </c>
      <c r="C94" s="48">
        <f t="shared" si="65"/>
        <v>0</v>
      </c>
      <c r="D94" s="48">
        <f t="shared" si="66"/>
        <v>0</v>
      </c>
      <c r="E94" s="48">
        <f t="shared" si="67"/>
        <v>0</v>
      </c>
      <c r="F94" s="48">
        <f t="shared" si="68"/>
        <v>0</v>
      </c>
      <c r="G94" s="48">
        <f t="shared" si="57"/>
        <v>0</v>
      </c>
      <c r="H94" s="48">
        <f t="shared" si="69"/>
        <v>0</v>
      </c>
      <c r="I94" s="48">
        <f t="shared" si="70"/>
        <v>0</v>
      </c>
      <c r="J94" s="48">
        <f t="shared" si="58"/>
        <v>0</v>
      </c>
      <c r="K94" s="6" t="b">
        <f t="shared" si="59"/>
        <v>1</v>
      </c>
      <c r="L94" s="6"/>
      <c r="N94" s="2">
        <f t="shared" si="71"/>
        <v>0</v>
      </c>
      <c r="O94" s="2">
        <f>IFERROR(VLOOKUP($A94,'강남영업본부 IU'!$A:$I,3,FALSE),0)</f>
        <v>0</v>
      </c>
      <c r="P94" s="2">
        <f>IFERROR(VLOOKUP($A94,'강남영업본부 IU'!$A:$I,4,FALSE),0)</f>
        <v>0</v>
      </c>
      <c r="Q94" s="2">
        <f>IFERROR(VLOOKUP($A94,'강남영업본부 IU'!$A:$I,5,FALSE),0)</f>
        <v>0</v>
      </c>
      <c r="R94" s="2">
        <f>IFERROR(VLOOKUP($A94,'강남영업본부 IU'!$A:$I,6,FALSE),0)</f>
        <v>0</v>
      </c>
      <c r="T94" s="2">
        <f>IFERROR(VLOOKUP($A94,'강남영업본부 IU'!$A:$I,8,FALSE),0)</f>
        <v>0</v>
      </c>
      <c r="U94" s="2">
        <f>IFERROR(VLOOKUP($A94,'강남영업본부 IU'!$A:$I,9,FALSE),0)</f>
        <v>0</v>
      </c>
      <c r="V94" s="2" t="b">
        <f t="shared" si="60"/>
        <v>1</v>
      </c>
      <c r="Z94" s="6">
        <f t="shared" si="53"/>
        <v>0</v>
      </c>
      <c r="AA94" s="2">
        <f t="shared" si="61"/>
        <v>0</v>
      </c>
      <c r="AB94" s="2">
        <f t="shared" si="62"/>
        <v>0</v>
      </c>
      <c r="AC94" s="2">
        <f t="shared" si="63"/>
        <v>0</v>
      </c>
      <c r="AD94" s="2">
        <f t="shared" si="54"/>
        <v>0</v>
      </c>
      <c r="AE94" s="2">
        <f t="shared" si="55"/>
        <v>0</v>
      </c>
      <c r="AF94" s="2">
        <f t="shared" si="56"/>
        <v>0</v>
      </c>
      <c r="AG94" s="2" t="b">
        <f t="shared" si="64"/>
        <v>1</v>
      </c>
    </row>
    <row r="95" spans="1:33" ht="16" x14ac:dyDescent="0.25">
      <c r="A95" s="27" t="s">
        <v>256</v>
      </c>
      <c r="B95" s="48">
        <f t="shared" si="72"/>
        <v>0</v>
      </c>
      <c r="C95" s="48">
        <f t="shared" si="65"/>
        <v>0</v>
      </c>
      <c r="D95" s="48">
        <f t="shared" si="66"/>
        <v>0</v>
      </c>
      <c r="E95" s="48">
        <f t="shared" si="67"/>
        <v>0</v>
      </c>
      <c r="F95" s="48">
        <f t="shared" si="68"/>
        <v>0</v>
      </c>
      <c r="G95" s="48">
        <f t="shared" si="57"/>
        <v>0</v>
      </c>
      <c r="H95" s="48">
        <f t="shared" si="69"/>
        <v>0</v>
      </c>
      <c r="I95" s="48">
        <f t="shared" si="70"/>
        <v>0</v>
      </c>
      <c r="J95" s="48">
        <f t="shared" si="58"/>
        <v>0</v>
      </c>
      <c r="K95" s="6" t="b">
        <f t="shared" si="59"/>
        <v>1</v>
      </c>
      <c r="L95" s="6"/>
      <c r="N95" s="2">
        <f t="shared" si="71"/>
        <v>0</v>
      </c>
      <c r="O95" s="2">
        <f>IFERROR(VLOOKUP($A95,'강남영업본부 IU'!$A:$I,3,FALSE),0)</f>
        <v>0</v>
      </c>
      <c r="P95" s="2">
        <f>IFERROR(VLOOKUP($A95,'강남영업본부 IU'!$A:$I,4,FALSE),0)</f>
        <v>0</v>
      </c>
      <c r="Q95" s="2">
        <f>IFERROR(VLOOKUP($A95,'강남영업본부 IU'!$A:$I,5,FALSE),0)</f>
        <v>0</v>
      </c>
      <c r="R95" s="2">
        <f>IFERROR(VLOOKUP($A95,'강남영업본부 IU'!$A:$I,6,FALSE),0)</f>
        <v>0</v>
      </c>
      <c r="T95" s="2">
        <f>IFERROR(VLOOKUP($A95,'강남영업본부 IU'!$A:$I,8,FALSE),0)</f>
        <v>0</v>
      </c>
      <c r="U95" s="2">
        <f>IFERROR(VLOOKUP($A95,'강남영업본부 IU'!$A:$I,9,FALSE),0)</f>
        <v>0</v>
      </c>
      <c r="V95" s="2" t="b">
        <f t="shared" si="60"/>
        <v>1</v>
      </c>
      <c r="Z95" s="6">
        <f t="shared" si="53"/>
        <v>0</v>
      </c>
      <c r="AA95" s="2">
        <f t="shared" si="61"/>
        <v>0</v>
      </c>
      <c r="AB95" s="2">
        <f t="shared" si="62"/>
        <v>0</v>
      </c>
      <c r="AC95" s="2">
        <f t="shared" si="63"/>
        <v>0</v>
      </c>
      <c r="AD95" s="2">
        <f t="shared" si="54"/>
        <v>0</v>
      </c>
      <c r="AE95" s="2">
        <f t="shared" si="55"/>
        <v>0</v>
      </c>
      <c r="AF95" s="2">
        <f t="shared" si="56"/>
        <v>0</v>
      </c>
      <c r="AG95" s="2" t="b">
        <f t="shared" si="64"/>
        <v>1</v>
      </c>
    </row>
    <row r="96" spans="1:33" ht="16" x14ac:dyDescent="0.25">
      <c r="A96" s="23" t="s">
        <v>154</v>
      </c>
      <c r="B96" s="48">
        <f t="shared" si="72"/>
        <v>0</v>
      </c>
      <c r="C96" s="48">
        <f t="shared" si="65"/>
        <v>0</v>
      </c>
      <c r="D96" s="48">
        <f t="shared" si="66"/>
        <v>0</v>
      </c>
      <c r="E96" s="48">
        <f t="shared" si="67"/>
        <v>0</v>
      </c>
      <c r="F96" s="48">
        <f t="shared" si="68"/>
        <v>0</v>
      </c>
      <c r="G96" s="48">
        <f t="shared" si="57"/>
        <v>0</v>
      </c>
      <c r="H96" s="48">
        <f t="shared" si="69"/>
        <v>0</v>
      </c>
      <c r="I96" s="48">
        <f t="shared" si="70"/>
        <v>0</v>
      </c>
      <c r="J96" s="48">
        <f t="shared" si="58"/>
        <v>0</v>
      </c>
      <c r="K96" s="6" t="b">
        <f t="shared" si="59"/>
        <v>1</v>
      </c>
      <c r="L96" s="6"/>
      <c r="N96" s="2">
        <f t="shared" si="71"/>
        <v>0</v>
      </c>
      <c r="O96" s="2">
        <f>IFERROR(VLOOKUP($A96,'강남영업본부 IU'!$A:$I,3,FALSE),0)</f>
        <v>0</v>
      </c>
      <c r="P96" s="2">
        <f>IFERROR(VLOOKUP($A96,'강남영업본부 IU'!$A:$I,4,FALSE),0)</f>
        <v>0</v>
      </c>
      <c r="Q96" s="2">
        <f>IFERROR(VLOOKUP($A96,'강남영업본부 IU'!$A:$I,5,FALSE),0)</f>
        <v>0</v>
      </c>
      <c r="R96" s="2">
        <f>IFERROR(VLOOKUP($A96,'강남영업본부 IU'!$A:$I,6,FALSE),0)</f>
        <v>0</v>
      </c>
      <c r="T96" s="2">
        <f>IFERROR(VLOOKUP($A96,'강남영업본부 IU'!$A:$I,8,FALSE),0)</f>
        <v>0</v>
      </c>
      <c r="U96" s="2">
        <f>IFERROR(VLOOKUP($A96,'강남영업본부 IU'!$A:$I,9,FALSE),0)</f>
        <v>0</v>
      </c>
      <c r="V96" s="2" t="b">
        <f t="shared" si="60"/>
        <v>1</v>
      </c>
      <c r="Z96" s="6">
        <f t="shared" si="53"/>
        <v>0</v>
      </c>
      <c r="AA96" s="2">
        <f t="shared" si="61"/>
        <v>0</v>
      </c>
      <c r="AB96" s="2">
        <f t="shared" si="62"/>
        <v>0</v>
      </c>
      <c r="AC96" s="2">
        <f t="shared" si="63"/>
        <v>0</v>
      </c>
      <c r="AD96" s="2">
        <f t="shared" si="54"/>
        <v>0</v>
      </c>
      <c r="AE96" s="2">
        <f t="shared" si="55"/>
        <v>0</v>
      </c>
      <c r="AF96" s="2">
        <f t="shared" si="56"/>
        <v>0</v>
      </c>
      <c r="AG96" s="2" t="b">
        <f t="shared" si="64"/>
        <v>1</v>
      </c>
    </row>
    <row r="97" spans="1:33" ht="16" x14ac:dyDescent="0.25">
      <c r="A97" s="23" t="s">
        <v>56</v>
      </c>
      <c r="B97" s="48">
        <f t="shared" si="72"/>
        <v>0</v>
      </c>
      <c r="C97" s="48">
        <f t="shared" si="65"/>
        <v>0</v>
      </c>
      <c r="D97" s="48">
        <f t="shared" si="66"/>
        <v>0</v>
      </c>
      <c r="E97" s="48">
        <f t="shared" si="67"/>
        <v>0</v>
      </c>
      <c r="F97" s="48">
        <f t="shared" si="68"/>
        <v>0</v>
      </c>
      <c r="G97" s="48">
        <f t="shared" si="57"/>
        <v>0</v>
      </c>
      <c r="H97" s="48">
        <f t="shared" si="69"/>
        <v>0</v>
      </c>
      <c r="I97" s="48">
        <f t="shared" si="70"/>
        <v>0</v>
      </c>
      <c r="J97" s="48">
        <f t="shared" si="58"/>
        <v>0</v>
      </c>
      <c r="K97" s="6" t="b">
        <f t="shared" si="59"/>
        <v>1</v>
      </c>
      <c r="L97" s="6"/>
      <c r="N97" s="2">
        <f t="shared" si="71"/>
        <v>0</v>
      </c>
      <c r="O97" s="2">
        <f>IFERROR(VLOOKUP($A97,'강남영업본부 IU'!$A:$I,3,FALSE),0)</f>
        <v>0</v>
      </c>
      <c r="P97" s="2">
        <f>IFERROR(VLOOKUP($A97,'강남영업본부 IU'!$A:$I,4,FALSE),0)</f>
        <v>0</v>
      </c>
      <c r="Q97" s="2">
        <f>IFERROR(VLOOKUP($A97,'강남영업본부 IU'!$A:$I,5,FALSE),0)</f>
        <v>0</v>
      </c>
      <c r="R97" s="2">
        <f>IFERROR(VLOOKUP($A97,'강남영업본부 IU'!$A:$I,6,FALSE),0)</f>
        <v>0</v>
      </c>
      <c r="T97" s="2">
        <f>IFERROR(VLOOKUP($A97,'강남영업본부 IU'!$A:$I,8,FALSE),0)</f>
        <v>0</v>
      </c>
      <c r="U97" s="2">
        <f>IFERROR(VLOOKUP($A97,'강남영업본부 IU'!$A:$I,9,FALSE),0)</f>
        <v>0</v>
      </c>
      <c r="V97" s="2" t="b">
        <f t="shared" si="60"/>
        <v>1</v>
      </c>
      <c r="Z97" s="6">
        <f t="shared" si="53"/>
        <v>0</v>
      </c>
      <c r="AA97" s="2">
        <f t="shared" si="61"/>
        <v>0</v>
      </c>
      <c r="AB97" s="2">
        <f t="shared" si="62"/>
        <v>0</v>
      </c>
      <c r="AC97" s="2">
        <f t="shared" si="63"/>
        <v>0</v>
      </c>
      <c r="AD97" s="2">
        <f t="shared" si="54"/>
        <v>0</v>
      </c>
      <c r="AE97" s="2">
        <f t="shared" si="55"/>
        <v>0</v>
      </c>
      <c r="AF97" s="2">
        <f t="shared" si="56"/>
        <v>0</v>
      </c>
      <c r="AG97" s="2" t="b">
        <f t="shared" si="64"/>
        <v>1</v>
      </c>
    </row>
    <row r="98" spans="1:33" ht="16" x14ac:dyDescent="0.25">
      <c r="A98" s="27" t="s">
        <v>214</v>
      </c>
      <c r="B98" s="48">
        <f t="shared" si="72"/>
        <v>0</v>
      </c>
      <c r="C98" s="48">
        <f t="shared" si="65"/>
        <v>0</v>
      </c>
      <c r="D98" s="48">
        <f t="shared" si="66"/>
        <v>0</v>
      </c>
      <c r="E98" s="48">
        <f t="shared" si="67"/>
        <v>0</v>
      </c>
      <c r="F98" s="48">
        <f t="shared" si="68"/>
        <v>0</v>
      </c>
      <c r="G98" s="48">
        <f t="shared" si="57"/>
        <v>0</v>
      </c>
      <c r="H98" s="48">
        <f t="shared" si="69"/>
        <v>0</v>
      </c>
      <c r="I98" s="48">
        <f t="shared" si="70"/>
        <v>0</v>
      </c>
      <c r="J98" s="48">
        <f t="shared" si="58"/>
        <v>0</v>
      </c>
      <c r="K98" s="6" t="b">
        <f t="shared" si="59"/>
        <v>1</v>
      </c>
      <c r="L98" s="6"/>
      <c r="N98" s="2">
        <f t="shared" si="71"/>
        <v>0</v>
      </c>
      <c r="O98" s="2">
        <f>IFERROR(VLOOKUP($A98,'강남영업본부 IU'!$A:$I,3,FALSE),0)</f>
        <v>0</v>
      </c>
      <c r="P98" s="2">
        <f>IFERROR(VLOOKUP($A98,'강남영업본부 IU'!$A:$I,4,FALSE),0)</f>
        <v>0</v>
      </c>
      <c r="Q98" s="2">
        <f>IFERROR(VLOOKUP($A98,'강남영업본부 IU'!$A:$I,5,FALSE),0)</f>
        <v>0</v>
      </c>
      <c r="R98" s="2">
        <f>IFERROR(VLOOKUP($A98,'강남영업본부 IU'!$A:$I,6,FALSE),0)</f>
        <v>0</v>
      </c>
      <c r="T98" s="2">
        <f>IFERROR(VLOOKUP($A98,'강남영업본부 IU'!$A:$I,8,FALSE),0)</f>
        <v>0</v>
      </c>
      <c r="U98" s="2">
        <f>IFERROR(VLOOKUP($A98,'강남영업본부 IU'!$A:$I,9,FALSE),0)</f>
        <v>0</v>
      </c>
      <c r="V98" s="2" t="b">
        <f t="shared" si="60"/>
        <v>1</v>
      </c>
      <c r="Z98" s="6">
        <f t="shared" si="53"/>
        <v>0</v>
      </c>
      <c r="AA98" s="2">
        <f t="shared" si="61"/>
        <v>0</v>
      </c>
      <c r="AB98" s="2">
        <f t="shared" si="62"/>
        <v>0</v>
      </c>
      <c r="AC98" s="2">
        <f t="shared" si="63"/>
        <v>0</v>
      </c>
      <c r="AD98" s="2">
        <f t="shared" si="54"/>
        <v>0</v>
      </c>
      <c r="AE98" s="2">
        <f t="shared" si="55"/>
        <v>0</v>
      </c>
      <c r="AF98" s="2">
        <f t="shared" si="56"/>
        <v>0</v>
      </c>
      <c r="AG98" s="2" t="b">
        <f t="shared" si="64"/>
        <v>1</v>
      </c>
    </row>
    <row r="99" spans="1:33" ht="16" x14ac:dyDescent="0.25">
      <c r="A99" s="23" t="s">
        <v>129</v>
      </c>
      <c r="B99" s="48">
        <f t="shared" si="72"/>
        <v>0</v>
      </c>
      <c r="C99" s="48">
        <f t="shared" si="65"/>
        <v>0</v>
      </c>
      <c r="D99" s="48">
        <f t="shared" si="66"/>
        <v>0</v>
      </c>
      <c r="E99" s="48">
        <f t="shared" si="67"/>
        <v>0</v>
      </c>
      <c r="F99" s="48">
        <f t="shared" si="68"/>
        <v>0</v>
      </c>
      <c r="G99" s="48">
        <f t="shared" si="57"/>
        <v>0</v>
      </c>
      <c r="H99" s="48">
        <f t="shared" si="69"/>
        <v>0</v>
      </c>
      <c r="I99" s="48">
        <f t="shared" si="70"/>
        <v>0</v>
      </c>
      <c r="J99" s="48">
        <f t="shared" si="58"/>
        <v>0</v>
      </c>
      <c r="K99" s="6" t="b">
        <f t="shared" si="59"/>
        <v>1</v>
      </c>
      <c r="L99" s="6"/>
      <c r="N99" s="2">
        <f t="shared" si="71"/>
        <v>0</v>
      </c>
      <c r="O99" s="2">
        <f>IFERROR(VLOOKUP($A99,'강남영업본부 IU'!$A:$I,3,FALSE),0)</f>
        <v>0</v>
      </c>
      <c r="P99" s="2">
        <f>IFERROR(VLOOKUP($A99,'강남영업본부 IU'!$A:$I,4,FALSE),0)</f>
        <v>0</v>
      </c>
      <c r="Q99" s="2">
        <f>IFERROR(VLOOKUP($A99,'강남영업본부 IU'!$A:$I,5,FALSE),0)</f>
        <v>0</v>
      </c>
      <c r="R99" s="2">
        <f>IFERROR(VLOOKUP($A99,'강남영업본부 IU'!$A:$I,6,FALSE),0)</f>
        <v>0</v>
      </c>
      <c r="T99" s="2">
        <f>IFERROR(VLOOKUP($A99,'강남영업본부 IU'!$A:$I,8,FALSE),0)</f>
        <v>0</v>
      </c>
      <c r="U99" s="2">
        <f>IFERROR(VLOOKUP($A99,'강남영업본부 IU'!$A:$I,9,FALSE),0)</f>
        <v>0</v>
      </c>
      <c r="V99" s="2" t="b">
        <f t="shared" si="60"/>
        <v>1</v>
      </c>
      <c r="Z99" s="6">
        <f t="shared" si="53"/>
        <v>0</v>
      </c>
      <c r="AA99" s="2">
        <f t="shared" si="61"/>
        <v>0</v>
      </c>
      <c r="AB99" s="2">
        <f t="shared" si="62"/>
        <v>0</v>
      </c>
      <c r="AC99" s="2">
        <f t="shared" si="63"/>
        <v>0</v>
      </c>
      <c r="AD99" s="2">
        <f t="shared" ref="AD99:AD116" si="74">$Z99*S$259</f>
        <v>0</v>
      </c>
      <c r="AE99" s="2">
        <f t="shared" ref="AE99:AE116" si="75">$Z99*T$259</f>
        <v>0</v>
      </c>
      <c r="AF99" s="2">
        <f t="shared" ref="AF99:AF116" si="76">$Z99*U$259</f>
        <v>0</v>
      </c>
      <c r="AG99" s="2" t="b">
        <f t="shared" si="64"/>
        <v>1</v>
      </c>
    </row>
    <row r="100" spans="1:33" ht="16" x14ac:dyDescent="0.25">
      <c r="A100" s="23" t="s">
        <v>215</v>
      </c>
      <c r="B100" s="48">
        <f t="shared" si="72"/>
        <v>0</v>
      </c>
      <c r="C100" s="48">
        <f t="shared" si="65"/>
        <v>0</v>
      </c>
      <c r="D100" s="48">
        <f t="shared" si="66"/>
        <v>0</v>
      </c>
      <c r="E100" s="48">
        <f t="shared" si="67"/>
        <v>0</v>
      </c>
      <c r="F100" s="48">
        <f t="shared" si="68"/>
        <v>0</v>
      </c>
      <c r="G100" s="48">
        <f t="shared" si="57"/>
        <v>0</v>
      </c>
      <c r="H100" s="48">
        <f t="shared" si="69"/>
        <v>0</v>
      </c>
      <c r="I100" s="48">
        <f t="shared" si="70"/>
        <v>0</v>
      </c>
      <c r="J100" s="48">
        <f t="shared" si="58"/>
        <v>0</v>
      </c>
      <c r="K100" s="6" t="b">
        <f t="shared" si="59"/>
        <v>1</v>
      </c>
      <c r="L100" s="6"/>
      <c r="N100" s="2">
        <f t="shared" si="71"/>
        <v>0</v>
      </c>
      <c r="O100" s="2">
        <f>IFERROR(VLOOKUP($A100,'강남영업본부 IU'!$A:$I,3,FALSE),0)</f>
        <v>0</v>
      </c>
      <c r="P100" s="2">
        <f>IFERROR(VLOOKUP($A100,'강남영업본부 IU'!$A:$I,4,FALSE),0)</f>
        <v>0</v>
      </c>
      <c r="Q100" s="2">
        <f>IFERROR(VLOOKUP($A100,'강남영업본부 IU'!$A:$I,5,FALSE),0)</f>
        <v>0</v>
      </c>
      <c r="R100" s="2">
        <f>IFERROR(VLOOKUP($A100,'강남영업본부 IU'!$A:$I,6,FALSE),0)</f>
        <v>0</v>
      </c>
      <c r="T100" s="2">
        <f>IFERROR(VLOOKUP($A100,'강남영업본부 IU'!$A:$I,8,FALSE),0)</f>
        <v>0</v>
      </c>
      <c r="U100" s="2">
        <f>IFERROR(VLOOKUP($A100,'강남영업본부 IU'!$A:$I,9,FALSE),0)</f>
        <v>0</v>
      </c>
      <c r="V100" s="2" t="b">
        <f t="shared" ref="V100:V134" si="77">N100=SUM(O100:U100)</f>
        <v>1</v>
      </c>
      <c r="Z100" s="6">
        <f t="shared" si="53"/>
        <v>0</v>
      </c>
      <c r="AA100" s="2">
        <f t="shared" si="61"/>
        <v>0</v>
      </c>
      <c r="AB100" s="2">
        <f t="shared" si="62"/>
        <v>0</v>
      </c>
      <c r="AC100" s="2">
        <f t="shared" si="63"/>
        <v>0</v>
      </c>
      <c r="AD100" s="2">
        <f t="shared" si="74"/>
        <v>0</v>
      </c>
      <c r="AE100" s="2">
        <f t="shared" si="75"/>
        <v>0</v>
      </c>
      <c r="AF100" s="2">
        <f t="shared" si="76"/>
        <v>0</v>
      </c>
      <c r="AG100" s="2" t="b">
        <f t="shared" si="64"/>
        <v>1</v>
      </c>
    </row>
    <row r="101" spans="1:33" ht="16" x14ac:dyDescent="0.25">
      <c r="A101" s="23" t="s">
        <v>336</v>
      </c>
      <c r="B101" s="48">
        <f t="shared" ref="B101" si="78">N101</f>
        <v>0</v>
      </c>
      <c r="C101" s="48">
        <f t="shared" si="65"/>
        <v>0</v>
      </c>
      <c r="D101" s="48">
        <f t="shared" si="66"/>
        <v>0</v>
      </c>
      <c r="E101" s="48">
        <f t="shared" si="67"/>
        <v>0</v>
      </c>
      <c r="F101" s="48">
        <f t="shared" si="68"/>
        <v>0</v>
      </c>
      <c r="G101" s="48">
        <f t="shared" si="57"/>
        <v>0</v>
      </c>
      <c r="H101" s="48">
        <f t="shared" si="69"/>
        <v>0</v>
      </c>
      <c r="I101" s="48">
        <f t="shared" si="70"/>
        <v>0</v>
      </c>
      <c r="J101" s="48">
        <f t="shared" si="58"/>
        <v>0</v>
      </c>
      <c r="K101" s="6" t="b">
        <f t="shared" si="59"/>
        <v>1</v>
      </c>
      <c r="L101" s="6"/>
      <c r="N101" s="2">
        <f t="shared" si="71"/>
        <v>0</v>
      </c>
      <c r="O101" s="2">
        <f>IFERROR(VLOOKUP($A101,'강남영업본부 IU'!$A:$I,3,FALSE),0)</f>
        <v>0</v>
      </c>
      <c r="P101" s="2">
        <f>IFERROR(VLOOKUP($A101,'강남영업본부 IU'!$A:$I,4,FALSE),0)</f>
        <v>0</v>
      </c>
      <c r="Q101" s="2">
        <f>IFERROR(VLOOKUP($A101,'강남영업본부 IU'!$A:$I,5,FALSE),0)</f>
        <v>0</v>
      </c>
      <c r="R101" s="2">
        <f>IFERROR(VLOOKUP($A101,'강남영업본부 IU'!$A:$I,6,FALSE),0)</f>
        <v>0</v>
      </c>
      <c r="T101" s="2">
        <f>IFERROR(VLOOKUP($A101,'강남영업본부 IU'!$A:$I,8,FALSE),0)</f>
        <v>0</v>
      </c>
      <c r="U101" s="2">
        <f>IFERROR(VLOOKUP($A101,'강남영업본부 IU'!$A:$I,9,FALSE),0)</f>
        <v>0</v>
      </c>
      <c r="V101" s="2" t="b">
        <f t="shared" si="77"/>
        <v>1</v>
      </c>
      <c r="Z101" s="6">
        <f t="shared" si="53"/>
        <v>0</v>
      </c>
      <c r="AA101" s="2">
        <f t="shared" si="61"/>
        <v>0</v>
      </c>
      <c r="AB101" s="2">
        <f t="shared" si="62"/>
        <v>0</v>
      </c>
      <c r="AC101" s="2">
        <f t="shared" si="63"/>
        <v>0</v>
      </c>
      <c r="AD101" s="2">
        <f t="shared" si="74"/>
        <v>0</v>
      </c>
      <c r="AE101" s="2">
        <f t="shared" si="75"/>
        <v>0</v>
      </c>
      <c r="AF101" s="2">
        <f t="shared" si="76"/>
        <v>0</v>
      </c>
      <c r="AG101" s="2" t="b">
        <f t="shared" si="64"/>
        <v>1</v>
      </c>
    </row>
    <row r="102" spans="1:33" ht="16" x14ac:dyDescent="0.25">
      <c r="A102" s="23" t="s">
        <v>216</v>
      </c>
      <c r="B102" s="48">
        <f t="shared" si="72"/>
        <v>0</v>
      </c>
      <c r="C102" s="48">
        <f t="shared" si="65"/>
        <v>0</v>
      </c>
      <c r="D102" s="48">
        <f t="shared" si="66"/>
        <v>0</v>
      </c>
      <c r="E102" s="48">
        <f t="shared" si="67"/>
        <v>0</v>
      </c>
      <c r="F102" s="48">
        <f t="shared" si="68"/>
        <v>0</v>
      </c>
      <c r="G102" s="48">
        <f t="shared" si="57"/>
        <v>0</v>
      </c>
      <c r="H102" s="48">
        <f t="shared" si="69"/>
        <v>0</v>
      </c>
      <c r="I102" s="48">
        <f t="shared" si="70"/>
        <v>0</v>
      </c>
      <c r="J102" s="48">
        <f t="shared" si="58"/>
        <v>0</v>
      </c>
      <c r="K102" s="6" t="b">
        <f t="shared" si="59"/>
        <v>1</v>
      </c>
      <c r="L102" s="6"/>
      <c r="N102" s="2">
        <f t="shared" si="71"/>
        <v>0</v>
      </c>
      <c r="O102" s="2">
        <f>IFERROR(VLOOKUP($A102,'강남영업본부 IU'!$A:$I,3,FALSE),0)</f>
        <v>0</v>
      </c>
      <c r="P102" s="2">
        <f>IFERROR(VLOOKUP($A102,'강남영업본부 IU'!$A:$I,4,FALSE),0)</f>
        <v>0</v>
      </c>
      <c r="Q102" s="2">
        <f>IFERROR(VLOOKUP($A102,'강남영업본부 IU'!$A:$I,5,FALSE),0)</f>
        <v>0</v>
      </c>
      <c r="R102" s="2">
        <f>IFERROR(VLOOKUP($A102,'강남영업본부 IU'!$A:$I,6,FALSE),0)</f>
        <v>0</v>
      </c>
      <c r="T102" s="2">
        <f>IFERROR(VLOOKUP($A102,'강남영업본부 IU'!$A:$I,8,FALSE),0)</f>
        <v>0</v>
      </c>
      <c r="U102" s="2">
        <f>IFERROR(VLOOKUP($A102,'강남영업본부 IU'!$A:$I,9,FALSE),0)</f>
        <v>0</v>
      </c>
      <c r="V102" s="2" t="b">
        <f t="shared" si="77"/>
        <v>1</v>
      </c>
      <c r="Z102" s="6">
        <f t="shared" si="53"/>
        <v>0</v>
      </c>
      <c r="AA102" s="2">
        <f t="shared" si="61"/>
        <v>0</v>
      </c>
      <c r="AB102" s="2">
        <f t="shared" si="62"/>
        <v>0</v>
      </c>
      <c r="AC102" s="2">
        <f t="shared" si="63"/>
        <v>0</v>
      </c>
      <c r="AD102" s="2">
        <f t="shared" si="74"/>
        <v>0</v>
      </c>
      <c r="AE102" s="2">
        <f t="shared" si="75"/>
        <v>0</v>
      </c>
      <c r="AF102" s="2">
        <f t="shared" si="76"/>
        <v>0</v>
      </c>
      <c r="AG102" s="2" t="b">
        <f t="shared" si="64"/>
        <v>1</v>
      </c>
    </row>
    <row r="103" spans="1:33" ht="16" x14ac:dyDescent="0.25">
      <c r="A103" s="23" t="s">
        <v>130</v>
      </c>
      <c r="B103" s="48">
        <f t="shared" si="72"/>
        <v>0</v>
      </c>
      <c r="C103" s="48">
        <f t="shared" si="65"/>
        <v>0</v>
      </c>
      <c r="D103" s="48">
        <f t="shared" si="66"/>
        <v>0</v>
      </c>
      <c r="E103" s="48">
        <f t="shared" si="67"/>
        <v>0</v>
      </c>
      <c r="F103" s="48">
        <f t="shared" si="68"/>
        <v>0</v>
      </c>
      <c r="G103" s="48">
        <f t="shared" si="57"/>
        <v>0</v>
      </c>
      <c r="H103" s="48">
        <f t="shared" si="69"/>
        <v>0</v>
      </c>
      <c r="I103" s="48">
        <f t="shared" si="70"/>
        <v>0</v>
      </c>
      <c r="J103" s="48">
        <f t="shared" si="58"/>
        <v>0</v>
      </c>
      <c r="K103" s="6" t="b">
        <f t="shared" si="59"/>
        <v>1</v>
      </c>
      <c r="L103" s="6"/>
      <c r="N103" s="2">
        <f t="shared" si="71"/>
        <v>0</v>
      </c>
      <c r="O103" s="2">
        <f>IFERROR(VLOOKUP($A103,'강남영업본부 IU'!$A:$I,3,FALSE),0)</f>
        <v>0</v>
      </c>
      <c r="P103" s="2">
        <f>IFERROR(VLOOKUP($A103,'강남영업본부 IU'!$A:$I,4,FALSE),0)</f>
        <v>0</v>
      </c>
      <c r="Q103" s="2">
        <f>IFERROR(VLOOKUP($A103,'강남영업본부 IU'!$A:$I,5,FALSE),0)</f>
        <v>0</v>
      </c>
      <c r="R103" s="2">
        <f>IFERROR(VLOOKUP($A103,'강남영업본부 IU'!$A:$I,6,FALSE),0)</f>
        <v>0</v>
      </c>
      <c r="T103" s="2">
        <f>IFERROR(VLOOKUP($A103,'강남영업본부 IU'!$A:$I,8,FALSE),0)</f>
        <v>0</v>
      </c>
      <c r="U103" s="2">
        <f>IFERROR(VLOOKUP($A103,'강남영업본부 IU'!$A:$I,9,FALSE),0)</f>
        <v>0</v>
      </c>
      <c r="V103" s="2" t="b">
        <f t="shared" si="77"/>
        <v>1</v>
      </c>
      <c r="Z103" s="6">
        <f t="shared" si="53"/>
        <v>0</v>
      </c>
      <c r="AA103" s="2">
        <f t="shared" si="61"/>
        <v>0</v>
      </c>
      <c r="AB103" s="2">
        <f t="shared" si="62"/>
        <v>0</v>
      </c>
      <c r="AC103" s="2">
        <f t="shared" si="63"/>
        <v>0</v>
      </c>
      <c r="AD103" s="2">
        <f t="shared" si="74"/>
        <v>0</v>
      </c>
      <c r="AE103" s="2">
        <f t="shared" si="75"/>
        <v>0</v>
      </c>
      <c r="AF103" s="2">
        <f t="shared" si="76"/>
        <v>0</v>
      </c>
      <c r="AG103" s="2" t="b">
        <f t="shared" si="64"/>
        <v>1</v>
      </c>
    </row>
    <row r="104" spans="1:33" ht="16" x14ac:dyDescent="0.25">
      <c r="A104" s="23" t="s">
        <v>57</v>
      </c>
      <c r="B104" s="48">
        <f t="shared" si="72"/>
        <v>0</v>
      </c>
      <c r="C104" s="48">
        <f t="shared" si="65"/>
        <v>0</v>
      </c>
      <c r="D104" s="48">
        <f t="shared" si="66"/>
        <v>0</v>
      </c>
      <c r="E104" s="48">
        <f t="shared" si="67"/>
        <v>0</v>
      </c>
      <c r="F104" s="48">
        <f t="shared" si="68"/>
        <v>0</v>
      </c>
      <c r="G104" s="48">
        <f t="shared" si="57"/>
        <v>0</v>
      </c>
      <c r="H104" s="48">
        <f t="shared" si="69"/>
        <v>0</v>
      </c>
      <c r="I104" s="48">
        <f t="shared" si="70"/>
        <v>0</v>
      </c>
      <c r="J104" s="48">
        <f t="shared" si="58"/>
        <v>0</v>
      </c>
      <c r="K104" s="6" t="b">
        <f t="shared" si="59"/>
        <v>1</v>
      </c>
      <c r="L104" s="6"/>
      <c r="N104" s="2">
        <f t="shared" si="71"/>
        <v>0</v>
      </c>
      <c r="O104" s="2">
        <f>IFERROR(VLOOKUP($A104,'강남영업본부 IU'!$A:$I,3,FALSE),0)</f>
        <v>0</v>
      </c>
      <c r="P104" s="2">
        <f>IFERROR(VLOOKUP($A104,'강남영업본부 IU'!$A:$I,4,FALSE),0)</f>
        <v>0</v>
      </c>
      <c r="Q104" s="2">
        <f>IFERROR(VLOOKUP($A104,'강남영업본부 IU'!$A:$I,5,FALSE),0)</f>
        <v>0</v>
      </c>
      <c r="R104" s="2">
        <f>IFERROR(VLOOKUP($A104,'강남영업본부 IU'!$A:$I,6,FALSE),0)</f>
        <v>0</v>
      </c>
      <c r="T104" s="2">
        <f>IFERROR(VLOOKUP($A104,'강남영업본부 IU'!$A:$I,8,FALSE),0)</f>
        <v>0</v>
      </c>
      <c r="U104" s="2">
        <f>IFERROR(VLOOKUP($A104,'강남영업본부 IU'!$A:$I,9,FALSE),0)</f>
        <v>0</v>
      </c>
      <c r="V104" s="2" t="b">
        <f t="shared" si="77"/>
        <v>1</v>
      </c>
      <c r="Z104" s="6">
        <f t="shared" si="53"/>
        <v>0</v>
      </c>
      <c r="AA104" s="2">
        <f t="shared" si="61"/>
        <v>0</v>
      </c>
      <c r="AB104" s="2">
        <f t="shared" si="62"/>
        <v>0</v>
      </c>
      <c r="AC104" s="2">
        <f t="shared" si="63"/>
        <v>0</v>
      </c>
      <c r="AD104" s="2">
        <f t="shared" si="74"/>
        <v>0</v>
      </c>
      <c r="AE104" s="2">
        <f t="shared" si="75"/>
        <v>0</v>
      </c>
      <c r="AF104" s="2">
        <f t="shared" si="76"/>
        <v>0</v>
      </c>
      <c r="AG104" s="2" t="b">
        <f t="shared" si="64"/>
        <v>1</v>
      </c>
    </row>
    <row r="105" spans="1:33" ht="16" x14ac:dyDescent="0.25">
      <c r="A105" s="23" t="s">
        <v>58</v>
      </c>
      <c r="B105" s="48">
        <f t="shared" si="72"/>
        <v>0</v>
      </c>
      <c r="C105" s="48">
        <f t="shared" si="65"/>
        <v>0</v>
      </c>
      <c r="D105" s="48">
        <f t="shared" si="66"/>
        <v>0</v>
      </c>
      <c r="E105" s="48">
        <f t="shared" si="67"/>
        <v>0</v>
      </c>
      <c r="F105" s="48">
        <f t="shared" si="68"/>
        <v>0</v>
      </c>
      <c r="G105" s="48">
        <f t="shared" si="57"/>
        <v>0</v>
      </c>
      <c r="H105" s="48">
        <f t="shared" si="69"/>
        <v>0</v>
      </c>
      <c r="I105" s="48">
        <f t="shared" si="70"/>
        <v>0</v>
      </c>
      <c r="J105" s="48">
        <f t="shared" si="58"/>
        <v>0</v>
      </c>
      <c r="K105" s="6" t="b">
        <f t="shared" si="59"/>
        <v>1</v>
      </c>
      <c r="L105" s="6"/>
      <c r="N105" s="2">
        <f t="shared" si="71"/>
        <v>0</v>
      </c>
      <c r="O105" s="2">
        <f>IFERROR(VLOOKUP($A105,'강남영업본부 IU'!$A:$I,3,FALSE),0)</f>
        <v>0</v>
      </c>
      <c r="P105" s="2">
        <f>IFERROR(VLOOKUP($A105,'강남영업본부 IU'!$A:$I,4,FALSE),0)</f>
        <v>0</v>
      </c>
      <c r="Q105" s="2">
        <f>IFERROR(VLOOKUP($A105,'강남영업본부 IU'!$A:$I,5,FALSE),0)</f>
        <v>0</v>
      </c>
      <c r="R105" s="2">
        <f>IFERROR(VLOOKUP($A105,'강남영업본부 IU'!$A:$I,6,FALSE),0)</f>
        <v>0</v>
      </c>
      <c r="T105" s="2">
        <f>IFERROR(VLOOKUP($A105,'강남영업본부 IU'!$A:$I,8,FALSE),0)</f>
        <v>0</v>
      </c>
      <c r="U105" s="2">
        <f>IFERROR(VLOOKUP($A105,'강남영업본부 IU'!$A:$I,9,FALSE),0)</f>
        <v>0</v>
      </c>
      <c r="V105" s="2" t="b">
        <f t="shared" si="77"/>
        <v>1</v>
      </c>
      <c r="Z105" s="6">
        <f t="shared" si="53"/>
        <v>0</v>
      </c>
      <c r="AA105" s="2">
        <f t="shared" si="61"/>
        <v>0</v>
      </c>
      <c r="AB105" s="2">
        <f t="shared" si="62"/>
        <v>0</v>
      </c>
      <c r="AC105" s="2">
        <f t="shared" si="63"/>
        <v>0</v>
      </c>
      <c r="AD105" s="2">
        <f t="shared" si="74"/>
        <v>0</v>
      </c>
      <c r="AE105" s="2">
        <f t="shared" si="75"/>
        <v>0</v>
      </c>
      <c r="AF105" s="2">
        <f t="shared" si="76"/>
        <v>0</v>
      </c>
      <c r="AG105" s="2" t="b">
        <f t="shared" si="64"/>
        <v>1</v>
      </c>
    </row>
    <row r="106" spans="1:33" ht="16" x14ac:dyDescent="0.25">
      <c r="A106" s="23" t="s">
        <v>59</v>
      </c>
      <c r="B106" s="48">
        <f t="shared" si="72"/>
        <v>0</v>
      </c>
      <c r="C106" s="48">
        <f t="shared" si="65"/>
        <v>0</v>
      </c>
      <c r="D106" s="48">
        <f t="shared" si="66"/>
        <v>0</v>
      </c>
      <c r="E106" s="48">
        <f t="shared" si="67"/>
        <v>0</v>
      </c>
      <c r="F106" s="48">
        <f t="shared" si="68"/>
        <v>0</v>
      </c>
      <c r="G106" s="48">
        <f t="shared" si="57"/>
        <v>0</v>
      </c>
      <c r="H106" s="48">
        <f t="shared" si="69"/>
        <v>0</v>
      </c>
      <c r="I106" s="48">
        <f t="shared" si="70"/>
        <v>0</v>
      </c>
      <c r="J106" s="48">
        <f t="shared" si="58"/>
        <v>0</v>
      </c>
      <c r="K106" s="6" t="b">
        <f t="shared" si="59"/>
        <v>1</v>
      </c>
      <c r="L106" s="6"/>
      <c r="N106" s="2">
        <f t="shared" si="71"/>
        <v>0</v>
      </c>
      <c r="O106" s="2">
        <f>IFERROR(VLOOKUP($A106,'강남영업본부 IU'!$A:$I,3,FALSE),0)</f>
        <v>0</v>
      </c>
      <c r="P106" s="2">
        <f>IFERROR(VLOOKUP($A106,'강남영업본부 IU'!$A:$I,4,FALSE),0)</f>
        <v>0</v>
      </c>
      <c r="Q106" s="2">
        <f>IFERROR(VLOOKUP($A106,'강남영업본부 IU'!$A:$I,5,FALSE),0)</f>
        <v>0</v>
      </c>
      <c r="R106" s="2">
        <f>IFERROR(VLOOKUP($A106,'강남영업본부 IU'!$A:$I,6,FALSE),0)</f>
        <v>0</v>
      </c>
      <c r="T106" s="2">
        <f>IFERROR(VLOOKUP($A106,'강남영업본부 IU'!$A:$I,8,FALSE),0)</f>
        <v>0</v>
      </c>
      <c r="U106" s="2">
        <f>IFERROR(VLOOKUP($A106,'강남영업본부 IU'!$A:$I,9,FALSE),0)</f>
        <v>0</v>
      </c>
      <c r="V106" s="2" t="b">
        <f t="shared" si="77"/>
        <v>1</v>
      </c>
      <c r="Z106" s="6">
        <f t="shared" si="53"/>
        <v>0</v>
      </c>
      <c r="AA106" s="2">
        <f t="shared" si="61"/>
        <v>0</v>
      </c>
      <c r="AB106" s="2">
        <f t="shared" si="62"/>
        <v>0</v>
      </c>
      <c r="AC106" s="2">
        <f t="shared" si="63"/>
        <v>0</v>
      </c>
      <c r="AD106" s="2">
        <f t="shared" si="74"/>
        <v>0</v>
      </c>
      <c r="AE106" s="2">
        <f t="shared" si="75"/>
        <v>0</v>
      </c>
      <c r="AF106" s="2">
        <f t="shared" si="76"/>
        <v>0</v>
      </c>
      <c r="AG106" s="2" t="b">
        <f t="shared" si="64"/>
        <v>1</v>
      </c>
    </row>
    <row r="107" spans="1:33" ht="16" x14ac:dyDescent="0.25">
      <c r="A107" s="28" t="s">
        <v>217</v>
      </c>
      <c r="B107" s="48">
        <f t="shared" si="72"/>
        <v>0</v>
      </c>
      <c r="C107" s="48">
        <f t="shared" si="65"/>
        <v>0</v>
      </c>
      <c r="D107" s="48">
        <f t="shared" si="66"/>
        <v>0</v>
      </c>
      <c r="E107" s="48">
        <f t="shared" si="67"/>
        <v>0</v>
      </c>
      <c r="F107" s="48">
        <f t="shared" si="68"/>
        <v>0</v>
      </c>
      <c r="G107" s="48">
        <f t="shared" si="57"/>
        <v>0</v>
      </c>
      <c r="H107" s="48">
        <f t="shared" si="69"/>
        <v>0</v>
      </c>
      <c r="I107" s="48">
        <f t="shared" si="70"/>
        <v>0</v>
      </c>
      <c r="J107" s="48">
        <f t="shared" si="58"/>
        <v>0</v>
      </c>
      <c r="K107" s="6" t="b">
        <f t="shared" si="59"/>
        <v>1</v>
      </c>
      <c r="L107" s="6"/>
      <c r="N107" s="2">
        <f t="shared" si="71"/>
        <v>0</v>
      </c>
      <c r="O107" s="2">
        <f>IFERROR(VLOOKUP($A107,'강남영업본부 IU'!$A:$I,3,FALSE),0)</f>
        <v>0</v>
      </c>
      <c r="P107" s="2">
        <f>IFERROR(VLOOKUP($A107,'강남영업본부 IU'!$A:$I,4,FALSE),0)</f>
        <v>0</v>
      </c>
      <c r="Q107" s="2">
        <f>IFERROR(VLOOKUP($A107,'강남영업본부 IU'!$A:$I,5,FALSE),0)</f>
        <v>0</v>
      </c>
      <c r="R107" s="2">
        <f>IFERROR(VLOOKUP($A107,'강남영업본부 IU'!$A:$I,6,FALSE),0)</f>
        <v>0</v>
      </c>
      <c r="T107" s="2">
        <f>IFERROR(VLOOKUP($A107,'강남영업본부 IU'!$A:$I,8,FALSE),0)</f>
        <v>0</v>
      </c>
      <c r="U107" s="2">
        <f>IFERROR(VLOOKUP($A107,'강남영업본부 IU'!$A:$I,9,FALSE),0)</f>
        <v>0</v>
      </c>
      <c r="V107" s="2" t="b">
        <f t="shared" si="77"/>
        <v>1</v>
      </c>
      <c r="Z107" s="6">
        <f t="shared" si="53"/>
        <v>0</v>
      </c>
      <c r="AA107" s="2">
        <f t="shared" si="61"/>
        <v>0</v>
      </c>
      <c r="AB107" s="2">
        <f t="shared" si="62"/>
        <v>0</v>
      </c>
      <c r="AC107" s="2">
        <f t="shared" si="63"/>
        <v>0</v>
      </c>
      <c r="AD107" s="2">
        <f t="shared" si="74"/>
        <v>0</v>
      </c>
      <c r="AE107" s="2">
        <f t="shared" si="75"/>
        <v>0</v>
      </c>
      <c r="AF107" s="2">
        <f t="shared" si="76"/>
        <v>0</v>
      </c>
      <c r="AG107" s="2" t="b">
        <f t="shared" si="64"/>
        <v>1</v>
      </c>
    </row>
    <row r="108" spans="1:33" ht="16" x14ac:dyDescent="0.25">
      <c r="A108" s="26" t="s">
        <v>60</v>
      </c>
      <c r="B108" s="48">
        <f t="shared" si="72"/>
        <v>21052039</v>
      </c>
      <c r="C108" s="48">
        <f t="shared" si="65"/>
        <v>6131298</v>
      </c>
      <c r="D108" s="48">
        <f t="shared" si="66"/>
        <v>14920741</v>
      </c>
      <c r="E108" s="48">
        <f t="shared" si="67"/>
        <v>0</v>
      </c>
      <c r="F108" s="48">
        <f t="shared" si="68"/>
        <v>0</v>
      </c>
      <c r="G108" s="48">
        <f t="shared" si="57"/>
        <v>0</v>
      </c>
      <c r="H108" s="48">
        <f t="shared" si="69"/>
        <v>0</v>
      </c>
      <c r="I108" s="48">
        <f t="shared" si="70"/>
        <v>0</v>
      </c>
      <c r="J108" s="48">
        <f t="shared" si="58"/>
        <v>0</v>
      </c>
      <c r="K108" s="6" t="b">
        <f t="shared" si="59"/>
        <v>1</v>
      </c>
      <c r="L108" s="6"/>
      <c r="N108" s="2">
        <f t="shared" si="71"/>
        <v>21052039</v>
      </c>
      <c r="O108" s="2">
        <f>IFERROR(VLOOKUP($A108,'강남영업본부 IU'!$A:$I,3,FALSE),0)</f>
        <v>0</v>
      </c>
      <c r="P108" s="2">
        <f>IFERROR(VLOOKUP($A108,'강남영업본부 IU'!$A:$I,4,FALSE),0)</f>
        <v>6131298</v>
      </c>
      <c r="Q108" s="2">
        <f>IFERROR(VLOOKUP($A108,'강남영업본부 IU'!$A:$I,5,FALSE),0)</f>
        <v>14920741</v>
      </c>
      <c r="R108" s="2">
        <f>IFERROR(VLOOKUP($A108,'강남영업본부 IU'!$A:$I,6,FALSE),0)</f>
        <v>0</v>
      </c>
      <c r="T108" s="2">
        <f>IFERROR(VLOOKUP($A108,'강남영업본부 IU'!$A:$I,8,FALSE),0)</f>
        <v>0</v>
      </c>
      <c r="U108" s="2">
        <f>IFERROR(VLOOKUP($A108,'강남영업본부 IU'!$A:$I,9,FALSE),0)</f>
        <v>0</v>
      </c>
      <c r="V108" s="2" t="b">
        <f t="shared" si="77"/>
        <v>1</v>
      </c>
      <c r="Z108" s="6">
        <f t="shared" si="53"/>
        <v>0</v>
      </c>
      <c r="AA108" s="2">
        <f t="shared" si="61"/>
        <v>0</v>
      </c>
      <c r="AB108" s="2">
        <f t="shared" si="62"/>
        <v>0</v>
      </c>
      <c r="AC108" s="2">
        <f t="shared" si="63"/>
        <v>0</v>
      </c>
      <c r="AD108" s="2">
        <f t="shared" si="74"/>
        <v>0</v>
      </c>
      <c r="AE108" s="2">
        <f t="shared" si="75"/>
        <v>0</v>
      </c>
      <c r="AF108" s="2">
        <f t="shared" si="76"/>
        <v>0</v>
      </c>
      <c r="AG108" s="2" t="b">
        <f t="shared" si="64"/>
        <v>1</v>
      </c>
    </row>
    <row r="109" spans="1:33" ht="16" x14ac:dyDescent="0.25">
      <c r="A109" s="28" t="s">
        <v>257</v>
      </c>
      <c r="B109" s="48">
        <f t="shared" si="72"/>
        <v>0</v>
      </c>
      <c r="C109" s="48">
        <f t="shared" si="65"/>
        <v>0</v>
      </c>
      <c r="D109" s="48">
        <f t="shared" si="66"/>
        <v>0</v>
      </c>
      <c r="E109" s="48">
        <f t="shared" si="67"/>
        <v>0</v>
      </c>
      <c r="F109" s="48">
        <f t="shared" si="68"/>
        <v>0</v>
      </c>
      <c r="G109" s="48">
        <f t="shared" si="57"/>
        <v>0</v>
      </c>
      <c r="H109" s="48">
        <f t="shared" si="69"/>
        <v>0</v>
      </c>
      <c r="I109" s="48">
        <f t="shared" si="70"/>
        <v>0</v>
      </c>
      <c r="J109" s="48">
        <f t="shared" si="58"/>
        <v>0</v>
      </c>
      <c r="K109" s="6" t="b">
        <f t="shared" si="59"/>
        <v>1</v>
      </c>
      <c r="L109" s="6"/>
      <c r="N109" s="2">
        <f t="shared" si="71"/>
        <v>0</v>
      </c>
      <c r="O109" s="2">
        <f>IFERROR(VLOOKUP($A109,'강남영업본부 IU'!$A:$I,3,FALSE),0)</f>
        <v>0</v>
      </c>
      <c r="P109" s="2">
        <f>IFERROR(VLOOKUP($A109,'강남영업본부 IU'!$A:$I,4,FALSE),0)</f>
        <v>0</v>
      </c>
      <c r="Q109" s="2">
        <f>IFERROR(VLOOKUP($A109,'강남영업본부 IU'!$A:$I,5,FALSE),0)</f>
        <v>0</v>
      </c>
      <c r="R109" s="2">
        <f>IFERROR(VLOOKUP($A109,'강남영업본부 IU'!$A:$I,6,FALSE),0)</f>
        <v>0</v>
      </c>
      <c r="T109" s="2">
        <f>IFERROR(VLOOKUP($A109,'강남영업본부 IU'!$A:$I,8,FALSE),0)</f>
        <v>0</v>
      </c>
      <c r="U109" s="2">
        <f>IFERROR(VLOOKUP($A109,'강남영업본부 IU'!$A:$I,9,FALSE),0)</f>
        <v>0</v>
      </c>
      <c r="V109" s="2" t="b">
        <f t="shared" si="77"/>
        <v>1</v>
      </c>
      <c r="Z109" s="6">
        <f t="shared" si="53"/>
        <v>0</v>
      </c>
      <c r="AA109" s="2">
        <f t="shared" si="61"/>
        <v>0</v>
      </c>
      <c r="AB109" s="2">
        <f t="shared" si="62"/>
        <v>0</v>
      </c>
      <c r="AC109" s="2">
        <f t="shared" si="63"/>
        <v>0</v>
      </c>
      <c r="AD109" s="2">
        <f t="shared" si="74"/>
        <v>0</v>
      </c>
      <c r="AE109" s="2">
        <f t="shared" si="75"/>
        <v>0</v>
      </c>
      <c r="AF109" s="2">
        <f t="shared" si="76"/>
        <v>0</v>
      </c>
      <c r="AG109" s="2" t="b">
        <f t="shared" si="64"/>
        <v>1</v>
      </c>
    </row>
    <row r="110" spans="1:33" ht="16" x14ac:dyDescent="0.25">
      <c r="A110" s="28" t="s">
        <v>330</v>
      </c>
      <c r="B110" s="48">
        <f t="shared" ref="B110:B112" si="79">N110</f>
        <v>0</v>
      </c>
      <c r="C110" s="48">
        <f t="shared" si="65"/>
        <v>0</v>
      </c>
      <c r="D110" s="48">
        <f t="shared" si="66"/>
        <v>0</v>
      </c>
      <c r="E110" s="48">
        <f t="shared" si="67"/>
        <v>0</v>
      </c>
      <c r="F110" s="48">
        <f t="shared" si="68"/>
        <v>0</v>
      </c>
      <c r="G110" s="48">
        <f t="shared" si="57"/>
        <v>0</v>
      </c>
      <c r="H110" s="48">
        <f t="shared" si="69"/>
        <v>0</v>
      </c>
      <c r="I110" s="48">
        <f t="shared" si="70"/>
        <v>0</v>
      </c>
      <c r="J110" s="48">
        <f t="shared" si="58"/>
        <v>0</v>
      </c>
      <c r="K110" s="6" t="b">
        <f t="shared" si="59"/>
        <v>1</v>
      </c>
      <c r="L110" s="6"/>
      <c r="N110" s="2">
        <f t="shared" si="71"/>
        <v>0</v>
      </c>
      <c r="O110" s="2">
        <f>IFERROR(VLOOKUP($A110,'강남영업본부 IU'!$A:$I,3,FALSE),0)</f>
        <v>0</v>
      </c>
      <c r="P110" s="2">
        <f>IFERROR(VLOOKUP($A110,'강남영업본부 IU'!$A:$I,4,FALSE),0)</f>
        <v>0</v>
      </c>
      <c r="Q110" s="2">
        <f>IFERROR(VLOOKUP($A110,'강남영업본부 IU'!$A:$I,5,FALSE),0)</f>
        <v>0</v>
      </c>
      <c r="R110" s="2">
        <f>IFERROR(VLOOKUP($A110,'강남영업본부 IU'!$A:$I,6,FALSE),0)</f>
        <v>0</v>
      </c>
      <c r="T110" s="2">
        <f>IFERROR(VLOOKUP($A110,'강남영업본부 IU'!$A:$I,8,FALSE),0)</f>
        <v>0</v>
      </c>
      <c r="U110" s="2">
        <f>IFERROR(VLOOKUP($A110,'강남영업본부 IU'!$A:$I,9,FALSE),0)</f>
        <v>0</v>
      </c>
      <c r="V110" s="2" t="b">
        <f t="shared" si="77"/>
        <v>1</v>
      </c>
      <c r="Z110" s="6">
        <f t="shared" si="53"/>
        <v>0</v>
      </c>
      <c r="AA110" s="2">
        <f t="shared" si="61"/>
        <v>0</v>
      </c>
      <c r="AB110" s="2">
        <f t="shared" si="62"/>
        <v>0</v>
      </c>
      <c r="AC110" s="2">
        <f t="shared" si="63"/>
        <v>0</v>
      </c>
      <c r="AD110" s="2">
        <f t="shared" si="74"/>
        <v>0</v>
      </c>
      <c r="AE110" s="2">
        <f t="shared" si="75"/>
        <v>0</v>
      </c>
      <c r="AF110" s="2">
        <f t="shared" si="76"/>
        <v>0</v>
      </c>
      <c r="AG110" s="2" t="b">
        <f t="shared" si="64"/>
        <v>1</v>
      </c>
    </row>
    <row r="111" spans="1:33" ht="16" x14ac:dyDescent="0.25">
      <c r="A111" s="28" t="s">
        <v>332</v>
      </c>
      <c r="B111" s="48">
        <f t="shared" ref="B111" si="80">N111</f>
        <v>0</v>
      </c>
      <c r="C111" s="48">
        <f t="shared" si="65"/>
        <v>0</v>
      </c>
      <c r="D111" s="48">
        <f t="shared" si="66"/>
        <v>0</v>
      </c>
      <c r="E111" s="48">
        <f t="shared" si="67"/>
        <v>0</v>
      </c>
      <c r="F111" s="48">
        <f t="shared" si="68"/>
        <v>0</v>
      </c>
      <c r="G111" s="48">
        <f t="shared" si="57"/>
        <v>0</v>
      </c>
      <c r="H111" s="48">
        <f t="shared" si="69"/>
        <v>0</v>
      </c>
      <c r="I111" s="48">
        <f t="shared" si="70"/>
        <v>0</v>
      </c>
      <c r="J111" s="48">
        <f t="shared" si="58"/>
        <v>0</v>
      </c>
      <c r="K111" s="6" t="b">
        <f t="shared" si="59"/>
        <v>1</v>
      </c>
      <c r="L111" s="6"/>
      <c r="N111" s="2">
        <f t="shared" si="71"/>
        <v>0</v>
      </c>
      <c r="O111" s="2">
        <f>IFERROR(VLOOKUP($A111,'강남영업본부 IU'!$A:$I,3,FALSE),0)</f>
        <v>0</v>
      </c>
      <c r="P111" s="2">
        <f>IFERROR(VLOOKUP($A111,'강남영업본부 IU'!$A:$I,4,FALSE),0)</f>
        <v>0</v>
      </c>
      <c r="Q111" s="2">
        <f>IFERROR(VLOOKUP($A111,'강남영업본부 IU'!$A:$I,5,FALSE),0)</f>
        <v>0</v>
      </c>
      <c r="R111" s="2">
        <f>IFERROR(VLOOKUP($A111,'강남영업본부 IU'!$A:$I,6,FALSE),0)</f>
        <v>0</v>
      </c>
      <c r="T111" s="2">
        <f>IFERROR(VLOOKUP($A111,'강남영업본부 IU'!$A:$I,8,FALSE),0)</f>
        <v>0</v>
      </c>
      <c r="U111" s="2">
        <f>IFERROR(VLOOKUP($A111,'강남영업본부 IU'!$A:$I,9,FALSE),0)</f>
        <v>0</v>
      </c>
      <c r="V111" s="2" t="b">
        <f t="shared" si="77"/>
        <v>1</v>
      </c>
      <c r="Z111" s="6">
        <f t="shared" si="53"/>
        <v>0</v>
      </c>
      <c r="AA111" s="2">
        <f t="shared" si="61"/>
        <v>0</v>
      </c>
      <c r="AB111" s="2">
        <f t="shared" si="62"/>
        <v>0</v>
      </c>
      <c r="AC111" s="2">
        <f t="shared" si="63"/>
        <v>0</v>
      </c>
      <c r="AD111" s="2">
        <f t="shared" si="74"/>
        <v>0</v>
      </c>
      <c r="AE111" s="2">
        <f t="shared" si="75"/>
        <v>0</v>
      </c>
      <c r="AF111" s="2">
        <f t="shared" si="76"/>
        <v>0</v>
      </c>
      <c r="AG111" s="2" t="b">
        <f t="shared" si="64"/>
        <v>1</v>
      </c>
    </row>
    <row r="112" spans="1:33" ht="16" x14ac:dyDescent="0.25">
      <c r="A112" s="28" t="s">
        <v>331</v>
      </c>
      <c r="B112" s="48">
        <f t="shared" si="79"/>
        <v>0</v>
      </c>
      <c r="C112" s="48">
        <f t="shared" si="65"/>
        <v>0</v>
      </c>
      <c r="D112" s="48">
        <f t="shared" si="66"/>
        <v>0</v>
      </c>
      <c r="E112" s="48">
        <f t="shared" si="67"/>
        <v>0</v>
      </c>
      <c r="F112" s="48">
        <f t="shared" si="68"/>
        <v>0</v>
      </c>
      <c r="G112" s="48">
        <f t="shared" si="57"/>
        <v>0</v>
      </c>
      <c r="H112" s="48">
        <f t="shared" si="69"/>
        <v>0</v>
      </c>
      <c r="I112" s="48">
        <f t="shared" si="70"/>
        <v>0</v>
      </c>
      <c r="J112" s="48">
        <f t="shared" si="58"/>
        <v>0</v>
      </c>
      <c r="K112" s="6" t="b">
        <f t="shared" si="59"/>
        <v>1</v>
      </c>
      <c r="L112" s="6"/>
      <c r="N112" s="2">
        <f t="shared" si="71"/>
        <v>0</v>
      </c>
      <c r="O112" s="2">
        <f>IFERROR(VLOOKUP($A112,'강남영업본부 IU'!$A:$I,3,FALSE),0)</f>
        <v>0</v>
      </c>
      <c r="P112" s="2">
        <f>IFERROR(VLOOKUP($A112,'강남영업본부 IU'!$A:$I,4,FALSE),0)</f>
        <v>0</v>
      </c>
      <c r="Q112" s="2">
        <f>IFERROR(VLOOKUP($A112,'강남영업본부 IU'!$A:$I,5,FALSE),0)</f>
        <v>0</v>
      </c>
      <c r="R112" s="2">
        <f>IFERROR(VLOOKUP($A112,'강남영업본부 IU'!$A:$I,6,FALSE),0)</f>
        <v>0</v>
      </c>
      <c r="T112" s="2">
        <f>IFERROR(VLOOKUP($A112,'강남영업본부 IU'!$A:$I,8,FALSE),0)</f>
        <v>0</v>
      </c>
      <c r="U112" s="2">
        <f>IFERROR(VLOOKUP($A112,'강남영업본부 IU'!$A:$I,9,FALSE),0)</f>
        <v>0</v>
      </c>
      <c r="V112" s="2" t="b">
        <f t="shared" si="77"/>
        <v>1</v>
      </c>
      <c r="Z112" s="6">
        <f t="shared" si="53"/>
        <v>0</v>
      </c>
      <c r="AA112" s="2">
        <f t="shared" si="61"/>
        <v>0</v>
      </c>
      <c r="AB112" s="2">
        <f t="shared" si="62"/>
        <v>0</v>
      </c>
      <c r="AC112" s="2">
        <f t="shared" si="63"/>
        <v>0</v>
      </c>
      <c r="AD112" s="2">
        <f t="shared" si="74"/>
        <v>0</v>
      </c>
      <c r="AE112" s="2">
        <f t="shared" si="75"/>
        <v>0</v>
      </c>
      <c r="AF112" s="2">
        <f t="shared" si="76"/>
        <v>0</v>
      </c>
      <c r="AG112" s="2" t="b">
        <f t="shared" si="64"/>
        <v>1</v>
      </c>
    </row>
    <row r="113" spans="1:33" ht="16" x14ac:dyDescent="0.25">
      <c r="A113" s="24" t="s">
        <v>61</v>
      </c>
      <c r="B113" s="48">
        <f t="shared" si="72"/>
        <v>1222700</v>
      </c>
      <c r="C113" s="48">
        <f t="shared" si="65"/>
        <v>429400</v>
      </c>
      <c r="D113" s="48">
        <f t="shared" si="66"/>
        <v>621300</v>
      </c>
      <c r="E113" s="48">
        <f t="shared" si="67"/>
        <v>172000</v>
      </c>
      <c r="F113" s="48">
        <f t="shared" si="68"/>
        <v>0</v>
      </c>
      <c r="G113" s="48">
        <f t="shared" si="57"/>
        <v>0</v>
      </c>
      <c r="H113" s="48">
        <f t="shared" si="69"/>
        <v>0</v>
      </c>
      <c r="I113" s="48">
        <f t="shared" si="70"/>
        <v>0</v>
      </c>
      <c r="J113" s="48">
        <f t="shared" si="58"/>
        <v>0</v>
      </c>
      <c r="K113" s="6" t="b">
        <f t="shared" si="59"/>
        <v>1</v>
      </c>
      <c r="L113" s="6"/>
      <c r="N113" s="2">
        <f t="shared" si="71"/>
        <v>1222700</v>
      </c>
      <c r="O113" s="2">
        <f>IFERROR(VLOOKUP($A113,'강남영업본부 IU'!$A:$I,3,FALSE),0)</f>
        <v>0</v>
      </c>
      <c r="P113" s="2">
        <f>IFERROR(VLOOKUP($A113,'강남영업본부 IU'!$A:$I,4,FALSE),0)</f>
        <v>429400</v>
      </c>
      <c r="Q113" s="2">
        <f>IFERROR(VLOOKUP($A113,'강남영업본부 IU'!$A:$I,5,FALSE),0)</f>
        <v>621300</v>
      </c>
      <c r="R113" s="2">
        <f>IFERROR(VLOOKUP($A113,'강남영업본부 IU'!$A:$I,6,FALSE),0)</f>
        <v>172000</v>
      </c>
      <c r="T113" s="2">
        <f>IFERROR(VLOOKUP($A113,'강남영업본부 IU'!$A:$I,8,FALSE),0)</f>
        <v>0</v>
      </c>
      <c r="U113" s="2">
        <f>IFERROR(VLOOKUP($A113,'강남영업본부 IU'!$A:$I,9,FALSE),0)</f>
        <v>0</v>
      </c>
      <c r="V113" s="2" t="b">
        <f t="shared" si="77"/>
        <v>1</v>
      </c>
      <c r="Z113" s="6">
        <f t="shared" si="53"/>
        <v>0</v>
      </c>
      <c r="AA113" s="2">
        <f t="shared" si="61"/>
        <v>0</v>
      </c>
      <c r="AB113" s="2">
        <f t="shared" si="62"/>
        <v>0</v>
      </c>
      <c r="AC113" s="2">
        <f t="shared" si="63"/>
        <v>0</v>
      </c>
      <c r="AD113" s="2">
        <f t="shared" si="74"/>
        <v>0</v>
      </c>
      <c r="AE113" s="2">
        <f t="shared" si="75"/>
        <v>0</v>
      </c>
      <c r="AF113" s="2">
        <f t="shared" si="76"/>
        <v>0</v>
      </c>
      <c r="AG113" s="2" t="b">
        <f t="shared" si="64"/>
        <v>1</v>
      </c>
    </row>
    <row r="114" spans="1:33" ht="16" x14ac:dyDescent="0.25">
      <c r="A114" s="23" t="s">
        <v>62</v>
      </c>
      <c r="B114" s="48">
        <f t="shared" si="72"/>
        <v>0</v>
      </c>
      <c r="C114" s="48">
        <f t="shared" si="65"/>
        <v>0</v>
      </c>
      <c r="D114" s="48">
        <f t="shared" si="66"/>
        <v>0</v>
      </c>
      <c r="E114" s="48">
        <f t="shared" si="67"/>
        <v>0</v>
      </c>
      <c r="F114" s="48">
        <f t="shared" si="68"/>
        <v>0</v>
      </c>
      <c r="G114" s="48">
        <f t="shared" si="57"/>
        <v>0</v>
      </c>
      <c r="H114" s="48">
        <f t="shared" si="69"/>
        <v>0</v>
      </c>
      <c r="I114" s="48">
        <f t="shared" si="70"/>
        <v>0</v>
      </c>
      <c r="J114" s="48">
        <f t="shared" si="58"/>
        <v>0</v>
      </c>
      <c r="K114" s="6" t="b">
        <f t="shared" si="59"/>
        <v>1</v>
      </c>
      <c r="L114" s="6"/>
      <c r="N114" s="2">
        <f t="shared" si="71"/>
        <v>0</v>
      </c>
      <c r="O114" s="2">
        <f>IFERROR(VLOOKUP($A114,'강남영업본부 IU'!$A:$I,3,FALSE),0)</f>
        <v>0</v>
      </c>
      <c r="P114" s="2">
        <f>IFERROR(VLOOKUP($A114,'강남영업본부 IU'!$A:$I,4,FALSE),0)</f>
        <v>0</v>
      </c>
      <c r="Q114" s="2">
        <f>IFERROR(VLOOKUP($A114,'강남영업본부 IU'!$A:$I,5,FALSE),0)</f>
        <v>0</v>
      </c>
      <c r="R114" s="2">
        <f>IFERROR(VLOOKUP($A114,'강남영업본부 IU'!$A:$I,6,FALSE),0)</f>
        <v>0</v>
      </c>
      <c r="T114" s="2">
        <f>IFERROR(VLOOKUP($A114,'강남영업본부 IU'!$A:$I,8,FALSE),0)</f>
        <v>0</v>
      </c>
      <c r="U114" s="2">
        <f>IFERROR(VLOOKUP($A114,'강남영업본부 IU'!$A:$I,9,FALSE),0)</f>
        <v>0</v>
      </c>
      <c r="V114" s="2" t="b">
        <f t="shared" si="77"/>
        <v>1</v>
      </c>
      <c r="Z114" s="6">
        <f t="shared" si="53"/>
        <v>0</v>
      </c>
      <c r="AA114" s="2">
        <f t="shared" si="61"/>
        <v>0</v>
      </c>
      <c r="AB114" s="2">
        <f t="shared" si="62"/>
        <v>0</v>
      </c>
      <c r="AC114" s="2">
        <f t="shared" si="63"/>
        <v>0</v>
      </c>
      <c r="AD114" s="2">
        <f t="shared" si="74"/>
        <v>0</v>
      </c>
      <c r="AE114" s="2">
        <f t="shared" si="75"/>
        <v>0</v>
      </c>
      <c r="AF114" s="2">
        <f t="shared" si="76"/>
        <v>0</v>
      </c>
      <c r="AG114" s="2" t="b">
        <f t="shared" si="64"/>
        <v>1</v>
      </c>
    </row>
    <row r="115" spans="1:33" ht="16" x14ac:dyDescent="0.25">
      <c r="A115" s="23" t="s">
        <v>382</v>
      </c>
      <c r="B115" s="48">
        <f t="shared" ref="B115" si="81">N115</f>
        <v>0</v>
      </c>
      <c r="C115" s="48">
        <f t="shared" ref="C115" si="82">P115</f>
        <v>0</v>
      </c>
      <c r="D115" s="48">
        <f t="shared" ref="D115" si="83">Q115</f>
        <v>0</v>
      </c>
      <c r="E115" s="48">
        <f t="shared" ref="E115" si="84">R115</f>
        <v>0</v>
      </c>
      <c r="F115" s="48">
        <f t="shared" ref="F115" si="85">S115</f>
        <v>0</v>
      </c>
      <c r="G115" s="48">
        <f t="shared" si="57"/>
        <v>0</v>
      </c>
      <c r="H115" s="48">
        <f t="shared" ref="H115" si="86">T115</f>
        <v>0</v>
      </c>
      <c r="I115" s="48">
        <f t="shared" ref="I115" si="87">U115</f>
        <v>0</v>
      </c>
      <c r="J115" s="48">
        <f t="shared" si="58"/>
        <v>0</v>
      </c>
      <c r="K115" s="6" t="b">
        <f t="shared" ref="K115" si="88">B115=SUM(C115:J115)</f>
        <v>1</v>
      </c>
      <c r="L115" s="6"/>
      <c r="N115" s="2">
        <f t="shared" si="71"/>
        <v>0</v>
      </c>
      <c r="O115" s="2">
        <f>IFERROR(VLOOKUP($A115,'강남영업본부 IU'!$A:$I,3,FALSE),0)</f>
        <v>0</v>
      </c>
      <c r="P115" s="2">
        <f>IFERROR(VLOOKUP($A115,'강남영업본부 IU'!$A:$I,4,FALSE),0)</f>
        <v>0</v>
      </c>
      <c r="Q115" s="2">
        <f>IFERROR(VLOOKUP($A115,'강남영업본부 IU'!$A:$I,5,FALSE),0)</f>
        <v>0</v>
      </c>
      <c r="R115" s="2">
        <f>IFERROR(VLOOKUP($A115,'강남영업본부 IU'!$A:$I,6,FALSE),0)</f>
        <v>0</v>
      </c>
      <c r="T115" s="2">
        <f>IFERROR(VLOOKUP($A115,'강남영업본부 IU'!$A:$I,8,FALSE),0)</f>
        <v>0</v>
      </c>
      <c r="U115" s="2">
        <f>IFERROR(VLOOKUP($A115,'강남영업본부 IU'!$A:$I,9,FALSE),0)</f>
        <v>0</v>
      </c>
      <c r="V115" s="2" t="b">
        <f t="shared" si="77"/>
        <v>1</v>
      </c>
      <c r="Z115" s="6">
        <f t="shared" si="53"/>
        <v>0</v>
      </c>
      <c r="AA115" s="2">
        <f t="shared" si="61"/>
        <v>0</v>
      </c>
      <c r="AB115" s="2">
        <f t="shared" si="62"/>
        <v>0</v>
      </c>
      <c r="AC115" s="2">
        <f t="shared" si="63"/>
        <v>0</v>
      </c>
      <c r="AD115" s="2">
        <f t="shared" si="74"/>
        <v>0</v>
      </c>
      <c r="AE115" s="2">
        <f t="shared" si="75"/>
        <v>0</v>
      </c>
      <c r="AF115" s="2">
        <f t="shared" si="76"/>
        <v>0</v>
      </c>
      <c r="AG115" s="2" t="b">
        <f t="shared" ref="AG115" si="89">Z115=SUM(AA115:AF115)</f>
        <v>1</v>
      </c>
    </row>
    <row r="116" spans="1:33" ht="16" x14ac:dyDescent="0.25">
      <c r="A116" s="23" t="s">
        <v>218</v>
      </c>
      <c r="B116" s="48">
        <f t="shared" si="72"/>
        <v>0</v>
      </c>
      <c r="C116" s="48">
        <f t="shared" si="65"/>
        <v>0</v>
      </c>
      <c r="D116" s="48">
        <f t="shared" si="66"/>
        <v>0</v>
      </c>
      <c r="E116" s="48">
        <f t="shared" si="67"/>
        <v>0</v>
      </c>
      <c r="F116" s="48">
        <f t="shared" si="68"/>
        <v>0</v>
      </c>
      <c r="G116" s="48">
        <f t="shared" si="57"/>
        <v>0</v>
      </c>
      <c r="H116" s="48">
        <f t="shared" si="69"/>
        <v>0</v>
      </c>
      <c r="I116" s="48">
        <f t="shared" si="70"/>
        <v>0</v>
      </c>
      <c r="J116" s="48">
        <f t="shared" si="58"/>
        <v>0</v>
      </c>
      <c r="K116" s="6" t="b">
        <f t="shared" si="59"/>
        <v>1</v>
      </c>
      <c r="L116" s="6"/>
      <c r="N116" s="2">
        <f t="shared" si="71"/>
        <v>0</v>
      </c>
      <c r="O116" s="2">
        <f>IFERROR(VLOOKUP($A116,'강남영업본부 IU'!$A:$I,3,FALSE),0)</f>
        <v>0</v>
      </c>
      <c r="P116" s="2">
        <f>IFERROR(VLOOKUP($A116,'강남영업본부 IU'!$A:$I,4,FALSE),0)</f>
        <v>0</v>
      </c>
      <c r="Q116" s="2">
        <f>IFERROR(VLOOKUP($A116,'강남영업본부 IU'!$A:$I,5,FALSE),0)</f>
        <v>0</v>
      </c>
      <c r="R116" s="2">
        <f>IFERROR(VLOOKUP($A116,'강남영업본부 IU'!$A:$I,6,FALSE),0)</f>
        <v>0</v>
      </c>
      <c r="T116" s="2">
        <f>IFERROR(VLOOKUP($A116,'강남영업본부 IU'!$A:$I,8,FALSE),0)</f>
        <v>0</v>
      </c>
      <c r="U116" s="2">
        <f>IFERROR(VLOOKUP($A116,'강남영업본부 IU'!$A:$I,9,FALSE),0)</f>
        <v>0</v>
      </c>
      <c r="V116" s="2" t="b">
        <f t="shared" si="77"/>
        <v>1</v>
      </c>
      <c r="Z116" s="6">
        <f t="shared" si="53"/>
        <v>0</v>
      </c>
      <c r="AA116" s="2">
        <f t="shared" si="61"/>
        <v>0</v>
      </c>
      <c r="AB116" s="2">
        <f t="shared" si="62"/>
        <v>0</v>
      </c>
      <c r="AC116" s="2">
        <f t="shared" si="63"/>
        <v>0</v>
      </c>
      <c r="AD116" s="2">
        <f t="shared" si="74"/>
        <v>0</v>
      </c>
      <c r="AE116" s="2">
        <f t="shared" si="75"/>
        <v>0</v>
      </c>
      <c r="AF116" s="2">
        <f t="shared" si="76"/>
        <v>0</v>
      </c>
      <c r="AG116" s="2" t="b">
        <f t="shared" si="64"/>
        <v>1</v>
      </c>
    </row>
    <row r="117" spans="1:33" ht="16" x14ac:dyDescent="0.25">
      <c r="A117" s="177" t="s">
        <v>412</v>
      </c>
      <c r="B117" s="182">
        <f t="shared" ref="B117" si="90">N117</f>
        <v>1222700</v>
      </c>
      <c r="C117" s="182">
        <f t="shared" ref="C117" si="91">P117</f>
        <v>429400</v>
      </c>
      <c r="D117" s="182">
        <f t="shared" ref="D117" si="92">Q117</f>
        <v>621300</v>
      </c>
      <c r="E117" s="182">
        <f t="shared" ref="E117" si="93">R117</f>
        <v>172000</v>
      </c>
      <c r="F117" s="182">
        <f t="shared" ref="F117" si="94">S117</f>
        <v>0</v>
      </c>
      <c r="G117" s="182">
        <f t="shared" ref="G117" si="95">AA117+AB117</f>
        <v>0</v>
      </c>
      <c r="H117" s="182">
        <f t="shared" ref="H117" si="96">T117</f>
        <v>0</v>
      </c>
      <c r="I117" s="182">
        <f t="shared" ref="I117" si="97">U117</f>
        <v>0</v>
      </c>
      <c r="J117" s="182">
        <f t="shared" ref="J117" si="98">AC117</f>
        <v>0</v>
      </c>
      <c r="K117" s="6" t="b">
        <f t="shared" ref="K117" si="99">B117=SUM(C117:J117)</f>
        <v>1</v>
      </c>
      <c r="L117" s="6"/>
      <c r="N117" s="2">
        <f t="shared" ref="N117" si="100">SUM(O117:U117)</f>
        <v>1222700</v>
      </c>
      <c r="O117" s="2">
        <f>IFERROR(VLOOKUP($A117,'강남영업본부 IU'!$A:$I,3,FALSE),0)</f>
        <v>0</v>
      </c>
      <c r="P117" s="2">
        <f>IFERROR(VLOOKUP($A117,'강남영업본부 IU'!$A:$I,4,FALSE),0)</f>
        <v>429400</v>
      </c>
      <c r="Q117" s="2">
        <f>IFERROR(VLOOKUP($A117,'강남영업본부 IU'!$A:$I,5,FALSE),0)</f>
        <v>621300</v>
      </c>
      <c r="R117" s="2">
        <f>IFERROR(VLOOKUP($A117,'강남영업본부 IU'!$A:$I,6,FALSE),0)</f>
        <v>172000</v>
      </c>
      <c r="T117" s="2">
        <f>IFERROR(VLOOKUP($A117,'강남영업본부 IU'!$A:$I,8,FALSE),0)</f>
        <v>0</v>
      </c>
      <c r="U117" s="2">
        <f>IFERROR(VLOOKUP($A117,'강남영업본부 IU'!$A:$I,9,FALSE),0)</f>
        <v>0</v>
      </c>
      <c r="V117" s="2" t="b">
        <f t="shared" ref="V117" si="101">N117=SUM(O117:U117)</f>
        <v>1</v>
      </c>
      <c r="Z117" s="6">
        <f t="shared" ref="Z117" si="102">O117</f>
        <v>0</v>
      </c>
      <c r="AA117" s="2">
        <f t="shared" si="61"/>
        <v>0</v>
      </c>
      <c r="AB117" s="2">
        <f t="shared" si="62"/>
        <v>0</v>
      </c>
      <c r="AC117" s="2">
        <f t="shared" si="63"/>
        <v>0</v>
      </c>
      <c r="AD117" s="2">
        <f t="shared" ref="AD117:AF117" si="103">$Z117*S$259</f>
        <v>0</v>
      </c>
      <c r="AE117" s="2">
        <f t="shared" si="103"/>
        <v>0</v>
      </c>
      <c r="AF117" s="2">
        <f t="shared" si="103"/>
        <v>0</v>
      </c>
      <c r="AG117" s="2" t="b">
        <f t="shared" ref="AG117" si="104">Z117=SUM(AA117:AF117)</f>
        <v>1</v>
      </c>
    </row>
    <row r="118" spans="1:33" ht="16" x14ac:dyDescent="0.25">
      <c r="A118" s="24" t="s">
        <v>155</v>
      </c>
      <c r="B118" s="48">
        <f t="shared" si="72"/>
        <v>100000</v>
      </c>
      <c r="C118" s="48">
        <f t="shared" si="65"/>
        <v>0</v>
      </c>
      <c r="D118" s="48">
        <f t="shared" si="66"/>
        <v>0</v>
      </c>
      <c r="E118" s="48">
        <f t="shared" si="67"/>
        <v>0</v>
      </c>
      <c r="F118" s="48">
        <f t="shared" si="68"/>
        <v>0</v>
      </c>
      <c r="G118" s="48">
        <f t="shared" si="57"/>
        <v>90864.008429225272</v>
      </c>
      <c r="H118" s="48">
        <f t="shared" si="69"/>
        <v>0</v>
      </c>
      <c r="I118" s="48">
        <f t="shared" si="70"/>
        <v>0</v>
      </c>
      <c r="J118" s="48">
        <f t="shared" si="58"/>
        <v>9135.9915707747186</v>
      </c>
      <c r="K118" s="6" t="b">
        <f t="shared" si="59"/>
        <v>1</v>
      </c>
      <c r="L118" s="6"/>
      <c r="N118" s="2">
        <f t="shared" si="71"/>
        <v>100000</v>
      </c>
      <c r="O118" s="2">
        <f>IFERROR(VLOOKUP($A118,'강남영업본부 IU'!$A:$I,3,FALSE),0)</f>
        <v>100000</v>
      </c>
      <c r="P118" s="2">
        <f>IFERROR(VLOOKUP($A118,'강남영업본부 IU'!$A:$I,4,FALSE),0)</f>
        <v>0</v>
      </c>
      <c r="Q118" s="2">
        <f>IFERROR(VLOOKUP($A118,'강남영업본부 IU'!$A:$I,5,FALSE),0)</f>
        <v>0</v>
      </c>
      <c r="R118" s="2">
        <f>IFERROR(VLOOKUP($A118,'강남영업본부 IU'!$A:$I,6,FALSE),0)</f>
        <v>0</v>
      </c>
      <c r="T118" s="2">
        <f>IFERROR(VLOOKUP($A118,'강남영업본부 IU'!$A:$I,8,FALSE),0)</f>
        <v>0</v>
      </c>
      <c r="U118" s="2">
        <f>IFERROR(VLOOKUP($A118,'강남영업본부 IU'!$A:$I,9,FALSE),0)</f>
        <v>0</v>
      </c>
      <c r="V118" s="2" t="b">
        <f t="shared" si="77"/>
        <v>1</v>
      </c>
      <c r="Z118" s="6">
        <f t="shared" si="53"/>
        <v>100000</v>
      </c>
      <c r="AA118" s="2">
        <f t="shared" si="61"/>
        <v>38738.424263068337</v>
      </c>
      <c r="AB118" s="2">
        <f t="shared" si="62"/>
        <v>52125.584166156943</v>
      </c>
      <c r="AC118" s="2">
        <f t="shared" si="63"/>
        <v>9135.9915707747186</v>
      </c>
      <c r="AD118" s="2">
        <f t="shared" ref="AD118:AD131" si="105">$Z118*S$259</f>
        <v>0</v>
      </c>
      <c r="AE118" s="2">
        <f t="shared" ref="AE118:AE131" si="106">$Z118*T$259</f>
        <v>0</v>
      </c>
      <c r="AF118" s="2">
        <f t="shared" ref="AF118:AF131" si="107">$Z118*U$259</f>
        <v>0</v>
      </c>
      <c r="AG118" s="2" t="b">
        <f t="shared" si="64"/>
        <v>1</v>
      </c>
    </row>
    <row r="119" spans="1:33" ht="16" x14ac:dyDescent="0.25">
      <c r="A119" s="23" t="s">
        <v>156</v>
      </c>
      <c r="B119" s="48">
        <f t="shared" si="72"/>
        <v>0</v>
      </c>
      <c r="C119" s="48">
        <f t="shared" si="65"/>
        <v>0</v>
      </c>
      <c r="D119" s="48">
        <f t="shared" si="66"/>
        <v>0</v>
      </c>
      <c r="E119" s="48">
        <f t="shared" si="67"/>
        <v>0</v>
      </c>
      <c r="F119" s="48">
        <f t="shared" si="68"/>
        <v>0</v>
      </c>
      <c r="G119" s="48">
        <f t="shared" si="57"/>
        <v>0</v>
      </c>
      <c r="H119" s="48">
        <f t="shared" si="69"/>
        <v>0</v>
      </c>
      <c r="I119" s="48">
        <f t="shared" si="70"/>
        <v>0</v>
      </c>
      <c r="J119" s="48">
        <f t="shared" si="58"/>
        <v>0</v>
      </c>
      <c r="K119" s="6" t="b">
        <f t="shared" si="59"/>
        <v>1</v>
      </c>
      <c r="L119" s="6"/>
      <c r="N119" s="2">
        <f t="shared" si="71"/>
        <v>0</v>
      </c>
      <c r="O119" s="2">
        <f>IFERROR(VLOOKUP($A119,'강남영업본부 IU'!$A:$I,3,FALSE),0)</f>
        <v>0</v>
      </c>
      <c r="P119" s="2">
        <f>IFERROR(VLOOKUP($A119,'강남영업본부 IU'!$A:$I,4,FALSE),0)</f>
        <v>0</v>
      </c>
      <c r="Q119" s="2">
        <f>IFERROR(VLOOKUP($A119,'강남영업본부 IU'!$A:$I,5,FALSE),0)</f>
        <v>0</v>
      </c>
      <c r="R119" s="2">
        <f>IFERROR(VLOOKUP($A119,'강남영업본부 IU'!$A:$I,6,FALSE),0)</f>
        <v>0</v>
      </c>
      <c r="T119" s="2">
        <f>IFERROR(VLOOKUP($A119,'강남영업본부 IU'!$A:$I,8,FALSE),0)</f>
        <v>0</v>
      </c>
      <c r="U119" s="2">
        <f>IFERROR(VLOOKUP($A119,'강남영업본부 IU'!$A:$I,9,FALSE),0)</f>
        <v>0</v>
      </c>
      <c r="V119" s="2" t="b">
        <f t="shared" si="77"/>
        <v>1</v>
      </c>
      <c r="Z119" s="6">
        <f t="shared" si="53"/>
        <v>0</v>
      </c>
      <c r="AA119" s="2">
        <f t="shared" si="61"/>
        <v>0</v>
      </c>
      <c r="AB119" s="2">
        <f t="shared" si="62"/>
        <v>0</v>
      </c>
      <c r="AC119" s="2">
        <f t="shared" si="63"/>
        <v>0</v>
      </c>
      <c r="AD119" s="2">
        <f t="shared" si="105"/>
        <v>0</v>
      </c>
      <c r="AE119" s="2">
        <f t="shared" si="106"/>
        <v>0</v>
      </c>
      <c r="AF119" s="2">
        <f t="shared" si="107"/>
        <v>0</v>
      </c>
      <c r="AG119" s="2" t="b">
        <f t="shared" si="64"/>
        <v>1</v>
      </c>
    </row>
    <row r="120" spans="1:33" ht="16" x14ac:dyDescent="0.25">
      <c r="A120" s="23" t="s">
        <v>219</v>
      </c>
      <c r="B120" s="48">
        <f t="shared" si="72"/>
        <v>0</v>
      </c>
      <c r="C120" s="48">
        <f t="shared" si="65"/>
        <v>0</v>
      </c>
      <c r="D120" s="48">
        <f t="shared" si="66"/>
        <v>0</v>
      </c>
      <c r="E120" s="48">
        <f t="shared" si="67"/>
        <v>0</v>
      </c>
      <c r="F120" s="48">
        <f t="shared" si="68"/>
        <v>0</v>
      </c>
      <c r="G120" s="48">
        <f t="shared" si="57"/>
        <v>0</v>
      </c>
      <c r="H120" s="48">
        <f t="shared" si="69"/>
        <v>0</v>
      </c>
      <c r="I120" s="48">
        <f t="shared" si="70"/>
        <v>0</v>
      </c>
      <c r="J120" s="48">
        <f t="shared" si="58"/>
        <v>0</v>
      </c>
      <c r="K120" s="6" t="b">
        <f t="shared" si="59"/>
        <v>1</v>
      </c>
      <c r="L120" s="6"/>
      <c r="N120" s="2">
        <f t="shared" si="71"/>
        <v>0</v>
      </c>
      <c r="O120" s="2">
        <f>IFERROR(VLOOKUP($A120,'강남영업본부 IU'!$A:$I,3,FALSE),0)</f>
        <v>0</v>
      </c>
      <c r="P120" s="2">
        <f>IFERROR(VLOOKUP($A120,'강남영업본부 IU'!$A:$I,4,FALSE),0)</f>
        <v>0</v>
      </c>
      <c r="Q120" s="2">
        <f>IFERROR(VLOOKUP($A120,'강남영업본부 IU'!$A:$I,5,FALSE),0)</f>
        <v>0</v>
      </c>
      <c r="R120" s="2">
        <f>IFERROR(VLOOKUP($A120,'강남영업본부 IU'!$A:$I,6,FALSE),0)</f>
        <v>0</v>
      </c>
      <c r="T120" s="2">
        <f>IFERROR(VLOOKUP($A120,'강남영업본부 IU'!$A:$I,8,FALSE),0)</f>
        <v>0</v>
      </c>
      <c r="U120" s="2">
        <f>IFERROR(VLOOKUP($A120,'강남영업본부 IU'!$A:$I,9,FALSE),0)</f>
        <v>0</v>
      </c>
      <c r="V120" s="2" t="b">
        <f t="shared" si="77"/>
        <v>1</v>
      </c>
      <c r="Z120" s="6">
        <f t="shared" si="53"/>
        <v>0</v>
      </c>
      <c r="AA120" s="2">
        <f t="shared" si="61"/>
        <v>0</v>
      </c>
      <c r="AB120" s="2">
        <f t="shared" si="62"/>
        <v>0</v>
      </c>
      <c r="AC120" s="2">
        <f t="shared" si="63"/>
        <v>0</v>
      </c>
      <c r="AD120" s="2">
        <f t="shared" si="105"/>
        <v>0</v>
      </c>
      <c r="AE120" s="2">
        <f t="shared" si="106"/>
        <v>0</v>
      </c>
      <c r="AF120" s="2">
        <f t="shared" si="107"/>
        <v>0</v>
      </c>
      <c r="AG120" s="2" t="b">
        <f t="shared" si="64"/>
        <v>1</v>
      </c>
    </row>
    <row r="121" spans="1:33" ht="16" x14ac:dyDescent="0.25">
      <c r="A121" s="23" t="s">
        <v>157</v>
      </c>
      <c r="B121" s="48">
        <f t="shared" si="72"/>
        <v>100000</v>
      </c>
      <c r="C121" s="48">
        <f t="shared" si="65"/>
        <v>0</v>
      </c>
      <c r="D121" s="48">
        <f t="shared" si="66"/>
        <v>0</v>
      </c>
      <c r="E121" s="48">
        <f t="shared" si="67"/>
        <v>0</v>
      </c>
      <c r="F121" s="48">
        <f t="shared" si="68"/>
        <v>0</v>
      </c>
      <c r="G121" s="48">
        <f t="shared" si="57"/>
        <v>90864.008429225272</v>
      </c>
      <c r="H121" s="48">
        <f t="shared" si="69"/>
        <v>0</v>
      </c>
      <c r="I121" s="48">
        <f t="shared" si="70"/>
        <v>0</v>
      </c>
      <c r="J121" s="48">
        <f t="shared" si="58"/>
        <v>9135.9915707747186</v>
      </c>
      <c r="K121" s="6" t="b">
        <f t="shared" si="59"/>
        <v>1</v>
      </c>
      <c r="L121" s="6"/>
      <c r="N121" s="2">
        <f t="shared" si="71"/>
        <v>100000</v>
      </c>
      <c r="O121" s="2">
        <f>IFERROR(VLOOKUP($A121,'강남영업본부 IU'!$A:$I,3,FALSE),0)</f>
        <v>100000</v>
      </c>
      <c r="P121" s="2">
        <f>IFERROR(VLOOKUP($A121,'강남영업본부 IU'!$A:$I,4,FALSE),0)</f>
        <v>0</v>
      </c>
      <c r="Q121" s="2">
        <f>IFERROR(VLOOKUP($A121,'강남영업본부 IU'!$A:$I,5,FALSE),0)</f>
        <v>0</v>
      </c>
      <c r="R121" s="2">
        <f>IFERROR(VLOOKUP($A121,'강남영업본부 IU'!$A:$I,6,FALSE),0)</f>
        <v>0</v>
      </c>
      <c r="T121" s="2">
        <f>IFERROR(VLOOKUP($A121,'강남영업본부 IU'!$A:$I,8,FALSE),0)</f>
        <v>0</v>
      </c>
      <c r="U121" s="2">
        <f>IFERROR(VLOOKUP($A121,'강남영업본부 IU'!$A:$I,9,FALSE),0)</f>
        <v>0</v>
      </c>
      <c r="V121" s="2" t="b">
        <f t="shared" si="77"/>
        <v>1</v>
      </c>
      <c r="Z121" s="6">
        <f t="shared" si="53"/>
        <v>100000</v>
      </c>
      <c r="AA121" s="2">
        <f t="shared" si="61"/>
        <v>38738.424263068337</v>
      </c>
      <c r="AB121" s="2">
        <f t="shared" si="62"/>
        <v>52125.584166156943</v>
      </c>
      <c r="AC121" s="2">
        <f t="shared" si="63"/>
        <v>9135.9915707747186</v>
      </c>
      <c r="AD121" s="2">
        <f t="shared" si="105"/>
        <v>0</v>
      </c>
      <c r="AE121" s="2">
        <f t="shared" si="106"/>
        <v>0</v>
      </c>
      <c r="AF121" s="2">
        <f t="shared" si="107"/>
        <v>0</v>
      </c>
      <c r="AG121" s="2" t="b">
        <f t="shared" si="64"/>
        <v>1</v>
      </c>
    </row>
    <row r="122" spans="1:33" ht="16" x14ac:dyDescent="0.25">
      <c r="A122" s="24" t="s">
        <v>63</v>
      </c>
      <c r="B122" s="48">
        <f t="shared" si="72"/>
        <v>1418708</v>
      </c>
      <c r="C122" s="48">
        <f t="shared" si="65"/>
        <v>167230</v>
      </c>
      <c r="D122" s="48">
        <f t="shared" si="66"/>
        <v>389840</v>
      </c>
      <c r="E122" s="48">
        <f t="shared" si="67"/>
        <v>846858</v>
      </c>
      <c r="F122" s="48">
        <f t="shared" si="68"/>
        <v>0</v>
      </c>
      <c r="G122" s="48">
        <f t="shared" si="57"/>
        <v>13429.700445839497</v>
      </c>
      <c r="H122" s="48">
        <f t="shared" si="69"/>
        <v>0</v>
      </c>
      <c r="I122" s="48">
        <f t="shared" si="70"/>
        <v>0</v>
      </c>
      <c r="J122" s="48">
        <f t="shared" si="58"/>
        <v>1350.2995541605032</v>
      </c>
      <c r="K122" s="6" t="b">
        <f t="shared" si="59"/>
        <v>1</v>
      </c>
      <c r="L122" s="6"/>
      <c r="N122" s="2">
        <f t="shared" si="71"/>
        <v>1418708</v>
      </c>
      <c r="O122" s="2">
        <f>IFERROR(VLOOKUP($A122,'강남영업본부 IU'!$A:$I,3,FALSE),0)</f>
        <v>14780</v>
      </c>
      <c r="P122" s="2">
        <f>IFERROR(VLOOKUP($A122,'강남영업본부 IU'!$A:$I,4,FALSE),0)</f>
        <v>167230</v>
      </c>
      <c r="Q122" s="2">
        <f>IFERROR(VLOOKUP($A122,'강남영업본부 IU'!$A:$I,5,FALSE),0)</f>
        <v>389840</v>
      </c>
      <c r="R122" s="2">
        <f>IFERROR(VLOOKUP($A122,'강남영업본부 IU'!$A:$I,6,FALSE),0)</f>
        <v>846858</v>
      </c>
      <c r="T122" s="2">
        <f>IFERROR(VLOOKUP($A122,'강남영업본부 IU'!$A:$I,8,FALSE),0)</f>
        <v>0</v>
      </c>
      <c r="U122" s="2">
        <f>IFERROR(VLOOKUP($A122,'강남영업본부 IU'!$A:$I,9,FALSE),0)</f>
        <v>0</v>
      </c>
      <c r="V122" s="2" t="b">
        <f t="shared" si="77"/>
        <v>1</v>
      </c>
      <c r="Z122" s="6">
        <f t="shared" si="53"/>
        <v>14780</v>
      </c>
      <c r="AA122" s="2">
        <f t="shared" si="61"/>
        <v>5725.5391060815</v>
      </c>
      <c r="AB122" s="2">
        <f t="shared" si="62"/>
        <v>7704.1613397579968</v>
      </c>
      <c r="AC122" s="2">
        <f t="shared" si="63"/>
        <v>1350.2995541605032</v>
      </c>
      <c r="AD122" s="2">
        <f t="shared" si="105"/>
        <v>0</v>
      </c>
      <c r="AE122" s="2">
        <f t="shared" si="106"/>
        <v>0</v>
      </c>
      <c r="AF122" s="2">
        <f t="shared" si="107"/>
        <v>0</v>
      </c>
      <c r="AG122" s="2" t="b">
        <f t="shared" si="64"/>
        <v>1</v>
      </c>
    </row>
    <row r="123" spans="1:33" ht="16" x14ac:dyDescent="0.25">
      <c r="A123" s="23" t="s">
        <v>64</v>
      </c>
      <c r="B123" s="48">
        <f t="shared" si="72"/>
        <v>0</v>
      </c>
      <c r="C123" s="48">
        <f t="shared" si="65"/>
        <v>0</v>
      </c>
      <c r="D123" s="48">
        <f t="shared" si="66"/>
        <v>0</v>
      </c>
      <c r="E123" s="48">
        <f t="shared" si="67"/>
        <v>0</v>
      </c>
      <c r="F123" s="48">
        <f t="shared" si="68"/>
        <v>0</v>
      </c>
      <c r="G123" s="48">
        <f t="shared" si="57"/>
        <v>0</v>
      </c>
      <c r="H123" s="48">
        <f t="shared" si="69"/>
        <v>0</v>
      </c>
      <c r="I123" s="48">
        <f t="shared" si="70"/>
        <v>0</v>
      </c>
      <c r="J123" s="48">
        <f t="shared" si="58"/>
        <v>0</v>
      </c>
      <c r="K123" s="6" t="b">
        <f t="shared" si="59"/>
        <v>1</v>
      </c>
      <c r="L123" s="6"/>
      <c r="N123" s="2">
        <f t="shared" si="71"/>
        <v>0</v>
      </c>
      <c r="O123" s="2">
        <f>IFERROR(VLOOKUP($A123,'강남영업본부 IU'!$A:$I,3,FALSE),0)</f>
        <v>0</v>
      </c>
      <c r="P123" s="2">
        <f>IFERROR(VLOOKUP($A123,'강남영업본부 IU'!$A:$I,4,FALSE),0)</f>
        <v>0</v>
      </c>
      <c r="Q123" s="2">
        <f>IFERROR(VLOOKUP($A123,'강남영업본부 IU'!$A:$I,5,FALSE),0)</f>
        <v>0</v>
      </c>
      <c r="R123" s="2">
        <f>IFERROR(VLOOKUP($A123,'강남영업본부 IU'!$A:$I,6,FALSE),0)</f>
        <v>0</v>
      </c>
      <c r="T123" s="2">
        <f>IFERROR(VLOOKUP($A123,'강남영업본부 IU'!$A:$I,8,FALSE),0)</f>
        <v>0</v>
      </c>
      <c r="U123" s="2">
        <f>IFERROR(VLOOKUP($A123,'강남영업본부 IU'!$A:$I,9,FALSE),0)</f>
        <v>0</v>
      </c>
      <c r="V123" s="2" t="b">
        <f t="shared" si="77"/>
        <v>1</v>
      </c>
      <c r="Z123" s="6">
        <f t="shared" si="53"/>
        <v>0</v>
      </c>
      <c r="AA123" s="2">
        <f t="shared" si="61"/>
        <v>0</v>
      </c>
      <c r="AB123" s="2">
        <f t="shared" si="62"/>
        <v>0</v>
      </c>
      <c r="AC123" s="2">
        <f t="shared" si="63"/>
        <v>0</v>
      </c>
      <c r="AD123" s="2">
        <f t="shared" si="105"/>
        <v>0</v>
      </c>
      <c r="AE123" s="2">
        <f t="shared" si="106"/>
        <v>0</v>
      </c>
      <c r="AF123" s="2">
        <f t="shared" si="107"/>
        <v>0</v>
      </c>
      <c r="AG123" s="2" t="b">
        <f t="shared" si="64"/>
        <v>1</v>
      </c>
    </row>
    <row r="124" spans="1:33" ht="16" x14ac:dyDescent="0.25">
      <c r="A124" s="23" t="s">
        <v>65</v>
      </c>
      <c r="B124" s="48">
        <f t="shared" si="72"/>
        <v>0</v>
      </c>
      <c r="C124" s="48">
        <f t="shared" si="65"/>
        <v>0</v>
      </c>
      <c r="D124" s="48">
        <f t="shared" si="66"/>
        <v>0</v>
      </c>
      <c r="E124" s="48">
        <f t="shared" si="67"/>
        <v>0</v>
      </c>
      <c r="F124" s="48">
        <f t="shared" si="68"/>
        <v>0</v>
      </c>
      <c r="G124" s="48">
        <f t="shared" si="57"/>
        <v>0</v>
      </c>
      <c r="H124" s="48">
        <f t="shared" si="69"/>
        <v>0</v>
      </c>
      <c r="I124" s="48">
        <f t="shared" si="70"/>
        <v>0</v>
      </c>
      <c r="J124" s="48">
        <f t="shared" si="58"/>
        <v>0</v>
      </c>
      <c r="K124" s="6" t="b">
        <f t="shared" si="59"/>
        <v>1</v>
      </c>
      <c r="L124" s="6"/>
      <c r="N124" s="2">
        <f t="shared" si="71"/>
        <v>0</v>
      </c>
      <c r="O124" s="2">
        <f>IFERROR(VLOOKUP($A124,'강남영업본부 IU'!$A:$I,3,FALSE),0)</f>
        <v>0</v>
      </c>
      <c r="P124" s="2">
        <f>IFERROR(VLOOKUP($A124,'강남영업본부 IU'!$A:$I,4,FALSE),0)</f>
        <v>0</v>
      </c>
      <c r="Q124" s="2">
        <f>IFERROR(VLOOKUP($A124,'강남영업본부 IU'!$A:$I,5,FALSE),0)</f>
        <v>0</v>
      </c>
      <c r="R124" s="2">
        <f>IFERROR(VLOOKUP($A124,'강남영업본부 IU'!$A:$I,6,FALSE),0)</f>
        <v>0</v>
      </c>
      <c r="T124" s="2">
        <f>IFERROR(VLOOKUP($A124,'강남영업본부 IU'!$A:$I,8,FALSE),0)</f>
        <v>0</v>
      </c>
      <c r="U124" s="2">
        <f>IFERROR(VLOOKUP($A124,'강남영업본부 IU'!$A:$I,9,FALSE),0)</f>
        <v>0</v>
      </c>
      <c r="V124" s="2" t="b">
        <f t="shared" si="77"/>
        <v>1</v>
      </c>
      <c r="Z124" s="6">
        <f t="shared" si="53"/>
        <v>0</v>
      </c>
      <c r="AA124" s="2">
        <f t="shared" si="61"/>
        <v>0</v>
      </c>
      <c r="AB124" s="2">
        <f t="shared" si="62"/>
        <v>0</v>
      </c>
      <c r="AC124" s="2">
        <f t="shared" si="63"/>
        <v>0</v>
      </c>
      <c r="AD124" s="2">
        <f t="shared" si="105"/>
        <v>0</v>
      </c>
      <c r="AE124" s="2">
        <f t="shared" si="106"/>
        <v>0</v>
      </c>
      <c r="AF124" s="2">
        <f t="shared" si="107"/>
        <v>0</v>
      </c>
      <c r="AG124" s="2" t="b">
        <f t="shared" si="64"/>
        <v>1</v>
      </c>
    </row>
    <row r="125" spans="1:33" ht="16" x14ac:dyDescent="0.25">
      <c r="A125" s="23" t="s">
        <v>66</v>
      </c>
      <c r="B125" s="48">
        <f t="shared" si="72"/>
        <v>733368</v>
      </c>
      <c r="C125" s="48">
        <f t="shared" si="65"/>
        <v>0</v>
      </c>
      <c r="D125" s="48">
        <f t="shared" si="66"/>
        <v>0</v>
      </c>
      <c r="E125" s="48">
        <f t="shared" si="67"/>
        <v>733368</v>
      </c>
      <c r="F125" s="48">
        <f t="shared" si="68"/>
        <v>0</v>
      </c>
      <c r="G125" s="48">
        <f t="shared" si="57"/>
        <v>0</v>
      </c>
      <c r="H125" s="48">
        <f t="shared" si="69"/>
        <v>0</v>
      </c>
      <c r="I125" s="48">
        <f t="shared" si="70"/>
        <v>0</v>
      </c>
      <c r="J125" s="48">
        <f t="shared" si="58"/>
        <v>0</v>
      </c>
      <c r="K125" s="6" t="b">
        <f t="shared" si="59"/>
        <v>1</v>
      </c>
      <c r="L125" s="6"/>
      <c r="N125" s="2">
        <f t="shared" si="71"/>
        <v>733368</v>
      </c>
      <c r="O125" s="2">
        <f>IFERROR(VLOOKUP($A125,'강남영업본부 IU'!$A:$I,3,FALSE),0)</f>
        <v>0</v>
      </c>
      <c r="P125" s="2">
        <f>IFERROR(VLOOKUP($A125,'강남영업본부 IU'!$A:$I,4,FALSE),0)</f>
        <v>0</v>
      </c>
      <c r="Q125" s="2">
        <f>IFERROR(VLOOKUP($A125,'강남영업본부 IU'!$A:$I,5,FALSE),0)</f>
        <v>0</v>
      </c>
      <c r="R125" s="2">
        <f>IFERROR(VLOOKUP($A125,'강남영업본부 IU'!$A:$I,6,FALSE),0)</f>
        <v>733368</v>
      </c>
      <c r="T125" s="2">
        <f>IFERROR(VLOOKUP($A125,'강남영업본부 IU'!$A:$I,8,FALSE),0)</f>
        <v>0</v>
      </c>
      <c r="U125" s="2">
        <f>IFERROR(VLOOKUP($A125,'강남영업본부 IU'!$A:$I,9,FALSE),0)</f>
        <v>0</v>
      </c>
      <c r="V125" s="2" t="b">
        <f t="shared" si="77"/>
        <v>1</v>
      </c>
      <c r="Z125" s="6">
        <f t="shared" si="53"/>
        <v>0</v>
      </c>
      <c r="AA125" s="2">
        <f t="shared" si="61"/>
        <v>0</v>
      </c>
      <c r="AB125" s="2">
        <f t="shared" si="62"/>
        <v>0</v>
      </c>
      <c r="AC125" s="2">
        <f t="shared" si="63"/>
        <v>0</v>
      </c>
      <c r="AD125" s="2">
        <f t="shared" si="105"/>
        <v>0</v>
      </c>
      <c r="AE125" s="2">
        <f t="shared" si="106"/>
        <v>0</v>
      </c>
      <c r="AF125" s="2">
        <f t="shared" si="107"/>
        <v>0</v>
      </c>
      <c r="AG125" s="2" t="b">
        <f t="shared" si="64"/>
        <v>1</v>
      </c>
    </row>
    <row r="126" spans="1:33" ht="16" x14ac:dyDescent="0.25">
      <c r="A126" s="23" t="s">
        <v>67</v>
      </c>
      <c r="B126" s="48">
        <f t="shared" si="72"/>
        <v>685340</v>
      </c>
      <c r="C126" s="48">
        <f t="shared" si="65"/>
        <v>167230</v>
      </c>
      <c r="D126" s="48">
        <f t="shared" si="66"/>
        <v>389840</v>
      </c>
      <c r="E126" s="48">
        <f t="shared" si="67"/>
        <v>113490</v>
      </c>
      <c r="F126" s="48">
        <f t="shared" si="68"/>
        <v>0</v>
      </c>
      <c r="G126" s="48">
        <f t="shared" si="57"/>
        <v>13429.700445839497</v>
      </c>
      <c r="H126" s="48">
        <f t="shared" si="69"/>
        <v>0</v>
      </c>
      <c r="I126" s="48">
        <f t="shared" si="70"/>
        <v>0</v>
      </c>
      <c r="J126" s="48">
        <f t="shared" si="58"/>
        <v>1350.2995541605032</v>
      </c>
      <c r="K126" s="6" t="b">
        <f t="shared" si="59"/>
        <v>1</v>
      </c>
      <c r="L126" s="6"/>
      <c r="N126" s="2">
        <f t="shared" si="71"/>
        <v>685340</v>
      </c>
      <c r="O126" s="2">
        <f>IFERROR(VLOOKUP($A126,'강남영업본부 IU'!$A:$I,3,FALSE),0)</f>
        <v>14780</v>
      </c>
      <c r="P126" s="2">
        <f>IFERROR(VLOOKUP($A126,'강남영업본부 IU'!$A:$I,4,FALSE),0)</f>
        <v>167230</v>
      </c>
      <c r="Q126" s="2">
        <f>IFERROR(VLOOKUP($A126,'강남영업본부 IU'!$A:$I,5,FALSE),0)</f>
        <v>389840</v>
      </c>
      <c r="R126" s="2">
        <f>IFERROR(VLOOKUP($A126,'강남영업본부 IU'!$A:$I,6,FALSE),0)</f>
        <v>113490</v>
      </c>
      <c r="T126" s="2">
        <f>IFERROR(VLOOKUP($A126,'강남영업본부 IU'!$A:$I,8,FALSE),0)</f>
        <v>0</v>
      </c>
      <c r="U126" s="2">
        <f>IFERROR(VLOOKUP($A126,'강남영업본부 IU'!$A:$I,9,FALSE),0)</f>
        <v>0</v>
      </c>
      <c r="V126" s="2" t="b">
        <f t="shared" si="77"/>
        <v>1</v>
      </c>
      <c r="Z126" s="6">
        <f t="shared" si="53"/>
        <v>14780</v>
      </c>
      <c r="AA126" s="2">
        <f t="shared" si="61"/>
        <v>5725.5391060815</v>
      </c>
      <c r="AB126" s="2">
        <f t="shared" si="62"/>
        <v>7704.1613397579968</v>
      </c>
      <c r="AC126" s="2">
        <f t="shared" si="63"/>
        <v>1350.2995541605032</v>
      </c>
      <c r="AD126" s="2">
        <f t="shared" si="105"/>
        <v>0</v>
      </c>
      <c r="AE126" s="2">
        <f t="shared" si="106"/>
        <v>0</v>
      </c>
      <c r="AF126" s="2">
        <f t="shared" si="107"/>
        <v>0</v>
      </c>
      <c r="AG126" s="2" t="b">
        <f t="shared" si="64"/>
        <v>1</v>
      </c>
    </row>
    <row r="127" spans="1:33" ht="16" x14ac:dyDescent="0.25">
      <c r="A127" s="25" t="s">
        <v>220</v>
      </c>
      <c r="B127" s="48">
        <f t="shared" si="72"/>
        <v>0</v>
      </c>
      <c r="C127" s="48">
        <f t="shared" si="65"/>
        <v>0</v>
      </c>
      <c r="D127" s="48">
        <f t="shared" si="66"/>
        <v>0</v>
      </c>
      <c r="E127" s="48">
        <f t="shared" si="67"/>
        <v>0</v>
      </c>
      <c r="F127" s="48">
        <f t="shared" si="68"/>
        <v>0</v>
      </c>
      <c r="G127" s="48">
        <f t="shared" si="57"/>
        <v>0</v>
      </c>
      <c r="H127" s="48">
        <f t="shared" si="69"/>
        <v>0</v>
      </c>
      <c r="I127" s="48">
        <f t="shared" si="70"/>
        <v>0</v>
      </c>
      <c r="J127" s="48">
        <f t="shared" si="58"/>
        <v>0</v>
      </c>
      <c r="K127" s="6" t="b">
        <f t="shared" si="59"/>
        <v>1</v>
      </c>
      <c r="L127" s="6"/>
      <c r="N127" s="2">
        <f t="shared" si="71"/>
        <v>0</v>
      </c>
      <c r="O127" s="2">
        <f>IFERROR(VLOOKUP($A127,'강남영업본부 IU'!$A:$I,3,FALSE),0)</f>
        <v>0</v>
      </c>
      <c r="P127" s="2">
        <f>IFERROR(VLOOKUP($A127,'강남영업본부 IU'!$A:$I,4,FALSE),0)</f>
        <v>0</v>
      </c>
      <c r="Q127" s="2">
        <f>IFERROR(VLOOKUP($A127,'강남영업본부 IU'!$A:$I,5,FALSE),0)</f>
        <v>0</v>
      </c>
      <c r="R127" s="2">
        <f>IFERROR(VLOOKUP($A127,'강남영업본부 IU'!$A:$I,6,FALSE),0)</f>
        <v>0</v>
      </c>
      <c r="T127" s="2">
        <f>IFERROR(VLOOKUP($A127,'강남영업본부 IU'!$A:$I,8,FALSE),0)</f>
        <v>0</v>
      </c>
      <c r="U127" s="2">
        <f>IFERROR(VLOOKUP($A127,'강남영업본부 IU'!$A:$I,9,FALSE),0)</f>
        <v>0</v>
      </c>
      <c r="V127" s="2" t="b">
        <f t="shared" si="77"/>
        <v>1</v>
      </c>
      <c r="Z127" s="6">
        <f t="shared" si="53"/>
        <v>0</v>
      </c>
      <c r="AA127" s="2">
        <f t="shared" si="61"/>
        <v>0</v>
      </c>
      <c r="AB127" s="2">
        <f t="shared" si="62"/>
        <v>0</v>
      </c>
      <c r="AC127" s="2">
        <f t="shared" si="63"/>
        <v>0</v>
      </c>
      <c r="AD127" s="2">
        <f t="shared" si="105"/>
        <v>0</v>
      </c>
      <c r="AE127" s="2">
        <f t="shared" si="106"/>
        <v>0</v>
      </c>
      <c r="AF127" s="2">
        <f t="shared" si="107"/>
        <v>0</v>
      </c>
      <c r="AG127" s="2" t="b">
        <f t="shared" si="64"/>
        <v>1</v>
      </c>
    </row>
    <row r="128" spans="1:33" ht="16" x14ac:dyDescent="0.25">
      <c r="A128" s="28" t="s">
        <v>221</v>
      </c>
      <c r="B128" s="48">
        <f t="shared" si="72"/>
        <v>0</v>
      </c>
      <c r="C128" s="48">
        <f t="shared" si="65"/>
        <v>0</v>
      </c>
      <c r="D128" s="48">
        <f t="shared" si="66"/>
        <v>0</v>
      </c>
      <c r="E128" s="48">
        <f t="shared" si="67"/>
        <v>0</v>
      </c>
      <c r="F128" s="48">
        <f t="shared" si="68"/>
        <v>0</v>
      </c>
      <c r="G128" s="48">
        <f t="shared" si="57"/>
        <v>0</v>
      </c>
      <c r="H128" s="48">
        <f t="shared" si="69"/>
        <v>0</v>
      </c>
      <c r="I128" s="48">
        <f t="shared" si="70"/>
        <v>0</v>
      </c>
      <c r="J128" s="48">
        <f t="shared" si="58"/>
        <v>0</v>
      </c>
      <c r="K128" s="6" t="b">
        <f t="shared" si="59"/>
        <v>1</v>
      </c>
      <c r="L128" s="6"/>
      <c r="N128" s="2">
        <f t="shared" si="71"/>
        <v>0</v>
      </c>
      <c r="O128" s="2">
        <f>IFERROR(VLOOKUP($A128,'강남영업본부 IU'!$A:$I,3,FALSE),0)</f>
        <v>0</v>
      </c>
      <c r="P128" s="2">
        <f>IFERROR(VLOOKUP($A128,'강남영업본부 IU'!$A:$I,4,FALSE),0)</f>
        <v>0</v>
      </c>
      <c r="Q128" s="2">
        <f>IFERROR(VLOOKUP($A128,'강남영업본부 IU'!$A:$I,5,FALSE),0)</f>
        <v>0</v>
      </c>
      <c r="R128" s="2">
        <f>IFERROR(VLOOKUP($A128,'강남영업본부 IU'!$A:$I,6,FALSE),0)</f>
        <v>0</v>
      </c>
      <c r="T128" s="2">
        <f>IFERROR(VLOOKUP($A128,'강남영업본부 IU'!$A:$I,8,FALSE),0)</f>
        <v>0</v>
      </c>
      <c r="U128" s="2">
        <f>IFERROR(VLOOKUP($A128,'강남영업본부 IU'!$A:$I,9,FALSE),0)</f>
        <v>0</v>
      </c>
      <c r="V128" s="2" t="b">
        <f t="shared" si="77"/>
        <v>1</v>
      </c>
      <c r="Z128" s="6">
        <f t="shared" si="53"/>
        <v>0</v>
      </c>
      <c r="AA128" s="2">
        <f t="shared" si="61"/>
        <v>0</v>
      </c>
      <c r="AB128" s="2">
        <f t="shared" si="62"/>
        <v>0</v>
      </c>
      <c r="AC128" s="2">
        <f t="shared" si="63"/>
        <v>0</v>
      </c>
      <c r="AD128" s="2">
        <f t="shared" si="105"/>
        <v>0</v>
      </c>
      <c r="AE128" s="2">
        <f t="shared" si="106"/>
        <v>0</v>
      </c>
      <c r="AF128" s="2">
        <f t="shared" si="107"/>
        <v>0</v>
      </c>
      <c r="AG128" s="2" t="b">
        <f t="shared" si="64"/>
        <v>1</v>
      </c>
    </row>
    <row r="129" spans="1:33" ht="16" x14ac:dyDescent="0.25">
      <c r="A129" s="24" t="s">
        <v>68</v>
      </c>
      <c r="B129" s="48">
        <f t="shared" si="72"/>
        <v>8794164</v>
      </c>
      <c r="C129" s="48">
        <f t="shared" si="65"/>
        <v>4730437</v>
      </c>
      <c r="D129" s="48">
        <f t="shared" si="66"/>
        <v>2823898</v>
      </c>
      <c r="E129" s="48">
        <f t="shared" si="67"/>
        <v>1239829</v>
      </c>
      <c r="F129" s="48">
        <f t="shared" si="68"/>
        <v>0</v>
      </c>
      <c r="G129" s="48">
        <f t="shared" si="57"/>
        <v>0</v>
      </c>
      <c r="H129" s="48">
        <f t="shared" si="69"/>
        <v>0</v>
      </c>
      <c r="I129" s="48">
        <f t="shared" si="70"/>
        <v>0</v>
      </c>
      <c r="J129" s="48">
        <f t="shared" si="58"/>
        <v>0</v>
      </c>
      <c r="K129" s="6" t="b">
        <f t="shared" si="59"/>
        <v>1</v>
      </c>
      <c r="L129" s="6"/>
      <c r="N129" s="2">
        <f t="shared" si="71"/>
        <v>8794164</v>
      </c>
      <c r="O129" s="2">
        <f>IFERROR(VLOOKUP($A129,'강남영업본부 IU'!$A:$I,3,FALSE),0)</f>
        <v>0</v>
      </c>
      <c r="P129" s="2">
        <f>IFERROR(VLOOKUP($A129,'강남영업본부 IU'!$A:$I,4,FALSE),0)</f>
        <v>4730437</v>
      </c>
      <c r="Q129" s="2">
        <f>IFERROR(VLOOKUP($A129,'강남영업본부 IU'!$A:$I,5,FALSE),0)</f>
        <v>2823898</v>
      </c>
      <c r="R129" s="2">
        <f>IFERROR(VLOOKUP($A129,'강남영업본부 IU'!$A:$I,6,FALSE),0)</f>
        <v>1239829</v>
      </c>
      <c r="T129" s="2">
        <f>IFERROR(VLOOKUP($A129,'강남영업본부 IU'!$A:$I,8,FALSE),0)</f>
        <v>0</v>
      </c>
      <c r="U129" s="2">
        <f>IFERROR(VLOOKUP($A129,'강남영업본부 IU'!$A:$I,9,FALSE),0)</f>
        <v>0</v>
      </c>
      <c r="V129" s="2" t="b">
        <f t="shared" si="77"/>
        <v>1</v>
      </c>
      <c r="Z129" s="6">
        <f t="shared" si="53"/>
        <v>0</v>
      </c>
      <c r="AA129" s="2">
        <f t="shared" si="61"/>
        <v>0</v>
      </c>
      <c r="AB129" s="2">
        <f t="shared" si="62"/>
        <v>0</v>
      </c>
      <c r="AC129" s="2">
        <f t="shared" si="63"/>
        <v>0</v>
      </c>
      <c r="AD129" s="2">
        <f t="shared" si="105"/>
        <v>0</v>
      </c>
      <c r="AE129" s="2">
        <f t="shared" si="106"/>
        <v>0</v>
      </c>
      <c r="AF129" s="2">
        <f t="shared" si="107"/>
        <v>0</v>
      </c>
      <c r="AG129" s="2" t="b">
        <f t="shared" si="64"/>
        <v>1</v>
      </c>
    </row>
    <row r="130" spans="1:33" ht="16" x14ac:dyDescent="0.25">
      <c r="A130" s="23" t="s">
        <v>69</v>
      </c>
      <c r="B130" s="48">
        <f t="shared" si="72"/>
        <v>8794164</v>
      </c>
      <c r="C130" s="48">
        <f t="shared" si="65"/>
        <v>4730437</v>
      </c>
      <c r="D130" s="48">
        <f t="shared" si="66"/>
        <v>2823898</v>
      </c>
      <c r="E130" s="48">
        <f t="shared" si="67"/>
        <v>1239829</v>
      </c>
      <c r="F130" s="48">
        <f t="shared" si="68"/>
        <v>0</v>
      </c>
      <c r="G130" s="48">
        <f t="shared" si="57"/>
        <v>0</v>
      </c>
      <c r="H130" s="48">
        <f t="shared" si="69"/>
        <v>0</v>
      </c>
      <c r="I130" s="48">
        <f t="shared" si="70"/>
        <v>0</v>
      </c>
      <c r="J130" s="48">
        <f t="shared" si="58"/>
        <v>0</v>
      </c>
      <c r="K130" s="6" t="b">
        <f t="shared" si="59"/>
        <v>1</v>
      </c>
      <c r="L130" s="6"/>
      <c r="N130" s="2">
        <f t="shared" si="71"/>
        <v>8794164</v>
      </c>
      <c r="O130" s="2">
        <f>IFERROR(VLOOKUP($A130,'강남영업본부 IU'!$A:$I,3,FALSE),0)</f>
        <v>0</v>
      </c>
      <c r="P130" s="2">
        <f>IFERROR(VLOOKUP($A130,'강남영업본부 IU'!$A:$I,4,FALSE),0)</f>
        <v>4730437</v>
      </c>
      <c r="Q130" s="2">
        <f>IFERROR(VLOOKUP($A130,'강남영업본부 IU'!$A:$I,5,FALSE),0)</f>
        <v>2823898</v>
      </c>
      <c r="R130" s="2">
        <f>IFERROR(VLOOKUP($A130,'강남영업본부 IU'!$A:$I,6,FALSE),0)</f>
        <v>1239829</v>
      </c>
      <c r="T130" s="2">
        <f>IFERROR(VLOOKUP($A130,'강남영업본부 IU'!$A:$I,8,FALSE),0)</f>
        <v>0</v>
      </c>
      <c r="U130" s="2">
        <f>IFERROR(VLOOKUP($A130,'강남영업본부 IU'!$A:$I,9,FALSE),0)</f>
        <v>0</v>
      </c>
      <c r="V130" s="2" t="b">
        <f t="shared" si="77"/>
        <v>1</v>
      </c>
      <c r="Z130" s="6">
        <f t="shared" si="53"/>
        <v>0</v>
      </c>
      <c r="AA130" s="2">
        <f t="shared" si="61"/>
        <v>0</v>
      </c>
      <c r="AB130" s="2">
        <f t="shared" si="62"/>
        <v>0</v>
      </c>
      <c r="AC130" s="2">
        <f t="shared" si="63"/>
        <v>0</v>
      </c>
      <c r="AD130" s="2">
        <f t="shared" si="105"/>
        <v>0</v>
      </c>
      <c r="AE130" s="2">
        <f t="shared" si="106"/>
        <v>0</v>
      </c>
      <c r="AF130" s="2">
        <f t="shared" si="107"/>
        <v>0</v>
      </c>
      <c r="AG130" s="2" t="b">
        <f t="shared" si="64"/>
        <v>1</v>
      </c>
    </row>
    <row r="131" spans="1:33" ht="16" x14ac:dyDescent="0.25">
      <c r="A131" s="23" t="s">
        <v>345</v>
      </c>
      <c r="B131" s="48">
        <f t="shared" ref="B131" si="108">N131</f>
        <v>0</v>
      </c>
      <c r="C131" s="48">
        <f t="shared" si="65"/>
        <v>0</v>
      </c>
      <c r="D131" s="48">
        <f t="shared" si="66"/>
        <v>0</v>
      </c>
      <c r="E131" s="48">
        <f t="shared" si="67"/>
        <v>0</v>
      </c>
      <c r="F131" s="48">
        <f t="shared" si="68"/>
        <v>0</v>
      </c>
      <c r="G131" s="48">
        <f t="shared" si="57"/>
        <v>0</v>
      </c>
      <c r="H131" s="48">
        <f t="shared" si="69"/>
        <v>0</v>
      </c>
      <c r="I131" s="48">
        <f t="shared" si="70"/>
        <v>0</v>
      </c>
      <c r="J131" s="48">
        <f t="shared" si="58"/>
        <v>0</v>
      </c>
      <c r="K131" s="6" t="b">
        <f t="shared" si="59"/>
        <v>1</v>
      </c>
      <c r="L131" s="6"/>
      <c r="N131" s="2">
        <f t="shared" si="71"/>
        <v>0</v>
      </c>
      <c r="O131" s="2">
        <f>IFERROR(VLOOKUP($A131,'강남영업본부 IU'!$A:$I,3,FALSE),0)</f>
        <v>0</v>
      </c>
      <c r="P131" s="2">
        <f>IFERROR(VLOOKUP($A131,'강남영업본부 IU'!$A:$I,4,FALSE),0)</f>
        <v>0</v>
      </c>
      <c r="Q131" s="2">
        <f>IFERROR(VLOOKUP($A131,'강남영업본부 IU'!$A:$I,5,FALSE),0)</f>
        <v>0</v>
      </c>
      <c r="R131" s="2">
        <f>IFERROR(VLOOKUP($A131,'강남영업본부 IU'!$A:$I,6,FALSE),0)</f>
        <v>0</v>
      </c>
      <c r="T131" s="2">
        <f>IFERROR(VLOOKUP($A131,'강남영업본부 IU'!$A:$I,8,FALSE),0)</f>
        <v>0</v>
      </c>
      <c r="U131" s="2">
        <f>IFERROR(VLOOKUP($A131,'강남영업본부 IU'!$A:$I,9,FALSE),0)</f>
        <v>0</v>
      </c>
      <c r="V131" s="2" t="b">
        <f t="shared" si="77"/>
        <v>1</v>
      </c>
      <c r="Z131" s="6">
        <f t="shared" si="53"/>
        <v>0</v>
      </c>
      <c r="AA131" s="2">
        <f t="shared" si="61"/>
        <v>0</v>
      </c>
      <c r="AB131" s="2">
        <f t="shared" si="62"/>
        <v>0</v>
      </c>
      <c r="AC131" s="2">
        <f t="shared" si="63"/>
        <v>0</v>
      </c>
      <c r="AD131" s="2">
        <f t="shared" si="105"/>
        <v>0</v>
      </c>
      <c r="AE131" s="2">
        <f t="shared" si="106"/>
        <v>0</v>
      </c>
      <c r="AF131" s="2">
        <f t="shared" si="107"/>
        <v>0</v>
      </c>
      <c r="AG131" s="2" t="b">
        <f t="shared" si="64"/>
        <v>1</v>
      </c>
    </row>
    <row r="132" spans="1:33" ht="16" x14ac:dyDescent="0.25">
      <c r="A132" s="24" t="s">
        <v>158</v>
      </c>
      <c r="B132" s="48">
        <f t="shared" si="72"/>
        <v>0</v>
      </c>
      <c r="C132" s="48">
        <f t="shared" si="65"/>
        <v>0</v>
      </c>
      <c r="D132" s="48">
        <f t="shared" si="66"/>
        <v>0</v>
      </c>
      <c r="E132" s="48">
        <f t="shared" si="67"/>
        <v>0</v>
      </c>
      <c r="F132" s="48">
        <f t="shared" si="68"/>
        <v>0</v>
      </c>
      <c r="G132" s="48">
        <f t="shared" si="57"/>
        <v>0</v>
      </c>
      <c r="H132" s="48">
        <f t="shared" si="69"/>
        <v>0</v>
      </c>
      <c r="I132" s="48">
        <f t="shared" si="70"/>
        <v>0</v>
      </c>
      <c r="J132" s="48">
        <f t="shared" si="58"/>
        <v>0</v>
      </c>
      <c r="K132" s="6" t="b">
        <f t="shared" si="59"/>
        <v>1</v>
      </c>
      <c r="L132" s="6"/>
      <c r="N132" s="2">
        <f t="shared" si="71"/>
        <v>0</v>
      </c>
      <c r="O132" s="2">
        <f>IFERROR(VLOOKUP($A132,'강남영업본부 IU'!$A:$I,3,FALSE),0)</f>
        <v>0</v>
      </c>
      <c r="P132" s="2">
        <f>IFERROR(VLOOKUP($A132,'강남영업본부 IU'!$A:$I,4,FALSE),0)</f>
        <v>0</v>
      </c>
      <c r="Q132" s="2">
        <f>IFERROR(VLOOKUP($A132,'강남영업본부 IU'!$A:$I,5,FALSE),0)</f>
        <v>0</v>
      </c>
      <c r="R132" s="2">
        <f>IFERROR(VLOOKUP($A132,'강남영업본부 IU'!$A:$I,6,FALSE),0)</f>
        <v>0</v>
      </c>
      <c r="T132" s="2">
        <f>IFERROR(VLOOKUP($A132,'강남영업본부 IU'!$A:$I,8,FALSE),0)</f>
        <v>0</v>
      </c>
      <c r="U132" s="2">
        <f>IFERROR(VLOOKUP($A132,'강남영업본부 IU'!$A:$I,9,FALSE),0)</f>
        <v>0</v>
      </c>
      <c r="V132" s="2" t="b">
        <f t="shared" si="77"/>
        <v>1</v>
      </c>
      <c r="Z132" s="6">
        <f t="shared" ref="Z132:Z195" si="109">O132</f>
        <v>0</v>
      </c>
      <c r="AA132" s="2">
        <f t="shared" ref="AA132:AA195" si="110">$Z132*P$262</f>
        <v>0</v>
      </c>
      <c r="AB132" s="2">
        <f t="shared" ref="AB132:AB195" si="111">$Z132*Q$262</f>
        <v>0</v>
      </c>
      <c r="AC132" s="2">
        <f t="shared" ref="AC132:AC195" si="112">$Z132*R$262</f>
        <v>0</v>
      </c>
      <c r="AD132" s="2">
        <f t="shared" ref="AD132:AD195" si="113">$Z132*S$259</f>
        <v>0</v>
      </c>
      <c r="AE132" s="2">
        <f t="shared" ref="AE132:AE195" si="114">$Z132*T$259</f>
        <v>0</v>
      </c>
      <c r="AF132" s="2">
        <f t="shared" ref="AF132:AF195" si="115">$Z132*U$259</f>
        <v>0</v>
      </c>
      <c r="AG132" s="2" t="b">
        <f t="shared" si="64"/>
        <v>1</v>
      </c>
    </row>
    <row r="133" spans="1:33" ht="16" x14ac:dyDescent="0.25">
      <c r="A133" s="23" t="s">
        <v>159</v>
      </c>
      <c r="B133" s="48">
        <f t="shared" si="72"/>
        <v>0</v>
      </c>
      <c r="C133" s="48">
        <f t="shared" si="65"/>
        <v>0</v>
      </c>
      <c r="D133" s="48">
        <f t="shared" si="66"/>
        <v>0</v>
      </c>
      <c r="E133" s="48">
        <f t="shared" si="67"/>
        <v>0</v>
      </c>
      <c r="F133" s="48">
        <f t="shared" si="68"/>
        <v>0</v>
      </c>
      <c r="G133" s="48">
        <f t="shared" ref="G133:G196" si="116">AA133+AB133</f>
        <v>0</v>
      </c>
      <c r="H133" s="48">
        <f t="shared" si="69"/>
        <v>0</v>
      </c>
      <c r="I133" s="48">
        <f t="shared" si="70"/>
        <v>0</v>
      </c>
      <c r="J133" s="48">
        <f t="shared" ref="J133:J196" si="117">AC133</f>
        <v>0</v>
      </c>
      <c r="K133" s="6" t="b">
        <f t="shared" si="59"/>
        <v>1</v>
      </c>
      <c r="L133" s="6"/>
      <c r="N133" s="2">
        <f t="shared" si="71"/>
        <v>0</v>
      </c>
      <c r="O133" s="2">
        <f>IFERROR(VLOOKUP($A133,'강남영업본부 IU'!$A:$I,3,FALSE),0)</f>
        <v>0</v>
      </c>
      <c r="P133" s="2">
        <f>IFERROR(VLOOKUP($A133,'강남영업본부 IU'!$A:$I,4,FALSE),0)</f>
        <v>0</v>
      </c>
      <c r="Q133" s="2">
        <f>IFERROR(VLOOKUP($A133,'강남영업본부 IU'!$A:$I,5,FALSE),0)</f>
        <v>0</v>
      </c>
      <c r="R133" s="2">
        <f>IFERROR(VLOOKUP($A133,'강남영업본부 IU'!$A:$I,6,FALSE),0)</f>
        <v>0</v>
      </c>
      <c r="T133" s="2">
        <f>IFERROR(VLOOKUP($A133,'강남영업본부 IU'!$A:$I,8,FALSE),0)</f>
        <v>0</v>
      </c>
      <c r="U133" s="2">
        <f>IFERROR(VLOOKUP($A133,'강남영업본부 IU'!$A:$I,9,FALSE),0)</f>
        <v>0</v>
      </c>
      <c r="V133" s="2" t="b">
        <f t="shared" si="77"/>
        <v>1</v>
      </c>
      <c r="Z133" s="6">
        <f t="shared" si="109"/>
        <v>0</v>
      </c>
      <c r="AA133" s="2">
        <f t="shared" si="110"/>
        <v>0</v>
      </c>
      <c r="AB133" s="2">
        <f t="shared" si="111"/>
        <v>0</v>
      </c>
      <c r="AC133" s="2">
        <f t="shared" si="112"/>
        <v>0</v>
      </c>
      <c r="AD133" s="2">
        <f t="shared" si="113"/>
        <v>0</v>
      </c>
      <c r="AE133" s="2">
        <f t="shared" si="114"/>
        <v>0</v>
      </c>
      <c r="AF133" s="2">
        <f t="shared" si="115"/>
        <v>0</v>
      </c>
      <c r="AG133" s="2" t="b">
        <f t="shared" si="64"/>
        <v>1</v>
      </c>
    </row>
    <row r="134" spans="1:33" ht="16" x14ac:dyDescent="0.25">
      <c r="A134" s="23" t="s">
        <v>222</v>
      </c>
      <c r="B134" s="48">
        <f t="shared" si="72"/>
        <v>0</v>
      </c>
      <c r="C134" s="48">
        <f t="shared" si="65"/>
        <v>0</v>
      </c>
      <c r="D134" s="48">
        <f t="shared" si="66"/>
        <v>0</v>
      </c>
      <c r="E134" s="48">
        <f t="shared" si="67"/>
        <v>0</v>
      </c>
      <c r="F134" s="48">
        <f t="shared" si="68"/>
        <v>0</v>
      </c>
      <c r="G134" s="48">
        <f t="shared" si="116"/>
        <v>0</v>
      </c>
      <c r="H134" s="48">
        <f t="shared" si="69"/>
        <v>0</v>
      </c>
      <c r="I134" s="48">
        <f t="shared" si="70"/>
        <v>0</v>
      </c>
      <c r="J134" s="48">
        <f t="shared" si="117"/>
        <v>0</v>
      </c>
      <c r="K134" s="6" t="b">
        <f t="shared" ref="K134:K197" si="118">B134=SUM(C134:J134)</f>
        <v>1</v>
      </c>
      <c r="L134" s="6"/>
      <c r="N134" s="2">
        <f t="shared" si="71"/>
        <v>0</v>
      </c>
      <c r="O134" s="2">
        <f>IFERROR(VLOOKUP($A134,'강남영업본부 IU'!$A:$I,3,FALSE),0)</f>
        <v>0</v>
      </c>
      <c r="P134" s="2">
        <f>IFERROR(VLOOKUP($A134,'강남영업본부 IU'!$A:$I,4,FALSE),0)</f>
        <v>0</v>
      </c>
      <c r="Q134" s="2">
        <f>IFERROR(VLOOKUP($A134,'강남영업본부 IU'!$A:$I,5,FALSE),0)</f>
        <v>0</v>
      </c>
      <c r="R134" s="2">
        <f>IFERROR(VLOOKUP($A134,'강남영업본부 IU'!$A:$I,6,FALSE),0)</f>
        <v>0</v>
      </c>
      <c r="T134" s="2">
        <f>IFERROR(VLOOKUP($A134,'강남영업본부 IU'!$A:$I,8,FALSE),0)</f>
        <v>0</v>
      </c>
      <c r="U134" s="2">
        <f>IFERROR(VLOOKUP($A134,'강남영업본부 IU'!$A:$I,9,FALSE),0)</f>
        <v>0</v>
      </c>
      <c r="V134" s="2" t="b">
        <f t="shared" si="77"/>
        <v>1</v>
      </c>
      <c r="Z134" s="6">
        <f t="shared" si="109"/>
        <v>0</v>
      </c>
      <c r="AA134" s="2">
        <f t="shared" si="110"/>
        <v>0</v>
      </c>
      <c r="AB134" s="2">
        <f t="shared" si="111"/>
        <v>0</v>
      </c>
      <c r="AC134" s="2">
        <f t="shared" si="112"/>
        <v>0</v>
      </c>
      <c r="AD134" s="2">
        <f t="shared" si="113"/>
        <v>0</v>
      </c>
      <c r="AE134" s="2">
        <f t="shared" si="114"/>
        <v>0</v>
      </c>
      <c r="AF134" s="2">
        <f t="shared" si="115"/>
        <v>0</v>
      </c>
      <c r="AG134" s="2" t="b">
        <f t="shared" ref="AG134:AG197" si="119">Z134=SUM(AA134:AF134)</f>
        <v>1</v>
      </c>
    </row>
    <row r="135" spans="1:33" ht="16" x14ac:dyDescent="0.25">
      <c r="A135" s="23" t="s">
        <v>223</v>
      </c>
      <c r="B135" s="48">
        <f t="shared" si="72"/>
        <v>0</v>
      </c>
      <c r="C135" s="48">
        <f t="shared" ref="C135:C198" si="120">P135</f>
        <v>0</v>
      </c>
      <c r="D135" s="48">
        <f t="shared" ref="D135:D198" si="121">Q135</f>
        <v>0</v>
      </c>
      <c r="E135" s="48">
        <f t="shared" ref="E135:E198" si="122">R135</f>
        <v>0</v>
      </c>
      <c r="F135" s="48">
        <f t="shared" ref="F135:F198" si="123">S135</f>
        <v>0</v>
      </c>
      <c r="G135" s="48">
        <f t="shared" si="116"/>
        <v>0</v>
      </c>
      <c r="H135" s="48">
        <f t="shared" ref="H135:H198" si="124">T135</f>
        <v>0</v>
      </c>
      <c r="I135" s="48">
        <f t="shared" ref="I135:I198" si="125">U135</f>
        <v>0</v>
      </c>
      <c r="J135" s="48">
        <f t="shared" si="117"/>
        <v>0</v>
      </c>
      <c r="K135" s="6" t="b">
        <f t="shared" si="118"/>
        <v>1</v>
      </c>
      <c r="L135" s="6"/>
      <c r="N135" s="2">
        <f t="shared" ref="N135:N198" si="126">SUM(O135:U135)</f>
        <v>0</v>
      </c>
      <c r="O135" s="2">
        <f>IFERROR(VLOOKUP($A135,'강남영업본부 IU'!$A:$I,3,FALSE),0)</f>
        <v>0</v>
      </c>
      <c r="P135" s="2">
        <f>IFERROR(VLOOKUP($A135,'강남영업본부 IU'!$A:$I,4,FALSE),0)</f>
        <v>0</v>
      </c>
      <c r="Q135" s="2">
        <f>IFERROR(VLOOKUP($A135,'강남영업본부 IU'!$A:$I,5,FALSE),0)</f>
        <v>0</v>
      </c>
      <c r="R135" s="2">
        <f>IFERROR(VLOOKUP($A135,'강남영업본부 IU'!$A:$I,6,FALSE),0)</f>
        <v>0</v>
      </c>
      <c r="T135" s="2">
        <f>IFERROR(VLOOKUP($A135,'강남영업본부 IU'!$A:$I,8,FALSE),0)</f>
        <v>0</v>
      </c>
      <c r="U135" s="2">
        <f>IFERROR(VLOOKUP($A135,'강남영업본부 IU'!$A:$I,9,FALSE),0)</f>
        <v>0</v>
      </c>
      <c r="V135" s="2" t="b">
        <f t="shared" ref="V135:V148" si="127">N135=SUM(O135:U135)</f>
        <v>1</v>
      </c>
      <c r="Z135" s="6">
        <f t="shared" si="109"/>
        <v>0</v>
      </c>
      <c r="AA135" s="2">
        <f t="shared" si="110"/>
        <v>0</v>
      </c>
      <c r="AB135" s="2">
        <f t="shared" si="111"/>
        <v>0</v>
      </c>
      <c r="AC135" s="2">
        <f t="shared" si="112"/>
        <v>0</v>
      </c>
      <c r="AD135" s="2">
        <f t="shared" si="113"/>
        <v>0</v>
      </c>
      <c r="AE135" s="2">
        <f t="shared" si="114"/>
        <v>0</v>
      </c>
      <c r="AF135" s="2">
        <f t="shared" si="115"/>
        <v>0</v>
      </c>
      <c r="AG135" s="2" t="b">
        <f t="shared" si="119"/>
        <v>1</v>
      </c>
    </row>
    <row r="136" spans="1:33" ht="16" x14ac:dyDescent="0.25">
      <c r="A136" s="23" t="s">
        <v>160</v>
      </c>
      <c r="B136" s="48">
        <f t="shared" si="72"/>
        <v>0</v>
      </c>
      <c r="C136" s="48">
        <f t="shared" si="120"/>
        <v>0</v>
      </c>
      <c r="D136" s="48">
        <f t="shared" si="121"/>
        <v>0</v>
      </c>
      <c r="E136" s="48">
        <f t="shared" si="122"/>
        <v>0</v>
      </c>
      <c r="F136" s="48">
        <f t="shared" si="123"/>
        <v>0</v>
      </c>
      <c r="G136" s="48">
        <f t="shared" si="116"/>
        <v>0</v>
      </c>
      <c r="H136" s="48">
        <f t="shared" si="124"/>
        <v>0</v>
      </c>
      <c r="I136" s="48">
        <f t="shared" si="125"/>
        <v>0</v>
      </c>
      <c r="J136" s="48">
        <f t="shared" si="117"/>
        <v>0</v>
      </c>
      <c r="K136" s="6" t="b">
        <f t="shared" si="118"/>
        <v>1</v>
      </c>
      <c r="L136" s="6"/>
      <c r="N136" s="2">
        <f t="shared" si="126"/>
        <v>0</v>
      </c>
      <c r="O136" s="2">
        <f>IFERROR(VLOOKUP($A136,'강남영업본부 IU'!$A:$I,3,FALSE),0)</f>
        <v>0</v>
      </c>
      <c r="P136" s="2">
        <f>IFERROR(VLOOKUP($A136,'강남영업본부 IU'!$A:$I,4,FALSE),0)</f>
        <v>0</v>
      </c>
      <c r="Q136" s="2">
        <f>IFERROR(VLOOKUP($A136,'강남영업본부 IU'!$A:$I,5,FALSE),0)</f>
        <v>0</v>
      </c>
      <c r="R136" s="2">
        <f>IFERROR(VLOOKUP($A136,'강남영업본부 IU'!$A:$I,6,FALSE),0)</f>
        <v>0</v>
      </c>
      <c r="T136" s="2">
        <f>IFERROR(VLOOKUP($A136,'강남영업본부 IU'!$A:$I,8,FALSE),0)</f>
        <v>0</v>
      </c>
      <c r="U136" s="2">
        <f>IFERROR(VLOOKUP($A136,'강남영업본부 IU'!$A:$I,9,FALSE),0)</f>
        <v>0</v>
      </c>
      <c r="V136" s="2" t="b">
        <f t="shared" si="127"/>
        <v>1</v>
      </c>
      <c r="Z136" s="6">
        <f t="shared" si="109"/>
        <v>0</v>
      </c>
      <c r="AA136" s="2">
        <f t="shared" si="110"/>
        <v>0</v>
      </c>
      <c r="AB136" s="2">
        <f t="shared" si="111"/>
        <v>0</v>
      </c>
      <c r="AC136" s="2">
        <f t="shared" si="112"/>
        <v>0</v>
      </c>
      <c r="AD136" s="2">
        <f t="shared" si="113"/>
        <v>0</v>
      </c>
      <c r="AE136" s="2">
        <f t="shared" si="114"/>
        <v>0</v>
      </c>
      <c r="AF136" s="2">
        <f t="shared" si="115"/>
        <v>0</v>
      </c>
      <c r="AG136" s="2" t="b">
        <f t="shared" si="119"/>
        <v>1</v>
      </c>
    </row>
    <row r="137" spans="1:33" ht="16" x14ac:dyDescent="0.25">
      <c r="A137" s="24" t="s">
        <v>70</v>
      </c>
      <c r="B137" s="48">
        <f t="shared" si="72"/>
        <v>4871416</v>
      </c>
      <c r="C137" s="48">
        <f t="shared" si="120"/>
        <v>0</v>
      </c>
      <c r="D137" s="48">
        <f t="shared" si="121"/>
        <v>2938333</v>
      </c>
      <c r="E137" s="48">
        <f t="shared" si="122"/>
        <v>133083</v>
      </c>
      <c r="F137" s="48">
        <f t="shared" si="123"/>
        <v>0</v>
      </c>
      <c r="G137" s="48">
        <f t="shared" si="116"/>
        <v>1635552.1517260552</v>
      </c>
      <c r="H137" s="48">
        <f t="shared" si="124"/>
        <v>0</v>
      </c>
      <c r="I137" s="48">
        <f t="shared" si="125"/>
        <v>0</v>
      </c>
      <c r="J137" s="48">
        <f t="shared" si="117"/>
        <v>164447.84827394492</v>
      </c>
      <c r="K137" s="6" t="b">
        <f t="shared" si="118"/>
        <v>1</v>
      </c>
      <c r="N137" s="2">
        <f t="shared" si="126"/>
        <v>4871416</v>
      </c>
      <c r="O137" s="2">
        <f>IFERROR(VLOOKUP($A137,'강남영업본부 IU'!$A:$I,3,FALSE),0)</f>
        <v>1800000</v>
      </c>
      <c r="P137" s="2">
        <f>IFERROR(VLOOKUP($A137,'강남영업본부 IU'!$A:$I,4,FALSE),0)</f>
        <v>0</v>
      </c>
      <c r="Q137" s="2">
        <f>IFERROR(VLOOKUP($A137,'강남영업본부 IU'!$A:$I,5,FALSE),0)</f>
        <v>2938333</v>
      </c>
      <c r="R137" s="2">
        <f>IFERROR(VLOOKUP($A137,'강남영업본부 IU'!$A:$I,6,FALSE),0)</f>
        <v>133083</v>
      </c>
      <c r="T137" s="2">
        <f>IFERROR(VLOOKUP($A137,'강남영업본부 IU'!$A:$I,8,FALSE),0)</f>
        <v>0</v>
      </c>
      <c r="U137" s="2">
        <f>IFERROR(VLOOKUP($A137,'강남영업본부 IU'!$A:$I,9,FALSE),0)</f>
        <v>0</v>
      </c>
      <c r="V137" s="2" t="b">
        <f t="shared" si="127"/>
        <v>1</v>
      </c>
      <c r="Z137" s="6">
        <f t="shared" si="109"/>
        <v>1800000</v>
      </c>
      <c r="AA137" s="2">
        <f t="shared" si="110"/>
        <v>697291.6367352301</v>
      </c>
      <c r="AB137" s="2">
        <f t="shared" si="111"/>
        <v>938260.51499082509</v>
      </c>
      <c r="AC137" s="2">
        <f t="shared" si="112"/>
        <v>164447.84827394492</v>
      </c>
      <c r="AD137" s="2">
        <f t="shared" si="113"/>
        <v>0</v>
      </c>
      <c r="AE137" s="2">
        <f t="shared" si="114"/>
        <v>0</v>
      </c>
      <c r="AF137" s="2">
        <f t="shared" si="115"/>
        <v>0</v>
      </c>
      <c r="AG137" s="2" t="b">
        <f t="shared" si="119"/>
        <v>1</v>
      </c>
    </row>
    <row r="138" spans="1:33" ht="16" x14ac:dyDescent="0.25">
      <c r="A138" s="24" t="s">
        <v>71</v>
      </c>
      <c r="B138" s="48">
        <f t="shared" si="72"/>
        <v>132500041</v>
      </c>
      <c r="C138" s="48">
        <f t="shared" si="120"/>
        <v>20818672</v>
      </c>
      <c r="D138" s="48">
        <f t="shared" si="121"/>
        <v>29799223</v>
      </c>
      <c r="E138" s="48">
        <f t="shared" si="122"/>
        <v>45913887</v>
      </c>
      <c r="F138" s="48">
        <f t="shared" si="123"/>
        <v>0</v>
      </c>
      <c r="G138" s="48">
        <f t="shared" si="116"/>
        <v>32682201.889605582</v>
      </c>
      <c r="H138" s="48">
        <f t="shared" si="124"/>
        <v>0</v>
      </c>
      <c r="I138" s="48">
        <f t="shared" si="125"/>
        <v>0</v>
      </c>
      <c r="J138" s="48">
        <f t="shared" si="117"/>
        <v>3286057.1103944187</v>
      </c>
      <c r="K138" s="6" t="b">
        <f t="shared" si="118"/>
        <v>1</v>
      </c>
      <c r="N138" s="2">
        <f t="shared" si="126"/>
        <v>132500041</v>
      </c>
      <c r="O138" s="2">
        <f>IFERROR(VLOOKUP($A138,'강남영업본부 IU'!$A:$I,3,FALSE),0)</f>
        <v>35968259</v>
      </c>
      <c r="P138" s="2">
        <f>IFERROR(VLOOKUP($A138,'강남영업본부 IU'!$A:$I,4,FALSE),0)</f>
        <v>20818672</v>
      </c>
      <c r="Q138" s="2">
        <f>IFERROR(VLOOKUP($A138,'강남영업본부 IU'!$A:$I,5,FALSE),0)</f>
        <v>29799223</v>
      </c>
      <c r="R138" s="2">
        <f>IFERROR(VLOOKUP($A138,'강남영업본부 IU'!$A:$I,6,FALSE),0)</f>
        <v>45913887</v>
      </c>
      <c r="T138" s="2">
        <f>IFERROR(VLOOKUP($A138,'강남영업본부 IU'!$A:$I,8,FALSE),0)</f>
        <v>0</v>
      </c>
      <c r="U138" s="2">
        <f>IFERROR(VLOOKUP($A138,'강남영업본부 IU'!$A:$I,9,FALSE),0)</f>
        <v>0</v>
      </c>
      <c r="V138" s="2" t="b">
        <f t="shared" si="127"/>
        <v>1</v>
      </c>
      <c r="Z138" s="6">
        <f t="shared" si="109"/>
        <v>35968259</v>
      </c>
      <c r="AA138" s="2">
        <f t="shared" si="110"/>
        <v>13933536.771459261</v>
      </c>
      <c r="AB138" s="2">
        <f t="shared" si="111"/>
        <v>18748665.118146323</v>
      </c>
      <c r="AC138" s="2">
        <f t="shared" si="112"/>
        <v>3286057.1103944187</v>
      </c>
      <c r="AD138" s="2">
        <f t="shared" si="113"/>
        <v>0</v>
      </c>
      <c r="AE138" s="2">
        <f t="shared" si="114"/>
        <v>0</v>
      </c>
      <c r="AF138" s="2">
        <f t="shared" si="115"/>
        <v>0</v>
      </c>
      <c r="AG138" s="2" t="b">
        <f t="shared" si="119"/>
        <v>1</v>
      </c>
    </row>
    <row r="139" spans="1:33" ht="16" x14ac:dyDescent="0.25">
      <c r="A139" s="23" t="s">
        <v>72</v>
      </c>
      <c r="B139" s="48">
        <f t="shared" si="72"/>
        <v>22999000</v>
      </c>
      <c r="C139" s="48">
        <f t="shared" si="120"/>
        <v>1617000</v>
      </c>
      <c r="D139" s="48">
        <f t="shared" si="121"/>
        <v>2695000</v>
      </c>
      <c r="E139" s="48">
        <f t="shared" si="122"/>
        <v>16818000</v>
      </c>
      <c r="F139" s="48">
        <f t="shared" si="123"/>
        <v>0</v>
      </c>
      <c r="G139" s="48">
        <f t="shared" si="116"/>
        <v>1698248.3175422205</v>
      </c>
      <c r="H139" s="48">
        <f t="shared" si="124"/>
        <v>0</v>
      </c>
      <c r="I139" s="48">
        <f t="shared" si="125"/>
        <v>0</v>
      </c>
      <c r="J139" s="48">
        <f t="shared" si="117"/>
        <v>170751.68245777948</v>
      </c>
      <c r="K139" s="6" t="b">
        <f t="shared" si="118"/>
        <v>1</v>
      </c>
      <c r="N139" s="2">
        <f t="shared" si="126"/>
        <v>22999000</v>
      </c>
      <c r="O139" s="2">
        <f>IFERROR(VLOOKUP($A139,'강남영업본부 IU'!$A:$I,3,FALSE),0)</f>
        <v>1869000</v>
      </c>
      <c r="P139" s="2">
        <f>IFERROR(VLOOKUP($A139,'강남영업본부 IU'!$A:$I,4,FALSE),0)</f>
        <v>1617000</v>
      </c>
      <c r="Q139" s="2">
        <f>IFERROR(VLOOKUP($A139,'강남영업본부 IU'!$A:$I,5,FALSE),0)</f>
        <v>2695000</v>
      </c>
      <c r="R139" s="2">
        <f>IFERROR(VLOOKUP($A139,'강남영업본부 IU'!$A:$I,6,FALSE),0)</f>
        <v>16818000</v>
      </c>
      <c r="T139" s="2">
        <f>IFERROR(VLOOKUP($A139,'강남영업본부 IU'!$A:$I,8,FALSE),0)</f>
        <v>0</v>
      </c>
      <c r="U139" s="2">
        <f>IFERROR(VLOOKUP($A139,'강남영업본부 IU'!$A:$I,9,FALSE),0)</f>
        <v>0</v>
      </c>
      <c r="V139" s="2" t="b">
        <f t="shared" si="127"/>
        <v>1</v>
      </c>
      <c r="Z139" s="6">
        <f t="shared" si="109"/>
        <v>1869000</v>
      </c>
      <c r="AA139" s="2">
        <f t="shared" si="110"/>
        <v>724021.14947674726</v>
      </c>
      <c r="AB139" s="2">
        <f t="shared" si="111"/>
        <v>974227.16806547332</v>
      </c>
      <c r="AC139" s="2">
        <f t="shared" si="112"/>
        <v>170751.68245777948</v>
      </c>
      <c r="AD139" s="2">
        <f t="shared" si="113"/>
        <v>0</v>
      </c>
      <c r="AE139" s="2">
        <f t="shared" si="114"/>
        <v>0</v>
      </c>
      <c r="AF139" s="2">
        <f t="shared" si="115"/>
        <v>0</v>
      </c>
      <c r="AG139" s="2" t="b">
        <f t="shared" si="119"/>
        <v>1</v>
      </c>
    </row>
    <row r="140" spans="1:33" ht="16" x14ac:dyDescent="0.25">
      <c r="A140" s="23" t="s">
        <v>224</v>
      </c>
      <c r="B140" s="48">
        <f t="shared" si="72"/>
        <v>0</v>
      </c>
      <c r="C140" s="48">
        <f t="shared" si="120"/>
        <v>0</v>
      </c>
      <c r="D140" s="48">
        <f t="shared" si="121"/>
        <v>0</v>
      </c>
      <c r="E140" s="48">
        <f t="shared" si="122"/>
        <v>0</v>
      </c>
      <c r="F140" s="48">
        <f t="shared" si="123"/>
        <v>0</v>
      </c>
      <c r="G140" s="48">
        <f t="shared" si="116"/>
        <v>0</v>
      </c>
      <c r="H140" s="48">
        <f t="shared" si="124"/>
        <v>0</v>
      </c>
      <c r="I140" s="48">
        <f t="shared" si="125"/>
        <v>0</v>
      </c>
      <c r="J140" s="48">
        <f t="shared" si="117"/>
        <v>0</v>
      </c>
      <c r="K140" s="6" t="b">
        <f t="shared" si="118"/>
        <v>1</v>
      </c>
      <c r="N140" s="2">
        <f t="shared" si="126"/>
        <v>0</v>
      </c>
      <c r="O140" s="2">
        <f>IFERROR(VLOOKUP($A140,'강남영업본부 IU'!$A:$I,3,FALSE),0)</f>
        <v>0</v>
      </c>
      <c r="P140" s="2">
        <f>IFERROR(VLOOKUP($A140,'강남영업본부 IU'!$A:$I,4,FALSE),0)</f>
        <v>0</v>
      </c>
      <c r="Q140" s="2">
        <f>IFERROR(VLOOKUP($A140,'강남영업본부 IU'!$A:$I,5,FALSE),0)</f>
        <v>0</v>
      </c>
      <c r="R140" s="2">
        <f>IFERROR(VLOOKUP($A140,'강남영업본부 IU'!$A:$I,6,FALSE),0)</f>
        <v>0</v>
      </c>
      <c r="T140" s="2">
        <f>IFERROR(VLOOKUP($A140,'강남영업본부 IU'!$A:$I,8,FALSE),0)</f>
        <v>0</v>
      </c>
      <c r="U140" s="2">
        <f>IFERROR(VLOOKUP($A140,'강남영업본부 IU'!$A:$I,9,FALSE),0)</f>
        <v>0</v>
      </c>
      <c r="V140" s="2" t="b">
        <f t="shared" si="127"/>
        <v>1</v>
      </c>
      <c r="Z140" s="6">
        <f t="shared" si="109"/>
        <v>0</v>
      </c>
      <c r="AA140" s="2">
        <f t="shared" si="110"/>
        <v>0</v>
      </c>
      <c r="AB140" s="2">
        <f t="shared" si="111"/>
        <v>0</v>
      </c>
      <c r="AC140" s="2">
        <f t="shared" si="112"/>
        <v>0</v>
      </c>
      <c r="AD140" s="2">
        <f t="shared" si="113"/>
        <v>0</v>
      </c>
      <c r="AE140" s="2">
        <f t="shared" si="114"/>
        <v>0</v>
      </c>
      <c r="AF140" s="2">
        <f t="shared" si="115"/>
        <v>0</v>
      </c>
      <c r="AG140" s="2" t="b">
        <f t="shared" si="119"/>
        <v>1</v>
      </c>
    </row>
    <row r="141" spans="1:33" ht="16" x14ac:dyDescent="0.25">
      <c r="A141" s="23" t="s">
        <v>73</v>
      </c>
      <c r="B141" s="48">
        <f t="shared" si="72"/>
        <v>60879504</v>
      </c>
      <c r="C141" s="48">
        <f t="shared" si="120"/>
        <v>6746000</v>
      </c>
      <c r="D141" s="48">
        <f t="shared" si="121"/>
        <v>10262970</v>
      </c>
      <c r="E141" s="48">
        <f t="shared" si="122"/>
        <v>17980000</v>
      </c>
      <c r="F141" s="48">
        <f t="shared" si="123"/>
        <v>0</v>
      </c>
      <c r="G141" s="48">
        <f t="shared" si="116"/>
        <v>23525176.996131435</v>
      </c>
      <c r="H141" s="48">
        <f t="shared" si="124"/>
        <v>0</v>
      </c>
      <c r="I141" s="48">
        <f t="shared" si="125"/>
        <v>0</v>
      </c>
      <c r="J141" s="48">
        <f t="shared" si="117"/>
        <v>2365357.0038685626</v>
      </c>
      <c r="K141" s="6" t="b">
        <f t="shared" si="118"/>
        <v>1</v>
      </c>
      <c r="N141" s="2">
        <f t="shared" si="126"/>
        <v>60879504</v>
      </c>
      <c r="O141" s="2">
        <f>IFERROR(VLOOKUP($A141,'강남영업본부 IU'!$A:$I,3,FALSE),0)</f>
        <v>25890534</v>
      </c>
      <c r="P141" s="2">
        <f>IFERROR(VLOOKUP($A141,'강남영업본부 IU'!$A:$I,4,FALSE),0)</f>
        <v>6746000</v>
      </c>
      <c r="Q141" s="2">
        <f>IFERROR(VLOOKUP($A141,'강남영업본부 IU'!$A:$I,5,FALSE),0)</f>
        <v>10262970</v>
      </c>
      <c r="R141" s="2">
        <f>IFERROR(VLOOKUP($A141,'강남영업본부 IU'!$A:$I,6,FALSE),0)</f>
        <v>17980000</v>
      </c>
      <c r="T141" s="2">
        <f>IFERROR(VLOOKUP($A141,'강남영업본부 IU'!$A:$I,8,FALSE),0)</f>
        <v>0</v>
      </c>
      <c r="U141" s="2">
        <f>IFERROR(VLOOKUP($A141,'강남영업본부 IU'!$A:$I,9,FALSE),0)</f>
        <v>0</v>
      </c>
      <c r="V141" s="2" t="b">
        <f t="shared" si="127"/>
        <v>1</v>
      </c>
      <c r="Z141" s="6">
        <f t="shared" si="109"/>
        <v>25890534</v>
      </c>
      <c r="AA141" s="2">
        <f t="shared" si="110"/>
        <v>10029584.904893957</v>
      </c>
      <c r="AB141" s="2">
        <f t="shared" si="111"/>
        <v>13495592.09123748</v>
      </c>
      <c r="AC141" s="2">
        <f t="shared" si="112"/>
        <v>2365357.0038685626</v>
      </c>
      <c r="AD141" s="2">
        <f t="shared" si="113"/>
        <v>0</v>
      </c>
      <c r="AE141" s="2">
        <f t="shared" si="114"/>
        <v>0</v>
      </c>
      <c r="AF141" s="2">
        <f t="shared" si="115"/>
        <v>0</v>
      </c>
      <c r="AG141" s="2" t="b">
        <f t="shared" si="119"/>
        <v>1</v>
      </c>
    </row>
    <row r="142" spans="1:33" ht="16" x14ac:dyDescent="0.25">
      <c r="A142" s="23" t="s">
        <v>74</v>
      </c>
      <c r="B142" s="48">
        <f t="shared" ref="B142:B208" si="128">N142</f>
        <v>48621537</v>
      </c>
      <c r="C142" s="48">
        <f t="shared" si="120"/>
        <v>12455672</v>
      </c>
      <c r="D142" s="48">
        <f t="shared" si="121"/>
        <v>16841253</v>
      </c>
      <c r="E142" s="48">
        <f t="shared" si="122"/>
        <v>11115887</v>
      </c>
      <c r="F142" s="48">
        <f t="shared" si="123"/>
        <v>0</v>
      </c>
      <c r="G142" s="48">
        <f t="shared" si="116"/>
        <v>7458776.5759319235</v>
      </c>
      <c r="H142" s="48">
        <f t="shared" si="124"/>
        <v>0</v>
      </c>
      <c r="I142" s="48">
        <f t="shared" si="125"/>
        <v>0</v>
      </c>
      <c r="J142" s="48">
        <f t="shared" si="117"/>
        <v>749948.424068077</v>
      </c>
      <c r="K142" s="6" t="b">
        <f t="shared" si="118"/>
        <v>1</v>
      </c>
      <c r="N142" s="2">
        <f t="shared" si="126"/>
        <v>48621537</v>
      </c>
      <c r="O142" s="2">
        <f>IFERROR(VLOOKUP($A142,'강남영업본부 IU'!$A:$I,3,FALSE),0)</f>
        <v>8208725</v>
      </c>
      <c r="P142" s="2">
        <f>IFERROR(VLOOKUP($A142,'강남영업본부 IU'!$A:$I,4,FALSE),0)</f>
        <v>12455672</v>
      </c>
      <c r="Q142" s="2">
        <f>IFERROR(VLOOKUP($A142,'강남영업본부 IU'!$A:$I,5,FALSE),0)</f>
        <v>16841253</v>
      </c>
      <c r="R142" s="2">
        <f>IFERROR(VLOOKUP($A142,'강남영업본부 IU'!$A:$I,6,FALSE),0)</f>
        <v>11115887</v>
      </c>
      <c r="T142" s="2">
        <f>IFERROR(VLOOKUP($A142,'강남영업본부 IU'!$A:$I,8,FALSE),0)</f>
        <v>0</v>
      </c>
      <c r="U142" s="2">
        <f>IFERROR(VLOOKUP($A142,'강남영업본부 IU'!$A:$I,9,FALSE),0)</f>
        <v>0</v>
      </c>
      <c r="V142" s="2" t="b">
        <f t="shared" si="127"/>
        <v>1</v>
      </c>
      <c r="Z142" s="6">
        <f t="shared" si="109"/>
        <v>8208725</v>
      </c>
      <c r="AA142" s="2">
        <f t="shared" si="110"/>
        <v>3179930.7170885564</v>
      </c>
      <c r="AB142" s="2">
        <f t="shared" si="111"/>
        <v>4278845.8588433666</v>
      </c>
      <c r="AC142" s="2">
        <f t="shared" si="112"/>
        <v>749948.424068077</v>
      </c>
      <c r="AD142" s="2">
        <f t="shared" si="113"/>
        <v>0</v>
      </c>
      <c r="AE142" s="2">
        <f t="shared" si="114"/>
        <v>0</v>
      </c>
      <c r="AF142" s="2">
        <f t="shared" si="115"/>
        <v>0</v>
      </c>
      <c r="AG142" s="2" t="b">
        <f t="shared" si="119"/>
        <v>1</v>
      </c>
    </row>
    <row r="143" spans="1:33" ht="16" x14ac:dyDescent="0.25">
      <c r="A143" s="23" t="s">
        <v>161</v>
      </c>
      <c r="B143" s="48">
        <f t="shared" si="128"/>
        <v>0</v>
      </c>
      <c r="C143" s="48">
        <f t="shared" si="120"/>
        <v>0</v>
      </c>
      <c r="D143" s="48">
        <f t="shared" si="121"/>
        <v>0</v>
      </c>
      <c r="E143" s="48">
        <f t="shared" si="122"/>
        <v>0</v>
      </c>
      <c r="F143" s="48">
        <f t="shared" si="123"/>
        <v>0</v>
      </c>
      <c r="G143" s="48">
        <f t="shared" si="116"/>
        <v>0</v>
      </c>
      <c r="H143" s="48">
        <f t="shared" si="124"/>
        <v>0</v>
      </c>
      <c r="I143" s="48">
        <f t="shared" si="125"/>
        <v>0</v>
      </c>
      <c r="J143" s="48">
        <f t="shared" si="117"/>
        <v>0</v>
      </c>
      <c r="K143" s="6" t="b">
        <f t="shared" si="118"/>
        <v>1</v>
      </c>
      <c r="N143" s="2">
        <f t="shared" si="126"/>
        <v>0</v>
      </c>
      <c r="O143" s="2">
        <f>IFERROR(VLOOKUP($A143,'강남영업본부 IU'!$A:$I,3,FALSE),0)</f>
        <v>0</v>
      </c>
      <c r="P143" s="2">
        <f>IFERROR(VLOOKUP($A143,'강남영업본부 IU'!$A:$I,4,FALSE),0)</f>
        <v>0</v>
      </c>
      <c r="Q143" s="2">
        <f>IFERROR(VLOOKUP($A143,'강남영업본부 IU'!$A:$I,5,FALSE),0)</f>
        <v>0</v>
      </c>
      <c r="R143" s="2">
        <f>IFERROR(VLOOKUP($A143,'강남영업본부 IU'!$A:$I,6,FALSE),0)</f>
        <v>0</v>
      </c>
      <c r="T143" s="2">
        <f>IFERROR(VLOOKUP($A143,'강남영업본부 IU'!$A:$I,8,FALSE),0)</f>
        <v>0</v>
      </c>
      <c r="U143" s="2">
        <f>IFERROR(VLOOKUP($A143,'강남영업본부 IU'!$A:$I,9,FALSE),0)</f>
        <v>0</v>
      </c>
      <c r="V143" s="2" t="b">
        <f t="shared" si="127"/>
        <v>1</v>
      </c>
      <c r="Z143" s="6">
        <f t="shared" si="109"/>
        <v>0</v>
      </c>
      <c r="AA143" s="2">
        <f t="shared" si="110"/>
        <v>0</v>
      </c>
      <c r="AB143" s="2">
        <f t="shared" si="111"/>
        <v>0</v>
      </c>
      <c r="AC143" s="2">
        <f t="shared" si="112"/>
        <v>0</v>
      </c>
      <c r="AD143" s="2">
        <f t="shared" si="113"/>
        <v>0</v>
      </c>
      <c r="AE143" s="2">
        <f t="shared" si="114"/>
        <v>0</v>
      </c>
      <c r="AF143" s="2">
        <f t="shared" si="115"/>
        <v>0</v>
      </c>
      <c r="AG143" s="2" t="b">
        <f t="shared" si="119"/>
        <v>1</v>
      </c>
    </row>
    <row r="144" spans="1:33" ht="16" x14ac:dyDescent="0.25">
      <c r="A144" s="23" t="s">
        <v>225</v>
      </c>
      <c r="B144" s="48">
        <f t="shared" si="128"/>
        <v>0</v>
      </c>
      <c r="C144" s="48">
        <f t="shared" si="120"/>
        <v>0</v>
      </c>
      <c r="D144" s="48">
        <f t="shared" si="121"/>
        <v>0</v>
      </c>
      <c r="E144" s="48">
        <f t="shared" si="122"/>
        <v>0</v>
      </c>
      <c r="F144" s="48">
        <f t="shared" si="123"/>
        <v>0</v>
      </c>
      <c r="G144" s="48">
        <f t="shared" si="116"/>
        <v>0</v>
      </c>
      <c r="H144" s="48">
        <f t="shared" si="124"/>
        <v>0</v>
      </c>
      <c r="I144" s="48">
        <f t="shared" si="125"/>
        <v>0</v>
      </c>
      <c r="J144" s="48">
        <f t="shared" si="117"/>
        <v>0</v>
      </c>
      <c r="K144" s="6" t="b">
        <f t="shared" si="118"/>
        <v>1</v>
      </c>
      <c r="N144" s="2">
        <f t="shared" si="126"/>
        <v>0</v>
      </c>
      <c r="O144" s="2">
        <f>IFERROR(VLOOKUP($A144,'강남영업본부 IU'!$A:$I,3,FALSE),0)</f>
        <v>0</v>
      </c>
      <c r="P144" s="2">
        <f>IFERROR(VLOOKUP($A144,'강남영업본부 IU'!$A:$I,4,FALSE),0)</f>
        <v>0</v>
      </c>
      <c r="Q144" s="2">
        <f>IFERROR(VLOOKUP($A144,'강남영업본부 IU'!$A:$I,5,FALSE),0)</f>
        <v>0</v>
      </c>
      <c r="R144" s="2">
        <f>IFERROR(VLOOKUP($A144,'강남영업본부 IU'!$A:$I,6,FALSE),0)</f>
        <v>0</v>
      </c>
      <c r="T144" s="2">
        <f>IFERROR(VLOOKUP($A144,'강남영업본부 IU'!$A:$I,8,FALSE),0)</f>
        <v>0</v>
      </c>
      <c r="U144" s="2">
        <f>IFERROR(VLOOKUP($A144,'강남영업본부 IU'!$A:$I,9,FALSE),0)</f>
        <v>0</v>
      </c>
      <c r="V144" s="2" t="b">
        <f t="shared" si="127"/>
        <v>1</v>
      </c>
      <c r="Z144" s="6">
        <f t="shared" si="109"/>
        <v>0</v>
      </c>
      <c r="AA144" s="2">
        <f t="shared" si="110"/>
        <v>0</v>
      </c>
      <c r="AB144" s="2">
        <f t="shared" si="111"/>
        <v>0</v>
      </c>
      <c r="AC144" s="2">
        <f t="shared" si="112"/>
        <v>0</v>
      </c>
      <c r="AD144" s="2">
        <f t="shared" si="113"/>
        <v>0</v>
      </c>
      <c r="AE144" s="2">
        <f t="shared" si="114"/>
        <v>0</v>
      </c>
      <c r="AF144" s="2">
        <f t="shared" si="115"/>
        <v>0</v>
      </c>
      <c r="AG144" s="2" t="b">
        <f t="shared" si="119"/>
        <v>1</v>
      </c>
    </row>
    <row r="145" spans="1:33" ht="16" x14ac:dyDescent="0.25">
      <c r="A145" s="23" t="s">
        <v>346</v>
      </c>
      <c r="B145" s="48">
        <f t="shared" ref="B145:B146" si="129">N145</f>
        <v>0</v>
      </c>
      <c r="C145" s="48">
        <f t="shared" si="120"/>
        <v>0</v>
      </c>
      <c r="D145" s="48">
        <f t="shared" si="121"/>
        <v>0</v>
      </c>
      <c r="E145" s="48">
        <f t="shared" si="122"/>
        <v>0</v>
      </c>
      <c r="F145" s="48">
        <f t="shared" si="123"/>
        <v>0</v>
      </c>
      <c r="G145" s="48">
        <f t="shared" si="116"/>
        <v>0</v>
      </c>
      <c r="H145" s="48">
        <f t="shared" si="124"/>
        <v>0</v>
      </c>
      <c r="I145" s="48">
        <f t="shared" si="125"/>
        <v>0</v>
      </c>
      <c r="J145" s="48">
        <f t="shared" si="117"/>
        <v>0</v>
      </c>
      <c r="K145" s="6" t="b">
        <f t="shared" si="118"/>
        <v>1</v>
      </c>
      <c r="N145" s="2">
        <f t="shared" si="126"/>
        <v>0</v>
      </c>
      <c r="O145" s="2">
        <f>IFERROR(VLOOKUP($A145,'강남영업본부 IU'!$A:$I,3,FALSE),0)</f>
        <v>0</v>
      </c>
      <c r="P145" s="2">
        <f>IFERROR(VLOOKUP($A145,'강남영업본부 IU'!$A:$I,4,FALSE),0)</f>
        <v>0</v>
      </c>
      <c r="Q145" s="2">
        <f>IFERROR(VLOOKUP($A145,'강남영업본부 IU'!$A:$I,5,FALSE),0)</f>
        <v>0</v>
      </c>
      <c r="R145" s="2">
        <f>IFERROR(VLOOKUP($A145,'강남영업본부 IU'!$A:$I,6,FALSE),0)</f>
        <v>0</v>
      </c>
      <c r="T145" s="2">
        <f>IFERROR(VLOOKUP($A145,'강남영업본부 IU'!$A:$I,8,FALSE),0)</f>
        <v>0</v>
      </c>
      <c r="U145" s="2">
        <f>IFERROR(VLOOKUP($A145,'강남영업본부 IU'!$A:$I,9,FALSE),0)</f>
        <v>0</v>
      </c>
      <c r="V145" s="2" t="b">
        <f t="shared" si="127"/>
        <v>1</v>
      </c>
      <c r="Z145" s="6">
        <f t="shared" si="109"/>
        <v>0</v>
      </c>
      <c r="AA145" s="2">
        <f t="shared" si="110"/>
        <v>0</v>
      </c>
      <c r="AB145" s="2">
        <f t="shared" si="111"/>
        <v>0</v>
      </c>
      <c r="AC145" s="2">
        <f t="shared" si="112"/>
        <v>0</v>
      </c>
      <c r="AD145" s="2">
        <f t="shared" si="113"/>
        <v>0</v>
      </c>
      <c r="AE145" s="2">
        <f t="shared" si="114"/>
        <v>0</v>
      </c>
      <c r="AF145" s="2">
        <f t="shared" si="115"/>
        <v>0</v>
      </c>
      <c r="AG145" s="2" t="b">
        <f t="shared" si="119"/>
        <v>1</v>
      </c>
    </row>
    <row r="146" spans="1:33" ht="16" x14ac:dyDescent="0.25">
      <c r="A146" s="23" t="s">
        <v>347</v>
      </c>
      <c r="B146" s="48">
        <f t="shared" si="129"/>
        <v>0</v>
      </c>
      <c r="C146" s="48">
        <f t="shared" si="120"/>
        <v>0</v>
      </c>
      <c r="D146" s="48">
        <f t="shared" si="121"/>
        <v>0</v>
      </c>
      <c r="E146" s="48">
        <f t="shared" si="122"/>
        <v>0</v>
      </c>
      <c r="F146" s="48">
        <f t="shared" si="123"/>
        <v>0</v>
      </c>
      <c r="G146" s="48">
        <f t="shared" si="116"/>
        <v>0</v>
      </c>
      <c r="H146" s="48">
        <f t="shared" si="124"/>
        <v>0</v>
      </c>
      <c r="I146" s="48">
        <f t="shared" si="125"/>
        <v>0</v>
      </c>
      <c r="J146" s="48">
        <f t="shared" si="117"/>
        <v>0</v>
      </c>
      <c r="K146" s="6" t="b">
        <f t="shared" si="118"/>
        <v>1</v>
      </c>
      <c r="N146" s="2">
        <f t="shared" si="126"/>
        <v>0</v>
      </c>
      <c r="O146" s="2">
        <f>IFERROR(VLOOKUP($A146,'강남영업본부 IU'!$A:$I,3,FALSE),0)</f>
        <v>0</v>
      </c>
      <c r="P146" s="2">
        <f>IFERROR(VLOOKUP($A146,'강남영업본부 IU'!$A:$I,4,FALSE),0)</f>
        <v>0</v>
      </c>
      <c r="Q146" s="2">
        <f>IFERROR(VLOOKUP($A146,'강남영업본부 IU'!$A:$I,5,FALSE),0)</f>
        <v>0</v>
      </c>
      <c r="R146" s="2">
        <f>IFERROR(VLOOKUP($A146,'강남영업본부 IU'!$A:$I,6,FALSE),0)</f>
        <v>0</v>
      </c>
      <c r="T146" s="2">
        <f>IFERROR(VLOOKUP($A146,'강남영업본부 IU'!$A:$I,8,FALSE),0)</f>
        <v>0</v>
      </c>
      <c r="U146" s="2">
        <f>IFERROR(VLOOKUP($A146,'강남영업본부 IU'!$A:$I,9,FALSE),0)</f>
        <v>0</v>
      </c>
      <c r="V146" s="2" t="b">
        <f t="shared" si="127"/>
        <v>1</v>
      </c>
      <c r="Z146" s="6">
        <f t="shared" si="109"/>
        <v>0</v>
      </c>
      <c r="AA146" s="2">
        <f t="shared" si="110"/>
        <v>0</v>
      </c>
      <c r="AB146" s="2">
        <f t="shared" si="111"/>
        <v>0</v>
      </c>
      <c r="AC146" s="2">
        <f t="shared" si="112"/>
        <v>0</v>
      </c>
      <c r="AD146" s="2">
        <f t="shared" si="113"/>
        <v>0</v>
      </c>
      <c r="AE146" s="2">
        <f t="shared" si="114"/>
        <v>0</v>
      </c>
      <c r="AF146" s="2">
        <f t="shared" si="115"/>
        <v>0</v>
      </c>
      <c r="AG146" s="2" t="b">
        <f t="shared" si="119"/>
        <v>1</v>
      </c>
    </row>
    <row r="147" spans="1:33" ht="16" x14ac:dyDescent="0.25">
      <c r="A147" s="24" t="s">
        <v>75</v>
      </c>
      <c r="B147" s="48">
        <f t="shared" si="128"/>
        <v>0</v>
      </c>
      <c r="C147" s="48">
        <f t="shared" si="120"/>
        <v>0</v>
      </c>
      <c r="D147" s="48">
        <f t="shared" si="121"/>
        <v>0</v>
      </c>
      <c r="E147" s="48">
        <f t="shared" si="122"/>
        <v>0</v>
      </c>
      <c r="F147" s="48">
        <f t="shared" si="123"/>
        <v>0</v>
      </c>
      <c r="G147" s="48">
        <f t="shared" si="116"/>
        <v>0</v>
      </c>
      <c r="H147" s="48">
        <f t="shared" si="124"/>
        <v>0</v>
      </c>
      <c r="I147" s="48">
        <f t="shared" si="125"/>
        <v>0</v>
      </c>
      <c r="J147" s="48">
        <f t="shared" si="117"/>
        <v>0</v>
      </c>
      <c r="K147" s="6" t="b">
        <f t="shared" si="118"/>
        <v>1</v>
      </c>
      <c r="N147" s="2">
        <f t="shared" si="126"/>
        <v>0</v>
      </c>
      <c r="O147" s="2">
        <f>IFERROR(VLOOKUP($A147,'강남영업본부 IU'!$A:$I,3,FALSE),0)</f>
        <v>0</v>
      </c>
      <c r="P147" s="2">
        <f>IFERROR(VLOOKUP($A147,'강남영업본부 IU'!$A:$I,4,FALSE),0)</f>
        <v>0</v>
      </c>
      <c r="Q147" s="2">
        <f>IFERROR(VLOOKUP($A147,'강남영업본부 IU'!$A:$I,5,FALSE),0)</f>
        <v>0</v>
      </c>
      <c r="R147" s="2">
        <f>IFERROR(VLOOKUP($A147,'강남영업본부 IU'!$A:$I,6,FALSE),0)</f>
        <v>0</v>
      </c>
      <c r="T147" s="2">
        <f>IFERROR(VLOOKUP($A147,'강남영업본부 IU'!$A:$I,8,FALSE),0)</f>
        <v>0</v>
      </c>
      <c r="U147" s="2">
        <f>IFERROR(VLOOKUP($A147,'강남영업본부 IU'!$A:$I,9,FALSE),0)</f>
        <v>0</v>
      </c>
      <c r="V147" s="2" t="b">
        <f t="shared" si="127"/>
        <v>1</v>
      </c>
      <c r="Z147" s="6">
        <f t="shared" si="109"/>
        <v>0</v>
      </c>
      <c r="AA147" s="2">
        <f t="shared" si="110"/>
        <v>0</v>
      </c>
      <c r="AB147" s="2">
        <f t="shared" si="111"/>
        <v>0</v>
      </c>
      <c r="AC147" s="2">
        <f t="shared" si="112"/>
        <v>0</v>
      </c>
      <c r="AD147" s="2">
        <f t="shared" si="113"/>
        <v>0</v>
      </c>
      <c r="AE147" s="2">
        <f t="shared" si="114"/>
        <v>0</v>
      </c>
      <c r="AF147" s="2">
        <f t="shared" si="115"/>
        <v>0</v>
      </c>
      <c r="AG147" s="2" t="b">
        <f t="shared" si="119"/>
        <v>1</v>
      </c>
    </row>
    <row r="148" spans="1:33" ht="16" x14ac:dyDescent="0.25">
      <c r="A148" s="23" t="s">
        <v>162</v>
      </c>
      <c r="B148" s="48">
        <f t="shared" si="128"/>
        <v>0</v>
      </c>
      <c r="C148" s="48">
        <f t="shared" si="120"/>
        <v>0</v>
      </c>
      <c r="D148" s="48">
        <f t="shared" si="121"/>
        <v>0</v>
      </c>
      <c r="E148" s="48">
        <f t="shared" si="122"/>
        <v>0</v>
      </c>
      <c r="F148" s="48">
        <f t="shared" si="123"/>
        <v>0</v>
      </c>
      <c r="G148" s="48">
        <f t="shared" si="116"/>
        <v>0</v>
      </c>
      <c r="H148" s="48">
        <f t="shared" si="124"/>
        <v>0</v>
      </c>
      <c r="I148" s="48">
        <f t="shared" si="125"/>
        <v>0</v>
      </c>
      <c r="J148" s="48">
        <f t="shared" si="117"/>
        <v>0</v>
      </c>
      <c r="K148" s="6" t="b">
        <f t="shared" si="118"/>
        <v>1</v>
      </c>
      <c r="N148" s="2">
        <f t="shared" si="126"/>
        <v>0</v>
      </c>
      <c r="O148" s="2">
        <f>IFERROR(VLOOKUP($A148,'강남영업본부 IU'!$A:$I,3,FALSE),0)</f>
        <v>0</v>
      </c>
      <c r="P148" s="2">
        <f>IFERROR(VLOOKUP($A148,'강남영업본부 IU'!$A:$I,4,FALSE),0)</f>
        <v>0</v>
      </c>
      <c r="Q148" s="2">
        <f>IFERROR(VLOOKUP($A148,'강남영업본부 IU'!$A:$I,5,FALSE),0)</f>
        <v>0</v>
      </c>
      <c r="R148" s="2">
        <f>IFERROR(VLOOKUP($A148,'강남영업본부 IU'!$A:$I,6,FALSE),0)</f>
        <v>0</v>
      </c>
      <c r="T148" s="2">
        <f>IFERROR(VLOOKUP($A148,'강남영업본부 IU'!$A:$I,8,FALSE),0)</f>
        <v>0</v>
      </c>
      <c r="U148" s="2">
        <f>IFERROR(VLOOKUP($A148,'강남영업본부 IU'!$A:$I,9,FALSE),0)</f>
        <v>0</v>
      </c>
      <c r="V148" s="2" t="b">
        <f t="shared" si="127"/>
        <v>1</v>
      </c>
      <c r="Z148" s="6">
        <f t="shared" si="109"/>
        <v>0</v>
      </c>
      <c r="AA148" s="2">
        <f t="shared" si="110"/>
        <v>0</v>
      </c>
      <c r="AB148" s="2">
        <f t="shared" si="111"/>
        <v>0</v>
      </c>
      <c r="AC148" s="2">
        <f t="shared" si="112"/>
        <v>0</v>
      </c>
      <c r="AD148" s="2">
        <f t="shared" si="113"/>
        <v>0</v>
      </c>
      <c r="AE148" s="2">
        <f t="shared" si="114"/>
        <v>0</v>
      </c>
      <c r="AF148" s="2">
        <f t="shared" si="115"/>
        <v>0</v>
      </c>
      <c r="AG148" s="2" t="b">
        <f t="shared" si="119"/>
        <v>1</v>
      </c>
    </row>
    <row r="149" spans="1:33" ht="16" x14ac:dyDescent="0.25">
      <c r="A149" s="23" t="s">
        <v>76</v>
      </c>
      <c r="B149" s="48">
        <f t="shared" si="128"/>
        <v>0</v>
      </c>
      <c r="C149" s="48">
        <f t="shared" si="120"/>
        <v>0</v>
      </c>
      <c r="D149" s="48">
        <f t="shared" si="121"/>
        <v>0</v>
      </c>
      <c r="E149" s="48">
        <f t="shared" si="122"/>
        <v>0</v>
      </c>
      <c r="F149" s="48">
        <f t="shared" si="123"/>
        <v>0</v>
      </c>
      <c r="G149" s="48">
        <f t="shared" si="116"/>
        <v>0</v>
      </c>
      <c r="H149" s="48">
        <f t="shared" si="124"/>
        <v>0</v>
      </c>
      <c r="I149" s="48">
        <f t="shared" si="125"/>
        <v>0</v>
      </c>
      <c r="J149" s="48">
        <f t="shared" si="117"/>
        <v>0</v>
      </c>
      <c r="K149" s="6" t="b">
        <f t="shared" si="118"/>
        <v>1</v>
      </c>
      <c r="N149" s="2">
        <f t="shared" si="126"/>
        <v>0</v>
      </c>
      <c r="O149" s="2">
        <f>IFERROR(VLOOKUP($A149,'강남영업본부 IU'!$A:$I,3,FALSE),0)</f>
        <v>0</v>
      </c>
      <c r="P149" s="2">
        <f>IFERROR(VLOOKUP($A149,'강남영업본부 IU'!$A:$I,4,FALSE),0)</f>
        <v>0</v>
      </c>
      <c r="Q149" s="2">
        <f>IFERROR(VLOOKUP($A149,'강남영업본부 IU'!$A:$I,5,FALSE),0)</f>
        <v>0</v>
      </c>
      <c r="R149" s="2">
        <f>IFERROR(VLOOKUP($A149,'강남영업본부 IU'!$A:$I,6,FALSE),0)</f>
        <v>0</v>
      </c>
      <c r="T149" s="2">
        <f>IFERROR(VLOOKUP($A149,'강남영업본부 IU'!$A:$I,8,FALSE),0)</f>
        <v>0</v>
      </c>
      <c r="U149" s="2">
        <f>IFERROR(VLOOKUP($A149,'강남영업본부 IU'!$A:$I,9,FALSE),0)</f>
        <v>0</v>
      </c>
      <c r="V149" s="2" t="b">
        <f t="shared" ref="V149:V178" si="130">N149=SUM(O149:U149)</f>
        <v>1</v>
      </c>
      <c r="Z149" s="6">
        <f t="shared" si="109"/>
        <v>0</v>
      </c>
      <c r="AA149" s="2">
        <f t="shared" si="110"/>
        <v>0</v>
      </c>
      <c r="AB149" s="2">
        <f t="shared" si="111"/>
        <v>0</v>
      </c>
      <c r="AC149" s="2">
        <f t="shared" si="112"/>
        <v>0</v>
      </c>
      <c r="AD149" s="2">
        <f t="shared" si="113"/>
        <v>0</v>
      </c>
      <c r="AE149" s="2">
        <f t="shared" si="114"/>
        <v>0</v>
      </c>
      <c r="AF149" s="2">
        <f t="shared" si="115"/>
        <v>0</v>
      </c>
      <c r="AG149" s="2" t="b">
        <f t="shared" si="119"/>
        <v>1</v>
      </c>
    </row>
    <row r="150" spans="1:33" ht="16" x14ac:dyDescent="0.25">
      <c r="A150" s="23" t="s">
        <v>163</v>
      </c>
      <c r="B150" s="48">
        <f t="shared" si="128"/>
        <v>0</v>
      </c>
      <c r="C150" s="48">
        <f t="shared" si="120"/>
        <v>0</v>
      </c>
      <c r="D150" s="48">
        <f t="shared" si="121"/>
        <v>0</v>
      </c>
      <c r="E150" s="48">
        <f t="shared" si="122"/>
        <v>0</v>
      </c>
      <c r="F150" s="48">
        <f t="shared" si="123"/>
        <v>0</v>
      </c>
      <c r="G150" s="48">
        <f t="shared" si="116"/>
        <v>0</v>
      </c>
      <c r="H150" s="48">
        <f t="shared" si="124"/>
        <v>0</v>
      </c>
      <c r="I150" s="48">
        <f t="shared" si="125"/>
        <v>0</v>
      </c>
      <c r="J150" s="48">
        <f t="shared" si="117"/>
        <v>0</v>
      </c>
      <c r="K150" s="6" t="b">
        <f t="shared" si="118"/>
        <v>1</v>
      </c>
      <c r="N150" s="2">
        <f t="shared" si="126"/>
        <v>0</v>
      </c>
      <c r="O150" s="2">
        <f>IFERROR(VLOOKUP($A150,'강남영업본부 IU'!$A:$I,3,FALSE),0)</f>
        <v>0</v>
      </c>
      <c r="P150" s="2">
        <f>IFERROR(VLOOKUP($A150,'강남영업본부 IU'!$A:$I,4,FALSE),0)</f>
        <v>0</v>
      </c>
      <c r="Q150" s="2">
        <f>IFERROR(VLOOKUP($A150,'강남영업본부 IU'!$A:$I,5,FALSE),0)</f>
        <v>0</v>
      </c>
      <c r="R150" s="2">
        <f>IFERROR(VLOOKUP($A150,'강남영업본부 IU'!$A:$I,6,FALSE),0)</f>
        <v>0</v>
      </c>
      <c r="T150" s="2">
        <f>IFERROR(VLOOKUP($A150,'강남영업본부 IU'!$A:$I,8,FALSE),0)</f>
        <v>0</v>
      </c>
      <c r="U150" s="2">
        <f>IFERROR(VLOOKUP($A150,'강남영업본부 IU'!$A:$I,9,FALSE),0)</f>
        <v>0</v>
      </c>
      <c r="V150" s="2" t="b">
        <f t="shared" si="130"/>
        <v>1</v>
      </c>
      <c r="Z150" s="6">
        <f t="shared" si="109"/>
        <v>0</v>
      </c>
      <c r="AA150" s="2">
        <f t="shared" si="110"/>
        <v>0</v>
      </c>
      <c r="AB150" s="2">
        <f t="shared" si="111"/>
        <v>0</v>
      </c>
      <c r="AC150" s="2">
        <f t="shared" si="112"/>
        <v>0</v>
      </c>
      <c r="AD150" s="2">
        <f t="shared" si="113"/>
        <v>0</v>
      </c>
      <c r="AE150" s="2">
        <f t="shared" si="114"/>
        <v>0</v>
      </c>
      <c r="AF150" s="2">
        <f t="shared" si="115"/>
        <v>0</v>
      </c>
      <c r="AG150" s="2" t="b">
        <f t="shared" si="119"/>
        <v>1</v>
      </c>
    </row>
    <row r="151" spans="1:33" ht="16" x14ac:dyDescent="0.25">
      <c r="A151" s="23" t="s">
        <v>164</v>
      </c>
      <c r="B151" s="48">
        <f t="shared" si="128"/>
        <v>0</v>
      </c>
      <c r="C151" s="48">
        <f t="shared" si="120"/>
        <v>0</v>
      </c>
      <c r="D151" s="48">
        <f t="shared" si="121"/>
        <v>0</v>
      </c>
      <c r="E151" s="48">
        <f t="shared" si="122"/>
        <v>0</v>
      </c>
      <c r="F151" s="48">
        <f t="shared" si="123"/>
        <v>0</v>
      </c>
      <c r="G151" s="48">
        <f t="shared" si="116"/>
        <v>0</v>
      </c>
      <c r="H151" s="48">
        <f t="shared" si="124"/>
        <v>0</v>
      </c>
      <c r="I151" s="48">
        <f t="shared" si="125"/>
        <v>0</v>
      </c>
      <c r="J151" s="48">
        <f t="shared" si="117"/>
        <v>0</v>
      </c>
      <c r="K151" s="6" t="b">
        <f t="shared" si="118"/>
        <v>1</v>
      </c>
      <c r="N151" s="2">
        <f t="shared" si="126"/>
        <v>0</v>
      </c>
      <c r="O151" s="2">
        <f>IFERROR(VLOOKUP($A151,'강남영업본부 IU'!$A:$I,3,FALSE),0)</f>
        <v>0</v>
      </c>
      <c r="P151" s="2">
        <f>IFERROR(VLOOKUP($A151,'강남영업본부 IU'!$A:$I,4,FALSE),0)</f>
        <v>0</v>
      </c>
      <c r="Q151" s="2">
        <f>IFERROR(VLOOKUP($A151,'강남영업본부 IU'!$A:$I,5,FALSE),0)</f>
        <v>0</v>
      </c>
      <c r="R151" s="2">
        <f>IFERROR(VLOOKUP($A151,'강남영업본부 IU'!$A:$I,6,FALSE),0)</f>
        <v>0</v>
      </c>
      <c r="T151" s="2">
        <f>IFERROR(VLOOKUP($A151,'강남영업본부 IU'!$A:$I,8,FALSE),0)</f>
        <v>0</v>
      </c>
      <c r="U151" s="2">
        <f>IFERROR(VLOOKUP($A151,'강남영업본부 IU'!$A:$I,9,FALSE),0)</f>
        <v>0</v>
      </c>
      <c r="V151" s="2" t="b">
        <f t="shared" si="130"/>
        <v>1</v>
      </c>
      <c r="Z151" s="6">
        <f t="shared" si="109"/>
        <v>0</v>
      </c>
      <c r="AA151" s="2">
        <f t="shared" si="110"/>
        <v>0</v>
      </c>
      <c r="AB151" s="2">
        <f t="shared" si="111"/>
        <v>0</v>
      </c>
      <c r="AC151" s="2">
        <f t="shared" si="112"/>
        <v>0</v>
      </c>
      <c r="AD151" s="2">
        <f t="shared" si="113"/>
        <v>0</v>
      </c>
      <c r="AE151" s="2">
        <f t="shared" si="114"/>
        <v>0</v>
      </c>
      <c r="AF151" s="2">
        <f t="shared" si="115"/>
        <v>0</v>
      </c>
      <c r="AG151" s="2" t="b">
        <f t="shared" si="119"/>
        <v>1</v>
      </c>
    </row>
    <row r="152" spans="1:33" ht="16" x14ac:dyDescent="0.25">
      <c r="A152" s="24" t="s">
        <v>77</v>
      </c>
      <c r="B152" s="48">
        <f t="shared" si="128"/>
        <v>12449966</v>
      </c>
      <c r="C152" s="48">
        <f t="shared" si="120"/>
        <v>1124164</v>
      </c>
      <c r="D152" s="48">
        <f t="shared" si="121"/>
        <v>1262891</v>
      </c>
      <c r="E152" s="48">
        <f t="shared" si="122"/>
        <v>9703958</v>
      </c>
      <c r="F152" s="48">
        <f t="shared" si="123"/>
        <v>0</v>
      </c>
      <c r="G152" s="48">
        <f t="shared" si="116"/>
        <v>326159.08417695703</v>
      </c>
      <c r="H152" s="48">
        <f t="shared" si="124"/>
        <v>0</v>
      </c>
      <c r="I152" s="48">
        <f t="shared" si="125"/>
        <v>0</v>
      </c>
      <c r="J152" s="48">
        <f t="shared" si="117"/>
        <v>32793.915823042975</v>
      </c>
      <c r="K152" s="6" t="b">
        <f t="shared" si="118"/>
        <v>1</v>
      </c>
      <c r="N152" s="2">
        <f t="shared" si="126"/>
        <v>12449966</v>
      </c>
      <c r="O152" s="2">
        <f>IFERROR(VLOOKUP($A152,'강남영업본부 IU'!$A:$I,3,FALSE),0)</f>
        <v>358953</v>
      </c>
      <c r="P152" s="2">
        <f>IFERROR(VLOOKUP($A152,'강남영업본부 IU'!$A:$I,4,FALSE),0)</f>
        <v>1124164</v>
      </c>
      <c r="Q152" s="2">
        <f>IFERROR(VLOOKUP($A152,'강남영업본부 IU'!$A:$I,5,FALSE),0)</f>
        <v>1262891</v>
      </c>
      <c r="R152" s="2">
        <f>IFERROR(VLOOKUP($A152,'강남영업본부 IU'!$A:$I,6,FALSE),0)</f>
        <v>9703958</v>
      </c>
      <c r="T152" s="2">
        <f>IFERROR(VLOOKUP($A152,'강남영업본부 IU'!$A:$I,8,FALSE),0)</f>
        <v>0</v>
      </c>
      <c r="U152" s="2">
        <f>IFERROR(VLOOKUP($A152,'강남영업본부 IU'!$A:$I,9,FALSE),0)</f>
        <v>0</v>
      </c>
      <c r="V152" s="2" t="b">
        <f t="shared" si="130"/>
        <v>1</v>
      </c>
      <c r="Z152" s="6">
        <f t="shared" si="109"/>
        <v>358953</v>
      </c>
      <c r="AA152" s="2">
        <f t="shared" si="110"/>
        <v>139052.7360450117</v>
      </c>
      <c r="AB152" s="2">
        <f t="shared" si="111"/>
        <v>187106.34813194536</v>
      </c>
      <c r="AC152" s="2">
        <f t="shared" si="112"/>
        <v>32793.915823042975</v>
      </c>
      <c r="AD152" s="2">
        <f t="shared" si="113"/>
        <v>0</v>
      </c>
      <c r="AE152" s="2">
        <f t="shared" si="114"/>
        <v>0</v>
      </c>
      <c r="AF152" s="2">
        <f t="shared" si="115"/>
        <v>0</v>
      </c>
      <c r="AG152" s="2" t="b">
        <f t="shared" si="119"/>
        <v>1</v>
      </c>
    </row>
    <row r="153" spans="1:33" ht="16" x14ac:dyDescent="0.25">
      <c r="A153" s="23" t="s">
        <v>78</v>
      </c>
      <c r="B153" s="48">
        <f t="shared" si="128"/>
        <v>3670365</v>
      </c>
      <c r="C153" s="48">
        <f t="shared" si="120"/>
        <v>633035</v>
      </c>
      <c r="D153" s="48">
        <f t="shared" si="121"/>
        <v>258500</v>
      </c>
      <c r="E153" s="48">
        <f t="shared" si="122"/>
        <v>2752310</v>
      </c>
      <c r="F153" s="48">
        <f t="shared" si="123"/>
        <v>0</v>
      </c>
      <c r="G153" s="48">
        <f t="shared" si="116"/>
        <v>24097.135035430547</v>
      </c>
      <c r="H153" s="48">
        <f t="shared" si="124"/>
        <v>0</v>
      </c>
      <c r="I153" s="48">
        <f t="shared" si="125"/>
        <v>0</v>
      </c>
      <c r="J153" s="48">
        <f t="shared" si="117"/>
        <v>2422.8649645694554</v>
      </c>
      <c r="K153" s="6" t="b">
        <f t="shared" si="118"/>
        <v>1</v>
      </c>
      <c r="N153" s="2">
        <f t="shared" si="126"/>
        <v>3670365</v>
      </c>
      <c r="O153" s="2">
        <f>IFERROR(VLOOKUP($A153,'강남영업본부 IU'!$A:$I,3,FALSE),0)</f>
        <v>26520</v>
      </c>
      <c r="P153" s="2">
        <f>IFERROR(VLOOKUP($A153,'강남영업본부 IU'!$A:$I,4,FALSE),0)</f>
        <v>633035</v>
      </c>
      <c r="Q153" s="2">
        <f>IFERROR(VLOOKUP($A153,'강남영업본부 IU'!$A:$I,5,FALSE),0)</f>
        <v>258500</v>
      </c>
      <c r="R153" s="2">
        <f>IFERROR(VLOOKUP($A153,'강남영업본부 IU'!$A:$I,6,FALSE),0)</f>
        <v>2752310</v>
      </c>
      <c r="T153" s="2">
        <f>IFERROR(VLOOKUP($A153,'강남영업본부 IU'!$A:$I,8,FALSE),0)</f>
        <v>0</v>
      </c>
      <c r="U153" s="2">
        <f>IFERROR(VLOOKUP($A153,'강남영업본부 IU'!$A:$I,9,FALSE),0)</f>
        <v>0</v>
      </c>
      <c r="V153" s="2" t="b">
        <f t="shared" si="130"/>
        <v>1</v>
      </c>
      <c r="Z153" s="6">
        <f t="shared" si="109"/>
        <v>26520</v>
      </c>
      <c r="AA153" s="2">
        <f t="shared" si="110"/>
        <v>10273.430114565723</v>
      </c>
      <c r="AB153" s="2">
        <f t="shared" si="111"/>
        <v>13823.704920864822</v>
      </c>
      <c r="AC153" s="2">
        <f t="shared" si="112"/>
        <v>2422.8649645694554</v>
      </c>
      <c r="AD153" s="2">
        <f t="shared" si="113"/>
        <v>0</v>
      </c>
      <c r="AE153" s="2">
        <f t="shared" si="114"/>
        <v>0</v>
      </c>
      <c r="AF153" s="2">
        <f t="shared" si="115"/>
        <v>0</v>
      </c>
      <c r="AG153" s="2" t="b">
        <f t="shared" si="119"/>
        <v>1</v>
      </c>
    </row>
    <row r="154" spans="1:33" ht="16" x14ac:dyDescent="0.25">
      <c r="A154" s="23" t="s">
        <v>79</v>
      </c>
      <c r="B154" s="48">
        <f t="shared" si="128"/>
        <v>207559</v>
      </c>
      <c r="C154" s="48">
        <f t="shared" si="120"/>
        <v>0</v>
      </c>
      <c r="D154" s="48">
        <f t="shared" si="121"/>
        <v>0</v>
      </c>
      <c r="E154" s="48">
        <f t="shared" si="122"/>
        <v>0</v>
      </c>
      <c r="F154" s="48">
        <f t="shared" si="123"/>
        <v>0</v>
      </c>
      <c r="G154" s="48">
        <f t="shared" si="116"/>
        <v>188596.42725561571</v>
      </c>
      <c r="H154" s="48">
        <f t="shared" si="124"/>
        <v>0</v>
      </c>
      <c r="I154" s="48">
        <f t="shared" si="125"/>
        <v>0</v>
      </c>
      <c r="J154" s="48">
        <f t="shared" si="117"/>
        <v>18962.572744384295</v>
      </c>
      <c r="K154" s="6" t="b">
        <f t="shared" si="118"/>
        <v>1</v>
      </c>
      <c r="N154" s="2">
        <f t="shared" si="126"/>
        <v>207559</v>
      </c>
      <c r="O154" s="2">
        <f>IFERROR(VLOOKUP($A154,'강남영업본부 IU'!$A:$I,3,FALSE),0)</f>
        <v>207559</v>
      </c>
      <c r="P154" s="2">
        <f>IFERROR(VLOOKUP($A154,'강남영업본부 IU'!$A:$I,4,FALSE),0)</f>
        <v>0</v>
      </c>
      <c r="Q154" s="2">
        <f>IFERROR(VLOOKUP($A154,'강남영업본부 IU'!$A:$I,5,FALSE),0)</f>
        <v>0</v>
      </c>
      <c r="R154" s="2">
        <f>IFERROR(VLOOKUP($A154,'강남영업본부 IU'!$A:$I,6,FALSE),0)</f>
        <v>0</v>
      </c>
      <c r="T154" s="2">
        <f>IFERROR(VLOOKUP($A154,'강남영업본부 IU'!$A:$I,8,FALSE),0)</f>
        <v>0</v>
      </c>
      <c r="U154" s="2">
        <f>IFERROR(VLOOKUP($A154,'강남영업본부 IU'!$A:$I,9,FALSE),0)</f>
        <v>0</v>
      </c>
      <c r="V154" s="2" t="b">
        <f t="shared" si="130"/>
        <v>1</v>
      </c>
      <c r="Z154" s="6">
        <f t="shared" si="109"/>
        <v>207559</v>
      </c>
      <c r="AA154" s="2">
        <f t="shared" si="110"/>
        <v>80405.086016182016</v>
      </c>
      <c r="AB154" s="2">
        <f t="shared" si="111"/>
        <v>108191.34123943369</v>
      </c>
      <c r="AC154" s="2">
        <f t="shared" si="112"/>
        <v>18962.572744384295</v>
      </c>
      <c r="AD154" s="2">
        <f t="shared" si="113"/>
        <v>0</v>
      </c>
      <c r="AE154" s="2">
        <f t="shared" si="114"/>
        <v>0</v>
      </c>
      <c r="AF154" s="2">
        <f t="shared" si="115"/>
        <v>0</v>
      </c>
      <c r="AG154" s="2" t="b">
        <f t="shared" si="119"/>
        <v>1</v>
      </c>
    </row>
    <row r="155" spans="1:33" ht="16" x14ac:dyDescent="0.25">
      <c r="A155" s="23" t="s">
        <v>80</v>
      </c>
      <c r="B155" s="48">
        <f t="shared" si="128"/>
        <v>484699</v>
      </c>
      <c r="C155" s="48">
        <f t="shared" si="120"/>
        <v>103699</v>
      </c>
      <c r="D155" s="48">
        <f t="shared" si="121"/>
        <v>161000</v>
      </c>
      <c r="E155" s="48">
        <f t="shared" si="122"/>
        <v>220000</v>
      </c>
      <c r="F155" s="48">
        <f t="shared" si="123"/>
        <v>0</v>
      </c>
      <c r="G155" s="48">
        <f t="shared" si="116"/>
        <v>0</v>
      </c>
      <c r="H155" s="48">
        <f t="shared" si="124"/>
        <v>0</v>
      </c>
      <c r="I155" s="48">
        <f t="shared" si="125"/>
        <v>0</v>
      </c>
      <c r="J155" s="48">
        <f t="shared" si="117"/>
        <v>0</v>
      </c>
      <c r="K155" s="6" t="b">
        <f t="shared" si="118"/>
        <v>1</v>
      </c>
      <c r="N155" s="2">
        <f t="shared" si="126"/>
        <v>484699</v>
      </c>
      <c r="O155" s="2">
        <f>IFERROR(VLOOKUP($A155,'강남영업본부 IU'!$A:$I,3,FALSE),0)</f>
        <v>0</v>
      </c>
      <c r="P155" s="2">
        <f>IFERROR(VLOOKUP($A155,'강남영업본부 IU'!$A:$I,4,FALSE),0)</f>
        <v>103699</v>
      </c>
      <c r="Q155" s="2">
        <f>IFERROR(VLOOKUP($A155,'강남영업본부 IU'!$A:$I,5,FALSE),0)</f>
        <v>161000</v>
      </c>
      <c r="R155" s="2">
        <f>IFERROR(VLOOKUP($A155,'강남영업본부 IU'!$A:$I,6,FALSE),0)</f>
        <v>220000</v>
      </c>
      <c r="T155" s="2">
        <f>IFERROR(VLOOKUP($A155,'강남영업본부 IU'!$A:$I,8,FALSE),0)</f>
        <v>0</v>
      </c>
      <c r="U155" s="2">
        <f>IFERROR(VLOOKUP($A155,'강남영업본부 IU'!$A:$I,9,FALSE),0)</f>
        <v>0</v>
      </c>
      <c r="V155" s="2" t="b">
        <f t="shared" si="130"/>
        <v>1</v>
      </c>
      <c r="Z155" s="6">
        <f t="shared" si="109"/>
        <v>0</v>
      </c>
      <c r="AA155" s="2">
        <f t="shared" si="110"/>
        <v>0</v>
      </c>
      <c r="AB155" s="2">
        <f t="shared" si="111"/>
        <v>0</v>
      </c>
      <c r="AC155" s="2">
        <f t="shared" si="112"/>
        <v>0</v>
      </c>
      <c r="AD155" s="2">
        <f t="shared" si="113"/>
        <v>0</v>
      </c>
      <c r="AE155" s="2">
        <f t="shared" si="114"/>
        <v>0</v>
      </c>
      <c r="AF155" s="2">
        <f t="shared" si="115"/>
        <v>0</v>
      </c>
      <c r="AG155" s="2" t="b">
        <f t="shared" si="119"/>
        <v>1</v>
      </c>
    </row>
    <row r="156" spans="1:33" ht="16" x14ac:dyDescent="0.25">
      <c r="A156" s="23" t="s">
        <v>81</v>
      </c>
      <c r="B156" s="48">
        <f t="shared" si="128"/>
        <v>8087343</v>
      </c>
      <c r="C156" s="48">
        <f t="shared" si="120"/>
        <v>387430</v>
      </c>
      <c r="D156" s="48">
        <f t="shared" si="121"/>
        <v>843391</v>
      </c>
      <c r="E156" s="48">
        <f t="shared" si="122"/>
        <v>6731648</v>
      </c>
      <c r="F156" s="48">
        <f t="shared" si="123"/>
        <v>0</v>
      </c>
      <c r="G156" s="48">
        <f t="shared" si="116"/>
        <v>113465.52188591078</v>
      </c>
      <c r="H156" s="48">
        <f t="shared" si="124"/>
        <v>0</v>
      </c>
      <c r="I156" s="48">
        <f t="shared" si="125"/>
        <v>0</v>
      </c>
      <c r="J156" s="48">
        <f t="shared" si="117"/>
        <v>11408.478114089221</v>
      </c>
      <c r="K156" s="6" t="b">
        <f t="shared" si="118"/>
        <v>1</v>
      </c>
      <c r="N156" s="2">
        <f t="shared" si="126"/>
        <v>8087343</v>
      </c>
      <c r="O156" s="2">
        <f>IFERROR(VLOOKUP($A156,'강남영업본부 IU'!$A:$I,3,FALSE),0)</f>
        <v>124874</v>
      </c>
      <c r="P156" s="2">
        <f>IFERROR(VLOOKUP($A156,'강남영업본부 IU'!$A:$I,4,FALSE),0)</f>
        <v>387430</v>
      </c>
      <c r="Q156" s="2">
        <f>IFERROR(VLOOKUP($A156,'강남영업본부 IU'!$A:$I,5,FALSE),0)</f>
        <v>843391</v>
      </c>
      <c r="R156" s="2">
        <f>IFERROR(VLOOKUP($A156,'강남영업본부 IU'!$A:$I,6,FALSE),0)</f>
        <v>6731648</v>
      </c>
      <c r="T156" s="2">
        <f>IFERROR(VLOOKUP($A156,'강남영업본부 IU'!$A:$I,8,FALSE),0)</f>
        <v>0</v>
      </c>
      <c r="U156" s="2">
        <f>IFERROR(VLOOKUP($A156,'강남영업본부 IU'!$A:$I,9,FALSE),0)</f>
        <v>0</v>
      </c>
      <c r="V156" s="2" t="b">
        <f t="shared" si="130"/>
        <v>1</v>
      </c>
      <c r="Z156" s="6">
        <f t="shared" si="109"/>
        <v>124874</v>
      </c>
      <c r="AA156" s="2">
        <f t="shared" si="110"/>
        <v>48374.219914263958</v>
      </c>
      <c r="AB156" s="2">
        <f t="shared" si="111"/>
        <v>65091.301971646826</v>
      </c>
      <c r="AC156" s="2">
        <f t="shared" si="112"/>
        <v>11408.478114089221</v>
      </c>
      <c r="AD156" s="2">
        <f t="shared" si="113"/>
        <v>0</v>
      </c>
      <c r="AE156" s="2">
        <f t="shared" si="114"/>
        <v>0</v>
      </c>
      <c r="AF156" s="2">
        <f t="shared" si="115"/>
        <v>0</v>
      </c>
      <c r="AG156" s="2" t="b">
        <f t="shared" si="119"/>
        <v>1</v>
      </c>
    </row>
    <row r="157" spans="1:33" ht="16" x14ac:dyDescent="0.25">
      <c r="A157" s="23" t="s">
        <v>226</v>
      </c>
      <c r="B157" s="48">
        <f t="shared" si="128"/>
        <v>0</v>
      </c>
      <c r="C157" s="48">
        <f t="shared" si="120"/>
        <v>0</v>
      </c>
      <c r="D157" s="48">
        <f t="shared" si="121"/>
        <v>0</v>
      </c>
      <c r="E157" s="48">
        <f t="shared" si="122"/>
        <v>0</v>
      </c>
      <c r="F157" s="48">
        <f t="shared" si="123"/>
        <v>0</v>
      </c>
      <c r="G157" s="48">
        <f t="shared" si="116"/>
        <v>0</v>
      </c>
      <c r="H157" s="48">
        <f t="shared" si="124"/>
        <v>0</v>
      </c>
      <c r="I157" s="48">
        <f t="shared" si="125"/>
        <v>0</v>
      </c>
      <c r="J157" s="48">
        <f t="shared" si="117"/>
        <v>0</v>
      </c>
      <c r="K157" s="6" t="b">
        <f t="shared" si="118"/>
        <v>1</v>
      </c>
      <c r="N157" s="2">
        <f t="shared" si="126"/>
        <v>0</v>
      </c>
      <c r="O157" s="2">
        <f>IFERROR(VLOOKUP($A157,'강남영업본부 IU'!$A:$I,3,FALSE),0)</f>
        <v>0</v>
      </c>
      <c r="P157" s="2">
        <f>IFERROR(VLOOKUP($A157,'강남영업본부 IU'!$A:$I,4,FALSE),0)</f>
        <v>0</v>
      </c>
      <c r="Q157" s="2">
        <f>IFERROR(VLOOKUP($A157,'강남영업본부 IU'!$A:$I,5,FALSE),0)</f>
        <v>0</v>
      </c>
      <c r="R157" s="2">
        <f>IFERROR(VLOOKUP($A157,'강남영업본부 IU'!$A:$I,6,FALSE),0)</f>
        <v>0</v>
      </c>
      <c r="T157" s="2">
        <f>IFERROR(VLOOKUP($A157,'강남영업본부 IU'!$A:$I,8,FALSE),0)</f>
        <v>0</v>
      </c>
      <c r="U157" s="2">
        <f>IFERROR(VLOOKUP($A157,'강남영업본부 IU'!$A:$I,9,FALSE),0)</f>
        <v>0</v>
      </c>
      <c r="V157" s="2" t="b">
        <f t="shared" si="130"/>
        <v>1</v>
      </c>
      <c r="Z157" s="6">
        <f t="shared" si="109"/>
        <v>0</v>
      </c>
      <c r="AA157" s="2">
        <f t="shared" si="110"/>
        <v>0</v>
      </c>
      <c r="AB157" s="2">
        <f t="shared" si="111"/>
        <v>0</v>
      </c>
      <c r="AC157" s="2">
        <f t="shared" si="112"/>
        <v>0</v>
      </c>
      <c r="AD157" s="2">
        <f t="shared" si="113"/>
        <v>0</v>
      </c>
      <c r="AE157" s="2">
        <f t="shared" si="114"/>
        <v>0</v>
      </c>
      <c r="AF157" s="2">
        <f t="shared" si="115"/>
        <v>0</v>
      </c>
      <c r="AG157" s="2" t="b">
        <f t="shared" si="119"/>
        <v>1</v>
      </c>
    </row>
    <row r="158" spans="1:33" ht="16" x14ac:dyDescent="0.25">
      <c r="A158" s="25" t="s">
        <v>227</v>
      </c>
      <c r="B158" s="48">
        <f t="shared" si="128"/>
        <v>0</v>
      </c>
      <c r="C158" s="48">
        <f t="shared" si="120"/>
        <v>0</v>
      </c>
      <c r="D158" s="48">
        <f t="shared" si="121"/>
        <v>0</v>
      </c>
      <c r="E158" s="48">
        <f t="shared" si="122"/>
        <v>0</v>
      </c>
      <c r="F158" s="48">
        <f t="shared" si="123"/>
        <v>0</v>
      </c>
      <c r="G158" s="48">
        <f t="shared" si="116"/>
        <v>0</v>
      </c>
      <c r="H158" s="48">
        <f t="shared" si="124"/>
        <v>0</v>
      </c>
      <c r="I158" s="48">
        <f t="shared" si="125"/>
        <v>0</v>
      </c>
      <c r="J158" s="48">
        <f t="shared" si="117"/>
        <v>0</v>
      </c>
      <c r="K158" s="6" t="b">
        <f t="shared" si="118"/>
        <v>1</v>
      </c>
      <c r="N158" s="2">
        <f t="shared" si="126"/>
        <v>0</v>
      </c>
      <c r="O158" s="2">
        <f>IFERROR(VLOOKUP($A158,'강남영업본부 IU'!$A:$I,3,FALSE),0)</f>
        <v>0</v>
      </c>
      <c r="P158" s="2">
        <f>IFERROR(VLOOKUP($A158,'강남영업본부 IU'!$A:$I,4,FALSE),0)</f>
        <v>0</v>
      </c>
      <c r="Q158" s="2">
        <f>IFERROR(VLOOKUP($A158,'강남영업본부 IU'!$A:$I,5,FALSE),0)</f>
        <v>0</v>
      </c>
      <c r="R158" s="2">
        <f>IFERROR(VLOOKUP($A158,'강남영업본부 IU'!$A:$I,6,FALSE),0)</f>
        <v>0</v>
      </c>
      <c r="T158" s="2">
        <f>IFERROR(VLOOKUP($A158,'강남영업본부 IU'!$A:$I,8,FALSE),0)</f>
        <v>0</v>
      </c>
      <c r="U158" s="2">
        <f>IFERROR(VLOOKUP($A158,'강남영업본부 IU'!$A:$I,9,FALSE),0)</f>
        <v>0</v>
      </c>
      <c r="V158" s="2" t="b">
        <f t="shared" si="130"/>
        <v>1</v>
      </c>
      <c r="Z158" s="6">
        <f t="shared" si="109"/>
        <v>0</v>
      </c>
      <c r="AA158" s="2">
        <f t="shared" si="110"/>
        <v>0</v>
      </c>
      <c r="AB158" s="2">
        <f t="shared" si="111"/>
        <v>0</v>
      </c>
      <c r="AC158" s="2">
        <f t="shared" si="112"/>
        <v>0</v>
      </c>
      <c r="AD158" s="2">
        <f t="shared" si="113"/>
        <v>0</v>
      </c>
      <c r="AE158" s="2">
        <f t="shared" si="114"/>
        <v>0</v>
      </c>
      <c r="AF158" s="2">
        <f t="shared" si="115"/>
        <v>0</v>
      </c>
      <c r="AG158" s="2" t="b">
        <f t="shared" si="119"/>
        <v>1</v>
      </c>
    </row>
    <row r="159" spans="1:33" ht="16" x14ac:dyDescent="0.25">
      <c r="A159" s="26" t="s">
        <v>228</v>
      </c>
      <c r="B159" s="48">
        <f t="shared" si="128"/>
        <v>0</v>
      </c>
      <c r="C159" s="48">
        <f t="shared" si="120"/>
        <v>0</v>
      </c>
      <c r="D159" s="48">
        <f t="shared" si="121"/>
        <v>0</v>
      </c>
      <c r="E159" s="48">
        <f t="shared" si="122"/>
        <v>0</v>
      </c>
      <c r="F159" s="48">
        <f t="shared" si="123"/>
        <v>0</v>
      </c>
      <c r="G159" s="48">
        <f t="shared" si="116"/>
        <v>0</v>
      </c>
      <c r="H159" s="48">
        <f t="shared" si="124"/>
        <v>0</v>
      </c>
      <c r="I159" s="48">
        <f t="shared" si="125"/>
        <v>0</v>
      </c>
      <c r="J159" s="48">
        <f t="shared" si="117"/>
        <v>0</v>
      </c>
      <c r="K159" s="6" t="b">
        <f t="shared" si="118"/>
        <v>1</v>
      </c>
      <c r="N159" s="2">
        <f t="shared" si="126"/>
        <v>0</v>
      </c>
      <c r="O159" s="2">
        <f>IFERROR(VLOOKUP($A159,'강남영업본부 IU'!$A:$I,3,FALSE),0)</f>
        <v>0</v>
      </c>
      <c r="P159" s="2">
        <f>IFERROR(VLOOKUP($A159,'강남영업본부 IU'!$A:$I,4,FALSE),0)</f>
        <v>0</v>
      </c>
      <c r="Q159" s="2">
        <f>IFERROR(VLOOKUP($A159,'강남영업본부 IU'!$A:$I,5,FALSE),0)</f>
        <v>0</v>
      </c>
      <c r="R159" s="2">
        <f>IFERROR(VLOOKUP($A159,'강남영업본부 IU'!$A:$I,6,FALSE),0)</f>
        <v>0</v>
      </c>
      <c r="T159" s="2">
        <f>IFERROR(VLOOKUP($A159,'강남영업본부 IU'!$A:$I,8,FALSE),0)</f>
        <v>0</v>
      </c>
      <c r="U159" s="2">
        <f>IFERROR(VLOOKUP($A159,'강남영업본부 IU'!$A:$I,9,FALSE),0)</f>
        <v>0</v>
      </c>
      <c r="V159" s="2" t="b">
        <f t="shared" si="130"/>
        <v>1</v>
      </c>
      <c r="Z159" s="6">
        <f t="shared" si="109"/>
        <v>0</v>
      </c>
      <c r="AA159" s="2">
        <f t="shared" si="110"/>
        <v>0</v>
      </c>
      <c r="AB159" s="2">
        <f t="shared" si="111"/>
        <v>0</v>
      </c>
      <c r="AC159" s="2">
        <f t="shared" si="112"/>
        <v>0</v>
      </c>
      <c r="AD159" s="2">
        <f t="shared" si="113"/>
        <v>0</v>
      </c>
      <c r="AE159" s="2">
        <f t="shared" si="114"/>
        <v>0</v>
      </c>
      <c r="AF159" s="2">
        <f t="shared" si="115"/>
        <v>0</v>
      </c>
      <c r="AG159" s="2" t="b">
        <f t="shared" si="119"/>
        <v>1</v>
      </c>
    </row>
    <row r="160" spans="1:33" ht="16" x14ac:dyDescent="0.25">
      <c r="A160" s="24" t="s">
        <v>82</v>
      </c>
      <c r="B160" s="48">
        <f t="shared" si="128"/>
        <v>29621409</v>
      </c>
      <c r="C160" s="48">
        <f t="shared" si="120"/>
        <v>6262000</v>
      </c>
      <c r="D160" s="48">
        <f t="shared" si="121"/>
        <v>8392500</v>
      </c>
      <c r="E160" s="48">
        <f t="shared" si="122"/>
        <v>14966909</v>
      </c>
      <c r="F160" s="48">
        <f t="shared" si="123"/>
        <v>0</v>
      </c>
      <c r="G160" s="48">
        <f t="shared" si="116"/>
        <v>0</v>
      </c>
      <c r="H160" s="48">
        <f t="shared" si="124"/>
        <v>0</v>
      </c>
      <c r="I160" s="48">
        <f t="shared" si="125"/>
        <v>0</v>
      </c>
      <c r="J160" s="48">
        <f t="shared" si="117"/>
        <v>0</v>
      </c>
      <c r="K160" s="6" t="b">
        <f t="shared" si="118"/>
        <v>1</v>
      </c>
      <c r="N160" s="2">
        <f t="shared" si="126"/>
        <v>29621409</v>
      </c>
      <c r="O160" s="2">
        <f>IFERROR(VLOOKUP($A160,'강남영업본부 IU'!$A:$I,3,FALSE),0)</f>
        <v>0</v>
      </c>
      <c r="P160" s="2">
        <f>IFERROR(VLOOKUP($A160,'강남영업본부 IU'!$A:$I,4,FALSE),0)</f>
        <v>6262000</v>
      </c>
      <c r="Q160" s="2">
        <f>IFERROR(VLOOKUP($A160,'강남영업본부 IU'!$A:$I,5,FALSE),0)</f>
        <v>8392500</v>
      </c>
      <c r="R160" s="2">
        <f>IFERROR(VLOOKUP($A160,'강남영업본부 IU'!$A:$I,6,FALSE),0)</f>
        <v>14966909</v>
      </c>
      <c r="T160" s="2">
        <f>IFERROR(VLOOKUP($A160,'강남영업본부 IU'!$A:$I,8,FALSE),0)</f>
        <v>0</v>
      </c>
      <c r="U160" s="2">
        <f>IFERROR(VLOOKUP($A160,'강남영업본부 IU'!$A:$I,9,FALSE),0)</f>
        <v>0</v>
      </c>
      <c r="V160" s="2" t="b">
        <f t="shared" si="130"/>
        <v>1</v>
      </c>
      <c r="Z160" s="6">
        <f t="shared" si="109"/>
        <v>0</v>
      </c>
      <c r="AA160" s="2">
        <f t="shared" si="110"/>
        <v>0</v>
      </c>
      <c r="AB160" s="2">
        <f t="shared" si="111"/>
        <v>0</v>
      </c>
      <c r="AC160" s="2">
        <f t="shared" si="112"/>
        <v>0</v>
      </c>
      <c r="AD160" s="2">
        <f t="shared" si="113"/>
        <v>0</v>
      </c>
      <c r="AE160" s="2">
        <f t="shared" si="114"/>
        <v>0</v>
      </c>
      <c r="AF160" s="2">
        <f t="shared" si="115"/>
        <v>0</v>
      </c>
      <c r="AG160" s="2" t="b">
        <f t="shared" si="119"/>
        <v>1</v>
      </c>
    </row>
    <row r="161" spans="1:33" ht="16" x14ac:dyDescent="0.25">
      <c r="A161" s="26" t="s">
        <v>229</v>
      </c>
      <c r="B161" s="48">
        <f t="shared" si="128"/>
        <v>0</v>
      </c>
      <c r="C161" s="48">
        <f t="shared" si="120"/>
        <v>0</v>
      </c>
      <c r="D161" s="48">
        <f t="shared" si="121"/>
        <v>0</v>
      </c>
      <c r="E161" s="48">
        <f t="shared" si="122"/>
        <v>0</v>
      </c>
      <c r="F161" s="48">
        <f t="shared" si="123"/>
        <v>0</v>
      </c>
      <c r="G161" s="48">
        <f t="shared" si="116"/>
        <v>0</v>
      </c>
      <c r="H161" s="48">
        <f t="shared" si="124"/>
        <v>0</v>
      </c>
      <c r="I161" s="48">
        <f t="shared" si="125"/>
        <v>0</v>
      </c>
      <c r="J161" s="48">
        <f t="shared" si="117"/>
        <v>0</v>
      </c>
      <c r="K161" s="6" t="b">
        <f t="shared" si="118"/>
        <v>1</v>
      </c>
      <c r="N161" s="2">
        <f t="shared" si="126"/>
        <v>0</v>
      </c>
      <c r="O161" s="2">
        <f>IFERROR(VLOOKUP($A161,'강남영업본부 IU'!$A:$I,3,FALSE),0)</f>
        <v>0</v>
      </c>
      <c r="P161" s="2">
        <f>IFERROR(VLOOKUP($A161,'강남영업본부 IU'!$A:$I,4,FALSE),0)</f>
        <v>0</v>
      </c>
      <c r="Q161" s="2">
        <f>IFERROR(VLOOKUP($A161,'강남영업본부 IU'!$A:$I,5,FALSE),0)</f>
        <v>0</v>
      </c>
      <c r="R161" s="2">
        <f>IFERROR(VLOOKUP($A161,'강남영업본부 IU'!$A:$I,6,FALSE),0)</f>
        <v>0</v>
      </c>
      <c r="T161" s="2">
        <f>IFERROR(VLOOKUP($A161,'강남영업본부 IU'!$A:$I,8,FALSE),0)</f>
        <v>0</v>
      </c>
      <c r="U161" s="2">
        <f>IFERROR(VLOOKUP($A161,'강남영업본부 IU'!$A:$I,9,FALSE),0)</f>
        <v>0</v>
      </c>
      <c r="V161" s="2" t="b">
        <f t="shared" si="130"/>
        <v>1</v>
      </c>
      <c r="Z161" s="6">
        <f t="shared" si="109"/>
        <v>0</v>
      </c>
      <c r="AA161" s="2">
        <f t="shared" si="110"/>
        <v>0</v>
      </c>
      <c r="AB161" s="2">
        <f t="shared" si="111"/>
        <v>0</v>
      </c>
      <c r="AC161" s="2">
        <f t="shared" si="112"/>
        <v>0</v>
      </c>
      <c r="AD161" s="2">
        <f t="shared" si="113"/>
        <v>0</v>
      </c>
      <c r="AE161" s="2">
        <f t="shared" si="114"/>
        <v>0</v>
      </c>
      <c r="AF161" s="2">
        <f t="shared" si="115"/>
        <v>0</v>
      </c>
      <c r="AG161" s="2" t="b">
        <f t="shared" si="119"/>
        <v>1</v>
      </c>
    </row>
    <row r="162" spans="1:33" ht="16" x14ac:dyDescent="0.25">
      <c r="A162" s="23" t="s">
        <v>83</v>
      </c>
      <c r="B162" s="48">
        <f t="shared" si="128"/>
        <v>29621409</v>
      </c>
      <c r="C162" s="48">
        <f t="shared" si="120"/>
        <v>6262000</v>
      </c>
      <c r="D162" s="48">
        <f t="shared" si="121"/>
        <v>8392500</v>
      </c>
      <c r="E162" s="48">
        <f t="shared" si="122"/>
        <v>14966909</v>
      </c>
      <c r="F162" s="48">
        <f t="shared" si="123"/>
        <v>0</v>
      </c>
      <c r="G162" s="48">
        <f t="shared" si="116"/>
        <v>0</v>
      </c>
      <c r="H162" s="48">
        <f t="shared" si="124"/>
        <v>0</v>
      </c>
      <c r="I162" s="48">
        <f t="shared" si="125"/>
        <v>0</v>
      </c>
      <c r="J162" s="48">
        <f t="shared" si="117"/>
        <v>0</v>
      </c>
      <c r="K162" s="6" t="b">
        <f t="shared" si="118"/>
        <v>1</v>
      </c>
      <c r="N162" s="2">
        <f t="shared" si="126"/>
        <v>29621409</v>
      </c>
      <c r="O162" s="2">
        <f>IFERROR(VLOOKUP($A162,'강남영업본부 IU'!$A:$I,3,FALSE),0)</f>
        <v>0</v>
      </c>
      <c r="P162" s="2">
        <f>IFERROR(VLOOKUP($A162,'강남영업본부 IU'!$A:$I,4,FALSE),0)</f>
        <v>6262000</v>
      </c>
      <c r="Q162" s="2">
        <f>IFERROR(VLOOKUP($A162,'강남영업본부 IU'!$A:$I,5,FALSE),0)</f>
        <v>8392500</v>
      </c>
      <c r="R162" s="2">
        <f>IFERROR(VLOOKUP($A162,'강남영업본부 IU'!$A:$I,6,FALSE),0)</f>
        <v>14966909</v>
      </c>
      <c r="T162" s="2">
        <f>IFERROR(VLOOKUP($A162,'강남영업본부 IU'!$A:$I,8,FALSE),0)</f>
        <v>0</v>
      </c>
      <c r="U162" s="2">
        <f>IFERROR(VLOOKUP($A162,'강남영업본부 IU'!$A:$I,9,FALSE),0)</f>
        <v>0</v>
      </c>
      <c r="V162" s="2" t="b">
        <f t="shared" si="130"/>
        <v>1</v>
      </c>
      <c r="Z162" s="6">
        <f t="shared" si="109"/>
        <v>0</v>
      </c>
      <c r="AA162" s="2">
        <f t="shared" si="110"/>
        <v>0</v>
      </c>
      <c r="AB162" s="2">
        <f t="shared" si="111"/>
        <v>0</v>
      </c>
      <c r="AC162" s="2">
        <f t="shared" si="112"/>
        <v>0</v>
      </c>
      <c r="AD162" s="2">
        <f t="shared" si="113"/>
        <v>0</v>
      </c>
      <c r="AE162" s="2">
        <f t="shared" si="114"/>
        <v>0</v>
      </c>
      <c r="AF162" s="2">
        <f t="shared" si="115"/>
        <v>0</v>
      </c>
      <c r="AG162" s="2" t="b">
        <f t="shared" si="119"/>
        <v>1</v>
      </c>
    </row>
    <row r="163" spans="1:33" ht="16" x14ac:dyDescent="0.25">
      <c r="A163" s="23" t="s">
        <v>230</v>
      </c>
      <c r="B163" s="48">
        <f t="shared" si="128"/>
        <v>0</v>
      </c>
      <c r="C163" s="48">
        <f t="shared" si="120"/>
        <v>0</v>
      </c>
      <c r="D163" s="48">
        <f t="shared" si="121"/>
        <v>0</v>
      </c>
      <c r="E163" s="48">
        <f t="shared" si="122"/>
        <v>0</v>
      </c>
      <c r="F163" s="48">
        <f t="shared" si="123"/>
        <v>0</v>
      </c>
      <c r="G163" s="48">
        <f t="shared" si="116"/>
        <v>0</v>
      </c>
      <c r="H163" s="48">
        <f t="shared" si="124"/>
        <v>0</v>
      </c>
      <c r="I163" s="48">
        <f t="shared" si="125"/>
        <v>0</v>
      </c>
      <c r="J163" s="48">
        <f t="shared" si="117"/>
        <v>0</v>
      </c>
      <c r="K163" s="6" t="b">
        <f t="shared" si="118"/>
        <v>1</v>
      </c>
      <c r="N163" s="2">
        <f t="shared" si="126"/>
        <v>0</v>
      </c>
      <c r="O163" s="2">
        <f>IFERROR(VLOOKUP($A163,'강남영업본부 IU'!$A:$I,3,FALSE),0)</f>
        <v>0</v>
      </c>
      <c r="P163" s="2">
        <f>IFERROR(VLOOKUP($A163,'강남영업본부 IU'!$A:$I,4,FALSE),0)</f>
        <v>0</v>
      </c>
      <c r="Q163" s="2">
        <f>IFERROR(VLOOKUP($A163,'강남영업본부 IU'!$A:$I,5,FALSE),0)</f>
        <v>0</v>
      </c>
      <c r="R163" s="2">
        <f>IFERROR(VLOOKUP($A163,'강남영업본부 IU'!$A:$I,6,FALSE),0)</f>
        <v>0</v>
      </c>
      <c r="T163" s="2">
        <f>IFERROR(VLOOKUP($A163,'강남영업본부 IU'!$A:$I,8,FALSE),0)</f>
        <v>0</v>
      </c>
      <c r="U163" s="2">
        <f>IFERROR(VLOOKUP($A163,'강남영업본부 IU'!$A:$I,9,FALSE),0)</f>
        <v>0</v>
      </c>
      <c r="V163" s="2" t="b">
        <f t="shared" si="130"/>
        <v>1</v>
      </c>
      <c r="Z163" s="6">
        <f t="shared" si="109"/>
        <v>0</v>
      </c>
      <c r="AA163" s="2">
        <f t="shared" si="110"/>
        <v>0</v>
      </c>
      <c r="AB163" s="2">
        <f t="shared" si="111"/>
        <v>0</v>
      </c>
      <c r="AC163" s="2">
        <f t="shared" si="112"/>
        <v>0</v>
      </c>
      <c r="AD163" s="2">
        <f t="shared" si="113"/>
        <v>0</v>
      </c>
      <c r="AE163" s="2">
        <f t="shared" si="114"/>
        <v>0</v>
      </c>
      <c r="AF163" s="2">
        <f t="shared" si="115"/>
        <v>0</v>
      </c>
      <c r="AG163" s="2" t="b">
        <f t="shared" si="119"/>
        <v>1</v>
      </c>
    </row>
    <row r="164" spans="1:33" ht="16" x14ac:dyDescent="0.25">
      <c r="A164" s="25" t="s">
        <v>231</v>
      </c>
      <c r="B164" s="48">
        <f t="shared" si="128"/>
        <v>0</v>
      </c>
      <c r="C164" s="48">
        <f t="shared" si="120"/>
        <v>0</v>
      </c>
      <c r="D164" s="48">
        <f t="shared" si="121"/>
        <v>0</v>
      </c>
      <c r="E164" s="48">
        <f t="shared" si="122"/>
        <v>0</v>
      </c>
      <c r="F164" s="48">
        <f t="shared" si="123"/>
        <v>0</v>
      </c>
      <c r="G164" s="48">
        <f t="shared" si="116"/>
        <v>0</v>
      </c>
      <c r="H164" s="48">
        <f t="shared" si="124"/>
        <v>0</v>
      </c>
      <c r="I164" s="48">
        <f t="shared" si="125"/>
        <v>0</v>
      </c>
      <c r="J164" s="48">
        <f t="shared" si="117"/>
        <v>0</v>
      </c>
      <c r="K164" s="6" t="b">
        <f t="shared" si="118"/>
        <v>1</v>
      </c>
      <c r="N164" s="2">
        <f t="shared" si="126"/>
        <v>0</v>
      </c>
      <c r="O164" s="2">
        <f>IFERROR(VLOOKUP($A164,'강남영업본부 IU'!$A:$I,3,FALSE),0)</f>
        <v>0</v>
      </c>
      <c r="P164" s="2">
        <f>IFERROR(VLOOKUP($A164,'강남영업본부 IU'!$A:$I,4,FALSE),0)</f>
        <v>0</v>
      </c>
      <c r="Q164" s="2">
        <f>IFERROR(VLOOKUP($A164,'강남영업본부 IU'!$A:$I,5,FALSE),0)</f>
        <v>0</v>
      </c>
      <c r="R164" s="2">
        <f>IFERROR(VLOOKUP($A164,'강남영업본부 IU'!$A:$I,6,FALSE),0)</f>
        <v>0</v>
      </c>
      <c r="T164" s="2">
        <f>IFERROR(VLOOKUP($A164,'강남영업본부 IU'!$A:$I,8,FALSE),0)</f>
        <v>0</v>
      </c>
      <c r="U164" s="2">
        <f>IFERROR(VLOOKUP($A164,'강남영업본부 IU'!$A:$I,9,FALSE),0)</f>
        <v>0</v>
      </c>
      <c r="V164" s="2" t="b">
        <f t="shared" si="130"/>
        <v>1</v>
      </c>
      <c r="Z164" s="6">
        <f t="shared" si="109"/>
        <v>0</v>
      </c>
      <c r="AA164" s="2">
        <f t="shared" si="110"/>
        <v>0</v>
      </c>
      <c r="AB164" s="2">
        <f t="shared" si="111"/>
        <v>0</v>
      </c>
      <c r="AC164" s="2">
        <f t="shared" si="112"/>
        <v>0</v>
      </c>
      <c r="AD164" s="2">
        <f t="shared" si="113"/>
        <v>0</v>
      </c>
      <c r="AE164" s="2">
        <f t="shared" si="114"/>
        <v>0</v>
      </c>
      <c r="AF164" s="2">
        <f t="shared" si="115"/>
        <v>0</v>
      </c>
      <c r="AG164" s="2" t="b">
        <f t="shared" si="119"/>
        <v>1</v>
      </c>
    </row>
    <row r="165" spans="1:33" ht="16" x14ac:dyDescent="0.25">
      <c r="A165" s="28" t="s">
        <v>232</v>
      </c>
      <c r="B165" s="48">
        <f t="shared" si="128"/>
        <v>0</v>
      </c>
      <c r="C165" s="48">
        <f t="shared" si="120"/>
        <v>0</v>
      </c>
      <c r="D165" s="48">
        <f t="shared" si="121"/>
        <v>0</v>
      </c>
      <c r="E165" s="48">
        <f t="shared" si="122"/>
        <v>0</v>
      </c>
      <c r="F165" s="48">
        <f t="shared" si="123"/>
        <v>0</v>
      </c>
      <c r="G165" s="48">
        <f t="shared" si="116"/>
        <v>0</v>
      </c>
      <c r="H165" s="48">
        <f t="shared" si="124"/>
        <v>0</v>
      </c>
      <c r="I165" s="48">
        <f t="shared" si="125"/>
        <v>0</v>
      </c>
      <c r="J165" s="48">
        <f t="shared" si="117"/>
        <v>0</v>
      </c>
      <c r="K165" s="6" t="b">
        <f t="shared" si="118"/>
        <v>1</v>
      </c>
      <c r="N165" s="2">
        <f t="shared" si="126"/>
        <v>0</v>
      </c>
      <c r="O165" s="2">
        <f>IFERROR(VLOOKUP($A165,'강남영업본부 IU'!$A:$I,3,FALSE),0)</f>
        <v>0</v>
      </c>
      <c r="P165" s="2">
        <f>IFERROR(VLOOKUP($A165,'강남영업본부 IU'!$A:$I,4,FALSE),0)</f>
        <v>0</v>
      </c>
      <c r="Q165" s="2">
        <f>IFERROR(VLOOKUP($A165,'강남영업본부 IU'!$A:$I,5,FALSE),0)</f>
        <v>0</v>
      </c>
      <c r="R165" s="2">
        <f>IFERROR(VLOOKUP($A165,'강남영업본부 IU'!$A:$I,6,FALSE),0)</f>
        <v>0</v>
      </c>
      <c r="T165" s="2">
        <f>IFERROR(VLOOKUP($A165,'강남영업본부 IU'!$A:$I,8,FALSE),0)</f>
        <v>0</v>
      </c>
      <c r="U165" s="2">
        <f>IFERROR(VLOOKUP($A165,'강남영업본부 IU'!$A:$I,9,FALSE),0)</f>
        <v>0</v>
      </c>
      <c r="V165" s="2" t="b">
        <f t="shared" si="130"/>
        <v>1</v>
      </c>
      <c r="Z165" s="6">
        <f t="shared" si="109"/>
        <v>0</v>
      </c>
      <c r="AA165" s="2">
        <f t="shared" si="110"/>
        <v>0</v>
      </c>
      <c r="AB165" s="2">
        <f t="shared" si="111"/>
        <v>0</v>
      </c>
      <c r="AC165" s="2">
        <f t="shared" si="112"/>
        <v>0</v>
      </c>
      <c r="AD165" s="2">
        <f t="shared" si="113"/>
        <v>0</v>
      </c>
      <c r="AE165" s="2">
        <f t="shared" si="114"/>
        <v>0</v>
      </c>
      <c r="AF165" s="2">
        <f t="shared" si="115"/>
        <v>0</v>
      </c>
      <c r="AG165" s="2" t="b">
        <f t="shared" si="119"/>
        <v>1</v>
      </c>
    </row>
    <row r="166" spans="1:33" ht="16" x14ac:dyDescent="0.25">
      <c r="A166" s="26" t="s">
        <v>233</v>
      </c>
      <c r="B166" s="48">
        <f t="shared" si="128"/>
        <v>0</v>
      </c>
      <c r="C166" s="48">
        <f t="shared" si="120"/>
        <v>0</v>
      </c>
      <c r="D166" s="48">
        <f t="shared" si="121"/>
        <v>0</v>
      </c>
      <c r="E166" s="48">
        <f t="shared" si="122"/>
        <v>0</v>
      </c>
      <c r="F166" s="48">
        <f t="shared" si="123"/>
        <v>0</v>
      </c>
      <c r="G166" s="48">
        <f t="shared" si="116"/>
        <v>0</v>
      </c>
      <c r="H166" s="48">
        <f t="shared" si="124"/>
        <v>0</v>
      </c>
      <c r="I166" s="48">
        <f t="shared" si="125"/>
        <v>0</v>
      </c>
      <c r="J166" s="48">
        <f t="shared" si="117"/>
        <v>0</v>
      </c>
      <c r="K166" s="6" t="b">
        <f t="shared" si="118"/>
        <v>1</v>
      </c>
      <c r="N166" s="2">
        <f t="shared" si="126"/>
        <v>0</v>
      </c>
      <c r="O166" s="2">
        <f>IFERROR(VLOOKUP($A166,'강남영업본부 IU'!$A:$I,3,FALSE),0)</f>
        <v>0</v>
      </c>
      <c r="P166" s="2">
        <f>IFERROR(VLOOKUP($A166,'강남영업본부 IU'!$A:$I,4,FALSE),0)</f>
        <v>0</v>
      </c>
      <c r="Q166" s="2">
        <f>IFERROR(VLOOKUP($A166,'강남영업본부 IU'!$A:$I,5,FALSE),0)</f>
        <v>0</v>
      </c>
      <c r="R166" s="2">
        <f>IFERROR(VLOOKUP($A166,'강남영업본부 IU'!$A:$I,6,FALSE),0)</f>
        <v>0</v>
      </c>
      <c r="T166" s="2">
        <f>IFERROR(VLOOKUP($A166,'강남영업본부 IU'!$A:$I,8,FALSE),0)</f>
        <v>0</v>
      </c>
      <c r="U166" s="2">
        <f>IFERROR(VLOOKUP($A166,'강남영업본부 IU'!$A:$I,9,FALSE),0)</f>
        <v>0</v>
      </c>
      <c r="V166" s="2" t="b">
        <f t="shared" si="130"/>
        <v>1</v>
      </c>
      <c r="Z166" s="6">
        <f t="shared" si="109"/>
        <v>0</v>
      </c>
      <c r="AA166" s="2">
        <f t="shared" si="110"/>
        <v>0</v>
      </c>
      <c r="AB166" s="2">
        <f t="shared" si="111"/>
        <v>0</v>
      </c>
      <c r="AC166" s="2">
        <f t="shared" si="112"/>
        <v>0</v>
      </c>
      <c r="AD166" s="2">
        <f t="shared" si="113"/>
        <v>0</v>
      </c>
      <c r="AE166" s="2">
        <f t="shared" si="114"/>
        <v>0</v>
      </c>
      <c r="AF166" s="2">
        <f t="shared" si="115"/>
        <v>0</v>
      </c>
      <c r="AG166" s="2" t="b">
        <f t="shared" si="119"/>
        <v>1</v>
      </c>
    </row>
    <row r="167" spans="1:33" ht="16" x14ac:dyDescent="0.25">
      <c r="A167" s="24" t="s">
        <v>84</v>
      </c>
      <c r="B167" s="48">
        <f t="shared" si="128"/>
        <v>1174636</v>
      </c>
      <c r="C167" s="48">
        <f t="shared" si="120"/>
        <v>555000</v>
      </c>
      <c r="D167" s="48">
        <f t="shared" si="121"/>
        <v>71000</v>
      </c>
      <c r="E167" s="48">
        <f t="shared" si="122"/>
        <v>548636</v>
      </c>
      <c r="F167" s="48">
        <f t="shared" si="123"/>
        <v>0</v>
      </c>
      <c r="G167" s="48">
        <f t="shared" si="116"/>
        <v>0</v>
      </c>
      <c r="H167" s="48">
        <f t="shared" si="124"/>
        <v>0</v>
      </c>
      <c r="I167" s="48">
        <f t="shared" si="125"/>
        <v>0</v>
      </c>
      <c r="J167" s="48">
        <f t="shared" si="117"/>
        <v>0</v>
      </c>
      <c r="K167" s="6" t="b">
        <f t="shared" si="118"/>
        <v>1</v>
      </c>
      <c r="N167" s="2">
        <f t="shared" si="126"/>
        <v>1174636</v>
      </c>
      <c r="O167" s="2">
        <f>IFERROR(VLOOKUP($A167,'강남영업본부 IU'!$A:$I,3,FALSE),0)</f>
        <v>0</v>
      </c>
      <c r="P167" s="2">
        <f>IFERROR(VLOOKUP($A167,'강남영업본부 IU'!$A:$I,4,FALSE),0)</f>
        <v>555000</v>
      </c>
      <c r="Q167" s="2">
        <f>IFERROR(VLOOKUP($A167,'강남영업본부 IU'!$A:$I,5,FALSE),0)</f>
        <v>71000</v>
      </c>
      <c r="R167" s="2">
        <f>IFERROR(VLOOKUP($A167,'강남영업본부 IU'!$A:$I,6,FALSE),0)</f>
        <v>548636</v>
      </c>
      <c r="T167" s="2">
        <f>IFERROR(VLOOKUP($A167,'강남영업본부 IU'!$A:$I,8,FALSE),0)</f>
        <v>0</v>
      </c>
      <c r="U167" s="2">
        <f>IFERROR(VLOOKUP($A167,'강남영업본부 IU'!$A:$I,9,FALSE),0)</f>
        <v>0</v>
      </c>
      <c r="V167" s="2" t="b">
        <f t="shared" si="130"/>
        <v>1</v>
      </c>
      <c r="Z167" s="6">
        <f t="shared" si="109"/>
        <v>0</v>
      </c>
      <c r="AA167" s="2">
        <f t="shared" si="110"/>
        <v>0</v>
      </c>
      <c r="AB167" s="2">
        <f t="shared" si="111"/>
        <v>0</v>
      </c>
      <c r="AC167" s="2">
        <f t="shared" si="112"/>
        <v>0</v>
      </c>
      <c r="AD167" s="2">
        <f t="shared" si="113"/>
        <v>0</v>
      </c>
      <c r="AE167" s="2">
        <f t="shared" si="114"/>
        <v>0</v>
      </c>
      <c r="AF167" s="2">
        <f t="shared" si="115"/>
        <v>0</v>
      </c>
      <c r="AG167" s="2" t="b">
        <f t="shared" si="119"/>
        <v>1</v>
      </c>
    </row>
    <row r="168" spans="1:33" ht="16" x14ac:dyDescent="0.25">
      <c r="A168" s="23" t="s">
        <v>85</v>
      </c>
      <c r="B168" s="48">
        <f t="shared" si="128"/>
        <v>48636</v>
      </c>
      <c r="C168" s="48">
        <f t="shared" si="120"/>
        <v>0</v>
      </c>
      <c r="D168" s="48">
        <f t="shared" si="121"/>
        <v>0</v>
      </c>
      <c r="E168" s="48">
        <f t="shared" si="122"/>
        <v>48636</v>
      </c>
      <c r="F168" s="48">
        <f t="shared" si="123"/>
        <v>0</v>
      </c>
      <c r="G168" s="48">
        <f t="shared" si="116"/>
        <v>0</v>
      </c>
      <c r="H168" s="48">
        <f t="shared" si="124"/>
        <v>0</v>
      </c>
      <c r="I168" s="48">
        <f t="shared" si="125"/>
        <v>0</v>
      </c>
      <c r="J168" s="48">
        <f t="shared" si="117"/>
        <v>0</v>
      </c>
      <c r="K168" s="6" t="b">
        <f t="shared" si="118"/>
        <v>1</v>
      </c>
      <c r="N168" s="2">
        <f t="shared" si="126"/>
        <v>48636</v>
      </c>
      <c r="O168" s="2">
        <f>IFERROR(VLOOKUP($A168,'강남영업본부 IU'!$A:$I,3,FALSE),0)</f>
        <v>0</v>
      </c>
      <c r="P168" s="2">
        <f>IFERROR(VLOOKUP($A168,'강남영업본부 IU'!$A:$I,4,FALSE),0)</f>
        <v>0</v>
      </c>
      <c r="Q168" s="2">
        <f>IFERROR(VLOOKUP($A168,'강남영업본부 IU'!$A:$I,5,FALSE),0)</f>
        <v>0</v>
      </c>
      <c r="R168" s="2">
        <f>IFERROR(VLOOKUP($A168,'강남영업본부 IU'!$A:$I,6,FALSE),0)</f>
        <v>48636</v>
      </c>
      <c r="T168" s="2">
        <f>IFERROR(VLOOKUP($A168,'강남영업본부 IU'!$A:$I,8,FALSE),0)</f>
        <v>0</v>
      </c>
      <c r="U168" s="2">
        <f>IFERROR(VLOOKUP($A168,'강남영업본부 IU'!$A:$I,9,FALSE),0)</f>
        <v>0</v>
      </c>
      <c r="V168" s="2" t="b">
        <f t="shared" si="130"/>
        <v>1</v>
      </c>
      <c r="Z168" s="6">
        <f t="shared" si="109"/>
        <v>0</v>
      </c>
      <c r="AA168" s="2">
        <f t="shared" si="110"/>
        <v>0</v>
      </c>
      <c r="AB168" s="2">
        <f t="shared" si="111"/>
        <v>0</v>
      </c>
      <c r="AC168" s="2">
        <f t="shared" si="112"/>
        <v>0</v>
      </c>
      <c r="AD168" s="2">
        <f t="shared" si="113"/>
        <v>0</v>
      </c>
      <c r="AE168" s="2">
        <f t="shared" si="114"/>
        <v>0</v>
      </c>
      <c r="AF168" s="2">
        <f t="shared" si="115"/>
        <v>0</v>
      </c>
      <c r="AG168" s="2" t="b">
        <f t="shared" si="119"/>
        <v>1</v>
      </c>
    </row>
    <row r="169" spans="1:33" ht="16" x14ac:dyDescent="0.25">
      <c r="A169" s="23" t="s">
        <v>234</v>
      </c>
      <c r="B169" s="48">
        <f t="shared" si="128"/>
        <v>0</v>
      </c>
      <c r="C169" s="48">
        <f t="shared" si="120"/>
        <v>0</v>
      </c>
      <c r="D169" s="48">
        <f t="shared" si="121"/>
        <v>0</v>
      </c>
      <c r="E169" s="48">
        <f t="shared" si="122"/>
        <v>0</v>
      </c>
      <c r="F169" s="48">
        <f t="shared" si="123"/>
        <v>0</v>
      </c>
      <c r="G169" s="48">
        <f t="shared" si="116"/>
        <v>0</v>
      </c>
      <c r="H169" s="48">
        <f t="shared" si="124"/>
        <v>0</v>
      </c>
      <c r="I169" s="48">
        <f t="shared" si="125"/>
        <v>0</v>
      </c>
      <c r="J169" s="48">
        <f t="shared" si="117"/>
        <v>0</v>
      </c>
      <c r="K169" s="6" t="b">
        <f t="shared" si="118"/>
        <v>1</v>
      </c>
      <c r="N169" s="2">
        <f t="shared" si="126"/>
        <v>0</v>
      </c>
      <c r="O169" s="2">
        <f>IFERROR(VLOOKUP($A169,'강남영업본부 IU'!$A:$I,3,FALSE),0)</f>
        <v>0</v>
      </c>
      <c r="P169" s="2">
        <f>IFERROR(VLOOKUP($A169,'강남영업본부 IU'!$A:$I,4,FALSE),0)</f>
        <v>0</v>
      </c>
      <c r="Q169" s="2">
        <f>IFERROR(VLOOKUP($A169,'강남영업본부 IU'!$A:$I,5,FALSE),0)</f>
        <v>0</v>
      </c>
      <c r="R169" s="2">
        <f>IFERROR(VLOOKUP($A169,'강남영업본부 IU'!$A:$I,6,FALSE),0)</f>
        <v>0</v>
      </c>
      <c r="T169" s="2">
        <f>IFERROR(VLOOKUP($A169,'강남영업본부 IU'!$A:$I,8,FALSE),0)</f>
        <v>0</v>
      </c>
      <c r="U169" s="2">
        <f>IFERROR(VLOOKUP($A169,'강남영업본부 IU'!$A:$I,9,FALSE),0)</f>
        <v>0</v>
      </c>
      <c r="V169" s="2" t="b">
        <f t="shared" si="130"/>
        <v>1</v>
      </c>
      <c r="Z169" s="6">
        <f t="shared" si="109"/>
        <v>0</v>
      </c>
      <c r="AA169" s="2">
        <f t="shared" si="110"/>
        <v>0</v>
      </c>
      <c r="AB169" s="2">
        <f t="shared" si="111"/>
        <v>0</v>
      </c>
      <c r="AC169" s="2">
        <f t="shared" si="112"/>
        <v>0</v>
      </c>
      <c r="AD169" s="2">
        <f t="shared" si="113"/>
        <v>0</v>
      </c>
      <c r="AE169" s="2">
        <f t="shared" si="114"/>
        <v>0</v>
      </c>
      <c r="AF169" s="2">
        <f t="shared" si="115"/>
        <v>0</v>
      </c>
      <c r="AG169" s="2" t="b">
        <f t="shared" si="119"/>
        <v>1</v>
      </c>
    </row>
    <row r="170" spans="1:33" ht="16" x14ac:dyDescent="0.25">
      <c r="A170" s="23" t="s">
        <v>86</v>
      </c>
      <c r="B170" s="48">
        <f t="shared" si="128"/>
        <v>1126000</v>
      </c>
      <c r="C170" s="48">
        <f t="shared" si="120"/>
        <v>555000</v>
      </c>
      <c r="D170" s="48">
        <f t="shared" si="121"/>
        <v>71000</v>
      </c>
      <c r="E170" s="48">
        <f t="shared" si="122"/>
        <v>500000</v>
      </c>
      <c r="F170" s="48">
        <f t="shared" si="123"/>
        <v>0</v>
      </c>
      <c r="G170" s="48">
        <f t="shared" si="116"/>
        <v>0</v>
      </c>
      <c r="H170" s="48">
        <f t="shared" si="124"/>
        <v>0</v>
      </c>
      <c r="I170" s="48">
        <f t="shared" si="125"/>
        <v>0</v>
      </c>
      <c r="J170" s="48">
        <f t="shared" si="117"/>
        <v>0</v>
      </c>
      <c r="K170" s="6" t="b">
        <f t="shared" si="118"/>
        <v>1</v>
      </c>
      <c r="N170" s="2">
        <f t="shared" si="126"/>
        <v>1126000</v>
      </c>
      <c r="O170" s="2">
        <f>IFERROR(VLOOKUP($A170,'강남영업본부 IU'!$A:$I,3,FALSE),0)</f>
        <v>0</v>
      </c>
      <c r="P170" s="2">
        <f>IFERROR(VLOOKUP($A170,'강남영업본부 IU'!$A:$I,4,FALSE),0)</f>
        <v>555000</v>
      </c>
      <c r="Q170" s="2">
        <f>IFERROR(VLOOKUP($A170,'강남영업본부 IU'!$A:$I,5,FALSE),0)</f>
        <v>71000</v>
      </c>
      <c r="R170" s="2">
        <f>IFERROR(VLOOKUP($A170,'강남영업본부 IU'!$A:$I,6,FALSE),0)</f>
        <v>500000</v>
      </c>
      <c r="T170" s="2">
        <f>IFERROR(VLOOKUP($A170,'강남영업본부 IU'!$A:$I,8,FALSE),0)</f>
        <v>0</v>
      </c>
      <c r="U170" s="2">
        <f>IFERROR(VLOOKUP($A170,'강남영업본부 IU'!$A:$I,9,FALSE),0)</f>
        <v>0</v>
      </c>
      <c r="V170" s="2" t="b">
        <f t="shared" si="130"/>
        <v>1</v>
      </c>
      <c r="Z170" s="6">
        <f t="shared" si="109"/>
        <v>0</v>
      </c>
      <c r="AA170" s="2">
        <f t="shared" si="110"/>
        <v>0</v>
      </c>
      <c r="AB170" s="2">
        <f t="shared" si="111"/>
        <v>0</v>
      </c>
      <c r="AC170" s="2">
        <f t="shared" si="112"/>
        <v>0</v>
      </c>
      <c r="AD170" s="2">
        <f t="shared" si="113"/>
        <v>0</v>
      </c>
      <c r="AE170" s="2">
        <f t="shared" si="114"/>
        <v>0</v>
      </c>
      <c r="AF170" s="2">
        <f t="shared" si="115"/>
        <v>0</v>
      </c>
      <c r="AG170" s="2" t="b">
        <f t="shared" si="119"/>
        <v>1</v>
      </c>
    </row>
    <row r="171" spans="1:33" ht="16" x14ac:dyDescent="0.25">
      <c r="A171" s="25" t="s">
        <v>235</v>
      </c>
      <c r="B171" s="48">
        <f t="shared" si="128"/>
        <v>0</v>
      </c>
      <c r="C171" s="48">
        <f t="shared" si="120"/>
        <v>0</v>
      </c>
      <c r="D171" s="48">
        <f t="shared" si="121"/>
        <v>0</v>
      </c>
      <c r="E171" s="48">
        <f t="shared" si="122"/>
        <v>0</v>
      </c>
      <c r="F171" s="48">
        <f t="shared" si="123"/>
        <v>0</v>
      </c>
      <c r="G171" s="48">
        <f t="shared" si="116"/>
        <v>0</v>
      </c>
      <c r="H171" s="48">
        <f t="shared" si="124"/>
        <v>0</v>
      </c>
      <c r="I171" s="48">
        <f t="shared" si="125"/>
        <v>0</v>
      </c>
      <c r="J171" s="48">
        <f t="shared" si="117"/>
        <v>0</v>
      </c>
      <c r="K171" s="6" t="b">
        <f t="shared" si="118"/>
        <v>1</v>
      </c>
      <c r="N171" s="2">
        <f t="shared" si="126"/>
        <v>0</v>
      </c>
      <c r="O171" s="2">
        <f>IFERROR(VLOOKUP($A171,'강남영업본부 IU'!$A:$I,3,FALSE),0)</f>
        <v>0</v>
      </c>
      <c r="P171" s="2">
        <f>IFERROR(VLOOKUP($A171,'강남영업본부 IU'!$A:$I,4,FALSE),0)</f>
        <v>0</v>
      </c>
      <c r="Q171" s="2">
        <f>IFERROR(VLOOKUP($A171,'강남영업본부 IU'!$A:$I,5,FALSE),0)</f>
        <v>0</v>
      </c>
      <c r="R171" s="2">
        <f>IFERROR(VLOOKUP($A171,'강남영업본부 IU'!$A:$I,6,FALSE),0)</f>
        <v>0</v>
      </c>
      <c r="T171" s="2">
        <f>IFERROR(VLOOKUP($A171,'강남영업본부 IU'!$A:$I,8,FALSE),0)</f>
        <v>0</v>
      </c>
      <c r="U171" s="2">
        <f>IFERROR(VLOOKUP($A171,'강남영업본부 IU'!$A:$I,9,FALSE),0)</f>
        <v>0</v>
      </c>
      <c r="V171" s="2" t="b">
        <f t="shared" si="130"/>
        <v>1</v>
      </c>
      <c r="Z171" s="6">
        <f t="shared" si="109"/>
        <v>0</v>
      </c>
      <c r="AA171" s="2">
        <f t="shared" si="110"/>
        <v>0</v>
      </c>
      <c r="AB171" s="2">
        <f t="shared" si="111"/>
        <v>0</v>
      </c>
      <c r="AC171" s="2">
        <f t="shared" si="112"/>
        <v>0</v>
      </c>
      <c r="AD171" s="2">
        <f t="shared" si="113"/>
        <v>0</v>
      </c>
      <c r="AE171" s="2">
        <f t="shared" si="114"/>
        <v>0</v>
      </c>
      <c r="AF171" s="2">
        <f t="shared" si="115"/>
        <v>0</v>
      </c>
      <c r="AG171" s="2" t="b">
        <f t="shared" si="119"/>
        <v>1</v>
      </c>
    </row>
    <row r="172" spans="1:33" ht="16" x14ac:dyDescent="0.25">
      <c r="A172" s="28" t="s">
        <v>333</v>
      </c>
      <c r="B172" s="48">
        <f t="shared" ref="B172" si="131">N172</f>
        <v>0</v>
      </c>
      <c r="C172" s="48">
        <f t="shared" si="120"/>
        <v>0</v>
      </c>
      <c r="D172" s="48">
        <f t="shared" si="121"/>
        <v>0</v>
      </c>
      <c r="E172" s="48">
        <f t="shared" si="122"/>
        <v>0</v>
      </c>
      <c r="F172" s="48">
        <f t="shared" si="123"/>
        <v>0</v>
      </c>
      <c r="G172" s="48">
        <f t="shared" si="116"/>
        <v>0</v>
      </c>
      <c r="H172" s="48">
        <f t="shared" si="124"/>
        <v>0</v>
      </c>
      <c r="I172" s="48">
        <f t="shared" si="125"/>
        <v>0</v>
      </c>
      <c r="J172" s="48">
        <f t="shared" si="117"/>
        <v>0</v>
      </c>
      <c r="K172" s="6" t="b">
        <f t="shared" si="118"/>
        <v>1</v>
      </c>
      <c r="N172" s="2">
        <f t="shared" si="126"/>
        <v>0</v>
      </c>
      <c r="O172" s="2">
        <f>IFERROR(VLOOKUP($A172,'강남영업본부 IU'!$A:$I,3,FALSE),0)</f>
        <v>0</v>
      </c>
      <c r="P172" s="2">
        <f>IFERROR(VLOOKUP($A172,'강남영업본부 IU'!$A:$I,4,FALSE),0)</f>
        <v>0</v>
      </c>
      <c r="Q172" s="2">
        <f>IFERROR(VLOOKUP($A172,'강남영업본부 IU'!$A:$I,5,FALSE),0)</f>
        <v>0</v>
      </c>
      <c r="R172" s="2">
        <f>IFERROR(VLOOKUP($A172,'강남영업본부 IU'!$A:$I,6,FALSE),0)</f>
        <v>0</v>
      </c>
      <c r="T172" s="2">
        <f>IFERROR(VLOOKUP($A172,'강남영업본부 IU'!$A:$I,8,FALSE),0)</f>
        <v>0</v>
      </c>
      <c r="U172" s="2">
        <f>IFERROR(VLOOKUP($A172,'강남영업본부 IU'!$A:$I,9,FALSE),0)</f>
        <v>0</v>
      </c>
      <c r="V172" s="2" t="b">
        <f t="shared" si="130"/>
        <v>1</v>
      </c>
      <c r="Z172" s="6">
        <f t="shared" si="109"/>
        <v>0</v>
      </c>
      <c r="AA172" s="2">
        <f t="shared" si="110"/>
        <v>0</v>
      </c>
      <c r="AB172" s="2">
        <f t="shared" si="111"/>
        <v>0</v>
      </c>
      <c r="AC172" s="2">
        <f t="shared" si="112"/>
        <v>0</v>
      </c>
      <c r="AD172" s="2">
        <f t="shared" si="113"/>
        <v>0</v>
      </c>
      <c r="AE172" s="2">
        <f t="shared" si="114"/>
        <v>0</v>
      </c>
      <c r="AF172" s="2">
        <f t="shared" si="115"/>
        <v>0</v>
      </c>
      <c r="AG172" s="2" t="b">
        <f t="shared" si="119"/>
        <v>1</v>
      </c>
    </row>
    <row r="173" spans="1:33" ht="16" x14ac:dyDescent="0.25">
      <c r="A173" s="23" t="s">
        <v>236</v>
      </c>
      <c r="B173" s="48">
        <f t="shared" si="128"/>
        <v>0</v>
      </c>
      <c r="C173" s="48">
        <f t="shared" si="120"/>
        <v>0</v>
      </c>
      <c r="D173" s="48">
        <f t="shared" si="121"/>
        <v>0</v>
      </c>
      <c r="E173" s="48">
        <f t="shared" si="122"/>
        <v>0</v>
      </c>
      <c r="F173" s="48">
        <f t="shared" si="123"/>
        <v>0</v>
      </c>
      <c r="G173" s="48">
        <f t="shared" si="116"/>
        <v>0</v>
      </c>
      <c r="H173" s="48">
        <f t="shared" si="124"/>
        <v>0</v>
      </c>
      <c r="I173" s="48">
        <f t="shared" si="125"/>
        <v>0</v>
      </c>
      <c r="J173" s="48">
        <f t="shared" si="117"/>
        <v>0</v>
      </c>
      <c r="K173" s="6" t="b">
        <f t="shared" si="118"/>
        <v>1</v>
      </c>
      <c r="N173" s="2">
        <f t="shared" si="126"/>
        <v>0</v>
      </c>
      <c r="O173" s="2">
        <f>IFERROR(VLOOKUP($A173,'강남영업본부 IU'!$A:$I,3,FALSE),0)</f>
        <v>0</v>
      </c>
      <c r="P173" s="2">
        <f>IFERROR(VLOOKUP($A173,'강남영업본부 IU'!$A:$I,4,FALSE),0)</f>
        <v>0</v>
      </c>
      <c r="Q173" s="2">
        <f>IFERROR(VLOOKUP($A173,'강남영업본부 IU'!$A:$I,5,FALSE),0)</f>
        <v>0</v>
      </c>
      <c r="R173" s="2">
        <f>IFERROR(VLOOKUP($A173,'강남영업본부 IU'!$A:$I,6,FALSE),0)</f>
        <v>0</v>
      </c>
      <c r="T173" s="2">
        <f>IFERROR(VLOOKUP($A173,'강남영업본부 IU'!$A:$I,8,FALSE),0)</f>
        <v>0</v>
      </c>
      <c r="U173" s="2">
        <f>IFERROR(VLOOKUP($A173,'강남영업본부 IU'!$A:$I,9,FALSE),0)</f>
        <v>0</v>
      </c>
      <c r="V173" s="2" t="b">
        <f t="shared" si="130"/>
        <v>1</v>
      </c>
      <c r="Z173" s="6">
        <f t="shared" si="109"/>
        <v>0</v>
      </c>
      <c r="AA173" s="2">
        <f t="shared" si="110"/>
        <v>0</v>
      </c>
      <c r="AB173" s="2">
        <f t="shared" si="111"/>
        <v>0</v>
      </c>
      <c r="AC173" s="2">
        <f t="shared" si="112"/>
        <v>0</v>
      </c>
      <c r="AD173" s="2">
        <f t="shared" si="113"/>
        <v>0</v>
      </c>
      <c r="AE173" s="2">
        <f t="shared" si="114"/>
        <v>0</v>
      </c>
      <c r="AF173" s="2">
        <f t="shared" si="115"/>
        <v>0</v>
      </c>
      <c r="AG173" s="2" t="b">
        <f t="shared" si="119"/>
        <v>1</v>
      </c>
    </row>
    <row r="174" spans="1:33" ht="16" x14ac:dyDescent="0.25">
      <c r="A174" s="24" t="s">
        <v>165</v>
      </c>
      <c r="B174" s="48">
        <f t="shared" si="128"/>
        <v>0</v>
      </c>
      <c r="C174" s="48">
        <f t="shared" si="120"/>
        <v>0</v>
      </c>
      <c r="D174" s="48">
        <f t="shared" si="121"/>
        <v>0</v>
      </c>
      <c r="E174" s="48">
        <f t="shared" si="122"/>
        <v>0</v>
      </c>
      <c r="F174" s="48">
        <f t="shared" si="123"/>
        <v>0</v>
      </c>
      <c r="G174" s="48">
        <f t="shared" si="116"/>
        <v>0</v>
      </c>
      <c r="H174" s="48">
        <f t="shared" si="124"/>
        <v>0</v>
      </c>
      <c r="I174" s="48">
        <f t="shared" si="125"/>
        <v>0</v>
      </c>
      <c r="J174" s="48">
        <f t="shared" si="117"/>
        <v>0</v>
      </c>
      <c r="K174" s="6" t="b">
        <f t="shared" si="118"/>
        <v>1</v>
      </c>
      <c r="N174" s="2">
        <f t="shared" si="126"/>
        <v>0</v>
      </c>
      <c r="O174" s="2">
        <f>IFERROR(VLOOKUP($A174,'강남영업본부 IU'!$A:$I,3,FALSE),0)</f>
        <v>0</v>
      </c>
      <c r="P174" s="2">
        <f>IFERROR(VLOOKUP($A174,'강남영업본부 IU'!$A:$I,4,FALSE),0)</f>
        <v>0</v>
      </c>
      <c r="Q174" s="2">
        <f>IFERROR(VLOOKUP($A174,'강남영업본부 IU'!$A:$I,5,FALSE),0)</f>
        <v>0</v>
      </c>
      <c r="R174" s="2">
        <f>IFERROR(VLOOKUP($A174,'강남영업본부 IU'!$A:$I,6,FALSE),0)</f>
        <v>0</v>
      </c>
      <c r="T174" s="2">
        <f>IFERROR(VLOOKUP($A174,'강남영업본부 IU'!$A:$I,8,FALSE),0)</f>
        <v>0</v>
      </c>
      <c r="U174" s="2">
        <f>IFERROR(VLOOKUP($A174,'강남영업본부 IU'!$A:$I,9,FALSE),0)</f>
        <v>0</v>
      </c>
      <c r="V174" s="2" t="b">
        <f t="shared" si="130"/>
        <v>1</v>
      </c>
      <c r="Z174" s="6">
        <f t="shared" si="109"/>
        <v>0</v>
      </c>
      <c r="AA174" s="2">
        <f t="shared" si="110"/>
        <v>0</v>
      </c>
      <c r="AB174" s="2">
        <f t="shared" si="111"/>
        <v>0</v>
      </c>
      <c r="AC174" s="2">
        <f t="shared" si="112"/>
        <v>0</v>
      </c>
      <c r="AD174" s="2">
        <f t="shared" si="113"/>
        <v>0</v>
      </c>
      <c r="AE174" s="2">
        <f t="shared" si="114"/>
        <v>0</v>
      </c>
      <c r="AF174" s="2">
        <f t="shared" si="115"/>
        <v>0</v>
      </c>
      <c r="AG174" s="2" t="b">
        <f t="shared" si="119"/>
        <v>1</v>
      </c>
    </row>
    <row r="175" spans="1:33" ht="16" x14ac:dyDescent="0.25">
      <c r="A175" s="23" t="s">
        <v>166</v>
      </c>
      <c r="B175" s="48">
        <f t="shared" si="128"/>
        <v>0</v>
      </c>
      <c r="C175" s="48">
        <f t="shared" si="120"/>
        <v>0</v>
      </c>
      <c r="D175" s="48">
        <f t="shared" si="121"/>
        <v>0</v>
      </c>
      <c r="E175" s="48">
        <f t="shared" si="122"/>
        <v>0</v>
      </c>
      <c r="F175" s="48">
        <f t="shared" si="123"/>
        <v>0</v>
      </c>
      <c r="G175" s="48">
        <f t="shared" si="116"/>
        <v>0</v>
      </c>
      <c r="H175" s="48">
        <f t="shared" si="124"/>
        <v>0</v>
      </c>
      <c r="I175" s="48">
        <f t="shared" si="125"/>
        <v>0</v>
      </c>
      <c r="J175" s="48">
        <f t="shared" si="117"/>
        <v>0</v>
      </c>
      <c r="K175" s="6" t="b">
        <f t="shared" si="118"/>
        <v>1</v>
      </c>
      <c r="N175" s="2">
        <f t="shared" si="126"/>
        <v>0</v>
      </c>
      <c r="O175" s="2">
        <f>IFERROR(VLOOKUP($A175,'강남영업본부 IU'!$A:$I,3,FALSE),0)</f>
        <v>0</v>
      </c>
      <c r="P175" s="2">
        <f>IFERROR(VLOOKUP($A175,'강남영업본부 IU'!$A:$I,4,FALSE),0)</f>
        <v>0</v>
      </c>
      <c r="Q175" s="2">
        <f>IFERROR(VLOOKUP($A175,'강남영업본부 IU'!$A:$I,5,FALSE),0)</f>
        <v>0</v>
      </c>
      <c r="R175" s="2">
        <f>IFERROR(VLOOKUP($A175,'강남영업본부 IU'!$A:$I,6,FALSE),0)</f>
        <v>0</v>
      </c>
      <c r="T175" s="2">
        <f>IFERROR(VLOOKUP($A175,'강남영업본부 IU'!$A:$I,8,FALSE),0)</f>
        <v>0</v>
      </c>
      <c r="U175" s="2">
        <f>IFERROR(VLOOKUP($A175,'강남영업본부 IU'!$A:$I,9,FALSE),0)</f>
        <v>0</v>
      </c>
      <c r="V175" s="2" t="b">
        <f t="shared" si="130"/>
        <v>1</v>
      </c>
      <c r="Z175" s="6">
        <f t="shared" si="109"/>
        <v>0</v>
      </c>
      <c r="AA175" s="2">
        <f t="shared" si="110"/>
        <v>0</v>
      </c>
      <c r="AB175" s="2">
        <f t="shared" si="111"/>
        <v>0</v>
      </c>
      <c r="AC175" s="2">
        <f t="shared" si="112"/>
        <v>0</v>
      </c>
      <c r="AD175" s="2">
        <f t="shared" si="113"/>
        <v>0</v>
      </c>
      <c r="AE175" s="2">
        <f t="shared" si="114"/>
        <v>0</v>
      </c>
      <c r="AF175" s="2">
        <f t="shared" si="115"/>
        <v>0</v>
      </c>
      <c r="AG175" s="2" t="b">
        <f t="shared" si="119"/>
        <v>1</v>
      </c>
    </row>
    <row r="176" spans="1:33" ht="16" x14ac:dyDescent="0.25">
      <c r="A176" s="23" t="s">
        <v>167</v>
      </c>
      <c r="B176" s="48">
        <f t="shared" si="128"/>
        <v>0</v>
      </c>
      <c r="C176" s="48">
        <f t="shared" si="120"/>
        <v>0</v>
      </c>
      <c r="D176" s="48">
        <f t="shared" si="121"/>
        <v>0</v>
      </c>
      <c r="E176" s="48">
        <f t="shared" si="122"/>
        <v>0</v>
      </c>
      <c r="F176" s="48">
        <f t="shared" si="123"/>
        <v>0</v>
      </c>
      <c r="G176" s="48">
        <f t="shared" si="116"/>
        <v>0</v>
      </c>
      <c r="H176" s="48">
        <f t="shared" si="124"/>
        <v>0</v>
      </c>
      <c r="I176" s="48">
        <f t="shared" si="125"/>
        <v>0</v>
      </c>
      <c r="J176" s="48">
        <f t="shared" si="117"/>
        <v>0</v>
      </c>
      <c r="K176" s="6" t="b">
        <f t="shared" si="118"/>
        <v>1</v>
      </c>
      <c r="N176" s="2">
        <f t="shared" si="126"/>
        <v>0</v>
      </c>
      <c r="O176" s="2">
        <f>IFERROR(VLOOKUP($A176,'강남영업본부 IU'!$A:$I,3,FALSE),0)</f>
        <v>0</v>
      </c>
      <c r="P176" s="2">
        <f>IFERROR(VLOOKUP($A176,'강남영업본부 IU'!$A:$I,4,FALSE),0)</f>
        <v>0</v>
      </c>
      <c r="Q176" s="2">
        <f>IFERROR(VLOOKUP($A176,'강남영업본부 IU'!$A:$I,5,FALSE),0)</f>
        <v>0</v>
      </c>
      <c r="R176" s="2">
        <f>IFERROR(VLOOKUP($A176,'강남영업본부 IU'!$A:$I,6,FALSE),0)</f>
        <v>0</v>
      </c>
      <c r="T176" s="2">
        <f>IFERROR(VLOOKUP($A176,'강남영업본부 IU'!$A:$I,8,FALSE),0)</f>
        <v>0</v>
      </c>
      <c r="U176" s="2">
        <f>IFERROR(VLOOKUP($A176,'강남영업본부 IU'!$A:$I,9,FALSE),0)</f>
        <v>0</v>
      </c>
      <c r="V176" s="2" t="b">
        <f t="shared" si="130"/>
        <v>1</v>
      </c>
      <c r="Z176" s="6">
        <f t="shared" si="109"/>
        <v>0</v>
      </c>
      <c r="AA176" s="2">
        <f t="shared" si="110"/>
        <v>0</v>
      </c>
      <c r="AB176" s="2">
        <f t="shared" si="111"/>
        <v>0</v>
      </c>
      <c r="AC176" s="2">
        <f t="shared" si="112"/>
        <v>0</v>
      </c>
      <c r="AD176" s="2">
        <f t="shared" si="113"/>
        <v>0</v>
      </c>
      <c r="AE176" s="2">
        <f t="shared" si="114"/>
        <v>0</v>
      </c>
      <c r="AF176" s="2">
        <f t="shared" si="115"/>
        <v>0</v>
      </c>
      <c r="AG176" s="2" t="b">
        <f t="shared" si="119"/>
        <v>1</v>
      </c>
    </row>
    <row r="177" spans="1:33" ht="16" x14ac:dyDescent="0.25">
      <c r="A177" s="24" t="s">
        <v>87</v>
      </c>
      <c r="B177" s="48">
        <f t="shared" si="128"/>
        <v>48661355</v>
      </c>
      <c r="C177" s="48">
        <f t="shared" si="120"/>
        <v>14692148</v>
      </c>
      <c r="D177" s="48">
        <f t="shared" si="121"/>
        <v>19748058</v>
      </c>
      <c r="E177" s="48">
        <f t="shared" si="122"/>
        <v>7283871</v>
      </c>
      <c r="F177" s="48">
        <f t="shared" si="123"/>
        <v>0</v>
      </c>
      <c r="G177" s="48">
        <f t="shared" si="116"/>
        <v>6303488.8666787911</v>
      </c>
      <c r="H177" s="48">
        <f t="shared" si="124"/>
        <v>0</v>
      </c>
      <c r="I177" s="48">
        <f t="shared" si="125"/>
        <v>0</v>
      </c>
      <c r="J177" s="48">
        <f t="shared" si="117"/>
        <v>633789.133321209</v>
      </c>
      <c r="K177" s="6" t="b">
        <f t="shared" si="118"/>
        <v>1</v>
      </c>
      <c r="N177" s="2">
        <f t="shared" si="126"/>
        <v>48661355</v>
      </c>
      <c r="O177" s="2">
        <f>IFERROR(VLOOKUP($A177,'강남영업본부 IU'!$A:$I,3,FALSE),0)</f>
        <v>6937278</v>
      </c>
      <c r="P177" s="2">
        <f>IFERROR(VLOOKUP($A177,'강남영업본부 IU'!$A:$I,4,FALSE),0)</f>
        <v>14692148</v>
      </c>
      <c r="Q177" s="2">
        <f>IFERROR(VLOOKUP($A177,'강남영업본부 IU'!$A:$I,5,FALSE),0)</f>
        <v>19748058</v>
      </c>
      <c r="R177" s="2">
        <f>IFERROR(VLOOKUP($A177,'강남영업본부 IU'!$A:$I,6,FALSE),0)</f>
        <v>7283871</v>
      </c>
      <c r="T177" s="2">
        <f>IFERROR(VLOOKUP($A177,'강남영업본부 IU'!$A:$I,8,FALSE),0)</f>
        <v>0</v>
      </c>
      <c r="U177" s="2">
        <f>IFERROR(VLOOKUP($A177,'강남영업본부 IU'!$A:$I,9,FALSE),0)</f>
        <v>0</v>
      </c>
      <c r="V177" s="2" t="b">
        <f t="shared" si="130"/>
        <v>1</v>
      </c>
      <c r="Z177" s="6">
        <f t="shared" si="109"/>
        <v>6937278</v>
      </c>
      <c r="AA177" s="2">
        <f t="shared" si="110"/>
        <v>2687392.1839485019</v>
      </c>
      <c r="AB177" s="2">
        <f t="shared" si="111"/>
        <v>3616096.6827302892</v>
      </c>
      <c r="AC177" s="2">
        <f t="shared" si="112"/>
        <v>633789.133321209</v>
      </c>
      <c r="AD177" s="2">
        <f t="shared" si="113"/>
        <v>0</v>
      </c>
      <c r="AE177" s="2">
        <f t="shared" si="114"/>
        <v>0</v>
      </c>
      <c r="AF177" s="2">
        <f t="shared" si="115"/>
        <v>0</v>
      </c>
      <c r="AG177" s="2" t="b">
        <f t="shared" si="119"/>
        <v>1</v>
      </c>
    </row>
    <row r="178" spans="1:33" ht="16" x14ac:dyDescent="0.25">
      <c r="A178" s="23" t="s">
        <v>88</v>
      </c>
      <c r="B178" s="48">
        <f t="shared" si="128"/>
        <v>11987600</v>
      </c>
      <c r="C178" s="48">
        <f t="shared" si="120"/>
        <v>3402026</v>
      </c>
      <c r="D178" s="48">
        <f t="shared" si="121"/>
        <v>6491409</v>
      </c>
      <c r="E178" s="48">
        <f t="shared" si="122"/>
        <v>2094165</v>
      </c>
      <c r="F178" s="48">
        <f t="shared" si="123"/>
        <v>0</v>
      </c>
      <c r="G178" s="48">
        <f t="shared" si="116"/>
        <v>0</v>
      </c>
      <c r="H178" s="48">
        <f t="shared" si="124"/>
        <v>0</v>
      </c>
      <c r="I178" s="48">
        <f t="shared" si="125"/>
        <v>0</v>
      </c>
      <c r="J178" s="48">
        <f t="shared" si="117"/>
        <v>0</v>
      </c>
      <c r="K178" s="6" t="b">
        <f t="shared" si="118"/>
        <v>1</v>
      </c>
      <c r="N178" s="2">
        <f t="shared" si="126"/>
        <v>11987600</v>
      </c>
      <c r="O178" s="2">
        <f>IFERROR(VLOOKUP($A178,'강남영업본부 IU'!$A:$I,3,FALSE),0)</f>
        <v>0</v>
      </c>
      <c r="P178" s="2">
        <f>IFERROR(VLOOKUP($A178,'강남영업본부 IU'!$A:$I,4,FALSE),0)</f>
        <v>3402026</v>
      </c>
      <c r="Q178" s="2">
        <f>IFERROR(VLOOKUP($A178,'강남영업본부 IU'!$A:$I,5,FALSE),0)</f>
        <v>6491409</v>
      </c>
      <c r="R178" s="2">
        <f>IFERROR(VLOOKUP($A178,'강남영업본부 IU'!$A:$I,6,FALSE),0)</f>
        <v>2094165</v>
      </c>
      <c r="T178" s="2">
        <f>IFERROR(VLOOKUP($A178,'강남영업본부 IU'!$A:$I,8,FALSE),0)</f>
        <v>0</v>
      </c>
      <c r="U178" s="2">
        <f>IFERROR(VLOOKUP($A178,'강남영업본부 IU'!$A:$I,9,FALSE),0)</f>
        <v>0</v>
      </c>
      <c r="V178" s="2" t="b">
        <f t="shared" si="130"/>
        <v>1</v>
      </c>
      <c r="Z178" s="6">
        <f t="shared" si="109"/>
        <v>0</v>
      </c>
      <c r="AA178" s="2">
        <f t="shared" si="110"/>
        <v>0</v>
      </c>
      <c r="AB178" s="2">
        <f t="shared" si="111"/>
        <v>0</v>
      </c>
      <c r="AC178" s="2">
        <f t="shared" si="112"/>
        <v>0</v>
      </c>
      <c r="AD178" s="2">
        <f t="shared" si="113"/>
        <v>0</v>
      </c>
      <c r="AE178" s="2">
        <f t="shared" si="114"/>
        <v>0</v>
      </c>
      <c r="AF178" s="2">
        <f t="shared" si="115"/>
        <v>0</v>
      </c>
      <c r="AG178" s="2" t="b">
        <f t="shared" si="119"/>
        <v>1</v>
      </c>
    </row>
    <row r="179" spans="1:33" ht="16" x14ac:dyDescent="0.25">
      <c r="A179" s="23" t="s">
        <v>168</v>
      </c>
      <c r="B179" s="48">
        <f t="shared" si="128"/>
        <v>0</v>
      </c>
      <c r="C179" s="48">
        <f t="shared" si="120"/>
        <v>0</v>
      </c>
      <c r="D179" s="48">
        <f t="shared" si="121"/>
        <v>0</v>
      </c>
      <c r="E179" s="48">
        <f t="shared" si="122"/>
        <v>0</v>
      </c>
      <c r="F179" s="48">
        <f t="shared" si="123"/>
        <v>0</v>
      </c>
      <c r="G179" s="48">
        <f t="shared" si="116"/>
        <v>0</v>
      </c>
      <c r="H179" s="48">
        <f t="shared" si="124"/>
        <v>0</v>
      </c>
      <c r="I179" s="48">
        <f t="shared" si="125"/>
        <v>0</v>
      </c>
      <c r="J179" s="48">
        <f t="shared" si="117"/>
        <v>0</v>
      </c>
      <c r="K179" s="6" t="b">
        <f t="shared" si="118"/>
        <v>1</v>
      </c>
      <c r="N179" s="2">
        <f t="shared" si="126"/>
        <v>0</v>
      </c>
      <c r="O179" s="2">
        <f>IFERROR(VLOOKUP($A179,'강남영업본부 IU'!$A:$I,3,FALSE),0)</f>
        <v>0</v>
      </c>
      <c r="P179" s="2">
        <f>IFERROR(VLOOKUP($A179,'강남영업본부 IU'!$A:$I,4,FALSE),0)</f>
        <v>0</v>
      </c>
      <c r="Q179" s="2">
        <f>IFERROR(VLOOKUP($A179,'강남영업본부 IU'!$A:$I,5,FALSE),0)</f>
        <v>0</v>
      </c>
      <c r="R179" s="2">
        <f>IFERROR(VLOOKUP($A179,'강남영업본부 IU'!$A:$I,6,FALSE),0)</f>
        <v>0</v>
      </c>
      <c r="T179" s="2">
        <f>IFERROR(VLOOKUP($A179,'강남영업본부 IU'!$A:$I,8,FALSE),0)</f>
        <v>0</v>
      </c>
      <c r="U179" s="2">
        <f>IFERROR(VLOOKUP($A179,'강남영업본부 IU'!$A:$I,9,FALSE),0)</f>
        <v>0</v>
      </c>
      <c r="V179" s="2" t="b">
        <f t="shared" ref="V179:V210" si="132">N179=SUM(O179:U179)</f>
        <v>1</v>
      </c>
      <c r="Z179" s="6">
        <f t="shared" si="109"/>
        <v>0</v>
      </c>
      <c r="AA179" s="2">
        <f t="shared" si="110"/>
        <v>0</v>
      </c>
      <c r="AB179" s="2">
        <f t="shared" si="111"/>
        <v>0</v>
      </c>
      <c r="AC179" s="2">
        <f t="shared" si="112"/>
        <v>0</v>
      </c>
      <c r="AD179" s="2">
        <f t="shared" si="113"/>
        <v>0</v>
      </c>
      <c r="AE179" s="2">
        <f t="shared" si="114"/>
        <v>0</v>
      </c>
      <c r="AF179" s="2">
        <f t="shared" si="115"/>
        <v>0</v>
      </c>
      <c r="AG179" s="2" t="b">
        <f t="shared" si="119"/>
        <v>1</v>
      </c>
    </row>
    <row r="180" spans="1:33" ht="16" x14ac:dyDescent="0.25">
      <c r="A180" s="23" t="s">
        <v>89</v>
      </c>
      <c r="B180" s="48">
        <f t="shared" si="128"/>
        <v>1957412</v>
      </c>
      <c r="C180" s="48">
        <f t="shared" si="120"/>
        <v>339909</v>
      </c>
      <c r="D180" s="48">
        <f t="shared" si="121"/>
        <v>0</v>
      </c>
      <c r="E180" s="48">
        <f t="shared" si="122"/>
        <v>319003</v>
      </c>
      <c r="F180" s="48">
        <f t="shared" si="123"/>
        <v>0</v>
      </c>
      <c r="G180" s="48">
        <f t="shared" si="116"/>
        <v>1179869.1494534903</v>
      </c>
      <c r="H180" s="48">
        <f t="shared" si="124"/>
        <v>0</v>
      </c>
      <c r="I180" s="48">
        <f t="shared" si="125"/>
        <v>0</v>
      </c>
      <c r="J180" s="48">
        <f t="shared" si="117"/>
        <v>118630.85054650971</v>
      </c>
      <c r="K180" s="6" t="b">
        <f t="shared" si="118"/>
        <v>1</v>
      </c>
      <c r="N180" s="2">
        <f t="shared" si="126"/>
        <v>1957412</v>
      </c>
      <c r="O180" s="2">
        <f>IFERROR(VLOOKUP($A180,'강남영업본부 IU'!$A:$I,3,FALSE),0)</f>
        <v>1298500</v>
      </c>
      <c r="P180" s="2">
        <f>IFERROR(VLOOKUP($A180,'강남영업본부 IU'!$A:$I,4,FALSE),0)</f>
        <v>339909</v>
      </c>
      <c r="Q180" s="2">
        <f>IFERROR(VLOOKUP($A180,'강남영업본부 IU'!$A:$I,5,FALSE),0)</f>
        <v>0</v>
      </c>
      <c r="R180" s="2">
        <f>IFERROR(VLOOKUP($A180,'강남영업본부 IU'!$A:$I,6,FALSE),0)</f>
        <v>319003</v>
      </c>
      <c r="T180" s="2">
        <f>IFERROR(VLOOKUP($A180,'강남영업본부 IU'!$A:$I,8,FALSE),0)</f>
        <v>0</v>
      </c>
      <c r="U180" s="2">
        <f>IFERROR(VLOOKUP($A180,'강남영업본부 IU'!$A:$I,9,FALSE),0)</f>
        <v>0</v>
      </c>
      <c r="V180" s="2" t="b">
        <f t="shared" si="132"/>
        <v>1</v>
      </c>
      <c r="Z180" s="6">
        <f t="shared" si="109"/>
        <v>1298500</v>
      </c>
      <c r="AA180" s="2">
        <f t="shared" si="110"/>
        <v>503018.43905594235</v>
      </c>
      <c r="AB180" s="2">
        <f t="shared" si="111"/>
        <v>676850.71039754793</v>
      </c>
      <c r="AC180" s="2">
        <f t="shared" si="112"/>
        <v>118630.85054650971</v>
      </c>
      <c r="AD180" s="2">
        <f t="shared" si="113"/>
        <v>0</v>
      </c>
      <c r="AE180" s="2">
        <f t="shared" si="114"/>
        <v>0</v>
      </c>
      <c r="AF180" s="2">
        <f t="shared" si="115"/>
        <v>0</v>
      </c>
      <c r="AG180" s="2" t="b">
        <f t="shared" si="119"/>
        <v>1</v>
      </c>
    </row>
    <row r="181" spans="1:33" ht="16" x14ac:dyDescent="0.25">
      <c r="A181" s="23" t="s">
        <v>90</v>
      </c>
      <c r="B181" s="48">
        <f t="shared" si="128"/>
        <v>878274</v>
      </c>
      <c r="C181" s="48">
        <f t="shared" si="120"/>
        <v>275095</v>
      </c>
      <c r="D181" s="48">
        <f t="shared" si="121"/>
        <v>455076</v>
      </c>
      <c r="E181" s="48">
        <f t="shared" si="122"/>
        <v>148103</v>
      </c>
      <c r="F181" s="48">
        <f t="shared" si="123"/>
        <v>0</v>
      </c>
      <c r="G181" s="48">
        <f t="shared" si="116"/>
        <v>0</v>
      </c>
      <c r="H181" s="48">
        <f t="shared" si="124"/>
        <v>0</v>
      </c>
      <c r="I181" s="48">
        <f t="shared" si="125"/>
        <v>0</v>
      </c>
      <c r="J181" s="48">
        <f t="shared" si="117"/>
        <v>0</v>
      </c>
      <c r="K181" s="6" t="b">
        <f t="shared" si="118"/>
        <v>1</v>
      </c>
      <c r="N181" s="2">
        <f t="shared" si="126"/>
        <v>878274</v>
      </c>
      <c r="O181" s="2">
        <f>IFERROR(VLOOKUP($A181,'강남영업본부 IU'!$A:$I,3,FALSE),0)</f>
        <v>0</v>
      </c>
      <c r="P181" s="2">
        <f>IFERROR(VLOOKUP($A181,'강남영업본부 IU'!$A:$I,4,FALSE),0)</f>
        <v>275095</v>
      </c>
      <c r="Q181" s="2">
        <f>IFERROR(VLOOKUP($A181,'강남영업본부 IU'!$A:$I,5,FALSE),0)</f>
        <v>455076</v>
      </c>
      <c r="R181" s="2">
        <f>IFERROR(VLOOKUP($A181,'강남영업본부 IU'!$A:$I,6,FALSE),0)</f>
        <v>148103</v>
      </c>
      <c r="T181" s="2">
        <f>IFERROR(VLOOKUP($A181,'강남영업본부 IU'!$A:$I,8,FALSE),0)</f>
        <v>0</v>
      </c>
      <c r="U181" s="2">
        <f>IFERROR(VLOOKUP($A181,'강남영업본부 IU'!$A:$I,9,FALSE),0)</f>
        <v>0</v>
      </c>
      <c r="V181" s="2" t="b">
        <f t="shared" si="132"/>
        <v>1</v>
      </c>
      <c r="Z181" s="6">
        <f t="shared" si="109"/>
        <v>0</v>
      </c>
      <c r="AA181" s="2">
        <f t="shared" si="110"/>
        <v>0</v>
      </c>
      <c r="AB181" s="2">
        <f t="shared" si="111"/>
        <v>0</v>
      </c>
      <c r="AC181" s="2">
        <f t="shared" si="112"/>
        <v>0</v>
      </c>
      <c r="AD181" s="2">
        <f t="shared" si="113"/>
        <v>0</v>
      </c>
      <c r="AE181" s="2">
        <f t="shared" si="114"/>
        <v>0</v>
      </c>
      <c r="AF181" s="2">
        <f t="shared" si="115"/>
        <v>0</v>
      </c>
      <c r="AG181" s="2" t="b">
        <f t="shared" si="119"/>
        <v>1</v>
      </c>
    </row>
    <row r="182" spans="1:33" ht="16" x14ac:dyDescent="0.25">
      <c r="A182" s="23" t="s">
        <v>169</v>
      </c>
      <c r="B182" s="48">
        <f t="shared" si="128"/>
        <v>0</v>
      </c>
      <c r="C182" s="48">
        <f t="shared" si="120"/>
        <v>0</v>
      </c>
      <c r="D182" s="48">
        <f t="shared" si="121"/>
        <v>0</v>
      </c>
      <c r="E182" s="48">
        <f t="shared" si="122"/>
        <v>0</v>
      </c>
      <c r="F182" s="48">
        <f t="shared" si="123"/>
        <v>0</v>
      </c>
      <c r="G182" s="48">
        <f t="shared" si="116"/>
        <v>0</v>
      </c>
      <c r="H182" s="48">
        <f t="shared" si="124"/>
        <v>0</v>
      </c>
      <c r="I182" s="48">
        <f t="shared" si="125"/>
        <v>0</v>
      </c>
      <c r="J182" s="48">
        <f t="shared" si="117"/>
        <v>0</v>
      </c>
      <c r="K182" s="6" t="b">
        <f t="shared" si="118"/>
        <v>1</v>
      </c>
      <c r="N182" s="2">
        <f t="shared" si="126"/>
        <v>0</v>
      </c>
      <c r="O182" s="2">
        <f>IFERROR(VLOOKUP($A182,'강남영업본부 IU'!$A:$I,3,FALSE),0)</f>
        <v>0</v>
      </c>
      <c r="P182" s="2">
        <f>IFERROR(VLOOKUP($A182,'강남영업본부 IU'!$A:$I,4,FALSE),0)</f>
        <v>0</v>
      </c>
      <c r="Q182" s="2">
        <f>IFERROR(VLOOKUP($A182,'강남영업본부 IU'!$A:$I,5,FALSE),0)</f>
        <v>0</v>
      </c>
      <c r="R182" s="2">
        <f>IFERROR(VLOOKUP($A182,'강남영업본부 IU'!$A:$I,6,FALSE),0)</f>
        <v>0</v>
      </c>
      <c r="T182" s="2">
        <f>IFERROR(VLOOKUP($A182,'강남영업본부 IU'!$A:$I,8,FALSE),0)</f>
        <v>0</v>
      </c>
      <c r="U182" s="2">
        <f>IFERROR(VLOOKUP($A182,'강남영업본부 IU'!$A:$I,9,FALSE),0)</f>
        <v>0</v>
      </c>
      <c r="V182" s="2" t="b">
        <f t="shared" si="132"/>
        <v>1</v>
      </c>
      <c r="Z182" s="6">
        <f t="shared" si="109"/>
        <v>0</v>
      </c>
      <c r="AA182" s="2">
        <f t="shared" si="110"/>
        <v>0</v>
      </c>
      <c r="AB182" s="2">
        <f t="shared" si="111"/>
        <v>0</v>
      </c>
      <c r="AC182" s="2">
        <f t="shared" si="112"/>
        <v>0</v>
      </c>
      <c r="AD182" s="2">
        <f t="shared" si="113"/>
        <v>0</v>
      </c>
      <c r="AE182" s="2">
        <f t="shared" si="114"/>
        <v>0</v>
      </c>
      <c r="AF182" s="2">
        <f t="shared" si="115"/>
        <v>0</v>
      </c>
      <c r="AG182" s="2" t="b">
        <f t="shared" si="119"/>
        <v>1</v>
      </c>
    </row>
    <row r="183" spans="1:33" ht="16" x14ac:dyDescent="0.25">
      <c r="A183" s="23" t="s">
        <v>91</v>
      </c>
      <c r="B183" s="48">
        <f t="shared" si="128"/>
        <v>1378555</v>
      </c>
      <c r="C183" s="48">
        <f t="shared" si="120"/>
        <v>162367</v>
      </c>
      <c r="D183" s="48">
        <f t="shared" si="121"/>
        <v>1216188</v>
      </c>
      <c r="E183" s="48">
        <f t="shared" si="122"/>
        <v>0</v>
      </c>
      <c r="F183" s="48">
        <f t="shared" si="123"/>
        <v>0</v>
      </c>
      <c r="G183" s="48">
        <f t="shared" si="116"/>
        <v>0</v>
      </c>
      <c r="H183" s="48">
        <f t="shared" si="124"/>
        <v>0</v>
      </c>
      <c r="I183" s="48">
        <f t="shared" si="125"/>
        <v>0</v>
      </c>
      <c r="J183" s="48">
        <f t="shared" si="117"/>
        <v>0</v>
      </c>
      <c r="K183" s="6" t="b">
        <f t="shared" si="118"/>
        <v>1</v>
      </c>
      <c r="N183" s="2">
        <f t="shared" si="126"/>
        <v>1378555</v>
      </c>
      <c r="O183" s="2">
        <f>IFERROR(VLOOKUP($A183,'강남영업본부 IU'!$A:$I,3,FALSE),0)</f>
        <v>0</v>
      </c>
      <c r="P183" s="2">
        <f>IFERROR(VLOOKUP($A183,'강남영업본부 IU'!$A:$I,4,FALSE),0)</f>
        <v>162367</v>
      </c>
      <c r="Q183" s="2">
        <f>IFERROR(VLOOKUP($A183,'강남영업본부 IU'!$A:$I,5,FALSE),0)</f>
        <v>1216188</v>
      </c>
      <c r="R183" s="2">
        <f>IFERROR(VLOOKUP($A183,'강남영업본부 IU'!$A:$I,6,FALSE),0)</f>
        <v>0</v>
      </c>
      <c r="T183" s="2">
        <f>IFERROR(VLOOKUP($A183,'강남영업본부 IU'!$A:$I,8,FALSE),0)</f>
        <v>0</v>
      </c>
      <c r="U183" s="2">
        <f>IFERROR(VLOOKUP($A183,'강남영업본부 IU'!$A:$I,9,FALSE),0)</f>
        <v>0</v>
      </c>
      <c r="V183" s="2" t="b">
        <f t="shared" si="132"/>
        <v>1</v>
      </c>
      <c r="Z183" s="6">
        <f t="shared" si="109"/>
        <v>0</v>
      </c>
      <c r="AA183" s="2">
        <f t="shared" si="110"/>
        <v>0</v>
      </c>
      <c r="AB183" s="2">
        <f t="shared" si="111"/>
        <v>0</v>
      </c>
      <c r="AC183" s="2">
        <f t="shared" si="112"/>
        <v>0</v>
      </c>
      <c r="AD183" s="2">
        <f t="shared" si="113"/>
        <v>0</v>
      </c>
      <c r="AE183" s="2">
        <f t="shared" si="114"/>
        <v>0</v>
      </c>
      <c r="AF183" s="2">
        <f t="shared" si="115"/>
        <v>0</v>
      </c>
      <c r="AG183" s="2" t="b">
        <f t="shared" si="119"/>
        <v>1</v>
      </c>
    </row>
    <row r="184" spans="1:33" ht="16" x14ac:dyDescent="0.25">
      <c r="A184" s="23" t="s">
        <v>92</v>
      </c>
      <c r="B184" s="48">
        <f t="shared" si="128"/>
        <v>7062029</v>
      </c>
      <c r="C184" s="48">
        <f t="shared" si="120"/>
        <v>0</v>
      </c>
      <c r="D184" s="48">
        <f t="shared" si="121"/>
        <v>0</v>
      </c>
      <c r="E184" s="48">
        <f t="shared" si="122"/>
        <v>4624144</v>
      </c>
      <c r="F184" s="48">
        <f t="shared" si="123"/>
        <v>0</v>
      </c>
      <c r="G184" s="48">
        <f t="shared" si="116"/>
        <v>2215160.0318948189</v>
      </c>
      <c r="H184" s="48">
        <f t="shared" si="124"/>
        <v>0</v>
      </c>
      <c r="I184" s="48">
        <f t="shared" si="125"/>
        <v>0</v>
      </c>
      <c r="J184" s="48">
        <f t="shared" si="117"/>
        <v>222724.96810518124</v>
      </c>
      <c r="K184" s="6" t="b">
        <f t="shared" si="118"/>
        <v>1</v>
      </c>
      <c r="N184" s="2">
        <f t="shared" si="126"/>
        <v>7062029</v>
      </c>
      <c r="O184" s="2">
        <f>IFERROR(VLOOKUP($A184,'강남영업본부 IU'!$A:$I,3,FALSE),0)</f>
        <v>2437885</v>
      </c>
      <c r="P184" s="2">
        <f>IFERROR(VLOOKUP($A184,'강남영업본부 IU'!$A:$I,4,FALSE),0)</f>
        <v>0</v>
      </c>
      <c r="Q184" s="2">
        <f>IFERROR(VLOOKUP($A184,'강남영업본부 IU'!$A:$I,5,FALSE),0)</f>
        <v>0</v>
      </c>
      <c r="R184" s="2">
        <f>IFERROR(VLOOKUP($A184,'강남영업본부 IU'!$A:$I,6,FALSE),0)</f>
        <v>4624144</v>
      </c>
      <c r="T184" s="2">
        <f>IFERROR(VLOOKUP($A184,'강남영업본부 IU'!$A:$I,8,FALSE),0)</f>
        <v>0</v>
      </c>
      <c r="U184" s="2">
        <f>IFERROR(VLOOKUP($A184,'강남영업본부 IU'!$A:$I,9,FALSE),0)</f>
        <v>0</v>
      </c>
      <c r="V184" s="2" t="b">
        <f t="shared" si="132"/>
        <v>1</v>
      </c>
      <c r="Z184" s="6">
        <f t="shared" si="109"/>
        <v>2437885</v>
      </c>
      <c r="AA184" s="2">
        <f t="shared" si="110"/>
        <v>944398.23434570362</v>
      </c>
      <c r="AB184" s="2">
        <f t="shared" si="111"/>
        <v>1270761.7975491153</v>
      </c>
      <c r="AC184" s="2">
        <f t="shared" si="112"/>
        <v>222724.96810518124</v>
      </c>
      <c r="AD184" s="2">
        <f t="shared" si="113"/>
        <v>0</v>
      </c>
      <c r="AE184" s="2">
        <f t="shared" si="114"/>
        <v>0</v>
      </c>
      <c r="AF184" s="2">
        <f t="shared" si="115"/>
        <v>0</v>
      </c>
      <c r="AG184" s="2" t="b">
        <f t="shared" si="119"/>
        <v>1</v>
      </c>
    </row>
    <row r="185" spans="1:33" ht="16" x14ac:dyDescent="0.25">
      <c r="A185" s="25" t="s">
        <v>93</v>
      </c>
      <c r="B185" s="48">
        <f t="shared" si="128"/>
        <v>25108234</v>
      </c>
      <c r="C185" s="48">
        <f t="shared" si="120"/>
        <v>10413614</v>
      </c>
      <c r="D185" s="48">
        <f t="shared" si="121"/>
        <v>11493727</v>
      </c>
      <c r="E185" s="48">
        <f t="shared" si="122"/>
        <v>0</v>
      </c>
      <c r="F185" s="48">
        <f t="shared" si="123"/>
        <v>0</v>
      </c>
      <c r="G185" s="48">
        <f t="shared" si="116"/>
        <v>2908459.6853304822</v>
      </c>
      <c r="H185" s="48">
        <f t="shared" si="124"/>
        <v>0</v>
      </c>
      <c r="I185" s="48">
        <f t="shared" si="125"/>
        <v>0</v>
      </c>
      <c r="J185" s="48">
        <f t="shared" si="117"/>
        <v>292433.31466951797</v>
      </c>
      <c r="K185" s="6" t="b">
        <f t="shared" si="118"/>
        <v>1</v>
      </c>
      <c r="N185" s="2">
        <f t="shared" si="126"/>
        <v>25108234</v>
      </c>
      <c r="O185" s="2">
        <f>IFERROR(VLOOKUP($A185,'강남영업본부 IU'!$A:$I,3,FALSE),0)</f>
        <v>3200893</v>
      </c>
      <c r="P185" s="2">
        <f>IFERROR(VLOOKUP($A185,'강남영업본부 IU'!$A:$I,4,FALSE),0)</f>
        <v>10413614</v>
      </c>
      <c r="Q185" s="2">
        <f>IFERROR(VLOOKUP($A185,'강남영업본부 IU'!$A:$I,5,FALSE),0)</f>
        <v>11493727</v>
      </c>
      <c r="R185" s="2">
        <f>IFERROR(VLOOKUP($A185,'강남영업본부 IU'!$A:$I,6,FALSE),0)</f>
        <v>0</v>
      </c>
      <c r="T185" s="2">
        <f>IFERROR(VLOOKUP($A185,'강남영업본부 IU'!$A:$I,8,FALSE),0)</f>
        <v>0</v>
      </c>
      <c r="U185" s="2">
        <f>IFERROR(VLOOKUP($A185,'강남영업본부 IU'!$A:$I,9,FALSE),0)</f>
        <v>0</v>
      </c>
      <c r="V185" s="2" t="b">
        <f t="shared" si="132"/>
        <v>1</v>
      </c>
      <c r="Z185" s="6">
        <f t="shared" si="109"/>
        <v>3200893</v>
      </c>
      <c r="AA185" s="2">
        <f t="shared" si="110"/>
        <v>1239975.5105468561</v>
      </c>
      <c r="AB185" s="2">
        <f t="shared" si="111"/>
        <v>1668484.1747836261</v>
      </c>
      <c r="AC185" s="2">
        <f t="shared" si="112"/>
        <v>292433.31466951797</v>
      </c>
      <c r="AD185" s="2">
        <f t="shared" si="113"/>
        <v>0</v>
      </c>
      <c r="AE185" s="2">
        <f t="shared" si="114"/>
        <v>0</v>
      </c>
      <c r="AF185" s="2">
        <f t="shared" si="115"/>
        <v>0</v>
      </c>
      <c r="AG185" s="2" t="b">
        <f t="shared" si="119"/>
        <v>1</v>
      </c>
    </row>
    <row r="186" spans="1:33" ht="16" x14ac:dyDescent="0.25">
      <c r="A186" s="28" t="s">
        <v>237</v>
      </c>
      <c r="B186" s="48">
        <f t="shared" si="128"/>
        <v>0</v>
      </c>
      <c r="C186" s="48">
        <f t="shared" si="120"/>
        <v>0</v>
      </c>
      <c r="D186" s="48">
        <f t="shared" si="121"/>
        <v>0</v>
      </c>
      <c r="E186" s="48">
        <f t="shared" si="122"/>
        <v>0</v>
      </c>
      <c r="F186" s="48">
        <f t="shared" si="123"/>
        <v>0</v>
      </c>
      <c r="G186" s="48">
        <f t="shared" si="116"/>
        <v>0</v>
      </c>
      <c r="H186" s="48">
        <f t="shared" si="124"/>
        <v>0</v>
      </c>
      <c r="I186" s="48">
        <f t="shared" si="125"/>
        <v>0</v>
      </c>
      <c r="J186" s="48">
        <f t="shared" si="117"/>
        <v>0</v>
      </c>
      <c r="K186" s="6" t="b">
        <f t="shared" si="118"/>
        <v>1</v>
      </c>
      <c r="N186" s="2">
        <f t="shared" si="126"/>
        <v>0</v>
      </c>
      <c r="O186" s="2">
        <f>IFERROR(VLOOKUP($A186,'강남영업본부 IU'!$A:$I,3,FALSE),0)</f>
        <v>0</v>
      </c>
      <c r="P186" s="2">
        <f>IFERROR(VLOOKUP($A186,'강남영업본부 IU'!$A:$I,4,FALSE),0)</f>
        <v>0</v>
      </c>
      <c r="Q186" s="2">
        <f>IFERROR(VLOOKUP($A186,'강남영업본부 IU'!$A:$I,5,FALSE),0)</f>
        <v>0</v>
      </c>
      <c r="R186" s="2">
        <f>IFERROR(VLOOKUP($A186,'강남영업본부 IU'!$A:$I,6,FALSE),0)</f>
        <v>0</v>
      </c>
      <c r="T186" s="2">
        <f>IFERROR(VLOOKUP($A186,'강남영업본부 IU'!$A:$I,8,FALSE),0)</f>
        <v>0</v>
      </c>
      <c r="U186" s="2">
        <f>IFERROR(VLOOKUP($A186,'강남영업본부 IU'!$A:$I,9,FALSE),0)</f>
        <v>0</v>
      </c>
      <c r="V186" s="2" t="b">
        <f t="shared" si="132"/>
        <v>1</v>
      </c>
      <c r="Z186" s="6">
        <f t="shared" si="109"/>
        <v>0</v>
      </c>
      <c r="AA186" s="2">
        <f t="shared" si="110"/>
        <v>0</v>
      </c>
      <c r="AB186" s="2">
        <f t="shared" si="111"/>
        <v>0</v>
      </c>
      <c r="AC186" s="2">
        <f t="shared" si="112"/>
        <v>0</v>
      </c>
      <c r="AD186" s="2">
        <f t="shared" si="113"/>
        <v>0</v>
      </c>
      <c r="AE186" s="2">
        <f t="shared" si="114"/>
        <v>0</v>
      </c>
      <c r="AF186" s="2">
        <f t="shared" si="115"/>
        <v>0</v>
      </c>
      <c r="AG186" s="2" t="b">
        <f t="shared" si="119"/>
        <v>1</v>
      </c>
    </row>
    <row r="187" spans="1:33" ht="16" x14ac:dyDescent="0.25">
      <c r="A187" s="23" t="s">
        <v>94</v>
      </c>
      <c r="B187" s="48">
        <f t="shared" si="128"/>
        <v>289251</v>
      </c>
      <c r="C187" s="48">
        <f t="shared" si="120"/>
        <v>99137</v>
      </c>
      <c r="D187" s="48">
        <f t="shared" si="121"/>
        <v>91658</v>
      </c>
      <c r="E187" s="48">
        <f t="shared" si="122"/>
        <v>98456</v>
      </c>
      <c r="F187" s="48">
        <f t="shared" si="123"/>
        <v>0</v>
      </c>
      <c r="G187" s="48">
        <f t="shared" si="116"/>
        <v>0</v>
      </c>
      <c r="H187" s="48">
        <f t="shared" si="124"/>
        <v>0</v>
      </c>
      <c r="I187" s="48">
        <f t="shared" si="125"/>
        <v>0</v>
      </c>
      <c r="J187" s="48">
        <f t="shared" si="117"/>
        <v>0</v>
      </c>
      <c r="K187" s="6" t="b">
        <f t="shared" si="118"/>
        <v>1</v>
      </c>
      <c r="N187" s="2">
        <f t="shared" si="126"/>
        <v>289251</v>
      </c>
      <c r="O187" s="2">
        <f>IFERROR(VLOOKUP($A187,'강남영업본부 IU'!$A:$I,3,FALSE),0)</f>
        <v>0</v>
      </c>
      <c r="P187" s="2">
        <f>IFERROR(VLOOKUP($A187,'강남영업본부 IU'!$A:$I,4,FALSE),0)</f>
        <v>99137</v>
      </c>
      <c r="Q187" s="2">
        <f>IFERROR(VLOOKUP($A187,'강남영업본부 IU'!$A:$I,5,FALSE),0)</f>
        <v>91658</v>
      </c>
      <c r="R187" s="2">
        <f>IFERROR(VLOOKUP($A187,'강남영업본부 IU'!$A:$I,6,FALSE),0)</f>
        <v>98456</v>
      </c>
      <c r="T187" s="2">
        <f>IFERROR(VLOOKUP($A187,'강남영업본부 IU'!$A:$I,8,FALSE),0)</f>
        <v>0</v>
      </c>
      <c r="U187" s="2">
        <f>IFERROR(VLOOKUP($A187,'강남영업본부 IU'!$A:$I,9,FALSE),0)</f>
        <v>0</v>
      </c>
      <c r="V187" s="2" t="b">
        <f t="shared" si="132"/>
        <v>1</v>
      </c>
      <c r="Z187" s="6">
        <f t="shared" si="109"/>
        <v>0</v>
      </c>
      <c r="AA187" s="2">
        <f t="shared" si="110"/>
        <v>0</v>
      </c>
      <c r="AB187" s="2">
        <f t="shared" si="111"/>
        <v>0</v>
      </c>
      <c r="AC187" s="2">
        <f t="shared" si="112"/>
        <v>0</v>
      </c>
      <c r="AD187" s="2">
        <f t="shared" si="113"/>
        <v>0</v>
      </c>
      <c r="AE187" s="2">
        <f t="shared" si="114"/>
        <v>0</v>
      </c>
      <c r="AF187" s="2">
        <f t="shared" si="115"/>
        <v>0</v>
      </c>
      <c r="AG187" s="2" t="b">
        <f t="shared" si="119"/>
        <v>1</v>
      </c>
    </row>
    <row r="188" spans="1:33" ht="16" x14ac:dyDescent="0.25">
      <c r="A188" s="26" t="s">
        <v>170</v>
      </c>
      <c r="B188" s="48">
        <f t="shared" si="128"/>
        <v>0</v>
      </c>
      <c r="C188" s="48">
        <f t="shared" si="120"/>
        <v>0</v>
      </c>
      <c r="D188" s="48">
        <f t="shared" si="121"/>
        <v>0</v>
      </c>
      <c r="E188" s="48">
        <f t="shared" si="122"/>
        <v>0</v>
      </c>
      <c r="F188" s="48">
        <f t="shared" si="123"/>
        <v>0</v>
      </c>
      <c r="G188" s="48">
        <f t="shared" si="116"/>
        <v>0</v>
      </c>
      <c r="H188" s="48">
        <f t="shared" si="124"/>
        <v>0</v>
      </c>
      <c r="I188" s="48">
        <f t="shared" si="125"/>
        <v>0</v>
      </c>
      <c r="J188" s="48">
        <f t="shared" si="117"/>
        <v>0</v>
      </c>
      <c r="K188" s="6" t="b">
        <f t="shared" si="118"/>
        <v>1</v>
      </c>
      <c r="N188" s="2">
        <f t="shared" si="126"/>
        <v>0</v>
      </c>
      <c r="O188" s="2">
        <f>IFERROR(VLOOKUP($A188,'강남영업본부 IU'!$A:$I,3,FALSE),0)</f>
        <v>0</v>
      </c>
      <c r="P188" s="2">
        <f>IFERROR(VLOOKUP($A188,'강남영업본부 IU'!$A:$I,4,FALSE),0)</f>
        <v>0</v>
      </c>
      <c r="Q188" s="2">
        <f>IFERROR(VLOOKUP($A188,'강남영업본부 IU'!$A:$I,5,FALSE),0)</f>
        <v>0</v>
      </c>
      <c r="R188" s="2">
        <f>IFERROR(VLOOKUP($A188,'강남영업본부 IU'!$A:$I,6,FALSE),0)</f>
        <v>0</v>
      </c>
      <c r="T188" s="2">
        <f>IFERROR(VLOOKUP($A188,'강남영업본부 IU'!$A:$I,8,FALSE),0)</f>
        <v>0</v>
      </c>
      <c r="U188" s="2">
        <f>IFERROR(VLOOKUP($A188,'강남영업본부 IU'!$A:$I,9,FALSE),0)</f>
        <v>0</v>
      </c>
      <c r="V188" s="2" t="b">
        <f t="shared" si="132"/>
        <v>1</v>
      </c>
      <c r="Z188" s="6">
        <f t="shared" si="109"/>
        <v>0</v>
      </c>
      <c r="AA188" s="2">
        <f t="shared" si="110"/>
        <v>0</v>
      </c>
      <c r="AB188" s="2">
        <f t="shared" si="111"/>
        <v>0</v>
      </c>
      <c r="AC188" s="2">
        <f t="shared" si="112"/>
        <v>0</v>
      </c>
      <c r="AD188" s="2">
        <f t="shared" si="113"/>
        <v>0</v>
      </c>
      <c r="AE188" s="2">
        <f t="shared" si="114"/>
        <v>0</v>
      </c>
      <c r="AF188" s="2">
        <f t="shared" si="115"/>
        <v>0</v>
      </c>
      <c r="AG188" s="2" t="b">
        <f t="shared" si="119"/>
        <v>1</v>
      </c>
    </row>
    <row r="189" spans="1:33" ht="16" x14ac:dyDescent="0.25">
      <c r="A189" s="24" t="s">
        <v>95</v>
      </c>
      <c r="B189" s="48">
        <f t="shared" si="128"/>
        <v>12134268</v>
      </c>
      <c r="C189" s="48">
        <f t="shared" si="120"/>
        <v>4099121</v>
      </c>
      <c r="D189" s="48">
        <f t="shared" si="121"/>
        <v>6985830</v>
      </c>
      <c r="E189" s="48">
        <f t="shared" si="122"/>
        <v>904017</v>
      </c>
      <c r="F189" s="48">
        <f t="shared" si="123"/>
        <v>0</v>
      </c>
      <c r="G189" s="48">
        <f t="shared" si="116"/>
        <v>132025.40424766435</v>
      </c>
      <c r="H189" s="48">
        <f t="shared" si="124"/>
        <v>0</v>
      </c>
      <c r="I189" s="48">
        <f t="shared" si="125"/>
        <v>0</v>
      </c>
      <c r="J189" s="48">
        <f t="shared" si="117"/>
        <v>13274.595752335665</v>
      </c>
      <c r="K189" s="6" t="b">
        <f t="shared" si="118"/>
        <v>1</v>
      </c>
      <c r="N189" s="2">
        <f t="shared" si="126"/>
        <v>12134268</v>
      </c>
      <c r="O189" s="2">
        <f>IFERROR(VLOOKUP($A189,'강남영업본부 IU'!$A:$I,3,FALSE),0)</f>
        <v>145300</v>
      </c>
      <c r="P189" s="2">
        <f>IFERROR(VLOOKUP($A189,'강남영업본부 IU'!$A:$I,4,FALSE),0)</f>
        <v>4099121</v>
      </c>
      <c r="Q189" s="2">
        <f>IFERROR(VLOOKUP($A189,'강남영업본부 IU'!$A:$I,5,FALSE),0)</f>
        <v>6985830</v>
      </c>
      <c r="R189" s="2">
        <f>IFERROR(VLOOKUP($A189,'강남영업본부 IU'!$A:$I,6,FALSE),0)</f>
        <v>904017</v>
      </c>
      <c r="T189" s="2">
        <f>IFERROR(VLOOKUP($A189,'강남영업본부 IU'!$A:$I,8,FALSE),0)</f>
        <v>0</v>
      </c>
      <c r="U189" s="2">
        <f>IFERROR(VLOOKUP($A189,'강남영업본부 IU'!$A:$I,9,FALSE),0)</f>
        <v>0</v>
      </c>
      <c r="V189" s="2" t="b">
        <f t="shared" si="132"/>
        <v>1</v>
      </c>
      <c r="Z189" s="6">
        <f t="shared" si="109"/>
        <v>145300</v>
      </c>
      <c r="AA189" s="2">
        <f t="shared" si="110"/>
        <v>56286.930454238296</v>
      </c>
      <c r="AB189" s="2">
        <f t="shared" si="111"/>
        <v>75738.473793426048</v>
      </c>
      <c r="AC189" s="2">
        <f t="shared" si="112"/>
        <v>13274.595752335665</v>
      </c>
      <c r="AD189" s="2">
        <f t="shared" si="113"/>
        <v>0</v>
      </c>
      <c r="AE189" s="2">
        <f t="shared" si="114"/>
        <v>0</v>
      </c>
      <c r="AF189" s="2">
        <f t="shared" si="115"/>
        <v>0</v>
      </c>
      <c r="AG189" s="2" t="b">
        <f t="shared" si="119"/>
        <v>1</v>
      </c>
    </row>
    <row r="190" spans="1:33" ht="16" x14ac:dyDescent="0.25">
      <c r="A190" s="23" t="s">
        <v>96</v>
      </c>
      <c r="B190" s="48">
        <f t="shared" si="128"/>
        <v>8828630</v>
      </c>
      <c r="C190" s="48">
        <f t="shared" si="120"/>
        <v>2610426</v>
      </c>
      <c r="D190" s="48">
        <f t="shared" si="121"/>
        <v>5383942</v>
      </c>
      <c r="E190" s="48">
        <f t="shared" si="122"/>
        <v>688962</v>
      </c>
      <c r="F190" s="48">
        <f t="shared" si="123"/>
        <v>0</v>
      </c>
      <c r="G190" s="48">
        <f t="shared" si="116"/>
        <v>132025.40424766435</v>
      </c>
      <c r="H190" s="48">
        <f t="shared" si="124"/>
        <v>0</v>
      </c>
      <c r="I190" s="48">
        <f t="shared" si="125"/>
        <v>0</v>
      </c>
      <c r="J190" s="48">
        <f t="shared" si="117"/>
        <v>13274.595752335665</v>
      </c>
      <c r="K190" s="6" t="b">
        <f t="shared" si="118"/>
        <v>1</v>
      </c>
      <c r="N190" s="2">
        <f t="shared" si="126"/>
        <v>8828630</v>
      </c>
      <c r="O190" s="2">
        <f>IFERROR(VLOOKUP($A190,'강남영업본부 IU'!$A:$I,3,FALSE),0)</f>
        <v>145300</v>
      </c>
      <c r="P190" s="2">
        <f>IFERROR(VLOOKUP($A190,'강남영업본부 IU'!$A:$I,4,FALSE),0)</f>
        <v>2610426</v>
      </c>
      <c r="Q190" s="2">
        <f>IFERROR(VLOOKUP($A190,'강남영업본부 IU'!$A:$I,5,FALSE),0)</f>
        <v>5383942</v>
      </c>
      <c r="R190" s="2">
        <f>IFERROR(VLOOKUP($A190,'강남영업본부 IU'!$A:$I,6,FALSE),0)</f>
        <v>688962</v>
      </c>
      <c r="T190" s="2">
        <f>IFERROR(VLOOKUP($A190,'강남영업본부 IU'!$A:$I,8,FALSE),0)</f>
        <v>0</v>
      </c>
      <c r="U190" s="2">
        <f>IFERROR(VLOOKUP($A190,'강남영업본부 IU'!$A:$I,9,FALSE),0)</f>
        <v>0</v>
      </c>
      <c r="V190" s="2" t="b">
        <f t="shared" si="132"/>
        <v>1</v>
      </c>
      <c r="Z190" s="6">
        <f t="shared" si="109"/>
        <v>145300</v>
      </c>
      <c r="AA190" s="2">
        <f t="shared" si="110"/>
        <v>56286.930454238296</v>
      </c>
      <c r="AB190" s="2">
        <f t="shared" si="111"/>
        <v>75738.473793426048</v>
      </c>
      <c r="AC190" s="2">
        <f t="shared" si="112"/>
        <v>13274.595752335665</v>
      </c>
      <c r="AD190" s="2">
        <f t="shared" si="113"/>
        <v>0</v>
      </c>
      <c r="AE190" s="2">
        <f t="shared" si="114"/>
        <v>0</v>
      </c>
      <c r="AF190" s="2">
        <f t="shared" si="115"/>
        <v>0</v>
      </c>
      <c r="AG190" s="2" t="b">
        <f t="shared" si="119"/>
        <v>1</v>
      </c>
    </row>
    <row r="191" spans="1:33" ht="16" x14ac:dyDescent="0.25">
      <c r="A191" s="23" t="s">
        <v>97</v>
      </c>
      <c r="B191" s="48">
        <f t="shared" si="128"/>
        <v>776509</v>
      </c>
      <c r="C191" s="48">
        <f t="shared" si="120"/>
        <v>598691</v>
      </c>
      <c r="D191" s="48">
        <f t="shared" si="121"/>
        <v>177818</v>
      </c>
      <c r="E191" s="48">
        <f t="shared" si="122"/>
        <v>0</v>
      </c>
      <c r="F191" s="48">
        <f t="shared" si="123"/>
        <v>0</v>
      </c>
      <c r="G191" s="48">
        <f t="shared" si="116"/>
        <v>0</v>
      </c>
      <c r="H191" s="48">
        <f t="shared" si="124"/>
        <v>0</v>
      </c>
      <c r="I191" s="48">
        <f t="shared" si="125"/>
        <v>0</v>
      </c>
      <c r="J191" s="48">
        <f t="shared" si="117"/>
        <v>0</v>
      </c>
      <c r="K191" s="6" t="b">
        <f t="shared" si="118"/>
        <v>1</v>
      </c>
      <c r="N191" s="2">
        <f t="shared" si="126"/>
        <v>776509</v>
      </c>
      <c r="O191" s="2">
        <f>IFERROR(VLOOKUP($A191,'강남영업본부 IU'!$A:$I,3,FALSE),0)</f>
        <v>0</v>
      </c>
      <c r="P191" s="2">
        <f>IFERROR(VLOOKUP($A191,'강남영업본부 IU'!$A:$I,4,FALSE),0)</f>
        <v>598691</v>
      </c>
      <c r="Q191" s="2">
        <f>IFERROR(VLOOKUP($A191,'강남영업본부 IU'!$A:$I,5,FALSE),0)</f>
        <v>177818</v>
      </c>
      <c r="R191" s="2">
        <f>IFERROR(VLOOKUP($A191,'강남영업본부 IU'!$A:$I,6,FALSE),0)</f>
        <v>0</v>
      </c>
      <c r="T191" s="2">
        <f>IFERROR(VLOOKUP($A191,'강남영업본부 IU'!$A:$I,8,FALSE),0)</f>
        <v>0</v>
      </c>
      <c r="U191" s="2">
        <f>IFERROR(VLOOKUP($A191,'강남영업본부 IU'!$A:$I,9,FALSE),0)</f>
        <v>0</v>
      </c>
      <c r="V191" s="2" t="b">
        <f t="shared" si="132"/>
        <v>1</v>
      </c>
      <c r="Z191" s="6">
        <f t="shared" si="109"/>
        <v>0</v>
      </c>
      <c r="AA191" s="2">
        <f t="shared" si="110"/>
        <v>0</v>
      </c>
      <c r="AB191" s="2">
        <f t="shared" si="111"/>
        <v>0</v>
      </c>
      <c r="AC191" s="2">
        <f t="shared" si="112"/>
        <v>0</v>
      </c>
      <c r="AD191" s="2">
        <f t="shared" si="113"/>
        <v>0</v>
      </c>
      <c r="AE191" s="2">
        <f t="shared" si="114"/>
        <v>0</v>
      </c>
      <c r="AF191" s="2">
        <f t="shared" si="115"/>
        <v>0</v>
      </c>
      <c r="AG191" s="2" t="b">
        <f t="shared" si="119"/>
        <v>1</v>
      </c>
    </row>
    <row r="192" spans="1:33" ht="16" x14ac:dyDescent="0.25">
      <c r="A192" s="23" t="s">
        <v>98</v>
      </c>
      <c r="B192" s="48">
        <f t="shared" si="128"/>
        <v>2529129</v>
      </c>
      <c r="C192" s="48">
        <f t="shared" si="120"/>
        <v>890004</v>
      </c>
      <c r="D192" s="48">
        <f t="shared" si="121"/>
        <v>1424070</v>
      </c>
      <c r="E192" s="48">
        <f t="shared" si="122"/>
        <v>215055</v>
      </c>
      <c r="F192" s="48">
        <f t="shared" si="123"/>
        <v>0</v>
      </c>
      <c r="G192" s="48">
        <f t="shared" si="116"/>
        <v>0</v>
      </c>
      <c r="H192" s="48">
        <f t="shared" si="124"/>
        <v>0</v>
      </c>
      <c r="I192" s="48">
        <f t="shared" si="125"/>
        <v>0</v>
      </c>
      <c r="J192" s="48">
        <f t="shared" si="117"/>
        <v>0</v>
      </c>
      <c r="K192" s="6" t="b">
        <f t="shared" si="118"/>
        <v>1</v>
      </c>
      <c r="N192" s="2">
        <f t="shared" si="126"/>
        <v>2529129</v>
      </c>
      <c r="O192" s="2">
        <f>IFERROR(VLOOKUP($A192,'강남영업본부 IU'!$A:$I,3,FALSE),0)</f>
        <v>0</v>
      </c>
      <c r="P192" s="2">
        <f>IFERROR(VLOOKUP($A192,'강남영업본부 IU'!$A:$I,4,FALSE),0)</f>
        <v>890004</v>
      </c>
      <c r="Q192" s="2">
        <f>IFERROR(VLOOKUP($A192,'강남영업본부 IU'!$A:$I,5,FALSE),0)</f>
        <v>1424070</v>
      </c>
      <c r="R192" s="2">
        <f>IFERROR(VLOOKUP($A192,'강남영업본부 IU'!$A:$I,6,FALSE),0)</f>
        <v>215055</v>
      </c>
      <c r="T192" s="2">
        <f>IFERROR(VLOOKUP($A192,'강남영업본부 IU'!$A:$I,8,FALSE),0)</f>
        <v>0</v>
      </c>
      <c r="U192" s="2">
        <f>IFERROR(VLOOKUP($A192,'강남영업본부 IU'!$A:$I,9,FALSE),0)</f>
        <v>0</v>
      </c>
      <c r="V192" s="2" t="b">
        <f t="shared" si="132"/>
        <v>1</v>
      </c>
      <c r="Z192" s="6">
        <f t="shared" si="109"/>
        <v>0</v>
      </c>
      <c r="AA192" s="2">
        <f t="shared" si="110"/>
        <v>0</v>
      </c>
      <c r="AB192" s="2">
        <f t="shared" si="111"/>
        <v>0</v>
      </c>
      <c r="AC192" s="2">
        <f t="shared" si="112"/>
        <v>0</v>
      </c>
      <c r="AD192" s="2">
        <f t="shared" si="113"/>
        <v>0</v>
      </c>
      <c r="AE192" s="2">
        <f t="shared" si="114"/>
        <v>0</v>
      </c>
      <c r="AF192" s="2">
        <f t="shared" si="115"/>
        <v>0</v>
      </c>
      <c r="AG192" s="2" t="b">
        <f t="shared" si="119"/>
        <v>1</v>
      </c>
    </row>
    <row r="193" spans="1:33" ht="16" x14ac:dyDescent="0.25">
      <c r="A193" s="23" t="s">
        <v>238</v>
      </c>
      <c r="B193" s="48">
        <f t="shared" si="128"/>
        <v>0</v>
      </c>
      <c r="C193" s="48">
        <f t="shared" si="120"/>
        <v>0</v>
      </c>
      <c r="D193" s="48">
        <f t="shared" si="121"/>
        <v>0</v>
      </c>
      <c r="E193" s="48">
        <f t="shared" si="122"/>
        <v>0</v>
      </c>
      <c r="F193" s="48">
        <f t="shared" si="123"/>
        <v>0</v>
      </c>
      <c r="G193" s="48">
        <f t="shared" si="116"/>
        <v>0</v>
      </c>
      <c r="H193" s="48">
        <f t="shared" si="124"/>
        <v>0</v>
      </c>
      <c r="I193" s="48">
        <f t="shared" si="125"/>
        <v>0</v>
      </c>
      <c r="J193" s="48">
        <f t="shared" si="117"/>
        <v>0</v>
      </c>
      <c r="K193" s="6" t="b">
        <f t="shared" si="118"/>
        <v>1</v>
      </c>
      <c r="N193" s="2">
        <f t="shared" si="126"/>
        <v>0</v>
      </c>
      <c r="O193" s="2">
        <f>IFERROR(VLOOKUP($A193,'강남영업본부 IU'!$A:$I,3,FALSE),0)</f>
        <v>0</v>
      </c>
      <c r="P193" s="2">
        <f>IFERROR(VLOOKUP($A193,'강남영업본부 IU'!$A:$I,4,FALSE),0)</f>
        <v>0</v>
      </c>
      <c r="Q193" s="2">
        <f>IFERROR(VLOOKUP($A193,'강남영업본부 IU'!$A:$I,5,FALSE),0)</f>
        <v>0</v>
      </c>
      <c r="R193" s="2">
        <f>IFERROR(VLOOKUP($A193,'강남영업본부 IU'!$A:$I,6,FALSE),0)</f>
        <v>0</v>
      </c>
      <c r="T193" s="2">
        <f>IFERROR(VLOOKUP($A193,'강남영업본부 IU'!$A:$I,8,FALSE),0)</f>
        <v>0</v>
      </c>
      <c r="U193" s="2">
        <f>IFERROR(VLOOKUP($A193,'강남영업본부 IU'!$A:$I,9,FALSE),0)</f>
        <v>0</v>
      </c>
      <c r="V193" s="2" t="b">
        <f t="shared" si="132"/>
        <v>1</v>
      </c>
      <c r="Z193" s="6">
        <f t="shared" si="109"/>
        <v>0</v>
      </c>
      <c r="AA193" s="2">
        <f t="shared" si="110"/>
        <v>0</v>
      </c>
      <c r="AB193" s="2">
        <f t="shared" si="111"/>
        <v>0</v>
      </c>
      <c r="AC193" s="2">
        <f t="shared" si="112"/>
        <v>0</v>
      </c>
      <c r="AD193" s="2">
        <f t="shared" si="113"/>
        <v>0</v>
      </c>
      <c r="AE193" s="2">
        <f t="shared" si="114"/>
        <v>0</v>
      </c>
      <c r="AF193" s="2">
        <f t="shared" si="115"/>
        <v>0</v>
      </c>
      <c r="AG193" s="2" t="b">
        <f t="shared" si="119"/>
        <v>1</v>
      </c>
    </row>
    <row r="194" spans="1:33" ht="16" x14ac:dyDescent="0.25">
      <c r="A194" s="25" t="s">
        <v>239</v>
      </c>
      <c r="B194" s="48">
        <f t="shared" si="128"/>
        <v>0</v>
      </c>
      <c r="C194" s="48">
        <f t="shared" si="120"/>
        <v>0</v>
      </c>
      <c r="D194" s="48">
        <f t="shared" si="121"/>
        <v>0</v>
      </c>
      <c r="E194" s="48">
        <f t="shared" si="122"/>
        <v>0</v>
      </c>
      <c r="F194" s="48">
        <f t="shared" si="123"/>
        <v>0</v>
      </c>
      <c r="G194" s="48">
        <f t="shared" si="116"/>
        <v>0</v>
      </c>
      <c r="H194" s="48">
        <f t="shared" si="124"/>
        <v>0</v>
      </c>
      <c r="I194" s="48">
        <f t="shared" si="125"/>
        <v>0</v>
      </c>
      <c r="J194" s="48">
        <f t="shared" si="117"/>
        <v>0</v>
      </c>
      <c r="K194" s="6" t="b">
        <f t="shared" si="118"/>
        <v>1</v>
      </c>
      <c r="N194" s="2">
        <f t="shared" si="126"/>
        <v>0</v>
      </c>
      <c r="O194" s="2">
        <f>IFERROR(VLOOKUP($A194,'강남영업본부 IU'!$A:$I,3,FALSE),0)</f>
        <v>0</v>
      </c>
      <c r="P194" s="2">
        <f>IFERROR(VLOOKUP($A194,'강남영업본부 IU'!$A:$I,4,FALSE),0)</f>
        <v>0</v>
      </c>
      <c r="Q194" s="2">
        <f>IFERROR(VLOOKUP($A194,'강남영업본부 IU'!$A:$I,5,FALSE),0)</f>
        <v>0</v>
      </c>
      <c r="R194" s="2">
        <f>IFERROR(VLOOKUP($A194,'강남영업본부 IU'!$A:$I,6,FALSE),0)</f>
        <v>0</v>
      </c>
      <c r="T194" s="2">
        <f>IFERROR(VLOOKUP($A194,'강남영업본부 IU'!$A:$I,8,FALSE),0)</f>
        <v>0</v>
      </c>
      <c r="U194" s="2">
        <f>IFERROR(VLOOKUP($A194,'강남영업본부 IU'!$A:$I,9,FALSE),0)</f>
        <v>0</v>
      </c>
      <c r="V194" s="2" t="b">
        <f t="shared" si="132"/>
        <v>1</v>
      </c>
      <c r="Z194" s="6">
        <f t="shared" si="109"/>
        <v>0</v>
      </c>
      <c r="AA194" s="2">
        <f t="shared" si="110"/>
        <v>0</v>
      </c>
      <c r="AB194" s="2">
        <f t="shared" si="111"/>
        <v>0</v>
      </c>
      <c r="AC194" s="2">
        <f t="shared" si="112"/>
        <v>0</v>
      </c>
      <c r="AD194" s="2">
        <f t="shared" si="113"/>
        <v>0</v>
      </c>
      <c r="AE194" s="2">
        <f t="shared" si="114"/>
        <v>0</v>
      </c>
      <c r="AF194" s="2">
        <f t="shared" si="115"/>
        <v>0</v>
      </c>
      <c r="AG194" s="2" t="b">
        <f t="shared" si="119"/>
        <v>1</v>
      </c>
    </row>
    <row r="195" spans="1:33" ht="16" x14ac:dyDescent="0.25">
      <c r="A195" s="24" t="s">
        <v>99</v>
      </c>
      <c r="B195" s="48">
        <f t="shared" si="128"/>
        <v>27621218</v>
      </c>
      <c r="C195" s="48">
        <f t="shared" si="120"/>
        <v>7438957</v>
      </c>
      <c r="D195" s="48">
        <f t="shared" si="121"/>
        <v>5126719</v>
      </c>
      <c r="E195" s="48">
        <f t="shared" si="122"/>
        <v>831542</v>
      </c>
      <c r="F195" s="48">
        <f t="shared" si="123"/>
        <v>0</v>
      </c>
      <c r="G195" s="48">
        <f t="shared" si="116"/>
        <v>12924496.558973003</v>
      </c>
      <c r="H195" s="48">
        <f t="shared" si="124"/>
        <v>0</v>
      </c>
      <c r="I195" s="48">
        <f t="shared" si="125"/>
        <v>0</v>
      </c>
      <c r="J195" s="48">
        <f t="shared" si="117"/>
        <v>1299503.4410269959</v>
      </c>
      <c r="K195" s="6" t="b">
        <f t="shared" si="118"/>
        <v>1</v>
      </c>
      <c r="N195" s="2">
        <f t="shared" si="126"/>
        <v>27621218</v>
      </c>
      <c r="O195" s="2">
        <f>IFERROR(VLOOKUP($A195,'강남영업본부 IU'!$A:$I,3,FALSE),0)</f>
        <v>14224000</v>
      </c>
      <c r="P195" s="2">
        <f>IFERROR(VLOOKUP($A195,'강남영업본부 IU'!$A:$I,4,FALSE),0)</f>
        <v>7438957</v>
      </c>
      <c r="Q195" s="2">
        <f>IFERROR(VLOOKUP($A195,'강남영업본부 IU'!$A:$I,5,FALSE),0)</f>
        <v>5126719</v>
      </c>
      <c r="R195" s="2">
        <f>IFERROR(VLOOKUP($A195,'강남영업본부 IU'!$A:$I,6,FALSE),0)</f>
        <v>831542</v>
      </c>
      <c r="T195" s="2">
        <f>IFERROR(VLOOKUP($A195,'강남영업본부 IU'!$A:$I,8,FALSE),0)</f>
        <v>0</v>
      </c>
      <c r="U195" s="2">
        <f>IFERROR(VLOOKUP($A195,'강남영업본부 IU'!$A:$I,9,FALSE),0)</f>
        <v>0</v>
      </c>
      <c r="V195" s="2" t="b">
        <f t="shared" si="132"/>
        <v>1</v>
      </c>
      <c r="Z195" s="6">
        <f t="shared" si="109"/>
        <v>14224000</v>
      </c>
      <c r="AA195" s="2">
        <f t="shared" si="110"/>
        <v>5510153.4671788402</v>
      </c>
      <c r="AB195" s="2">
        <f t="shared" si="111"/>
        <v>7414343.0917941639</v>
      </c>
      <c r="AC195" s="2">
        <f t="shared" si="112"/>
        <v>1299503.4410269959</v>
      </c>
      <c r="AD195" s="2">
        <f t="shared" si="113"/>
        <v>0</v>
      </c>
      <c r="AE195" s="2">
        <f t="shared" si="114"/>
        <v>0</v>
      </c>
      <c r="AF195" s="2">
        <f t="shared" si="115"/>
        <v>0</v>
      </c>
      <c r="AG195" s="2" t="b">
        <f t="shared" si="119"/>
        <v>1</v>
      </c>
    </row>
    <row r="196" spans="1:33" ht="16" x14ac:dyDescent="0.25">
      <c r="A196" s="23" t="s">
        <v>171</v>
      </c>
      <c r="B196" s="48">
        <f t="shared" si="128"/>
        <v>0</v>
      </c>
      <c r="C196" s="48">
        <f t="shared" si="120"/>
        <v>0</v>
      </c>
      <c r="D196" s="48">
        <f t="shared" si="121"/>
        <v>0</v>
      </c>
      <c r="E196" s="48">
        <f t="shared" si="122"/>
        <v>0</v>
      </c>
      <c r="F196" s="48">
        <f t="shared" si="123"/>
        <v>0</v>
      </c>
      <c r="G196" s="48">
        <f t="shared" si="116"/>
        <v>0</v>
      </c>
      <c r="H196" s="48">
        <f t="shared" si="124"/>
        <v>0</v>
      </c>
      <c r="I196" s="48">
        <f t="shared" si="125"/>
        <v>0</v>
      </c>
      <c r="J196" s="48">
        <f t="shared" si="117"/>
        <v>0</v>
      </c>
      <c r="K196" s="6" t="b">
        <f t="shared" si="118"/>
        <v>1</v>
      </c>
      <c r="N196" s="2">
        <f t="shared" si="126"/>
        <v>0</v>
      </c>
      <c r="O196" s="2">
        <f>IFERROR(VLOOKUP($A196,'강남영업본부 IU'!$A:$I,3,FALSE),0)</f>
        <v>0</v>
      </c>
      <c r="P196" s="2">
        <f>IFERROR(VLOOKUP($A196,'강남영업본부 IU'!$A:$I,4,FALSE),0)</f>
        <v>0</v>
      </c>
      <c r="Q196" s="2">
        <f>IFERROR(VLOOKUP($A196,'강남영업본부 IU'!$A:$I,5,FALSE),0)</f>
        <v>0</v>
      </c>
      <c r="R196" s="2">
        <f>IFERROR(VLOOKUP($A196,'강남영업본부 IU'!$A:$I,6,FALSE),0)</f>
        <v>0</v>
      </c>
      <c r="T196" s="2">
        <f>IFERROR(VLOOKUP($A196,'강남영업본부 IU'!$A:$I,8,FALSE),0)</f>
        <v>0</v>
      </c>
      <c r="U196" s="2">
        <f>IFERROR(VLOOKUP($A196,'강남영업본부 IU'!$A:$I,9,FALSE),0)</f>
        <v>0</v>
      </c>
      <c r="V196" s="2" t="b">
        <f t="shared" si="132"/>
        <v>1</v>
      </c>
      <c r="Z196" s="6">
        <f t="shared" ref="Z196:Z254" si="133">O196</f>
        <v>0</v>
      </c>
      <c r="AA196" s="2">
        <f t="shared" ref="AA196:AA254" si="134">$Z196*P$262</f>
        <v>0</v>
      </c>
      <c r="AB196" s="2">
        <f t="shared" ref="AB196:AB254" si="135">$Z196*Q$262</f>
        <v>0</v>
      </c>
      <c r="AC196" s="2">
        <f t="shared" ref="AC196:AC254" si="136">$Z196*R$262</f>
        <v>0</v>
      </c>
      <c r="AD196" s="2">
        <f t="shared" ref="AD196:AD254" si="137">$Z196*S$259</f>
        <v>0</v>
      </c>
      <c r="AE196" s="2">
        <f t="shared" ref="AE196:AE254" si="138">$Z196*T$259</f>
        <v>0</v>
      </c>
      <c r="AF196" s="2">
        <f t="shared" ref="AF196:AF254" si="139">$Z196*U$259</f>
        <v>0</v>
      </c>
      <c r="AG196" s="2" t="b">
        <f t="shared" si="119"/>
        <v>1</v>
      </c>
    </row>
    <row r="197" spans="1:33" ht="16" x14ac:dyDescent="0.25">
      <c r="A197" s="23" t="s">
        <v>172</v>
      </c>
      <c r="B197" s="48">
        <f t="shared" si="128"/>
        <v>64207</v>
      </c>
      <c r="C197" s="48">
        <f t="shared" si="120"/>
        <v>0</v>
      </c>
      <c r="D197" s="48">
        <f t="shared" si="121"/>
        <v>64207</v>
      </c>
      <c r="E197" s="48">
        <f t="shared" si="122"/>
        <v>0</v>
      </c>
      <c r="F197" s="48">
        <f t="shared" si="123"/>
        <v>0</v>
      </c>
      <c r="G197" s="48">
        <f t="shared" ref="G197:G255" si="140">AA197+AB197</f>
        <v>0</v>
      </c>
      <c r="H197" s="48">
        <f t="shared" si="124"/>
        <v>0</v>
      </c>
      <c r="I197" s="48">
        <f t="shared" si="125"/>
        <v>0</v>
      </c>
      <c r="J197" s="48">
        <f t="shared" ref="J197:J255" si="141">AC197</f>
        <v>0</v>
      </c>
      <c r="K197" s="6" t="b">
        <f t="shared" si="118"/>
        <v>1</v>
      </c>
      <c r="N197" s="2">
        <f t="shared" si="126"/>
        <v>64207</v>
      </c>
      <c r="O197" s="2">
        <f>IFERROR(VLOOKUP($A197,'강남영업본부 IU'!$A:$I,3,FALSE),0)</f>
        <v>0</v>
      </c>
      <c r="P197" s="2">
        <f>IFERROR(VLOOKUP($A197,'강남영업본부 IU'!$A:$I,4,FALSE),0)</f>
        <v>0</v>
      </c>
      <c r="Q197" s="2">
        <f>IFERROR(VLOOKUP($A197,'강남영업본부 IU'!$A:$I,5,FALSE),0)</f>
        <v>64207</v>
      </c>
      <c r="R197" s="2">
        <f>IFERROR(VLOOKUP($A197,'강남영업본부 IU'!$A:$I,6,FALSE),0)</f>
        <v>0</v>
      </c>
      <c r="T197" s="2">
        <f>IFERROR(VLOOKUP($A197,'강남영업본부 IU'!$A:$I,8,FALSE),0)</f>
        <v>0</v>
      </c>
      <c r="U197" s="2">
        <f>IFERROR(VLOOKUP($A197,'강남영업본부 IU'!$A:$I,9,FALSE),0)</f>
        <v>0</v>
      </c>
      <c r="V197" s="2" t="b">
        <f t="shared" si="132"/>
        <v>1</v>
      </c>
      <c r="Z197" s="6">
        <f t="shared" si="133"/>
        <v>0</v>
      </c>
      <c r="AA197" s="2">
        <f t="shared" si="134"/>
        <v>0</v>
      </c>
      <c r="AB197" s="2">
        <f t="shared" si="135"/>
        <v>0</v>
      </c>
      <c r="AC197" s="2">
        <f t="shared" si="136"/>
        <v>0</v>
      </c>
      <c r="AD197" s="2">
        <f t="shared" si="137"/>
        <v>0</v>
      </c>
      <c r="AE197" s="2">
        <f t="shared" si="138"/>
        <v>0</v>
      </c>
      <c r="AF197" s="2">
        <f t="shared" si="139"/>
        <v>0</v>
      </c>
      <c r="AG197" s="2" t="b">
        <f t="shared" si="119"/>
        <v>1</v>
      </c>
    </row>
    <row r="198" spans="1:33" ht="16" x14ac:dyDescent="0.25">
      <c r="A198" s="23" t="s">
        <v>136</v>
      </c>
      <c r="B198" s="48">
        <f t="shared" si="128"/>
        <v>0</v>
      </c>
      <c r="C198" s="48">
        <f t="shared" si="120"/>
        <v>0</v>
      </c>
      <c r="D198" s="48">
        <f t="shared" si="121"/>
        <v>0</v>
      </c>
      <c r="E198" s="48">
        <f t="shared" si="122"/>
        <v>0</v>
      </c>
      <c r="F198" s="48">
        <f t="shared" si="123"/>
        <v>0</v>
      </c>
      <c r="G198" s="48">
        <f t="shared" si="140"/>
        <v>0</v>
      </c>
      <c r="H198" s="48">
        <f t="shared" si="124"/>
        <v>0</v>
      </c>
      <c r="I198" s="48">
        <f t="shared" si="125"/>
        <v>0</v>
      </c>
      <c r="J198" s="48">
        <f t="shared" si="141"/>
        <v>0</v>
      </c>
      <c r="K198" s="6" t="b">
        <f t="shared" ref="K198:K254" si="142">B198=SUM(C198:J198)</f>
        <v>1</v>
      </c>
      <c r="N198" s="2">
        <f t="shared" si="126"/>
        <v>0</v>
      </c>
      <c r="O198" s="2">
        <f>IFERROR(VLOOKUP($A198,'강남영업본부 IU'!$A:$I,3,FALSE),0)</f>
        <v>0</v>
      </c>
      <c r="P198" s="2">
        <f>IFERROR(VLOOKUP($A198,'강남영업본부 IU'!$A:$I,4,FALSE),0)</f>
        <v>0</v>
      </c>
      <c r="Q198" s="2">
        <f>IFERROR(VLOOKUP($A198,'강남영업본부 IU'!$A:$I,5,FALSE),0)</f>
        <v>0</v>
      </c>
      <c r="R198" s="2">
        <f>IFERROR(VLOOKUP($A198,'강남영업본부 IU'!$A:$I,6,FALSE),0)</f>
        <v>0</v>
      </c>
      <c r="T198" s="2">
        <f>IFERROR(VLOOKUP($A198,'강남영업본부 IU'!$A:$I,8,FALSE),0)</f>
        <v>0</v>
      </c>
      <c r="U198" s="2">
        <f>IFERROR(VLOOKUP($A198,'강남영업본부 IU'!$A:$I,9,FALSE),0)</f>
        <v>0</v>
      </c>
      <c r="V198" s="2" t="b">
        <f t="shared" si="132"/>
        <v>1</v>
      </c>
      <c r="Z198" s="6">
        <f t="shared" si="133"/>
        <v>0</v>
      </c>
      <c r="AA198" s="2">
        <f t="shared" si="134"/>
        <v>0</v>
      </c>
      <c r="AB198" s="2">
        <f t="shared" si="135"/>
        <v>0</v>
      </c>
      <c r="AC198" s="2">
        <f t="shared" si="136"/>
        <v>0</v>
      </c>
      <c r="AD198" s="2">
        <f t="shared" si="137"/>
        <v>0</v>
      </c>
      <c r="AE198" s="2">
        <f t="shared" si="138"/>
        <v>0</v>
      </c>
      <c r="AF198" s="2">
        <f t="shared" si="139"/>
        <v>0</v>
      </c>
      <c r="AG198" s="2" t="b">
        <f t="shared" ref="AG198:AG254" si="143">Z198=SUM(AA198:AF198)</f>
        <v>1</v>
      </c>
    </row>
    <row r="199" spans="1:33" ht="16" x14ac:dyDescent="0.25">
      <c r="A199" s="23" t="s">
        <v>173</v>
      </c>
      <c r="B199" s="48">
        <f t="shared" si="128"/>
        <v>0</v>
      </c>
      <c r="C199" s="48">
        <f t="shared" ref="C199:C254" si="144">P199</f>
        <v>0</v>
      </c>
      <c r="D199" s="48">
        <f t="shared" ref="D199:D253" si="145">Q199</f>
        <v>0</v>
      </c>
      <c r="E199" s="48">
        <f t="shared" ref="E199:E254" si="146">R199</f>
        <v>0</v>
      </c>
      <c r="F199" s="48">
        <f t="shared" ref="F199:F254" si="147">S199</f>
        <v>0</v>
      </c>
      <c r="G199" s="48">
        <f t="shared" si="140"/>
        <v>0</v>
      </c>
      <c r="H199" s="48">
        <f t="shared" ref="H199:H254" si="148">T199</f>
        <v>0</v>
      </c>
      <c r="I199" s="48">
        <f t="shared" ref="I199:I254" si="149">U199</f>
        <v>0</v>
      </c>
      <c r="J199" s="48">
        <f t="shared" si="141"/>
        <v>0</v>
      </c>
      <c r="K199" s="6" t="b">
        <f t="shared" si="142"/>
        <v>1</v>
      </c>
      <c r="N199" s="2">
        <f t="shared" ref="N199:N253" si="150">SUM(O199:U199)</f>
        <v>0</v>
      </c>
      <c r="O199" s="2">
        <f>IFERROR(VLOOKUP($A199,'강남영업본부 IU'!$A:$I,3,FALSE),0)</f>
        <v>0</v>
      </c>
      <c r="P199" s="2">
        <f>IFERROR(VLOOKUP($A199,'강남영업본부 IU'!$A:$I,4,FALSE),0)</f>
        <v>0</v>
      </c>
      <c r="Q199" s="2">
        <f>IFERROR(VLOOKUP($A199,'강남영업본부 IU'!$A:$I,5,FALSE),0)</f>
        <v>0</v>
      </c>
      <c r="R199" s="2">
        <f>IFERROR(VLOOKUP($A199,'강남영업본부 IU'!$A:$I,6,FALSE),0)</f>
        <v>0</v>
      </c>
      <c r="T199" s="2">
        <f>IFERROR(VLOOKUP($A199,'강남영업본부 IU'!$A:$I,8,FALSE),0)</f>
        <v>0</v>
      </c>
      <c r="U199" s="2">
        <f>IFERROR(VLOOKUP($A199,'강남영업본부 IU'!$A:$I,9,FALSE),0)</f>
        <v>0</v>
      </c>
      <c r="V199" s="2" t="b">
        <f t="shared" si="132"/>
        <v>1</v>
      </c>
      <c r="Z199" s="6">
        <f t="shared" si="133"/>
        <v>0</v>
      </c>
      <c r="AA199" s="2">
        <f t="shared" si="134"/>
        <v>0</v>
      </c>
      <c r="AB199" s="2">
        <f t="shared" si="135"/>
        <v>0</v>
      </c>
      <c r="AC199" s="2">
        <f t="shared" si="136"/>
        <v>0</v>
      </c>
      <c r="AD199" s="2">
        <f t="shared" si="137"/>
        <v>0</v>
      </c>
      <c r="AE199" s="2">
        <f t="shared" si="138"/>
        <v>0</v>
      </c>
      <c r="AF199" s="2">
        <f t="shared" si="139"/>
        <v>0</v>
      </c>
      <c r="AG199" s="2" t="b">
        <f t="shared" si="143"/>
        <v>1</v>
      </c>
    </row>
    <row r="200" spans="1:33" ht="16" x14ac:dyDescent="0.25">
      <c r="A200" s="23" t="s">
        <v>100</v>
      </c>
      <c r="B200" s="48">
        <f t="shared" si="128"/>
        <v>4294597</v>
      </c>
      <c r="C200" s="48">
        <f t="shared" si="144"/>
        <v>1879710</v>
      </c>
      <c r="D200" s="48">
        <f t="shared" si="145"/>
        <v>1756000</v>
      </c>
      <c r="E200" s="48">
        <f t="shared" si="146"/>
        <v>552887</v>
      </c>
      <c r="F200" s="48">
        <f t="shared" si="147"/>
        <v>0</v>
      </c>
      <c r="G200" s="48">
        <f t="shared" si="140"/>
        <v>96315.8489349788</v>
      </c>
      <c r="H200" s="48">
        <f t="shared" si="148"/>
        <v>0</v>
      </c>
      <c r="I200" s="48">
        <f t="shared" si="149"/>
        <v>0</v>
      </c>
      <c r="J200" s="48">
        <f t="shared" si="141"/>
        <v>9684.1510650212003</v>
      </c>
      <c r="K200" s="6" t="b">
        <f t="shared" si="142"/>
        <v>1</v>
      </c>
      <c r="N200" s="2">
        <f t="shared" si="150"/>
        <v>4294597</v>
      </c>
      <c r="O200" s="2">
        <f>IFERROR(VLOOKUP($A200,'강남영업본부 IU'!$A:$I,3,FALSE),0)</f>
        <v>106000</v>
      </c>
      <c r="P200" s="2">
        <f>IFERROR(VLOOKUP($A200,'강남영업본부 IU'!$A:$I,4,FALSE),0)</f>
        <v>1879710</v>
      </c>
      <c r="Q200" s="2">
        <f>IFERROR(VLOOKUP($A200,'강남영업본부 IU'!$A:$I,5,FALSE),0)</f>
        <v>1756000</v>
      </c>
      <c r="R200" s="2">
        <f>IFERROR(VLOOKUP($A200,'강남영업본부 IU'!$A:$I,6,FALSE),0)</f>
        <v>552887</v>
      </c>
      <c r="T200" s="2">
        <f>IFERROR(VLOOKUP($A200,'강남영업본부 IU'!$A:$I,8,FALSE),0)</f>
        <v>0</v>
      </c>
      <c r="U200" s="2">
        <f>IFERROR(VLOOKUP($A200,'강남영업본부 IU'!$A:$I,9,FALSE),0)</f>
        <v>0</v>
      </c>
      <c r="V200" s="2" t="b">
        <f t="shared" si="132"/>
        <v>1</v>
      </c>
      <c r="Z200" s="6">
        <f t="shared" si="133"/>
        <v>106000</v>
      </c>
      <c r="AA200" s="2">
        <f t="shared" si="134"/>
        <v>41062.729718852439</v>
      </c>
      <c r="AB200" s="2">
        <f t="shared" si="135"/>
        <v>55253.119216126361</v>
      </c>
      <c r="AC200" s="2">
        <f t="shared" si="136"/>
        <v>9684.1510650212003</v>
      </c>
      <c r="AD200" s="2">
        <f t="shared" si="137"/>
        <v>0</v>
      </c>
      <c r="AE200" s="2">
        <f t="shared" si="138"/>
        <v>0</v>
      </c>
      <c r="AF200" s="2">
        <f t="shared" si="139"/>
        <v>0</v>
      </c>
      <c r="AG200" s="2" t="b">
        <f t="shared" si="143"/>
        <v>1</v>
      </c>
    </row>
    <row r="201" spans="1:33" ht="16" x14ac:dyDescent="0.25">
      <c r="A201" s="23" t="s">
        <v>101</v>
      </c>
      <c r="B201" s="48">
        <f t="shared" si="128"/>
        <v>65000</v>
      </c>
      <c r="C201" s="48">
        <f t="shared" si="144"/>
        <v>0</v>
      </c>
      <c r="D201" s="48">
        <f t="shared" si="145"/>
        <v>65000</v>
      </c>
      <c r="E201" s="48">
        <f t="shared" si="146"/>
        <v>0</v>
      </c>
      <c r="F201" s="48">
        <f t="shared" si="147"/>
        <v>0</v>
      </c>
      <c r="G201" s="48">
        <f t="shared" si="140"/>
        <v>0</v>
      </c>
      <c r="H201" s="48">
        <f t="shared" si="148"/>
        <v>0</v>
      </c>
      <c r="I201" s="48">
        <f t="shared" si="149"/>
        <v>0</v>
      </c>
      <c r="J201" s="48">
        <f t="shared" si="141"/>
        <v>0</v>
      </c>
      <c r="K201" s="6" t="b">
        <f t="shared" si="142"/>
        <v>1</v>
      </c>
      <c r="N201" s="2">
        <f t="shared" si="150"/>
        <v>65000</v>
      </c>
      <c r="O201" s="2">
        <f>IFERROR(VLOOKUP($A201,'강남영업본부 IU'!$A:$I,3,FALSE),0)</f>
        <v>0</v>
      </c>
      <c r="P201" s="2">
        <f>IFERROR(VLOOKUP($A201,'강남영업본부 IU'!$A:$I,4,FALSE),0)</f>
        <v>0</v>
      </c>
      <c r="Q201" s="2">
        <f>IFERROR(VLOOKUP($A201,'강남영업본부 IU'!$A:$I,5,FALSE),0)</f>
        <v>65000</v>
      </c>
      <c r="R201" s="2">
        <f>IFERROR(VLOOKUP($A201,'강남영업본부 IU'!$A:$I,6,FALSE),0)</f>
        <v>0</v>
      </c>
      <c r="T201" s="2">
        <f>IFERROR(VLOOKUP($A201,'강남영업본부 IU'!$A:$I,8,FALSE),0)</f>
        <v>0</v>
      </c>
      <c r="U201" s="2">
        <f>IFERROR(VLOOKUP($A201,'강남영업본부 IU'!$A:$I,9,FALSE),0)</f>
        <v>0</v>
      </c>
      <c r="V201" s="2" t="b">
        <f t="shared" si="132"/>
        <v>1</v>
      </c>
      <c r="Z201" s="6">
        <f t="shared" si="133"/>
        <v>0</v>
      </c>
      <c r="AA201" s="2">
        <f t="shared" si="134"/>
        <v>0</v>
      </c>
      <c r="AB201" s="2">
        <f t="shared" si="135"/>
        <v>0</v>
      </c>
      <c r="AC201" s="2">
        <f t="shared" si="136"/>
        <v>0</v>
      </c>
      <c r="AD201" s="2">
        <f t="shared" si="137"/>
        <v>0</v>
      </c>
      <c r="AE201" s="2">
        <f t="shared" si="138"/>
        <v>0</v>
      </c>
      <c r="AF201" s="2">
        <f t="shared" si="139"/>
        <v>0</v>
      </c>
      <c r="AG201" s="2" t="b">
        <f t="shared" si="143"/>
        <v>1</v>
      </c>
    </row>
    <row r="202" spans="1:33" ht="16" x14ac:dyDescent="0.25">
      <c r="A202" s="23" t="s">
        <v>102</v>
      </c>
      <c r="B202" s="48">
        <f t="shared" si="128"/>
        <v>4625000</v>
      </c>
      <c r="C202" s="48">
        <f t="shared" si="144"/>
        <v>4185000</v>
      </c>
      <c r="D202" s="48">
        <f t="shared" si="145"/>
        <v>440000</v>
      </c>
      <c r="E202" s="48">
        <f t="shared" si="146"/>
        <v>0</v>
      </c>
      <c r="F202" s="48">
        <f t="shared" si="147"/>
        <v>0</v>
      </c>
      <c r="G202" s="48">
        <f t="shared" si="140"/>
        <v>0</v>
      </c>
      <c r="H202" s="48">
        <f t="shared" si="148"/>
        <v>0</v>
      </c>
      <c r="I202" s="48">
        <f t="shared" si="149"/>
        <v>0</v>
      </c>
      <c r="J202" s="48">
        <f t="shared" si="141"/>
        <v>0</v>
      </c>
      <c r="K202" s="6" t="b">
        <f t="shared" si="142"/>
        <v>1</v>
      </c>
      <c r="N202" s="2">
        <f t="shared" si="150"/>
        <v>4625000</v>
      </c>
      <c r="O202" s="2">
        <f>IFERROR(VLOOKUP($A202,'강남영업본부 IU'!$A:$I,3,FALSE),0)</f>
        <v>0</v>
      </c>
      <c r="P202" s="2">
        <f>IFERROR(VLOOKUP($A202,'강남영업본부 IU'!$A:$I,4,FALSE),0)</f>
        <v>4185000</v>
      </c>
      <c r="Q202" s="2">
        <f>IFERROR(VLOOKUP($A202,'강남영업본부 IU'!$A:$I,5,FALSE),0)</f>
        <v>440000</v>
      </c>
      <c r="R202" s="2">
        <f>IFERROR(VLOOKUP($A202,'강남영업본부 IU'!$A:$I,6,FALSE),0)</f>
        <v>0</v>
      </c>
      <c r="T202" s="2">
        <f>IFERROR(VLOOKUP($A202,'강남영업본부 IU'!$A:$I,8,FALSE),0)</f>
        <v>0</v>
      </c>
      <c r="U202" s="2">
        <f>IFERROR(VLOOKUP($A202,'강남영업본부 IU'!$A:$I,9,FALSE),0)</f>
        <v>0</v>
      </c>
      <c r="V202" s="2" t="b">
        <f t="shared" si="132"/>
        <v>1</v>
      </c>
      <c r="Z202" s="6">
        <f t="shared" si="133"/>
        <v>0</v>
      </c>
      <c r="AA202" s="2">
        <f t="shared" si="134"/>
        <v>0</v>
      </c>
      <c r="AB202" s="2">
        <f t="shared" si="135"/>
        <v>0</v>
      </c>
      <c r="AC202" s="2">
        <f t="shared" si="136"/>
        <v>0</v>
      </c>
      <c r="AD202" s="2">
        <f t="shared" si="137"/>
        <v>0</v>
      </c>
      <c r="AE202" s="2">
        <f t="shared" si="138"/>
        <v>0</v>
      </c>
      <c r="AF202" s="2">
        <f t="shared" si="139"/>
        <v>0</v>
      </c>
      <c r="AG202" s="2" t="b">
        <f t="shared" si="143"/>
        <v>1</v>
      </c>
    </row>
    <row r="203" spans="1:33" ht="16" x14ac:dyDescent="0.25">
      <c r="A203" s="23" t="s">
        <v>103</v>
      </c>
      <c r="B203" s="48">
        <f t="shared" si="128"/>
        <v>13759714</v>
      </c>
      <c r="C203" s="48">
        <f t="shared" si="144"/>
        <v>1374247</v>
      </c>
      <c r="D203" s="48">
        <f t="shared" si="145"/>
        <v>2801512</v>
      </c>
      <c r="E203" s="48">
        <f t="shared" si="146"/>
        <v>278655</v>
      </c>
      <c r="F203" s="48">
        <f t="shared" si="147"/>
        <v>0</v>
      </c>
      <c r="G203" s="48">
        <f t="shared" si="140"/>
        <v>8455168.5763646998</v>
      </c>
      <c r="H203" s="48">
        <f t="shared" si="148"/>
        <v>0</v>
      </c>
      <c r="I203" s="48">
        <f t="shared" si="149"/>
        <v>0</v>
      </c>
      <c r="J203" s="48">
        <f t="shared" si="141"/>
        <v>850131.42363529978</v>
      </c>
      <c r="K203" s="6" t="b">
        <f t="shared" si="142"/>
        <v>1</v>
      </c>
      <c r="N203" s="2">
        <f t="shared" si="150"/>
        <v>13759714</v>
      </c>
      <c r="O203" s="2">
        <f>IFERROR(VLOOKUP($A203,'강남영업본부 IU'!$A:$I,3,FALSE),0)</f>
        <v>9305300</v>
      </c>
      <c r="P203" s="2">
        <f>IFERROR(VLOOKUP($A203,'강남영업본부 IU'!$A:$I,4,FALSE),0)</f>
        <v>1374247</v>
      </c>
      <c r="Q203" s="2">
        <f>IFERROR(VLOOKUP($A203,'강남영업본부 IU'!$A:$I,5,FALSE),0)</f>
        <v>2801512</v>
      </c>
      <c r="R203" s="2">
        <f>IFERROR(VLOOKUP($A203,'강남영업본부 IU'!$A:$I,6,FALSE),0)</f>
        <v>278655</v>
      </c>
      <c r="T203" s="2">
        <f>IFERROR(VLOOKUP($A203,'강남영업본부 IU'!$A:$I,8,FALSE),0)</f>
        <v>0</v>
      </c>
      <c r="U203" s="2">
        <f>IFERROR(VLOOKUP($A203,'강남영업본부 IU'!$A:$I,9,FALSE),0)</f>
        <v>0</v>
      </c>
      <c r="V203" s="2" t="b">
        <f t="shared" si="132"/>
        <v>1</v>
      </c>
      <c r="Z203" s="6">
        <f t="shared" si="133"/>
        <v>9305300</v>
      </c>
      <c r="AA203" s="2">
        <f t="shared" si="134"/>
        <v>3604726.5929512982</v>
      </c>
      <c r="AB203" s="2">
        <f t="shared" si="135"/>
        <v>4850441.983413402</v>
      </c>
      <c r="AC203" s="2">
        <f t="shared" si="136"/>
        <v>850131.42363529978</v>
      </c>
      <c r="AD203" s="2">
        <f t="shared" si="137"/>
        <v>0</v>
      </c>
      <c r="AE203" s="2">
        <f t="shared" si="138"/>
        <v>0</v>
      </c>
      <c r="AF203" s="2">
        <f t="shared" si="139"/>
        <v>0</v>
      </c>
      <c r="AG203" s="2" t="b">
        <f t="shared" si="143"/>
        <v>1</v>
      </c>
    </row>
    <row r="204" spans="1:33" ht="16" x14ac:dyDescent="0.25">
      <c r="A204" s="23" t="s">
        <v>174</v>
      </c>
      <c r="B204" s="48">
        <f t="shared" si="128"/>
        <v>0</v>
      </c>
      <c r="C204" s="48">
        <f t="shared" si="144"/>
        <v>0</v>
      </c>
      <c r="D204" s="48">
        <f t="shared" si="145"/>
        <v>0</v>
      </c>
      <c r="E204" s="48">
        <f t="shared" si="146"/>
        <v>0</v>
      </c>
      <c r="F204" s="48">
        <f t="shared" si="147"/>
        <v>0</v>
      </c>
      <c r="G204" s="48">
        <f t="shared" si="140"/>
        <v>0</v>
      </c>
      <c r="H204" s="48">
        <f t="shared" si="148"/>
        <v>0</v>
      </c>
      <c r="I204" s="48">
        <f t="shared" si="149"/>
        <v>0</v>
      </c>
      <c r="J204" s="48">
        <f t="shared" si="141"/>
        <v>0</v>
      </c>
      <c r="K204" s="6" t="b">
        <f t="shared" si="142"/>
        <v>1</v>
      </c>
      <c r="N204" s="2">
        <f t="shared" si="150"/>
        <v>0</v>
      </c>
      <c r="O204" s="2">
        <f>IFERROR(VLOOKUP($A204,'강남영업본부 IU'!$A:$I,3,FALSE),0)</f>
        <v>0</v>
      </c>
      <c r="P204" s="2">
        <f>IFERROR(VLOOKUP($A204,'강남영업본부 IU'!$A:$I,4,FALSE),0)</f>
        <v>0</v>
      </c>
      <c r="Q204" s="2">
        <f>IFERROR(VLOOKUP($A204,'강남영업본부 IU'!$A:$I,5,FALSE),0)</f>
        <v>0</v>
      </c>
      <c r="R204" s="2">
        <f>IFERROR(VLOOKUP($A204,'강남영업본부 IU'!$A:$I,6,FALSE),0)</f>
        <v>0</v>
      </c>
      <c r="T204" s="2">
        <f>IFERROR(VLOOKUP($A204,'강남영업본부 IU'!$A:$I,8,FALSE),0)</f>
        <v>0</v>
      </c>
      <c r="U204" s="2">
        <f>IFERROR(VLOOKUP($A204,'강남영업본부 IU'!$A:$I,9,FALSE),0)</f>
        <v>0</v>
      </c>
      <c r="V204" s="2" t="b">
        <f t="shared" si="132"/>
        <v>1</v>
      </c>
      <c r="Z204" s="6">
        <f t="shared" si="133"/>
        <v>0</v>
      </c>
      <c r="AA204" s="2">
        <f t="shared" si="134"/>
        <v>0</v>
      </c>
      <c r="AB204" s="2">
        <f t="shared" si="135"/>
        <v>0</v>
      </c>
      <c r="AC204" s="2">
        <f t="shared" si="136"/>
        <v>0</v>
      </c>
      <c r="AD204" s="2">
        <f t="shared" si="137"/>
        <v>0</v>
      </c>
      <c r="AE204" s="2">
        <f t="shared" si="138"/>
        <v>0</v>
      </c>
      <c r="AF204" s="2">
        <f t="shared" si="139"/>
        <v>0</v>
      </c>
      <c r="AG204" s="2" t="b">
        <f t="shared" si="143"/>
        <v>1</v>
      </c>
    </row>
    <row r="205" spans="1:33" ht="16" x14ac:dyDescent="0.25">
      <c r="A205" s="23" t="s">
        <v>104</v>
      </c>
      <c r="B205" s="48">
        <f t="shared" si="128"/>
        <v>4812700</v>
      </c>
      <c r="C205" s="48">
        <f t="shared" si="144"/>
        <v>0</v>
      </c>
      <c r="D205" s="48">
        <f t="shared" si="145"/>
        <v>0</v>
      </c>
      <c r="E205" s="48">
        <f t="shared" si="146"/>
        <v>0</v>
      </c>
      <c r="F205" s="48">
        <f t="shared" si="147"/>
        <v>0</v>
      </c>
      <c r="G205" s="48">
        <f t="shared" si="140"/>
        <v>4373012.1336733252</v>
      </c>
      <c r="H205" s="48">
        <f t="shared" si="148"/>
        <v>0</v>
      </c>
      <c r="I205" s="48">
        <f t="shared" si="149"/>
        <v>0</v>
      </c>
      <c r="J205" s="48">
        <f t="shared" si="141"/>
        <v>439687.86632667488</v>
      </c>
      <c r="K205" s="6" t="b">
        <f t="shared" si="142"/>
        <v>1</v>
      </c>
      <c r="N205" s="2">
        <f t="shared" si="150"/>
        <v>4812700</v>
      </c>
      <c r="O205" s="2">
        <f>IFERROR(VLOOKUP($A205,'강남영업본부 IU'!$A:$I,3,FALSE),0)</f>
        <v>4812700</v>
      </c>
      <c r="P205" s="2">
        <f>IFERROR(VLOOKUP($A205,'강남영업본부 IU'!$A:$I,4,FALSE),0)</f>
        <v>0</v>
      </c>
      <c r="Q205" s="2">
        <f>IFERROR(VLOOKUP($A205,'강남영업본부 IU'!$A:$I,5,FALSE),0)</f>
        <v>0</v>
      </c>
      <c r="R205" s="2">
        <f>IFERROR(VLOOKUP($A205,'강남영업본부 IU'!$A:$I,6,FALSE),0)</f>
        <v>0</v>
      </c>
      <c r="T205" s="2">
        <f>IFERROR(VLOOKUP($A205,'강남영업본부 IU'!$A:$I,8,FALSE),0)</f>
        <v>0</v>
      </c>
      <c r="U205" s="2">
        <f>IFERROR(VLOOKUP($A205,'강남영업본부 IU'!$A:$I,9,FALSE),0)</f>
        <v>0</v>
      </c>
      <c r="V205" s="2" t="b">
        <f t="shared" si="132"/>
        <v>1</v>
      </c>
      <c r="Z205" s="6">
        <f t="shared" si="133"/>
        <v>4812700</v>
      </c>
      <c r="AA205" s="2">
        <f t="shared" si="134"/>
        <v>1864364.1445086899</v>
      </c>
      <c r="AB205" s="2">
        <f t="shared" si="135"/>
        <v>2508647.9891646355</v>
      </c>
      <c r="AC205" s="2">
        <f t="shared" si="136"/>
        <v>439687.86632667488</v>
      </c>
      <c r="AD205" s="2">
        <f t="shared" si="137"/>
        <v>0</v>
      </c>
      <c r="AE205" s="2">
        <f t="shared" si="138"/>
        <v>0</v>
      </c>
      <c r="AF205" s="2">
        <f t="shared" si="139"/>
        <v>0</v>
      </c>
      <c r="AG205" s="2" t="b">
        <f t="shared" si="143"/>
        <v>1</v>
      </c>
    </row>
    <row r="206" spans="1:33" ht="16" x14ac:dyDescent="0.25">
      <c r="A206" s="25" t="s">
        <v>240</v>
      </c>
      <c r="B206" s="48">
        <f t="shared" si="128"/>
        <v>0</v>
      </c>
      <c r="C206" s="48">
        <f t="shared" si="144"/>
        <v>0</v>
      </c>
      <c r="D206" s="48">
        <f t="shared" si="145"/>
        <v>0</v>
      </c>
      <c r="E206" s="48">
        <f t="shared" si="146"/>
        <v>0</v>
      </c>
      <c r="F206" s="48">
        <f t="shared" si="147"/>
        <v>0</v>
      </c>
      <c r="G206" s="48">
        <f t="shared" si="140"/>
        <v>0</v>
      </c>
      <c r="H206" s="48">
        <f t="shared" si="148"/>
        <v>0</v>
      </c>
      <c r="I206" s="48">
        <f t="shared" si="149"/>
        <v>0</v>
      </c>
      <c r="J206" s="48">
        <f t="shared" si="141"/>
        <v>0</v>
      </c>
      <c r="K206" s="6" t="b">
        <f t="shared" si="142"/>
        <v>1</v>
      </c>
      <c r="N206" s="2">
        <f t="shared" si="150"/>
        <v>0</v>
      </c>
      <c r="O206" s="2">
        <f>IFERROR(VLOOKUP($A206,'강남영업본부 IU'!$A:$I,3,FALSE),0)</f>
        <v>0</v>
      </c>
      <c r="P206" s="2">
        <f>IFERROR(VLOOKUP($A206,'강남영업본부 IU'!$A:$I,4,FALSE),0)</f>
        <v>0</v>
      </c>
      <c r="Q206" s="2">
        <f>IFERROR(VLOOKUP($A206,'강남영업본부 IU'!$A:$I,5,FALSE),0)</f>
        <v>0</v>
      </c>
      <c r="R206" s="2">
        <f>IFERROR(VLOOKUP($A206,'강남영업본부 IU'!$A:$I,6,FALSE),0)</f>
        <v>0</v>
      </c>
      <c r="T206" s="2">
        <f>IFERROR(VLOOKUP($A206,'강남영업본부 IU'!$A:$I,8,FALSE),0)</f>
        <v>0</v>
      </c>
      <c r="U206" s="2">
        <f>IFERROR(VLOOKUP($A206,'강남영업본부 IU'!$A:$I,9,FALSE),0)</f>
        <v>0</v>
      </c>
      <c r="V206" s="2" t="b">
        <f t="shared" si="132"/>
        <v>1</v>
      </c>
      <c r="Z206" s="6">
        <f t="shared" si="133"/>
        <v>0</v>
      </c>
      <c r="AA206" s="2">
        <f t="shared" si="134"/>
        <v>0</v>
      </c>
      <c r="AB206" s="2">
        <f t="shared" si="135"/>
        <v>0</v>
      </c>
      <c r="AC206" s="2">
        <f t="shared" si="136"/>
        <v>0</v>
      </c>
      <c r="AD206" s="2">
        <f t="shared" si="137"/>
        <v>0</v>
      </c>
      <c r="AE206" s="2">
        <f t="shared" si="138"/>
        <v>0</v>
      </c>
      <c r="AF206" s="2">
        <f t="shared" si="139"/>
        <v>0</v>
      </c>
      <c r="AG206" s="2" t="b">
        <f t="shared" si="143"/>
        <v>1</v>
      </c>
    </row>
    <row r="207" spans="1:33" ht="16" x14ac:dyDescent="0.25">
      <c r="A207" s="23" t="s">
        <v>241</v>
      </c>
      <c r="B207" s="48">
        <f t="shared" si="128"/>
        <v>0</v>
      </c>
      <c r="C207" s="48">
        <f t="shared" si="144"/>
        <v>0</v>
      </c>
      <c r="D207" s="48">
        <f t="shared" si="145"/>
        <v>0</v>
      </c>
      <c r="E207" s="48">
        <f t="shared" si="146"/>
        <v>0</v>
      </c>
      <c r="F207" s="48">
        <f t="shared" si="147"/>
        <v>0</v>
      </c>
      <c r="G207" s="48">
        <f t="shared" si="140"/>
        <v>0</v>
      </c>
      <c r="H207" s="48">
        <f t="shared" si="148"/>
        <v>0</v>
      </c>
      <c r="I207" s="48">
        <f t="shared" si="149"/>
        <v>0</v>
      </c>
      <c r="J207" s="48">
        <f t="shared" si="141"/>
        <v>0</v>
      </c>
      <c r="K207" s="6" t="b">
        <f t="shared" si="142"/>
        <v>1</v>
      </c>
      <c r="N207" s="2">
        <f t="shared" si="150"/>
        <v>0</v>
      </c>
      <c r="O207" s="2">
        <f>IFERROR(VLOOKUP($A207,'강남영업본부 IU'!$A:$I,3,FALSE),0)</f>
        <v>0</v>
      </c>
      <c r="P207" s="2">
        <f>IFERROR(VLOOKUP($A207,'강남영업본부 IU'!$A:$I,4,FALSE),0)</f>
        <v>0</v>
      </c>
      <c r="Q207" s="2">
        <f>IFERROR(VLOOKUP($A207,'강남영업본부 IU'!$A:$I,5,FALSE),0)</f>
        <v>0</v>
      </c>
      <c r="R207" s="2">
        <f>IFERROR(VLOOKUP($A207,'강남영업본부 IU'!$A:$I,6,FALSE),0)</f>
        <v>0</v>
      </c>
      <c r="T207" s="2">
        <f>IFERROR(VLOOKUP($A207,'강남영업본부 IU'!$A:$I,8,FALSE),0)</f>
        <v>0</v>
      </c>
      <c r="U207" s="2">
        <f>IFERROR(VLOOKUP($A207,'강남영업본부 IU'!$A:$I,9,FALSE),0)</f>
        <v>0</v>
      </c>
      <c r="V207" s="2" t="b">
        <f t="shared" si="132"/>
        <v>1</v>
      </c>
      <c r="Z207" s="6">
        <f t="shared" si="133"/>
        <v>0</v>
      </c>
      <c r="AA207" s="2">
        <f t="shared" si="134"/>
        <v>0</v>
      </c>
      <c r="AB207" s="2">
        <f t="shared" si="135"/>
        <v>0</v>
      </c>
      <c r="AC207" s="2">
        <f t="shared" si="136"/>
        <v>0</v>
      </c>
      <c r="AD207" s="2">
        <f t="shared" si="137"/>
        <v>0</v>
      </c>
      <c r="AE207" s="2">
        <f t="shared" si="138"/>
        <v>0</v>
      </c>
      <c r="AF207" s="2">
        <f t="shared" si="139"/>
        <v>0</v>
      </c>
      <c r="AG207" s="2" t="b">
        <f t="shared" si="143"/>
        <v>1</v>
      </c>
    </row>
    <row r="208" spans="1:33" ht="16" x14ac:dyDescent="0.25">
      <c r="A208" s="25" t="s">
        <v>242</v>
      </c>
      <c r="B208" s="48">
        <f t="shared" si="128"/>
        <v>0</v>
      </c>
      <c r="C208" s="48">
        <f t="shared" si="144"/>
        <v>0</v>
      </c>
      <c r="D208" s="48">
        <f t="shared" si="145"/>
        <v>0</v>
      </c>
      <c r="E208" s="48">
        <f t="shared" si="146"/>
        <v>0</v>
      </c>
      <c r="F208" s="48">
        <f t="shared" si="147"/>
        <v>0</v>
      </c>
      <c r="G208" s="48">
        <f t="shared" si="140"/>
        <v>0</v>
      </c>
      <c r="H208" s="48">
        <f t="shared" si="148"/>
        <v>0</v>
      </c>
      <c r="I208" s="48">
        <f t="shared" si="149"/>
        <v>0</v>
      </c>
      <c r="J208" s="48">
        <f t="shared" si="141"/>
        <v>0</v>
      </c>
      <c r="K208" s="6" t="b">
        <f t="shared" si="142"/>
        <v>1</v>
      </c>
      <c r="N208" s="2">
        <f t="shared" si="150"/>
        <v>0</v>
      </c>
      <c r="O208" s="2">
        <f>IFERROR(VLOOKUP($A208,'강남영업본부 IU'!$A:$I,3,FALSE),0)</f>
        <v>0</v>
      </c>
      <c r="P208" s="2">
        <f>IFERROR(VLOOKUP($A208,'강남영업본부 IU'!$A:$I,4,FALSE),0)</f>
        <v>0</v>
      </c>
      <c r="Q208" s="2">
        <f>IFERROR(VLOOKUP($A208,'강남영업본부 IU'!$A:$I,5,FALSE),0)</f>
        <v>0</v>
      </c>
      <c r="R208" s="2">
        <f>IFERROR(VLOOKUP($A208,'강남영업본부 IU'!$A:$I,6,FALSE),0)</f>
        <v>0</v>
      </c>
      <c r="T208" s="2">
        <f>IFERROR(VLOOKUP($A208,'강남영업본부 IU'!$A:$I,8,FALSE),0)</f>
        <v>0</v>
      </c>
      <c r="U208" s="2">
        <f>IFERROR(VLOOKUP($A208,'강남영업본부 IU'!$A:$I,9,FALSE),0)</f>
        <v>0</v>
      </c>
      <c r="V208" s="2" t="b">
        <f t="shared" si="132"/>
        <v>1</v>
      </c>
      <c r="Z208" s="6">
        <f t="shared" si="133"/>
        <v>0</v>
      </c>
      <c r="AA208" s="2">
        <f t="shared" si="134"/>
        <v>0</v>
      </c>
      <c r="AB208" s="2">
        <f t="shared" si="135"/>
        <v>0</v>
      </c>
      <c r="AC208" s="2">
        <f t="shared" si="136"/>
        <v>0</v>
      </c>
      <c r="AD208" s="2">
        <f t="shared" si="137"/>
        <v>0</v>
      </c>
      <c r="AE208" s="2">
        <f t="shared" si="138"/>
        <v>0</v>
      </c>
      <c r="AF208" s="2">
        <f t="shared" si="139"/>
        <v>0</v>
      </c>
      <c r="AG208" s="2" t="b">
        <f t="shared" si="143"/>
        <v>1</v>
      </c>
    </row>
    <row r="209" spans="1:33" ht="16" x14ac:dyDescent="0.25">
      <c r="A209" s="23" t="s">
        <v>243</v>
      </c>
      <c r="B209" s="48">
        <f t="shared" ref="B209:B254" si="151">N209</f>
        <v>0</v>
      </c>
      <c r="C209" s="48">
        <f t="shared" si="144"/>
        <v>0</v>
      </c>
      <c r="D209" s="48">
        <f t="shared" si="145"/>
        <v>0</v>
      </c>
      <c r="E209" s="48">
        <f t="shared" si="146"/>
        <v>0</v>
      </c>
      <c r="F209" s="48">
        <f t="shared" si="147"/>
        <v>0</v>
      </c>
      <c r="G209" s="48">
        <f t="shared" si="140"/>
        <v>0</v>
      </c>
      <c r="H209" s="48">
        <f t="shared" si="148"/>
        <v>0</v>
      </c>
      <c r="I209" s="48">
        <f t="shared" si="149"/>
        <v>0</v>
      </c>
      <c r="J209" s="48">
        <f t="shared" si="141"/>
        <v>0</v>
      </c>
      <c r="K209" s="6" t="b">
        <f t="shared" si="142"/>
        <v>1</v>
      </c>
      <c r="N209" s="2">
        <f t="shared" si="150"/>
        <v>0</v>
      </c>
      <c r="O209" s="2">
        <f>IFERROR(VLOOKUP($A209,'강남영업본부 IU'!$A:$I,3,FALSE),0)</f>
        <v>0</v>
      </c>
      <c r="P209" s="2">
        <f>IFERROR(VLOOKUP($A209,'강남영업본부 IU'!$A:$I,4,FALSE),0)</f>
        <v>0</v>
      </c>
      <c r="Q209" s="2">
        <f>IFERROR(VLOOKUP($A209,'강남영업본부 IU'!$A:$I,5,FALSE),0)</f>
        <v>0</v>
      </c>
      <c r="R209" s="2">
        <f>IFERROR(VLOOKUP($A209,'강남영업본부 IU'!$A:$I,6,FALSE),0)</f>
        <v>0</v>
      </c>
      <c r="T209" s="2">
        <f>IFERROR(VLOOKUP($A209,'강남영업본부 IU'!$A:$I,8,FALSE),0)</f>
        <v>0</v>
      </c>
      <c r="U209" s="2">
        <f>IFERROR(VLOOKUP($A209,'강남영업본부 IU'!$A:$I,9,FALSE),0)</f>
        <v>0</v>
      </c>
      <c r="V209" s="2" t="b">
        <f t="shared" si="132"/>
        <v>1</v>
      </c>
      <c r="Z209" s="6">
        <f t="shared" si="133"/>
        <v>0</v>
      </c>
      <c r="AA209" s="2">
        <f t="shared" si="134"/>
        <v>0</v>
      </c>
      <c r="AB209" s="2">
        <f t="shared" si="135"/>
        <v>0</v>
      </c>
      <c r="AC209" s="2">
        <f t="shared" si="136"/>
        <v>0</v>
      </c>
      <c r="AD209" s="2">
        <f t="shared" si="137"/>
        <v>0</v>
      </c>
      <c r="AE209" s="2">
        <f t="shared" si="138"/>
        <v>0</v>
      </c>
      <c r="AF209" s="2">
        <f t="shared" si="139"/>
        <v>0</v>
      </c>
      <c r="AG209" s="2" t="b">
        <f t="shared" si="143"/>
        <v>1</v>
      </c>
    </row>
    <row r="210" spans="1:33" ht="16" x14ac:dyDescent="0.25">
      <c r="A210" s="23" t="s">
        <v>334</v>
      </c>
      <c r="B210" s="48">
        <f t="shared" ref="B210" si="152">N210</f>
        <v>0</v>
      </c>
      <c r="C210" s="48">
        <f t="shared" si="144"/>
        <v>0</v>
      </c>
      <c r="D210" s="48">
        <f t="shared" si="145"/>
        <v>0</v>
      </c>
      <c r="E210" s="48">
        <f t="shared" si="146"/>
        <v>0</v>
      </c>
      <c r="F210" s="48">
        <f t="shared" si="147"/>
        <v>0</v>
      </c>
      <c r="G210" s="48">
        <f t="shared" si="140"/>
        <v>0</v>
      </c>
      <c r="H210" s="48">
        <f t="shared" si="148"/>
        <v>0</v>
      </c>
      <c r="I210" s="48">
        <f t="shared" si="149"/>
        <v>0</v>
      </c>
      <c r="J210" s="48">
        <f t="shared" si="141"/>
        <v>0</v>
      </c>
      <c r="K210" s="6" t="b">
        <f t="shared" si="142"/>
        <v>1</v>
      </c>
      <c r="N210" s="2">
        <f t="shared" si="150"/>
        <v>0</v>
      </c>
      <c r="O210" s="2">
        <f>IFERROR(VLOOKUP($A210,'강남영업본부 IU'!$A:$I,3,FALSE),0)</f>
        <v>0</v>
      </c>
      <c r="P210" s="2">
        <f>IFERROR(VLOOKUP($A210,'강남영업본부 IU'!$A:$I,4,FALSE),0)</f>
        <v>0</v>
      </c>
      <c r="Q210" s="2">
        <f>IFERROR(VLOOKUP($A210,'강남영업본부 IU'!$A:$I,5,FALSE),0)</f>
        <v>0</v>
      </c>
      <c r="R210" s="2">
        <f>IFERROR(VLOOKUP($A210,'강남영업본부 IU'!$A:$I,6,FALSE),0)</f>
        <v>0</v>
      </c>
      <c r="T210" s="2">
        <f>IFERROR(VLOOKUP($A210,'강남영업본부 IU'!$A:$I,8,FALSE),0)</f>
        <v>0</v>
      </c>
      <c r="U210" s="2">
        <f>IFERROR(VLOOKUP($A210,'강남영업본부 IU'!$A:$I,9,FALSE),0)</f>
        <v>0</v>
      </c>
      <c r="V210" s="2" t="b">
        <f t="shared" si="132"/>
        <v>1</v>
      </c>
      <c r="Z210" s="6">
        <f t="shared" si="133"/>
        <v>0</v>
      </c>
      <c r="AA210" s="2">
        <f t="shared" si="134"/>
        <v>0</v>
      </c>
      <c r="AB210" s="2">
        <f t="shared" si="135"/>
        <v>0</v>
      </c>
      <c r="AC210" s="2">
        <f t="shared" si="136"/>
        <v>0</v>
      </c>
      <c r="AD210" s="2">
        <f t="shared" si="137"/>
        <v>0</v>
      </c>
      <c r="AE210" s="2">
        <f t="shared" si="138"/>
        <v>0</v>
      </c>
      <c r="AF210" s="2">
        <f t="shared" si="139"/>
        <v>0</v>
      </c>
      <c r="AG210" s="2" t="b">
        <f t="shared" si="143"/>
        <v>1</v>
      </c>
    </row>
    <row r="211" spans="1:33" ht="16" x14ac:dyDescent="0.25">
      <c r="A211" s="24" t="s">
        <v>175</v>
      </c>
      <c r="B211" s="48">
        <f t="shared" si="151"/>
        <v>0</v>
      </c>
      <c r="C211" s="48">
        <f t="shared" si="144"/>
        <v>0</v>
      </c>
      <c r="D211" s="48">
        <f t="shared" si="145"/>
        <v>0</v>
      </c>
      <c r="E211" s="48">
        <f t="shared" si="146"/>
        <v>0</v>
      </c>
      <c r="F211" s="48">
        <f t="shared" si="147"/>
        <v>0</v>
      </c>
      <c r="G211" s="48">
        <f t="shared" si="140"/>
        <v>0</v>
      </c>
      <c r="H211" s="48">
        <f t="shared" si="148"/>
        <v>0</v>
      </c>
      <c r="I211" s="48">
        <f t="shared" si="149"/>
        <v>0</v>
      </c>
      <c r="J211" s="48">
        <f t="shared" si="141"/>
        <v>0</v>
      </c>
      <c r="K211" s="6" t="b">
        <f t="shared" si="142"/>
        <v>1</v>
      </c>
      <c r="N211" s="2">
        <f t="shared" si="150"/>
        <v>0</v>
      </c>
      <c r="O211" s="2">
        <f>IFERROR(VLOOKUP($A211,'강남영업본부 IU'!$A:$I,3,FALSE),0)</f>
        <v>0</v>
      </c>
      <c r="P211" s="2">
        <f>IFERROR(VLOOKUP($A211,'강남영업본부 IU'!$A:$I,4,FALSE),0)</f>
        <v>0</v>
      </c>
      <c r="Q211" s="2">
        <f>IFERROR(VLOOKUP($A211,'강남영업본부 IU'!$A:$I,5,FALSE),0)</f>
        <v>0</v>
      </c>
      <c r="R211" s="2">
        <f>IFERROR(VLOOKUP($A211,'강남영업본부 IU'!$A:$I,6,FALSE),0)</f>
        <v>0</v>
      </c>
      <c r="T211" s="2">
        <f>IFERROR(VLOOKUP($A211,'강남영업본부 IU'!$A:$I,8,FALSE),0)</f>
        <v>0</v>
      </c>
      <c r="U211" s="2">
        <f>IFERROR(VLOOKUP($A211,'강남영업본부 IU'!$A:$I,9,FALSE),0)</f>
        <v>0</v>
      </c>
      <c r="V211" s="2" t="b">
        <f t="shared" ref="V211:V242" si="153">N211=SUM(O211:U211)</f>
        <v>1</v>
      </c>
      <c r="Z211" s="6">
        <f t="shared" si="133"/>
        <v>0</v>
      </c>
      <c r="AA211" s="2">
        <f t="shared" si="134"/>
        <v>0</v>
      </c>
      <c r="AB211" s="2">
        <f t="shared" si="135"/>
        <v>0</v>
      </c>
      <c r="AC211" s="2">
        <f t="shared" si="136"/>
        <v>0</v>
      </c>
      <c r="AD211" s="2">
        <f t="shared" si="137"/>
        <v>0</v>
      </c>
      <c r="AE211" s="2">
        <f t="shared" si="138"/>
        <v>0</v>
      </c>
      <c r="AF211" s="2">
        <f t="shared" si="139"/>
        <v>0</v>
      </c>
      <c r="AG211" s="2" t="b">
        <f t="shared" si="143"/>
        <v>1</v>
      </c>
    </row>
    <row r="212" spans="1:33" ht="16" x14ac:dyDescent="0.25">
      <c r="A212" s="23" t="s">
        <v>176</v>
      </c>
      <c r="B212" s="48">
        <f t="shared" si="151"/>
        <v>0</v>
      </c>
      <c r="C212" s="48">
        <f t="shared" si="144"/>
        <v>0</v>
      </c>
      <c r="D212" s="48">
        <f t="shared" si="145"/>
        <v>0</v>
      </c>
      <c r="E212" s="48">
        <f t="shared" si="146"/>
        <v>0</v>
      </c>
      <c r="F212" s="48">
        <f t="shared" si="147"/>
        <v>0</v>
      </c>
      <c r="G212" s="48">
        <f t="shared" si="140"/>
        <v>0</v>
      </c>
      <c r="H212" s="48">
        <f t="shared" si="148"/>
        <v>0</v>
      </c>
      <c r="I212" s="48">
        <f t="shared" si="149"/>
        <v>0</v>
      </c>
      <c r="J212" s="48">
        <f t="shared" si="141"/>
        <v>0</v>
      </c>
      <c r="K212" s="6" t="b">
        <f t="shared" si="142"/>
        <v>1</v>
      </c>
      <c r="N212" s="2">
        <f t="shared" si="150"/>
        <v>0</v>
      </c>
      <c r="O212" s="2">
        <f>IFERROR(VLOOKUP($A212,'강남영업본부 IU'!$A:$I,3,FALSE),0)</f>
        <v>0</v>
      </c>
      <c r="P212" s="2">
        <f>IFERROR(VLOOKUP($A212,'강남영업본부 IU'!$A:$I,4,FALSE),0)</f>
        <v>0</v>
      </c>
      <c r="Q212" s="2">
        <f>IFERROR(VLOOKUP($A212,'강남영업본부 IU'!$A:$I,5,FALSE),0)</f>
        <v>0</v>
      </c>
      <c r="R212" s="2">
        <f>IFERROR(VLOOKUP($A212,'강남영업본부 IU'!$A:$I,6,FALSE),0)</f>
        <v>0</v>
      </c>
      <c r="T212" s="2">
        <f>IFERROR(VLOOKUP($A212,'강남영업본부 IU'!$A:$I,8,FALSE),0)</f>
        <v>0</v>
      </c>
      <c r="U212" s="2">
        <f>IFERROR(VLOOKUP($A212,'강남영업본부 IU'!$A:$I,9,FALSE),0)</f>
        <v>0</v>
      </c>
      <c r="V212" s="2" t="b">
        <f t="shared" si="153"/>
        <v>1</v>
      </c>
      <c r="Z212" s="6">
        <f t="shared" si="133"/>
        <v>0</v>
      </c>
      <c r="AA212" s="2">
        <f t="shared" si="134"/>
        <v>0</v>
      </c>
      <c r="AB212" s="2">
        <f t="shared" si="135"/>
        <v>0</v>
      </c>
      <c r="AC212" s="2">
        <f t="shared" si="136"/>
        <v>0</v>
      </c>
      <c r="AD212" s="2">
        <f t="shared" si="137"/>
        <v>0</v>
      </c>
      <c r="AE212" s="2">
        <f t="shared" si="138"/>
        <v>0</v>
      </c>
      <c r="AF212" s="2">
        <f t="shared" si="139"/>
        <v>0</v>
      </c>
      <c r="AG212" s="2" t="b">
        <f t="shared" si="143"/>
        <v>1</v>
      </c>
    </row>
    <row r="213" spans="1:33" ht="16" x14ac:dyDescent="0.25">
      <c r="A213" s="24" t="s">
        <v>105</v>
      </c>
      <c r="B213" s="48">
        <f t="shared" si="151"/>
        <v>171518532</v>
      </c>
      <c r="C213" s="48">
        <f t="shared" si="144"/>
        <v>90226518</v>
      </c>
      <c r="D213" s="48">
        <f t="shared" si="145"/>
        <v>79222923</v>
      </c>
      <c r="E213" s="48">
        <f t="shared" si="146"/>
        <v>2069091</v>
      </c>
      <c r="F213" s="48">
        <f t="shared" si="147"/>
        <v>0</v>
      </c>
      <c r="G213" s="48">
        <f t="shared" si="140"/>
        <v>0</v>
      </c>
      <c r="H213" s="48">
        <f t="shared" si="148"/>
        <v>0</v>
      </c>
      <c r="I213" s="48">
        <f t="shared" si="149"/>
        <v>0</v>
      </c>
      <c r="J213" s="48">
        <f t="shared" si="141"/>
        <v>0</v>
      </c>
      <c r="K213" s="6" t="b">
        <f t="shared" si="142"/>
        <v>1</v>
      </c>
      <c r="N213" s="2">
        <f t="shared" si="150"/>
        <v>171518532</v>
      </c>
      <c r="O213" s="2">
        <f>IFERROR(VLOOKUP($A213,'강남영업본부 IU'!$A:$I,3,FALSE),0)</f>
        <v>0</v>
      </c>
      <c r="P213" s="2">
        <f>IFERROR(VLOOKUP($A213,'강남영업본부 IU'!$A:$I,4,FALSE),0)</f>
        <v>90226518</v>
      </c>
      <c r="Q213" s="2">
        <f>IFERROR(VLOOKUP($A213,'강남영업본부 IU'!$A:$I,5,FALSE),0)</f>
        <v>79222923</v>
      </c>
      <c r="R213" s="2">
        <f>IFERROR(VLOOKUP($A213,'강남영업본부 IU'!$A:$I,6,FALSE),0)</f>
        <v>2069091</v>
      </c>
      <c r="T213" s="2">
        <f>IFERROR(VLOOKUP($A213,'강남영업본부 IU'!$A:$I,8,FALSE),0)</f>
        <v>0</v>
      </c>
      <c r="U213" s="2">
        <f>IFERROR(VLOOKUP($A213,'강남영업본부 IU'!$A:$I,9,FALSE),0)</f>
        <v>0</v>
      </c>
      <c r="V213" s="2" t="b">
        <f t="shared" si="153"/>
        <v>1</v>
      </c>
      <c r="Z213" s="6">
        <f t="shared" si="133"/>
        <v>0</v>
      </c>
      <c r="AA213" s="2">
        <f t="shared" si="134"/>
        <v>0</v>
      </c>
      <c r="AB213" s="2">
        <f t="shared" si="135"/>
        <v>0</v>
      </c>
      <c r="AC213" s="2">
        <f t="shared" si="136"/>
        <v>0</v>
      </c>
      <c r="AD213" s="2">
        <f t="shared" si="137"/>
        <v>0</v>
      </c>
      <c r="AE213" s="2">
        <f t="shared" si="138"/>
        <v>0</v>
      </c>
      <c r="AF213" s="2">
        <f t="shared" si="139"/>
        <v>0</v>
      </c>
      <c r="AG213" s="2" t="b">
        <f t="shared" si="143"/>
        <v>1</v>
      </c>
    </row>
    <row r="214" spans="1:33" ht="16" x14ac:dyDescent="0.25">
      <c r="A214" s="25" t="s">
        <v>186</v>
      </c>
      <c r="B214" s="48">
        <f t="shared" si="151"/>
        <v>83880020</v>
      </c>
      <c r="C214" s="48">
        <f t="shared" si="144"/>
        <v>56044990</v>
      </c>
      <c r="D214" s="48">
        <f t="shared" si="145"/>
        <v>27835030</v>
      </c>
      <c r="E214" s="48">
        <f t="shared" si="146"/>
        <v>0</v>
      </c>
      <c r="F214" s="48">
        <f t="shared" si="147"/>
        <v>0</v>
      </c>
      <c r="G214" s="48">
        <f t="shared" si="140"/>
        <v>0</v>
      </c>
      <c r="H214" s="48">
        <f t="shared" si="148"/>
        <v>0</v>
      </c>
      <c r="I214" s="48">
        <f t="shared" si="149"/>
        <v>0</v>
      </c>
      <c r="J214" s="48">
        <f t="shared" si="141"/>
        <v>0</v>
      </c>
      <c r="K214" s="6" t="b">
        <f t="shared" si="142"/>
        <v>1</v>
      </c>
      <c r="N214" s="2">
        <f t="shared" si="150"/>
        <v>83880020</v>
      </c>
      <c r="O214" s="2">
        <f>IFERROR(VLOOKUP($A214,'강남영업본부 IU'!$A:$I,3,FALSE),0)</f>
        <v>0</v>
      </c>
      <c r="P214" s="2">
        <f>IFERROR(VLOOKUP($A214,'강남영업본부 IU'!$A:$I,4,FALSE),0)</f>
        <v>56044990</v>
      </c>
      <c r="Q214" s="2">
        <f>IFERROR(VLOOKUP($A214,'강남영업본부 IU'!$A:$I,5,FALSE),0)</f>
        <v>27835030</v>
      </c>
      <c r="R214" s="2">
        <f>IFERROR(VLOOKUP($A214,'강남영업본부 IU'!$A:$I,6,FALSE),0)</f>
        <v>0</v>
      </c>
      <c r="T214" s="2">
        <f>IFERROR(VLOOKUP($A214,'강남영업본부 IU'!$A:$I,8,FALSE),0)</f>
        <v>0</v>
      </c>
      <c r="U214" s="2">
        <f>IFERROR(VLOOKUP($A214,'강남영업본부 IU'!$A:$I,9,FALSE),0)</f>
        <v>0</v>
      </c>
      <c r="V214" s="2" t="b">
        <f t="shared" si="153"/>
        <v>1</v>
      </c>
      <c r="Z214" s="6">
        <f t="shared" si="133"/>
        <v>0</v>
      </c>
      <c r="AA214" s="2">
        <f t="shared" si="134"/>
        <v>0</v>
      </c>
      <c r="AB214" s="2">
        <f t="shared" si="135"/>
        <v>0</v>
      </c>
      <c r="AC214" s="2">
        <f t="shared" si="136"/>
        <v>0</v>
      </c>
      <c r="AD214" s="2">
        <f t="shared" si="137"/>
        <v>0</v>
      </c>
      <c r="AE214" s="2">
        <f t="shared" si="138"/>
        <v>0</v>
      </c>
      <c r="AF214" s="2">
        <f t="shared" si="139"/>
        <v>0</v>
      </c>
      <c r="AG214" s="2" t="b">
        <f t="shared" si="143"/>
        <v>1</v>
      </c>
    </row>
    <row r="215" spans="1:33" ht="16" x14ac:dyDescent="0.25">
      <c r="A215" s="25" t="s">
        <v>244</v>
      </c>
      <c r="B215" s="48">
        <f t="shared" si="151"/>
        <v>0</v>
      </c>
      <c r="C215" s="48">
        <f t="shared" si="144"/>
        <v>0</v>
      </c>
      <c r="D215" s="48">
        <f t="shared" si="145"/>
        <v>0</v>
      </c>
      <c r="E215" s="48">
        <f t="shared" si="146"/>
        <v>0</v>
      </c>
      <c r="F215" s="48">
        <f t="shared" si="147"/>
        <v>0</v>
      </c>
      <c r="G215" s="48">
        <f t="shared" si="140"/>
        <v>0</v>
      </c>
      <c r="H215" s="48">
        <f t="shared" si="148"/>
        <v>0</v>
      </c>
      <c r="I215" s="48">
        <f t="shared" si="149"/>
        <v>0</v>
      </c>
      <c r="J215" s="48">
        <f t="shared" si="141"/>
        <v>0</v>
      </c>
      <c r="K215" s="6" t="b">
        <f t="shared" si="142"/>
        <v>1</v>
      </c>
      <c r="N215" s="2">
        <f t="shared" si="150"/>
        <v>0</v>
      </c>
      <c r="O215" s="2">
        <f>IFERROR(VLOOKUP($A215,'강남영업본부 IU'!$A:$I,3,FALSE),0)</f>
        <v>0</v>
      </c>
      <c r="P215" s="2">
        <f>IFERROR(VLOOKUP($A215,'강남영업본부 IU'!$A:$I,4,FALSE),0)</f>
        <v>0</v>
      </c>
      <c r="Q215" s="2">
        <f>IFERROR(VLOOKUP($A215,'강남영업본부 IU'!$A:$I,5,FALSE),0)</f>
        <v>0</v>
      </c>
      <c r="R215" s="2">
        <f>IFERROR(VLOOKUP($A215,'강남영업본부 IU'!$A:$I,6,FALSE),0)</f>
        <v>0</v>
      </c>
      <c r="T215" s="2">
        <f>IFERROR(VLOOKUP($A215,'강남영업본부 IU'!$A:$I,8,FALSE),0)</f>
        <v>0</v>
      </c>
      <c r="U215" s="2">
        <f>IFERROR(VLOOKUP($A215,'강남영업본부 IU'!$A:$I,9,FALSE),0)</f>
        <v>0</v>
      </c>
      <c r="V215" s="2" t="b">
        <f t="shared" si="153"/>
        <v>1</v>
      </c>
      <c r="Z215" s="6">
        <f t="shared" si="133"/>
        <v>0</v>
      </c>
      <c r="AA215" s="2">
        <f t="shared" si="134"/>
        <v>0</v>
      </c>
      <c r="AB215" s="2">
        <f t="shared" si="135"/>
        <v>0</v>
      </c>
      <c r="AC215" s="2">
        <f t="shared" si="136"/>
        <v>0</v>
      </c>
      <c r="AD215" s="2">
        <f t="shared" si="137"/>
        <v>0</v>
      </c>
      <c r="AE215" s="2">
        <f t="shared" si="138"/>
        <v>0</v>
      </c>
      <c r="AF215" s="2">
        <f t="shared" si="139"/>
        <v>0</v>
      </c>
      <c r="AG215" s="2" t="b">
        <f t="shared" si="143"/>
        <v>1</v>
      </c>
    </row>
    <row r="216" spans="1:33" ht="16" x14ac:dyDescent="0.25">
      <c r="A216" s="23" t="s">
        <v>106</v>
      </c>
      <c r="B216" s="48">
        <f t="shared" si="151"/>
        <v>360000</v>
      </c>
      <c r="C216" s="48">
        <f t="shared" si="144"/>
        <v>0</v>
      </c>
      <c r="D216" s="48">
        <f t="shared" si="145"/>
        <v>0</v>
      </c>
      <c r="E216" s="48">
        <f t="shared" si="146"/>
        <v>360000</v>
      </c>
      <c r="F216" s="48">
        <f t="shared" si="147"/>
        <v>0</v>
      </c>
      <c r="G216" s="48">
        <f t="shared" si="140"/>
        <v>0</v>
      </c>
      <c r="H216" s="48">
        <f t="shared" si="148"/>
        <v>0</v>
      </c>
      <c r="I216" s="48">
        <f t="shared" si="149"/>
        <v>0</v>
      </c>
      <c r="J216" s="48">
        <f t="shared" si="141"/>
        <v>0</v>
      </c>
      <c r="K216" s="6" t="b">
        <f t="shared" si="142"/>
        <v>1</v>
      </c>
      <c r="N216" s="2">
        <f t="shared" si="150"/>
        <v>360000</v>
      </c>
      <c r="O216" s="2">
        <f>IFERROR(VLOOKUP($A216,'강남영업본부 IU'!$A:$I,3,FALSE),0)</f>
        <v>0</v>
      </c>
      <c r="P216" s="2">
        <f>IFERROR(VLOOKUP($A216,'강남영업본부 IU'!$A:$I,4,FALSE),0)</f>
        <v>0</v>
      </c>
      <c r="Q216" s="2">
        <f>IFERROR(VLOOKUP($A216,'강남영업본부 IU'!$A:$I,5,FALSE),0)</f>
        <v>0</v>
      </c>
      <c r="R216" s="2">
        <f>IFERROR(VLOOKUP($A216,'강남영업본부 IU'!$A:$I,6,FALSE),0)</f>
        <v>360000</v>
      </c>
      <c r="T216" s="2">
        <f>IFERROR(VLOOKUP($A216,'강남영업본부 IU'!$A:$I,8,FALSE),0)</f>
        <v>0</v>
      </c>
      <c r="U216" s="2">
        <f>IFERROR(VLOOKUP($A216,'강남영업본부 IU'!$A:$I,9,FALSE),0)</f>
        <v>0</v>
      </c>
      <c r="V216" s="2" t="b">
        <f t="shared" si="153"/>
        <v>1</v>
      </c>
      <c r="Z216" s="6">
        <f t="shared" si="133"/>
        <v>0</v>
      </c>
      <c r="AA216" s="2">
        <f t="shared" si="134"/>
        <v>0</v>
      </c>
      <c r="AB216" s="2">
        <f t="shared" si="135"/>
        <v>0</v>
      </c>
      <c r="AC216" s="2">
        <f t="shared" si="136"/>
        <v>0</v>
      </c>
      <c r="AD216" s="2">
        <f t="shared" si="137"/>
        <v>0</v>
      </c>
      <c r="AE216" s="2">
        <f t="shared" si="138"/>
        <v>0</v>
      </c>
      <c r="AF216" s="2">
        <f t="shared" si="139"/>
        <v>0</v>
      </c>
      <c r="AG216" s="2" t="b">
        <f t="shared" si="143"/>
        <v>1</v>
      </c>
    </row>
    <row r="217" spans="1:33" ht="16" x14ac:dyDescent="0.25">
      <c r="A217" s="25" t="s">
        <v>107</v>
      </c>
      <c r="B217" s="48">
        <f t="shared" si="151"/>
        <v>3543723</v>
      </c>
      <c r="C217" s="48">
        <f t="shared" si="144"/>
        <v>2315265</v>
      </c>
      <c r="D217" s="48">
        <f t="shared" si="145"/>
        <v>1228458</v>
      </c>
      <c r="E217" s="48">
        <f t="shared" si="146"/>
        <v>0</v>
      </c>
      <c r="F217" s="48">
        <f t="shared" si="147"/>
        <v>0</v>
      </c>
      <c r="G217" s="48">
        <f t="shared" si="140"/>
        <v>0</v>
      </c>
      <c r="H217" s="48">
        <f t="shared" si="148"/>
        <v>0</v>
      </c>
      <c r="I217" s="48">
        <f t="shared" si="149"/>
        <v>0</v>
      </c>
      <c r="J217" s="48">
        <f t="shared" si="141"/>
        <v>0</v>
      </c>
      <c r="K217" s="6" t="b">
        <f t="shared" si="142"/>
        <v>1</v>
      </c>
      <c r="N217" s="2">
        <f t="shared" si="150"/>
        <v>3543723</v>
      </c>
      <c r="O217" s="2">
        <f>IFERROR(VLOOKUP($A217,'강남영업본부 IU'!$A:$I,3,FALSE),0)</f>
        <v>0</v>
      </c>
      <c r="P217" s="2">
        <f>IFERROR(VLOOKUP($A217,'강남영업본부 IU'!$A:$I,4,FALSE),0)</f>
        <v>2315265</v>
      </c>
      <c r="Q217" s="2">
        <f>IFERROR(VLOOKUP($A217,'강남영업본부 IU'!$A:$I,5,FALSE),0)</f>
        <v>1228458</v>
      </c>
      <c r="R217" s="2">
        <f>IFERROR(VLOOKUP($A217,'강남영업본부 IU'!$A:$I,6,FALSE),0)</f>
        <v>0</v>
      </c>
      <c r="T217" s="2">
        <f>IFERROR(VLOOKUP($A217,'강남영업본부 IU'!$A:$I,8,FALSE),0)</f>
        <v>0</v>
      </c>
      <c r="U217" s="2">
        <f>IFERROR(VLOOKUP($A217,'강남영업본부 IU'!$A:$I,9,FALSE),0)</f>
        <v>0</v>
      </c>
      <c r="V217" s="2" t="b">
        <f t="shared" si="153"/>
        <v>1</v>
      </c>
      <c r="Z217" s="6">
        <f t="shared" si="133"/>
        <v>0</v>
      </c>
      <c r="AA217" s="2">
        <f t="shared" si="134"/>
        <v>0</v>
      </c>
      <c r="AB217" s="2">
        <f t="shared" si="135"/>
        <v>0</v>
      </c>
      <c r="AC217" s="2">
        <f t="shared" si="136"/>
        <v>0</v>
      </c>
      <c r="AD217" s="2">
        <f t="shared" si="137"/>
        <v>0</v>
      </c>
      <c r="AE217" s="2">
        <f t="shared" si="138"/>
        <v>0</v>
      </c>
      <c r="AF217" s="2">
        <f t="shared" si="139"/>
        <v>0</v>
      </c>
      <c r="AG217" s="2" t="b">
        <f t="shared" si="143"/>
        <v>1</v>
      </c>
    </row>
    <row r="218" spans="1:33" ht="16" x14ac:dyDescent="0.25">
      <c r="A218" s="26" t="s">
        <v>108</v>
      </c>
      <c r="B218" s="48">
        <f t="shared" si="151"/>
        <v>57265200</v>
      </c>
      <c r="C218" s="48">
        <f t="shared" si="144"/>
        <v>23958900</v>
      </c>
      <c r="D218" s="48">
        <f t="shared" si="145"/>
        <v>33306300</v>
      </c>
      <c r="E218" s="48">
        <f t="shared" si="146"/>
        <v>0</v>
      </c>
      <c r="F218" s="48">
        <f t="shared" si="147"/>
        <v>0</v>
      </c>
      <c r="G218" s="48">
        <f t="shared" si="140"/>
        <v>0</v>
      </c>
      <c r="H218" s="48">
        <f t="shared" si="148"/>
        <v>0</v>
      </c>
      <c r="I218" s="48">
        <f t="shared" si="149"/>
        <v>0</v>
      </c>
      <c r="J218" s="48">
        <f t="shared" si="141"/>
        <v>0</v>
      </c>
      <c r="K218" s="6" t="b">
        <f t="shared" si="142"/>
        <v>1</v>
      </c>
      <c r="N218" s="2">
        <f t="shared" si="150"/>
        <v>57265200</v>
      </c>
      <c r="O218" s="2">
        <f>IFERROR(VLOOKUP($A218,'강남영업본부 IU'!$A:$I,3,FALSE),0)</f>
        <v>0</v>
      </c>
      <c r="P218" s="2">
        <f>IFERROR(VLOOKUP($A218,'강남영업본부 IU'!$A:$I,4,FALSE),0)</f>
        <v>23958900</v>
      </c>
      <c r="Q218" s="2">
        <f>IFERROR(VLOOKUP($A218,'강남영업본부 IU'!$A:$I,5,FALSE),0)</f>
        <v>33306300</v>
      </c>
      <c r="R218" s="2">
        <f>IFERROR(VLOOKUP($A218,'강남영업본부 IU'!$A:$I,6,FALSE),0)</f>
        <v>0</v>
      </c>
      <c r="T218" s="2">
        <f>IFERROR(VLOOKUP($A218,'강남영업본부 IU'!$A:$I,8,FALSE),0)</f>
        <v>0</v>
      </c>
      <c r="U218" s="2">
        <f>IFERROR(VLOOKUP($A218,'강남영업본부 IU'!$A:$I,9,FALSE),0)</f>
        <v>0</v>
      </c>
      <c r="V218" s="2" t="b">
        <f t="shared" si="153"/>
        <v>1</v>
      </c>
      <c r="Z218" s="6">
        <f t="shared" si="133"/>
        <v>0</v>
      </c>
      <c r="AA218" s="2">
        <f t="shared" si="134"/>
        <v>0</v>
      </c>
      <c r="AB218" s="2">
        <f t="shared" si="135"/>
        <v>0</v>
      </c>
      <c r="AC218" s="2">
        <f t="shared" si="136"/>
        <v>0</v>
      </c>
      <c r="AD218" s="2">
        <f t="shared" si="137"/>
        <v>0</v>
      </c>
      <c r="AE218" s="2">
        <f t="shared" si="138"/>
        <v>0</v>
      </c>
      <c r="AF218" s="2">
        <f t="shared" si="139"/>
        <v>0</v>
      </c>
      <c r="AG218" s="2" t="b">
        <f t="shared" si="143"/>
        <v>1</v>
      </c>
    </row>
    <row r="219" spans="1:33" ht="16" x14ac:dyDescent="0.25">
      <c r="A219" s="23" t="s">
        <v>131</v>
      </c>
      <c r="B219" s="48">
        <f t="shared" si="151"/>
        <v>1709091</v>
      </c>
      <c r="C219" s="48">
        <f t="shared" si="144"/>
        <v>0</v>
      </c>
      <c r="D219" s="48">
        <f t="shared" si="145"/>
        <v>0</v>
      </c>
      <c r="E219" s="48">
        <f t="shared" si="146"/>
        <v>1709091</v>
      </c>
      <c r="F219" s="48">
        <f t="shared" si="147"/>
        <v>0</v>
      </c>
      <c r="G219" s="48">
        <f t="shared" si="140"/>
        <v>0</v>
      </c>
      <c r="H219" s="48">
        <f t="shared" si="148"/>
        <v>0</v>
      </c>
      <c r="I219" s="48">
        <f t="shared" si="149"/>
        <v>0</v>
      </c>
      <c r="J219" s="48">
        <f t="shared" si="141"/>
        <v>0</v>
      </c>
      <c r="K219" s="6" t="b">
        <f t="shared" si="142"/>
        <v>1</v>
      </c>
      <c r="N219" s="2">
        <f t="shared" si="150"/>
        <v>1709091</v>
      </c>
      <c r="O219" s="2">
        <f>IFERROR(VLOOKUP($A219,'강남영업본부 IU'!$A:$I,3,FALSE),0)</f>
        <v>0</v>
      </c>
      <c r="P219" s="2">
        <f>IFERROR(VLOOKUP($A219,'강남영업본부 IU'!$A:$I,4,FALSE),0)</f>
        <v>0</v>
      </c>
      <c r="Q219" s="2">
        <f>IFERROR(VLOOKUP($A219,'강남영업본부 IU'!$A:$I,5,FALSE),0)</f>
        <v>0</v>
      </c>
      <c r="R219" s="2">
        <f>IFERROR(VLOOKUP($A219,'강남영업본부 IU'!$A:$I,6,FALSE),0)</f>
        <v>1709091</v>
      </c>
      <c r="T219" s="2">
        <f>IFERROR(VLOOKUP($A219,'강남영업본부 IU'!$A:$I,8,FALSE),0)</f>
        <v>0</v>
      </c>
      <c r="U219" s="2">
        <f>IFERROR(VLOOKUP($A219,'강남영업본부 IU'!$A:$I,9,FALSE),0)</f>
        <v>0</v>
      </c>
      <c r="V219" s="2" t="b">
        <f t="shared" si="153"/>
        <v>1</v>
      </c>
      <c r="Z219" s="6">
        <f t="shared" si="133"/>
        <v>0</v>
      </c>
      <c r="AA219" s="2">
        <f t="shared" si="134"/>
        <v>0</v>
      </c>
      <c r="AB219" s="2">
        <f t="shared" si="135"/>
        <v>0</v>
      </c>
      <c r="AC219" s="2">
        <f t="shared" si="136"/>
        <v>0</v>
      </c>
      <c r="AD219" s="2">
        <f t="shared" si="137"/>
        <v>0</v>
      </c>
      <c r="AE219" s="2">
        <f t="shared" si="138"/>
        <v>0</v>
      </c>
      <c r="AF219" s="2">
        <f t="shared" si="139"/>
        <v>0</v>
      </c>
      <c r="AG219" s="2" t="b">
        <f t="shared" si="143"/>
        <v>1</v>
      </c>
    </row>
    <row r="220" spans="1:33" ht="16" x14ac:dyDescent="0.25">
      <c r="A220" s="25" t="s">
        <v>109</v>
      </c>
      <c r="B220" s="48">
        <f t="shared" si="151"/>
        <v>24760498</v>
      </c>
      <c r="C220" s="48">
        <f t="shared" si="144"/>
        <v>7907363</v>
      </c>
      <c r="D220" s="48">
        <f t="shared" si="145"/>
        <v>16853135</v>
      </c>
      <c r="E220" s="48">
        <f t="shared" si="146"/>
        <v>0</v>
      </c>
      <c r="F220" s="48">
        <f t="shared" si="147"/>
        <v>0</v>
      </c>
      <c r="G220" s="48">
        <f t="shared" si="140"/>
        <v>0</v>
      </c>
      <c r="H220" s="48">
        <f t="shared" si="148"/>
        <v>0</v>
      </c>
      <c r="I220" s="48">
        <f t="shared" si="149"/>
        <v>0</v>
      </c>
      <c r="J220" s="48">
        <f t="shared" si="141"/>
        <v>0</v>
      </c>
      <c r="K220" s="6" t="b">
        <f t="shared" si="142"/>
        <v>1</v>
      </c>
      <c r="N220" s="2">
        <f t="shared" si="150"/>
        <v>24760498</v>
      </c>
      <c r="O220" s="2">
        <f>IFERROR(VLOOKUP($A220,'강남영업본부 IU'!$A:$I,3,FALSE),0)</f>
        <v>0</v>
      </c>
      <c r="P220" s="2">
        <f>IFERROR(VLOOKUP($A220,'강남영업본부 IU'!$A:$I,4,FALSE),0)</f>
        <v>7907363</v>
      </c>
      <c r="Q220" s="2">
        <f>IFERROR(VLOOKUP($A220,'강남영업본부 IU'!$A:$I,5,FALSE),0)</f>
        <v>16853135</v>
      </c>
      <c r="R220" s="2">
        <f>IFERROR(VLOOKUP($A220,'강남영업본부 IU'!$A:$I,6,FALSE),0)</f>
        <v>0</v>
      </c>
      <c r="T220" s="2">
        <f>IFERROR(VLOOKUP($A220,'강남영업본부 IU'!$A:$I,8,FALSE),0)</f>
        <v>0</v>
      </c>
      <c r="U220" s="2">
        <f>IFERROR(VLOOKUP($A220,'강남영업본부 IU'!$A:$I,9,FALSE),0)</f>
        <v>0</v>
      </c>
      <c r="V220" s="2" t="b">
        <f t="shared" si="153"/>
        <v>1</v>
      </c>
      <c r="Z220" s="6">
        <f t="shared" si="133"/>
        <v>0</v>
      </c>
      <c r="AA220" s="2">
        <f t="shared" si="134"/>
        <v>0</v>
      </c>
      <c r="AB220" s="2">
        <f t="shared" si="135"/>
        <v>0</v>
      </c>
      <c r="AC220" s="2">
        <f t="shared" si="136"/>
        <v>0</v>
      </c>
      <c r="AD220" s="2">
        <f t="shared" si="137"/>
        <v>0</v>
      </c>
      <c r="AE220" s="2">
        <f t="shared" si="138"/>
        <v>0</v>
      </c>
      <c r="AF220" s="2">
        <f t="shared" si="139"/>
        <v>0</v>
      </c>
      <c r="AG220" s="2" t="b">
        <f t="shared" si="143"/>
        <v>1</v>
      </c>
    </row>
    <row r="221" spans="1:33" ht="16" x14ac:dyDescent="0.25">
      <c r="A221" s="28" t="s">
        <v>245</v>
      </c>
      <c r="B221" s="48">
        <f t="shared" si="151"/>
        <v>0</v>
      </c>
      <c r="C221" s="48">
        <f t="shared" si="144"/>
        <v>0</v>
      </c>
      <c r="D221" s="48">
        <f t="shared" si="145"/>
        <v>0</v>
      </c>
      <c r="E221" s="48">
        <f t="shared" si="146"/>
        <v>0</v>
      </c>
      <c r="F221" s="48">
        <f t="shared" si="147"/>
        <v>0</v>
      </c>
      <c r="G221" s="48">
        <f t="shared" si="140"/>
        <v>0</v>
      </c>
      <c r="H221" s="48">
        <f t="shared" si="148"/>
        <v>0</v>
      </c>
      <c r="I221" s="48">
        <f t="shared" si="149"/>
        <v>0</v>
      </c>
      <c r="J221" s="48">
        <f t="shared" si="141"/>
        <v>0</v>
      </c>
      <c r="K221" s="6" t="b">
        <f t="shared" si="142"/>
        <v>1</v>
      </c>
      <c r="N221" s="2">
        <f t="shared" si="150"/>
        <v>0</v>
      </c>
      <c r="O221" s="2">
        <f>IFERROR(VLOOKUP($A221,'강남영업본부 IU'!$A:$I,3,FALSE),0)</f>
        <v>0</v>
      </c>
      <c r="P221" s="2">
        <f>IFERROR(VLOOKUP($A221,'강남영업본부 IU'!$A:$I,4,FALSE),0)</f>
        <v>0</v>
      </c>
      <c r="Q221" s="2">
        <f>IFERROR(VLOOKUP($A221,'강남영업본부 IU'!$A:$I,5,FALSE),0)</f>
        <v>0</v>
      </c>
      <c r="R221" s="2">
        <f>IFERROR(VLOOKUP($A221,'강남영업본부 IU'!$A:$I,6,FALSE),0)</f>
        <v>0</v>
      </c>
      <c r="T221" s="2">
        <f>IFERROR(VLOOKUP($A221,'강남영업본부 IU'!$A:$I,8,FALSE),0)</f>
        <v>0</v>
      </c>
      <c r="U221" s="2">
        <f>IFERROR(VLOOKUP($A221,'강남영업본부 IU'!$A:$I,9,FALSE),0)</f>
        <v>0</v>
      </c>
      <c r="V221" s="2" t="b">
        <f t="shared" si="153"/>
        <v>1</v>
      </c>
      <c r="Z221" s="6">
        <f t="shared" si="133"/>
        <v>0</v>
      </c>
      <c r="AA221" s="2">
        <f t="shared" si="134"/>
        <v>0</v>
      </c>
      <c r="AB221" s="2">
        <f t="shared" si="135"/>
        <v>0</v>
      </c>
      <c r="AC221" s="2">
        <f t="shared" si="136"/>
        <v>0</v>
      </c>
      <c r="AD221" s="2">
        <f t="shared" si="137"/>
        <v>0</v>
      </c>
      <c r="AE221" s="2">
        <f t="shared" si="138"/>
        <v>0</v>
      </c>
      <c r="AF221" s="2">
        <f t="shared" si="139"/>
        <v>0</v>
      </c>
      <c r="AG221" s="2" t="b">
        <f t="shared" si="143"/>
        <v>1</v>
      </c>
    </row>
    <row r="222" spans="1:33" ht="16" x14ac:dyDescent="0.25">
      <c r="A222" s="26" t="s">
        <v>110</v>
      </c>
      <c r="B222" s="48">
        <f t="shared" si="151"/>
        <v>0</v>
      </c>
      <c r="C222" s="48">
        <f t="shared" si="144"/>
        <v>0</v>
      </c>
      <c r="D222" s="48">
        <f t="shared" si="145"/>
        <v>0</v>
      </c>
      <c r="E222" s="48">
        <f t="shared" si="146"/>
        <v>0</v>
      </c>
      <c r="F222" s="48">
        <f t="shared" si="147"/>
        <v>0</v>
      </c>
      <c r="G222" s="48">
        <f t="shared" si="140"/>
        <v>0</v>
      </c>
      <c r="H222" s="48">
        <f t="shared" si="148"/>
        <v>0</v>
      </c>
      <c r="I222" s="48">
        <f t="shared" si="149"/>
        <v>0</v>
      </c>
      <c r="J222" s="48">
        <f t="shared" si="141"/>
        <v>0</v>
      </c>
      <c r="K222" s="6" t="b">
        <f t="shared" si="142"/>
        <v>1</v>
      </c>
      <c r="N222" s="2">
        <f t="shared" si="150"/>
        <v>0</v>
      </c>
      <c r="O222" s="2">
        <f>IFERROR(VLOOKUP($A222,'강남영업본부 IU'!$A:$I,3,FALSE),0)</f>
        <v>0</v>
      </c>
      <c r="P222" s="2">
        <f>IFERROR(VLOOKUP($A222,'강남영업본부 IU'!$A:$I,4,FALSE),0)</f>
        <v>0</v>
      </c>
      <c r="Q222" s="2">
        <f>IFERROR(VLOOKUP($A222,'강남영업본부 IU'!$A:$I,5,FALSE),0)</f>
        <v>0</v>
      </c>
      <c r="R222" s="2">
        <f>IFERROR(VLOOKUP($A222,'강남영업본부 IU'!$A:$I,6,FALSE),0)</f>
        <v>0</v>
      </c>
      <c r="T222" s="2">
        <f>IFERROR(VLOOKUP($A222,'강남영업본부 IU'!$A:$I,8,FALSE),0)</f>
        <v>0</v>
      </c>
      <c r="U222" s="2">
        <f>IFERROR(VLOOKUP($A222,'강남영업본부 IU'!$A:$I,9,FALSE),0)</f>
        <v>0</v>
      </c>
      <c r="V222" s="2" t="b">
        <f t="shared" si="153"/>
        <v>1</v>
      </c>
      <c r="Z222" s="6">
        <f t="shared" si="133"/>
        <v>0</v>
      </c>
      <c r="AA222" s="2">
        <f t="shared" si="134"/>
        <v>0</v>
      </c>
      <c r="AB222" s="2">
        <f t="shared" si="135"/>
        <v>0</v>
      </c>
      <c r="AC222" s="2">
        <f t="shared" si="136"/>
        <v>0</v>
      </c>
      <c r="AD222" s="2">
        <f t="shared" si="137"/>
        <v>0</v>
      </c>
      <c r="AE222" s="2">
        <f t="shared" si="138"/>
        <v>0</v>
      </c>
      <c r="AF222" s="2">
        <f t="shared" si="139"/>
        <v>0</v>
      </c>
      <c r="AG222" s="2" t="b">
        <f t="shared" si="143"/>
        <v>1</v>
      </c>
    </row>
    <row r="223" spans="1:33" ht="16" x14ac:dyDescent="0.25">
      <c r="A223" s="26" t="s">
        <v>339</v>
      </c>
      <c r="B223" s="48">
        <f t="shared" ref="B223" si="154">N223</f>
        <v>0</v>
      </c>
      <c r="C223" s="48">
        <f t="shared" si="144"/>
        <v>0</v>
      </c>
      <c r="D223" s="48">
        <f t="shared" si="145"/>
        <v>0</v>
      </c>
      <c r="E223" s="48">
        <f t="shared" si="146"/>
        <v>0</v>
      </c>
      <c r="F223" s="48">
        <f t="shared" si="147"/>
        <v>0</v>
      </c>
      <c r="G223" s="48">
        <f t="shared" si="140"/>
        <v>0</v>
      </c>
      <c r="H223" s="48">
        <f t="shared" si="148"/>
        <v>0</v>
      </c>
      <c r="I223" s="48">
        <f t="shared" si="149"/>
        <v>0</v>
      </c>
      <c r="J223" s="48">
        <f t="shared" si="141"/>
        <v>0</v>
      </c>
      <c r="K223" s="6" t="b">
        <f t="shared" si="142"/>
        <v>1</v>
      </c>
      <c r="N223" s="2">
        <f t="shared" si="150"/>
        <v>0</v>
      </c>
      <c r="O223" s="2">
        <f>IFERROR(VLOOKUP($A223,'강남영업본부 IU'!$A:$I,3,FALSE),0)</f>
        <v>0</v>
      </c>
      <c r="P223" s="2">
        <f>IFERROR(VLOOKUP($A223,'강남영업본부 IU'!$A:$I,4,FALSE),0)</f>
        <v>0</v>
      </c>
      <c r="Q223" s="2">
        <f>IFERROR(VLOOKUP($A223,'강남영업본부 IU'!$A:$I,5,FALSE),0)</f>
        <v>0</v>
      </c>
      <c r="R223" s="2">
        <f>IFERROR(VLOOKUP($A223,'강남영업본부 IU'!$A:$I,6,FALSE),0)</f>
        <v>0</v>
      </c>
      <c r="T223" s="2">
        <f>IFERROR(VLOOKUP($A223,'강남영업본부 IU'!$A:$I,8,FALSE),0)</f>
        <v>0</v>
      </c>
      <c r="U223" s="2">
        <f>IFERROR(VLOOKUP($A223,'강남영업본부 IU'!$A:$I,9,FALSE),0)</f>
        <v>0</v>
      </c>
      <c r="V223" s="2" t="b">
        <f t="shared" si="153"/>
        <v>1</v>
      </c>
      <c r="Z223" s="6">
        <f t="shared" si="133"/>
        <v>0</v>
      </c>
      <c r="AA223" s="2">
        <f t="shared" si="134"/>
        <v>0</v>
      </c>
      <c r="AB223" s="2">
        <f t="shared" si="135"/>
        <v>0</v>
      </c>
      <c r="AC223" s="2">
        <f t="shared" si="136"/>
        <v>0</v>
      </c>
      <c r="AD223" s="2">
        <f t="shared" si="137"/>
        <v>0</v>
      </c>
      <c r="AE223" s="2">
        <f t="shared" si="138"/>
        <v>0</v>
      </c>
      <c r="AF223" s="2">
        <f t="shared" si="139"/>
        <v>0</v>
      </c>
      <c r="AG223" s="2" t="b">
        <f t="shared" si="143"/>
        <v>1</v>
      </c>
    </row>
    <row r="224" spans="1:33" ht="16" x14ac:dyDescent="0.25">
      <c r="A224" s="24" t="s">
        <v>246</v>
      </c>
      <c r="B224" s="48">
        <f t="shared" si="151"/>
        <v>0</v>
      </c>
      <c r="C224" s="48">
        <f t="shared" si="144"/>
        <v>0</v>
      </c>
      <c r="D224" s="48">
        <f t="shared" si="145"/>
        <v>0</v>
      </c>
      <c r="E224" s="48">
        <f t="shared" si="146"/>
        <v>0</v>
      </c>
      <c r="F224" s="48">
        <f t="shared" si="147"/>
        <v>0</v>
      </c>
      <c r="G224" s="48">
        <f t="shared" si="140"/>
        <v>0</v>
      </c>
      <c r="H224" s="48">
        <f t="shared" si="148"/>
        <v>0</v>
      </c>
      <c r="I224" s="48">
        <f t="shared" si="149"/>
        <v>0</v>
      </c>
      <c r="J224" s="48">
        <f t="shared" si="141"/>
        <v>0</v>
      </c>
      <c r="K224" s="6" t="b">
        <f t="shared" si="142"/>
        <v>1</v>
      </c>
      <c r="N224" s="2">
        <f t="shared" si="150"/>
        <v>0</v>
      </c>
      <c r="O224" s="2">
        <f>IFERROR(VLOOKUP($A224,'강남영업본부 IU'!$A:$I,3,FALSE),0)</f>
        <v>0</v>
      </c>
      <c r="P224" s="2">
        <f>IFERROR(VLOOKUP($A224,'강남영업본부 IU'!$A:$I,4,FALSE),0)</f>
        <v>0</v>
      </c>
      <c r="Q224" s="2">
        <f>IFERROR(VLOOKUP($A224,'강남영업본부 IU'!$A:$I,5,FALSE),0)</f>
        <v>0</v>
      </c>
      <c r="R224" s="2">
        <f>IFERROR(VLOOKUP($A224,'강남영업본부 IU'!$A:$I,6,FALSE),0)</f>
        <v>0</v>
      </c>
      <c r="T224" s="2">
        <f>IFERROR(VLOOKUP($A224,'강남영업본부 IU'!$A:$I,8,FALSE),0)</f>
        <v>0</v>
      </c>
      <c r="U224" s="2">
        <f>IFERROR(VLOOKUP($A224,'강남영업본부 IU'!$A:$I,9,FALSE),0)</f>
        <v>0</v>
      </c>
      <c r="V224" s="2" t="b">
        <f t="shared" si="153"/>
        <v>1</v>
      </c>
      <c r="Z224" s="6">
        <f t="shared" si="133"/>
        <v>0</v>
      </c>
      <c r="AA224" s="2">
        <f t="shared" si="134"/>
        <v>0</v>
      </c>
      <c r="AB224" s="2">
        <f t="shared" si="135"/>
        <v>0</v>
      </c>
      <c r="AC224" s="2">
        <f t="shared" si="136"/>
        <v>0</v>
      </c>
      <c r="AD224" s="2">
        <f t="shared" si="137"/>
        <v>0</v>
      </c>
      <c r="AE224" s="2">
        <f t="shared" si="138"/>
        <v>0</v>
      </c>
      <c r="AF224" s="2">
        <f t="shared" si="139"/>
        <v>0</v>
      </c>
      <c r="AG224" s="2" t="b">
        <f t="shared" si="143"/>
        <v>1</v>
      </c>
    </row>
    <row r="225" spans="1:33" ht="16" x14ac:dyDescent="0.25">
      <c r="A225" s="24" t="s">
        <v>111</v>
      </c>
      <c r="B225" s="48">
        <f t="shared" si="151"/>
        <v>-136364</v>
      </c>
      <c r="C225" s="48">
        <f t="shared" si="144"/>
        <v>0</v>
      </c>
      <c r="D225" s="48">
        <f t="shared" si="145"/>
        <v>0</v>
      </c>
      <c r="E225" s="48">
        <f t="shared" si="146"/>
        <v>-136364</v>
      </c>
      <c r="F225" s="48">
        <f t="shared" si="147"/>
        <v>0</v>
      </c>
      <c r="G225" s="48">
        <f t="shared" si="140"/>
        <v>0</v>
      </c>
      <c r="H225" s="48">
        <f t="shared" si="148"/>
        <v>0</v>
      </c>
      <c r="I225" s="48">
        <f t="shared" si="149"/>
        <v>0</v>
      </c>
      <c r="J225" s="48">
        <f t="shared" si="141"/>
        <v>0</v>
      </c>
      <c r="K225" s="6" t="b">
        <f t="shared" si="142"/>
        <v>1</v>
      </c>
      <c r="N225" s="2">
        <f t="shared" si="150"/>
        <v>-136364</v>
      </c>
      <c r="O225" s="2">
        <f>IFERROR(VLOOKUP($A225,'강남영업본부 IU'!$A:$I,3,FALSE),0)</f>
        <v>0</v>
      </c>
      <c r="P225" s="2">
        <f>IFERROR(VLOOKUP($A225,'강남영업본부 IU'!$A:$I,4,FALSE),0)</f>
        <v>0</v>
      </c>
      <c r="Q225" s="2">
        <f>IFERROR(VLOOKUP($A225,'강남영업본부 IU'!$A:$I,5,FALSE),0)</f>
        <v>0</v>
      </c>
      <c r="R225" s="2">
        <f>IFERROR(VLOOKUP($A225,'강남영업본부 IU'!$A:$I,6,FALSE),0)</f>
        <v>-136364</v>
      </c>
      <c r="T225" s="2">
        <f>IFERROR(VLOOKUP($A225,'강남영업본부 IU'!$A:$I,8,FALSE),0)</f>
        <v>0</v>
      </c>
      <c r="U225" s="2">
        <f>IFERROR(VLOOKUP($A225,'강남영업본부 IU'!$A:$I,9,FALSE),0)</f>
        <v>0</v>
      </c>
      <c r="V225" s="2" t="b">
        <f t="shared" si="153"/>
        <v>1</v>
      </c>
      <c r="Z225" s="6">
        <f t="shared" si="133"/>
        <v>0</v>
      </c>
      <c r="AA225" s="2">
        <f t="shared" si="134"/>
        <v>0</v>
      </c>
      <c r="AB225" s="2">
        <f t="shared" si="135"/>
        <v>0</v>
      </c>
      <c r="AC225" s="2">
        <f t="shared" si="136"/>
        <v>0</v>
      </c>
      <c r="AD225" s="2">
        <f t="shared" si="137"/>
        <v>0</v>
      </c>
      <c r="AE225" s="2">
        <f t="shared" si="138"/>
        <v>0</v>
      </c>
      <c r="AF225" s="2">
        <f t="shared" si="139"/>
        <v>0</v>
      </c>
      <c r="AG225" s="2" t="b">
        <f t="shared" si="143"/>
        <v>1</v>
      </c>
    </row>
    <row r="226" spans="1:33" ht="16" x14ac:dyDescent="0.25">
      <c r="A226" s="25" t="s">
        <v>177</v>
      </c>
      <c r="B226" s="48">
        <f t="shared" si="151"/>
        <v>0</v>
      </c>
      <c r="C226" s="48">
        <f t="shared" si="144"/>
        <v>0</v>
      </c>
      <c r="D226" s="48">
        <f t="shared" si="145"/>
        <v>0</v>
      </c>
      <c r="E226" s="48">
        <f t="shared" si="146"/>
        <v>0</v>
      </c>
      <c r="F226" s="48">
        <f t="shared" si="147"/>
        <v>0</v>
      </c>
      <c r="G226" s="48">
        <f t="shared" si="140"/>
        <v>0</v>
      </c>
      <c r="H226" s="48">
        <f t="shared" si="148"/>
        <v>0</v>
      </c>
      <c r="I226" s="48">
        <f t="shared" si="149"/>
        <v>0</v>
      </c>
      <c r="J226" s="48">
        <f t="shared" si="141"/>
        <v>0</v>
      </c>
      <c r="K226" s="6" t="b">
        <f t="shared" si="142"/>
        <v>1</v>
      </c>
      <c r="N226" s="2">
        <f t="shared" si="150"/>
        <v>0</v>
      </c>
      <c r="O226" s="2">
        <f>IFERROR(VLOOKUP($A226,'강남영업본부 IU'!$A:$I,3,FALSE),0)</f>
        <v>0</v>
      </c>
      <c r="P226" s="2">
        <f>IFERROR(VLOOKUP($A226,'강남영업본부 IU'!$A:$I,4,FALSE),0)</f>
        <v>0</v>
      </c>
      <c r="Q226" s="2">
        <f>IFERROR(VLOOKUP($A226,'강남영업본부 IU'!$A:$I,5,FALSE),0)</f>
        <v>0</v>
      </c>
      <c r="R226" s="2">
        <f>IFERROR(VLOOKUP($A226,'강남영업본부 IU'!$A:$I,6,FALSE),0)</f>
        <v>0</v>
      </c>
      <c r="T226" s="2">
        <f>IFERROR(VLOOKUP($A226,'강남영업본부 IU'!$A:$I,8,FALSE),0)</f>
        <v>0</v>
      </c>
      <c r="U226" s="2">
        <f>IFERROR(VLOOKUP($A226,'강남영업본부 IU'!$A:$I,9,FALSE),0)</f>
        <v>0</v>
      </c>
      <c r="V226" s="2" t="b">
        <f t="shared" si="153"/>
        <v>1</v>
      </c>
      <c r="Z226" s="6">
        <f t="shared" si="133"/>
        <v>0</v>
      </c>
      <c r="AA226" s="2">
        <f t="shared" si="134"/>
        <v>0</v>
      </c>
      <c r="AB226" s="2">
        <f t="shared" si="135"/>
        <v>0</v>
      </c>
      <c r="AC226" s="2">
        <f t="shared" si="136"/>
        <v>0</v>
      </c>
      <c r="AD226" s="2">
        <f t="shared" si="137"/>
        <v>0</v>
      </c>
      <c r="AE226" s="2">
        <f t="shared" si="138"/>
        <v>0</v>
      </c>
      <c r="AF226" s="2">
        <f t="shared" si="139"/>
        <v>0</v>
      </c>
      <c r="AG226" s="2" t="b">
        <f t="shared" si="143"/>
        <v>1</v>
      </c>
    </row>
    <row r="227" spans="1:33" ht="16" x14ac:dyDescent="0.25">
      <c r="A227" s="25" t="s">
        <v>247</v>
      </c>
      <c r="B227" s="48">
        <f t="shared" si="151"/>
        <v>0</v>
      </c>
      <c r="C227" s="48">
        <f t="shared" si="144"/>
        <v>0</v>
      </c>
      <c r="D227" s="48">
        <f t="shared" si="145"/>
        <v>0</v>
      </c>
      <c r="E227" s="48">
        <f t="shared" si="146"/>
        <v>0</v>
      </c>
      <c r="F227" s="48">
        <f t="shared" si="147"/>
        <v>0</v>
      </c>
      <c r="G227" s="48">
        <f t="shared" si="140"/>
        <v>0</v>
      </c>
      <c r="H227" s="48">
        <f t="shared" si="148"/>
        <v>0</v>
      </c>
      <c r="I227" s="48">
        <f t="shared" si="149"/>
        <v>0</v>
      </c>
      <c r="J227" s="48">
        <f t="shared" si="141"/>
        <v>0</v>
      </c>
      <c r="K227" s="6" t="b">
        <f t="shared" si="142"/>
        <v>1</v>
      </c>
      <c r="N227" s="2">
        <f t="shared" si="150"/>
        <v>0</v>
      </c>
      <c r="O227" s="2">
        <f>IFERROR(VLOOKUP($A227,'강남영업본부 IU'!$A:$I,3,FALSE),0)</f>
        <v>0</v>
      </c>
      <c r="P227" s="2">
        <f>IFERROR(VLOOKUP($A227,'강남영업본부 IU'!$A:$I,4,FALSE),0)</f>
        <v>0</v>
      </c>
      <c r="Q227" s="2">
        <f>IFERROR(VLOOKUP($A227,'강남영업본부 IU'!$A:$I,5,FALSE),0)</f>
        <v>0</v>
      </c>
      <c r="R227" s="2">
        <f>IFERROR(VLOOKUP($A227,'강남영업본부 IU'!$A:$I,6,FALSE),0)</f>
        <v>0</v>
      </c>
      <c r="T227" s="2">
        <f>IFERROR(VLOOKUP($A227,'강남영업본부 IU'!$A:$I,8,FALSE),0)</f>
        <v>0</v>
      </c>
      <c r="U227" s="2">
        <f>IFERROR(VLOOKUP($A227,'강남영업본부 IU'!$A:$I,9,FALSE),0)</f>
        <v>0</v>
      </c>
      <c r="V227" s="2" t="b">
        <f t="shared" si="153"/>
        <v>1</v>
      </c>
      <c r="Z227" s="6">
        <f t="shared" si="133"/>
        <v>0</v>
      </c>
      <c r="AA227" s="2">
        <f t="shared" si="134"/>
        <v>0</v>
      </c>
      <c r="AB227" s="2">
        <f t="shared" si="135"/>
        <v>0</v>
      </c>
      <c r="AC227" s="2">
        <f t="shared" si="136"/>
        <v>0</v>
      </c>
      <c r="AD227" s="2">
        <f t="shared" si="137"/>
        <v>0</v>
      </c>
      <c r="AE227" s="2">
        <f t="shared" si="138"/>
        <v>0</v>
      </c>
      <c r="AF227" s="2">
        <f t="shared" si="139"/>
        <v>0</v>
      </c>
      <c r="AG227" s="2" t="b">
        <f t="shared" si="143"/>
        <v>1</v>
      </c>
    </row>
    <row r="228" spans="1:33" ht="16" x14ac:dyDescent="0.25">
      <c r="A228" s="25" t="s">
        <v>258</v>
      </c>
      <c r="B228" s="48">
        <f t="shared" si="151"/>
        <v>0</v>
      </c>
      <c r="C228" s="48">
        <f t="shared" si="144"/>
        <v>0</v>
      </c>
      <c r="D228" s="48">
        <f t="shared" si="145"/>
        <v>0</v>
      </c>
      <c r="E228" s="48">
        <f t="shared" si="146"/>
        <v>0</v>
      </c>
      <c r="F228" s="48">
        <f t="shared" si="147"/>
        <v>0</v>
      </c>
      <c r="G228" s="48">
        <f t="shared" si="140"/>
        <v>0</v>
      </c>
      <c r="H228" s="48">
        <f t="shared" si="148"/>
        <v>0</v>
      </c>
      <c r="I228" s="48">
        <f t="shared" si="149"/>
        <v>0</v>
      </c>
      <c r="J228" s="48">
        <f t="shared" si="141"/>
        <v>0</v>
      </c>
      <c r="K228" s="6" t="b">
        <f t="shared" si="142"/>
        <v>1</v>
      </c>
      <c r="N228" s="2">
        <f t="shared" si="150"/>
        <v>0</v>
      </c>
      <c r="O228" s="2">
        <f>IFERROR(VLOOKUP($A228,'강남영업본부 IU'!$A:$I,3,FALSE),0)</f>
        <v>0</v>
      </c>
      <c r="P228" s="2">
        <f>IFERROR(VLOOKUP($A228,'강남영업본부 IU'!$A:$I,4,FALSE),0)</f>
        <v>0</v>
      </c>
      <c r="Q228" s="2">
        <f>IFERROR(VLOOKUP($A228,'강남영업본부 IU'!$A:$I,5,FALSE),0)</f>
        <v>0</v>
      </c>
      <c r="R228" s="2">
        <f>IFERROR(VLOOKUP($A228,'강남영업본부 IU'!$A:$I,6,FALSE),0)</f>
        <v>0</v>
      </c>
      <c r="T228" s="2">
        <f>IFERROR(VLOOKUP($A228,'강남영업본부 IU'!$A:$I,8,FALSE),0)</f>
        <v>0</v>
      </c>
      <c r="U228" s="2">
        <f>IFERROR(VLOOKUP($A228,'강남영업본부 IU'!$A:$I,9,FALSE),0)</f>
        <v>0</v>
      </c>
      <c r="V228" s="2" t="b">
        <f t="shared" si="153"/>
        <v>1</v>
      </c>
      <c r="Z228" s="6">
        <f t="shared" si="133"/>
        <v>0</v>
      </c>
      <c r="AA228" s="2">
        <f t="shared" si="134"/>
        <v>0</v>
      </c>
      <c r="AB228" s="2">
        <f t="shared" si="135"/>
        <v>0</v>
      </c>
      <c r="AC228" s="2">
        <f t="shared" si="136"/>
        <v>0</v>
      </c>
      <c r="AD228" s="2">
        <f t="shared" si="137"/>
        <v>0</v>
      </c>
      <c r="AE228" s="2">
        <f t="shared" si="138"/>
        <v>0</v>
      </c>
      <c r="AF228" s="2">
        <f t="shared" si="139"/>
        <v>0</v>
      </c>
      <c r="AG228" s="2" t="b">
        <f t="shared" si="143"/>
        <v>1</v>
      </c>
    </row>
    <row r="229" spans="1:33" ht="16" x14ac:dyDescent="0.25">
      <c r="A229" s="28" t="s">
        <v>248</v>
      </c>
      <c r="B229" s="48">
        <f t="shared" si="151"/>
        <v>0</v>
      </c>
      <c r="C229" s="48">
        <f t="shared" si="144"/>
        <v>0</v>
      </c>
      <c r="D229" s="48">
        <f t="shared" si="145"/>
        <v>0</v>
      </c>
      <c r="E229" s="48">
        <f t="shared" si="146"/>
        <v>0</v>
      </c>
      <c r="F229" s="48">
        <f t="shared" si="147"/>
        <v>0</v>
      </c>
      <c r="G229" s="48">
        <f t="shared" si="140"/>
        <v>0</v>
      </c>
      <c r="H229" s="48">
        <f t="shared" si="148"/>
        <v>0</v>
      </c>
      <c r="I229" s="48">
        <f t="shared" si="149"/>
        <v>0</v>
      </c>
      <c r="J229" s="48">
        <f t="shared" si="141"/>
        <v>0</v>
      </c>
      <c r="K229" s="6" t="b">
        <f t="shared" si="142"/>
        <v>1</v>
      </c>
      <c r="N229" s="2">
        <f t="shared" si="150"/>
        <v>0</v>
      </c>
      <c r="O229" s="2">
        <f>IFERROR(VLOOKUP($A229,'강남영업본부 IU'!$A:$I,3,FALSE),0)</f>
        <v>0</v>
      </c>
      <c r="P229" s="2">
        <f>IFERROR(VLOOKUP($A229,'강남영업본부 IU'!$A:$I,4,FALSE),0)</f>
        <v>0</v>
      </c>
      <c r="Q229" s="2">
        <f>IFERROR(VLOOKUP($A229,'강남영업본부 IU'!$A:$I,5,FALSE),0)</f>
        <v>0</v>
      </c>
      <c r="R229" s="2">
        <f>IFERROR(VLOOKUP($A229,'강남영업본부 IU'!$A:$I,6,FALSE),0)</f>
        <v>0</v>
      </c>
      <c r="T229" s="2">
        <f>IFERROR(VLOOKUP($A229,'강남영업본부 IU'!$A:$I,8,FALSE),0)</f>
        <v>0</v>
      </c>
      <c r="U229" s="2">
        <f>IFERROR(VLOOKUP($A229,'강남영업본부 IU'!$A:$I,9,FALSE),0)</f>
        <v>0</v>
      </c>
      <c r="V229" s="2" t="b">
        <f t="shared" si="153"/>
        <v>1</v>
      </c>
      <c r="Z229" s="6">
        <f t="shared" si="133"/>
        <v>0</v>
      </c>
      <c r="AA229" s="2">
        <f t="shared" si="134"/>
        <v>0</v>
      </c>
      <c r="AB229" s="2">
        <f t="shared" si="135"/>
        <v>0</v>
      </c>
      <c r="AC229" s="2">
        <f t="shared" si="136"/>
        <v>0</v>
      </c>
      <c r="AD229" s="2">
        <f t="shared" si="137"/>
        <v>0</v>
      </c>
      <c r="AE229" s="2">
        <f t="shared" si="138"/>
        <v>0</v>
      </c>
      <c r="AF229" s="2">
        <f t="shared" si="139"/>
        <v>0</v>
      </c>
      <c r="AG229" s="2" t="b">
        <f t="shared" si="143"/>
        <v>1</v>
      </c>
    </row>
    <row r="230" spans="1:33" ht="16" x14ac:dyDescent="0.25">
      <c r="A230" s="25" t="s">
        <v>112</v>
      </c>
      <c r="B230" s="48">
        <f t="shared" si="151"/>
        <v>-136364</v>
      </c>
      <c r="C230" s="48">
        <f t="shared" si="144"/>
        <v>0</v>
      </c>
      <c r="D230" s="48">
        <f t="shared" si="145"/>
        <v>0</v>
      </c>
      <c r="E230" s="48">
        <f t="shared" si="146"/>
        <v>-136364</v>
      </c>
      <c r="F230" s="48">
        <f t="shared" si="147"/>
        <v>0</v>
      </c>
      <c r="G230" s="48">
        <f t="shared" si="140"/>
        <v>0</v>
      </c>
      <c r="H230" s="48">
        <f t="shared" si="148"/>
        <v>0</v>
      </c>
      <c r="I230" s="48">
        <f t="shared" si="149"/>
        <v>0</v>
      </c>
      <c r="J230" s="48">
        <f t="shared" si="141"/>
        <v>0</v>
      </c>
      <c r="K230" s="6" t="b">
        <f t="shared" si="142"/>
        <v>1</v>
      </c>
      <c r="N230" s="2">
        <f t="shared" si="150"/>
        <v>-136364</v>
      </c>
      <c r="O230" s="2">
        <f>IFERROR(VLOOKUP($A230,'강남영업본부 IU'!$A:$I,3,FALSE),0)</f>
        <v>0</v>
      </c>
      <c r="P230" s="2">
        <f>IFERROR(VLOOKUP($A230,'강남영업본부 IU'!$A:$I,4,FALSE),0)</f>
        <v>0</v>
      </c>
      <c r="Q230" s="2">
        <f>IFERROR(VLOOKUP($A230,'강남영업본부 IU'!$A:$I,5,FALSE),0)</f>
        <v>0</v>
      </c>
      <c r="R230" s="2">
        <f>IFERROR(VLOOKUP($A230,'강남영업본부 IU'!$A:$I,6,FALSE),0)</f>
        <v>-136364</v>
      </c>
      <c r="T230" s="2">
        <f>IFERROR(VLOOKUP($A230,'강남영업본부 IU'!$A:$I,8,FALSE),0)</f>
        <v>0</v>
      </c>
      <c r="U230" s="2">
        <f>IFERROR(VLOOKUP($A230,'강남영업본부 IU'!$A:$I,9,FALSE),0)</f>
        <v>0</v>
      </c>
      <c r="V230" s="2" t="b">
        <f t="shared" si="153"/>
        <v>1</v>
      </c>
      <c r="Z230" s="6">
        <f t="shared" si="133"/>
        <v>0</v>
      </c>
      <c r="AA230" s="2">
        <f t="shared" si="134"/>
        <v>0</v>
      </c>
      <c r="AB230" s="2">
        <f t="shared" si="135"/>
        <v>0</v>
      </c>
      <c r="AC230" s="2">
        <f t="shared" si="136"/>
        <v>0</v>
      </c>
      <c r="AD230" s="2">
        <f t="shared" si="137"/>
        <v>0</v>
      </c>
      <c r="AE230" s="2">
        <f t="shared" si="138"/>
        <v>0</v>
      </c>
      <c r="AF230" s="2">
        <f t="shared" si="139"/>
        <v>0</v>
      </c>
      <c r="AG230" s="2" t="b">
        <f t="shared" si="143"/>
        <v>1</v>
      </c>
    </row>
    <row r="231" spans="1:33" ht="16" x14ac:dyDescent="0.25">
      <c r="A231" s="25" t="s">
        <v>249</v>
      </c>
      <c r="B231" s="48">
        <f t="shared" si="151"/>
        <v>0</v>
      </c>
      <c r="C231" s="48">
        <f t="shared" si="144"/>
        <v>0</v>
      </c>
      <c r="D231" s="48">
        <f t="shared" si="145"/>
        <v>0</v>
      </c>
      <c r="E231" s="48">
        <f t="shared" si="146"/>
        <v>0</v>
      </c>
      <c r="F231" s="48">
        <f t="shared" si="147"/>
        <v>0</v>
      </c>
      <c r="G231" s="48">
        <f t="shared" si="140"/>
        <v>0</v>
      </c>
      <c r="H231" s="48">
        <f t="shared" si="148"/>
        <v>0</v>
      </c>
      <c r="I231" s="48">
        <f t="shared" si="149"/>
        <v>0</v>
      </c>
      <c r="J231" s="48">
        <f t="shared" si="141"/>
        <v>0</v>
      </c>
      <c r="K231" s="6" t="b">
        <f t="shared" si="142"/>
        <v>1</v>
      </c>
      <c r="N231" s="2">
        <f t="shared" si="150"/>
        <v>0</v>
      </c>
      <c r="O231" s="2">
        <f>IFERROR(VLOOKUP($A231,'강남영업본부 IU'!$A:$I,3,FALSE),0)</f>
        <v>0</v>
      </c>
      <c r="P231" s="2">
        <f>IFERROR(VLOOKUP($A231,'강남영업본부 IU'!$A:$I,4,FALSE),0)</f>
        <v>0</v>
      </c>
      <c r="Q231" s="2">
        <f>IFERROR(VLOOKUP($A231,'강남영업본부 IU'!$A:$I,5,FALSE),0)</f>
        <v>0</v>
      </c>
      <c r="R231" s="2">
        <f>IFERROR(VLOOKUP($A231,'강남영업본부 IU'!$A:$I,6,FALSE),0)</f>
        <v>0</v>
      </c>
      <c r="T231" s="2">
        <f>IFERROR(VLOOKUP($A231,'강남영업본부 IU'!$A:$I,8,FALSE),0)</f>
        <v>0</v>
      </c>
      <c r="U231" s="2">
        <f>IFERROR(VLOOKUP($A231,'강남영업본부 IU'!$A:$I,9,FALSE),0)</f>
        <v>0</v>
      </c>
      <c r="V231" s="2" t="b">
        <f t="shared" si="153"/>
        <v>1</v>
      </c>
      <c r="Z231" s="6">
        <f t="shared" si="133"/>
        <v>0</v>
      </c>
      <c r="AA231" s="2">
        <f t="shared" si="134"/>
        <v>0</v>
      </c>
      <c r="AB231" s="2">
        <f t="shared" si="135"/>
        <v>0</v>
      </c>
      <c r="AC231" s="2">
        <f t="shared" si="136"/>
        <v>0</v>
      </c>
      <c r="AD231" s="2">
        <f t="shared" si="137"/>
        <v>0</v>
      </c>
      <c r="AE231" s="2">
        <f t="shared" si="138"/>
        <v>0</v>
      </c>
      <c r="AF231" s="2">
        <f t="shared" si="139"/>
        <v>0</v>
      </c>
      <c r="AG231" s="2" t="b">
        <f t="shared" si="143"/>
        <v>1</v>
      </c>
    </row>
    <row r="232" spans="1:33" ht="16" x14ac:dyDescent="0.25">
      <c r="A232" s="25" t="s">
        <v>250</v>
      </c>
      <c r="B232" s="48">
        <f t="shared" si="151"/>
        <v>0</v>
      </c>
      <c r="C232" s="48">
        <f t="shared" si="144"/>
        <v>0</v>
      </c>
      <c r="D232" s="48">
        <f t="shared" si="145"/>
        <v>0</v>
      </c>
      <c r="E232" s="48">
        <f t="shared" si="146"/>
        <v>0</v>
      </c>
      <c r="F232" s="48">
        <f t="shared" si="147"/>
        <v>0</v>
      </c>
      <c r="G232" s="48">
        <f t="shared" si="140"/>
        <v>0</v>
      </c>
      <c r="H232" s="48">
        <f t="shared" si="148"/>
        <v>0</v>
      </c>
      <c r="I232" s="48">
        <f t="shared" si="149"/>
        <v>0</v>
      </c>
      <c r="J232" s="48">
        <f t="shared" si="141"/>
        <v>0</v>
      </c>
      <c r="K232" s="6" t="b">
        <f t="shared" si="142"/>
        <v>1</v>
      </c>
      <c r="N232" s="2">
        <f t="shared" si="150"/>
        <v>0</v>
      </c>
      <c r="O232" s="2">
        <f>IFERROR(VLOOKUP($A232,'강남영업본부 IU'!$A:$I,3,FALSE),0)</f>
        <v>0</v>
      </c>
      <c r="P232" s="2">
        <f>IFERROR(VLOOKUP($A232,'강남영업본부 IU'!$A:$I,4,FALSE),0)</f>
        <v>0</v>
      </c>
      <c r="Q232" s="2">
        <f>IFERROR(VLOOKUP($A232,'강남영업본부 IU'!$A:$I,5,FALSE),0)</f>
        <v>0</v>
      </c>
      <c r="R232" s="2">
        <f>IFERROR(VLOOKUP($A232,'강남영업본부 IU'!$A:$I,6,FALSE),0)</f>
        <v>0</v>
      </c>
      <c r="T232" s="2">
        <f>IFERROR(VLOOKUP($A232,'강남영업본부 IU'!$A:$I,8,FALSE),0)</f>
        <v>0</v>
      </c>
      <c r="U232" s="2">
        <f>IFERROR(VLOOKUP($A232,'강남영업본부 IU'!$A:$I,9,FALSE),0)</f>
        <v>0</v>
      </c>
      <c r="V232" s="2" t="b">
        <f t="shared" si="153"/>
        <v>1</v>
      </c>
      <c r="Z232" s="6">
        <f t="shared" si="133"/>
        <v>0</v>
      </c>
      <c r="AA232" s="2">
        <f t="shared" si="134"/>
        <v>0</v>
      </c>
      <c r="AB232" s="2">
        <f t="shared" si="135"/>
        <v>0</v>
      </c>
      <c r="AC232" s="2">
        <f t="shared" si="136"/>
        <v>0</v>
      </c>
      <c r="AD232" s="2">
        <f t="shared" si="137"/>
        <v>0</v>
      </c>
      <c r="AE232" s="2">
        <f t="shared" si="138"/>
        <v>0</v>
      </c>
      <c r="AF232" s="2">
        <f t="shared" si="139"/>
        <v>0</v>
      </c>
      <c r="AG232" s="2" t="b">
        <f t="shared" si="143"/>
        <v>1</v>
      </c>
    </row>
    <row r="233" spans="1:33" ht="16" x14ac:dyDescent="0.25">
      <c r="A233" s="26" t="s">
        <v>113</v>
      </c>
      <c r="B233" s="48">
        <f t="shared" si="151"/>
        <v>0</v>
      </c>
      <c r="C233" s="48">
        <f t="shared" si="144"/>
        <v>0</v>
      </c>
      <c r="D233" s="48">
        <f t="shared" si="145"/>
        <v>0</v>
      </c>
      <c r="E233" s="48">
        <f t="shared" si="146"/>
        <v>0</v>
      </c>
      <c r="F233" s="48">
        <f t="shared" si="147"/>
        <v>0</v>
      </c>
      <c r="G233" s="48">
        <f t="shared" si="140"/>
        <v>0</v>
      </c>
      <c r="H233" s="48">
        <f t="shared" si="148"/>
        <v>0</v>
      </c>
      <c r="I233" s="48">
        <f t="shared" si="149"/>
        <v>0</v>
      </c>
      <c r="J233" s="48">
        <f t="shared" si="141"/>
        <v>0</v>
      </c>
      <c r="K233" s="6" t="b">
        <f t="shared" si="142"/>
        <v>1</v>
      </c>
      <c r="N233" s="2">
        <f t="shared" si="150"/>
        <v>0</v>
      </c>
      <c r="O233" s="2">
        <f>IFERROR(VLOOKUP($A233,'강남영업본부 IU'!$A:$I,3,FALSE),0)</f>
        <v>0</v>
      </c>
      <c r="P233" s="2">
        <f>IFERROR(VLOOKUP($A233,'강남영업본부 IU'!$A:$I,4,FALSE),0)</f>
        <v>0</v>
      </c>
      <c r="Q233" s="2">
        <f>IFERROR(VLOOKUP($A233,'강남영업본부 IU'!$A:$I,5,FALSE),0)</f>
        <v>0</v>
      </c>
      <c r="R233" s="2">
        <f>IFERROR(VLOOKUP($A233,'강남영업본부 IU'!$A:$I,6,FALSE),0)</f>
        <v>0</v>
      </c>
      <c r="T233" s="2">
        <f>IFERROR(VLOOKUP($A233,'강남영업본부 IU'!$A:$I,8,FALSE),0)</f>
        <v>0</v>
      </c>
      <c r="U233" s="2">
        <f>IFERROR(VLOOKUP($A233,'강남영업본부 IU'!$A:$I,9,FALSE),0)</f>
        <v>0</v>
      </c>
      <c r="V233" s="2" t="b">
        <f t="shared" si="153"/>
        <v>1</v>
      </c>
      <c r="Z233" s="6">
        <f t="shared" si="133"/>
        <v>0</v>
      </c>
      <c r="AA233" s="2">
        <f t="shared" si="134"/>
        <v>0</v>
      </c>
      <c r="AB233" s="2">
        <f t="shared" si="135"/>
        <v>0</v>
      </c>
      <c r="AC233" s="2">
        <f t="shared" si="136"/>
        <v>0</v>
      </c>
      <c r="AD233" s="2">
        <f t="shared" si="137"/>
        <v>0</v>
      </c>
      <c r="AE233" s="2">
        <f t="shared" si="138"/>
        <v>0</v>
      </c>
      <c r="AF233" s="2">
        <f t="shared" si="139"/>
        <v>0</v>
      </c>
      <c r="AG233" s="2" t="b">
        <f t="shared" si="143"/>
        <v>1</v>
      </c>
    </row>
    <row r="234" spans="1:33" ht="16" x14ac:dyDescent="0.25">
      <c r="A234" s="24" t="s">
        <v>114</v>
      </c>
      <c r="B234" s="48">
        <f t="shared" si="151"/>
        <v>0</v>
      </c>
      <c r="C234" s="48">
        <f t="shared" si="144"/>
        <v>0</v>
      </c>
      <c r="D234" s="48">
        <f t="shared" si="145"/>
        <v>0</v>
      </c>
      <c r="E234" s="48">
        <f t="shared" si="146"/>
        <v>0</v>
      </c>
      <c r="F234" s="48">
        <f t="shared" si="147"/>
        <v>0</v>
      </c>
      <c r="G234" s="48">
        <f t="shared" si="140"/>
        <v>0</v>
      </c>
      <c r="H234" s="48">
        <f t="shared" si="148"/>
        <v>0</v>
      </c>
      <c r="I234" s="48">
        <f t="shared" si="149"/>
        <v>0</v>
      </c>
      <c r="J234" s="48">
        <f t="shared" si="141"/>
        <v>0</v>
      </c>
      <c r="K234" s="6" t="b">
        <f t="shared" si="142"/>
        <v>1</v>
      </c>
      <c r="N234" s="2">
        <f t="shared" si="150"/>
        <v>0</v>
      </c>
      <c r="O234" s="2">
        <f>IFERROR(VLOOKUP($A234,'강남영업본부 IU'!$A:$I,3,FALSE),0)</f>
        <v>0</v>
      </c>
      <c r="P234" s="2">
        <f>IFERROR(VLOOKUP($A234,'강남영업본부 IU'!$A:$I,4,FALSE),0)</f>
        <v>0</v>
      </c>
      <c r="Q234" s="2">
        <f>IFERROR(VLOOKUP($A234,'강남영업본부 IU'!$A:$I,5,FALSE),0)</f>
        <v>0</v>
      </c>
      <c r="R234" s="2">
        <f>IFERROR(VLOOKUP($A234,'강남영업본부 IU'!$A:$I,6,FALSE),0)</f>
        <v>0</v>
      </c>
      <c r="T234" s="2">
        <f>IFERROR(VLOOKUP($A234,'강남영업본부 IU'!$A:$I,8,FALSE),0)</f>
        <v>0</v>
      </c>
      <c r="U234" s="2">
        <f>IFERROR(VLOOKUP($A234,'강남영업본부 IU'!$A:$I,9,FALSE),0)</f>
        <v>0</v>
      </c>
      <c r="V234" s="2" t="b">
        <f t="shared" si="153"/>
        <v>1</v>
      </c>
      <c r="Z234" s="6">
        <f t="shared" si="133"/>
        <v>0</v>
      </c>
      <c r="AA234" s="2">
        <f t="shared" si="134"/>
        <v>0</v>
      </c>
      <c r="AB234" s="2">
        <f t="shared" si="135"/>
        <v>0</v>
      </c>
      <c r="AC234" s="2">
        <f t="shared" si="136"/>
        <v>0</v>
      </c>
      <c r="AD234" s="2">
        <f t="shared" si="137"/>
        <v>0</v>
      </c>
      <c r="AE234" s="2">
        <f t="shared" si="138"/>
        <v>0</v>
      </c>
      <c r="AF234" s="2">
        <f t="shared" si="139"/>
        <v>0</v>
      </c>
      <c r="AG234" s="2" t="b">
        <f t="shared" si="143"/>
        <v>1</v>
      </c>
    </row>
    <row r="235" spans="1:33" ht="16" x14ac:dyDescent="0.25">
      <c r="A235" s="33" t="s">
        <v>259</v>
      </c>
      <c r="B235" s="48">
        <f t="shared" si="151"/>
        <v>406894401</v>
      </c>
      <c r="C235" s="48">
        <f t="shared" si="144"/>
        <v>209384839</v>
      </c>
      <c r="D235" s="48">
        <f t="shared" si="145"/>
        <v>277454692</v>
      </c>
      <c r="E235" s="48">
        <f t="shared" si="146"/>
        <v>55049391</v>
      </c>
      <c r="F235" s="48">
        <f t="shared" si="147"/>
        <v>0</v>
      </c>
      <c r="G235" s="48">
        <f t="shared" si="140"/>
        <v>-122661432.9404323</v>
      </c>
      <c r="H235" s="48">
        <f t="shared" si="148"/>
        <v>0</v>
      </c>
      <c r="I235" s="48">
        <f t="shared" si="149"/>
        <v>0</v>
      </c>
      <c r="J235" s="48">
        <f t="shared" si="141"/>
        <v>-12333088.059567707</v>
      </c>
      <c r="K235" s="6" t="b">
        <f t="shared" si="142"/>
        <v>1</v>
      </c>
      <c r="N235" s="2">
        <f>N26-N27</f>
        <v>406894401</v>
      </c>
      <c r="O235" s="2">
        <f>O26-O27</f>
        <v>-134994521</v>
      </c>
      <c r="P235" s="2">
        <f>P26-P27</f>
        <v>209384839</v>
      </c>
      <c r="Q235" s="2">
        <f t="shared" ref="Q235:U235" si="155">Q26-Q27</f>
        <v>277454692</v>
      </c>
      <c r="R235" s="2">
        <f t="shared" si="155"/>
        <v>55049391</v>
      </c>
      <c r="T235" s="2">
        <f t="shared" si="155"/>
        <v>0</v>
      </c>
      <c r="U235" s="2">
        <f t="shared" si="155"/>
        <v>0</v>
      </c>
      <c r="V235" s="2" t="b">
        <f t="shared" si="153"/>
        <v>1</v>
      </c>
      <c r="Z235" s="6">
        <f t="shared" si="133"/>
        <v>-134994521</v>
      </c>
      <c r="AA235" s="2">
        <f t="shared" si="134"/>
        <v>-52294750.276876882</v>
      </c>
      <c r="AB235" s="2">
        <f t="shared" si="135"/>
        <v>-70366682.663555413</v>
      </c>
      <c r="AC235" s="2">
        <f t="shared" si="136"/>
        <v>-12333088.059567707</v>
      </c>
      <c r="AD235" s="2">
        <f t="shared" si="137"/>
        <v>0</v>
      </c>
      <c r="AE235" s="2">
        <f t="shared" si="138"/>
        <v>0</v>
      </c>
      <c r="AF235" s="2">
        <f t="shared" si="139"/>
        <v>0</v>
      </c>
      <c r="AG235" s="2" t="b">
        <f t="shared" si="143"/>
        <v>1</v>
      </c>
    </row>
    <row r="236" spans="1:33" ht="16" x14ac:dyDescent="0.25">
      <c r="A236" s="24" t="s">
        <v>115</v>
      </c>
      <c r="B236" s="48">
        <f t="shared" si="151"/>
        <v>0</v>
      </c>
      <c r="C236" s="48">
        <f t="shared" si="144"/>
        <v>0</v>
      </c>
      <c r="D236" s="48">
        <f t="shared" si="145"/>
        <v>0</v>
      </c>
      <c r="E236" s="48">
        <f t="shared" si="146"/>
        <v>0</v>
      </c>
      <c r="F236" s="48">
        <f t="shared" si="147"/>
        <v>0</v>
      </c>
      <c r="G236" s="48">
        <f t="shared" si="140"/>
        <v>0</v>
      </c>
      <c r="H236" s="48">
        <f t="shared" si="148"/>
        <v>0</v>
      </c>
      <c r="I236" s="48">
        <f t="shared" si="149"/>
        <v>0</v>
      </c>
      <c r="J236" s="48">
        <f t="shared" si="141"/>
        <v>0</v>
      </c>
      <c r="K236" s="6" t="b">
        <f t="shared" si="142"/>
        <v>1</v>
      </c>
      <c r="N236" s="2">
        <f t="shared" si="150"/>
        <v>0</v>
      </c>
      <c r="O236" s="2">
        <f>IFERROR(VLOOKUP($A236,'강남영업본부 IU'!$A:$I,3,FALSE),0)</f>
        <v>0</v>
      </c>
      <c r="P236" s="2">
        <f>IFERROR(VLOOKUP($A236,'강남영업본부 IU'!$A:$I,4,FALSE),0)</f>
        <v>0</v>
      </c>
      <c r="Q236" s="2">
        <f>IFERROR(VLOOKUP($A236,'강남영업본부 IU'!$A:$I,5,FALSE),0)</f>
        <v>0</v>
      </c>
      <c r="R236" s="2">
        <f>IFERROR(VLOOKUP($A236,'강남영업본부 IU'!$A:$I,6,FALSE),0)</f>
        <v>0</v>
      </c>
      <c r="T236" s="2">
        <f>IFERROR(VLOOKUP($A236,'강남영업본부 IU'!$A:$I,8,FALSE),0)</f>
        <v>0</v>
      </c>
      <c r="U236" s="2">
        <f>IFERROR(VLOOKUP($A236,'강남영업본부 IU'!$A:$I,9,FALSE),0)</f>
        <v>0</v>
      </c>
      <c r="V236" s="2" t="b">
        <f t="shared" si="153"/>
        <v>1</v>
      </c>
      <c r="Z236" s="6">
        <f t="shared" si="133"/>
        <v>0</v>
      </c>
      <c r="AA236" s="2">
        <f t="shared" si="134"/>
        <v>0</v>
      </c>
      <c r="AB236" s="2">
        <f t="shared" si="135"/>
        <v>0</v>
      </c>
      <c r="AC236" s="2">
        <f t="shared" si="136"/>
        <v>0</v>
      </c>
      <c r="AD236" s="2">
        <f t="shared" si="137"/>
        <v>0</v>
      </c>
      <c r="AE236" s="2">
        <f t="shared" si="138"/>
        <v>0</v>
      </c>
      <c r="AF236" s="2">
        <f t="shared" si="139"/>
        <v>0</v>
      </c>
      <c r="AG236" s="2" t="b">
        <f t="shared" si="143"/>
        <v>1</v>
      </c>
    </row>
    <row r="237" spans="1:33" ht="16" x14ac:dyDescent="0.25">
      <c r="A237" s="23" t="s">
        <v>179</v>
      </c>
      <c r="B237" s="48">
        <f t="shared" si="151"/>
        <v>0</v>
      </c>
      <c r="C237" s="48">
        <f t="shared" si="144"/>
        <v>0</v>
      </c>
      <c r="D237" s="48">
        <f t="shared" si="145"/>
        <v>0</v>
      </c>
      <c r="E237" s="48">
        <f t="shared" si="146"/>
        <v>0</v>
      </c>
      <c r="F237" s="48">
        <f t="shared" si="147"/>
        <v>0</v>
      </c>
      <c r="G237" s="48">
        <f t="shared" si="140"/>
        <v>0</v>
      </c>
      <c r="H237" s="48">
        <f t="shared" si="148"/>
        <v>0</v>
      </c>
      <c r="I237" s="48">
        <f t="shared" si="149"/>
        <v>0</v>
      </c>
      <c r="J237" s="48">
        <f t="shared" si="141"/>
        <v>0</v>
      </c>
      <c r="K237" s="6" t="b">
        <f t="shared" si="142"/>
        <v>1</v>
      </c>
      <c r="N237" s="2">
        <f t="shared" si="150"/>
        <v>0</v>
      </c>
      <c r="O237" s="2">
        <f>IFERROR(VLOOKUP($A237,'강남영업본부 IU'!$A:$I,3,FALSE),0)</f>
        <v>0</v>
      </c>
      <c r="P237" s="2">
        <f>IFERROR(VLOOKUP($A237,'강남영업본부 IU'!$A:$I,4,FALSE),0)</f>
        <v>0</v>
      </c>
      <c r="Q237" s="2">
        <f>IFERROR(VLOOKUP($A237,'강남영업본부 IU'!$A:$I,5,FALSE),0)</f>
        <v>0</v>
      </c>
      <c r="R237" s="2">
        <f>IFERROR(VLOOKUP($A237,'강남영업본부 IU'!$A:$I,6,FALSE),0)</f>
        <v>0</v>
      </c>
      <c r="T237" s="2">
        <f>IFERROR(VLOOKUP($A237,'강남영업본부 IU'!$A:$I,8,FALSE),0)</f>
        <v>0</v>
      </c>
      <c r="U237" s="2">
        <f>IFERROR(VLOOKUP($A237,'강남영업본부 IU'!$A:$I,9,FALSE),0)</f>
        <v>0</v>
      </c>
      <c r="V237" s="2" t="b">
        <f t="shared" si="153"/>
        <v>1</v>
      </c>
      <c r="Z237" s="6">
        <f t="shared" si="133"/>
        <v>0</v>
      </c>
      <c r="AA237" s="2">
        <f t="shared" si="134"/>
        <v>0</v>
      </c>
      <c r="AB237" s="2">
        <f t="shared" si="135"/>
        <v>0</v>
      </c>
      <c r="AC237" s="2">
        <f t="shared" si="136"/>
        <v>0</v>
      </c>
      <c r="AD237" s="2">
        <f t="shared" si="137"/>
        <v>0</v>
      </c>
      <c r="AE237" s="2">
        <f t="shared" si="138"/>
        <v>0</v>
      </c>
      <c r="AF237" s="2">
        <f t="shared" si="139"/>
        <v>0</v>
      </c>
      <c r="AG237" s="2" t="b">
        <f t="shared" si="143"/>
        <v>1</v>
      </c>
    </row>
    <row r="238" spans="1:33" ht="16" x14ac:dyDescent="0.25">
      <c r="A238" s="23" t="s">
        <v>180</v>
      </c>
      <c r="B238" s="48">
        <f t="shared" si="151"/>
        <v>0</v>
      </c>
      <c r="C238" s="48">
        <f t="shared" si="144"/>
        <v>0</v>
      </c>
      <c r="D238" s="48">
        <f t="shared" si="145"/>
        <v>0</v>
      </c>
      <c r="E238" s="48">
        <f t="shared" si="146"/>
        <v>0</v>
      </c>
      <c r="F238" s="48">
        <f t="shared" si="147"/>
        <v>0</v>
      </c>
      <c r="G238" s="48">
        <f t="shared" si="140"/>
        <v>0</v>
      </c>
      <c r="H238" s="48">
        <f t="shared" si="148"/>
        <v>0</v>
      </c>
      <c r="I238" s="48">
        <f t="shared" si="149"/>
        <v>0</v>
      </c>
      <c r="J238" s="48">
        <f t="shared" si="141"/>
        <v>0</v>
      </c>
      <c r="K238" s="6" t="b">
        <f t="shared" si="142"/>
        <v>1</v>
      </c>
      <c r="N238" s="2">
        <f t="shared" si="150"/>
        <v>0</v>
      </c>
      <c r="O238" s="2">
        <f>IFERROR(VLOOKUP($A238,'강남영업본부 IU'!$A:$I,3,FALSE),0)</f>
        <v>0</v>
      </c>
      <c r="P238" s="2">
        <f>IFERROR(VLOOKUP($A238,'강남영업본부 IU'!$A:$I,4,FALSE),0)</f>
        <v>0</v>
      </c>
      <c r="Q238" s="2">
        <f>IFERROR(VLOOKUP($A238,'강남영업본부 IU'!$A:$I,5,FALSE),0)</f>
        <v>0</v>
      </c>
      <c r="R238" s="2">
        <f>IFERROR(VLOOKUP($A238,'강남영업본부 IU'!$A:$I,6,FALSE),0)</f>
        <v>0</v>
      </c>
      <c r="T238" s="2">
        <f>IFERROR(VLOOKUP($A238,'강남영업본부 IU'!$A:$I,8,FALSE),0)</f>
        <v>0</v>
      </c>
      <c r="U238" s="2">
        <f>IFERROR(VLOOKUP($A238,'강남영업본부 IU'!$A:$I,9,FALSE),0)</f>
        <v>0</v>
      </c>
      <c r="V238" s="2" t="b">
        <f t="shared" si="153"/>
        <v>1</v>
      </c>
      <c r="Z238" s="6">
        <f t="shared" si="133"/>
        <v>0</v>
      </c>
      <c r="AA238" s="2">
        <f t="shared" si="134"/>
        <v>0</v>
      </c>
      <c r="AB238" s="2">
        <f t="shared" si="135"/>
        <v>0</v>
      </c>
      <c r="AC238" s="2">
        <f t="shared" si="136"/>
        <v>0</v>
      </c>
      <c r="AD238" s="2">
        <f t="shared" si="137"/>
        <v>0</v>
      </c>
      <c r="AE238" s="2">
        <f t="shared" si="138"/>
        <v>0</v>
      </c>
      <c r="AF238" s="2">
        <f t="shared" si="139"/>
        <v>0</v>
      </c>
      <c r="AG238" s="2" t="b">
        <f t="shared" si="143"/>
        <v>1</v>
      </c>
    </row>
    <row r="239" spans="1:33" ht="16" x14ac:dyDescent="0.25">
      <c r="A239" s="23" t="s">
        <v>335</v>
      </c>
      <c r="B239" s="48">
        <f t="shared" ref="B239" si="156">N239</f>
        <v>0</v>
      </c>
      <c r="C239" s="48">
        <f t="shared" si="144"/>
        <v>0</v>
      </c>
      <c r="D239" s="48">
        <f t="shared" si="145"/>
        <v>0</v>
      </c>
      <c r="E239" s="48">
        <f t="shared" si="146"/>
        <v>0</v>
      </c>
      <c r="F239" s="48">
        <f t="shared" si="147"/>
        <v>0</v>
      </c>
      <c r="G239" s="48">
        <f t="shared" si="140"/>
        <v>0</v>
      </c>
      <c r="H239" s="48">
        <f t="shared" si="148"/>
        <v>0</v>
      </c>
      <c r="I239" s="48">
        <f t="shared" si="149"/>
        <v>0</v>
      </c>
      <c r="J239" s="48">
        <f t="shared" si="141"/>
        <v>0</v>
      </c>
      <c r="K239" s="6" t="b">
        <f t="shared" si="142"/>
        <v>1</v>
      </c>
      <c r="N239" s="2">
        <f t="shared" si="150"/>
        <v>0</v>
      </c>
      <c r="O239" s="2">
        <f>IFERROR(VLOOKUP($A239,'강남영업본부 IU'!$A:$I,3,FALSE),0)</f>
        <v>0</v>
      </c>
      <c r="P239" s="2">
        <f>IFERROR(VLOOKUP($A239,'강남영업본부 IU'!$A:$I,4,FALSE),0)</f>
        <v>0</v>
      </c>
      <c r="Q239" s="2">
        <f>IFERROR(VLOOKUP($A239,'강남영업본부 IU'!$A:$I,5,FALSE),0)</f>
        <v>0</v>
      </c>
      <c r="R239" s="2">
        <f>IFERROR(VLOOKUP($A239,'강남영업본부 IU'!$A:$I,6,FALSE),0)</f>
        <v>0</v>
      </c>
      <c r="T239" s="2">
        <f>IFERROR(VLOOKUP($A239,'강남영업본부 IU'!$A:$I,8,FALSE),0)</f>
        <v>0</v>
      </c>
      <c r="U239" s="2">
        <f>IFERROR(VLOOKUP($A239,'강남영업본부 IU'!$A:$I,9,FALSE),0)</f>
        <v>0</v>
      </c>
      <c r="V239" s="2" t="b">
        <f t="shared" si="153"/>
        <v>1</v>
      </c>
      <c r="Z239" s="6">
        <f t="shared" si="133"/>
        <v>0</v>
      </c>
      <c r="AA239" s="2">
        <f t="shared" si="134"/>
        <v>0</v>
      </c>
      <c r="AB239" s="2">
        <f t="shared" si="135"/>
        <v>0</v>
      </c>
      <c r="AC239" s="2">
        <f t="shared" si="136"/>
        <v>0</v>
      </c>
      <c r="AD239" s="2">
        <f t="shared" si="137"/>
        <v>0</v>
      </c>
      <c r="AE239" s="2">
        <f t="shared" si="138"/>
        <v>0</v>
      </c>
      <c r="AF239" s="2">
        <f t="shared" si="139"/>
        <v>0</v>
      </c>
      <c r="AG239" s="2" t="b">
        <f t="shared" si="143"/>
        <v>1</v>
      </c>
    </row>
    <row r="240" spans="1:33" ht="16" x14ac:dyDescent="0.25">
      <c r="A240" s="23" t="s">
        <v>251</v>
      </c>
      <c r="B240" s="48">
        <f t="shared" si="151"/>
        <v>0</v>
      </c>
      <c r="C240" s="48">
        <f t="shared" si="144"/>
        <v>0</v>
      </c>
      <c r="D240" s="48">
        <f t="shared" si="145"/>
        <v>0</v>
      </c>
      <c r="E240" s="48">
        <f t="shared" si="146"/>
        <v>0</v>
      </c>
      <c r="F240" s="48">
        <f t="shared" si="147"/>
        <v>0</v>
      </c>
      <c r="G240" s="48">
        <f t="shared" si="140"/>
        <v>0</v>
      </c>
      <c r="H240" s="48">
        <f t="shared" si="148"/>
        <v>0</v>
      </c>
      <c r="I240" s="48">
        <f t="shared" si="149"/>
        <v>0</v>
      </c>
      <c r="J240" s="48">
        <f t="shared" si="141"/>
        <v>0</v>
      </c>
      <c r="K240" s="6" t="b">
        <f t="shared" si="142"/>
        <v>1</v>
      </c>
      <c r="N240" s="2">
        <f t="shared" si="150"/>
        <v>0</v>
      </c>
      <c r="O240" s="2">
        <f>IFERROR(VLOOKUP($A240,'강남영업본부 IU'!$A:$I,3,FALSE),0)</f>
        <v>0</v>
      </c>
      <c r="P240" s="2">
        <f>IFERROR(VLOOKUP($A240,'강남영업본부 IU'!$A:$I,4,FALSE),0)</f>
        <v>0</v>
      </c>
      <c r="Q240" s="2">
        <f>IFERROR(VLOOKUP($A240,'강남영업본부 IU'!$A:$I,5,FALSE),0)</f>
        <v>0</v>
      </c>
      <c r="R240" s="2">
        <f>IFERROR(VLOOKUP($A240,'강남영업본부 IU'!$A:$I,6,FALSE),0)</f>
        <v>0</v>
      </c>
      <c r="T240" s="2">
        <f>IFERROR(VLOOKUP($A240,'강남영업본부 IU'!$A:$I,8,FALSE),0)</f>
        <v>0</v>
      </c>
      <c r="U240" s="2">
        <f>IFERROR(VLOOKUP($A240,'강남영업본부 IU'!$A:$I,9,FALSE),0)</f>
        <v>0</v>
      </c>
      <c r="V240" s="2" t="b">
        <f t="shared" si="153"/>
        <v>1</v>
      </c>
      <c r="Z240" s="6">
        <f t="shared" si="133"/>
        <v>0</v>
      </c>
      <c r="AA240" s="2">
        <f t="shared" si="134"/>
        <v>0</v>
      </c>
      <c r="AB240" s="2">
        <f t="shared" si="135"/>
        <v>0</v>
      </c>
      <c r="AC240" s="2">
        <f t="shared" si="136"/>
        <v>0</v>
      </c>
      <c r="AD240" s="2">
        <f t="shared" si="137"/>
        <v>0</v>
      </c>
      <c r="AE240" s="2">
        <f t="shared" si="138"/>
        <v>0</v>
      </c>
      <c r="AF240" s="2">
        <f t="shared" si="139"/>
        <v>0</v>
      </c>
      <c r="AG240" s="2" t="b">
        <f t="shared" si="143"/>
        <v>1</v>
      </c>
    </row>
    <row r="241" spans="1:33" ht="16" x14ac:dyDescent="0.25">
      <c r="A241" s="112" t="s">
        <v>283</v>
      </c>
      <c r="B241" s="48">
        <f t="shared" ref="B241" si="157">N241</f>
        <v>0</v>
      </c>
      <c r="C241" s="48">
        <f t="shared" si="144"/>
        <v>0</v>
      </c>
      <c r="D241" s="48">
        <f t="shared" si="145"/>
        <v>0</v>
      </c>
      <c r="E241" s="48">
        <f t="shared" si="146"/>
        <v>0</v>
      </c>
      <c r="F241" s="48">
        <f t="shared" si="147"/>
        <v>0</v>
      </c>
      <c r="G241" s="48">
        <f t="shared" si="140"/>
        <v>0</v>
      </c>
      <c r="H241" s="48">
        <f t="shared" si="148"/>
        <v>0</v>
      </c>
      <c r="I241" s="48">
        <f t="shared" si="149"/>
        <v>0</v>
      </c>
      <c r="J241" s="48">
        <f t="shared" si="141"/>
        <v>0</v>
      </c>
      <c r="K241" s="6" t="b">
        <f t="shared" si="142"/>
        <v>1</v>
      </c>
      <c r="N241" s="2">
        <f t="shared" si="150"/>
        <v>0</v>
      </c>
      <c r="O241" s="2">
        <f>IFERROR(VLOOKUP($A241,'강남영업본부 IU'!$A:$I,3,FALSE),0)</f>
        <v>0</v>
      </c>
      <c r="P241" s="2">
        <f>IFERROR(VLOOKUP($A241,'강남영업본부 IU'!$A:$I,4,FALSE),0)</f>
        <v>0</v>
      </c>
      <c r="Q241" s="2">
        <f>IFERROR(VLOOKUP($A241,'강남영업본부 IU'!$A:$I,5,FALSE),0)</f>
        <v>0</v>
      </c>
      <c r="R241" s="2">
        <f>IFERROR(VLOOKUP($A241,'강남영업본부 IU'!$A:$I,6,FALSE),0)</f>
        <v>0</v>
      </c>
      <c r="T241" s="2">
        <f>IFERROR(VLOOKUP($A241,'강남영업본부 IU'!$A:$I,8,FALSE),0)</f>
        <v>0</v>
      </c>
      <c r="U241" s="2">
        <f>IFERROR(VLOOKUP($A241,'강남영업본부 IU'!$A:$I,9,FALSE),0)</f>
        <v>0</v>
      </c>
      <c r="V241" s="2" t="b">
        <f t="shared" si="153"/>
        <v>1</v>
      </c>
      <c r="Z241" s="6">
        <f t="shared" si="133"/>
        <v>0</v>
      </c>
      <c r="AA241" s="2">
        <f t="shared" si="134"/>
        <v>0</v>
      </c>
      <c r="AB241" s="2">
        <f t="shared" si="135"/>
        <v>0</v>
      </c>
      <c r="AC241" s="2">
        <f t="shared" si="136"/>
        <v>0</v>
      </c>
      <c r="AD241" s="2">
        <f t="shared" si="137"/>
        <v>0</v>
      </c>
      <c r="AE241" s="2">
        <f t="shared" si="138"/>
        <v>0</v>
      </c>
      <c r="AF241" s="2">
        <f t="shared" si="139"/>
        <v>0</v>
      </c>
      <c r="AG241" s="2" t="b">
        <f t="shared" si="143"/>
        <v>1</v>
      </c>
    </row>
    <row r="242" spans="1:33" ht="16" x14ac:dyDescent="0.25">
      <c r="A242" s="56" t="s">
        <v>302</v>
      </c>
      <c r="B242" s="48">
        <f t="shared" ref="B242" si="158">N242</f>
        <v>0</v>
      </c>
      <c r="C242" s="48">
        <f t="shared" si="144"/>
        <v>0</v>
      </c>
      <c r="D242" s="48">
        <f t="shared" si="145"/>
        <v>0</v>
      </c>
      <c r="E242" s="48">
        <f t="shared" si="146"/>
        <v>0</v>
      </c>
      <c r="F242" s="48">
        <f t="shared" si="147"/>
        <v>0</v>
      </c>
      <c r="G242" s="48">
        <f t="shared" si="140"/>
        <v>0</v>
      </c>
      <c r="H242" s="48">
        <f t="shared" si="148"/>
        <v>0</v>
      </c>
      <c r="I242" s="48">
        <f t="shared" si="149"/>
        <v>0</v>
      </c>
      <c r="J242" s="48">
        <f t="shared" si="141"/>
        <v>0</v>
      </c>
      <c r="K242" s="6" t="b">
        <f t="shared" si="142"/>
        <v>1</v>
      </c>
      <c r="N242" s="2">
        <f t="shared" si="150"/>
        <v>0</v>
      </c>
      <c r="O242" s="2">
        <f>IFERROR(VLOOKUP($A242,'강남영업본부 IU'!$A:$I,3,FALSE),0)</f>
        <v>0</v>
      </c>
      <c r="P242" s="2">
        <f>IFERROR(VLOOKUP($A242,'강남영업본부 IU'!$A:$I,4,FALSE),0)</f>
        <v>0</v>
      </c>
      <c r="Q242" s="2">
        <f>IFERROR(VLOOKUP($A242,'강남영업본부 IU'!$A:$I,5,FALSE),0)</f>
        <v>0</v>
      </c>
      <c r="R242" s="2">
        <f>IFERROR(VLOOKUP($A242,'강남영업본부 IU'!$A:$I,6,FALSE),0)</f>
        <v>0</v>
      </c>
      <c r="T242" s="2">
        <f>IFERROR(VLOOKUP($A242,'강남영업본부 IU'!$A:$I,8,FALSE),0)</f>
        <v>0</v>
      </c>
      <c r="U242" s="2">
        <f>IFERROR(VLOOKUP($A242,'강남영업본부 IU'!$A:$I,9,FALSE),0)</f>
        <v>0</v>
      </c>
      <c r="V242" s="2" t="b">
        <f t="shared" si="153"/>
        <v>1</v>
      </c>
      <c r="Z242" s="6">
        <f t="shared" si="133"/>
        <v>0</v>
      </c>
      <c r="AA242" s="2">
        <f t="shared" si="134"/>
        <v>0</v>
      </c>
      <c r="AB242" s="2">
        <f t="shared" si="135"/>
        <v>0</v>
      </c>
      <c r="AC242" s="2">
        <f t="shared" si="136"/>
        <v>0</v>
      </c>
      <c r="AD242" s="2">
        <f t="shared" si="137"/>
        <v>0</v>
      </c>
      <c r="AE242" s="2">
        <f t="shared" si="138"/>
        <v>0</v>
      </c>
      <c r="AF242" s="2">
        <f t="shared" si="139"/>
        <v>0</v>
      </c>
      <c r="AG242" s="2" t="b">
        <f t="shared" si="143"/>
        <v>1</v>
      </c>
    </row>
    <row r="243" spans="1:33" ht="16" x14ac:dyDescent="0.25">
      <c r="A243" s="23" t="s">
        <v>181</v>
      </c>
      <c r="B243" s="48">
        <f t="shared" si="151"/>
        <v>0</v>
      </c>
      <c r="C243" s="48">
        <f t="shared" si="144"/>
        <v>0</v>
      </c>
      <c r="D243" s="48">
        <f t="shared" si="145"/>
        <v>0</v>
      </c>
      <c r="E243" s="48">
        <f t="shared" si="146"/>
        <v>0</v>
      </c>
      <c r="F243" s="48">
        <f t="shared" si="147"/>
        <v>0</v>
      </c>
      <c r="G243" s="48">
        <f t="shared" si="140"/>
        <v>0</v>
      </c>
      <c r="H243" s="48">
        <f t="shared" si="148"/>
        <v>0</v>
      </c>
      <c r="I243" s="48">
        <f t="shared" si="149"/>
        <v>0</v>
      </c>
      <c r="J243" s="48">
        <f t="shared" si="141"/>
        <v>0</v>
      </c>
      <c r="K243" s="6" t="b">
        <f t="shared" si="142"/>
        <v>1</v>
      </c>
      <c r="N243" s="2">
        <f t="shared" si="150"/>
        <v>0</v>
      </c>
      <c r="O243" s="2">
        <f>IFERROR(VLOOKUP($A243,'강남영업본부 IU'!$A:$I,3,FALSE),0)</f>
        <v>0</v>
      </c>
      <c r="P243" s="2">
        <f>IFERROR(VLOOKUP($A243,'강남영업본부 IU'!$A:$I,4,FALSE),0)</f>
        <v>0</v>
      </c>
      <c r="Q243" s="2">
        <f>IFERROR(VLOOKUP($A243,'강남영업본부 IU'!$A:$I,5,FALSE),0)</f>
        <v>0</v>
      </c>
      <c r="R243" s="2">
        <f>IFERROR(VLOOKUP($A243,'강남영업본부 IU'!$A:$I,6,FALSE),0)</f>
        <v>0</v>
      </c>
      <c r="T243" s="2">
        <f>IFERROR(VLOOKUP($A243,'강남영업본부 IU'!$A:$I,8,FALSE),0)</f>
        <v>0</v>
      </c>
      <c r="U243" s="2">
        <f>IFERROR(VLOOKUP($A243,'강남영업본부 IU'!$A:$I,9,FALSE),0)</f>
        <v>0</v>
      </c>
      <c r="V243" s="2" t="b">
        <f t="shared" ref="V243:V254" si="159">N243=SUM(O243:U243)</f>
        <v>1</v>
      </c>
      <c r="Z243" s="6">
        <f t="shared" si="133"/>
        <v>0</v>
      </c>
      <c r="AA243" s="2">
        <f t="shared" si="134"/>
        <v>0</v>
      </c>
      <c r="AB243" s="2">
        <f t="shared" si="135"/>
        <v>0</v>
      </c>
      <c r="AC243" s="2">
        <f t="shared" si="136"/>
        <v>0</v>
      </c>
      <c r="AD243" s="2">
        <f t="shared" si="137"/>
        <v>0</v>
      </c>
      <c r="AE243" s="2">
        <f t="shared" si="138"/>
        <v>0</v>
      </c>
      <c r="AF243" s="2">
        <f t="shared" si="139"/>
        <v>0</v>
      </c>
      <c r="AG243" s="2" t="b">
        <f t="shared" si="143"/>
        <v>1</v>
      </c>
    </row>
    <row r="244" spans="1:33" ht="16" x14ac:dyDescent="0.25">
      <c r="A244" s="23" t="s">
        <v>252</v>
      </c>
      <c r="B244" s="48">
        <f t="shared" si="151"/>
        <v>0</v>
      </c>
      <c r="C244" s="48">
        <f t="shared" si="144"/>
        <v>0</v>
      </c>
      <c r="D244" s="48">
        <f t="shared" si="145"/>
        <v>0</v>
      </c>
      <c r="E244" s="48">
        <f t="shared" si="146"/>
        <v>0</v>
      </c>
      <c r="F244" s="48">
        <f t="shared" si="147"/>
        <v>0</v>
      </c>
      <c r="G244" s="48">
        <f t="shared" si="140"/>
        <v>0</v>
      </c>
      <c r="H244" s="48">
        <f t="shared" si="148"/>
        <v>0</v>
      </c>
      <c r="I244" s="48">
        <f t="shared" si="149"/>
        <v>0</v>
      </c>
      <c r="J244" s="48">
        <f t="shared" si="141"/>
        <v>0</v>
      </c>
      <c r="K244" s="6" t="b">
        <f t="shared" si="142"/>
        <v>1</v>
      </c>
      <c r="N244" s="2">
        <f t="shared" si="150"/>
        <v>0</v>
      </c>
      <c r="O244" s="2">
        <f>IFERROR(VLOOKUP($A244,'강남영업본부 IU'!$A:$I,3,FALSE),0)</f>
        <v>0</v>
      </c>
      <c r="P244" s="2">
        <f>IFERROR(VLOOKUP($A244,'강남영업본부 IU'!$A:$I,4,FALSE),0)</f>
        <v>0</v>
      </c>
      <c r="Q244" s="2">
        <f>IFERROR(VLOOKUP($A244,'강남영업본부 IU'!$A:$I,5,FALSE),0)</f>
        <v>0</v>
      </c>
      <c r="R244" s="2">
        <f>IFERROR(VLOOKUP($A244,'강남영업본부 IU'!$A:$I,6,FALSE),0)</f>
        <v>0</v>
      </c>
      <c r="T244" s="2">
        <f>IFERROR(VLOOKUP($A244,'강남영업본부 IU'!$A:$I,8,FALSE),0)</f>
        <v>0</v>
      </c>
      <c r="U244" s="2">
        <f>IFERROR(VLOOKUP($A244,'강남영업본부 IU'!$A:$I,9,FALSE),0)</f>
        <v>0</v>
      </c>
      <c r="V244" s="2" t="b">
        <f t="shared" si="159"/>
        <v>1</v>
      </c>
      <c r="Z244" s="6">
        <f t="shared" si="133"/>
        <v>0</v>
      </c>
      <c r="AA244" s="2">
        <f t="shared" si="134"/>
        <v>0</v>
      </c>
      <c r="AB244" s="2">
        <f t="shared" si="135"/>
        <v>0</v>
      </c>
      <c r="AC244" s="2">
        <f t="shared" si="136"/>
        <v>0</v>
      </c>
      <c r="AD244" s="2">
        <f t="shared" si="137"/>
        <v>0</v>
      </c>
      <c r="AE244" s="2">
        <f t="shared" si="138"/>
        <v>0</v>
      </c>
      <c r="AF244" s="2">
        <f t="shared" si="139"/>
        <v>0</v>
      </c>
      <c r="AG244" s="2" t="b">
        <f t="shared" si="143"/>
        <v>1</v>
      </c>
    </row>
    <row r="245" spans="1:33" ht="16" x14ac:dyDescent="0.25">
      <c r="A245" s="24" t="s">
        <v>116</v>
      </c>
      <c r="B245" s="48">
        <f t="shared" si="151"/>
        <v>0</v>
      </c>
      <c r="C245" s="48">
        <f t="shared" si="144"/>
        <v>0</v>
      </c>
      <c r="D245" s="48">
        <f t="shared" si="145"/>
        <v>0</v>
      </c>
      <c r="E245" s="48">
        <f t="shared" si="146"/>
        <v>0</v>
      </c>
      <c r="F245" s="48">
        <f t="shared" si="147"/>
        <v>0</v>
      </c>
      <c r="G245" s="48">
        <f t="shared" si="140"/>
        <v>0</v>
      </c>
      <c r="H245" s="48">
        <f t="shared" si="148"/>
        <v>0</v>
      </c>
      <c r="I245" s="48">
        <f t="shared" si="149"/>
        <v>0</v>
      </c>
      <c r="J245" s="48">
        <f t="shared" si="141"/>
        <v>0</v>
      </c>
      <c r="K245" s="6" t="b">
        <f t="shared" si="142"/>
        <v>1</v>
      </c>
      <c r="N245" s="2">
        <f t="shared" si="150"/>
        <v>0</v>
      </c>
      <c r="O245" s="2">
        <f>IFERROR(VLOOKUP($A245,'강남영업본부 IU'!$A:$I,3,FALSE),0)</f>
        <v>0</v>
      </c>
      <c r="P245" s="2">
        <f>IFERROR(VLOOKUP($A245,'강남영업본부 IU'!$A:$I,4,FALSE),0)</f>
        <v>0</v>
      </c>
      <c r="Q245" s="2">
        <f>IFERROR(VLOOKUP($A245,'강남영업본부 IU'!$A:$I,5,FALSE),0)</f>
        <v>0</v>
      </c>
      <c r="R245" s="2">
        <f>IFERROR(VLOOKUP($A245,'강남영업본부 IU'!$A:$I,6,FALSE),0)</f>
        <v>0</v>
      </c>
      <c r="T245" s="2">
        <f>IFERROR(VLOOKUP($A245,'강남영업본부 IU'!$A:$I,8,FALSE),0)</f>
        <v>0</v>
      </c>
      <c r="U245" s="2">
        <f>IFERROR(VLOOKUP($A245,'강남영업본부 IU'!$A:$I,9,FALSE),0)</f>
        <v>0</v>
      </c>
      <c r="V245" s="2" t="b">
        <f t="shared" si="159"/>
        <v>1</v>
      </c>
      <c r="Z245" s="6">
        <f t="shared" si="133"/>
        <v>0</v>
      </c>
      <c r="AA245" s="2">
        <f t="shared" si="134"/>
        <v>0</v>
      </c>
      <c r="AB245" s="2">
        <f t="shared" si="135"/>
        <v>0</v>
      </c>
      <c r="AC245" s="2">
        <f t="shared" si="136"/>
        <v>0</v>
      </c>
      <c r="AD245" s="2">
        <f t="shared" si="137"/>
        <v>0</v>
      </c>
      <c r="AE245" s="2">
        <f t="shared" si="138"/>
        <v>0</v>
      </c>
      <c r="AF245" s="2">
        <f t="shared" si="139"/>
        <v>0</v>
      </c>
      <c r="AG245" s="2" t="b">
        <f t="shared" si="143"/>
        <v>1</v>
      </c>
    </row>
    <row r="246" spans="1:33" ht="16" x14ac:dyDescent="0.25">
      <c r="A246" s="23" t="s">
        <v>182</v>
      </c>
      <c r="B246" s="48">
        <f t="shared" si="151"/>
        <v>0</v>
      </c>
      <c r="C246" s="48">
        <f t="shared" si="144"/>
        <v>0</v>
      </c>
      <c r="D246" s="48">
        <f t="shared" si="145"/>
        <v>0</v>
      </c>
      <c r="E246" s="48">
        <f t="shared" si="146"/>
        <v>0</v>
      </c>
      <c r="F246" s="48">
        <f t="shared" si="147"/>
        <v>0</v>
      </c>
      <c r="G246" s="48">
        <f t="shared" si="140"/>
        <v>0</v>
      </c>
      <c r="H246" s="48">
        <f t="shared" si="148"/>
        <v>0</v>
      </c>
      <c r="I246" s="48">
        <f t="shared" si="149"/>
        <v>0</v>
      </c>
      <c r="J246" s="48">
        <f t="shared" si="141"/>
        <v>0</v>
      </c>
      <c r="K246" s="6" t="b">
        <f t="shared" si="142"/>
        <v>1</v>
      </c>
      <c r="N246" s="2">
        <f t="shared" si="150"/>
        <v>0</v>
      </c>
      <c r="O246" s="2">
        <f>IFERROR(VLOOKUP($A246,'강남영업본부 IU'!$A:$I,3,FALSE),0)</f>
        <v>0</v>
      </c>
      <c r="P246" s="2">
        <f>IFERROR(VLOOKUP($A246,'강남영업본부 IU'!$A:$I,4,FALSE),0)</f>
        <v>0</v>
      </c>
      <c r="Q246" s="2">
        <f>IFERROR(VLOOKUP($A246,'강남영업본부 IU'!$A:$I,5,FALSE),0)</f>
        <v>0</v>
      </c>
      <c r="R246" s="2">
        <f>IFERROR(VLOOKUP($A246,'강남영업본부 IU'!$A:$I,6,FALSE),0)</f>
        <v>0</v>
      </c>
      <c r="T246" s="2">
        <f>IFERROR(VLOOKUP($A246,'강남영업본부 IU'!$A:$I,8,FALSE),0)</f>
        <v>0</v>
      </c>
      <c r="U246" s="2">
        <f>IFERROR(VLOOKUP($A246,'강남영업본부 IU'!$A:$I,9,FALSE),0)</f>
        <v>0</v>
      </c>
      <c r="V246" s="2" t="b">
        <f t="shared" si="159"/>
        <v>1</v>
      </c>
      <c r="Z246" s="6">
        <f t="shared" si="133"/>
        <v>0</v>
      </c>
      <c r="AA246" s="2">
        <f t="shared" si="134"/>
        <v>0</v>
      </c>
      <c r="AB246" s="2">
        <f t="shared" si="135"/>
        <v>0</v>
      </c>
      <c r="AC246" s="2">
        <f t="shared" si="136"/>
        <v>0</v>
      </c>
      <c r="AD246" s="2">
        <f t="shared" si="137"/>
        <v>0</v>
      </c>
      <c r="AE246" s="2">
        <f t="shared" si="138"/>
        <v>0</v>
      </c>
      <c r="AF246" s="2">
        <f t="shared" si="139"/>
        <v>0</v>
      </c>
      <c r="AG246" s="2" t="b">
        <f t="shared" si="143"/>
        <v>1</v>
      </c>
    </row>
    <row r="247" spans="1:33" ht="16" x14ac:dyDescent="0.25">
      <c r="A247" s="23" t="s">
        <v>328</v>
      </c>
      <c r="B247" s="48">
        <f t="shared" ref="B247:B248" si="160">N247</f>
        <v>0</v>
      </c>
      <c r="C247" s="48">
        <f t="shared" si="144"/>
        <v>0</v>
      </c>
      <c r="D247" s="48">
        <f t="shared" si="145"/>
        <v>0</v>
      </c>
      <c r="E247" s="48">
        <f t="shared" si="146"/>
        <v>0</v>
      </c>
      <c r="F247" s="48">
        <f t="shared" si="147"/>
        <v>0</v>
      </c>
      <c r="G247" s="48">
        <f t="shared" si="140"/>
        <v>0</v>
      </c>
      <c r="H247" s="48">
        <f t="shared" si="148"/>
        <v>0</v>
      </c>
      <c r="I247" s="48">
        <f t="shared" si="149"/>
        <v>0</v>
      </c>
      <c r="J247" s="48">
        <f t="shared" si="141"/>
        <v>0</v>
      </c>
      <c r="K247" s="6" t="b">
        <f t="shared" si="142"/>
        <v>1</v>
      </c>
      <c r="N247" s="2">
        <f t="shared" si="150"/>
        <v>0</v>
      </c>
      <c r="O247" s="2">
        <f>IFERROR(VLOOKUP($A247,'강남영업본부 IU'!$A:$I,3,FALSE),0)</f>
        <v>0</v>
      </c>
      <c r="P247" s="2">
        <f>IFERROR(VLOOKUP($A247,'강남영업본부 IU'!$A:$I,4,FALSE),0)</f>
        <v>0</v>
      </c>
      <c r="Q247" s="2">
        <f>IFERROR(VLOOKUP($A247,'강남영업본부 IU'!$A:$I,5,FALSE),0)</f>
        <v>0</v>
      </c>
      <c r="R247" s="2">
        <f>IFERROR(VLOOKUP($A247,'강남영업본부 IU'!$A:$I,6,FALSE),0)</f>
        <v>0</v>
      </c>
      <c r="T247" s="2">
        <f>IFERROR(VLOOKUP($A247,'강남영업본부 IU'!$A:$I,8,FALSE),0)</f>
        <v>0</v>
      </c>
      <c r="U247" s="2">
        <f>IFERROR(VLOOKUP($A247,'강남영업본부 IU'!$A:$I,9,FALSE),0)</f>
        <v>0</v>
      </c>
      <c r="V247" s="2" t="b">
        <f t="shared" si="159"/>
        <v>1</v>
      </c>
      <c r="Z247" s="6">
        <f t="shared" si="133"/>
        <v>0</v>
      </c>
      <c r="AA247" s="2">
        <f t="shared" si="134"/>
        <v>0</v>
      </c>
      <c r="AB247" s="2">
        <f t="shared" si="135"/>
        <v>0</v>
      </c>
      <c r="AC247" s="2">
        <f t="shared" si="136"/>
        <v>0</v>
      </c>
      <c r="AD247" s="2">
        <f t="shared" si="137"/>
        <v>0</v>
      </c>
      <c r="AE247" s="2">
        <f t="shared" si="138"/>
        <v>0</v>
      </c>
      <c r="AF247" s="2">
        <f t="shared" si="139"/>
        <v>0</v>
      </c>
      <c r="AG247" s="2" t="b">
        <f t="shared" si="143"/>
        <v>1</v>
      </c>
    </row>
    <row r="248" spans="1:33" ht="16" x14ac:dyDescent="0.25">
      <c r="A248" s="23" t="s">
        <v>329</v>
      </c>
      <c r="B248" s="48">
        <f t="shared" si="160"/>
        <v>0</v>
      </c>
      <c r="C248" s="48">
        <f t="shared" si="144"/>
        <v>0</v>
      </c>
      <c r="D248" s="48">
        <f t="shared" si="145"/>
        <v>0</v>
      </c>
      <c r="E248" s="48">
        <f t="shared" si="146"/>
        <v>0</v>
      </c>
      <c r="F248" s="48">
        <f t="shared" si="147"/>
        <v>0</v>
      </c>
      <c r="G248" s="48">
        <f t="shared" si="140"/>
        <v>0</v>
      </c>
      <c r="H248" s="48">
        <f t="shared" si="148"/>
        <v>0</v>
      </c>
      <c r="I248" s="48">
        <f t="shared" si="149"/>
        <v>0</v>
      </c>
      <c r="J248" s="48">
        <f t="shared" si="141"/>
        <v>0</v>
      </c>
      <c r="K248" s="6" t="b">
        <f t="shared" si="142"/>
        <v>1</v>
      </c>
      <c r="N248" s="2">
        <f t="shared" si="150"/>
        <v>0</v>
      </c>
      <c r="O248" s="2">
        <f>IFERROR(VLOOKUP($A248,'강남영업본부 IU'!$A:$I,3,FALSE),0)</f>
        <v>0</v>
      </c>
      <c r="P248" s="2">
        <f>IFERROR(VLOOKUP($A248,'강남영업본부 IU'!$A:$I,4,FALSE),0)</f>
        <v>0</v>
      </c>
      <c r="Q248" s="2">
        <f>IFERROR(VLOOKUP($A248,'강남영업본부 IU'!$A:$I,5,FALSE),0)</f>
        <v>0</v>
      </c>
      <c r="R248" s="2">
        <f>IFERROR(VLOOKUP($A248,'강남영업본부 IU'!$A:$I,6,FALSE),0)</f>
        <v>0</v>
      </c>
      <c r="T248" s="2">
        <f>IFERROR(VLOOKUP($A248,'강남영업본부 IU'!$A:$I,8,FALSE),0)</f>
        <v>0</v>
      </c>
      <c r="U248" s="2">
        <f>IFERROR(VLOOKUP($A248,'강남영업본부 IU'!$A:$I,9,FALSE),0)</f>
        <v>0</v>
      </c>
      <c r="V248" s="2" t="b">
        <f t="shared" si="159"/>
        <v>1</v>
      </c>
      <c r="Z248" s="6">
        <f t="shared" si="133"/>
        <v>0</v>
      </c>
      <c r="AA248" s="2">
        <f t="shared" si="134"/>
        <v>0</v>
      </c>
      <c r="AB248" s="2">
        <f t="shared" si="135"/>
        <v>0</v>
      </c>
      <c r="AC248" s="2">
        <f t="shared" si="136"/>
        <v>0</v>
      </c>
      <c r="AD248" s="2">
        <f t="shared" si="137"/>
        <v>0</v>
      </c>
      <c r="AE248" s="2">
        <f t="shared" si="138"/>
        <v>0</v>
      </c>
      <c r="AF248" s="2">
        <f t="shared" si="139"/>
        <v>0</v>
      </c>
      <c r="AG248" s="2" t="b">
        <f t="shared" si="143"/>
        <v>1</v>
      </c>
    </row>
    <row r="249" spans="1:33" ht="16" x14ac:dyDescent="0.25">
      <c r="A249" s="23" t="s">
        <v>253</v>
      </c>
      <c r="B249" s="48">
        <f t="shared" si="151"/>
        <v>0</v>
      </c>
      <c r="C249" s="48">
        <f t="shared" si="144"/>
        <v>0</v>
      </c>
      <c r="D249" s="48">
        <f t="shared" si="145"/>
        <v>0</v>
      </c>
      <c r="E249" s="48">
        <f t="shared" si="146"/>
        <v>0</v>
      </c>
      <c r="F249" s="48">
        <f t="shared" si="147"/>
        <v>0</v>
      </c>
      <c r="G249" s="48">
        <f t="shared" si="140"/>
        <v>0</v>
      </c>
      <c r="H249" s="48">
        <f t="shared" si="148"/>
        <v>0</v>
      </c>
      <c r="I249" s="48">
        <f t="shared" si="149"/>
        <v>0</v>
      </c>
      <c r="J249" s="48">
        <f t="shared" si="141"/>
        <v>0</v>
      </c>
      <c r="K249" s="6" t="b">
        <f t="shared" si="142"/>
        <v>1</v>
      </c>
      <c r="N249" s="2">
        <f t="shared" si="150"/>
        <v>0</v>
      </c>
      <c r="O249" s="2">
        <f>IFERROR(VLOOKUP($A249,'강남영업본부 IU'!$A:$I,3,FALSE),0)</f>
        <v>0</v>
      </c>
      <c r="P249" s="2">
        <f>IFERROR(VLOOKUP($A249,'강남영업본부 IU'!$A:$I,4,FALSE),0)</f>
        <v>0</v>
      </c>
      <c r="Q249" s="2">
        <f>IFERROR(VLOOKUP($A249,'강남영업본부 IU'!$A:$I,5,FALSE),0)</f>
        <v>0</v>
      </c>
      <c r="R249" s="2">
        <f>IFERROR(VLOOKUP($A249,'강남영업본부 IU'!$A:$I,6,FALSE),0)</f>
        <v>0</v>
      </c>
      <c r="T249" s="2">
        <f>IFERROR(VLOOKUP($A249,'강남영업본부 IU'!$A:$I,8,FALSE),0)</f>
        <v>0</v>
      </c>
      <c r="U249" s="2">
        <f>IFERROR(VLOOKUP($A249,'강남영업본부 IU'!$A:$I,9,FALSE),0)</f>
        <v>0</v>
      </c>
      <c r="V249" s="2" t="b">
        <f t="shared" si="159"/>
        <v>1</v>
      </c>
      <c r="Z249" s="6">
        <f t="shared" si="133"/>
        <v>0</v>
      </c>
      <c r="AA249" s="2">
        <f t="shared" si="134"/>
        <v>0</v>
      </c>
      <c r="AB249" s="2">
        <f t="shared" si="135"/>
        <v>0</v>
      </c>
      <c r="AC249" s="2">
        <f t="shared" si="136"/>
        <v>0</v>
      </c>
      <c r="AD249" s="2">
        <f t="shared" si="137"/>
        <v>0</v>
      </c>
      <c r="AE249" s="2">
        <f t="shared" si="138"/>
        <v>0</v>
      </c>
      <c r="AF249" s="2">
        <f t="shared" si="139"/>
        <v>0</v>
      </c>
      <c r="AG249" s="2" t="b">
        <f t="shared" si="143"/>
        <v>1</v>
      </c>
    </row>
    <row r="250" spans="1:33" ht="16" x14ac:dyDescent="0.25">
      <c r="A250" s="23" t="s">
        <v>254</v>
      </c>
      <c r="B250" s="48">
        <f t="shared" si="151"/>
        <v>0</v>
      </c>
      <c r="C250" s="48">
        <f t="shared" si="144"/>
        <v>0</v>
      </c>
      <c r="D250" s="48">
        <f t="shared" si="145"/>
        <v>0</v>
      </c>
      <c r="E250" s="48">
        <f t="shared" si="146"/>
        <v>0</v>
      </c>
      <c r="F250" s="48">
        <f t="shared" si="147"/>
        <v>0</v>
      </c>
      <c r="G250" s="48">
        <f t="shared" si="140"/>
        <v>0</v>
      </c>
      <c r="H250" s="48">
        <f t="shared" si="148"/>
        <v>0</v>
      </c>
      <c r="I250" s="48">
        <f t="shared" si="149"/>
        <v>0</v>
      </c>
      <c r="J250" s="48">
        <f t="shared" si="141"/>
        <v>0</v>
      </c>
      <c r="K250" s="6" t="b">
        <f t="shared" si="142"/>
        <v>1</v>
      </c>
      <c r="N250" s="2">
        <f t="shared" si="150"/>
        <v>0</v>
      </c>
      <c r="O250" s="2">
        <f>IFERROR(VLOOKUP($A250,'강남영업본부 IU'!$A:$I,3,FALSE),0)</f>
        <v>0</v>
      </c>
      <c r="P250" s="2">
        <f>IFERROR(VLOOKUP($A250,'강남영업본부 IU'!$A:$I,4,FALSE),0)</f>
        <v>0</v>
      </c>
      <c r="Q250" s="2">
        <f>IFERROR(VLOOKUP($A250,'강남영업본부 IU'!$A:$I,5,FALSE),0)</f>
        <v>0</v>
      </c>
      <c r="R250" s="2">
        <f>IFERROR(VLOOKUP($A250,'강남영업본부 IU'!$A:$I,6,FALSE),0)</f>
        <v>0</v>
      </c>
      <c r="T250" s="2">
        <f>IFERROR(VLOOKUP($A250,'강남영업본부 IU'!$A:$I,8,FALSE),0)</f>
        <v>0</v>
      </c>
      <c r="U250" s="2">
        <f>IFERROR(VLOOKUP($A250,'강남영업본부 IU'!$A:$I,9,FALSE),0)</f>
        <v>0</v>
      </c>
      <c r="V250" s="2" t="b">
        <f t="shared" si="159"/>
        <v>1</v>
      </c>
      <c r="Z250" s="6">
        <f t="shared" si="133"/>
        <v>0</v>
      </c>
      <c r="AA250" s="2">
        <f t="shared" si="134"/>
        <v>0</v>
      </c>
      <c r="AB250" s="2">
        <f t="shared" si="135"/>
        <v>0</v>
      </c>
      <c r="AC250" s="2">
        <f t="shared" si="136"/>
        <v>0</v>
      </c>
      <c r="AD250" s="2">
        <f t="shared" si="137"/>
        <v>0</v>
      </c>
      <c r="AE250" s="2">
        <f t="shared" si="138"/>
        <v>0</v>
      </c>
      <c r="AF250" s="2">
        <f t="shared" si="139"/>
        <v>0</v>
      </c>
      <c r="AG250" s="2" t="b">
        <f t="shared" si="143"/>
        <v>1</v>
      </c>
    </row>
    <row r="251" spans="1:33" ht="16" x14ac:dyDescent="0.25">
      <c r="A251" s="23" t="s">
        <v>183</v>
      </c>
      <c r="B251" s="48">
        <f t="shared" si="151"/>
        <v>0</v>
      </c>
      <c r="C251" s="48">
        <f t="shared" si="144"/>
        <v>0</v>
      </c>
      <c r="D251" s="48">
        <f t="shared" si="145"/>
        <v>0</v>
      </c>
      <c r="E251" s="48">
        <f t="shared" si="146"/>
        <v>0</v>
      </c>
      <c r="F251" s="48">
        <f t="shared" si="147"/>
        <v>0</v>
      </c>
      <c r="G251" s="48">
        <f t="shared" si="140"/>
        <v>0</v>
      </c>
      <c r="H251" s="48">
        <f t="shared" si="148"/>
        <v>0</v>
      </c>
      <c r="I251" s="48">
        <f t="shared" si="149"/>
        <v>0</v>
      </c>
      <c r="J251" s="48">
        <f t="shared" si="141"/>
        <v>0</v>
      </c>
      <c r="K251" s="6" t="b">
        <f t="shared" si="142"/>
        <v>1</v>
      </c>
      <c r="N251" s="2">
        <f t="shared" si="150"/>
        <v>0</v>
      </c>
      <c r="O251" s="2">
        <f>IFERROR(VLOOKUP($A251,'강남영업본부 IU'!$A:$I,3,FALSE),0)</f>
        <v>0</v>
      </c>
      <c r="P251" s="2">
        <f>IFERROR(VLOOKUP($A251,'강남영업본부 IU'!$A:$I,4,FALSE),0)</f>
        <v>0</v>
      </c>
      <c r="Q251" s="2">
        <f>IFERROR(VLOOKUP($A251,'강남영업본부 IU'!$A:$I,5,FALSE),0)</f>
        <v>0</v>
      </c>
      <c r="R251" s="2">
        <f>IFERROR(VLOOKUP($A251,'강남영업본부 IU'!$A:$I,6,FALSE),0)</f>
        <v>0</v>
      </c>
      <c r="T251" s="2">
        <f>IFERROR(VLOOKUP($A251,'강남영업본부 IU'!$A:$I,8,FALSE),0)</f>
        <v>0</v>
      </c>
      <c r="U251" s="2">
        <f>IFERROR(VLOOKUP($A251,'강남영업본부 IU'!$A:$I,9,FALSE),0)</f>
        <v>0</v>
      </c>
      <c r="V251" s="2" t="b">
        <f t="shared" si="159"/>
        <v>1</v>
      </c>
      <c r="Z251" s="6">
        <f t="shared" si="133"/>
        <v>0</v>
      </c>
      <c r="AA251" s="2">
        <f t="shared" si="134"/>
        <v>0</v>
      </c>
      <c r="AB251" s="2">
        <f t="shared" si="135"/>
        <v>0</v>
      </c>
      <c r="AC251" s="2">
        <f t="shared" si="136"/>
        <v>0</v>
      </c>
      <c r="AD251" s="2">
        <f t="shared" si="137"/>
        <v>0</v>
      </c>
      <c r="AE251" s="2">
        <f t="shared" si="138"/>
        <v>0</v>
      </c>
      <c r="AF251" s="2">
        <f t="shared" si="139"/>
        <v>0</v>
      </c>
      <c r="AG251" s="2" t="b">
        <f t="shared" si="143"/>
        <v>1</v>
      </c>
    </row>
    <row r="252" spans="1:33" ht="16" x14ac:dyDescent="0.25">
      <c r="A252" s="23" t="s">
        <v>184</v>
      </c>
      <c r="B252" s="48">
        <f t="shared" si="151"/>
        <v>0</v>
      </c>
      <c r="C252" s="48">
        <f t="shared" si="144"/>
        <v>0</v>
      </c>
      <c r="D252" s="48">
        <f t="shared" si="145"/>
        <v>0</v>
      </c>
      <c r="E252" s="48">
        <f t="shared" si="146"/>
        <v>0</v>
      </c>
      <c r="F252" s="48">
        <f t="shared" si="147"/>
        <v>0</v>
      </c>
      <c r="G252" s="48">
        <f t="shared" si="140"/>
        <v>0</v>
      </c>
      <c r="H252" s="48">
        <f t="shared" si="148"/>
        <v>0</v>
      </c>
      <c r="I252" s="48">
        <f t="shared" si="149"/>
        <v>0</v>
      </c>
      <c r="J252" s="48">
        <f t="shared" si="141"/>
        <v>0</v>
      </c>
      <c r="K252" s="6" t="b">
        <f t="shared" si="142"/>
        <v>1</v>
      </c>
      <c r="N252" s="2">
        <f t="shared" si="150"/>
        <v>0</v>
      </c>
      <c r="O252" s="2">
        <f>IFERROR(VLOOKUP($A252,'강남영업본부 IU'!$A:$I,3,FALSE),0)</f>
        <v>0</v>
      </c>
      <c r="P252" s="2">
        <f>IFERROR(VLOOKUP($A252,'강남영업본부 IU'!$A:$I,4,FALSE),0)</f>
        <v>0</v>
      </c>
      <c r="Q252" s="2">
        <f>IFERROR(VLOOKUP($A252,'강남영업본부 IU'!$A:$I,5,FALSE),0)</f>
        <v>0</v>
      </c>
      <c r="R252" s="2">
        <f>IFERROR(VLOOKUP($A252,'강남영업본부 IU'!$A:$I,6,FALSE),0)</f>
        <v>0</v>
      </c>
      <c r="T252" s="2">
        <f>IFERROR(VLOOKUP($A252,'강남영업본부 IU'!$A:$I,8,FALSE),0)</f>
        <v>0</v>
      </c>
      <c r="U252" s="2">
        <f>IFERROR(VLOOKUP($A252,'강남영업본부 IU'!$A:$I,9,FALSE),0)</f>
        <v>0</v>
      </c>
      <c r="V252" s="2" t="b">
        <f t="shared" si="159"/>
        <v>1</v>
      </c>
      <c r="Z252" s="6">
        <f t="shared" si="133"/>
        <v>0</v>
      </c>
      <c r="AA252" s="2">
        <f t="shared" si="134"/>
        <v>0</v>
      </c>
      <c r="AB252" s="2">
        <f t="shared" si="135"/>
        <v>0</v>
      </c>
      <c r="AC252" s="2">
        <f t="shared" si="136"/>
        <v>0</v>
      </c>
      <c r="AD252" s="2">
        <f t="shared" si="137"/>
        <v>0</v>
      </c>
      <c r="AE252" s="2">
        <f t="shared" si="138"/>
        <v>0</v>
      </c>
      <c r="AF252" s="2">
        <f t="shared" si="139"/>
        <v>0</v>
      </c>
      <c r="AG252" s="2" t="b">
        <f t="shared" si="143"/>
        <v>1</v>
      </c>
    </row>
    <row r="253" spans="1:33" ht="16" x14ac:dyDescent="0.25">
      <c r="A253" s="23" t="s">
        <v>185</v>
      </c>
      <c r="B253" s="48">
        <f t="shared" si="151"/>
        <v>0</v>
      </c>
      <c r="C253" s="48">
        <f t="shared" si="144"/>
        <v>0</v>
      </c>
      <c r="D253" s="48">
        <f t="shared" si="145"/>
        <v>0</v>
      </c>
      <c r="E253" s="48">
        <f t="shared" si="146"/>
        <v>0</v>
      </c>
      <c r="F253" s="48">
        <f t="shared" si="147"/>
        <v>0</v>
      </c>
      <c r="G253" s="48">
        <f t="shared" si="140"/>
        <v>0</v>
      </c>
      <c r="H253" s="48">
        <f t="shared" si="148"/>
        <v>0</v>
      </c>
      <c r="I253" s="48">
        <f t="shared" si="149"/>
        <v>0</v>
      </c>
      <c r="J253" s="48">
        <f t="shared" si="141"/>
        <v>0</v>
      </c>
      <c r="K253" s="6" t="b">
        <f t="shared" si="142"/>
        <v>1</v>
      </c>
      <c r="N253" s="2">
        <f t="shared" si="150"/>
        <v>0</v>
      </c>
      <c r="O253" s="2">
        <f>IFERROR(VLOOKUP($A253,'강남영업본부 IU'!$A:$I,3,FALSE),0)</f>
        <v>0</v>
      </c>
      <c r="P253" s="2">
        <f>IFERROR(VLOOKUP($A253,'강남영업본부 IU'!$A:$I,4,FALSE),0)</f>
        <v>0</v>
      </c>
      <c r="Q253" s="2">
        <f>IFERROR(VLOOKUP($A253,'강남영업본부 IU'!$A:$I,5,FALSE),0)</f>
        <v>0</v>
      </c>
      <c r="R253" s="2">
        <f>IFERROR(VLOOKUP($A253,'강남영업본부 IU'!$A:$I,6,FALSE),0)</f>
        <v>0</v>
      </c>
      <c r="T253" s="2">
        <f>IFERROR(VLOOKUP($A253,'강남영업본부 IU'!$A:$I,8,FALSE),0)</f>
        <v>0</v>
      </c>
      <c r="U253" s="2">
        <f>IFERROR(VLOOKUP($A253,'강남영업본부 IU'!$A:$I,9,FALSE),0)</f>
        <v>0</v>
      </c>
      <c r="V253" s="2" t="b">
        <f t="shared" si="159"/>
        <v>1</v>
      </c>
      <c r="Z253" s="6">
        <f t="shared" si="133"/>
        <v>0</v>
      </c>
      <c r="AA253" s="2">
        <f t="shared" si="134"/>
        <v>0</v>
      </c>
      <c r="AB253" s="2">
        <f t="shared" si="135"/>
        <v>0</v>
      </c>
      <c r="AC253" s="2">
        <f t="shared" si="136"/>
        <v>0</v>
      </c>
      <c r="AD253" s="2">
        <f t="shared" si="137"/>
        <v>0</v>
      </c>
      <c r="AE253" s="2">
        <f t="shared" si="138"/>
        <v>0</v>
      </c>
      <c r="AF253" s="2">
        <f t="shared" si="139"/>
        <v>0</v>
      </c>
      <c r="AG253" s="2" t="b">
        <f t="shared" si="143"/>
        <v>1</v>
      </c>
    </row>
    <row r="254" spans="1:33" ht="16" x14ac:dyDescent="0.25">
      <c r="A254" s="33" t="s">
        <v>260</v>
      </c>
      <c r="B254" s="48">
        <f t="shared" si="151"/>
        <v>406894401</v>
      </c>
      <c r="C254" s="48">
        <f t="shared" si="144"/>
        <v>209384839</v>
      </c>
      <c r="D254" s="48">
        <f>Q254</f>
        <v>277454692</v>
      </c>
      <c r="E254" s="48">
        <f t="shared" si="146"/>
        <v>55049391</v>
      </c>
      <c r="F254" s="48">
        <f t="shared" si="147"/>
        <v>0</v>
      </c>
      <c r="G254" s="48">
        <f t="shared" si="140"/>
        <v>-122661432.9404323</v>
      </c>
      <c r="H254" s="48">
        <f t="shared" si="148"/>
        <v>0</v>
      </c>
      <c r="I254" s="48">
        <f t="shared" si="149"/>
        <v>0</v>
      </c>
      <c r="J254" s="48">
        <f t="shared" si="141"/>
        <v>-12333088.059567707</v>
      </c>
      <c r="K254" s="6" t="b">
        <f t="shared" si="142"/>
        <v>1</v>
      </c>
      <c r="N254" s="2">
        <f>N235</f>
        <v>406894401</v>
      </c>
      <c r="O254" s="2">
        <f>O235</f>
        <v>-134994521</v>
      </c>
      <c r="P254" s="2">
        <f t="shared" ref="P254:T254" si="161">P235</f>
        <v>209384839</v>
      </c>
      <c r="Q254" s="2">
        <f t="shared" si="161"/>
        <v>277454692</v>
      </c>
      <c r="R254" s="2">
        <f t="shared" si="161"/>
        <v>55049391</v>
      </c>
      <c r="T254" s="2">
        <f t="shared" si="161"/>
        <v>0</v>
      </c>
      <c r="U254" s="2">
        <f>U235</f>
        <v>0</v>
      </c>
      <c r="V254" s="2" t="b">
        <f t="shared" si="159"/>
        <v>1</v>
      </c>
      <c r="Z254" s="6">
        <f t="shared" si="133"/>
        <v>-134994521</v>
      </c>
      <c r="AA254" s="2">
        <f t="shared" si="134"/>
        <v>-52294750.276876882</v>
      </c>
      <c r="AB254" s="2">
        <f t="shared" si="135"/>
        <v>-70366682.663555413</v>
      </c>
      <c r="AC254" s="2">
        <f t="shared" si="136"/>
        <v>-12333088.059567707</v>
      </c>
      <c r="AD254" s="2">
        <f t="shared" si="137"/>
        <v>0</v>
      </c>
      <c r="AE254" s="2">
        <f t="shared" si="138"/>
        <v>0</v>
      </c>
      <c r="AF254" s="2">
        <f t="shared" si="139"/>
        <v>0</v>
      </c>
      <c r="AG254" s="2" t="b">
        <f t="shared" si="143"/>
        <v>1</v>
      </c>
    </row>
    <row r="255" spans="1:33" x14ac:dyDescent="0.25">
      <c r="A255" s="2">
        <v>1</v>
      </c>
      <c r="B255" s="2">
        <v>2</v>
      </c>
      <c r="C255" s="2">
        <v>3</v>
      </c>
      <c r="D255" s="2">
        <v>4</v>
      </c>
      <c r="E255" s="2">
        <v>5</v>
      </c>
      <c r="F255" s="2">
        <v>6</v>
      </c>
      <c r="G255" s="48">
        <f t="shared" si="140"/>
        <v>0</v>
      </c>
      <c r="H255" s="2">
        <v>8</v>
      </c>
      <c r="I255" s="2">
        <v>9</v>
      </c>
      <c r="J255" s="48">
        <f t="shared" si="141"/>
        <v>0</v>
      </c>
    </row>
    <row r="258" spans="1:26" ht="13" x14ac:dyDescent="0.25">
      <c r="A258" s="15"/>
      <c r="K258" s="6"/>
      <c r="M258" s="107" t="s">
        <v>285</v>
      </c>
      <c r="N258" s="2">
        <f>SUM(P258:U258)</f>
        <v>752349300</v>
      </c>
      <c r="P258" s="2">
        <f>P29</f>
        <v>247065610</v>
      </c>
      <c r="Q258" s="2">
        <f t="shared" ref="Q258:U258" si="162">Q29</f>
        <v>351370940</v>
      </c>
      <c r="R258" s="2">
        <f t="shared" si="162"/>
        <v>153912750</v>
      </c>
      <c r="S258" s="2">
        <f t="shared" si="162"/>
        <v>0</v>
      </c>
      <c r="T258" s="2">
        <f t="shared" si="162"/>
        <v>0</v>
      </c>
      <c r="U258" s="2">
        <f t="shared" si="162"/>
        <v>0</v>
      </c>
    </row>
    <row r="259" spans="1:26" s="9" customFormat="1" ht="13" x14ac:dyDescent="0.25">
      <c r="B259" s="10"/>
      <c r="K259" s="6"/>
      <c r="P259" s="9">
        <f>P258/$N$258</f>
        <v>0.32839215773843344</v>
      </c>
      <c r="Q259" s="9">
        <f>Q258/$N$258</f>
        <v>0.4670316567052033</v>
      </c>
      <c r="R259" s="9">
        <f t="shared" ref="R259:U259" si="163">R258/$N$258</f>
        <v>0.20457618555636325</v>
      </c>
      <c r="S259" s="9">
        <f t="shared" si="163"/>
        <v>0</v>
      </c>
      <c r="T259" s="9">
        <f t="shared" si="163"/>
        <v>0</v>
      </c>
      <c r="U259" s="9">
        <f t="shared" si="163"/>
        <v>0</v>
      </c>
      <c r="V259" s="9">
        <f>SUM(P259:U259)</f>
        <v>1</v>
      </c>
      <c r="Z259" s="1"/>
    </row>
    <row r="261" spans="1:26" s="40" customFormat="1" ht="15" customHeight="1" x14ac:dyDescent="0.45">
      <c r="A261" s="45" t="s">
        <v>268</v>
      </c>
      <c r="B261" s="80">
        <f t="shared" ref="B261:J261" si="164">B27-B28-B29-B62-B69-B70-B72-B73-B113-B118-B122-B129-B132-B137-B138-B147-B152-B160-B167-B174-B177-B189-B195-B211-B213-B224-B225-B234</f>
        <v>0</v>
      </c>
      <c r="C261" s="80">
        <f t="shared" si="164"/>
        <v>0</v>
      </c>
      <c r="D261" s="80">
        <f t="shared" si="164"/>
        <v>0</v>
      </c>
      <c r="E261" s="80">
        <f t="shared" si="164"/>
        <v>0</v>
      </c>
      <c r="F261" s="80">
        <f t="shared" si="164"/>
        <v>0</v>
      </c>
      <c r="G261" s="80">
        <f t="shared" si="164"/>
        <v>3.166496753692627E-8</v>
      </c>
      <c r="H261" s="80">
        <f t="shared" si="164"/>
        <v>0</v>
      </c>
      <c r="I261" s="80">
        <f t="shared" si="164"/>
        <v>0</v>
      </c>
      <c r="J261" s="80">
        <f t="shared" si="164"/>
        <v>-4.6566128730773926E-10</v>
      </c>
      <c r="K261" s="52"/>
      <c r="N261" s="195">
        <f>SUM(P261:U261)</f>
        <v>4524917857</v>
      </c>
      <c r="O261" s="196"/>
      <c r="P261" s="195">
        <f>P2</f>
        <v>1752881877</v>
      </c>
      <c r="Q261" s="195">
        <f t="shared" ref="Q261:R261" si="165">Q2</f>
        <v>2358639866</v>
      </c>
      <c r="R261" s="195">
        <f t="shared" si="165"/>
        <v>413396114</v>
      </c>
      <c r="S261" s="196"/>
      <c r="T261" s="196"/>
      <c r="U261" s="196"/>
      <c r="V261" s="196"/>
    </row>
    <row r="262" spans="1:26" s="40" customFormat="1" ht="15" customHeight="1" x14ac:dyDescent="0.45">
      <c r="A262" s="45" t="s">
        <v>269</v>
      </c>
      <c r="B262" s="80">
        <f t="shared" ref="B262:I262" si="166">B27-B28-SUM(B30:B61)-SUM(B63:B68)-B69-B71-B72-SUM(B74:B112)-SUM(B114:B117)-SUM(B119:B121)-SUM(B123:B128)-B130-SUM(B133:B136)-B137-SUM(B139:B144)-SUM(B148:B151)-SUM(B153:B159)-SUM(B161:B166)-SUM(B168:B173)-SUM(B175:B176)-SUM(B178:B188)-SUM(B190:B194)-SUM(B196:B209)-B212-SUM(B214:B223)-B224-SUM(B226:B233)-B234-B145-B146-B131</f>
        <v>0</v>
      </c>
      <c r="C262" s="80">
        <f t="shared" si="166"/>
        <v>0</v>
      </c>
      <c r="D262" s="80">
        <f t="shared" si="166"/>
        <v>0</v>
      </c>
      <c r="E262" s="80">
        <f t="shared" si="166"/>
        <v>0</v>
      </c>
      <c r="F262" s="80">
        <f t="shared" si="166"/>
        <v>0</v>
      </c>
      <c r="G262" s="80">
        <f t="shared" si="166"/>
        <v>3.166496753692627E-8</v>
      </c>
      <c r="H262" s="80">
        <f t="shared" si="166"/>
        <v>0</v>
      </c>
      <c r="I262" s="80">
        <f t="shared" si="166"/>
        <v>0</v>
      </c>
      <c r="J262" s="80">
        <f>J27-J28-SUM(J30:J61)-SUM(J63:J68)-J69-J71-J72-SUM(J74:J112)-SUM(J114:J117)-SUM(J119:J121)-SUM(J123:J128)-J130-SUM(J133:J136)-J137-SUM(J139:J144)-SUM(J148:J151)-SUM(J153:J159)-SUM(J161:J166)-SUM(J168:J173)-SUM(J175:J176)-SUM(J178:J188)-SUM(J190:J194)-SUM(J196:J209)-J212-SUM(J214:J223)-J224-SUM(J226:J233)-J234-J145-J146-J131</f>
        <v>-1.862645149230957E-9</v>
      </c>
      <c r="K262" s="52"/>
      <c r="N262" s="196"/>
      <c r="O262" s="196"/>
      <c r="P262" s="197">
        <f>P261/$N$261</f>
        <v>0.38738424263068338</v>
      </c>
      <c r="Q262" s="197">
        <f t="shared" ref="Q262:R262" si="167">Q261/$N$261</f>
        <v>0.52125584166156946</v>
      </c>
      <c r="R262" s="197">
        <f t="shared" si="167"/>
        <v>9.135991570774718E-2</v>
      </c>
      <c r="S262" s="196"/>
      <c r="T262" s="196"/>
      <c r="U262" s="196"/>
      <c r="V262" s="198">
        <f>SUM(P262:U262)</f>
        <v>1</v>
      </c>
    </row>
    <row r="263" spans="1:26" s="40" customFormat="1" ht="15" customHeight="1" x14ac:dyDescent="0.45">
      <c r="A263" s="45" t="s">
        <v>270</v>
      </c>
      <c r="B263" s="80">
        <f t="shared" ref="B263:F263" si="168">B2-B24-B27-B235</f>
        <v>0</v>
      </c>
      <c r="C263" s="80">
        <f t="shared" si="168"/>
        <v>0</v>
      </c>
      <c r="D263" s="80">
        <f t="shared" si="168"/>
        <v>0</v>
      </c>
      <c r="E263" s="80">
        <f t="shared" si="168"/>
        <v>0</v>
      </c>
      <c r="F263" s="80">
        <f t="shared" si="168"/>
        <v>0</v>
      </c>
      <c r="G263" s="80">
        <f t="shared" ref="G263:J263" si="169">G2-G24-G27-G235</f>
        <v>0</v>
      </c>
      <c r="H263" s="80">
        <f t="shared" si="169"/>
        <v>0</v>
      </c>
      <c r="I263" s="80">
        <f t="shared" si="169"/>
        <v>0</v>
      </c>
      <c r="J263" s="80">
        <f t="shared" si="169"/>
        <v>0</v>
      </c>
      <c r="K263" s="52"/>
    </row>
    <row r="264" spans="1:26" s="40" customFormat="1" ht="15" customHeight="1" x14ac:dyDescent="0.45">
      <c r="A264" s="45" t="s">
        <v>271</v>
      </c>
      <c r="B264" s="80">
        <f t="shared" ref="B264:F264" si="170">B235+B236-B245-B254</f>
        <v>0</v>
      </c>
      <c r="C264" s="80">
        <f t="shared" si="170"/>
        <v>0</v>
      </c>
      <c r="D264" s="80">
        <f t="shared" si="170"/>
        <v>0</v>
      </c>
      <c r="E264" s="80">
        <f t="shared" si="170"/>
        <v>0</v>
      </c>
      <c r="F264" s="80">
        <f t="shared" si="170"/>
        <v>0</v>
      </c>
      <c r="G264" s="80">
        <f t="shared" ref="G264:J264" si="171">G235+G236-G245-G254</f>
        <v>0</v>
      </c>
      <c r="H264" s="80">
        <f t="shared" si="171"/>
        <v>0</v>
      </c>
      <c r="I264" s="80">
        <f t="shared" si="171"/>
        <v>0</v>
      </c>
      <c r="J264" s="80">
        <f t="shared" si="171"/>
        <v>0</v>
      </c>
      <c r="K264" s="52"/>
    </row>
  </sheetData>
  <autoFilter ref="A1:AG255" xr:uid="{00000000-0009-0000-0000-00000B000000}"/>
  <phoneticPr fontId="4" type="noConversion"/>
  <pageMargins left="0.75" right="0.75" top="1" bottom="1" header="0.5" footer="0.5"/>
  <pageSetup paperSize="9" fitToWidth="0" fitToHeight="0" orientation="portrait" r:id="rId1"/>
  <headerFooter alignWithMargins="0"/>
  <ignoredErrors>
    <ignoredError sqref="Q235" formula="1"/>
  </ignoredError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FFC000"/>
  </sheetPr>
  <dimension ref="A1:AG264"/>
  <sheetViews>
    <sheetView zoomScaleNormal="100" workbookViewId="0">
      <pane xSplit="2" ySplit="1" topLeftCell="C2" activePane="bottomRight" state="frozen"/>
      <selection activeCell="F33" sqref="F33"/>
      <selection pane="topRight" activeCell="F33" sqref="F33"/>
      <selection pane="bottomLeft" activeCell="F33" sqref="F33"/>
      <selection pane="bottomRight"/>
    </sheetView>
  </sheetViews>
  <sheetFormatPr defaultColWidth="9.36328125" defaultRowHeight="12.5" x14ac:dyDescent="0.25"/>
  <cols>
    <col min="1" max="1" width="27.90625" style="2" bestFit="1" customWidth="1"/>
    <col min="2" max="2" width="17.453125" style="2" customWidth="1"/>
    <col min="3" max="5" width="16.6328125" style="2" customWidth="1"/>
    <col min="6" max="6" width="16.6328125" style="2" hidden="1" customWidth="1"/>
    <col min="7" max="7" width="21.08984375" style="2" customWidth="1"/>
    <col min="8" max="9" width="16.6328125" style="2" hidden="1" customWidth="1"/>
    <col min="10" max="10" width="21.08984375" style="2" customWidth="1"/>
    <col min="11" max="11" width="12.90625" style="2" customWidth="1"/>
    <col min="12" max="12" width="10.6328125" style="2" customWidth="1"/>
    <col min="13" max="13" width="9.36328125" style="2"/>
    <col min="14" max="14" width="16.6328125" style="2" bestFit="1" customWidth="1"/>
    <col min="15" max="21" width="14.6328125" style="2" customWidth="1"/>
    <col min="22" max="23" width="9.36328125" style="2"/>
    <col min="24" max="24" width="14.6328125" style="2" customWidth="1"/>
    <col min="25" max="25" width="13.08984375" style="2" bestFit="1" customWidth="1"/>
    <col min="26" max="26" width="16.6328125" style="2" customWidth="1"/>
    <col min="27" max="33" width="14.6328125" style="2" customWidth="1"/>
    <col min="34" max="16384" width="9.36328125" style="2"/>
  </cols>
  <sheetData>
    <row r="1" spans="1:33" ht="14" customHeight="1" x14ac:dyDescent="0.25">
      <c r="A1" s="50" t="s">
        <v>439</v>
      </c>
      <c r="B1" s="50" t="s">
        <v>1</v>
      </c>
      <c r="C1" s="109" t="s">
        <v>400</v>
      </c>
      <c r="D1" s="109" t="s">
        <v>313</v>
      </c>
      <c r="E1" s="109" t="s">
        <v>401</v>
      </c>
      <c r="F1" s="109"/>
      <c r="G1" s="51" t="s">
        <v>407</v>
      </c>
      <c r="H1" s="105"/>
      <c r="I1" s="105"/>
      <c r="J1" s="51" t="s">
        <v>408</v>
      </c>
      <c r="K1" s="8"/>
      <c r="L1" s="8"/>
      <c r="M1" s="2" t="s">
        <v>284</v>
      </c>
      <c r="N1" s="105" t="s">
        <v>1</v>
      </c>
      <c r="O1" s="105" t="s">
        <v>360</v>
      </c>
      <c r="P1" s="109" t="s">
        <v>405</v>
      </c>
      <c r="Q1" s="109" t="s">
        <v>343</v>
      </c>
      <c r="R1" s="109" t="s">
        <v>406</v>
      </c>
      <c r="S1" s="109"/>
      <c r="T1" s="105"/>
      <c r="U1" s="105"/>
      <c r="X1" s="108"/>
      <c r="Y1" s="2" t="s">
        <v>262</v>
      </c>
      <c r="Z1" s="105" t="s">
        <v>360</v>
      </c>
      <c r="AA1" s="109" t="s">
        <v>400</v>
      </c>
      <c r="AB1" s="109" t="s">
        <v>313</v>
      </c>
      <c r="AC1" s="109" t="s">
        <v>401</v>
      </c>
      <c r="AD1" s="109"/>
      <c r="AE1" s="105"/>
      <c r="AF1" s="105"/>
      <c r="AG1" s="8"/>
    </row>
    <row r="2" spans="1:33" ht="13.25" customHeight="1" x14ac:dyDescent="0.25">
      <c r="A2" s="33" t="s">
        <v>4</v>
      </c>
      <c r="B2" s="48">
        <f>N2</f>
        <v>5802753777</v>
      </c>
      <c r="C2" s="48">
        <f>P2</f>
        <v>3228823195</v>
      </c>
      <c r="D2" s="48">
        <f t="shared" ref="D2:E17" si="0">Q2</f>
        <v>2115775055</v>
      </c>
      <c r="E2" s="48">
        <f t="shared" si="0"/>
        <v>458155527</v>
      </c>
      <c r="F2" s="48">
        <f t="shared" ref="F2:F65" si="1">S2</f>
        <v>0</v>
      </c>
      <c r="G2" s="48">
        <f>AA2+AB2</f>
        <v>0</v>
      </c>
      <c r="H2" s="48">
        <f>T2</f>
        <v>0</v>
      </c>
      <c r="I2" s="48">
        <f>U2</f>
        <v>0</v>
      </c>
      <c r="J2" s="48">
        <f>AC2</f>
        <v>0</v>
      </c>
      <c r="K2" s="6" t="b">
        <f t="shared" ref="K2:K65" si="2">B2=SUM(C2:J2)</f>
        <v>1</v>
      </c>
      <c r="L2" s="6"/>
      <c r="N2" s="2">
        <f t="shared" ref="N2:N65" si="3">SUM(O2:U2)</f>
        <v>5802753777</v>
      </c>
      <c r="O2" s="2">
        <f>IFERROR(VLOOKUP($A2,'강서영업본부 IU'!$A:$H,3,FALSE),0)</f>
        <v>0</v>
      </c>
      <c r="P2" s="2">
        <f>IFERROR(VLOOKUP($A2,'강서영업본부 IU'!$A:$H,4,FALSE),0)</f>
        <v>3228823195</v>
      </c>
      <c r="Q2" s="2">
        <f>IFERROR(VLOOKUP($A2,'강서영업본부 IU'!$A:$H,5,FALSE),0)</f>
        <v>2115775055</v>
      </c>
      <c r="R2" s="2">
        <f>IFERROR(VLOOKUP($A2,'강서영업본부 IU'!$A:$H,6,FALSE),0)</f>
        <v>458155527</v>
      </c>
      <c r="T2" s="2">
        <f>IFERROR(VLOOKUP($A2,'강서영업본부 IU'!$A:$H,8,FALSE),0)</f>
        <v>0</v>
      </c>
      <c r="U2" s="2">
        <f>IFERROR(VLOOKUP($A2,'강서영업본부 IU'!$A:$H,9,FALSE),0)</f>
        <v>0</v>
      </c>
      <c r="V2" s="2" t="b">
        <f t="shared" ref="V2:V65" si="4">N2=SUM(O2:U2)</f>
        <v>1</v>
      </c>
      <c r="Z2" s="6">
        <f t="shared" ref="Z2:Z65" si="5">O2</f>
        <v>0</v>
      </c>
      <c r="AA2" s="2">
        <f t="shared" ref="AA2:AA65" si="6">$Z2*P$262</f>
        <v>0</v>
      </c>
      <c r="AB2" s="2">
        <f t="shared" ref="AB2:AB65" si="7">$Z2*Q$262</f>
        <v>0</v>
      </c>
      <c r="AC2" s="2">
        <f t="shared" ref="AC2:AC65" si="8">$Z2*R$262</f>
        <v>0</v>
      </c>
      <c r="AD2" s="2">
        <f t="shared" ref="AD2:AD65" si="9">$Z2*S$259</f>
        <v>0</v>
      </c>
      <c r="AE2" s="2">
        <f t="shared" ref="AE2:AE34" si="10">$Z2*T$259</f>
        <v>0</v>
      </c>
      <c r="AF2" s="2">
        <f t="shared" ref="AF2:AF34" si="11">$Z2*U$259</f>
        <v>0</v>
      </c>
      <c r="AG2" s="2" t="b">
        <f t="shared" ref="AG2:AG67" si="12">Z2=SUM(AA2:AF2)</f>
        <v>1</v>
      </c>
    </row>
    <row r="3" spans="1:33" ht="16" x14ac:dyDescent="0.25">
      <c r="A3" s="22" t="s">
        <v>5</v>
      </c>
      <c r="B3" s="48">
        <f t="shared" ref="B3:B69" si="13">N3</f>
        <v>2432985712</v>
      </c>
      <c r="C3" s="48">
        <f t="shared" ref="C3:E68" si="14">P3</f>
        <v>1517049707</v>
      </c>
      <c r="D3" s="48">
        <f t="shared" si="0"/>
        <v>915824968</v>
      </c>
      <c r="E3" s="48">
        <f t="shared" si="0"/>
        <v>111037</v>
      </c>
      <c r="F3" s="48">
        <f t="shared" si="1"/>
        <v>0</v>
      </c>
      <c r="G3" s="48">
        <f t="shared" ref="G3:G67" si="15">AA3+AB3</f>
        <v>0</v>
      </c>
      <c r="H3" s="48">
        <f t="shared" ref="H3:I68" si="16">T3</f>
        <v>0</v>
      </c>
      <c r="I3" s="48">
        <f t="shared" si="16"/>
        <v>0</v>
      </c>
      <c r="J3" s="48">
        <f t="shared" ref="J3:J67" si="17">AC3</f>
        <v>0</v>
      </c>
      <c r="K3" s="6" t="b">
        <f t="shared" si="2"/>
        <v>1</v>
      </c>
      <c r="L3" s="6"/>
      <c r="N3" s="2">
        <f t="shared" si="3"/>
        <v>2432985712</v>
      </c>
      <c r="O3" s="2">
        <f>IFERROR(VLOOKUP($A3,'강서영업본부 IU'!$A:$H,3,FALSE),0)</f>
        <v>0</v>
      </c>
      <c r="P3" s="2">
        <f>IFERROR(VLOOKUP($A3,'강서영업본부 IU'!$A:$H,4,FALSE),0)</f>
        <v>1517049707</v>
      </c>
      <c r="Q3" s="2">
        <f>IFERROR(VLOOKUP($A3,'강서영업본부 IU'!$A:$H,5,FALSE),0)</f>
        <v>915824968</v>
      </c>
      <c r="R3" s="2">
        <f>IFERROR(VLOOKUP($A3,'강서영업본부 IU'!$A:$H,6,FALSE),0)</f>
        <v>111037</v>
      </c>
      <c r="T3" s="2">
        <f>IFERROR(VLOOKUP($A3,'강서영업본부 IU'!$A:$H,8,FALSE),0)</f>
        <v>0</v>
      </c>
      <c r="U3" s="2">
        <f>IFERROR(VLOOKUP($A3,'강서영업본부 IU'!$A:$H,9,FALSE),0)</f>
        <v>0</v>
      </c>
      <c r="V3" s="2" t="b">
        <f t="shared" si="4"/>
        <v>1</v>
      </c>
      <c r="Z3" s="6">
        <f t="shared" si="5"/>
        <v>0</v>
      </c>
      <c r="AA3" s="2">
        <f t="shared" si="6"/>
        <v>0</v>
      </c>
      <c r="AB3" s="2">
        <f t="shared" si="7"/>
        <v>0</v>
      </c>
      <c r="AC3" s="2">
        <f t="shared" si="8"/>
        <v>0</v>
      </c>
      <c r="AD3" s="2">
        <f t="shared" si="9"/>
        <v>0</v>
      </c>
      <c r="AE3" s="2">
        <f t="shared" si="10"/>
        <v>0</v>
      </c>
      <c r="AF3" s="2">
        <f t="shared" si="11"/>
        <v>0</v>
      </c>
      <c r="AG3" s="2" t="b">
        <f t="shared" si="12"/>
        <v>1</v>
      </c>
    </row>
    <row r="4" spans="1:33" ht="16" x14ac:dyDescent="0.25">
      <c r="A4" s="23" t="s">
        <v>6</v>
      </c>
      <c r="B4" s="48">
        <f t="shared" si="13"/>
        <v>10925854</v>
      </c>
      <c r="C4" s="48">
        <f t="shared" si="14"/>
        <v>6407718</v>
      </c>
      <c r="D4" s="48">
        <f t="shared" si="0"/>
        <v>4518136</v>
      </c>
      <c r="E4" s="48">
        <f t="shared" si="0"/>
        <v>0</v>
      </c>
      <c r="F4" s="48">
        <f t="shared" si="1"/>
        <v>0</v>
      </c>
      <c r="G4" s="48">
        <f t="shared" si="15"/>
        <v>0</v>
      </c>
      <c r="H4" s="48">
        <f t="shared" si="16"/>
        <v>0</v>
      </c>
      <c r="I4" s="48">
        <f t="shared" si="16"/>
        <v>0</v>
      </c>
      <c r="J4" s="48">
        <f t="shared" si="17"/>
        <v>0</v>
      </c>
      <c r="K4" s="6" t="b">
        <f t="shared" si="2"/>
        <v>1</v>
      </c>
      <c r="L4" s="6"/>
      <c r="N4" s="2">
        <f t="shared" si="3"/>
        <v>10925854</v>
      </c>
      <c r="O4" s="2">
        <f>IFERROR(VLOOKUP($A4,'강서영업본부 IU'!$A:$H,3,FALSE),0)</f>
        <v>0</v>
      </c>
      <c r="P4" s="2">
        <f>IFERROR(VLOOKUP($A4,'강서영업본부 IU'!$A:$H,4,FALSE),0)</f>
        <v>6407718</v>
      </c>
      <c r="Q4" s="2">
        <f>IFERROR(VLOOKUP($A4,'강서영업본부 IU'!$A:$H,5,FALSE),0)</f>
        <v>4518136</v>
      </c>
      <c r="R4" s="2">
        <f>IFERROR(VLOOKUP($A4,'강서영업본부 IU'!$A:$H,6,FALSE),0)</f>
        <v>0</v>
      </c>
      <c r="T4" s="2">
        <f>IFERROR(VLOOKUP($A4,'강서영업본부 IU'!$A:$H,8,FALSE),0)</f>
        <v>0</v>
      </c>
      <c r="U4" s="2">
        <f>IFERROR(VLOOKUP($A4,'강서영업본부 IU'!$A:$H,9,FALSE),0)</f>
        <v>0</v>
      </c>
      <c r="V4" s="2" t="b">
        <f t="shared" si="4"/>
        <v>1</v>
      </c>
      <c r="Z4" s="6">
        <f t="shared" si="5"/>
        <v>0</v>
      </c>
      <c r="AA4" s="2">
        <f t="shared" si="6"/>
        <v>0</v>
      </c>
      <c r="AB4" s="2">
        <f t="shared" si="7"/>
        <v>0</v>
      </c>
      <c r="AC4" s="2">
        <f t="shared" si="8"/>
        <v>0</v>
      </c>
      <c r="AD4" s="2">
        <f t="shared" si="9"/>
        <v>0</v>
      </c>
      <c r="AE4" s="2">
        <f t="shared" si="10"/>
        <v>0</v>
      </c>
      <c r="AF4" s="2">
        <f t="shared" si="11"/>
        <v>0</v>
      </c>
      <c r="AG4" s="2" t="b">
        <f t="shared" si="12"/>
        <v>1</v>
      </c>
    </row>
    <row r="5" spans="1:33" ht="16" x14ac:dyDescent="0.25">
      <c r="A5" s="23" t="s">
        <v>7</v>
      </c>
      <c r="B5" s="48">
        <f t="shared" si="13"/>
        <v>0</v>
      </c>
      <c r="C5" s="48">
        <f t="shared" si="14"/>
        <v>0</v>
      </c>
      <c r="D5" s="48">
        <f t="shared" si="0"/>
        <v>0</v>
      </c>
      <c r="E5" s="48">
        <f t="shared" si="0"/>
        <v>0</v>
      </c>
      <c r="F5" s="48">
        <f t="shared" si="1"/>
        <v>0</v>
      </c>
      <c r="G5" s="48">
        <f t="shared" si="15"/>
        <v>0</v>
      </c>
      <c r="H5" s="48">
        <f t="shared" si="16"/>
        <v>0</v>
      </c>
      <c r="I5" s="48">
        <f t="shared" si="16"/>
        <v>0</v>
      </c>
      <c r="J5" s="48">
        <f t="shared" si="17"/>
        <v>0</v>
      </c>
      <c r="K5" s="6" t="b">
        <f t="shared" si="2"/>
        <v>1</v>
      </c>
      <c r="L5" s="6"/>
      <c r="N5" s="2">
        <f t="shared" si="3"/>
        <v>0</v>
      </c>
      <c r="O5" s="2">
        <f>IFERROR(VLOOKUP($A5,'강서영업본부 IU'!$A:$H,3,FALSE),0)</f>
        <v>0</v>
      </c>
      <c r="P5" s="2">
        <f>IFERROR(VLOOKUP($A5,'강서영업본부 IU'!$A:$H,4,FALSE),0)</f>
        <v>0</v>
      </c>
      <c r="Q5" s="2">
        <f>IFERROR(VLOOKUP($A5,'강서영업본부 IU'!$A:$H,5,FALSE),0)</f>
        <v>0</v>
      </c>
      <c r="R5" s="2">
        <f>IFERROR(VLOOKUP($A5,'강서영업본부 IU'!$A:$H,6,FALSE),0)</f>
        <v>0</v>
      </c>
      <c r="T5" s="2">
        <f>IFERROR(VLOOKUP($A5,'강서영업본부 IU'!$A:$H,8,FALSE),0)</f>
        <v>0</v>
      </c>
      <c r="U5" s="2">
        <f>IFERROR(VLOOKUP($A5,'강서영업본부 IU'!$A:$H,9,FALSE),0)</f>
        <v>0</v>
      </c>
      <c r="V5" s="2" t="b">
        <f t="shared" si="4"/>
        <v>1</v>
      </c>
      <c r="Z5" s="6">
        <f t="shared" si="5"/>
        <v>0</v>
      </c>
      <c r="AA5" s="2">
        <f t="shared" si="6"/>
        <v>0</v>
      </c>
      <c r="AB5" s="2">
        <f t="shared" si="7"/>
        <v>0</v>
      </c>
      <c r="AC5" s="2">
        <f t="shared" si="8"/>
        <v>0</v>
      </c>
      <c r="AD5" s="2">
        <f t="shared" si="9"/>
        <v>0</v>
      </c>
      <c r="AE5" s="2">
        <f t="shared" si="10"/>
        <v>0</v>
      </c>
      <c r="AF5" s="2">
        <f t="shared" si="11"/>
        <v>0</v>
      </c>
      <c r="AG5" s="2" t="b">
        <f t="shared" si="12"/>
        <v>1</v>
      </c>
    </row>
    <row r="6" spans="1:33" ht="16" x14ac:dyDescent="0.25">
      <c r="A6" s="23" t="s">
        <v>196</v>
      </c>
      <c r="B6" s="48">
        <f t="shared" si="13"/>
        <v>0</v>
      </c>
      <c r="C6" s="48">
        <f t="shared" si="14"/>
        <v>0</v>
      </c>
      <c r="D6" s="48">
        <f t="shared" si="0"/>
        <v>0</v>
      </c>
      <c r="E6" s="48">
        <f t="shared" si="0"/>
        <v>0</v>
      </c>
      <c r="F6" s="48">
        <f t="shared" si="1"/>
        <v>0</v>
      </c>
      <c r="G6" s="48">
        <f t="shared" si="15"/>
        <v>0</v>
      </c>
      <c r="H6" s="48">
        <f t="shared" si="16"/>
        <v>0</v>
      </c>
      <c r="I6" s="48">
        <f t="shared" si="16"/>
        <v>0</v>
      </c>
      <c r="J6" s="48">
        <f t="shared" si="17"/>
        <v>0</v>
      </c>
      <c r="K6" s="6" t="b">
        <f t="shared" si="2"/>
        <v>1</v>
      </c>
      <c r="L6" s="6"/>
      <c r="N6" s="2">
        <f t="shared" si="3"/>
        <v>0</v>
      </c>
      <c r="O6" s="2">
        <f>IFERROR(VLOOKUP($A6,'강서영업본부 IU'!$A:$H,3,FALSE),0)</f>
        <v>0</v>
      </c>
      <c r="P6" s="2">
        <f>IFERROR(VLOOKUP($A6,'강서영업본부 IU'!$A:$H,4,FALSE),0)</f>
        <v>0</v>
      </c>
      <c r="Q6" s="2">
        <f>IFERROR(VLOOKUP($A6,'강서영업본부 IU'!$A:$H,5,FALSE),0)</f>
        <v>0</v>
      </c>
      <c r="R6" s="2">
        <f>IFERROR(VLOOKUP($A6,'강서영업본부 IU'!$A:$H,6,FALSE),0)</f>
        <v>0</v>
      </c>
      <c r="T6" s="2">
        <f>IFERROR(VLOOKUP($A6,'강서영업본부 IU'!$A:$H,8,FALSE),0)</f>
        <v>0</v>
      </c>
      <c r="U6" s="2">
        <f>IFERROR(VLOOKUP($A6,'강서영업본부 IU'!$A:$H,9,FALSE),0)</f>
        <v>0</v>
      </c>
      <c r="V6" s="2" t="b">
        <f t="shared" si="4"/>
        <v>1</v>
      </c>
      <c r="Z6" s="6">
        <f t="shared" si="5"/>
        <v>0</v>
      </c>
      <c r="AA6" s="2">
        <f t="shared" si="6"/>
        <v>0</v>
      </c>
      <c r="AB6" s="2">
        <f t="shared" si="7"/>
        <v>0</v>
      </c>
      <c r="AC6" s="2">
        <f t="shared" si="8"/>
        <v>0</v>
      </c>
      <c r="AD6" s="2">
        <f t="shared" si="9"/>
        <v>0</v>
      </c>
      <c r="AE6" s="2">
        <f t="shared" si="10"/>
        <v>0</v>
      </c>
      <c r="AF6" s="2">
        <f t="shared" si="11"/>
        <v>0</v>
      </c>
      <c r="AG6" s="2" t="b">
        <f t="shared" si="12"/>
        <v>1</v>
      </c>
    </row>
    <row r="7" spans="1:33" ht="16" x14ac:dyDescent="0.25">
      <c r="A7" s="23" t="s">
        <v>8</v>
      </c>
      <c r="B7" s="48">
        <f t="shared" si="13"/>
        <v>2251759344</v>
      </c>
      <c r="C7" s="48">
        <f t="shared" si="14"/>
        <v>1394211976</v>
      </c>
      <c r="D7" s="48">
        <f t="shared" si="0"/>
        <v>857436331</v>
      </c>
      <c r="E7" s="48">
        <f t="shared" si="0"/>
        <v>111037</v>
      </c>
      <c r="F7" s="48">
        <f t="shared" si="1"/>
        <v>0</v>
      </c>
      <c r="G7" s="48">
        <f t="shared" si="15"/>
        <v>0</v>
      </c>
      <c r="H7" s="48">
        <f t="shared" si="16"/>
        <v>0</v>
      </c>
      <c r="I7" s="48">
        <f t="shared" si="16"/>
        <v>0</v>
      </c>
      <c r="J7" s="48">
        <f t="shared" si="17"/>
        <v>0</v>
      </c>
      <c r="K7" s="6" t="b">
        <f t="shared" si="2"/>
        <v>1</v>
      </c>
      <c r="L7" s="6"/>
      <c r="N7" s="2">
        <f t="shared" si="3"/>
        <v>2251759344</v>
      </c>
      <c r="O7" s="2">
        <f>IFERROR(VLOOKUP($A7,'강서영업본부 IU'!$A:$H,3,FALSE),0)</f>
        <v>0</v>
      </c>
      <c r="P7" s="2">
        <f>IFERROR(VLOOKUP($A7,'강서영업본부 IU'!$A:$H,4,FALSE),0)</f>
        <v>1394211976</v>
      </c>
      <c r="Q7" s="2">
        <f>IFERROR(VLOOKUP($A7,'강서영업본부 IU'!$A:$H,5,FALSE),0)</f>
        <v>857436331</v>
      </c>
      <c r="R7" s="2">
        <f>IFERROR(VLOOKUP($A7,'강서영업본부 IU'!$A:$H,6,FALSE),0)</f>
        <v>111037</v>
      </c>
      <c r="T7" s="2">
        <f>IFERROR(VLOOKUP($A7,'강서영업본부 IU'!$A:$H,8,FALSE),0)</f>
        <v>0</v>
      </c>
      <c r="U7" s="2">
        <f>IFERROR(VLOOKUP($A7,'강서영업본부 IU'!$A:$H,9,FALSE),0)</f>
        <v>0</v>
      </c>
      <c r="V7" s="2" t="b">
        <f t="shared" si="4"/>
        <v>1</v>
      </c>
      <c r="Z7" s="6">
        <f t="shared" si="5"/>
        <v>0</v>
      </c>
      <c r="AA7" s="2">
        <f t="shared" si="6"/>
        <v>0</v>
      </c>
      <c r="AB7" s="2">
        <f t="shared" si="7"/>
        <v>0</v>
      </c>
      <c r="AC7" s="2">
        <f t="shared" si="8"/>
        <v>0</v>
      </c>
      <c r="AD7" s="2">
        <f t="shared" si="9"/>
        <v>0</v>
      </c>
      <c r="AE7" s="2">
        <f t="shared" si="10"/>
        <v>0</v>
      </c>
      <c r="AF7" s="2">
        <f t="shared" si="11"/>
        <v>0</v>
      </c>
      <c r="AG7" s="2" t="b">
        <f t="shared" si="12"/>
        <v>1</v>
      </c>
    </row>
    <row r="8" spans="1:33" ht="16" x14ac:dyDescent="0.25">
      <c r="A8" s="23" t="s">
        <v>9</v>
      </c>
      <c r="B8" s="48">
        <f t="shared" si="13"/>
        <v>67854354</v>
      </c>
      <c r="C8" s="48">
        <f t="shared" si="14"/>
        <v>48869385</v>
      </c>
      <c r="D8" s="48">
        <f t="shared" si="0"/>
        <v>18984969</v>
      </c>
      <c r="E8" s="48">
        <f t="shared" si="0"/>
        <v>0</v>
      </c>
      <c r="F8" s="48">
        <f t="shared" si="1"/>
        <v>0</v>
      </c>
      <c r="G8" s="48">
        <f t="shared" si="15"/>
        <v>0</v>
      </c>
      <c r="H8" s="48">
        <f t="shared" si="16"/>
        <v>0</v>
      </c>
      <c r="I8" s="48">
        <f t="shared" si="16"/>
        <v>0</v>
      </c>
      <c r="J8" s="48">
        <f t="shared" si="17"/>
        <v>0</v>
      </c>
      <c r="K8" s="6" t="b">
        <f t="shared" si="2"/>
        <v>1</v>
      </c>
      <c r="L8" s="6"/>
      <c r="N8" s="2">
        <f t="shared" si="3"/>
        <v>67854354</v>
      </c>
      <c r="O8" s="2">
        <f>IFERROR(VLOOKUP($A8,'강서영업본부 IU'!$A:$H,3,FALSE),0)</f>
        <v>0</v>
      </c>
      <c r="P8" s="2">
        <f>IFERROR(VLOOKUP($A8,'강서영업본부 IU'!$A:$H,4,FALSE),0)</f>
        <v>48869385</v>
      </c>
      <c r="Q8" s="2">
        <f>IFERROR(VLOOKUP($A8,'강서영업본부 IU'!$A:$H,5,FALSE),0)</f>
        <v>18984969</v>
      </c>
      <c r="R8" s="2">
        <f>IFERROR(VLOOKUP($A8,'강서영업본부 IU'!$A:$H,6,FALSE),0)</f>
        <v>0</v>
      </c>
      <c r="T8" s="2">
        <f>IFERROR(VLOOKUP($A8,'강서영업본부 IU'!$A:$H,8,FALSE),0)</f>
        <v>0</v>
      </c>
      <c r="U8" s="2">
        <f>IFERROR(VLOOKUP($A8,'강서영업본부 IU'!$A:$H,9,FALSE),0)</f>
        <v>0</v>
      </c>
      <c r="V8" s="2" t="b">
        <f t="shared" si="4"/>
        <v>1</v>
      </c>
      <c r="Z8" s="6">
        <f t="shared" si="5"/>
        <v>0</v>
      </c>
      <c r="AA8" s="2">
        <f t="shared" si="6"/>
        <v>0</v>
      </c>
      <c r="AB8" s="2">
        <f t="shared" si="7"/>
        <v>0</v>
      </c>
      <c r="AC8" s="2">
        <f t="shared" si="8"/>
        <v>0</v>
      </c>
      <c r="AD8" s="2">
        <f t="shared" si="9"/>
        <v>0</v>
      </c>
      <c r="AE8" s="2">
        <f t="shared" si="10"/>
        <v>0</v>
      </c>
      <c r="AF8" s="2">
        <f t="shared" si="11"/>
        <v>0</v>
      </c>
      <c r="AG8" s="2" t="b">
        <f t="shared" si="12"/>
        <v>1</v>
      </c>
    </row>
    <row r="9" spans="1:33" ht="16" x14ac:dyDescent="0.25">
      <c r="A9" s="23" t="s">
        <v>137</v>
      </c>
      <c r="B9" s="48">
        <f t="shared" si="13"/>
        <v>0</v>
      </c>
      <c r="C9" s="48">
        <f t="shared" si="14"/>
        <v>0</v>
      </c>
      <c r="D9" s="48">
        <f t="shared" si="0"/>
        <v>0</v>
      </c>
      <c r="E9" s="48">
        <f t="shared" si="0"/>
        <v>0</v>
      </c>
      <c r="F9" s="48">
        <f t="shared" si="1"/>
        <v>0</v>
      </c>
      <c r="G9" s="48">
        <f t="shared" si="15"/>
        <v>0</v>
      </c>
      <c r="H9" s="48">
        <f t="shared" si="16"/>
        <v>0</v>
      </c>
      <c r="I9" s="48">
        <f t="shared" si="16"/>
        <v>0</v>
      </c>
      <c r="J9" s="48">
        <f t="shared" si="17"/>
        <v>0</v>
      </c>
      <c r="K9" s="6" t="b">
        <f t="shared" si="2"/>
        <v>1</v>
      </c>
      <c r="L9" s="6"/>
      <c r="N9" s="2">
        <f t="shared" si="3"/>
        <v>0</v>
      </c>
      <c r="O9" s="2">
        <f>IFERROR(VLOOKUP($A9,'강서영업본부 IU'!$A:$H,3,FALSE),0)</f>
        <v>0</v>
      </c>
      <c r="P9" s="2">
        <f>IFERROR(VLOOKUP($A9,'강서영업본부 IU'!$A:$H,4,FALSE),0)</f>
        <v>0</v>
      </c>
      <c r="Q9" s="2">
        <f>IFERROR(VLOOKUP($A9,'강서영업본부 IU'!$A:$H,5,FALSE),0)</f>
        <v>0</v>
      </c>
      <c r="R9" s="2">
        <f>IFERROR(VLOOKUP($A9,'강서영업본부 IU'!$A:$H,6,FALSE),0)</f>
        <v>0</v>
      </c>
      <c r="T9" s="2">
        <f>IFERROR(VLOOKUP($A9,'강서영업본부 IU'!$A:$H,8,FALSE),0)</f>
        <v>0</v>
      </c>
      <c r="U9" s="2">
        <f>IFERROR(VLOOKUP($A9,'강서영업본부 IU'!$A:$H,9,FALSE),0)</f>
        <v>0</v>
      </c>
      <c r="V9" s="2" t="b">
        <f t="shared" si="4"/>
        <v>1</v>
      </c>
      <c r="Z9" s="6">
        <f t="shared" si="5"/>
        <v>0</v>
      </c>
      <c r="AA9" s="2">
        <f t="shared" si="6"/>
        <v>0</v>
      </c>
      <c r="AB9" s="2">
        <f t="shared" si="7"/>
        <v>0</v>
      </c>
      <c r="AC9" s="2">
        <f t="shared" si="8"/>
        <v>0</v>
      </c>
      <c r="AD9" s="2">
        <f t="shared" si="9"/>
        <v>0</v>
      </c>
      <c r="AE9" s="2">
        <f t="shared" si="10"/>
        <v>0</v>
      </c>
      <c r="AF9" s="2">
        <f t="shared" si="11"/>
        <v>0</v>
      </c>
      <c r="AG9" s="2" t="b">
        <f t="shared" si="12"/>
        <v>1</v>
      </c>
    </row>
    <row r="10" spans="1:33" ht="16" x14ac:dyDescent="0.25">
      <c r="A10" s="23" t="s">
        <v>10</v>
      </c>
      <c r="B10" s="48">
        <f t="shared" si="13"/>
        <v>102446160</v>
      </c>
      <c r="C10" s="48">
        <f>P10</f>
        <v>67560628</v>
      </c>
      <c r="D10" s="48">
        <f>Q10</f>
        <v>34885532</v>
      </c>
      <c r="E10" s="48">
        <f>R10</f>
        <v>0</v>
      </c>
      <c r="F10" s="48">
        <f t="shared" si="1"/>
        <v>0</v>
      </c>
      <c r="G10" s="48">
        <f t="shared" si="15"/>
        <v>0</v>
      </c>
      <c r="H10" s="48">
        <f t="shared" si="16"/>
        <v>0</v>
      </c>
      <c r="I10" s="48">
        <f t="shared" si="16"/>
        <v>0</v>
      </c>
      <c r="J10" s="48">
        <f t="shared" si="17"/>
        <v>0</v>
      </c>
      <c r="K10" s="6" t="b">
        <f t="shared" si="2"/>
        <v>1</v>
      </c>
      <c r="L10" s="6"/>
      <c r="N10" s="2">
        <f t="shared" si="3"/>
        <v>102446160</v>
      </c>
      <c r="O10" s="2">
        <f>IFERROR(VLOOKUP($A10,'강서영업본부 IU'!$A:$H,3,FALSE),0)</f>
        <v>0</v>
      </c>
      <c r="P10" s="2">
        <f>IFERROR(VLOOKUP($A10,'강서영업본부 IU'!$A:$H,4,FALSE),0)</f>
        <v>67560628</v>
      </c>
      <c r="Q10" s="2">
        <f>IFERROR(VLOOKUP($A10,'강서영업본부 IU'!$A:$H,5,FALSE),0)</f>
        <v>34885532</v>
      </c>
      <c r="R10" s="2">
        <f>IFERROR(VLOOKUP($A10,'강서영업본부 IU'!$A:$H,6,FALSE),0)</f>
        <v>0</v>
      </c>
      <c r="T10" s="2">
        <f>IFERROR(VLOOKUP($A10,'강서영업본부 IU'!$A:$H,8,FALSE),0)</f>
        <v>0</v>
      </c>
      <c r="U10" s="2">
        <f>IFERROR(VLOOKUP($A10,'강서영업본부 IU'!$A:$H,9,FALSE),0)</f>
        <v>0</v>
      </c>
      <c r="V10" s="2" t="b">
        <f t="shared" si="4"/>
        <v>1</v>
      </c>
      <c r="Z10" s="6">
        <f t="shared" si="5"/>
        <v>0</v>
      </c>
      <c r="AA10" s="2">
        <f t="shared" si="6"/>
        <v>0</v>
      </c>
      <c r="AB10" s="2">
        <f t="shared" si="7"/>
        <v>0</v>
      </c>
      <c r="AC10" s="2">
        <f t="shared" si="8"/>
        <v>0</v>
      </c>
      <c r="AD10" s="2">
        <f t="shared" si="9"/>
        <v>0</v>
      </c>
      <c r="AE10" s="2">
        <f t="shared" si="10"/>
        <v>0</v>
      </c>
      <c r="AF10" s="2">
        <f t="shared" si="11"/>
        <v>0</v>
      </c>
      <c r="AG10" s="2" t="b">
        <f t="shared" si="12"/>
        <v>1</v>
      </c>
    </row>
    <row r="11" spans="1:33" ht="16" x14ac:dyDescent="0.25">
      <c r="A11" s="23" t="s">
        <v>197</v>
      </c>
      <c r="B11" s="48">
        <f t="shared" si="13"/>
        <v>0</v>
      </c>
      <c r="C11" s="48">
        <f t="shared" si="14"/>
        <v>0</v>
      </c>
      <c r="D11" s="48">
        <f t="shared" si="0"/>
        <v>0</v>
      </c>
      <c r="E11" s="48">
        <f t="shared" si="0"/>
        <v>0</v>
      </c>
      <c r="F11" s="48">
        <f t="shared" si="1"/>
        <v>0</v>
      </c>
      <c r="G11" s="48">
        <f t="shared" si="15"/>
        <v>0</v>
      </c>
      <c r="H11" s="48">
        <f t="shared" si="16"/>
        <v>0</v>
      </c>
      <c r="I11" s="48">
        <f t="shared" si="16"/>
        <v>0</v>
      </c>
      <c r="J11" s="48">
        <f t="shared" si="17"/>
        <v>0</v>
      </c>
      <c r="K11" s="6" t="b">
        <f t="shared" si="2"/>
        <v>1</v>
      </c>
      <c r="L11" s="6"/>
      <c r="N11" s="2">
        <f t="shared" si="3"/>
        <v>0</v>
      </c>
      <c r="O11" s="2">
        <f>IFERROR(VLOOKUP($A11,'강서영업본부 IU'!$A:$H,3,FALSE),0)</f>
        <v>0</v>
      </c>
      <c r="P11" s="2">
        <f>IFERROR(VLOOKUP($A11,'강서영업본부 IU'!$A:$H,4,FALSE),0)</f>
        <v>0</v>
      </c>
      <c r="Q11" s="2">
        <f>IFERROR(VLOOKUP($A11,'강서영업본부 IU'!$A:$H,5,FALSE),0)</f>
        <v>0</v>
      </c>
      <c r="R11" s="2">
        <f>IFERROR(VLOOKUP($A11,'강서영업본부 IU'!$A:$H,6,FALSE),0)</f>
        <v>0</v>
      </c>
      <c r="T11" s="2">
        <f>IFERROR(VLOOKUP($A11,'강서영업본부 IU'!$A:$H,8,FALSE),0)</f>
        <v>0</v>
      </c>
      <c r="U11" s="2">
        <f>IFERROR(VLOOKUP($A11,'강서영업본부 IU'!$A:$H,9,FALSE),0)</f>
        <v>0</v>
      </c>
      <c r="V11" s="2" t="b">
        <f t="shared" si="4"/>
        <v>1</v>
      </c>
      <c r="Z11" s="6">
        <f t="shared" si="5"/>
        <v>0</v>
      </c>
      <c r="AA11" s="2">
        <f t="shared" si="6"/>
        <v>0</v>
      </c>
      <c r="AB11" s="2">
        <f t="shared" si="7"/>
        <v>0</v>
      </c>
      <c r="AC11" s="2">
        <f t="shared" si="8"/>
        <v>0</v>
      </c>
      <c r="AD11" s="2">
        <f t="shared" si="9"/>
        <v>0</v>
      </c>
      <c r="AE11" s="2">
        <f t="shared" si="10"/>
        <v>0</v>
      </c>
      <c r="AF11" s="2">
        <f t="shared" si="11"/>
        <v>0</v>
      </c>
      <c r="AG11" s="2" t="b">
        <f t="shared" si="12"/>
        <v>1</v>
      </c>
    </row>
    <row r="12" spans="1:33" ht="16" x14ac:dyDescent="0.25">
      <c r="A12" s="24" t="s">
        <v>11</v>
      </c>
      <c r="B12" s="48">
        <f t="shared" si="13"/>
        <v>3369768065</v>
      </c>
      <c r="C12" s="48">
        <f t="shared" si="14"/>
        <v>1711773488</v>
      </c>
      <c r="D12" s="48">
        <f t="shared" si="0"/>
        <v>1199950087</v>
      </c>
      <c r="E12" s="48">
        <f t="shared" si="0"/>
        <v>458044490</v>
      </c>
      <c r="F12" s="48">
        <f t="shared" si="1"/>
        <v>0</v>
      </c>
      <c r="G12" s="48">
        <f t="shared" si="15"/>
        <v>0</v>
      </c>
      <c r="H12" s="48">
        <f t="shared" si="16"/>
        <v>0</v>
      </c>
      <c r="I12" s="48">
        <f t="shared" si="16"/>
        <v>0</v>
      </c>
      <c r="J12" s="48">
        <f t="shared" si="17"/>
        <v>0</v>
      </c>
      <c r="K12" s="6" t="b">
        <f t="shared" si="2"/>
        <v>1</v>
      </c>
      <c r="L12" s="6"/>
      <c r="N12" s="2">
        <f t="shared" si="3"/>
        <v>3369768065</v>
      </c>
      <c r="O12" s="2">
        <f>IFERROR(VLOOKUP($A12,'강서영업본부 IU'!$A:$H,3,FALSE),0)</f>
        <v>0</v>
      </c>
      <c r="P12" s="2">
        <f>IFERROR(VLOOKUP($A12,'강서영업본부 IU'!$A:$H,4,FALSE),0)</f>
        <v>1711773488</v>
      </c>
      <c r="Q12" s="2">
        <f>IFERROR(VLOOKUP($A12,'강서영업본부 IU'!$A:$H,5,FALSE),0)</f>
        <v>1199950087</v>
      </c>
      <c r="R12" s="2">
        <f>IFERROR(VLOOKUP($A12,'강서영업본부 IU'!$A:$H,6,FALSE),0)</f>
        <v>458044490</v>
      </c>
      <c r="T12" s="2">
        <f>IFERROR(VLOOKUP($A12,'강서영업본부 IU'!$A:$H,8,FALSE),0)</f>
        <v>0</v>
      </c>
      <c r="U12" s="2">
        <f>IFERROR(VLOOKUP($A12,'강서영업본부 IU'!$A:$H,9,FALSE),0)</f>
        <v>0</v>
      </c>
      <c r="V12" s="2" t="b">
        <f t="shared" si="4"/>
        <v>1</v>
      </c>
      <c r="Z12" s="6">
        <f t="shared" si="5"/>
        <v>0</v>
      </c>
      <c r="AA12" s="2">
        <f t="shared" si="6"/>
        <v>0</v>
      </c>
      <c r="AB12" s="2">
        <f t="shared" si="7"/>
        <v>0</v>
      </c>
      <c r="AC12" s="2">
        <f t="shared" si="8"/>
        <v>0</v>
      </c>
      <c r="AD12" s="2">
        <f t="shared" si="9"/>
        <v>0</v>
      </c>
      <c r="AE12" s="2">
        <f t="shared" si="10"/>
        <v>0</v>
      </c>
      <c r="AF12" s="2">
        <f t="shared" si="11"/>
        <v>0</v>
      </c>
      <c r="AG12" s="2" t="b">
        <f t="shared" si="12"/>
        <v>1</v>
      </c>
    </row>
    <row r="13" spans="1:33" ht="16" x14ac:dyDescent="0.25">
      <c r="A13" s="25" t="s">
        <v>12</v>
      </c>
      <c r="B13" s="48">
        <f t="shared" si="13"/>
        <v>1851396675</v>
      </c>
      <c r="C13" s="48">
        <f t="shared" si="14"/>
        <v>1085954732</v>
      </c>
      <c r="D13" s="48">
        <f t="shared" si="0"/>
        <v>765532698</v>
      </c>
      <c r="E13" s="48">
        <f t="shared" si="0"/>
        <v>-90755</v>
      </c>
      <c r="F13" s="48">
        <f t="shared" si="1"/>
        <v>0</v>
      </c>
      <c r="G13" s="48">
        <f t="shared" si="15"/>
        <v>0</v>
      </c>
      <c r="H13" s="48">
        <f t="shared" si="16"/>
        <v>0</v>
      </c>
      <c r="I13" s="48">
        <f t="shared" si="16"/>
        <v>0</v>
      </c>
      <c r="J13" s="48">
        <f t="shared" si="17"/>
        <v>0</v>
      </c>
      <c r="K13" s="6" t="b">
        <f t="shared" si="2"/>
        <v>1</v>
      </c>
      <c r="L13" s="6"/>
      <c r="N13" s="2">
        <f t="shared" si="3"/>
        <v>1851396675</v>
      </c>
      <c r="O13" s="2">
        <f>IFERROR(VLOOKUP($A13,'강서영업본부 IU'!$A:$H,3,FALSE),0)</f>
        <v>0</v>
      </c>
      <c r="P13" s="2">
        <f>IFERROR(VLOOKUP($A13,'강서영업본부 IU'!$A:$H,4,FALSE),0)</f>
        <v>1085954732</v>
      </c>
      <c r="Q13" s="2">
        <f>IFERROR(VLOOKUP($A13,'강서영업본부 IU'!$A:$H,5,FALSE),0)</f>
        <v>765532698</v>
      </c>
      <c r="R13" s="2">
        <f>IFERROR(VLOOKUP($A13,'강서영업본부 IU'!$A:$H,6,FALSE),0)</f>
        <v>-90755</v>
      </c>
      <c r="T13" s="2">
        <f>IFERROR(VLOOKUP($A13,'강서영업본부 IU'!$A:$H,8,FALSE),0)</f>
        <v>0</v>
      </c>
      <c r="U13" s="2">
        <f>IFERROR(VLOOKUP($A13,'강서영업본부 IU'!$A:$H,9,FALSE),0)</f>
        <v>0</v>
      </c>
      <c r="V13" s="2" t="b">
        <f t="shared" si="4"/>
        <v>1</v>
      </c>
      <c r="Z13" s="6">
        <f t="shared" si="5"/>
        <v>0</v>
      </c>
      <c r="AA13" s="2">
        <f t="shared" si="6"/>
        <v>0</v>
      </c>
      <c r="AB13" s="2">
        <f t="shared" si="7"/>
        <v>0</v>
      </c>
      <c r="AC13" s="2">
        <f t="shared" si="8"/>
        <v>0</v>
      </c>
      <c r="AD13" s="2">
        <f t="shared" si="9"/>
        <v>0</v>
      </c>
      <c r="AE13" s="2">
        <f t="shared" si="10"/>
        <v>0</v>
      </c>
      <c r="AF13" s="2">
        <f t="shared" si="11"/>
        <v>0</v>
      </c>
      <c r="AG13" s="2" t="b">
        <f t="shared" si="12"/>
        <v>1</v>
      </c>
    </row>
    <row r="14" spans="1:33" ht="16" x14ac:dyDescent="0.25">
      <c r="A14" s="23" t="s">
        <v>13</v>
      </c>
      <c r="B14" s="48">
        <f t="shared" si="13"/>
        <v>892727</v>
      </c>
      <c r="C14" s="48">
        <f t="shared" si="14"/>
        <v>892727</v>
      </c>
      <c r="D14" s="48">
        <f t="shared" si="0"/>
        <v>0</v>
      </c>
      <c r="E14" s="48">
        <f t="shared" si="0"/>
        <v>0</v>
      </c>
      <c r="F14" s="48">
        <f t="shared" si="1"/>
        <v>0</v>
      </c>
      <c r="G14" s="48">
        <f t="shared" si="15"/>
        <v>0</v>
      </c>
      <c r="H14" s="48">
        <f t="shared" si="16"/>
        <v>0</v>
      </c>
      <c r="I14" s="48">
        <f t="shared" si="16"/>
        <v>0</v>
      </c>
      <c r="J14" s="48">
        <f t="shared" si="17"/>
        <v>0</v>
      </c>
      <c r="K14" s="6" t="b">
        <f t="shared" si="2"/>
        <v>1</v>
      </c>
      <c r="L14" s="6"/>
      <c r="N14" s="2">
        <f t="shared" si="3"/>
        <v>892727</v>
      </c>
      <c r="O14" s="2">
        <f>IFERROR(VLOOKUP($A14,'강서영업본부 IU'!$A:$H,3,FALSE),0)</f>
        <v>0</v>
      </c>
      <c r="P14" s="2">
        <f>IFERROR(VLOOKUP($A14,'강서영업본부 IU'!$A:$H,4,FALSE),0)</f>
        <v>892727</v>
      </c>
      <c r="Q14" s="2">
        <f>IFERROR(VLOOKUP($A14,'강서영업본부 IU'!$A:$H,5,FALSE),0)</f>
        <v>0</v>
      </c>
      <c r="R14" s="2">
        <f>IFERROR(VLOOKUP($A14,'강서영업본부 IU'!$A:$H,6,FALSE),0)</f>
        <v>0</v>
      </c>
      <c r="T14" s="2">
        <f>IFERROR(VLOOKUP($A14,'강서영업본부 IU'!$A:$H,8,FALSE),0)</f>
        <v>0</v>
      </c>
      <c r="U14" s="2">
        <f>IFERROR(VLOOKUP($A14,'강서영업본부 IU'!$A:$H,9,FALSE),0)</f>
        <v>0</v>
      </c>
      <c r="V14" s="2" t="b">
        <f t="shared" si="4"/>
        <v>1</v>
      </c>
      <c r="Z14" s="6">
        <f t="shared" si="5"/>
        <v>0</v>
      </c>
      <c r="AA14" s="2">
        <f t="shared" si="6"/>
        <v>0</v>
      </c>
      <c r="AB14" s="2">
        <f t="shared" si="7"/>
        <v>0</v>
      </c>
      <c r="AC14" s="2">
        <f t="shared" si="8"/>
        <v>0</v>
      </c>
      <c r="AD14" s="2">
        <f t="shared" si="9"/>
        <v>0</v>
      </c>
      <c r="AE14" s="2">
        <f t="shared" si="10"/>
        <v>0</v>
      </c>
      <c r="AF14" s="2">
        <f t="shared" si="11"/>
        <v>0</v>
      </c>
      <c r="AG14" s="2" t="b">
        <f t="shared" si="12"/>
        <v>1</v>
      </c>
    </row>
    <row r="15" spans="1:33" ht="16" x14ac:dyDescent="0.25">
      <c r="A15" s="23" t="s">
        <v>14</v>
      </c>
      <c r="B15" s="48">
        <f t="shared" si="13"/>
        <v>605648403</v>
      </c>
      <c r="C15" s="48">
        <f t="shared" si="14"/>
        <v>319545515</v>
      </c>
      <c r="D15" s="48">
        <f t="shared" si="0"/>
        <v>193863274</v>
      </c>
      <c r="E15" s="48">
        <f t="shared" si="0"/>
        <v>92239614</v>
      </c>
      <c r="F15" s="48">
        <f t="shared" si="1"/>
        <v>0</v>
      </c>
      <c r="G15" s="48">
        <f t="shared" si="15"/>
        <v>0</v>
      </c>
      <c r="H15" s="48">
        <f t="shared" si="16"/>
        <v>0</v>
      </c>
      <c r="I15" s="48">
        <f t="shared" si="16"/>
        <v>0</v>
      </c>
      <c r="J15" s="48">
        <f t="shared" si="17"/>
        <v>0</v>
      </c>
      <c r="K15" s="6" t="b">
        <f t="shared" si="2"/>
        <v>1</v>
      </c>
      <c r="L15" s="6"/>
      <c r="N15" s="2">
        <f t="shared" si="3"/>
        <v>605648403</v>
      </c>
      <c r="O15" s="2">
        <f>IFERROR(VLOOKUP($A15,'강서영업본부 IU'!$A:$H,3,FALSE),0)</f>
        <v>0</v>
      </c>
      <c r="P15" s="2">
        <f>IFERROR(VLOOKUP($A15,'강서영업본부 IU'!$A:$H,4,FALSE),0)</f>
        <v>319545515</v>
      </c>
      <c r="Q15" s="2">
        <f>IFERROR(VLOOKUP($A15,'강서영업본부 IU'!$A:$H,5,FALSE),0)</f>
        <v>193863274</v>
      </c>
      <c r="R15" s="2">
        <f>IFERROR(VLOOKUP($A15,'강서영업본부 IU'!$A:$H,6,FALSE),0)</f>
        <v>92239614</v>
      </c>
      <c r="T15" s="2">
        <f>IFERROR(VLOOKUP($A15,'강서영업본부 IU'!$A:$H,8,FALSE),0)</f>
        <v>0</v>
      </c>
      <c r="U15" s="2">
        <f>IFERROR(VLOOKUP($A15,'강서영업본부 IU'!$A:$H,9,FALSE),0)</f>
        <v>0</v>
      </c>
      <c r="V15" s="2" t="b">
        <f t="shared" si="4"/>
        <v>1</v>
      </c>
      <c r="Z15" s="6">
        <f t="shared" si="5"/>
        <v>0</v>
      </c>
      <c r="AA15" s="2">
        <f t="shared" si="6"/>
        <v>0</v>
      </c>
      <c r="AB15" s="2">
        <f t="shared" si="7"/>
        <v>0</v>
      </c>
      <c r="AC15" s="2">
        <f t="shared" si="8"/>
        <v>0</v>
      </c>
      <c r="AD15" s="2">
        <f t="shared" si="9"/>
        <v>0</v>
      </c>
      <c r="AE15" s="2">
        <f t="shared" si="10"/>
        <v>0</v>
      </c>
      <c r="AF15" s="2">
        <f t="shared" si="11"/>
        <v>0</v>
      </c>
      <c r="AG15" s="2" t="b">
        <f t="shared" si="12"/>
        <v>1</v>
      </c>
    </row>
    <row r="16" spans="1:33" ht="16" x14ac:dyDescent="0.25">
      <c r="A16" s="23" t="s">
        <v>15</v>
      </c>
      <c r="B16" s="48">
        <f t="shared" si="13"/>
        <v>19303569</v>
      </c>
      <c r="C16" s="48">
        <f t="shared" si="14"/>
        <v>11673013</v>
      </c>
      <c r="D16" s="48">
        <f t="shared" si="0"/>
        <v>6552056</v>
      </c>
      <c r="E16" s="48">
        <f t="shared" si="0"/>
        <v>1078500</v>
      </c>
      <c r="F16" s="48">
        <f t="shared" si="1"/>
        <v>0</v>
      </c>
      <c r="G16" s="48">
        <f t="shared" si="15"/>
        <v>0</v>
      </c>
      <c r="H16" s="48">
        <f t="shared" si="16"/>
        <v>0</v>
      </c>
      <c r="I16" s="48">
        <f t="shared" si="16"/>
        <v>0</v>
      </c>
      <c r="J16" s="48">
        <f t="shared" si="17"/>
        <v>0</v>
      </c>
      <c r="K16" s="6" t="b">
        <f t="shared" si="2"/>
        <v>1</v>
      </c>
      <c r="L16" s="6"/>
      <c r="N16" s="2">
        <f t="shared" si="3"/>
        <v>19303569</v>
      </c>
      <c r="O16" s="2">
        <f>IFERROR(VLOOKUP($A16,'강서영업본부 IU'!$A:$H,3,FALSE),0)</f>
        <v>0</v>
      </c>
      <c r="P16" s="2">
        <f>IFERROR(VLOOKUP($A16,'강서영업본부 IU'!$A:$H,4,FALSE),0)</f>
        <v>11673013</v>
      </c>
      <c r="Q16" s="2">
        <f>IFERROR(VLOOKUP($A16,'강서영업본부 IU'!$A:$H,5,FALSE),0)</f>
        <v>6552056</v>
      </c>
      <c r="R16" s="2">
        <f>IFERROR(VLOOKUP($A16,'강서영업본부 IU'!$A:$H,6,FALSE),0)</f>
        <v>1078500</v>
      </c>
      <c r="T16" s="2">
        <f>IFERROR(VLOOKUP($A16,'강서영업본부 IU'!$A:$H,8,FALSE),0)</f>
        <v>0</v>
      </c>
      <c r="U16" s="2">
        <f>IFERROR(VLOOKUP($A16,'강서영업본부 IU'!$A:$H,9,FALSE),0)</f>
        <v>0</v>
      </c>
      <c r="V16" s="2" t="b">
        <f t="shared" si="4"/>
        <v>1</v>
      </c>
      <c r="Z16" s="6">
        <f t="shared" si="5"/>
        <v>0</v>
      </c>
      <c r="AA16" s="2">
        <f t="shared" si="6"/>
        <v>0</v>
      </c>
      <c r="AB16" s="2">
        <f t="shared" si="7"/>
        <v>0</v>
      </c>
      <c r="AC16" s="2">
        <f t="shared" si="8"/>
        <v>0</v>
      </c>
      <c r="AD16" s="2">
        <f t="shared" si="9"/>
        <v>0</v>
      </c>
      <c r="AE16" s="2">
        <f t="shared" si="10"/>
        <v>0</v>
      </c>
      <c r="AF16" s="2">
        <f t="shared" si="11"/>
        <v>0</v>
      </c>
      <c r="AG16" s="2" t="b">
        <f t="shared" si="12"/>
        <v>1</v>
      </c>
    </row>
    <row r="17" spans="1:33" ht="16" x14ac:dyDescent="0.25">
      <c r="A17" s="26" t="s">
        <v>16</v>
      </c>
      <c r="B17" s="48">
        <f t="shared" si="13"/>
        <v>372345910</v>
      </c>
      <c r="C17" s="48">
        <f t="shared" si="14"/>
        <v>211889311</v>
      </c>
      <c r="D17" s="48">
        <f t="shared" si="0"/>
        <v>160456599</v>
      </c>
      <c r="E17" s="48">
        <f t="shared" si="0"/>
        <v>0</v>
      </c>
      <c r="F17" s="48">
        <f t="shared" si="1"/>
        <v>0</v>
      </c>
      <c r="G17" s="48">
        <f t="shared" si="15"/>
        <v>0</v>
      </c>
      <c r="H17" s="48">
        <f t="shared" si="16"/>
        <v>0</v>
      </c>
      <c r="I17" s="48">
        <f t="shared" si="16"/>
        <v>0</v>
      </c>
      <c r="J17" s="48">
        <f t="shared" si="17"/>
        <v>0</v>
      </c>
      <c r="K17" s="6" t="b">
        <f t="shared" si="2"/>
        <v>1</v>
      </c>
      <c r="L17" s="6"/>
      <c r="N17" s="2">
        <f t="shared" si="3"/>
        <v>372345910</v>
      </c>
      <c r="O17" s="2">
        <f>IFERROR(VLOOKUP($A17,'강서영업본부 IU'!$A:$H,3,FALSE),0)</f>
        <v>0</v>
      </c>
      <c r="P17" s="2">
        <f>IFERROR(VLOOKUP($A17,'강서영업본부 IU'!$A:$H,4,FALSE),0)</f>
        <v>211889311</v>
      </c>
      <c r="Q17" s="2">
        <f>IFERROR(VLOOKUP($A17,'강서영업본부 IU'!$A:$H,5,FALSE),0)</f>
        <v>160456599</v>
      </c>
      <c r="R17" s="2">
        <f>IFERROR(VLOOKUP($A17,'강서영업본부 IU'!$A:$H,6,FALSE),0)</f>
        <v>0</v>
      </c>
      <c r="T17" s="2">
        <f>IFERROR(VLOOKUP($A17,'강서영업본부 IU'!$A:$H,8,FALSE),0)</f>
        <v>0</v>
      </c>
      <c r="U17" s="2">
        <f>IFERROR(VLOOKUP($A17,'강서영업본부 IU'!$A:$H,9,FALSE),0)</f>
        <v>0</v>
      </c>
      <c r="V17" s="2" t="b">
        <f t="shared" si="4"/>
        <v>1</v>
      </c>
      <c r="Z17" s="6">
        <f t="shared" si="5"/>
        <v>0</v>
      </c>
      <c r="AA17" s="2">
        <f t="shared" si="6"/>
        <v>0</v>
      </c>
      <c r="AB17" s="2">
        <f t="shared" si="7"/>
        <v>0</v>
      </c>
      <c r="AC17" s="2">
        <f t="shared" si="8"/>
        <v>0</v>
      </c>
      <c r="AD17" s="2">
        <f t="shared" si="9"/>
        <v>0</v>
      </c>
      <c r="AE17" s="2">
        <f t="shared" si="10"/>
        <v>0</v>
      </c>
      <c r="AF17" s="2">
        <f t="shared" si="11"/>
        <v>0</v>
      </c>
      <c r="AG17" s="2" t="b">
        <f t="shared" si="12"/>
        <v>1</v>
      </c>
    </row>
    <row r="18" spans="1:33" ht="16" x14ac:dyDescent="0.25">
      <c r="A18" s="23" t="s">
        <v>138</v>
      </c>
      <c r="B18" s="48">
        <f t="shared" si="13"/>
        <v>0</v>
      </c>
      <c r="C18" s="48">
        <f t="shared" si="14"/>
        <v>0</v>
      </c>
      <c r="D18" s="48">
        <f t="shared" si="14"/>
        <v>0</v>
      </c>
      <c r="E18" s="48">
        <f t="shared" si="14"/>
        <v>0</v>
      </c>
      <c r="F18" s="48">
        <f t="shared" si="1"/>
        <v>0</v>
      </c>
      <c r="G18" s="48">
        <f t="shared" si="15"/>
        <v>0</v>
      </c>
      <c r="H18" s="48">
        <f t="shared" si="16"/>
        <v>0</v>
      </c>
      <c r="I18" s="48">
        <f t="shared" si="16"/>
        <v>0</v>
      </c>
      <c r="J18" s="48">
        <f t="shared" si="17"/>
        <v>0</v>
      </c>
      <c r="K18" s="6" t="b">
        <f t="shared" si="2"/>
        <v>1</v>
      </c>
      <c r="L18" s="6"/>
      <c r="N18" s="2">
        <f t="shared" si="3"/>
        <v>0</v>
      </c>
      <c r="O18" s="2">
        <f>IFERROR(VLOOKUP($A18,'강서영업본부 IU'!$A:$H,3,FALSE),0)</f>
        <v>0</v>
      </c>
      <c r="P18" s="2">
        <f>IFERROR(VLOOKUP($A18,'강서영업본부 IU'!$A:$H,4,FALSE),0)</f>
        <v>0</v>
      </c>
      <c r="Q18" s="2">
        <f>IFERROR(VLOOKUP($A18,'강서영업본부 IU'!$A:$H,5,FALSE),0)</f>
        <v>0</v>
      </c>
      <c r="R18" s="2">
        <f>IFERROR(VLOOKUP($A18,'강서영업본부 IU'!$A:$H,6,FALSE),0)</f>
        <v>0</v>
      </c>
      <c r="T18" s="2">
        <f>IFERROR(VLOOKUP($A18,'강서영업본부 IU'!$A:$H,8,FALSE),0)</f>
        <v>0</v>
      </c>
      <c r="U18" s="2">
        <f>IFERROR(VLOOKUP($A18,'강서영업본부 IU'!$A:$H,9,FALSE),0)</f>
        <v>0</v>
      </c>
      <c r="V18" s="2" t="b">
        <f t="shared" si="4"/>
        <v>1</v>
      </c>
      <c r="Z18" s="6">
        <f t="shared" si="5"/>
        <v>0</v>
      </c>
      <c r="AA18" s="2">
        <f t="shared" si="6"/>
        <v>0</v>
      </c>
      <c r="AB18" s="2">
        <f t="shared" si="7"/>
        <v>0</v>
      </c>
      <c r="AC18" s="2">
        <f t="shared" si="8"/>
        <v>0</v>
      </c>
      <c r="AD18" s="2">
        <f t="shared" si="9"/>
        <v>0</v>
      </c>
      <c r="AE18" s="2">
        <f t="shared" si="10"/>
        <v>0</v>
      </c>
      <c r="AF18" s="2">
        <f t="shared" si="11"/>
        <v>0</v>
      </c>
      <c r="AG18" s="2" t="b">
        <f t="shared" si="12"/>
        <v>1</v>
      </c>
    </row>
    <row r="19" spans="1:33" ht="16" x14ac:dyDescent="0.25">
      <c r="A19" s="23" t="s">
        <v>139</v>
      </c>
      <c r="B19" s="48">
        <f t="shared" si="13"/>
        <v>0</v>
      </c>
      <c r="C19" s="48">
        <f t="shared" si="14"/>
        <v>0</v>
      </c>
      <c r="D19" s="48">
        <f t="shared" si="14"/>
        <v>0</v>
      </c>
      <c r="E19" s="48">
        <f t="shared" si="14"/>
        <v>0</v>
      </c>
      <c r="F19" s="48">
        <f t="shared" si="1"/>
        <v>0</v>
      </c>
      <c r="G19" s="48">
        <f t="shared" si="15"/>
        <v>0</v>
      </c>
      <c r="H19" s="48">
        <f t="shared" si="16"/>
        <v>0</v>
      </c>
      <c r="I19" s="48">
        <f t="shared" si="16"/>
        <v>0</v>
      </c>
      <c r="J19" s="48">
        <f t="shared" si="17"/>
        <v>0</v>
      </c>
      <c r="K19" s="6" t="b">
        <f t="shared" si="2"/>
        <v>1</v>
      </c>
      <c r="L19" s="6"/>
      <c r="N19" s="2">
        <f t="shared" si="3"/>
        <v>0</v>
      </c>
      <c r="O19" s="2">
        <f>IFERROR(VLOOKUP($A19,'강서영업본부 IU'!$A:$H,3,FALSE),0)</f>
        <v>0</v>
      </c>
      <c r="P19" s="2">
        <f>IFERROR(VLOOKUP($A19,'강서영업본부 IU'!$A:$H,4,FALSE),0)</f>
        <v>0</v>
      </c>
      <c r="Q19" s="2">
        <f>IFERROR(VLOOKUP($A19,'강서영업본부 IU'!$A:$H,5,FALSE),0)</f>
        <v>0</v>
      </c>
      <c r="R19" s="2">
        <f>IFERROR(VLOOKUP($A19,'강서영업본부 IU'!$A:$H,6,FALSE),0)</f>
        <v>0</v>
      </c>
      <c r="T19" s="2">
        <f>IFERROR(VLOOKUP($A19,'강서영업본부 IU'!$A:$H,8,FALSE),0)</f>
        <v>0</v>
      </c>
      <c r="U19" s="2">
        <f>IFERROR(VLOOKUP($A19,'강서영업본부 IU'!$A:$H,9,FALSE),0)</f>
        <v>0</v>
      </c>
      <c r="V19" s="2" t="b">
        <f t="shared" si="4"/>
        <v>1</v>
      </c>
      <c r="Z19" s="6">
        <f t="shared" si="5"/>
        <v>0</v>
      </c>
      <c r="AA19" s="2">
        <f t="shared" si="6"/>
        <v>0</v>
      </c>
      <c r="AB19" s="2">
        <f t="shared" si="7"/>
        <v>0</v>
      </c>
      <c r="AC19" s="2">
        <f t="shared" si="8"/>
        <v>0</v>
      </c>
      <c r="AD19" s="2">
        <f t="shared" si="9"/>
        <v>0</v>
      </c>
      <c r="AE19" s="2">
        <f t="shared" si="10"/>
        <v>0</v>
      </c>
      <c r="AF19" s="2">
        <f t="shared" si="11"/>
        <v>0</v>
      </c>
      <c r="AG19" s="2" t="b">
        <f t="shared" si="12"/>
        <v>1</v>
      </c>
    </row>
    <row r="20" spans="1:33" ht="16" x14ac:dyDescent="0.25">
      <c r="A20" s="25" t="s">
        <v>17</v>
      </c>
      <c r="B20" s="48">
        <f t="shared" si="13"/>
        <v>19000000</v>
      </c>
      <c r="C20" s="48">
        <f t="shared" si="14"/>
        <v>0</v>
      </c>
      <c r="D20" s="48">
        <f t="shared" si="14"/>
        <v>19000000</v>
      </c>
      <c r="E20" s="48">
        <f t="shared" si="14"/>
        <v>0</v>
      </c>
      <c r="F20" s="48">
        <f t="shared" si="1"/>
        <v>0</v>
      </c>
      <c r="G20" s="48">
        <f t="shared" si="15"/>
        <v>0</v>
      </c>
      <c r="H20" s="48">
        <f t="shared" si="16"/>
        <v>0</v>
      </c>
      <c r="I20" s="48">
        <f t="shared" si="16"/>
        <v>0</v>
      </c>
      <c r="J20" s="48">
        <f t="shared" si="17"/>
        <v>0</v>
      </c>
      <c r="K20" s="6" t="b">
        <f t="shared" si="2"/>
        <v>1</v>
      </c>
      <c r="L20" s="6"/>
      <c r="N20" s="2">
        <f t="shared" si="3"/>
        <v>19000000</v>
      </c>
      <c r="O20" s="2">
        <f>IFERROR(VLOOKUP($A20,'강서영업본부 IU'!$A:$H,3,FALSE),0)</f>
        <v>0</v>
      </c>
      <c r="P20" s="2">
        <f>IFERROR(VLOOKUP($A20,'강서영업본부 IU'!$A:$H,4,FALSE),0)</f>
        <v>0</v>
      </c>
      <c r="Q20" s="2">
        <f>IFERROR(VLOOKUP($A20,'강서영업본부 IU'!$A:$H,5,FALSE),0)</f>
        <v>19000000</v>
      </c>
      <c r="R20" s="2">
        <f>IFERROR(VLOOKUP($A20,'강서영업본부 IU'!$A:$H,6,FALSE),0)</f>
        <v>0</v>
      </c>
      <c r="T20" s="2">
        <f>IFERROR(VLOOKUP($A20,'강서영업본부 IU'!$A:$H,8,FALSE),0)</f>
        <v>0</v>
      </c>
      <c r="U20" s="2">
        <f>IFERROR(VLOOKUP($A20,'강서영업본부 IU'!$A:$H,9,FALSE),0)</f>
        <v>0</v>
      </c>
      <c r="V20" s="2" t="b">
        <f t="shared" si="4"/>
        <v>1</v>
      </c>
      <c r="Z20" s="6">
        <f t="shared" si="5"/>
        <v>0</v>
      </c>
      <c r="AA20" s="2">
        <f t="shared" si="6"/>
        <v>0</v>
      </c>
      <c r="AB20" s="2">
        <f t="shared" si="7"/>
        <v>0</v>
      </c>
      <c r="AC20" s="2">
        <f t="shared" si="8"/>
        <v>0</v>
      </c>
      <c r="AD20" s="2">
        <f t="shared" si="9"/>
        <v>0</v>
      </c>
      <c r="AE20" s="2">
        <f t="shared" si="10"/>
        <v>0</v>
      </c>
      <c r="AF20" s="2">
        <f t="shared" si="11"/>
        <v>0</v>
      </c>
      <c r="AG20" s="2" t="b">
        <f t="shared" si="12"/>
        <v>1</v>
      </c>
    </row>
    <row r="21" spans="1:33" ht="16" x14ac:dyDescent="0.25">
      <c r="A21" s="23" t="s">
        <v>140</v>
      </c>
      <c r="B21" s="48">
        <f t="shared" si="13"/>
        <v>364817131</v>
      </c>
      <c r="C21" s="48">
        <f t="shared" si="14"/>
        <v>0</v>
      </c>
      <c r="D21" s="48">
        <f t="shared" si="14"/>
        <v>0</v>
      </c>
      <c r="E21" s="48">
        <f t="shared" si="14"/>
        <v>364817131</v>
      </c>
      <c r="F21" s="48">
        <f t="shared" si="1"/>
        <v>0</v>
      </c>
      <c r="G21" s="48">
        <f t="shared" si="15"/>
        <v>0</v>
      </c>
      <c r="H21" s="48">
        <f t="shared" si="16"/>
        <v>0</v>
      </c>
      <c r="I21" s="48">
        <f t="shared" si="16"/>
        <v>0</v>
      </c>
      <c r="J21" s="48">
        <f t="shared" si="17"/>
        <v>0</v>
      </c>
      <c r="K21" s="6" t="b">
        <f t="shared" si="2"/>
        <v>1</v>
      </c>
      <c r="L21" s="6"/>
      <c r="N21" s="2">
        <f t="shared" si="3"/>
        <v>364817131</v>
      </c>
      <c r="O21" s="2">
        <f>IFERROR(VLOOKUP($A21,'강서영업본부 IU'!$A:$H,3,FALSE),0)</f>
        <v>0</v>
      </c>
      <c r="P21" s="2">
        <f>IFERROR(VLOOKUP($A21,'강서영업본부 IU'!$A:$H,4,FALSE),0)</f>
        <v>0</v>
      </c>
      <c r="Q21" s="2">
        <f>IFERROR(VLOOKUP($A21,'강서영업본부 IU'!$A:$H,5,FALSE),0)</f>
        <v>0</v>
      </c>
      <c r="R21" s="2">
        <f>IFERROR(VLOOKUP($A21,'강서영업본부 IU'!$A:$H,6,FALSE),0)</f>
        <v>364817131</v>
      </c>
      <c r="T21" s="2">
        <f>IFERROR(VLOOKUP($A21,'강서영업본부 IU'!$A:$H,8,FALSE),0)</f>
        <v>0</v>
      </c>
      <c r="U21" s="2">
        <f>IFERROR(VLOOKUP($A21,'강서영업본부 IU'!$A:$H,9,FALSE),0)</f>
        <v>0</v>
      </c>
      <c r="V21" s="2" t="b">
        <f t="shared" si="4"/>
        <v>1</v>
      </c>
      <c r="Z21" s="6">
        <f t="shared" si="5"/>
        <v>0</v>
      </c>
      <c r="AA21" s="2">
        <f t="shared" si="6"/>
        <v>0</v>
      </c>
      <c r="AB21" s="2">
        <f t="shared" si="7"/>
        <v>0</v>
      </c>
      <c r="AC21" s="2">
        <f t="shared" si="8"/>
        <v>0</v>
      </c>
      <c r="AD21" s="2">
        <f t="shared" si="9"/>
        <v>0</v>
      </c>
      <c r="AE21" s="2">
        <f t="shared" si="10"/>
        <v>0</v>
      </c>
      <c r="AF21" s="2">
        <f t="shared" si="11"/>
        <v>0</v>
      </c>
      <c r="AG21" s="2" t="b">
        <f t="shared" si="12"/>
        <v>1</v>
      </c>
    </row>
    <row r="22" spans="1:33" ht="16" x14ac:dyDescent="0.25">
      <c r="A22" s="23" t="s">
        <v>315</v>
      </c>
      <c r="B22" s="48">
        <f t="shared" si="13"/>
        <v>136363650</v>
      </c>
      <c r="C22" s="48">
        <f t="shared" si="14"/>
        <v>81818190</v>
      </c>
      <c r="D22" s="48">
        <f t="shared" si="14"/>
        <v>54545460</v>
      </c>
      <c r="E22" s="48">
        <f t="shared" si="14"/>
        <v>0</v>
      </c>
      <c r="F22" s="48">
        <f t="shared" si="1"/>
        <v>0</v>
      </c>
      <c r="G22" s="48">
        <f t="shared" si="15"/>
        <v>0</v>
      </c>
      <c r="H22" s="48">
        <f t="shared" si="16"/>
        <v>0</v>
      </c>
      <c r="I22" s="48">
        <f t="shared" si="16"/>
        <v>0</v>
      </c>
      <c r="J22" s="48">
        <f t="shared" si="17"/>
        <v>0</v>
      </c>
      <c r="K22" s="6" t="b">
        <f t="shared" si="2"/>
        <v>1</v>
      </c>
      <c r="L22" s="6"/>
      <c r="N22" s="2">
        <f t="shared" si="3"/>
        <v>136363650</v>
      </c>
      <c r="O22" s="2">
        <f>IFERROR(VLOOKUP($A22,'강서영업본부 IU'!$A:$H,3,FALSE),0)</f>
        <v>0</v>
      </c>
      <c r="P22" s="2">
        <f>IFERROR(VLOOKUP($A22,'강서영업본부 IU'!$A:$H,4,FALSE),0)</f>
        <v>81818190</v>
      </c>
      <c r="Q22" s="2">
        <f>IFERROR(VLOOKUP($A22,'강서영업본부 IU'!$A:$H,5,FALSE),0)</f>
        <v>54545460</v>
      </c>
      <c r="R22" s="2">
        <f>IFERROR(VLOOKUP($A22,'강서영업본부 IU'!$A:$H,6,FALSE),0)</f>
        <v>0</v>
      </c>
      <c r="T22" s="2">
        <f>IFERROR(VLOOKUP($A22,'강서영업본부 IU'!$A:$H,8,FALSE),0)</f>
        <v>0</v>
      </c>
      <c r="U22" s="2">
        <f>IFERROR(VLOOKUP($A22,'강서영업본부 IU'!$A:$H,9,FALSE),0)</f>
        <v>0</v>
      </c>
      <c r="V22" s="2" t="b">
        <f t="shared" si="4"/>
        <v>1</v>
      </c>
      <c r="Z22" s="6">
        <f t="shared" si="5"/>
        <v>0</v>
      </c>
      <c r="AA22" s="2">
        <f t="shared" si="6"/>
        <v>0</v>
      </c>
      <c r="AB22" s="2">
        <f t="shared" si="7"/>
        <v>0</v>
      </c>
      <c r="AC22" s="2">
        <f t="shared" si="8"/>
        <v>0</v>
      </c>
      <c r="AD22" s="2">
        <f t="shared" si="9"/>
        <v>0</v>
      </c>
      <c r="AE22" s="2">
        <f t="shared" si="10"/>
        <v>0</v>
      </c>
      <c r="AF22" s="2">
        <f t="shared" si="11"/>
        <v>0</v>
      </c>
      <c r="AG22" s="2" t="b">
        <f t="shared" si="12"/>
        <v>1</v>
      </c>
    </row>
    <row r="23" spans="1:33" ht="16" x14ac:dyDescent="0.25">
      <c r="A23" s="202" t="s">
        <v>435</v>
      </c>
      <c r="B23" s="48">
        <f t="shared" ref="B23" si="18">N23</f>
        <v>0</v>
      </c>
      <c r="C23" s="48">
        <f t="shared" ref="C23" si="19">P23</f>
        <v>0</v>
      </c>
      <c r="D23" s="48">
        <f t="shared" ref="D23" si="20">Q23</f>
        <v>0</v>
      </c>
      <c r="E23" s="48">
        <f t="shared" ref="E23" si="21">R23</f>
        <v>0</v>
      </c>
      <c r="F23" s="48">
        <f t="shared" si="1"/>
        <v>0</v>
      </c>
      <c r="G23" s="48">
        <f t="shared" ref="G23" si="22">AA23+AB23</f>
        <v>0</v>
      </c>
      <c r="H23" s="48">
        <f t="shared" ref="H23" si="23">T23</f>
        <v>0</v>
      </c>
      <c r="I23" s="48">
        <f t="shared" ref="I23" si="24">U23</f>
        <v>0</v>
      </c>
      <c r="J23" s="48">
        <f t="shared" ref="J23" si="25">AC23</f>
        <v>0</v>
      </c>
      <c r="K23" s="6" t="b">
        <f t="shared" si="2"/>
        <v>1</v>
      </c>
      <c r="L23" s="6"/>
      <c r="N23" s="2">
        <f t="shared" si="3"/>
        <v>0</v>
      </c>
      <c r="O23" s="2">
        <f>IFERROR(VLOOKUP($A23,'강서영업본부 IU'!$A:$H,3,FALSE),0)</f>
        <v>0</v>
      </c>
      <c r="P23" s="2">
        <f>IFERROR(VLOOKUP($A23,'강서영업본부 IU'!$A:$H,4,FALSE),0)</f>
        <v>0</v>
      </c>
      <c r="Q23" s="2">
        <f>IFERROR(VLOOKUP($A23,'강서영업본부 IU'!$A:$H,5,FALSE),0)</f>
        <v>0</v>
      </c>
      <c r="R23" s="2">
        <f>IFERROR(VLOOKUP($A23,'강서영업본부 IU'!$A:$H,6,FALSE),0)</f>
        <v>0</v>
      </c>
      <c r="T23" s="2">
        <f>IFERROR(VLOOKUP($A23,'강서영업본부 IU'!$A:$H,8,FALSE),0)</f>
        <v>0</v>
      </c>
      <c r="U23" s="2">
        <f>IFERROR(VLOOKUP($A23,'강서영업본부 IU'!$A:$H,9,FALSE),0)</f>
        <v>0</v>
      </c>
      <c r="V23" s="2" t="b">
        <f t="shared" si="4"/>
        <v>1</v>
      </c>
      <c r="Z23" s="6">
        <f t="shared" si="5"/>
        <v>0</v>
      </c>
      <c r="AA23" s="2">
        <f t="shared" si="6"/>
        <v>0</v>
      </c>
      <c r="AB23" s="2">
        <f t="shared" si="7"/>
        <v>0</v>
      </c>
      <c r="AC23" s="2">
        <f t="shared" si="8"/>
        <v>0</v>
      </c>
      <c r="AD23" s="2">
        <f t="shared" si="9"/>
        <v>0</v>
      </c>
      <c r="AE23" s="2">
        <f t="shared" si="10"/>
        <v>0</v>
      </c>
      <c r="AF23" s="2">
        <f t="shared" si="11"/>
        <v>0</v>
      </c>
      <c r="AG23" s="2" t="b">
        <f t="shared" ref="AG23" si="26">Z23=SUM(AA23:AF23)</f>
        <v>1</v>
      </c>
    </row>
    <row r="24" spans="1:33" ht="16" x14ac:dyDescent="0.25">
      <c r="A24" s="33" t="s">
        <v>18</v>
      </c>
      <c r="B24" s="48">
        <f t="shared" si="13"/>
        <v>2880991751</v>
      </c>
      <c r="C24" s="48">
        <f t="shared" si="14"/>
        <v>1765533445</v>
      </c>
      <c r="D24" s="48">
        <f t="shared" si="14"/>
        <v>1115458306</v>
      </c>
      <c r="E24" s="48">
        <f t="shared" si="14"/>
        <v>0</v>
      </c>
      <c r="F24" s="48">
        <f t="shared" si="1"/>
        <v>0</v>
      </c>
      <c r="G24" s="48">
        <f t="shared" si="15"/>
        <v>0</v>
      </c>
      <c r="H24" s="48">
        <f t="shared" si="16"/>
        <v>0</v>
      </c>
      <c r="I24" s="48">
        <f t="shared" si="16"/>
        <v>0</v>
      </c>
      <c r="J24" s="48">
        <f t="shared" si="17"/>
        <v>0</v>
      </c>
      <c r="K24" s="11" t="b">
        <f t="shared" si="2"/>
        <v>1</v>
      </c>
      <c r="L24" s="11"/>
      <c r="N24" s="2">
        <f t="shared" si="3"/>
        <v>2880991751</v>
      </c>
      <c r="O24" s="2">
        <f>IFERROR(VLOOKUP($A24,'강서영업본부 IU'!$A:$H,3,FALSE),0)</f>
        <v>0</v>
      </c>
      <c r="P24" s="2">
        <f>IFERROR(VLOOKUP($A24,'강서영업본부 IU'!$A:$H,4,FALSE),0)</f>
        <v>1765533445</v>
      </c>
      <c r="Q24" s="2">
        <f>IFERROR(VLOOKUP($A24,'강서영업본부 IU'!$A:$H,5,FALSE),0)</f>
        <v>1115458306</v>
      </c>
      <c r="R24" s="2">
        <f>IFERROR(VLOOKUP($A24,'강서영업본부 IU'!$A:$H,6,FALSE),0)</f>
        <v>0</v>
      </c>
      <c r="T24" s="2">
        <f>IFERROR(VLOOKUP($A24,'강서영업본부 IU'!$A:$H,8,FALSE),0)</f>
        <v>0</v>
      </c>
      <c r="U24" s="2">
        <f>IFERROR(VLOOKUP($A24,'강서영업본부 IU'!$A:$H,9,FALSE),0)</f>
        <v>0</v>
      </c>
      <c r="V24" s="2" t="b">
        <f t="shared" si="4"/>
        <v>1</v>
      </c>
      <c r="Z24" s="6">
        <f t="shared" si="5"/>
        <v>0</v>
      </c>
      <c r="AA24" s="2">
        <f t="shared" si="6"/>
        <v>0</v>
      </c>
      <c r="AB24" s="2">
        <f t="shared" si="7"/>
        <v>0</v>
      </c>
      <c r="AC24" s="2">
        <f t="shared" si="8"/>
        <v>0</v>
      </c>
      <c r="AD24" s="2">
        <f t="shared" si="9"/>
        <v>0</v>
      </c>
      <c r="AE24" s="2">
        <f t="shared" si="10"/>
        <v>0</v>
      </c>
      <c r="AF24" s="2">
        <f t="shared" si="11"/>
        <v>0</v>
      </c>
      <c r="AG24" s="2" t="b">
        <f t="shared" si="12"/>
        <v>1</v>
      </c>
    </row>
    <row r="25" spans="1:33" ht="16" x14ac:dyDescent="0.25">
      <c r="A25" s="22" t="s">
        <v>19</v>
      </c>
      <c r="B25" s="48">
        <f t="shared" si="13"/>
        <v>2880991751</v>
      </c>
      <c r="C25" s="48">
        <f t="shared" si="14"/>
        <v>1765533445</v>
      </c>
      <c r="D25" s="48">
        <f t="shared" si="14"/>
        <v>1115458306</v>
      </c>
      <c r="E25" s="48">
        <f t="shared" si="14"/>
        <v>0</v>
      </c>
      <c r="F25" s="48">
        <f t="shared" si="1"/>
        <v>0</v>
      </c>
      <c r="G25" s="48">
        <f t="shared" si="15"/>
        <v>0</v>
      </c>
      <c r="H25" s="48">
        <f t="shared" si="16"/>
        <v>0</v>
      </c>
      <c r="I25" s="48">
        <f t="shared" si="16"/>
        <v>0</v>
      </c>
      <c r="J25" s="48">
        <f t="shared" si="17"/>
        <v>0</v>
      </c>
      <c r="K25" s="6" t="b">
        <f t="shared" si="2"/>
        <v>1</v>
      </c>
      <c r="L25" s="6"/>
      <c r="N25" s="2">
        <f t="shared" si="3"/>
        <v>2880991751</v>
      </c>
      <c r="O25" s="2">
        <f>IFERROR(VLOOKUP($A25,'강서영업본부 IU'!$A:$H,3,FALSE),0)</f>
        <v>0</v>
      </c>
      <c r="P25" s="2">
        <f>IFERROR(VLOOKUP($A25,'강서영업본부 IU'!$A:$H,4,FALSE),0)</f>
        <v>1765533445</v>
      </c>
      <c r="Q25" s="2">
        <f>IFERROR(VLOOKUP($A25,'강서영업본부 IU'!$A:$H,5,FALSE),0)</f>
        <v>1115458306</v>
      </c>
      <c r="R25" s="2">
        <f>IFERROR(VLOOKUP($A25,'강서영업본부 IU'!$A:$H,6,FALSE),0)</f>
        <v>0</v>
      </c>
      <c r="T25" s="2">
        <f>IFERROR(VLOOKUP($A25,'강서영업본부 IU'!$A:$H,8,FALSE),0)</f>
        <v>0</v>
      </c>
      <c r="U25" s="2">
        <f>IFERROR(VLOOKUP($A25,'강서영업본부 IU'!$A:$H,9,FALSE),0)</f>
        <v>0</v>
      </c>
      <c r="V25" s="2" t="b">
        <f t="shared" si="4"/>
        <v>1</v>
      </c>
      <c r="Z25" s="6">
        <f t="shared" si="5"/>
        <v>0</v>
      </c>
      <c r="AA25" s="2">
        <f t="shared" si="6"/>
        <v>0</v>
      </c>
      <c r="AB25" s="2">
        <f t="shared" si="7"/>
        <v>0</v>
      </c>
      <c r="AC25" s="2">
        <f t="shared" si="8"/>
        <v>0</v>
      </c>
      <c r="AD25" s="2">
        <f t="shared" si="9"/>
        <v>0</v>
      </c>
      <c r="AE25" s="2">
        <f t="shared" si="10"/>
        <v>0</v>
      </c>
      <c r="AF25" s="2">
        <f t="shared" si="11"/>
        <v>0</v>
      </c>
      <c r="AG25" s="2" t="b">
        <f t="shared" si="12"/>
        <v>1</v>
      </c>
    </row>
    <row r="26" spans="1:33" ht="16" x14ac:dyDescent="0.25">
      <c r="A26" s="33" t="s">
        <v>20</v>
      </c>
      <c r="B26" s="48">
        <f t="shared" si="13"/>
        <v>2921762026</v>
      </c>
      <c r="C26" s="48">
        <f t="shared" si="14"/>
        <v>1463289750</v>
      </c>
      <c r="D26" s="48">
        <f t="shared" si="14"/>
        <v>1000316749</v>
      </c>
      <c r="E26" s="48">
        <f t="shared" si="14"/>
        <v>458155527</v>
      </c>
      <c r="F26" s="48">
        <f t="shared" si="1"/>
        <v>0</v>
      </c>
      <c r="G26" s="48">
        <f t="shared" si="15"/>
        <v>0</v>
      </c>
      <c r="H26" s="48">
        <f t="shared" si="16"/>
        <v>0</v>
      </c>
      <c r="I26" s="48">
        <f t="shared" si="16"/>
        <v>0</v>
      </c>
      <c r="J26" s="48">
        <f t="shared" si="17"/>
        <v>0</v>
      </c>
      <c r="K26" s="6" t="b">
        <f t="shared" si="2"/>
        <v>1</v>
      </c>
      <c r="L26" s="6"/>
      <c r="N26" s="2">
        <f t="shared" si="3"/>
        <v>2921762026</v>
      </c>
      <c r="O26" s="2">
        <f>IFERROR(VLOOKUP($A26,'강서영업본부 IU'!$A:$H,3,FALSE),0)</f>
        <v>0</v>
      </c>
      <c r="P26" s="2">
        <f>IFERROR(VLOOKUP($A26,'강서영업본부 IU'!$A:$H,4,FALSE),0)</f>
        <v>1463289750</v>
      </c>
      <c r="Q26" s="2">
        <f>IFERROR(VLOOKUP($A26,'강서영업본부 IU'!$A:$H,5,FALSE),0)</f>
        <v>1000316749</v>
      </c>
      <c r="R26" s="2">
        <f>IFERROR(VLOOKUP($A26,'강서영업본부 IU'!$A:$H,6,FALSE),0)</f>
        <v>458155527</v>
      </c>
      <c r="T26" s="2">
        <f>IFERROR(VLOOKUP($A26,'강서영업본부 IU'!$A:$H,8,FALSE),0)</f>
        <v>0</v>
      </c>
      <c r="U26" s="2">
        <f>IFERROR(VLOOKUP($A26,'강서영업본부 IU'!$A:$H,9,FALSE),0)</f>
        <v>0</v>
      </c>
      <c r="V26" s="2" t="b">
        <f t="shared" si="4"/>
        <v>1</v>
      </c>
      <c r="Z26" s="6">
        <f t="shared" si="5"/>
        <v>0</v>
      </c>
      <c r="AA26" s="2">
        <f t="shared" si="6"/>
        <v>0</v>
      </c>
      <c r="AB26" s="2">
        <f t="shared" si="7"/>
        <v>0</v>
      </c>
      <c r="AC26" s="2">
        <f t="shared" si="8"/>
        <v>0</v>
      </c>
      <c r="AD26" s="2">
        <f t="shared" si="9"/>
        <v>0</v>
      </c>
      <c r="AE26" s="2">
        <f t="shared" si="10"/>
        <v>0</v>
      </c>
      <c r="AF26" s="2">
        <f t="shared" si="11"/>
        <v>0</v>
      </c>
      <c r="AG26" s="2" t="b">
        <f t="shared" si="12"/>
        <v>1</v>
      </c>
    </row>
    <row r="27" spans="1:33" ht="16" x14ac:dyDescent="0.25">
      <c r="A27" s="33" t="s">
        <v>21</v>
      </c>
      <c r="B27" s="48">
        <f t="shared" si="13"/>
        <v>1989515870</v>
      </c>
      <c r="C27" s="48">
        <f t="shared" si="14"/>
        <v>913727146</v>
      </c>
      <c r="D27" s="48">
        <f t="shared" si="14"/>
        <v>655596720</v>
      </c>
      <c r="E27" s="48">
        <f t="shared" si="14"/>
        <v>335517610</v>
      </c>
      <c r="F27" s="48">
        <f t="shared" si="1"/>
        <v>0</v>
      </c>
      <c r="G27" s="48">
        <f t="shared" si="15"/>
        <v>77988940.317605078</v>
      </c>
      <c r="H27" s="48">
        <f t="shared" si="16"/>
        <v>0</v>
      </c>
      <c r="I27" s="48">
        <f t="shared" si="16"/>
        <v>0</v>
      </c>
      <c r="J27" s="48">
        <f t="shared" si="17"/>
        <v>6685453.6823949125</v>
      </c>
      <c r="K27" s="6" t="b">
        <f t="shared" si="2"/>
        <v>1</v>
      </c>
      <c r="L27" s="6"/>
      <c r="N27" s="2">
        <f t="shared" si="3"/>
        <v>1989515870</v>
      </c>
      <c r="O27" s="2">
        <f>IFERROR(VLOOKUP($A27,'강서영업본부 IU'!$A:$H,3,FALSE),0)</f>
        <v>84674394</v>
      </c>
      <c r="P27" s="2">
        <f>IFERROR(VLOOKUP($A27,'강서영업본부 IU'!$A:$H,4,FALSE),0)</f>
        <v>913727146</v>
      </c>
      <c r="Q27" s="2">
        <f>IFERROR(VLOOKUP($A27,'강서영업본부 IU'!$A:$H,5,FALSE),0)</f>
        <v>655596720</v>
      </c>
      <c r="R27" s="2">
        <f>IFERROR(VLOOKUP($A27,'강서영업본부 IU'!$A:$H,6,FALSE),0)</f>
        <v>335517610</v>
      </c>
      <c r="T27" s="2">
        <f>IFERROR(VLOOKUP($A27,'강서영업본부 IU'!$A:$H,8,FALSE),0)</f>
        <v>0</v>
      </c>
      <c r="U27" s="2">
        <f>IFERROR(VLOOKUP($A27,'강서영업본부 IU'!$A:$H,9,FALSE),0)</f>
        <v>0</v>
      </c>
      <c r="V27" s="2" t="b">
        <f t="shared" si="4"/>
        <v>1</v>
      </c>
      <c r="Z27" s="6">
        <f t="shared" si="5"/>
        <v>84674394</v>
      </c>
      <c r="AA27" s="2">
        <f t="shared" si="6"/>
        <v>47115327.976420671</v>
      </c>
      <c r="AB27" s="2">
        <f t="shared" si="7"/>
        <v>30873612.341184411</v>
      </c>
      <c r="AC27" s="2">
        <f t="shared" si="8"/>
        <v>6685453.6823949125</v>
      </c>
      <c r="AD27" s="2">
        <f t="shared" si="9"/>
        <v>0</v>
      </c>
      <c r="AE27" s="2">
        <f t="shared" si="10"/>
        <v>0</v>
      </c>
      <c r="AF27" s="2">
        <f t="shared" si="11"/>
        <v>0</v>
      </c>
      <c r="AG27" s="2" t="b">
        <f t="shared" si="12"/>
        <v>1</v>
      </c>
    </row>
    <row r="28" spans="1:33" ht="16" x14ac:dyDescent="0.25">
      <c r="A28" s="24" t="s">
        <v>22</v>
      </c>
      <c r="B28" s="48">
        <f t="shared" si="13"/>
        <v>11350800</v>
      </c>
      <c r="C28" s="48">
        <f t="shared" si="14"/>
        <v>0</v>
      </c>
      <c r="D28" s="48">
        <f t="shared" si="14"/>
        <v>0</v>
      </c>
      <c r="E28" s="48">
        <f t="shared" si="14"/>
        <v>0</v>
      </c>
      <c r="F28" s="48">
        <f t="shared" si="1"/>
        <v>0</v>
      </c>
      <c r="G28" s="48">
        <f t="shared" si="15"/>
        <v>10454599.341532597</v>
      </c>
      <c r="H28" s="48">
        <f t="shared" si="16"/>
        <v>0</v>
      </c>
      <c r="I28" s="48">
        <f t="shared" si="16"/>
        <v>0</v>
      </c>
      <c r="J28" s="48">
        <f t="shared" si="17"/>
        <v>896200.65846740128</v>
      </c>
      <c r="K28" s="6" t="b">
        <f t="shared" si="2"/>
        <v>1</v>
      </c>
      <c r="L28" s="6"/>
      <c r="N28" s="2">
        <f t="shared" si="3"/>
        <v>11350800</v>
      </c>
      <c r="O28" s="2">
        <f>IFERROR(VLOOKUP($A28,'강서영업본부 IU'!$A:$H,3,FALSE),0)</f>
        <v>11350800</v>
      </c>
      <c r="P28" s="2">
        <f>IFERROR(VLOOKUP($A28,'강서영업본부 IU'!$A:$H,4,FALSE),0)</f>
        <v>0</v>
      </c>
      <c r="Q28" s="2">
        <f>IFERROR(VLOOKUP($A28,'강서영업본부 IU'!$A:$H,5,FALSE),0)</f>
        <v>0</v>
      </c>
      <c r="R28" s="2">
        <f>IFERROR(VLOOKUP($A28,'강서영업본부 IU'!$A:$H,6,FALSE),0)</f>
        <v>0</v>
      </c>
      <c r="T28" s="2">
        <f>IFERROR(VLOOKUP($A28,'강서영업본부 IU'!$A:$H,8,FALSE),0)</f>
        <v>0</v>
      </c>
      <c r="U28" s="2">
        <f>IFERROR(VLOOKUP($A28,'강서영업본부 IU'!$A:$H,9,FALSE),0)</f>
        <v>0</v>
      </c>
      <c r="V28" s="2" t="b">
        <f t="shared" si="4"/>
        <v>1</v>
      </c>
      <c r="Z28" s="6">
        <f t="shared" si="5"/>
        <v>11350800</v>
      </c>
      <c r="AA28" s="2">
        <f t="shared" si="6"/>
        <v>6315919.6013231073</v>
      </c>
      <c r="AB28" s="2">
        <f t="shared" si="7"/>
        <v>4138679.7402094901</v>
      </c>
      <c r="AC28" s="2">
        <f t="shared" si="8"/>
        <v>896200.65846740128</v>
      </c>
      <c r="AD28" s="2">
        <f t="shared" si="9"/>
        <v>0</v>
      </c>
      <c r="AE28" s="2">
        <f t="shared" si="10"/>
        <v>0</v>
      </c>
      <c r="AF28" s="2">
        <f t="shared" si="11"/>
        <v>0</v>
      </c>
      <c r="AG28" s="2" t="b">
        <f t="shared" si="12"/>
        <v>1</v>
      </c>
    </row>
    <row r="29" spans="1:33" ht="16" x14ac:dyDescent="0.25">
      <c r="A29" s="24" t="s">
        <v>23</v>
      </c>
      <c r="B29" s="48">
        <f t="shared" si="13"/>
        <v>861020890</v>
      </c>
      <c r="C29" s="48">
        <f t="shared" si="14"/>
        <v>397558580</v>
      </c>
      <c r="D29" s="48">
        <f t="shared" si="14"/>
        <v>290268900</v>
      </c>
      <c r="E29" s="48">
        <f t="shared" si="14"/>
        <v>148959500</v>
      </c>
      <c r="F29" s="48">
        <f t="shared" si="1"/>
        <v>0</v>
      </c>
      <c r="G29" s="48">
        <f t="shared" si="15"/>
        <v>22320525.384004675</v>
      </c>
      <c r="H29" s="48">
        <f t="shared" si="16"/>
        <v>0</v>
      </c>
      <c r="I29" s="48">
        <f t="shared" si="16"/>
        <v>0</v>
      </c>
      <c r="J29" s="48">
        <f t="shared" si="17"/>
        <v>1913384.6159953256</v>
      </c>
      <c r="K29" s="6" t="b">
        <f t="shared" si="2"/>
        <v>1</v>
      </c>
      <c r="L29" s="6"/>
      <c r="N29" s="2">
        <f t="shared" si="3"/>
        <v>861020890</v>
      </c>
      <c r="O29" s="2">
        <f>IFERROR(VLOOKUP($A29,'강서영업본부 IU'!$A:$H,3,FALSE),0)</f>
        <v>24233910</v>
      </c>
      <c r="P29" s="2">
        <f>IFERROR(VLOOKUP($A29,'강서영업본부 IU'!$A:$H,4,FALSE),0)</f>
        <v>397558580</v>
      </c>
      <c r="Q29" s="2">
        <f>IFERROR(VLOOKUP($A29,'강서영업본부 IU'!$A:$H,5,FALSE),0)</f>
        <v>290268900</v>
      </c>
      <c r="R29" s="2">
        <f>IFERROR(VLOOKUP($A29,'강서영업본부 IU'!$A:$H,6,FALSE),0)</f>
        <v>148959500</v>
      </c>
      <c r="T29" s="2">
        <f>IFERROR(VLOOKUP($A29,'강서영업본부 IU'!$A:$H,8,FALSE),0)</f>
        <v>0</v>
      </c>
      <c r="U29" s="2">
        <f>IFERROR(VLOOKUP($A29,'강서영업본부 IU'!$A:$H,9,FALSE),0)</f>
        <v>0</v>
      </c>
      <c r="V29" s="2" t="b">
        <f t="shared" si="4"/>
        <v>1</v>
      </c>
      <c r="Z29" s="6">
        <f t="shared" si="5"/>
        <v>24233910</v>
      </c>
      <c r="AA29" s="2">
        <f t="shared" si="6"/>
        <v>13484461.640210388</v>
      </c>
      <c r="AB29" s="2">
        <f t="shared" si="7"/>
        <v>8836063.7437942848</v>
      </c>
      <c r="AC29" s="2">
        <f t="shared" si="8"/>
        <v>1913384.6159953256</v>
      </c>
      <c r="AD29" s="2">
        <f t="shared" si="9"/>
        <v>0</v>
      </c>
      <c r="AE29" s="2">
        <f t="shared" si="10"/>
        <v>0</v>
      </c>
      <c r="AF29" s="2">
        <f t="shared" si="11"/>
        <v>0</v>
      </c>
      <c r="AG29" s="2" t="b">
        <f t="shared" si="12"/>
        <v>1</v>
      </c>
    </row>
    <row r="30" spans="1:33" ht="16" x14ac:dyDescent="0.25">
      <c r="A30" s="23" t="s">
        <v>24</v>
      </c>
      <c r="B30" s="48">
        <f t="shared" si="13"/>
        <v>27554840</v>
      </c>
      <c r="C30" s="48">
        <f t="shared" si="14"/>
        <v>0</v>
      </c>
      <c r="D30" s="48">
        <f t="shared" si="14"/>
        <v>7406860</v>
      </c>
      <c r="E30" s="48">
        <f t="shared" si="14"/>
        <v>6144470</v>
      </c>
      <c r="F30" s="48">
        <f t="shared" si="1"/>
        <v>0</v>
      </c>
      <c r="G30" s="48">
        <f t="shared" si="15"/>
        <v>12897865.033754904</v>
      </c>
      <c r="H30" s="48">
        <f t="shared" si="16"/>
        <v>0</v>
      </c>
      <c r="I30" s="48">
        <f t="shared" si="16"/>
        <v>0</v>
      </c>
      <c r="J30" s="48">
        <f t="shared" si="17"/>
        <v>1105644.9662450964</v>
      </c>
      <c r="K30" s="6" t="b">
        <f t="shared" si="2"/>
        <v>1</v>
      </c>
      <c r="L30" s="6"/>
      <c r="N30" s="2">
        <f t="shared" si="3"/>
        <v>27554840</v>
      </c>
      <c r="O30" s="2">
        <f>IFERROR(VLOOKUP($A30,'강서영업본부 IU'!$A:$H,3,FALSE),0)</f>
        <v>14003510</v>
      </c>
      <c r="P30" s="2">
        <f>IFERROR(VLOOKUP($A30,'강서영업본부 IU'!$A:$H,4,FALSE),0)</f>
        <v>0</v>
      </c>
      <c r="Q30" s="2">
        <f>IFERROR(VLOOKUP($A30,'강서영업본부 IU'!$A:$H,5,FALSE),0)</f>
        <v>7406860</v>
      </c>
      <c r="R30" s="2">
        <f>IFERROR(VLOOKUP($A30,'강서영업본부 IU'!$A:$H,6,FALSE),0)</f>
        <v>6144470</v>
      </c>
      <c r="T30" s="2">
        <f>IFERROR(VLOOKUP($A30,'강서영업본부 IU'!$A:$H,8,FALSE),0)</f>
        <v>0</v>
      </c>
      <c r="U30" s="2">
        <f>IFERROR(VLOOKUP($A30,'강서영업본부 IU'!$A:$H,9,FALSE),0)</f>
        <v>0</v>
      </c>
      <c r="V30" s="2" t="b">
        <f t="shared" si="4"/>
        <v>1</v>
      </c>
      <c r="Z30" s="6">
        <f t="shared" si="5"/>
        <v>14003510</v>
      </c>
      <c r="AA30" s="2">
        <f t="shared" si="6"/>
        <v>7791965.6144345906</v>
      </c>
      <c r="AB30" s="2">
        <f t="shared" si="7"/>
        <v>5105899.4193203123</v>
      </c>
      <c r="AC30" s="2">
        <f t="shared" si="8"/>
        <v>1105644.9662450964</v>
      </c>
      <c r="AD30" s="2">
        <f t="shared" si="9"/>
        <v>0</v>
      </c>
      <c r="AE30" s="2">
        <f t="shared" si="10"/>
        <v>0</v>
      </c>
      <c r="AF30" s="2">
        <f t="shared" si="11"/>
        <v>0</v>
      </c>
      <c r="AG30" s="2" t="b">
        <f t="shared" si="12"/>
        <v>1</v>
      </c>
    </row>
    <row r="31" spans="1:33" ht="16" x14ac:dyDescent="0.25">
      <c r="A31" s="23" t="s">
        <v>25</v>
      </c>
      <c r="B31" s="48">
        <f t="shared" si="13"/>
        <v>5007830</v>
      </c>
      <c r="C31" s="48">
        <f t="shared" si="14"/>
        <v>0</v>
      </c>
      <c r="D31" s="48">
        <f t="shared" si="14"/>
        <v>1315910</v>
      </c>
      <c r="E31" s="48">
        <f t="shared" si="14"/>
        <v>1099980</v>
      </c>
      <c r="F31" s="48">
        <f t="shared" si="1"/>
        <v>0</v>
      </c>
      <c r="G31" s="48">
        <f t="shared" si="15"/>
        <v>2387293.7781735212</v>
      </c>
      <c r="H31" s="48">
        <f t="shared" si="16"/>
        <v>0</v>
      </c>
      <c r="I31" s="48">
        <f t="shared" si="16"/>
        <v>0</v>
      </c>
      <c r="J31" s="48">
        <f t="shared" si="17"/>
        <v>204646.22182647887</v>
      </c>
      <c r="K31" s="6" t="b">
        <f t="shared" si="2"/>
        <v>1</v>
      </c>
      <c r="L31" s="6"/>
      <c r="N31" s="2">
        <f t="shared" si="3"/>
        <v>5007830</v>
      </c>
      <c r="O31" s="2">
        <f>IFERROR(VLOOKUP($A31,'강서영업본부 IU'!$A:$H,3,FALSE),0)</f>
        <v>2591940</v>
      </c>
      <c r="P31" s="2">
        <f>IFERROR(VLOOKUP($A31,'강서영업본부 IU'!$A:$H,4,FALSE),0)</f>
        <v>0</v>
      </c>
      <c r="Q31" s="2">
        <f>IFERROR(VLOOKUP($A31,'강서영업본부 IU'!$A:$H,5,FALSE),0)</f>
        <v>1315910</v>
      </c>
      <c r="R31" s="2">
        <f>IFERROR(VLOOKUP($A31,'강서영업본부 IU'!$A:$H,6,FALSE),0)</f>
        <v>1099980</v>
      </c>
      <c r="T31" s="2">
        <f>IFERROR(VLOOKUP($A31,'강서영업본부 IU'!$A:$H,8,FALSE),0)</f>
        <v>0</v>
      </c>
      <c r="U31" s="2">
        <f>IFERROR(VLOOKUP($A31,'강서영업본부 IU'!$A:$H,9,FALSE),0)</f>
        <v>0</v>
      </c>
      <c r="V31" s="2" t="b">
        <f t="shared" si="4"/>
        <v>1</v>
      </c>
      <c r="Z31" s="6">
        <f t="shared" si="5"/>
        <v>2591940</v>
      </c>
      <c r="AA31" s="2">
        <f t="shared" si="6"/>
        <v>1442231.7943628128</v>
      </c>
      <c r="AB31" s="2">
        <f t="shared" si="7"/>
        <v>945061.98381070816</v>
      </c>
      <c r="AC31" s="2">
        <f t="shared" si="8"/>
        <v>204646.22182647887</v>
      </c>
      <c r="AD31" s="2">
        <f t="shared" si="9"/>
        <v>0</v>
      </c>
      <c r="AE31" s="2">
        <f t="shared" si="10"/>
        <v>0</v>
      </c>
      <c r="AF31" s="2">
        <f t="shared" si="11"/>
        <v>0</v>
      </c>
      <c r="AG31" s="2" t="b">
        <f t="shared" si="12"/>
        <v>1</v>
      </c>
    </row>
    <row r="32" spans="1:33" ht="16" x14ac:dyDescent="0.25">
      <c r="A32" s="23" t="s">
        <v>26</v>
      </c>
      <c r="B32" s="48">
        <f t="shared" si="13"/>
        <v>700000</v>
      </c>
      <c r="C32" s="48">
        <f t="shared" si="14"/>
        <v>0</v>
      </c>
      <c r="D32" s="48">
        <f t="shared" si="14"/>
        <v>0</v>
      </c>
      <c r="E32" s="48">
        <f t="shared" si="14"/>
        <v>0</v>
      </c>
      <c r="F32" s="48">
        <f t="shared" si="1"/>
        <v>0</v>
      </c>
      <c r="G32" s="48">
        <f t="shared" si="15"/>
        <v>644731.60826310201</v>
      </c>
      <c r="H32" s="48">
        <f t="shared" si="16"/>
        <v>0</v>
      </c>
      <c r="I32" s="48">
        <f t="shared" si="16"/>
        <v>0</v>
      </c>
      <c r="J32" s="48">
        <f t="shared" si="17"/>
        <v>55268.391736897924</v>
      </c>
      <c r="K32" s="6" t="b">
        <f t="shared" si="2"/>
        <v>1</v>
      </c>
      <c r="L32" s="6"/>
      <c r="N32" s="2">
        <f t="shared" si="3"/>
        <v>700000</v>
      </c>
      <c r="O32" s="2">
        <f>IFERROR(VLOOKUP($A32,'강서영업본부 IU'!$A:$H,3,FALSE),0)</f>
        <v>700000</v>
      </c>
      <c r="P32" s="2">
        <f>IFERROR(VLOOKUP($A32,'강서영업본부 IU'!$A:$H,4,FALSE),0)</f>
        <v>0</v>
      </c>
      <c r="Q32" s="2">
        <f>IFERROR(VLOOKUP($A32,'강서영업본부 IU'!$A:$H,5,FALSE),0)</f>
        <v>0</v>
      </c>
      <c r="R32" s="2">
        <f>IFERROR(VLOOKUP($A32,'강서영업본부 IU'!$A:$H,6,FALSE),0)</f>
        <v>0</v>
      </c>
      <c r="T32" s="2">
        <f>IFERROR(VLOOKUP($A32,'강서영업본부 IU'!$A:$H,8,FALSE),0)</f>
        <v>0</v>
      </c>
      <c r="U32" s="2">
        <f>IFERROR(VLOOKUP($A32,'강서영업본부 IU'!$A:$H,9,FALSE),0)</f>
        <v>0</v>
      </c>
      <c r="V32" s="2" t="b">
        <f t="shared" si="4"/>
        <v>1</v>
      </c>
      <c r="Z32" s="6">
        <f t="shared" si="5"/>
        <v>700000</v>
      </c>
      <c r="AA32" s="2">
        <f t="shared" si="6"/>
        <v>389500.62735015817</v>
      </c>
      <c r="AB32" s="2">
        <f t="shared" si="7"/>
        <v>255230.98091294387</v>
      </c>
      <c r="AC32" s="2">
        <f t="shared" si="8"/>
        <v>55268.391736897924</v>
      </c>
      <c r="AD32" s="2">
        <f t="shared" si="9"/>
        <v>0</v>
      </c>
      <c r="AE32" s="2">
        <f t="shared" si="10"/>
        <v>0</v>
      </c>
      <c r="AF32" s="2">
        <f t="shared" si="11"/>
        <v>0</v>
      </c>
      <c r="AG32" s="2" t="b">
        <f t="shared" si="12"/>
        <v>1</v>
      </c>
    </row>
    <row r="33" spans="1:33" ht="16" x14ac:dyDescent="0.25">
      <c r="A33" s="23" t="s">
        <v>198</v>
      </c>
      <c r="B33" s="48">
        <f t="shared" si="13"/>
        <v>6199250</v>
      </c>
      <c r="C33" s="48">
        <f t="shared" si="14"/>
        <v>0</v>
      </c>
      <c r="D33" s="48">
        <f t="shared" si="14"/>
        <v>0</v>
      </c>
      <c r="E33" s="48">
        <f t="shared" si="14"/>
        <v>0</v>
      </c>
      <c r="F33" s="48">
        <f t="shared" si="1"/>
        <v>0</v>
      </c>
      <c r="G33" s="48">
        <f t="shared" si="15"/>
        <v>5709789.1750357654</v>
      </c>
      <c r="H33" s="48">
        <f t="shared" si="16"/>
        <v>0</v>
      </c>
      <c r="I33" s="48">
        <f t="shared" si="16"/>
        <v>0</v>
      </c>
      <c r="J33" s="48">
        <f t="shared" si="17"/>
        <v>489460.8249642349</v>
      </c>
      <c r="K33" s="6" t="b">
        <f t="shared" si="2"/>
        <v>1</v>
      </c>
      <c r="L33" s="6"/>
      <c r="N33" s="2">
        <f t="shared" si="3"/>
        <v>6199250</v>
      </c>
      <c r="O33" s="2">
        <f>IFERROR(VLOOKUP($A33,'강서영업본부 IU'!$A:$H,3,FALSE),0)</f>
        <v>6199250</v>
      </c>
      <c r="P33" s="2">
        <f>IFERROR(VLOOKUP($A33,'강서영업본부 IU'!$A:$H,4,FALSE),0)</f>
        <v>0</v>
      </c>
      <c r="Q33" s="2">
        <f>IFERROR(VLOOKUP($A33,'강서영업본부 IU'!$A:$H,5,FALSE),0)</f>
        <v>0</v>
      </c>
      <c r="R33" s="2">
        <f>IFERROR(VLOOKUP($A33,'강서영업본부 IU'!$A:$H,6,FALSE),0)</f>
        <v>0</v>
      </c>
      <c r="T33" s="2">
        <f>IFERROR(VLOOKUP($A33,'강서영업본부 IU'!$A:$H,8,FALSE),0)</f>
        <v>0</v>
      </c>
      <c r="U33" s="2">
        <f>IFERROR(VLOOKUP($A33,'강서영업본부 IU'!$A:$H,9,FALSE),0)</f>
        <v>0</v>
      </c>
      <c r="V33" s="2" t="b">
        <f t="shared" si="4"/>
        <v>1</v>
      </c>
      <c r="Z33" s="6">
        <f t="shared" si="5"/>
        <v>6199250</v>
      </c>
      <c r="AA33" s="2">
        <f t="shared" si="6"/>
        <v>3449445.377286383</v>
      </c>
      <c r="AB33" s="2">
        <f t="shared" si="7"/>
        <v>2260343.797749382</v>
      </c>
      <c r="AC33" s="2">
        <f t="shared" si="8"/>
        <v>489460.8249642349</v>
      </c>
      <c r="AD33" s="2">
        <f t="shared" si="9"/>
        <v>0</v>
      </c>
      <c r="AE33" s="2">
        <f t="shared" si="10"/>
        <v>0</v>
      </c>
      <c r="AF33" s="2">
        <f t="shared" si="11"/>
        <v>0</v>
      </c>
      <c r="AG33" s="2" t="b">
        <f t="shared" si="12"/>
        <v>1</v>
      </c>
    </row>
    <row r="34" spans="1:33" ht="16" x14ac:dyDescent="0.25">
      <c r="A34" s="23" t="s">
        <v>27</v>
      </c>
      <c r="B34" s="48">
        <f t="shared" si="13"/>
        <v>1100410</v>
      </c>
      <c r="C34" s="48">
        <f t="shared" si="14"/>
        <v>0</v>
      </c>
      <c r="D34" s="48">
        <f t="shared" si="14"/>
        <v>706720</v>
      </c>
      <c r="E34" s="48">
        <f t="shared" si="14"/>
        <v>393690</v>
      </c>
      <c r="F34" s="48">
        <f t="shared" si="1"/>
        <v>0</v>
      </c>
      <c r="G34" s="48">
        <f t="shared" si="15"/>
        <v>0</v>
      </c>
      <c r="H34" s="48">
        <f t="shared" si="16"/>
        <v>0</v>
      </c>
      <c r="I34" s="48">
        <f t="shared" si="16"/>
        <v>0</v>
      </c>
      <c r="J34" s="48">
        <f t="shared" si="17"/>
        <v>0</v>
      </c>
      <c r="K34" s="6" t="b">
        <f t="shared" si="2"/>
        <v>1</v>
      </c>
      <c r="L34" s="6"/>
      <c r="N34" s="2">
        <f t="shared" si="3"/>
        <v>1100410</v>
      </c>
      <c r="O34" s="2">
        <f>IFERROR(VLOOKUP($A34,'강서영업본부 IU'!$A:$H,3,FALSE),0)</f>
        <v>0</v>
      </c>
      <c r="P34" s="2">
        <f>IFERROR(VLOOKUP($A34,'강서영업본부 IU'!$A:$H,4,FALSE),0)</f>
        <v>0</v>
      </c>
      <c r="Q34" s="2">
        <f>IFERROR(VLOOKUP($A34,'강서영업본부 IU'!$A:$H,5,FALSE),0)</f>
        <v>706720</v>
      </c>
      <c r="R34" s="2">
        <f>IFERROR(VLOOKUP($A34,'강서영업본부 IU'!$A:$H,6,FALSE),0)</f>
        <v>393690</v>
      </c>
      <c r="T34" s="2">
        <f>IFERROR(VLOOKUP($A34,'강서영업본부 IU'!$A:$H,8,FALSE),0)</f>
        <v>0</v>
      </c>
      <c r="U34" s="2">
        <f>IFERROR(VLOOKUP($A34,'강서영업본부 IU'!$A:$H,9,FALSE),0)</f>
        <v>0</v>
      </c>
      <c r="V34" s="2" t="b">
        <f t="shared" si="4"/>
        <v>1</v>
      </c>
      <c r="Z34" s="6">
        <f t="shared" si="5"/>
        <v>0</v>
      </c>
      <c r="AA34" s="2">
        <f t="shared" si="6"/>
        <v>0</v>
      </c>
      <c r="AB34" s="2">
        <f t="shared" si="7"/>
        <v>0</v>
      </c>
      <c r="AC34" s="2">
        <f t="shared" si="8"/>
        <v>0</v>
      </c>
      <c r="AD34" s="2">
        <f t="shared" si="9"/>
        <v>0</v>
      </c>
      <c r="AE34" s="2">
        <f t="shared" si="10"/>
        <v>0</v>
      </c>
      <c r="AF34" s="2">
        <f t="shared" si="11"/>
        <v>0</v>
      </c>
      <c r="AG34" s="2" t="b">
        <f t="shared" si="12"/>
        <v>1</v>
      </c>
    </row>
    <row r="35" spans="1:33" ht="16" x14ac:dyDescent="0.25">
      <c r="A35" s="23" t="s">
        <v>28</v>
      </c>
      <c r="B35" s="48">
        <f t="shared" si="13"/>
        <v>39210</v>
      </c>
      <c r="C35" s="48">
        <f t="shared" si="14"/>
        <v>0</v>
      </c>
      <c r="D35" s="48">
        <f t="shared" si="14"/>
        <v>0</v>
      </c>
      <c r="E35" s="48">
        <f t="shared" si="14"/>
        <v>0</v>
      </c>
      <c r="F35" s="48">
        <f t="shared" si="1"/>
        <v>0</v>
      </c>
      <c r="G35" s="48">
        <f t="shared" si="15"/>
        <v>36114.180514280328</v>
      </c>
      <c r="H35" s="48">
        <f t="shared" si="16"/>
        <v>0</v>
      </c>
      <c r="I35" s="48">
        <f t="shared" si="16"/>
        <v>0</v>
      </c>
      <c r="J35" s="48">
        <f t="shared" si="17"/>
        <v>3095.8194857196677</v>
      </c>
      <c r="K35" s="6" t="b">
        <f t="shared" si="2"/>
        <v>1</v>
      </c>
      <c r="L35" s="6"/>
      <c r="N35" s="2">
        <f t="shared" si="3"/>
        <v>39210</v>
      </c>
      <c r="O35" s="2">
        <f>IFERROR(VLOOKUP($A35,'강서영업본부 IU'!$A:$H,3,FALSE),0)</f>
        <v>39210</v>
      </c>
      <c r="P35" s="2">
        <f>IFERROR(VLOOKUP($A35,'강서영업본부 IU'!$A:$H,4,FALSE),0)</f>
        <v>0</v>
      </c>
      <c r="Q35" s="2">
        <f>IFERROR(VLOOKUP($A35,'강서영업본부 IU'!$A:$H,5,FALSE),0)</f>
        <v>0</v>
      </c>
      <c r="R35" s="2">
        <f>IFERROR(VLOOKUP($A35,'강서영업본부 IU'!$A:$H,6,FALSE),0)</f>
        <v>0</v>
      </c>
      <c r="T35" s="2">
        <f>IFERROR(VLOOKUP($A35,'강서영업본부 IU'!$A:$H,8,FALSE),0)</f>
        <v>0</v>
      </c>
      <c r="U35" s="2">
        <f>IFERROR(VLOOKUP($A35,'강서영업본부 IU'!$A:$H,9,FALSE),0)</f>
        <v>0</v>
      </c>
      <c r="V35" s="2" t="b">
        <f t="shared" si="4"/>
        <v>1</v>
      </c>
      <c r="Z35" s="6">
        <f t="shared" si="5"/>
        <v>39210</v>
      </c>
      <c r="AA35" s="2">
        <f t="shared" si="6"/>
        <v>21817.599426285287</v>
      </c>
      <c r="AB35" s="2">
        <f t="shared" si="7"/>
        <v>14296.58108799504</v>
      </c>
      <c r="AC35" s="2">
        <f t="shared" si="8"/>
        <v>3095.8194857196677</v>
      </c>
      <c r="AD35" s="2">
        <f t="shared" si="9"/>
        <v>0</v>
      </c>
      <c r="AE35" s="2">
        <f t="shared" ref="AE35:AE66" si="27">$Z35*T$259</f>
        <v>0</v>
      </c>
      <c r="AF35" s="2">
        <f t="shared" ref="AF35:AF66" si="28">$Z35*U$259</f>
        <v>0</v>
      </c>
      <c r="AG35" s="2" t="b">
        <f t="shared" si="12"/>
        <v>1</v>
      </c>
    </row>
    <row r="36" spans="1:33" ht="16" x14ac:dyDescent="0.25">
      <c r="A36" s="23" t="s">
        <v>141</v>
      </c>
      <c r="B36" s="48">
        <f t="shared" si="13"/>
        <v>17241520</v>
      </c>
      <c r="C36" s="48">
        <f t="shared" si="14"/>
        <v>17241520</v>
      </c>
      <c r="D36" s="48">
        <f t="shared" si="14"/>
        <v>0</v>
      </c>
      <c r="E36" s="48">
        <f t="shared" si="14"/>
        <v>0</v>
      </c>
      <c r="F36" s="48">
        <f t="shared" si="1"/>
        <v>0</v>
      </c>
      <c r="G36" s="48">
        <f t="shared" si="15"/>
        <v>0</v>
      </c>
      <c r="H36" s="48">
        <f t="shared" si="16"/>
        <v>0</v>
      </c>
      <c r="I36" s="48">
        <f t="shared" si="16"/>
        <v>0</v>
      </c>
      <c r="J36" s="48">
        <f t="shared" si="17"/>
        <v>0</v>
      </c>
      <c r="K36" s="6" t="b">
        <f t="shared" si="2"/>
        <v>1</v>
      </c>
      <c r="L36" s="6"/>
      <c r="N36" s="2">
        <f t="shared" si="3"/>
        <v>17241520</v>
      </c>
      <c r="O36" s="2">
        <f>IFERROR(VLOOKUP($A36,'강서영업본부 IU'!$A:$H,3,FALSE),0)</f>
        <v>0</v>
      </c>
      <c r="P36" s="2">
        <f>IFERROR(VLOOKUP($A36,'강서영업본부 IU'!$A:$H,4,FALSE),0)</f>
        <v>17241520</v>
      </c>
      <c r="Q36" s="2">
        <f>IFERROR(VLOOKUP($A36,'강서영업본부 IU'!$A:$H,5,FALSE),0)</f>
        <v>0</v>
      </c>
      <c r="R36" s="2">
        <f>IFERROR(VLOOKUP($A36,'강서영업본부 IU'!$A:$H,6,FALSE),0)</f>
        <v>0</v>
      </c>
      <c r="T36" s="2">
        <f>IFERROR(VLOOKUP($A36,'강서영업본부 IU'!$A:$H,8,FALSE),0)</f>
        <v>0</v>
      </c>
      <c r="U36" s="2">
        <f>IFERROR(VLOOKUP($A36,'강서영업본부 IU'!$A:$H,9,FALSE),0)</f>
        <v>0</v>
      </c>
      <c r="V36" s="2" t="b">
        <f t="shared" si="4"/>
        <v>1</v>
      </c>
      <c r="Z36" s="6">
        <f t="shared" si="5"/>
        <v>0</v>
      </c>
      <c r="AA36" s="2">
        <f t="shared" si="6"/>
        <v>0</v>
      </c>
      <c r="AB36" s="2">
        <f t="shared" si="7"/>
        <v>0</v>
      </c>
      <c r="AC36" s="2">
        <f t="shared" si="8"/>
        <v>0</v>
      </c>
      <c r="AD36" s="2">
        <f t="shared" si="9"/>
        <v>0</v>
      </c>
      <c r="AE36" s="2">
        <f t="shared" si="27"/>
        <v>0</v>
      </c>
      <c r="AF36" s="2">
        <f t="shared" si="28"/>
        <v>0</v>
      </c>
      <c r="AG36" s="2" t="b">
        <f t="shared" si="12"/>
        <v>1</v>
      </c>
    </row>
    <row r="37" spans="1:33" ht="16" x14ac:dyDescent="0.25">
      <c r="A37" s="23" t="s">
        <v>142</v>
      </c>
      <c r="B37" s="48">
        <f t="shared" si="13"/>
        <v>2918160</v>
      </c>
      <c r="C37" s="48">
        <f t="shared" si="14"/>
        <v>2918160</v>
      </c>
      <c r="D37" s="48">
        <f t="shared" si="14"/>
        <v>0</v>
      </c>
      <c r="E37" s="48">
        <f t="shared" si="14"/>
        <v>0</v>
      </c>
      <c r="F37" s="48">
        <f t="shared" si="1"/>
        <v>0</v>
      </c>
      <c r="G37" s="48">
        <f t="shared" si="15"/>
        <v>0</v>
      </c>
      <c r="H37" s="48">
        <f t="shared" si="16"/>
        <v>0</v>
      </c>
      <c r="I37" s="48">
        <f t="shared" si="16"/>
        <v>0</v>
      </c>
      <c r="J37" s="48">
        <f t="shared" si="17"/>
        <v>0</v>
      </c>
      <c r="K37" s="6" t="b">
        <f t="shared" si="2"/>
        <v>1</v>
      </c>
      <c r="L37" s="6"/>
      <c r="N37" s="2">
        <f t="shared" si="3"/>
        <v>2918160</v>
      </c>
      <c r="O37" s="2">
        <f>IFERROR(VLOOKUP($A37,'강서영업본부 IU'!$A:$H,3,FALSE),0)</f>
        <v>0</v>
      </c>
      <c r="P37" s="2">
        <f>IFERROR(VLOOKUP($A37,'강서영업본부 IU'!$A:$H,4,FALSE),0)</f>
        <v>2918160</v>
      </c>
      <c r="Q37" s="2">
        <f>IFERROR(VLOOKUP($A37,'강서영업본부 IU'!$A:$H,5,FALSE),0)</f>
        <v>0</v>
      </c>
      <c r="R37" s="2">
        <f>IFERROR(VLOOKUP($A37,'강서영업본부 IU'!$A:$H,6,FALSE),0)</f>
        <v>0</v>
      </c>
      <c r="T37" s="2">
        <f>IFERROR(VLOOKUP($A37,'강서영업본부 IU'!$A:$H,8,FALSE),0)</f>
        <v>0</v>
      </c>
      <c r="U37" s="2">
        <f>IFERROR(VLOOKUP($A37,'강서영업본부 IU'!$A:$H,9,FALSE),0)</f>
        <v>0</v>
      </c>
      <c r="V37" s="2" t="b">
        <f t="shared" si="4"/>
        <v>1</v>
      </c>
      <c r="Z37" s="6">
        <f t="shared" si="5"/>
        <v>0</v>
      </c>
      <c r="AA37" s="2">
        <f t="shared" si="6"/>
        <v>0</v>
      </c>
      <c r="AB37" s="2">
        <f t="shared" si="7"/>
        <v>0</v>
      </c>
      <c r="AC37" s="2">
        <f t="shared" si="8"/>
        <v>0</v>
      </c>
      <c r="AD37" s="2">
        <f t="shared" si="9"/>
        <v>0</v>
      </c>
      <c r="AE37" s="2">
        <f t="shared" si="27"/>
        <v>0</v>
      </c>
      <c r="AF37" s="2">
        <f t="shared" si="28"/>
        <v>0</v>
      </c>
      <c r="AG37" s="2" t="b">
        <f t="shared" si="12"/>
        <v>1</v>
      </c>
    </row>
    <row r="38" spans="1:33" ht="16" x14ac:dyDescent="0.25">
      <c r="A38" s="23" t="s">
        <v>143</v>
      </c>
      <c r="B38" s="48">
        <f t="shared" si="13"/>
        <v>0</v>
      </c>
      <c r="C38" s="48">
        <f t="shared" si="14"/>
        <v>0</v>
      </c>
      <c r="D38" s="48">
        <f t="shared" si="14"/>
        <v>0</v>
      </c>
      <c r="E38" s="48">
        <f t="shared" si="14"/>
        <v>0</v>
      </c>
      <c r="F38" s="48">
        <f t="shared" si="1"/>
        <v>0</v>
      </c>
      <c r="G38" s="48">
        <f t="shared" si="15"/>
        <v>0</v>
      </c>
      <c r="H38" s="48">
        <f t="shared" si="16"/>
        <v>0</v>
      </c>
      <c r="I38" s="48">
        <f t="shared" si="16"/>
        <v>0</v>
      </c>
      <c r="J38" s="48">
        <f t="shared" si="17"/>
        <v>0</v>
      </c>
      <c r="K38" s="6" t="b">
        <f t="shared" si="2"/>
        <v>1</v>
      </c>
      <c r="L38" s="6"/>
      <c r="N38" s="2">
        <f t="shared" si="3"/>
        <v>0</v>
      </c>
      <c r="O38" s="2">
        <f>IFERROR(VLOOKUP($A38,'강서영업본부 IU'!$A:$H,3,FALSE),0)</f>
        <v>0</v>
      </c>
      <c r="P38" s="2">
        <f>IFERROR(VLOOKUP($A38,'강서영업본부 IU'!$A:$H,4,FALSE),0)</f>
        <v>0</v>
      </c>
      <c r="Q38" s="2">
        <f>IFERROR(VLOOKUP($A38,'강서영업본부 IU'!$A:$H,5,FALSE),0)</f>
        <v>0</v>
      </c>
      <c r="R38" s="2">
        <f>IFERROR(VLOOKUP($A38,'강서영업본부 IU'!$A:$H,6,FALSE),0)</f>
        <v>0</v>
      </c>
      <c r="T38" s="2">
        <f>IFERROR(VLOOKUP($A38,'강서영업본부 IU'!$A:$H,8,FALSE),0)</f>
        <v>0</v>
      </c>
      <c r="U38" s="2">
        <f>IFERROR(VLOOKUP($A38,'강서영업본부 IU'!$A:$H,9,FALSE),0)</f>
        <v>0</v>
      </c>
      <c r="V38" s="2" t="b">
        <f t="shared" si="4"/>
        <v>1</v>
      </c>
      <c r="Z38" s="6">
        <f t="shared" si="5"/>
        <v>0</v>
      </c>
      <c r="AA38" s="2">
        <f t="shared" si="6"/>
        <v>0</v>
      </c>
      <c r="AB38" s="2">
        <f t="shared" si="7"/>
        <v>0</v>
      </c>
      <c r="AC38" s="2">
        <f t="shared" si="8"/>
        <v>0</v>
      </c>
      <c r="AD38" s="2">
        <f t="shared" si="9"/>
        <v>0</v>
      </c>
      <c r="AE38" s="2">
        <f t="shared" si="27"/>
        <v>0</v>
      </c>
      <c r="AF38" s="2">
        <f t="shared" si="28"/>
        <v>0</v>
      </c>
      <c r="AG38" s="2" t="b">
        <f t="shared" si="12"/>
        <v>1</v>
      </c>
    </row>
    <row r="39" spans="1:33" ht="16" x14ac:dyDescent="0.25">
      <c r="A39" s="23" t="s">
        <v>144</v>
      </c>
      <c r="B39" s="48">
        <f t="shared" si="13"/>
        <v>0</v>
      </c>
      <c r="C39" s="48">
        <f t="shared" si="14"/>
        <v>0</v>
      </c>
      <c r="D39" s="48">
        <f t="shared" si="14"/>
        <v>0</v>
      </c>
      <c r="E39" s="48">
        <f t="shared" si="14"/>
        <v>0</v>
      </c>
      <c r="F39" s="48">
        <f t="shared" si="1"/>
        <v>0</v>
      </c>
      <c r="G39" s="48">
        <f t="shared" si="15"/>
        <v>0</v>
      </c>
      <c r="H39" s="48">
        <f t="shared" si="16"/>
        <v>0</v>
      </c>
      <c r="I39" s="48">
        <f t="shared" si="16"/>
        <v>0</v>
      </c>
      <c r="J39" s="48">
        <f t="shared" si="17"/>
        <v>0</v>
      </c>
      <c r="K39" s="6" t="b">
        <f t="shared" si="2"/>
        <v>1</v>
      </c>
      <c r="L39" s="6"/>
      <c r="N39" s="2">
        <f t="shared" si="3"/>
        <v>0</v>
      </c>
      <c r="O39" s="2">
        <f>IFERROR(VLOOKUP($A39,'강서영업본부 IU'!$A:$H,3,FALSE),0)</f>
        <v>0</v>
      </c>
      <c r="P39" s="2">
        <f>IFERROR(VLOOKUP($A39,'강서영업본부 IU'!$A:$H,4,FALSE),0)</f>
        <v>0</v>
      </c>
      <c r="Q39" s="2">
        <f>IFERROR(VLOOKUP($A39,'강서영업본부 IU'!$A:$H,5,FALSE),0)</f>
        <v>0</v>
      </c>
      <c r="R39" s="2">
        <f>IFERROR(VLOOKUP($A39,'강서영업본부 IU'!$A:$H,6,FALSE),0)</f>
        <v>0</v>
      </c>
      <c r="T39" s="2">
        <f>IFERROR(VLOOKUP($A39,'강서영업본부 IU'!$A:$H,8,FALSE),0)</f>
        <v>0</v>
      </c>
      <c r="U39" s="2">
        <f>IFERROR(VLOOKUP($A39,'강서영업본부 IU'!$A:$H,9,FALSE),0)</f>
        <v>0</v>
      </c>
      <c r="V39" s="2" t="b">
        <f t="shared" si="4"/>
        <v>1</v>
      </c>
      <c r="Z39" s="6">
        <f t="shared" si="5"/>
        <v>0</v>
      </c>
      <c r="AA39" s="2">
        <f t="shared" si="6"/>
        <v>0</v>
      </c>
      <c r="AB39" s="2">
        <f t="shared" si="7"/>
        <v>0</v>
      </c>
      <c r="AC39" s="2">
        <f t="shared" si="8"/>
        <v>0</v>
      </c>
      <c r="AD39" s="2">
        <f t="shared" si="9"/>
        <v>0</v>
      </c>
      <c r="AE39" s="2">
        <f t="shared" si="27"/>
        <v>0</v>
      </c>
      <c r="AF39" s="2">
        <f t="shared" si="28"/>
        <v>0</v>
      </c>
      <c r="AG39" s="2" t="b">
        <f t="shared" si="12"/>
        <v>1</v>
      </c>
    </row>
    <row r="40" spans="1:33" ht="16" x14ac:dyDescent="0.25">
      <c r="A40" s="23" t="s">
        <v>199</v>
      </c>
      <c r="B40" s="48">
        <f t="shared" si="13"/>
        <v>0</v>
      </c>
      <c r="C40" s="48">
        <f t="shared" si="14"/>
        <v>0</v>
      </c>
      <c r="D40" s="48">
        <f t="shared" si="14"/>
        <v>0</v>
      </c>
      <c r="E40" s="48">
        <f t="shared" si="14"/>
        <v>0</v>
      </c>
      <c r="F40" s="48">
        <f t="shared" si="1"/>
        <v>0</v>
      </c>
      <c r="G40" s="48">
        <f t="shared" si="15"/>
        <v>0</v>
      </c>
      <c r="H40" s="48">
        <f t="shared" si="16"/>
        <v>0</v>
      </c>
      <c r="I40" s="48">
        <f t="shared" si="16"/>
        <v>0</v>
      </c>
      <c r="J40" s="48">
        <f t="shared" si="17"/>
        <v>0</v>
      </c>
      <c r="K40" s="6" t="b">
        <f t="shared" si="2"/>
        <v>1</v>
      </c>
      <c r="L40" s="6"/>
      <c r="N40" s="2">
        <f t="shared" si="3"/>
        <v>0</v>
      </c>
      <c r="O40" s="2">
        <f>IFERROR(VLOOKUP($A40,'강서영업본부 IU'!$A:$H,3,FALSE),0)</f>
        <v>0</v>
      </c>
      <c r="P40" s="2">
        <f>IFERROR(VLOOKUP($A40,'강서영업본부 IU'!$A:$H,4,FALSE),0)</f>
        <v>0</v>
      </c>
      <c r="Q40" s="2">
        <f>IFERROR(VLOOKUP($A40,'강서영업본부 IU'!$A:$H,5,FALSE),0)</f>
        <v>0</v>
      </c>
      <c r="R40" s="2">
        <f>IFERROR(VLOOKUP($A40,'강서영업본부 IU'!$A:$H,6,FALSE),0)</f>
        <v>0</v>
      </c>
      <c r="T40" s="2">
        <f>IFERROR(VLOOKUP($A40,'강서영업본부 IU'!$A:$H,8,FALSE),0)</f>
        <v>0</v>
      </c>
      <c r="U40" s="2">
        <f>IFERROR(VLOOKUP($A40,'강서영업본부 IU'!$A:$H,9,FALSE),0)</f>
        <v>0</v>
      </c>
      <c r="V40" s="2" t="b">
        <f t="shared" si="4"/>
        <v>1</v>
      </c>
      <c r="Z40" s="6">
        <f t="shared" si="5"/>
        <v>0</v>
      </c>
      <c r="AA40" s="2">
        <f t="shared" si="6"/>
        <v>0</v>
      </c>
      <c r="AB40" s="2">
        <f t="shared" si="7"/>
        <v>0</v>
      </c>
      <c r="AC40" s="2">
        <f t="shared" si="8"/>
        <v>0</v>
      </c>
      <c r="AD40" s="2">
        <f t="shared" si="9"/>
        <v>0</v>
      </c>
      <c r="AE40" s="2">
        <f t="shared" si="27"/>
        <v>0</v>
      </c>
      <c r="AF40" s="2">
        <f t="shared" si="28"/>
        <v>0</v>
      </c>
      <c r="AG40" s="2" t="b">
        <f t="shared" si="12"/>
        <v>1</v>
      </c>
    </row>
    <row r="41" spans="1:33" ht="16" x14ac:dyDescent="0.25">
      <c r="A41" s="23" t="s">
        <v>200</v>
      </c>
      <c r="B41" s="48">
        <f t="shared" si="13"/>
        <v>0</v>
      </c>
      <c r="C41" s="48">
        <f t="shared" si="14"/>
        <v>0</v>
      </c>
      <c r="D41" s="48">
        <f t="shared" si="14"/>
        <v>0</v>
      </c>
      <c r="E41" s="48">
        <f t="shared" si="14"/>
        <v>0</v>
      </c>
      <c r="F41" s="48">
        <f t="shared" si="1"/>
        <v>0</v>
      </c>
      <c r="G41" s="48">
        <f t="shared" si="15"/>
        <v>0</v>
      </c>
      <c r="H41" s="48">
        <f t="shared" si="16"/>
        <v>0</v>
      </c>
      <c r="I41" s="48">
        <f t="shared" si="16"/>
        <v>0</v>
      </c>
      <c r="J41" s="48">
        <f t="shared" si="17"/>
        <v>0</v>
      </c>
      <c r="K41" s="6" t="b">
        <f t="shared" si="2"/>
        <v>1</v>
      </c>
      <c r="L41" s="6"/>
      <c r="N41" s="2">
        <f t="shared" si="3"/>
        <v>0</v>
      </c>
      <c r="O41" s="2">
        <f>IFERROR(VLOOKUP($A41,'강서영업본부 IU'!$A:$H,3,FALSE),0)</f>
        <v>0</v>
      </c>
      <c r="P41" s="2">
        <f>IFERROR(VLOOKUP($A41,'강서영업본부 IU'!$A:$H,4,FALSE),0)</f>
        <v>0</v>
      </c>
      <c r="Q41" s="2">
        <f>IFERROR(VLOOKUP($A41,'강서영업본부 IU'!$A:$H,5,FALSE),0)</f>
        <v>0</v>
      </c>
      <c r="R41" s="2">
        <f>IFERROR(VLOOKUP($A41,'강서영업본부 IU'!$A:$H,6,FALSE),0)</f>
        <v>0</v>
      </c>
      <c r="T41" s="2">
        <f>IFERROR(VLOOKUP($A41,'강서영업본부 IU'!$A:$H,8,FALSE),0)</f>
        <v>0</v>
      </c>
      <c r="U41" s="2">
        <f>IFERROR(VLOOKUP($A41,'강서영업본부 IU'!$A:$H,9,FALSE),0)</f>
        <v>0</v>
      </c>
      <c r="V41" s="2" t="b">
        <f t="shared" si="4"/>
        <v>1</v>
      </c>
      <c r="Z41" s="6">
        <f t="shared" si="5"/>
        <v>0</v>
      </c>
      <c r="AA41" s="2">
        <f t="shared" si="6"/>
        <v>0</v>
      </c>
      <c r="AB41" s="2">
        <f t="shared" si="7"/>
        <v>0</v>
      </c>
      <c r="AC41" s="2">
        <f t="shared" si="8"/>
        <v>0</v>
      </c>
      <c r="AD41" s="2">
        <f t="shared" si="9"/>
        <v>0</v>
      </c>
      <c r="AE41" s="2">
        <f t="shared" si="27"/>
        <v>0</v>
      </c>
      <c r="AF41" s="2">
        <f t="shared" si="28"/>
        <v>0</v>
      </c>
      <c r="AG41" s="2" t="b">
        <f t="shared" si="12"/>
        <v>1</v>
      </c>
    </row>
    <row r="42" spans="1:33" ht="16" x14ac:dyDescent="0.25">
      <c r="A42" s="23" t="s">
        <v>29</v>
      </c>
      <c r="B42" s="48">
        <f t="shared" si="13"/>
        <v>1320000</v>
      </c>
      <c r="C42" s="48">
        <f t="shared" si="14"/>
        <v>0</v>
      </c>
      <c r="D42" s="48">
        <f t="shared" si="14"/>
        <v>310000</v>
      </c>
      <c r="E42" s="48">
        <f t="shared" si="14"/>
        <v>310000</v>
      </c>
      <c r="F42" s="48">
        <f t="shared" si="1"/>
        <v>0</v>
      </c>
      <c r="G42" s="48">
        <f t="shared" si="15"/>
        <v>644731.60826310201</v>
      </c>
      <c r="H42" s="48">
        <f t="shared" si="16"/>
        <v>0</v>
      </c>
      <c r="I42" s="48">
        <f t="shared" si="16"/>
        <v>0</v>
      </c>
      <c r="J42" s="48">
        <f t="shared" si="17"/>
        <v>55268.391736897924</v>
      </c>
      <c r="K42" s="6" t="b">
        <f t="shared" si="2"/>
        <v>1</v>
      </c>
      <c r="L42" s="6"/>
      <c r="N42" s="2">
        <f t="shared" si="3"/>
        <v>1320000</v>
      </c>
      <c r="O42" s="2">
        <f>IFERROR(VLOOKUP($A42,'강서영업본부 IU'!$A:$H,3,FALSE),0)</f>
        <v>700000</v>
      </c>
      <c r="P42" s="2">
        <f>IFERROR(VLOOKUP($A42,'강서영업본부 IU'!$A:$H,4,FALSE),0)</f>
        <v>0</v>
      </c>
      <c r="Q42" s="2">
        <f>IFERROR(VLOOKUP($A42,'강서영업본부 IU'!$A:$H,5,FALSE),0)</f>
        <v>310000</v>
      </c>
      <c r="R42" s="2">
        <f>IFERROR(VLOOKUP($A42,'강서영업본부 IU'!$A:$H,6,FALSE),0)</f>
        <v>310000</v>
      </c>
      <c r="T42" s="2">
        <f>IFERROR(VLOOKUP($A42,'강서영업본부 IU'!$A:$H,8,FALSE),0)</f>
        <v>0</v>
      </c>
      <c r="U42" s="2">
        <f>IFERROR(VLOOKUP($A42,'강서영업본부 IU'!$A:$H,9,FALSE),0)</f>
        <v>0</v>
      </c>
      <c r="V42" s="2" t="b">
        <f t="shared" si="4"/>
        <v>1</v>
      </c>
      <c r="Z42" s="6">
        <f t="shared" si="5"/>
        <v>700000</v>
      </c>
      <c r="AA42" s="2">
        <f t="shared" si="6"/>
        <v>389500.62735015817</v>
      </c>
      <c r="AB42" s="2">
        <f t="shared" si="7"/>
        <v>255230.98091294387</v>
      </c>
      <c r="AC42" s="2">
        <f t="shared" si="8"/>
        <v>55268.391736897924</v>
      </c>
      <c r="AD42" s="2">
        <f t="shared" si="9"/>
        <v>0</v>
      </c>
      <c r="AE42" s="2">
        <f t="shared" si="27"/>
        <v>0</v>
      </c>
      <c r="AF42" s="2">
        <f t="shared" si="28"/>
        <v>0</v>
      </c>
      <c r="AG42" s="2" t="b">
        <f t="shared" si="12"/>
        <v>1</v>
      </c>
    </row>
    <row r="43" spans="1:33" ht="16" x14ac:dyDescent="0.25">
      <c r="A43" s="23" t="s">
        <v>201</v>
      </c>
      <c r="B43" s="48">
        <f t="shared" si="13"/>
        <v>0</v>
      </c>
      <c r="C43" s="48">
        <f t="shared" si="14"/>
        <v>0</v>
      </c>
      <c r="D43" s="48">
        <f t="shared" si="14"/>
        <v>0</v>
      </c>
      <c r="E43" s="48">
        <f t="shared" si="14"/>
        <v>0</v>
      </c>
      <c r="F43" s="48">
        <f t="shared" si="1"/>
        <v>0</v>
      </c>
      <c r="G43" s="48">
        <f t="shared" si="15"/>
        <v>0</v>
      </c>
      <c r="H43" s="48">
        <f t="shared" si="16"/>
        <v>0</v>
      </c>
      <c r="I43" s="48">
        <f t="shared" si="16"/>
        <v>0</v>
      </c>
      <c r="J43" s="48">
        <f t="shared" si="17"/>
        <v>0</v>
      </c>
      <c r="K43" s="6" t="b">
        <f t="shared" si="2"/>
        <v>1</v>
      </c>
      <c r="L43" s="6"/>
      <c r="N43" s="2">
        <f t="shared" si="3"/>
        <v>0</v>
      </c>
      <c r="O43" s="2">
        <f>IFERROR(VLOOKUP($A43,'강서영업본부 IU'!$A:$H,3,FALSE),0)</f>
        <v>0</v>
      </c>
      <c r="P43" s="2">
        <f>IFERROR(VLOOKUP($A43,'강서영업본부 IU'!$A:$H,4,FALSE),0)</f>
        <v>0</v>
      </c>
      <c r="Q43" s="2">
        <f>IFERROR(VLOOKUP($A43,'강서영업본부 IU'!$A:$H,5,FALSE),0)</f>
        <v>0</v>
      </c>
      <c r="R43" s="2">
        <f>IFERROR(VLOOKUP($A43,'강서영업본부 IU'!$A:$H,6,FALSE),0)</f>
        <v>0</v>
      </c>
      <c r="T43" s="2">
        <f>IFERROR(VLOOKUP($A43,'강서영업본부 IU'!$A:$H,8,FALSE),0)</f>
        <v>0</v>
      </c>
      <c r="U43" s="2">
        <f>IFERROR(VLOOKUP($A43,'강서영업본부 IU'!$A:$H,9,FALSE),0)</f>
        <v>0</v>
      </c>
      <c r="V43" s="2" t="b">
        <f t="shared" si="4"/>
        <v>1</v>
      </c>
      <c r="Z43" s="6">
        <f t="shared" si="5"/>
        <v>0</v>
      </c>
      <c r="AA43" s="2">
        <f t="shared" si="6"/>
        <v>0</v>
      </c>
      <c r="AB43" s="2">
        <f t="shared" si="7"/>
        <v>0</v>
      </c>
      <c r="AC43" s="2">
        <f t="shared" si="8"/>
        <v>0</v>
      </c>
      <c r="AD43" s="2">
        <f t="shared" si="9"/>
        <v>0</v>
      </c>
      <c r="AE43" s="2">
        <f t="shared" si="27"/>
        <v>0</v>
      </c>
      <c r="AF43" s="2">
        <f t="shared" si="28"/>
        <v>0</v>
      </c>
      <c r="AG43" s="2" t="b">
        <f t="shared" si="12"/>
        <v>1</v>
      </c>
    </row>
    <row r="44" spans="1:33" ht="16" x14ac:dyDescent="0.25">
      <c r="A44" s="23" t="s">
        <v>145</v>
      </c>
      <c r="B44" s="48">
        <f t="shared" si="13"/>
        <v>1240000</v>
      </c>
      <c r="C44" s="48">
        <f t="shared" si="14"/>
        <v>1240000</v>
      </c>
      <c r="D44" s="48">
        <f t="shared" si="14"/>
        <v>0</v>
      </c>
      <c r="E44" s="48">
        <f t="shared" si="14"/>
        <v>0</v>
      </c>
      <c r="F44" s="48">
        <f t="shared" si="1"/>
        <v>0</v>
      </c>
      <c r="G44" s="48">
        <f t="shared" si="15"/>
        <v>0</v>
      </c>
      <c r="H44" s="48">
        <f t="shared" si="16"/>
        <v>0</v>
      </c>
      <c r="I44" s="48">
        <f t="shared" si="16"/>
        <v>0</v>
      </c>
      <c r="J44" s="48">
        <f t="shared" si="17"/>
        <v>0</v>
      </c>
      <c r="K44" s="6" t="b">
        <f t="shared" si="2"/>
        <v>1</v>
      </c>
      <c r="L44" s="6"/>
      <c r="N44" s="2">
        <f t="shared" si="3"/>
        <v>1240000</v>
      </c>
      <c r="O44" s="2">
        <f>IFERROR(VLOOKUP($A44,'강서영업본부 IU'!$A:$H,3,FALSE),0)</f>
        <v>0</v>
      </c>
      <c r="P44" s="2">
        <f>IFERROR(VLOOKUP($A44,'강서영업본부 IU'!$A:$H,4,FALSE),0)</f>
        <v>1240000</v>
      </c>
      <c r="Q44" s="2">
        <f>IFERROR(VLOOKUP($A44,'강서영업본부 IU'!$A:$H,5,FALSE),0)</f>
        <v>0</v>
      </c>
      <c r="R44" s="2">
        <f>IFERROR(VLOOKUP($A44,'강서영업본부 IU'!$A:$H,6,FALSE),0)</f>
        <v>0</v>
      </c>
      <c r="T44" s="2">
        <f>IFERROR(VLOOKUP($A44,'강서영업본부 IU'!$A:$H,8,FALSE),0)</f>
        <v>0</v>
      </c>
      <c r="U44" s="2">
        <f>IFERROR(VLOOKUP($A44,'강서영업본부 IU'!$A:$H,9,FALSE),0)</f>
        <v>0</v>
      </c>
      <c r="V44" s="2" t="b">
        <f t="shared" si="4"/>
        <v>1</v>
      </c>
      <c r="Z44" s="6">
        <f t="shared" si="5"/>
        <v>0</v>
      </c>
      <c r="AA44" s="2">
        <f t="shared" si="6"/>
        <v>0</v>
      </c>
      <c r="AB44" s="2">
        <f t="shared" si="7"/>
        <v>0</v>
      </c>
      <c r="AC44" s="2">
        <f t="shared" si="8"/>
        <v>0</v>
      </c>
      <c r="AD44" s="2">
        <f t="shared" si="9"/>
        <v>0</v>
      </c>
      <c r="AE44" s="2">
        <f t="shared" si="27"/>
        <v>0</v>
      </c>
      <c r="AF44" s="2">
        <f t="shared" si="28"/>
        <v>0</v>
      </c>
      <c r="AG44" s="2" t="b">
        <f t="shared" si="12"/>
        <v>1</v>
      </c>
    </row>
    <row r="45" spans="1:33" ht="16" x14ac:dyDescent="0.25">
      <c r="A45" s="23" t="s">
        <v>202</v>
      </c>
      <c r="B45" s="48">
        <f t="shared" si="13"/>
        <v>0</v>
      </c>
      <c r="C45" s="48">
        <f t="shared" si="14"/>
        <v>0</v>
      </c>
      <c r="D45" s="48">
        <f t="shared" si="14"/>
        <v>0</v>
      </c>
      <c r="E45" s="48">
        <f t="shared" si="14"/>
        <v>0</v>
      </c>
      <c r="F45" s="48">
        <f t="shared" si="1"/>
        <v>0</v>
      </c>
      <c r="G45" s="48">
        <f t="shared" si="15"/>
        <v>0</v>
      </c>
      <c r="H45" s="48">
        <f t="shared" si="16"/>
        <v>0</v>
      </c>
      <c r="I45" s="48">
        <f t="shared" si="16"/>
        <v>0</v>
      </c>
      <c r="J45" s="48">
        <f t="shared" si="17"/>
        <v>0</v>
      </c>
      <c r="K45" s="6" t="b">
        <f t="shared" si="2"/>
        <v>1</v>
      </c>
      <c r="L45" s="6"/>
      <c r="N45" s="2">
        <f t="shared" si="3"/>
        <v>0</v>
      </c>
      <c r="O45" s="2">
        <f>IFERROR(VLOOKUP($A45,'강서영업본부 IU'!$A:$H,3,FALSE),0)</f>
        <v>0</v>
      </c>
      <c r="P45" s="2">
        <f>IFERROR(VLOOKUP($A45,'강서영업본부 IU'!$A:$H,4,FALSE),0)</f>
        <v>0</v>
      </c>
      <c r="Q45" s="2">
        <f>IFERROR(VLOOKUP($A45,'강서영업본부 IU'!$A:$H,5,FALSE),0)</f>
        <v>0</v>
      </c>
      <c r="R45" s="2">
        <f>IFERROR(VLOOKUP($A45,'강서영업본부 IU'!$A:$H,6,FALSE),0)</f>
        <v>0</v>
      </c>
      <c r="T45" s="2">
        <f>IFERROR(VLOOKUP($A45,'강서영업본부 IU'!$A:$H,8,FALSE),0)</f>
        <v>0</v>
      </c>
      <c r="U45" s="2">
        <f>IFERROR(VLOOKUP($A45,'강서영업본부 IU'!$A:$H,9,FALSE),0)</f>
        <v>0</v>
      </c>
      <c r="V45" s="2" t="b">
        <f t="shared" si="4"/>
        <v>1</v>
      </c>
      <c r="Z45" s="6">
        <f t="shared" si="5"/>
        <v>0</v>
      </c>
      <c r="AA45" s="2">
        <f t="shared" si="6"/>
        <v>0</v>
      </c>
      <c r="AB45" s="2">
        <f t="shared" si="7"/>
        <v>0</v>
      </c>
      <c r="AC45" s="2">
        <f t="shared" si="8"/>
        <v>0</v>
      </c>
      <c r="AD45" s="2">
        <f t="shared" si="9"/>
        <v>0</v>
      </c>
      <c r="AE45" s="2">
        <f t="shared" si="27"/>
        <v>0</v>
      </c>
      <c r="AF45" s="2">
        <f t="shared" si="28"/>
        <v>0</v>
      </c>
      <c r="AG45" s="2" t="b">
        <f t="shared" si="12"/>
        <v>1</v>
      </c>
    </row>
    <row r="46" spans="1:33" ht="16" x14ac:dyDescent="0.25">
      <c r="A46" s="23" t="s">
        <v>203</v>
      </c>
      <c r="B46" s="48">
        <f t="shared" si="13"/>
        <v>0</v>
      </c>
      <c r="C46" s="48">
        <f t="shared" si="14"/>
        <v>0</v>
      </c>
      <c r="D46" s="48">
        <f t="shared" si="14"/>
        <v>0</v>
      </c>
      <c r="E46" s="48">
        <f t="shared" si="14"/>
        <v>0</v>
      </c>
      <c r="F46" s="48">
        <f t="shared" si="1"/>
        <v>0</v>
      </c>
      <c r="G46" s="48">
        <f t="shared" si="15"/>
        <v>0</v>
      </c>
      <c r="H46" s="48">
        <f t="shared" si="16"/>
        <v>0</v>
      </c>
      <c r="I46" s="48">
        <f t="shared" si="16"/>
        <v>0</v>
      </c>
      <c r="J46" s="48">
        <f t="shared" si="17"/>
        <v>0</v>
      </c>
      <c r="K46" s="6" t="b">
        <f t="shared" si="2"/>
        <v>1</v>
      </c>
      <c r="L46" s="6"/>
      <c r="N46" s="2">
        <f t="shared" si="3"/>
        <v>0</v>
      </c>
      <c r="O46" s="2">
        <f>IFERROR(VLOOKUP($A46,'강서영업본부 IU'!$A:$H,3,FALSE),0)</f>
        <v>0</v>
      </c>
      <c r="P46" s="2">
        <f>IFERROR(VLOOKUP($A46,'강서영업본부 IU'!$A:$H,4,FALSE),0)</f>
        <v>0</v>
      </c>
      <c r="Q46" s="2">
        <f>IFERROR(VLOOKUP($A46,'강서영업본부 IU'!$A:$H,5,FALSE),0)</f>
        <v>0</v>
      </c>
      <c r="R46" s="2">
        <f>IFERROR(VLOOKUP($A46,'강서영업본부 IU'!$A:$H,6,FALSE),0)</f>
        <v>0</v>
      </c>
      <c r="T46" s="2">
        <f>IFERROR(VLOOKUP($A46,'강서영업본부 IU'!$A:$H,8,FALSE),0)</f>
        <v>0</v>
      </c>
      <c r="U46" s="2">
        <f>IFERROR(VLOOKUP($A46,'강서영업본부 IU'!$A:$H,9,FALSE),0)</f>
        <v>0</v>
      </c>
      <c r="V46" s="2" t="b">
        <f t="shared" si="4"/>
        <v>1</v>
      </c>
      <c r="Z46" s="6">
        <f t="shared" si="5"/>
        <v>0</v>
      </c>
      <c r="AA46" s="2">
        <f t="shared" si="6"/>
        <v>0</v>
      </c>
      <c r="AB46" s="2">
        <f t="shared" si="7"/>
        <v>0</v>
      </c>
      <c r="AC46" s="2">
        <f t="shared" si="8"/>
        <v>0</v>
      </c>
      <c r="AD46" s="2">
        <f t="shared" si="9"/>
        <v>0</v>
      </c>
      <c r="AE46" s="2">
        <f t="shared" si="27"/>
        <v>0</v>
      </c>
      <c r="AF46" s="2">
        <f t="shared" si="28"/>
        <v>0</v>
      </c>
      <c r="AG46" s="2" t="b">
        <f t="shared" si="12"/>
        <v>1</v>
      </c>
    </row>
    <row r="47" spans="1:33" ht="16" x14ac:dyDescent="0.25">
      <c r="A47" s="23" t="s">
        <v>30</v>
      </c>
      <c r="B47" s="48">
        <f t="shared" si="13"/>
        <v>625259400</v>
      </c>
      <c r="C47" s="48">
        <f t="shared" si="14"/>
        <v>296546730</v>
      </c>
      <c r="D47" s="48">
        <f t="shared" si="14"/>
        <v>219467950</v>
      </c>
      <c r="E47" s="48">
        <f t="shared" si="14"/>
        <v>109244720</v>
      </c>
      <c r="F47" s="48">
        <f t="shared" si="1"/>
        <v>0</v>
      </c>
      <c r="G47" s="48">
        <f t="shared" si="15"/>
        <v>0</v>
      </c>
      <c r="H47" s="48">
        <f t="shared" si="16"/>
        <v>0</v>
      </c>
      <c r="I47" s="48">
        <f t="shared" si="16"/>
        <v>0</v>
      </c>
      <c r="J47" s="48">
        <f t="shared" si="17"/>
        <v>0</v>
      </c>
      <c r="K47" s="6" t="b">
        <f t="shared" si="2"/>
        <v>1</v>
      </c>
      <c r="L47" s="6"/>
      <c r="N47" s="2">
        <f t="shared" si="3"/>
        <v>625259400</v>
      </c>
      <c r="O47" s="2">
        <f>IFERROR(VLOOKUP($A47,'강서영업본부 IU'!$A:$H,3,FALSE),0)</f>
        <v>0</v>
      </c>
      <c r="P47" s="2">
        <f>IFERROR(VLOOKUP($A47,'강서영업본부 IU'!$A:$H,4,FALSE),0)</f>
        <v>296546730</v>
      </c>
      <c r="Q47" s="2">
        <f>IFERROR(VLOOKUP($A47,'강서영업본부 IU'!$A:$H,5,FALSE),0)</f>
        <v>219467950</v>
      </c>
      <c r="R47" s="2">
        <f>IFERROR(VLOOKUP($A47,'강서영업본부 IU'!$A:$H,6,FALSE),0)</f>
        <v>109244720</v>
      </c>
      <c r="T47" s="2">
        <f>IFERROR(VLOOKUP($A47,'강서영업본부 IU'!$A:$H,8,FALSE),0)</f>
        <v>0</v>
      </c>
      <c r="U47" s="2">
        <f>IFERROR(VLOOKUP($A47,'강서영업본부 IU'!$A:$H,9,FALSE),0)</f>
        <v>0</v>
      </c>
      <c r="V47" s="2" t="b">
        <f t="shared" si="4"/>
        <v>1</v>
      </c>
      <c r="Z47" s="6">
        <f t="shared" si="5"/>
        <v>0</v>
      </c>
      <c r="AA47" s="2">
        <f t="shared" si="6"/>
        <v>0</v>
      </c>
      <c r="AB47" s="2">
        <f t="shared" si="7"/>
        <v>0</v>
      </c>
      <c r="AC47" s="2">
        <f t="shared" si="8"/>
        <v>0</v>
      </c>
      <c r="AD47" s="2">
        <f t="shared" si="9"/>
        <v>0</v>
      </c>
      <c r="AE47" s="2">
        <f t="shared" si="27"/>
        <v>0</v>
      </c>
      <c r="AF47" s="2">
        <f t="shared" si="28"/>
        <v>0</v>
      </c>
      <c r="AG47" s="2" t="b">
        <f t="shared" si="12"/>
        <v>1</v>
      </c>
    </row>
    <row r="48" spans="1:33" ht="16" x14ac:dyDescent="0.25">
      <c r="A48" s="23" t="s">
        <v>31</v>
      </c>
      <c r="B48" s="48">
        <f t="shared" si="13"/>
        <v>106537090</v>
      </c>
      <c r="C48" s="48">
        <f t="shared" si="14"/>
        <v>49927160</v>
      </c>
      <c r="D48" s="48">
        <f t="shared" si="14"/>
        <v>37456970</v>
      </c>
      <c r="E48" s="48">
        <f t="shared" si="14"/>
        <v>19152960</v>
      </c>
      <c r="F48" s="48">
        <f t="shared" si="1"/>
        <v>0</v>
      </c>
      <c r="G48" s="48">
        <f t="shared" si="15"/>
        <v>0</v>
      </c>
      <c r="H48" s="48">
        <f t="shared" si="16"/>
        <v>0</v>
      </c>
      <c r="I48" s="48">
        <f t="shared" si="16"/>
        <v>0</v>
      </c>
      <c r="J48" s="48">
        <f t="shared" si="17"/>
        <v>0</v>
      </c>
      <c r="K48" s="6" t="b">
        <f t="shared" si="2"/>
        <v>1</v>
      </c>
      <c r="L48" s="6"/>
      <c r="N48" s="2">
        <f t="shared" si="3"/>
        <v>106537090</v>
      </c>
      <c r="O48" s="2">
        <f>IFERROR(VLOOKUP($A48,'강서영업본부 IU'!$A:$H,3,FALSE),0)</f>
        <v>0</v>
      </c>
      <c r="P48" s="2">
        <f>IFERROR(VLOOKUP($A48,'강서영업본부 IU'!$A:$H,4,FALSE),0)</f>
        <v>49927160</v>
      </c>
      <c r="Q48" s="2">
        <f>IFERROR(VLOOKUP($A48,'강서영업본부 IU'!$A:$H,5,FALSE),0)</f>
        <v>37456970</v>
      </c>
      <c r="R48" s="2">
        <f>IFERROR(VLOOKUP($A48,'강서영업본부 IU'!$A:$H,6,FALSE),0)</f>
        <v>19152960</v>
      </c>
      <c r="T48" s="2">
        <f>IFERROR(VLOOKUP($A48,'강서영업본부 IU'!$A:$H,8,FALSE),0)</f>
        <v>0</v>
      </c>
      <c r="U48" s="2">
        <f>IFERROR(VLOOKUP($A48,'강서영업본부 IU'!$A:$H,9,FALSE),0)</f>
        <v>0</v>
      </c>
      <c r="V48" s="2" t="b">
        <f t="shared" si="4"/>
        <v>1</v>
      </c>
      <c r="Z48" s="6">
        <f t="shared" si="5"/>
        <v>0</v>
      </c>
      <c r="AA48" s="2">
        <f t="shared" si="6"/>
        <v>0</v>
      </c>
      <c r="AB48" s="2">
        <f t="shared" si="7"/>
        <v>0</v>
      </c>
      <c r="AC48" s="2">
        <f t="shared" si="8"/>
        <v>0</v>
      </c>
      <c r="AD48" s="2">
        <f t="shared" si="9"/>
        <v>0</v>
      </c>
      <c r="AE48" s="2">
        <f t="shared" si="27"/>
        <v>0</v>
      </c>
      <c r="AF48" s="2">
        <f t="shared" si="28"/>
        <v>0</v>
      </c>
      <c r="AG48" s="2" t="b">
        <f t="shared" si="12"/>
        <v>1</v>
      </c>
    </row>
    <row r="49" spans="1:33" ht="16" x14ac:dyDescent="0.25">
      <c r="A49" s="23" t="s">
        <v>32</v>
      </c>
      <c r="B49" s="48">
        <f t="shared" si="13"/>
        <v>20900010</v>
      </c>
      <c r="C49" s="48">
        <f t="shared" si="14"/>
        <v>9000010</v>
      </c>
      <c r="D49" s="48">
        <f t="shared" si="14"/>
        <v>7900000</v>
      </c>
      <c r="E49" s="48">
        <f t="shared" si="14"/>
        <v>4000000</v>
      </c>
      <c r="F49" s="48">
        <f t="shared" si="1"/>
        <v>0</v>
      </c>
      <c r="G49" s="48">
        <f t="shared" si="15"/>
        <v>0</v>
      </c>
      <c r="H49" s="48">
        <f t="shared" si="16"/>
        <v>0</v>
      </c>
      <c r="I49" s="48">
        <f t="shared" si="16"/>
        <v>0</v>
      </c>
      <c r="J49" s="48">
        <f t="shared" si="17"/>
        <v>0</v>
      </c>
      <c r="K49" s="6" t="b">
        <f t="shared" si="2"/>
        <v>1</v>
      </c>
      <c r="L49" s="6"/>
      <c r="N49" s="2">
        <f t="shared" si="3"/>
        <v>20900010</v>
      </c>
      <c r="O49" s="2">
        <f>IFERROR(VLOOKUP($A49,'강서영업본부 IU'!$A:$H,3,FALSE),0)</f>
        <v>0</v>
      </c>
      <c r="P49" s="2">
        <f>IFERROR(VLOOKUP($A49,'강서영업본부 IU'!$A:$H,4,FALSE),0)</f>
        <v>9000010</v>
      </c>
      <c r="Q49" s="2">
        <f>IFERROR(VLOOKUP($A49,'강서영업본부 IU'!$A:$H,5,FALSE),0)</f>
        <v>7900000</v>
      </c>
      <c r="R49" s="2">
        <f>IFERROR(VLOOKUP($A49,'강서영업본부 IU'!$A:$H,6,FALSE),0)</f>
        <v>4000000</v>
      </c>
      <c r="T49" s="2">
        <f>IFERROR(VLOOKUP($A49,'강서영업본부 IU'!$A:$H,8,FALSE),0)</f>
        <v>0</v>
      </c>
      <c r="U49" s="2">
        <f>IFERROR(VLOOKUP($A49,'강서영업본부 IU'!$A:$H,9,FALSE),0)</f>
        <v>0</v>
      </c>
      <c r="V49" s="2" t="b">
        <f t="shared" si="4"/>
        <v>1</v>
      </c>
      <c r="Z49" s="6">
        <f t="shared" si="5"/>
        <v>0</v>
      </c>
      <c r="AA49" s="2">
        <f t="shared" si="6"/>
        <v>0</v>
      </c>
      <c r="AB49" s="2">
        <f t="shared" si="7"/>
        <v>0</v>
      </c>
      <c r="AC49" s="2">
        <f t="shared" si="8"/>
        <v>0</v>
      </c>
      <c r="AD49" s="2">
        <f t="shared" si="9"/>
        <v>0</v>
      </c>
      <c r="AE49" s="2">
        <f t="shared" si="27"/>
        <v>0</v>
      </c>
      <c r="AF49" s="2">
        <f t="shared" si="28"/>
        <v>0</v>
      </c>
      <c r="AG49" s="2" t="b">
        <f t="shared" si="12"/>
        <v>1</v>
      </c>
    </row>
    <row r="50" spans="1:33" ht="16" x14ac:dyDescent="0.25">
      <c r="A50" s="23" t="s">
        <v>33</v>
      </c>
      <c r="B50" s="48">
        <f t="shared" si="13"/>
        <v>42835000</v>
      </c>
      <c r="C50" s="48">
        <f t="shared" si="14"/>
        <v>20665000</v>
      </c>
      <c r="D50" s="48">
        <f t="shared" si="14"/>
        <v>14960000</v>
      </c>
      <c r="E50" s="48">
        <f t="shared" si="14"/>
        <v>7210000</v>
      </c>
      <c r="F50" s="48">
        <f t="shared" si="1"/>
        <v>0</v>
      </c>
      <c r="G50" s="48">
        <f t="shared" si="15"/>
        <v>0</v>
      </c>
      <c r="H50" s="48">
        <f t="shared" si="16"/>
        <v>0</v>
      </c>
      <c r="I50" s="48">
        <f t="shared" si="16"/>
        <v>0</v>
      </c>
      <c r="J50" s="48">
        <f t="shared" si="17"/>
        <v>0</v>
      </c>
      <c r="K50" s="6" t="b">
        <f t="shared" si="2"/>
        <v>1</v>
      </c>
      <c r="L50" s="6"/>
      <c r="N50" s="2">
        <f t="shared" si="3"/>
        <v>42835000</v>
      </c>
      <c r="O50" s="2">
        <f>IFERROR(VLOOKUP($A50,'강서영업본부 IU'!$A:$H,3,FALSE),0)</f>
        <v>0</v>
      </c>
      <c r="P50" s="2">
        <f>IFERROR(VLOOKUP($A50,'강서영업본부 IU'!$A:$H,4,FALSE),0)</f>
        <v>20665000</v>
      </c>
      <c r="Q50" s="2">
        <f>IFERROR(VLOOKUP($A50,'강서영업본부 IU'!$A:$H,5,FALSE),0)</f>
        <v>14960000</v>
      </c>
      <c r="R50" s="2">
        <f>IFERROR(VLOOKUP($A50,'강서영업본부 IU'!$A:$H,6,FALSE),0)</f>
        <v>7210000</v>
      </c>
      <c r="T50" s="2">
        <f>IFERROR(VLOOKUP($A50,'강서영업본부 IU'!$A:$H,8,FALSE),0)</f>
        <v>0</v>
      </c>
      <c r="U50" s="2">
        <f>IFERROR(VLOOKUP($A50,'강서영업본부 IU'!$A:$H,9,FALSE),0)</f>
        <v>0</v>
      </c>
      <c r="V50" s="2" t="b">
        <f t="shared" si="4"/>
        <v>1</v>
      </c>
      <c r="Z50" s="6">
        <f t="shared" si="5"/>
        <v>0</v>
      </c>
      <c r="AA50" s="2">
        <f t="shared" si="6"/>
        <v>0</v>
      </c>
      <c r="AB50" s="2">
        <f t="shared" si="7"/>
        <v>0</v>
      </c>
      <c r="AC50" s="2">
        <f t="shared" si="8"/>
        <v>0</v>
      </c>
      <c r="AD50" s="2">
        <f t="shared" si="9"/>
        <v>0</v>
      </c>
      <c r="AE50" s="2">
        <f t="shared" si="27"/>
        <v>0</v>
      </c>
      <c r="AF50" s="2">
        <f t="shared" si="28"/>
        <v>0</v>
      </c>
      <c r="AG50" s="2" t="b">
        <f t="shared" si="12"/>
        <v>1</v>
      </c>
    </row>
    <row r="51" spans="1:33" ht="16" x14ac:dyDescent="0.25">
      <c r="A51" s="23" t="s">
        <v>146</v>
      </c>
      <c r="B51" s="48">
        <f t="shared" si="13"/>
        <v>20000</v>
      </c>
      <c r="C51" s="48">
        <f t="shared" si="14"/>
        <v>20000</v>
      </c>
      <c r="D51" s="48">
        <f t="shared" si="14"/>
        <v>0</v>
      </c>
      <c r="E51" s="48">
        <f t="shared" si="14"/>
        <v>0</v>
      </c>
      <c r="F51" s="48">
        <f t="shared" si="1"/>
        <v>0</v>
      </c>
      <c r="G51" s="48">
        <f t="shared" si="15"/>
        <v>0</v>
      </c>
      <c r="H51" s="48">
        <f t="shared" si="16"/>
        <v>0</v>
      </c>
      <c r="I51" s="48">
        <f t="shared" si="16"/>
        <v>0</v>
      </c>
      <c r="J51" s="48">
        <f t="shared" si="17"/>
        <v>0</v>
      </c>
      <c r="K51" s="6" t="b">
        <f t="shared" si="2"/>
        <v>1</v>
      </c>
      <c r="L51" s="6"/>
      <c r="N51" s="2">
        <f t="shared" si="3"/>
        <v>20000</v>
      </c>
      <c r="O51" s="2">
        <f>IFERROR(VLOOKUP($A51,'강서영업본부 IU'!$A:$H,3,FALSE),0)</f>
        <v>0</v>
      </c>
      <c r="P51" s="2">
        <f>IFERROR(VLOOKUP($A51,'강서영업본부 IU'!$A:$H,4,FALSE),0)</f>
        <v>20000</v>
      </c>
      <c r="Q51" s="2">
        <f>IFERROR(VLOOKUP($A51,'강서영업본부 IU'!$A:$H,5,FALSE),0)</f>
        <v>0</v>
      </c>
      <c r="R51" s="2">
        <f>IFERROR(VLOOKUP($A51,'강서영업본부 IU'!$A:$H,6,FALSE),0)</f>
        <v>0</v>
      </c>
      <c r="T51" s="2">
        <f>IFERROR(VLOOKUP($A51,'강서영업본부 IU'!$A:$H,8,FALSE),0)</f>
        <v>0</v>
      </c>
      <c r="U51" s="2">
        <f>IFERROR(VLOOKUP($A51,'강서영업본부 IU'!$A:$H,9,FALSE),0)</f>
        <v>0</v>
      </c>
      <c r="V51" s="2" t="b">
        <f t="shared" si="4"/>
        <v>1</v>
      </c>
      <c r="Z51" s="6">
        <f t="shared" si="5"/>
        <v>0</v>
      </c>
      <c r="AA51" s="2">
        <f t="shared" si="6"/>
        <v>0</v>
      </c>
      <c r="AB51" s="2">
        <f t="shared" si="7"/>
        <v>0</v>
      </c>
      <c r="AC51" s="2">
        <f t="shared" si="8"/>
        <v>0</v>
      </c>
      <c r="AD51" s="2">
        <f t="shared" si="9"/>
        <v>0</v>
      </c>
      <c r="AE51" s="2">
        <f t="shared" si="27"/>
        <v>0</v>
      </c>
      <c r="AF51" s="2">
        <f t="shared" si="28"/>
        <v>0</v>
      </c>
      <c r="AG51" s="2" t="b">
        <f t="shared" si="12"/>
        <v>1</v>
      </c>
    </row>
    <row r="52" spans="1:33" ht="16" x14ac:dyDescent="0.25">
      <c r="A52" s="25" t="s">
        <v>204</v>
      </c>
      <c r="B52" s="48">
        <f t="shared" si="13"/>
        <v>0</v>
      </c>
      <c r="C52" s="48">
        <f t="shared" si="14"/>
        <v>0</v>
      </c>
      <c r="D52" s="48">
        <f t="shared" si="14"/>
        <v>0</v>
      </c>
      <c r="E52" s="48">
        <f t="shared" si="14"/>
        <v>0</v>
      </c>
      <c r="F52" s="48">
        <f t="shared" si="1"/>
        <v>0</v>
      </c>
      <c r="G52" s="48">
        <f t="shared" si="15"/>
        <v>0</v>
      </c>
      <c r="H52" s="48">
        <f t="shared" si="16"/>
        <v>0</v>
      </c>
      <c r="I52" s="48">
        <f t="shared" si="16"/>
        <v>0</v>
      </c>
      <c r="J52" s="48">
        <f t="shared" si="17"/>
        <v>0</v>
      </c>
      <c r="K52" s="6" t="b">
        <f t="shared" si="2"/>
        <v>1</v>
      </c>
      <c r="L52" s="6"/>
      <c r="N52" s="2">
        <f t="shared" si="3"/>
        <v>0</v>
      </c>
      <c r="O52" s="2">
        <f>IFERROR(VLOOKUP($A52,'강서영업본부 IU'!$A:$H,3,FALSE),0)</f>
        <v>0</v>
      </c>
      <c r="P52" s="2">
        <f>IFERROR(VLOOKUP($A52,'강서영업본부 IU'!$A:$H,4,FALSE),0)</f>
        <v>0</v>
      </c>
      <c r="Q52" s="2">
        <f>IFERROR(VLOOKUP($A52,'강서영업본부 IU'!$A:$H,5,FALSE),0)</f>
        <v>0</v>
      </c>
      <c r="R52" s="2">
        <f>IFERROR(VLOOKUP($A52,'강서영업본부 IU'!$A:$H,6,FALSE),0)</f>
        <v>0</v>
      </c>
      <c r="T52" s="2">
        <f>IFERROR(VLOOKUP($A52,'강서영업본부 IU'!$A:$H,8,FALSE),0)</f>
        <v>0</v>
      </c>
      <c r="U52" s="2">
        <f>IFERROR(VLOOKUP($A52,'강서영업본부 IU'!$A:$H,9,FALSE),0)</f>
        <v>0</v>
      </c>
      <c r="V52" s="2" t="b">
        <f t="shared" si="4"/>
        <v>1</v>
      </c>
      <c r="Z52" s="6">
        <f t="shared" si="5"/>
        <v>0</v>
      </c>
      <c r="AA52" s="2">
        <f t="shared" si="6"/>
        <v>0</v>
      </c>
      <c r="AB52" s="2">
        <f t="shared" si="7"/>
        <v>0</v>
      </c>
      <c r="AC52" s="2">
        <f t="shared" si="8"/>
        <v>0</v>
      </c>
      <c r="AD52" s="2">
        <f t="shared" si="9"/>
        <v>0</v>
      </c>
      <c r="AE52" s="2">
        <f t="shared" si="27"/>
        <v>0</v>
      </c>
      <c r="AF52" s="2">
        <f t="shared" si="28"/>
        <v>0</v>
      </c>
      <c r="AG52" s="2" t="b">
        <f t="shared" si="12"/>
        <v>1</v>
      </c>
    </row>
    <row r="53" spans="1:33" ht="16" x14ac:dyDescent="0.25">
      <c r="A53" s="23" t="s">
        <v>34</v>
      </c>
      <c r="B53" s="48">
        <f t="shared" si="13"/>
        <v>942080</v>
      </c>
      <c r="C53" s="48">
        <f t="shared" si="14"/>
        <v>0</v>
      </c>
      <c r="D53" s="48">
        <f t="shared" si="14"/>
        <v>0</v>
      </c>
      <c r="E53" s="48">
        <f t="shared" si="14"/>
        <v>942080</v>
      </c>
      <c r="F53" s="48">
        <f t="shared" si="1"/>
        <v>0</v>
      </c>
      <c r="G53" s="48">
        <f t="shared" si="15"/>
        <v>0</v>
      </c>
      <c r="H53" s="48">
        <f t="shared" si="16"/>
        <v>0</v>
      </c>
      <c r="I53" s="48">
        <f t="shared" si="16"/>
        <v>0</v>
      </c>
      <c r="J53" s="48">
        <f t="shared" si="17"/>
        <v>0</v>
      </c>
      <c r="K53" s="6" t="b">
        <f t="shared" si="2"/>
        <v>1</v>
      </c>
      <c r="L53" s="6"/>
      <c r="N53" s="2">
        <f t="shared" si="3"/>
        <v>942080</v>
      </c>
      <c r="O53" s="2">
        <f>IFERROR(VLOOKUP($A53,'강서영업본부 IU'!$A:$H,3,FALSE),0)</f>
        <v>0</v>
      </c>
      <c r="P53" s="2">
        <f>IFERROR(VLOOKUP($A53,'강서영업본부 IU'!$A:$H,4,FALSE),0)</f>
        <v>0</v>
      </c>
      <c r="Q53" s="2">
        <f>IFERROR(VLOOKUP($A53,'강서영업본부 IU'!$A:$H,5,FALSE),0)</f>
        <v>0</v>
      </c>
      <c r="R53" s="2">
        <f>IFERROR(VLOOKUP($A53,'강서영업본부 IU'!$A:$H,6,FALSE),0)</f>
        <v>942080</v>
      </c>
      <c r="T53" s="2">
        <f>IFERROR(VLOOKUP($A53,'강서영업본부 IU'!$A:$H,8,FALSE),0)</f>
        <v>0</v>
      </c>
      <c r="U53" s="2">
        <f>IFERROR(VLOOKUP($A53,'강서영업본부 IU'!$A:$H,9,FALSE),0)</f>
        <v>0</v>
      </c>
      <c r="V53" s="2" t="b">
        <f t="shared" si="4"/>
        <v>1</v>
      </c>
      <c r="Z53" s="6">
        <f t="shared" si="5"/>
        <v>0</v>
      </c>
      <c r="AA53" s="2">
        <f t="shared" si="6"/>
        <v>0</v>
      </c>
      <c r="AB53" s="2">
        <f t="shared" si="7"/>
        <v>0</v>
      </c>
      <c r="AC53" s="2">
        <f t="shared" si="8"/>
        <v>0</v>
      </c>
      <c r="AD53" s="2">
        <f t="shared" si="9"/>
        <v>0</v>
      </c>
      <c r="AE53" s="2">
        <f t="shared" si="27"/>
        <v>0</v>
      </c>
      <c r="AF53" s="2">
        <f t="shared" si="28"/>
        <v>0</v>
      </c>
      <c r="AG53" s="2" t="b">
        <f t="shared" si="12"/>
        <v>1</v>
      </c>
    </row>
    <row r="54" spans="1:33" ht="16" x14ac:dyDescent="0.25">
      <c r="A54" s="23" t="s">
        <v>147</v>
      </c>
      <c r="B54" s="48">
        <f t="shared" si="13"/>
        <v>0</v>
      </c>
      <c r="C54" s="48">
        <f t="shared" si="14"/>
        <v>0</v>
      </c>
      <c r="D54" s="48">
        <f t="shared" si="14"/>
        <v>0</v>
      </c>
      <c r="E54" s="48">
        <f t="shared" si="14"/>
        <v>0</v>
      </c>
      <c r="F54" s="48">
        <f t="shared" si="1"/>
        <v>0</v>
      </c>
      <c r="G54" s="48">
        <f t="shared" si="15"/>
        <v>0</v>
      </c>
      <c r="H54" s="48">
        <f t="shared" si="16"/>
        <v>0</v>
      </c>
      <c r="I54" s="48">
        <f t="shared" si="16"/>
        <v>0</v>
      </c>
      <c r="J54" s="48">
        <f t="shared" si="17"/>
        <v>0</v>
      </c>
      <c r="K54" s="6" t="b">
        <f t="shared" si="2"/>
        <v>1</v>
      </c>
      <c r="L54" s="6"/>
      <c r="N54" s="2">
        <f t="shared" si="3"/>
        <v>0</v>
      </c>
      <c r="O54" s="2">
        <f>IFERROR(VLOOKUP($A54,'강서영업본부 IU'!$A:$H,3,FALSE),0)</f>
        <v>0</v>
      </c>
      <c r="P54" s="2">
        <f>IFERROR(VLOOKUP($A54,'강서영업본부 IU'!$A:$H,4,FALSE),0)</f>
        <v>0</v>
      </c>
      <c r="Q54" s="2">
        <f>IFERROR(VLOOKUP($A54,'강서영업본부 IU'!$A:$H,5,FALSE),0)</f>
        <v>0</v>
      </c>
      <c r="R54" s="2">
        <f>IFERROR(VLOOKUP($A54,'강서영업본부 IU'!$A:$H,6,FALSE),0)</f>
        <v>0</v>
      </c>
      <c r="T54" s="2">
        <f>IFERROR(VLOOKUP($A54,'강서영업본부 IU'!$A:$H,8,FALSE),0)</f>
        <v>0</v>
      </c>
      <c r="U54" s="2">
        <f>IFERROR(VLOOKUP($A54,'강서영업본부 IU'!$A:$H,9,FALSE),0)</f>
        <v>0</v>
      </c>
      <c r="V54" s="2" t="b">
        <f t="shared" si="4"/>
        <v>1</v>
      </c>
      <c r="Z54" s="6">
        <f t="shared" si="5"/>
        <v>0</v>
      </c>
      <c r="AA54" s="2">
        <f t="shared" si="6"/>
        <v>0</v>
      </c>
      <c r="AB54" s="2">
        <f t="shared" si="7"/>
        <v>0</v>
      </c>
      <c r="AC54" s="2">
        <f t="shared" si="8"/>
        <v>0</v>
      </c>
      <c r="AD54" s="2">
        <f t="shared" si="9"/>
        <v>0</v>
      </c>
      <c r="AE54" s="2">
        <f t="shared" si="27"/>
        <v>0</v>
      </c>
      <c r="AF54" s="2">
        <f t="shared" si="28"/>
        <v>0</v>
      </c>
      <c r="AG54" s="2" t="b">
        <f t="shared" si="12"/>
        <v>1</v>
      </c>
    </row>
    <row r="55" spans="1:33" ht="16" x14ac:dyDescent="0.25">
      <c r="A55" s="23" t="s">
        <v>148</v>
      </c>
      <c r="B55" s="48">
        <f t="shared" si="13"/>
        <v>0</v>
      </c>
      <c r="C55" s="48">
        <f t="shared" si="14"/>
        <v>0</v>
      </c>
      <c r="D55" s="48">
        <f t="shared" si="14"/>
        <v>0</v>
      </c>
      <c r="E55" s="48">
        <f t="shared" si="14"/>
        <v>0</v>
      </c>
      <c r="F55" s="48">
        <f t="shared" si="1"/>
        <v>0</v>
      </c>
      <c r="G55" s="48">
        <f t="shared" si="15"/>
        <v>0</v>
      </c>
      <c r="H55" s="48">
        <f t="shared" si="16"/>
        <v>0</v>
      </c>
      <c r="I55" s="48">
        <f t="shared" si="16"/>
        <v>0</v>
      </c>
      <c r="J55" s="48">
        <f t="shared" si="17"/>
        <v>0</v>
      </c>
      <c r="K55" s="6" t="b">
        <f t="shared" si="2"/>
        <v>1</v>
      </c>
      <c r="L55" s="6"/>
      <c r="N55" s="2">
        <f t="shared" si="3"/>
        <v>0</v>
      </c>
      <c r="O55" s="2">
        <f>IFERROR(VLOOKUP($A55,'강서영업본부 IU'!$A:$H,3,FALSE),0)</f>
        <v>0</v>
      </c>
      <c r="P55" s="2">
        <f>IFERROR(VLOOKUP($A55,'강서영업본부 IU'!$A:$H,4,FALSE),0)</f>
        <v>0</v>
      </c>
      <c r="Q55" s="2">
        <f>IFERROR(VLOOKUP($A55,'강서영업본부 IU'!$A:$H,5,FALSE),0)</f>
        <v>0</v>
      </c>
      <c r="R55" s="2">
        <f>IFERROR(VLOOKUP($A55,'강서영업본부 IU'!$A:$H,6,FALSE),0)</f>
        <v>0</v>
      </c>
      <c r="T55" s="2">
        <f>IFERROR(VLOOKUP($A55,'강서영업본부 IU'!$A:$H,8,FALSE),0)</f>
        <v>0</v>
      </c>
      <c r="U55" s="2">
        <f>IFERROR(VLOOKUP($A55,'강서영업본부 IU'!$A:$H,9,FALSE),0)</f>
        <v>0</v>
      </c>
      <c r="V55" s="2" t="b">
        <f t="shared" si="4"/>
        <v>1</v>
      </c>
      <c r="Z55" s="6">
        <f t="shared" si="5"/>
        <v>0</v>
      </c>
      <c r="AA55" s="2">
        <f t="shared" si="6"/>
        <v>0</v>
      </c>
      <c r="AB55" s="2">
        <f t="shared" si="7"/>
        <v>0</v>
      </c>
      <c r="AC55" s="2">
        <f t="shared" si="8"/>
        <v>0</v>
      </c>
      <c r="AD55" s="2">
        <f t="shared" si="9"/>
        <v>0</v>
      </c>
      <c r="AE55" s="2">
        <f t="shared" si="27"/>
        <v>0</v>
      </c>
      <c r="AF55" s="2">
        <f t="shared" si="28"/>
        <v>0</v>
      </c>
      <c r="AG55" s="2" t="b">
        <f t="shared" si="12"/>
        <v>1</v>
      </c>
    </row>
    <row r="56" spans="1:33" ht="16" x14ac:dyDescent="0.25">
      <c r="A56" s="23" t="s">
        <v>205</v>
      </c>
      <c r="B56" s="48">
        <f t="shared" si="13"/>
        <v>0</v>
      </c>
      <c r="C56" s="48">
        <f t="shared" si="14"/>
        <v>0</v>
      </c>
      <c r="D56" s="48">
        <f t="shared" si="14"/>
        <v>0</v>
      </c>
      <c r="E56" s="48">
        <f t="shared" si="14"/>
        <v>0</v>
      </c>
      <c r="F56" s="48">
        <f t="shared" si="1"/>
        <v>0</v>
      </c>
      <c r="G56" s="48">
        <f t="shared" si="15"/>
        <v>0</v>
      </c>
      <c r="H56" s="48">
        <f t="shared" si="16"/>
        <v>0</v>
      </c>
      <c r="I56" s="48">
        <f t="shared" si="16"/>
        <v>0</v>
      </c>
      <c r="J56" s="48">
        <f t="shared" si="17"/>
        <v>0</v>
      </c>
      <c r="K56" s="6" t="b">
        <f t="shared" si="2"/>
        <v>1</v>
      </c>
      <c r="L56" s="6"/>
      <c r="N56" s="2">
        <f t="shared" si="3"/>
        <v>0</v>
      </c>
      <c r="O56" s="2">
        <f>IFERROR(VLOOKUP($A56,'강서영업본부 IU'!$A:$H,3,FALSE),0)</f>
        <v>0</v>
      </c>
      <c r="P56" s="2">
        <f>IFERROR(VLOOKUP($A56,'강서영업본부 IU'!$A:$H,4,FALSE),0)</f>
        <v>0</v>
      </c>
      <c r="Q56" s="2">
        <f>IFERROR(VLOOKUP($A56,'강서영업본부 IU'!$A:$H,5,FALSE),0)</f>
        <v>0</v>
      </c>
      <c r="R56" s="2">
        <f>IFERROR(VLOOKUP($A56,'강서영업본부 IU'!$A:$H,6,FALSE),0)</f>
        <v>0</v>
      </c>
      <c r="T56" s="2">
        <f>IFERROR(VLOOKUP($A56,'강서영업본부 IU'!$A:$H,8,FALSE),0)</f>
        <v>0</v>
      </c>
      <c r="U56" s="2">
        <f>IFERROR(VLOOKUP($A56,'강서영업본부 IU'!$A:$H,9,FALSE),0)</f>
        <v>0</v>
      </c>
      <c r="V56" s="2" t="b">
        <f t="shared" si="4"/>
        <v>1</v>
      </c>
      <c r="Z56" s="6">
        <f t="shared" si="5"/>
        <v>0</v>
      </c>
      <c r="AA56" s="2">
        <f t="shared" si="6"/>
        <v>0</v>
      </c>
      <c r="AB56" s="2">
        <f t="shared" si="7"/>
        <v>0</v>
      </c>
      <c r="AC56" s="2">
        <f t="shared" si="8"/>
        <v>0</v>
      </c>
      <c r="AD56" s="2">
        <f t="shared" si="9"/>
        <v>0</v>
      </c>
      <c r="AE56" s="2">
        <f t="shared" si="27"/>
        <v>0</v>
      </c>
      <c r="AF56" s="2">
        <f t="shared" si="28"/>
        <v>0</v>
      </c>
      <c r="AG56" s="2" t="b">
        <f t="shared" si="12"/>
        <v>1</v>
      </c>
    </row>
    <row r="57" spans="1:33" ht="16" x14ac:dyDescent="0.25">
      <c r="A57" s="23" t="s">
        <v>35</v>
      </c>
      <c r="B57" s="48">
        <f t="shared" si="13"/>
        <v>1206090</v>
      </c>
      <c r="C57" s="48">
        <f t="shared" si="14"/>
        <v>0</v>
      </c>
      <c r="D57" s="48">
        <f t="shared" si="14"/>
        <v>744490</v>
      </c>
      <c r="E57" s="48">
        <f t="shared" si="14"/>
        <v>461600</v>
      </c>
      <c r="F57" s="48">
        <f t="shared" si="1"/>
        <v>0</v>
      </c>
      <c r="G57" s="48">
        <f t="shared" si="15"/>
        <v>0</v>
      </c>
      <c r="H57" s="48">
        <f t="shared" si="16"/>
        <v>0</v>
      </c>
      <c r="I57" s="48">
        <f t="shared" si="16"/>
        <v>0</v>
      </c>
      <c r="J57" s="48">
        <f t="shared" si="17"/>
        <v>0</v>
      </c>
      <c r="K57" s="6" t="b">
        <f t="shared" si="2"/>
        <v>1</v>
      </c>
      <c r="L57" s="6"/>
      <c r="N57" s="2">
        <f t="shared" si="3"/>
        <v>1206090</v>
      </c>
      <c r="O57" s="2">
        <f>IFERROR(VLOOKUP($A57,'강서영업본부 IU'!$A:$H,3,FALSE),0)</f>
        <v>0</v>
      </c>
      <c r="P57" s="2">
        <f>IFERROR(VLOOKUP($A57,'강서영업본부 IU'!$A:$H,4,FALSE),0)</f>
        <v>0</v>
      </c>
      <c r="Q57" s="2">
        <f>IFERROR(VLOOKUP($A57,'강서영업본부 IU'!$A:$H,5,FALSE),0)</f>
        <v>744490</v>
      </c>
      <c r="R57" s="2">
        <f>IFERROR(VLOOKUP($A57,'강서영업본부 IU'!$A:$H,6,FALSE),0)</f>
        <v>461600</v>
      </c>
      <c r="T57" s="2">
        <f>IFERROR(VLOOKUP($A57,'강서영업본부 IU'!$A:$H,8,FALSE),0)</f>
        <v>0</v>
      </c>
      <c r="U57" s="2">
        <f>IFERROR(VLOOKUP($A57,'강서영업본부 IU'!$A:$H,9,FALSE),0)</f>
        <v>0</v>
      </c>
      <c r="V57" s="2" t="b">
        <f t="shared" si="4"/>
        <v>1</v>
      </c>
      <c r="Z57" s="6">
        <f t="shared" si="5"/>
        <v>0</v>
      </c>
      <c r="AA57" s="2">
        <f t="shared" si="6"/>
        <v>0</v>
      </c>
      <c r="AB57" s="2">
        <f t="shared" si="7"/>
        <v>0</v>
      </c>
      <c r="AC57" s="2">
        <f t="shared" si="8"/>
        <v>0</v>
      </c>
      <c r="AD57" s="2">
        <f t="shared" si="9"/>
        <v>0</v>
      </c>
      <c r="AE57" s="2">
        <f t="shared" si="27"/>
        <v>0</v>
      </c>
      <c r="AF57" s="2">
        <f t="shared" si="28"/>
        <v>0</v>
      </c>
      <c r="AG57" s="2" t="b">
        <f t="shared" si="12"/>
        <v>1</v>
      </c>
    </row>
    <row r="58" spans="1:33" ht="16" x14ac:dyDescent="0.25">
      <c r="A58" s="23" t="s">
        <v>128</v>
      </c>
      <c r="B58" s="48">
        <f t="shared" si="13"/>
        <v>0</v>
      </c>
      <c r="C58" s="48">
        <f t="shared" si="14"/>
        <v>0</v>
      </c>
      <c r="D58" s="48">
        <f t="shared" si="14"/>
        <v>0</v>
      </c>
      <c r="E58" s="48">
        <f t="shared" si="14"/>
        <v>0</v>
      </c>
      <c r="F58" s="48">
        <f t="shared" si="1"/>
        <v>0</v>
      </c>
      <c r="G58" s="48">
        <f t="shared" si="15"/>
        <v>0</v>
      </c>
      <c r="H58" s="48">
        <f t="shared" si="16"/>
        <v>0</v>
      </c>
      <c r="I58" s="48">
        <f t="shared" si="16"/>
        <v>0</v>
      </c>
      <c r="J58" s="48">
        <f t="shared" si="17"/>
        <v>0</v>
      </c>
      <c r="K58" s="6" t="b">
        <f t="shared" si="2"/>
        <v>1</v>
      </c>
      <c r="L58" s="6"/>
      <c r="N58" s="2">
        <f t="shared" si="3"/>
        <v>0</v>
      </c>
      <c r="O58" s="2">
        <f>IFERROR(VLOOKUP($A58,'강서영업본부 IU'!$A:$H,3,FALSE),0)</f>
        <v>0</v>
      </c>
      <c r="P58" s="2">
        <f>IFERROR(VLOOKUP($A58,'강서영업본부 IU'!$A:$H,4,FALSE),0)</f>
        <v>0</v>
      </c>
      <c r="Q58" s="2">
        <f>IFERROR(VLOOKUP($A58,'강서영업본부 IU'!$A:$H,5,FALSE),0)</f>
        <v>0</v>
      </c>
      <c r="R58" s="2">
        <f>IFERROR(VLOOKUP($A58,'강서영업본부 IU'!$A:$H,6,FALSE),0)</f>
        <v>0</v>
      </c>
      <c r="T58" s="2">
        <f>IFERROR(VLOOKUP($A58,'강서영업본부 IU'!$A:$H,8,FALSE),0)</f>
        <v>0</v>
      </c>
      <c r="U58" s="2">
        <f>IFERROR(VLOOKUP($A58,'강서영업본부 IU'!$A:$H,9,FALSE),0)</f>
        <v>0</v>
      </c>
      <c r="V58" s="2" t="b">
        <f t="shared" si="4"/>
        <v>1</v>
      </c>
      <c r="Z58" s="6">
        <f t="shared" si="5"/>
        <v>0</v>
      </c>
      <c r="AA58" s="2">
        <f t="shared" si="6"/>
        <v>0</v>
      </c>
      <c r="AB58" s="2">
        <f t="shared" si="7"/>
        <v>0</v>
      </c>
      <c r="AC58" s="2">
        <f t="shared" si="8"/>
        <v>0</v>
      </c>
      <c r="AD58" s="2">
        <f t="shared" si="9"/>
        <v>0</v>
      </c>
      <c r="AE58" s="2">
        <f t="shared" si="27"/>
        <v>0</v>
      </c>
      <c r="AF58" s="2">
        <f t="shared" si="28"/>
        <v>0</v>
      </c>
      <c r="AG58" s="2" t="b">
        <f t="shared" si="12"/>
        <v>1</v>
      </c>
    </row>
    <row r="59" spans="1:33" ht="16" x14ac:dyDescent="0.25">
      <c r="A59" s="23" t="s">
        <v>36</v>
      </c>
      <c r="B59" s="48">
        <f t="shared" si="13"/>
        <v>0</v>
      </c>
      <c r="C59" s="48">
        <f t="shared" si="14"/>
        <v>0</v>
      </c>
      <c r="D59" s="48">
        <f t="shared" si="14"/>
        <v>0</v>
      </c>
      <c r="E59" s="48">
        <f t="shared" si="14"/>
        <v>0</v>
      </c>
      <c r="F59" s="48">
        <f t="shared" si="1"/>
        <v>0</v>
      </c>
      <c r="G59" s="48">
        <f t="shared" si="15"/>
        <v>0</v>
      </c>
      <c r="H59" s="48">
        <f t="shared" si="16"/>
        <v>0</v>
      </c>
      <c r="I59" s="48">
        <f t="shared" si="16"/>
        <v>0</v>
      </c>
      <c r="J59" s="48">
        <f t="shared" si="17"/>
        <v>0</v>
      </c>
      <c r="K59" s="6" t="b">
        <f t="shared" si="2"/>
        <v>1</v>
      </c>
      <c r="L59" s="6"/>
      <c r="N59" s="2">
        <f t="shared" si="3"/>
        <v>0</v>
      </c>
      <c r="O59" s="2">
        <f>IFERROR(VLOOKUP($A59,'강서영업본부 IU'!$A:$H,3,FALSE),0)</f>
        <v>0</v>
      </c>
      <c r="P59" s="2">
        <f>IFERROR(VLOOKUP($A59,'강서영업본부 IU'!$A:$H,4,FALSE),0)</f>
        <v>0</v>
      </c>
      <c r="Q59" s="2">
        <f>IFERROR(VLOOKUP($A59,'강서영업본부 IU'!$A:$H,5,FALSE),0)</f>
        <v>0</v>
      </c>
      <c r="R59" s="2">
        <f>IFERROR(VLOOKUP($A59,'강서영업본부 IU'!$A:$H,6,FALSE),0)</f>
        <v>0</v>
      </c>
      <c r="T59" s="2">
        <f>IFERROR(VLOOKUP($A59,'강서영업본부 IU'!$A:$H,8,FALSE),0)</f>
        <v>0</v>
      </c>
      <c r="U59" s="2">
        <f>IFERROR(VLOOKUP($A59,'강서영업본부 IU'!$A:$H,9,FALSE),0)</f>
        <v>0</v>
      </c>
      <c r="V59" s="2" t="b">
        <f t="shared" si="4"/>
        <v>1</v>
      </c>
      <c r="Z59" s="6">
        <f t="shared" si="5"/>
        <v>0</v>
      </c>
      <c r="AA59" s="2">
        <f t="shared" si="6"/>
        <v>0</v>
      </c>
      <c r="AB59" s="2">
        <f t="shared" si="7"/>
        <v>0</v>
      </c>
      <c r="AC59" s="2">
        <f t="shared" si="8"/>
        <v>0</v>
      </c>
      <c r="AD59" s="2">
        <f t="shared" si="9"/>
        <v>0</v>
      </c>
      <c r="AE59" s="2">
        <f t="shared" si="27"/>
        <v>0</v>
      </c>
      <c r="AF59" s="2">
        <f t="shared" si="28"/>
        <v>0</v>
      </c>
      <c r="AG59" s="2" t="b">
        <f t="shared" si="12"/>
        <v>1</v>
      </c>
    </row>
    <row r="60" spans="1:33" ht="16" x14ac:dyDescent="0.25">
      <c r="A60" s="23" t="s">
        <v>149</v>
      </c>
      <c r="B60" s="48">
        <f t="shared" si="13"/>
        <v>0</v>
      </c>
      <c r="C60" s="48">
        <f t="shared" si="14"/>
        <v>0</v>
      </c>
      <c r="D60" s="48">
        <f t="shared" si="14"/>
        <v>0</v>
      </c>
      <c r="E60" s="48">
        <f t="shared" si="14"/>
        <v>0</v>
      </c>
      <c r="F60" s="48">
        <f t="shared" si="1"/>
        <v>0</v>
      </c>
      <c r="G60" s="48">
        <f t="shared" si="15"/>
        <v>0</v>
      </c>
      <c r="H60" s="48">
        <f t="shared" si="16"/>
        <v>0</v>
      </c>
      <c r="I60" s="48">
        <f t="shared" si="16"/>
        <v>0</v>
      </c>
      <c r="J60" s="48">
        <f t="shared" si="17"/>
        <v>0</v>
      </c>
      <c r="K60" s="6" t="b">
        <f t="shared" si="2"/>
        <v>1</v>
      </c>
      <c r="L60" s="6"/>
      <c r="N60" s="2">
        <f t="shared" si="3"/>
        <v>0</v>
      </c>
      <c r="O60" s="2">
        <f>IFERROR(VLOOKUP($A60,'강서영업본부 IU'!$A:$H,3,FALSE),0)</f>
        <v>0</v>
      </c>
      <c r="P60" s="2">
        <f>IFERROR(VLOOKUP($A60,'강서영업본부 IU'!$A:$H,4,FALSE),0)</f>
        <v>0</v>
      </c>
      <c r="Q60" s="2">
        <f>IFERROR(VLOOKUP($A60,'강서영업본부 IU'!$A:$H,5,FALSE),0)</f>
        <v>0</v>
      </c>
      <c r="R60" s="2">
        <f>IFERROR(VLOOKUP($A60,'강서영업본부 IU'!$A:$H,6,FALSE),0)</f>
        <v>0</v>
      </c>
      <c r="T60" s="2">
        <f>IFERROR(VLOOKUP($A60,'강서영업본부 IU'!$A:$H,8,FALSE),0)</f>
        <v>0</v>
      </c>
      <c r="U60" s="2">
        <f>IFERROR(VLOOKUP($A60,'강서영업본부 IU'!$A:$H,9,FALSE),0)</f>
        <v>0</v>
      </c>
      <c r="V60" s="2" t="b">
        <f t="shared" si="4"/>
        <v>1</v>
      </c>
      <c r="Z60" s="6">
        <f t="shared" si="5"/>
        <v>0</v>
      </c>
      <c r="AA60" s="2">
        <f t="shared" si="6"/>
        <v>0</v>
      </c>
      <c r="AB60" s="2">
        <f t="shared" si="7"/>
        <v>0</v>
      </c>
      <c r="AC60" s="2">
        <f t="shared" si="8"/>
        <v>0</v>
      </c>
      <c r="AD60" s="2">
        <f t="shared" si="9"/>
        <v>0</v>
      </c>
      <c r="AE60" s="2">
        <f t="shared" si="27"/>
        <v>0</v>
      </c>
      <c r="AF60" s="2">
        <f t="shared" si="28"/>
        <v>0</v>
      </c>
      <c r="AG60" s="2" t="b">
        <f t="shared" si="12"/>
        <v>1</v>
      </c>
    </row>
    <row r="61" spans="1:33" ht="16" x14ac:dyDescent="0.25">
      <c r="A61" s="23" t="s">
        <v>384</v>
      </c>
      <c r="B61" s="48">
        <f t="shared" si="13"/>
        <v>0</v>
      </c>
      <c r="C61" s="48">
        <f t="shared" si="14"/>
        <v>0</v>
      </c>
      <c r="D61" s="48">
        <f t="shared" si="14"/>
        <v>0</v>
      </c>
      <c r="E61" s="48">
        <f t="shared" si="14"/>
        <v>0</v>
      </c>
      <c r="F61" s="48">
        <f t="shared" si="1"/>
        <v>0</v>
      </c>
      <c r="G61" s="48">
        <f t="shared" si="15"/>
        <v>0</v>
      </c>
      <c r="H61" s="48">
        <f t="shared" si="16"/>
        <v>0</v>
      </c>
      <c r="I61" s="48">
        <f t="shared" si="16"/>
        <v>0</v>
      </c>
      <c r="J61" s="48">
        <f t="shared" si="17"/>
        <v>0</v>
      </c>
      <c r="K61" s="6" t="b">
        <f t="shared" si="2"/>
        <v>1</v>
      </c>
      <c r="L61" s="6"/>
      <c r="N61" s="2">
        <f t="shared" si="3"/>
        <v>0</v>
      </c>
      <c r="O61" s="2">
        <f>IFERROR(VLOOKUP($A61,'강서영업본부 IU'!$A:$H,3,FALSE),0)</f>
        <v>0</v>
      </c>
      <c r="P61" s="2">
        <f>IFERROR(VLOOKUP($A61,'강서영업본부 IU'!$A:$H,4,FALSE),0)</f>
        <v>0</v>
      </c>
      <c r="Q61" s="2">
        <f>IFERROR(VLOOKUP($A61,'강서영업본부 IU'!$A:$H,5,FALSE),0)</f>
        <v>0</v>
      </c>
      <c r="R61" s="2">
        <f>IFERROR(VLOOKUP($A61,'강서영업본부 IU'!$A:$H,6,FALSE),0)</f>
        <v>0</v>
      </c>
      <c r="T61" s="2">
        <f>IFERROR(VLOOKUP($A61,'강서영업본부 IU'!$A:$H,8,FALSE),0)</f>
        <v>0</v>
      </c>
      <c r="U61" s="2">
        <f>IFERROR(VLOOKUP($A61,'강서영업본부 IU'!$A:$H,9,FALSE),0)</f>
        <v>0</v>
      </c>
      <c r="V61" s="2" t="b">
        <f t="shared" si="4"/>
        <v>1</v>
      </c>
      <c r="Z61" s="6">
        <f t="shared" si="5"/>
        <v>0</v>
      </c>
      <c r="AA61" s="2">
        <f t="shared" si="6"/>
        <v>0</v>
      </c>
      <c r="AB61" s="2">
        <f t="shared" si="7"/>
        <v>0</v>
      </c>
      <c r="AC61" s="2">
        <f t="shared" si="8"/>
        <v>0</v>
      </c>
      <c r="AD61" s="2">
        <f t="shared" si="9"/>
        <v>0</v>
      </c>
      <c r="AE61" s="2">
        <f t="shared" si="27"/>
        <v>0</v>
      </c>
      <c r="AF61" s="2">
        <f t="shared" si="28"/>
        <v>0</v>
      </c>
      <c r="AG61" s="2" t="b">
        <f t="shared" si="12"/>
        <v>1</v>
      </c>
    </row>
    <row r="62" spans="1:33" ht="16" x14ac:dyDescent="0.25">
      <c r="A62" s="24" t="s">
        <v>37</v>
      </c>
      <c r="B62" s="48">
        <f t="shared" si="13"/>
        <v>311518470</v>
      </c>
      <c r="C62" s="48">
        <f t="shared" si="14"/>
        <v>139667450</v>
      </c>
      <c r="D62" s="48">
        <f t="shared" si="14"/>
        <v>95999390</v>
      </c>
      <c r="E62" s="48">
        <f t="shared" si="14"/>
        <v>57005380</v>
      </c>
      <c r="F62" s="48">
        <f t="shared" si="1"/>
        <v>0</v>
      </c>
      <c r="G62" s="48">
        <f t="shared" si="15"/>
        <v>17358247.246040694</v>
      </c>
      <c r="H62" s="48">
        <f t="shared" si="16"/>
        <v>0</v>
      </c>
      <c r="I62" s="48">
        <f t="shared" si="16"/>
        <v>0</v>
      </c>
      <c r="J62" s="48">
        <f t="shared" si="17"/>
        <v>1488002.7539593035</v>
      </c>
      <c r="K62" s="6" t="b">
        <f t="shared" si="2"/>
        <v>1</v>
      </c>
      <c r="L62" s="6"/>
      <c r="N62" s="2">
        <f t="shared" si="3"/>
        <v>311518470</v>
      </c>
      <c r="O62" s="2">
        <f>IFERROR(VLOOKUP($A62,'강서영업본부 IU'!$A:$H,3,FALSE),0)</f>
        <v>18846250</v>
      </c>
      <c r="P62" s="2">
        <f>IFERROR(VLOOKUP($A62,'강서영업본부 IU'!$A:$H,4,FALSE),0)</f>
        <v>139667450</v>
      </c>
      <c r="Q62" s="2">
        <f>IFERROR(VLOOKUP($A62,'강서영업본부 IU'!$A:$H,5,FALSE),0)</f>
        <v>95999390</v>
      </c>
      <c r="R62" s="2">
        <f>IFERROR(VLOOKUP($A62,'강서영업본부 IU'!$A:$H,6,FALSE),0)</f>
        <v>57005380</v>
      </c>
      <c r="T62" s="2">
        <f>IFERROR(VLOOKUP($A62,'강서영업본부 IU'!$A:$H,8,FALSE),0)</f>
        <v>0</v>
      </c>
      <c r="U62" s="2">
        <f>IFERROR(VLOOKUP($A62,'강서영업본부 IU'!$A:$H,9,FALSE),0)</f>
        <v>0</v>
      </c>
      <c r="V62" s="2" t="b">
        <f t="shared" si="4"/>
        <v>1</v>
      </c>
      <c r="Z62" s="6">
        <f t="shared" si="5"/>
        <v>18846250</v>
      </c>
      <c r="AA62" s="2">
        <f t="shared" si="6"/>
        <v>10486608.854568455</v>
      </c>
      <c r="AB62" s="2">
        <f t="shared" si="7"/>
        <v>6871638.39147224</v>
      </c>
      <c r="AC62" s="2">
        <f t="shared" si="8"/>
        <v>1488002.7539593035</v>
      </c>
      <c r="AD62" s="2">
        <f t="shared" si="9"/>
        <v>0</v>
      </c>
      <c r="AE62" s="2">
        <f t="shared" si="27"/>
        <v>0</v>
      </c>
      <c r="AF62" s="2">
        <f t="shared" si="28"/>
        <v>0</v>
      </c>
      <c r="AG62" s="2" t="b">
        <f t="shared" si="12"/>
        <v>1</v>
      </c>
    </row>
    <row r="63" spans="1:33" ht="16" x14ac:dyDescent="0.25">
      <c r="A63" s="23" t="s">
        <v>38</v>
      </c>
      <c r="B63" s="48">
        <f t="shared" si="13"/>
        <v>33664530</v>
      </c>
      <c r="C63" s="48">
        <f t="shared" si="14"/>
        <v>0</v>
      </c>
      <c r="D63" s="48">
        <f t="shared" si="14"/>
        <v>8262900</v>
      </c>
      <c r="E63" s="48">
        <f t="shared" si="14"/>
        <v>6555380</v>
      </c>
      <c r="F63" s="48">
        <f t="shared" si="1"/>
        <v>0</v>
      </c>
      <c r="G63" s="48">
        <f t="shared" si="15"/>
        <v>17358247.246040694</v>
      </c>
      <c r="H63" s="48">
        <f t="shared" si="16"/>
        <v>0</v>
      </c>
      <c r="I63" s="48">
        <f t="shared" si="16"/>
        <v>0</v>
      </c>
      <c r="J63" s="48">
        <f t="shared" si="17"/>
        <v>1488002.7539593035</v>
      </c>
      <c r="K63" s="6" t="b">
        <f t="shared" si="2"/>
        <v>1</v>
      </c>
      <c r="L63" s="6"/>
      <c r="N63" s="2">
        <f t="shared" si="3"/>
        <v>33664530</v>
      </c>
      <c r="O63" s="2">
        <f>IFERROR(VLOOKUP($A63,'강서영업본부 IU'!$A:$H,3,FALSE),0)</f>
        <v>18846250</v>
      </c>
      <c r="P63" s="2">
        <f>IFERROR(VLOOKUP($A63,'강서영업본부 IU'!$A:$H,4,FALSE),0)</f>
        <v>0</v>
      </c>
      <c r="Q63" s="2">
        <f>IFERROR(VLOOKUP($A63,'강서영업본부 IU'!$A:$H,5,FALSE),0)</f>
        <v>8262900</v>
      </c>
      <c r="R63" s="2">
        <f>IFERROR(VLOOKUP($A63,'강서영업본부 IU'!$A:$H,6,FALSE),0)</f>
        <v>6555380</v>
      </c>
      <c r="T63" s="2">
        <f>IFERROR(VLOOKUP($A63,'강서영업본부 IU'!$A:$H,8,FALSE),0)</f>
        <v>0</v>
      </c>
      <c r="U63" s="2">
        <f>IFERROR(VLOOKUP($A63,'강서영업본부 IU'!$A:$H,9,FALSE),0)</f>
        <v>0</v>
      </c>
      <c r="V63" s="2" t="b">
        <f t="shared" si="4"/>
        <v>1</v>
      </c>
      <c r="Z63" s="6">
        <f t="shared" si="5"/>
        <v>18846250</v>
      </c>
      <c r="AA63" s="2">
        <f t="shared" si="6"/>
        <v>10486608.854568455</v>
      </c>
      <c r="AB63" s="2">
        <f t="shared" si="7"/>
        <v>6871638.39147224</v>
      </c>
      <c r="AC63" s="2">
        <f t="shared" si="8"/>
        <v>1488002.7539593035</v>
      </c>
      <c r="AD63" s="2">
        <f t="shared" si="9"/>
        <v>0</v>
      </c>
      <c r="AE63" s="2">
        <f t="shared" si="27"/>
        <v>0</v>
      </c>
      <c r="AF63" s="2">
        <f t="shared" si="28"/>
        <v>0</v>
      </c>
      <c r="AG63" s="2" t="b">
        <f t="shared" si="12"/>
        <v>1</v>
      </c>
    </row>
    <row r="64" spans="1:33" ht="16" x14ac:dyDescent="0.25">
      <c r="A64" s="23" t="s">
        <v>206</v>
      </c>
      <c r="B64" s="48">
        <f t="shared" si="13"/>
        <v>0</v>
      </c>
      <c r="C64" s="48">
        <f t="shared" si="14"/>
        <v>0</v>
      </c>
      <c r="D64" s="48">
        <f t="shared" si="14"/>
        <v>0</v>
      </c>
      <c r="E64" s="48">
        <f t="shared" si="14"/>
        <v>0</v>
      </c>
      <c r="F64" s="48">
        <f t="shared" si="1"/>
        <v>0</v>
      </c>
      <c r="G64" s="48">
        <f t="shared" si="15"/>
        <v>0</v>
      </c>
      <c r="H64" s="48">
        <f t="shared" si="16"/>
        <v>0</v>
      </c>
      <c r="I64" s="48">
        <f t="shared" si="16"/>
        <v>0</v>
      </c>
      <c r="J64" s="48">
        <f t="shared" si="17"/>
        <v>0</v>
      </c>
      <c r="K64" s="6" t="b">
        <f t="shared" si="2"/>
        <v>1</v>
      </c>
      <c r="L64" s="6"/>
      <c r="N64" s="2">
        <f t="shared" si="3"/>
        <v>0</v>
      </c>
      <c r="O64" s="2">
        <f>IFERROR(VLOOKUP($A64,'강서영업본부 IU'!$A:$H,3,FALSE),0)</f>
        <v>0</v>
      </c>
      <c r="P64" s="2">
        <f>IFERROR(VLOOKUP($A64,'강서영업본부 IU'!$A:$H,4,FALSE),0)</f>
        <v>0</v>
      </c>
      <c r="Q64" s="2">
        <f>IFERROR(VLOOKUP($A64,'강서영업본부 IU'!$A:$H,5,FALSE),0)</f>
        <v>0</v>
      </c>
      <c r="R64" s="2">
        <f>IFERROR(VLOOKUP($A64,'강서영업본부 IU'!$A:$H,6,FALSE),0)</f>
        <v>0</v>
      </c>
      <c r="T64" s="2">
        <f>IFERROR(VLOOKUP($A64,'강서영업본부 IU'!$A:$H,8,FALSE),0)</f>
        <v>0</v>
      </c>
      <c r="U64" s="2">
        <f>IFERROR(VLOOKUP($A64,'강서영업본부 IU'!$A:$H,9,FALSE),0)</f>
        <v>0</v>
      </c>
      <c r="V64" s="2" t="b">
        <f t="shared" si="4"/>
        <v>1</v>
      </c>
      <c r="Z64" s="6">
        <f t="shared" si="5"/>
        <v>0</v>
      </c>
      <c r="AA64" s="2">
        <f t="shared" si="6"/>
        <v>0</v>
      </c>
      <c r="AB64" s="2">
        <f t="shared" si="7"/>
        <v>0</v>
      </c>
      <c r="AC64" s="2">
        <f t="shared" si="8"/>
        <v>0</v>
      </c>
      <c r="AD64" s="2">
        <f t="shared" si="9"/>
        <v>0</v>
      </c>
      <c r="AE64" s="2">
        <f t="shared" si="27"/>
        <v>0</v>
      </c>
      <c r="AF64" s="2">
        <f t="shared" si="28"/>
        <v>0</v>
      </c>
      <c r="AG64" s="2" t="b">
        <f t="shared" si="12"/>
        <v>1</v>
      </c>
    </row>
    <row r="65" spans="1:33" ht="16" x14ac:dyDescent="0.25">
      <c r="A65" s="23" t="s">
        <v>207</v>
      </c>
      <c r="B65" s="48">
        <f t="shared" si="13"/>
        <v>0</v>
      </c>
      <c r="C65" s="48">
        <f t="shared" si="14"/>
        <v>0</v>
      </c>
      <c r="D65" s="48">
        <f t="shared" si="14"/>
        <v>0</v>
      </c>
      <c r="E65" s="48">
        <f t="shared" si="14"/>
        <v>0</v>
      </c>
      <c r="F65" s="48">
        <f t="shared" si="1"/>
        <v>0</v>
      </c>
      <c r="G65" s="48">
        <f t="shared" si="15"/>
        <v>0</v>
      </c>
      <c r="H65" s="48">
        <f t="shared" si="16"/>
        <v>0</v>
      </c>
      <c r="I65" s="48">
        <f t="shared" si="16"/>
        <v>0</v>
      </c>
      <c r="J65" s="48">
        <f t="shared" si="17"/>
        <v>0</v>
      </c>
      <c r="K65" s="6" t="b">
        <f t="shared" si="2"/>
        <v>1</v>
      </c>
      <c r="L65" s="6"/>
      <c r="N65" s="2">
        <f t="shared" si="3"/>
        <v>0</v>
      </c>
      <c r="O65" s="2">
        <f>IFERROR(VLOOKUP($A65,'강서영업본부 IU'!$A:$H,3,FALSE),0)</f>
        <v>0</v>
      </c>
      <c r="P65" s="2">
        <f>IFERROR(VLOOKUP($A65,'강서영업본부 IU'!$A:$H,4,FALSE),0)</f>
        <v>0</v>
      </c>
      <c r="Q65" s="2">
        <f>IFERROR(VLOOKUP($A65,'강서영업본부 IU'!$A:$H,5,FALSE),0)</f>
        <v>0</v>
      </c>
      <c r="R65" s="2">
        <f>IFERROR(VLOOKUP($A65,'강서영업본부 IU'!$A:$H,6,FALSE),0)</f>
        <v>0</v>
      </c>
      <c r="T65" s="2">
        <f>IFERROR(VLOOKUP($A65,'강서영업본부 IU'!$A:$H,8,FALSE),0)</f>
        <v>0</v>
      </c>
      <c r="U65" s="2">
        <f>IFERROR(VLOOKUP($A65,'강서영업본부 IU'!$A:$H,9,FALSE),0)</f>
        <v>0</v>
      </c>
      <c r="V65" s="2" t="b">
        <f t="shared" si="4"/>
        <v>1</v>
      </c>
      <c r="Z65" s="6">
        <f t="shared" si="5"/>
        <v>0</v>
      </c>
      <c r="AA65" s="2">
        <f t="shared" si="6"/>
        <v>0</v>
      </c>
      <c r="AB65" s="2">
        <f t="shared" si="7"/>
        <v>0</v>
      </c>
      <c r="AC65" s="2">
        <f t="shared" si="8"/>
        <v>0</v>
      </c>
      <c r="AD65" s="2">
        <f t="shared" si="9"/>
        <v>0</v>
      </c>
      <c r="AE65" s="2">
        <f t="shared" si="27"/>
        <v>0</v>
      </c>
      <c r="AF65" s="2">
        <f t="shared" si="28"/>
        <v>0</v>
      </c>
      <c r="AG65" s="2" t="b">
        <f t="shared" si="12"/>
        <v>1</v>
      </c>
    </row>
    <row r="66" spans="1:33" ht="16" x14ac:dyDescent="0.25">
      <c r="A66" s="23" t="s">
        <v>150</v>
      </c>
      <c r="B66" s="48">
        <f t="shared" si="13"/>
        <v>1000000</v>
      </c>
      <c r="C66" s="48">
        <f t="shared" si="14"/>
        <v>1000000</v>
      </c>
      <c r="D66" s="48">
        <f t="shared" si="14"/>
        <v>0</v>
      </c>
      <c r="E66" s="48">
        <f t="shared" si="14"/>
        <v>0</v>
      </c>
      <c r="F66" s="48">
        <f t="shared" ref="F66:F129" si="29">S66</f>
        <v>0</v>
      </c>
      <c r="G66" s="48">
        <f t="shared" si="15"/>
        <v>0</v>
      </c>
      <c r="H66" s="48">
        <f t="shared" si="16"/>
        <v>0</v>
      </c>
      <c r="I66" s="48">
        <f t="shared" si="16"/>
        <v>0</v>
      </c>
      <c r="J66" s="48">
        <f t="shared" si="17"/>
        <v>0</v>
      </c>
      <c r="K66" s="6" t="b">
        <f t="shared" ref="K66:K129" si="30">B66=SUM(C66:J66)</f>
        <v>1</v>
      </c>
      <c r="L66" s="6"/>
      <c r="N66" s="2">
        <f t="shared" ref="N66:N129" si="31">SUM(O66:U66)</f>
        <v>1000000</v>
      </c>
      <c r="O66" s="2">
        <f>IFERROR(VLOOKUP($A66,'강서영업본부 IU'!$A:$H,3,FALSE),0)</f>
        <v>0</v>
      </c>
      <c r="P66" s="2">
        <f>IFERROR(VLOOKUP($A66,'강서영업본부 IU'!$A:$H,4,FALSE),0)</f>
        <v>1000000</v>
      </c>
      <c r="Q66" s="2">
        <f>IFERROR(VLOOKUP($A66,'강서영업본부 IU'!$A:$H,5,FALSE),0)</f>
        <v>0</v>
      </c>
      <c r="R66" s="2">
        <f>IFERROR(VLOOKUP($A66,'강서영업본부 IU'!$A:$H,6,FALSE),0)</f>
        <v>0</v>
      </c>
      <c r="T66" s="2">
        <f>IFERROR(VLOOKUP($A66,'강서영업본부 IU'!$A:$H,8,FALSE),0)</f>
        <v>0</v>
      </c>
      <c r="U66" s="2">
        <f>IFERROR(VLOOKUP($A66,'강서영업본부 IU'!$A:$H,9,FALSE),0)</f>
        <v>0</v>
      </c>
      <c r="V66" s="2" t="b">
        <f t="shared" ref="V66:V129" si="32">N66=SUM(O66:U66)</f>
        <v>1</v>
      </c>
      <c r="Z66" s="6">
        <f t="shared" ref="Z66:Z129" si="33">O66</f>
        <v>0</v>
      </c>
      <c r="AA66" s="2">
        <f t="shared" ref="AA66:AA129" si="34">$Z66*P$262</f>
        <v>0</v>
      </c>
      <c r="AB66" s="2">
        <f t="shared" ref="AB66:AB129" si="35">$Z66*Q$262</f>
        <v>0</v>
      </c>
      <c r="AC66" s="2">
        <f t="shared" ref="AC66:AC129" si="36">$Z66*R$262</f>
        <v>0</v>
      </c>
      <c r="AD66" s="2">
        <f t="shared" ref="AD66:AD129" si="37">$Z66*S$259</f>
        <v>0</v>
      </c>
      <c r="AE66" s="2">
        <f t="shared" si="27"/>
        <v>0</v>
      </c>
      <c r="AF66" s="2">
        <f t="shared" si="28"/>
        <v>0</v>
      </c>
      <c r="AG66" s="2" t="b">
        <f t="shared" si="12"/>
        <v>1</v>
      </c>
    </row>
    <row r="67" spans="1:33" ht="16" x14ac:dyDescent="0.25">
      <c r="A67" s="23" t="s">
        <v>39</v>
      </c>
      <c r="B67" s="48">
        <f t="shared" si="13"/>
        <v>276853940</v>
      </c>
      <c r="C67" s="48">
        <f t="shared" si="14"/>
        <v>138667450</v>
      </c>
      <c r="D67" s="48">
        <f t="shared" si="14"/>
        <v>87736490</v>
      </c>
      <c r="E67" s="48">
        <f t="shared" si="14"/>
        <v>50450000</v>
      </c>
      <c r="F67" s="48">
        <f t="shared" si="29"/>
        <v>0</v>
      </c>
      <c r="G67" s="48">
        <f t="shared" si="15"/>
        <v>0</v>
      </c>
      <c r="H67" s="48">
        <f t="shared" si="16"/>
        <v>0</v>
      </c>
      <c r="I67" s="48">
        <f t="shared" si="16"/>
        <v>0</v>
      </c>
      <c r="J67" s="48">
        <f t="shared" si="17"/>
        <v>0</v>
      </c>
      <c r="K67" s="6" t="b">
        <f t="shared" si="30"/>
        <v>1</v>
      </c>
      <c r="L67" s="6"/>
      <c r="N67" s="2">
        <f t="shared" si="31"/>
        <v>276853940</v>
      </c>
      <c r="O67" s="2">
        <f>IFERROR(VLOOKUP($A67,'강서영업본부 IU'!$A:$H,3,FALSE),0)</f>
        <v>0</v>
      </c>
      <c r="P67" s="2">
        <f>IFERROR(VLOOKUP($A67,'강서영업본부 IU'!$A:$H,4,FALSE),0)</f>
        <v>138667450</v>
      </c>
      <c r="Q67" s="2">
        <f>IFERROR(VLOOKUP($A67,'강서영업본부 IU'!$A:$H,5,FALSE),0)</f>
        <v>87736490</v>
      </c>
      <c r="R67" s="2">
        <f>IFERROR(VLOOKUP($A67,'강서영업본부 IU'!$A:$H,6,FALSE),0)</f>
        <v>50450000</v>
      </c>
      <c r="T67" s="2">
        <f>IFERROR(VLOOKUP($A67,'강서영업본부 IU'!$A:$H,8,FALSE),0)</f>
        <v>0</v>
      </c>
      <c r="U67" s="2">
        <f>IFERROR(VLOOKUP($A67,'강서영업본부 IU'!$A:$H,9,FALSE),0)</f>
        <v>0</v>
      </c>
      <c r="V67" s="2" t="b">
        <f t="shared" si="32"/>
        <v>1</v>
      </c>
      <c r="Z67" s="6">
        <f t="shared" si="33"/>
        <v>0</v>
      </c>
      <c r="AA67" s="2">
        <f t="shared" si="34"/>
        <v>0</v>
      </c>
      <c r="AB67" s="2">
        <f t="shared" si="35"/>
        <v>0</v>
      </c>
      <c r="AC67" s="2">
        <f t="shared" si="36"/>
        <v>0</v>
      </c>
      <c r="AD67" s="2">
        <f t="shared" si="37"/>
        <v>0</v>
      </c>
      <c r="AE67" s="2">
        <f t="shared" ref="AE67:AE98" si="38">$Z67*T$259</f>
        <v>0</v>
      </c>
      <c r="AF67" s="2">
        <f t="shared" ref="AF67:AF98" si="39">$Z67*U$259</f>
        <v>0</v>
      </c>
      <c r="AG67" s="2" t="b">
        <f t="shared" si="12"/>
        <v>1</v>
      </c>
    </row>
    <row r="68" spans="1:33" ht="16" x14ac:dyDescent="0.25">
      <c r="A68" s="23" t="s">
        <v>151</v>
      </c>
      <c r="B68" s="48">
        <f t="shared" si="13"/>
        <v>0</v>
      </c>
      <c r="C68" s="48">
        <f t="shared" si="14"/>
        <v>0</v>
      </c>
      <c r="D68" s="48">
        <f t="shared" si="14"/>
        <v>0</v>
      </c>
      <c r="E68" s="48">
        <f t="shared" si="14"/>
        <v>0</v>
      </c>
      <c r="F68" s="48">
        <f t="shared" si="29"/>
        <v>0</v>
      </c>
      <c r="G68" s="48">
        <f t="shared" ref="G68:G132" si="40">AA68+AB68</f>
        <v>0</v>
      </c>
      <c r="H68" s="48">
        <f t="shared" si="16"/>
        <v>0</v>
      </c>
      <c r="I68" s="48">
        <f t="shared" si="16"/>
        <v>0</v>
      </c>
      <c r="J68" s="48">
        <f t="shared" ref="J68:J132" si="41">AC68</f>
        <v>0</v>
      </c>
      <c r="K68" s="6" t="b">
        <f t="shared" si="30"/>
        <v>1</v>
      </c>
      <c r="L68" s="6"/>
      <c r="N68" s="2">
        <f t="shared" si="31"/>
        <v>0</v>
      </c>
      <c r="O68" s="2">
        <f>IFERROR(VLOOKUP($A68,'강서영업본부 IU'!$A:$H,3,FALSE),0)</f>
        <v>0</v>
      </c>
      <c r="P68" s="2">
        <f>IFERROR(VLOOKUP($A68,'강서영업본부 IU'!$A:$H,4,FALSE),0)</f>
        <v>0</v>
      </c>
      <c r="Q68" s="2">
        <f>IFERROR(VLOOKUP($A68,'강서영업본부 IU'!$A:$H,5,FALSE),0)</f>
        <v>0</v>
      </c>
      <c r="R68" s="2">
        <f>IFERROR(VLOOKUP($A68,'강서영업본부 IU'!$A:$H,6,FALSE),0)</f>
        <v>0</v>
      </c>
      <c r="T68" s="2">
        <f>IFERROR(VLOOKUP($A68,'강서영업본부 IU'!$A:$H,8,FALSE),0)</f>
        <v>0</v>
      </c>
      <c r="U68" s="2">
        <f>IFERROR(VLOOKUP($A68,'강서영업본부 IU'!$A:$H,9,FALSE),0)</f>
        <v>0</v>
      </c>
      <c r="V68" s="2" t="b">
        <f t="shared" si="32"/>
        <v>1</v>
      </c>
      <c r="Z68" s="6">
        <f t="shared" si="33"/>
        <v>0</v>
      </c>
      <c r="AA68" s="2">
        <f t="shared" si="34"/>
        <v>0</v>
      </c>
      <c r="AB68" s="2">
        <f t="shared" si="35"/>
        <v>0</v>
      </c>
      <c r="AC68" s="2">
        <f t="shared" si="36"/>
        <v>0</v>
      </c>
      <c r="AD68" s="2">
        <f t="shared" si="37"/>
        <v>0</v>
      </c>
      <c r="AE68" s="2">
        <f t="shared" si="38"/>
        <v>0</v>
      </c>
      <c r="AF68" s="2">
        <f t="shared" si="39"/>
        <v>0</v>
      </c>
      <c r="AG68" s="2" t="b">
        <f t="shared" ref="AG68:AG133" si="42">Z68=SUM(AA68:AF68)</f>
        <v>1</v>
      </c>
    </row>
    <row r="69" spans="1:33" ht="16" x14ac:dyDescent="0.25">
      <c r="A69" s="24" t="s">
        <v>152</v>
      </c>
      <c r="B69" s="48">
        <f t="shared" si="13"/>
        <v>0</v>
      </c>
      <c r="C69" s="48">
        <f t="shared" ref="C69:E133" si="43">P69</f>
        <v>0</v>
      </c>
      <c r="D69" s="48">
        <f t="shared" si="43"/>
        <v>0</v>
      </c>
      <c r="E69" s="48">
        <f t="shared" si="43"/>
        <v>0</v>
      </c>
      <c r="F69" s="48">
        <f t="shared" si="29"/>
        <v>0</v>
      </c>
      <c r="G69" s="48">
        <f t="shared" si="40"/>
        <v>0</v>
      </c>
      <c r="H69" s="48">
        <f t="shared" ref="H69:I134" si="44">T69</f>
        <v>0</v>
      </c>
      <c r="I69" s="48">
        <f t="shared" si="44"/>
        <v>0</v>
      </c>
      <c r="J69" s="48">
        <f t="shared" si="41"/>
        <v>0</v>
      </c>
      <c r="K69" s="6" t="b">
        <f t="shared" si="30"/>
        <v>1</v>
      </c>
      <c r="L69" s="6"/>
      <c r="N69" s="2">
        <f t="shared" si="31"/>
        <v>0</v>
      </c>
      <c r="O69" s="2">
        <f>IFERROR(VLOOKUP($A69,'강서영업본부 IU'!$A:$H,3,FALSE),0)</f>
        <v>0</v>
      </c>
      <c r="P69" s="2">
        <f>IFERROR(VLOOKUP($A69,'강서영업본부 IU'!$A:$H,4,FALSE),0)</f>
        <v>0</v>
      </c>
      <c r="Q69" s="2">
        <f>IFERROR(VLOOKUP($A69,'강서영업본부 IU'!$A:$H,5,FALSE),0)</f>
        <v>0</v>
      </c>
      <c r="R69" s="2">
        <f>IFERROR(VLOOKUP($A69,'강서영업본부 IU'!$A:$H,6,FALSE),0)</f>
        <v>0</v>
      </c>
      <c r="T69" s="2">
        <f>IFERROR(VLOOKUP($A69,'강서영업본부 IU'!$A:$H,8,FALSE),0)</f>
        <v>0</v>
      </c>
      <c r="U69" s="2">
        <f>IFERROR(VLOOKUP($A69,'강서영업본부 IU'!$A:$H,9,FALSE),0)</f>
        <v>0</v>
      </c>
      <c r="V69" s="2" t="b">
        <f t="shared" si="32"/>
        <v>1</v>
      </c>
      <c r="Z69" s="6">
        <f t="shared" si="33"/>
        <v>0</v>
      </c>
      <c r="AA69" s="2">
        <f t="shared" si="34"/>
        <v>0</v>
      </c>
      <c r="AB69" s="2">
        <f t="shared" si="35"/>
        <v>0</v>
      </c>
      <c r="AC69" s="2">
        <f t="shared" si="36"/>
        <v>0</v>
      </c>
      <c r="AD69" s="2">
        <f t="shared" si="37"/>
        <v>0</v>
      </c>
      <c r="AE69" s="2">
        <f t="shared" si="38"/>
        <v>0</v>
      </c>
      <c r="AF69" s="2">
        <f t="shared" si="39"/>
        <v>0</v>
      </c>
      <c r="AG69" s="2" t="b">
        <f t="shared" si="42"/>
        <v>1</v>
      </c>
    </row>
    <row r="70" spans="1:33" ht="16" x14ac:dyDescent="0.25">
      <c r="A70" s="24" t="s">
        <v>40</v>
      </c>
      <c r="B70" s="48">
        <f t="shared" ref="B70:B141" si="45">N70</f>
        <v>99591581</v>
      </c>
      <c r="C70" s="48">
        <f t="shared" si="43"/>
        <v>49233895</v>
      </c>
      <c r="D70" s="48">
        <f t="shared" si="43"/>
        <v>31613074</v>
      </c>
      <c r="E70" s="48">
        <f t="shared" si="43"/>
        <v>15816939</v>
      </c>
      <c r="F70" s="48">
        <f t="shared" si="29"/>
        <v>0</v>
      </c>
      <c r="G70" s="48">
        <f t="shared" si="40"/>
        <v>2696519.0310835154</v>
      </c>
      <c r="H70" s="48">
        <f t="shared" si="44"/>
        <v>0</v>
      </c>
      <c r="I70" s="48">
        <f t="shared" si="44"/>
        <v>0</v>
      </c>
      <c r="J70" s="48">
        <f t="shared" si="41"/>
        <v>231153.9689164845</v>
      </c>
      <c r="K70" s="6" t="b">
        <f t="shared" si="30"/>
        <v>1</v>
      </c>
      <c r="L70" s="6"/>
      <c r="N70" s="2">
        <f t="shared" si="31"/>
        <v>99591581</v>
      </c>
      <c r="O70" s="2">
        <f>IFERROR(VLOOKUP($A70,'강서영업본부 IU'!$A:$H,3,FALSE),0)</f>
        <v>2927673</v>
      </c>
      <c r="P70" s="2">
        <f>IFERROR(VLOOKUP($A70,'강서영업본부 IU'!$A:$H,4,FALSE),0)</f>
        <v>49233895</v>
      </c>
      <c r="Q70" s="2">
        <f>IFERROR(VLOOKUP($A70,'강서영업본부 IU'!$A:$H,5,FALSE),0)</f>
        <v>31613074</v>
      </c>
      <c r="R70" s="2">
        <f>IFERROR(VLOOKUP($A70,'강서영업본부 IU'!$A:$H,6,FALSE),0)</f>
        <v>15816939</v>
      </c>
      <c r="T70" s="2">
        <f>IFERROR(VLOOKUP($A70,'강서영업본부 IU'!$A:$H,8,FALSE),0)</f>
        <v>0</v>
      </c>
      <c r="U70" s="2">
        <f>IFERROR(VLOOKUP($A70,'강서영업본부 IU'!$A:$H,9,FALSE),0)</f>
        <v>0</v>
      </c>
      <c r="V70" s="2" t="b">
        <f t="shared" si="32"/>
        <v>1</v>
      </c>
      <c r="Z70" s="6">
        <f t="shared" si="33"/>
        <v>2927673</v>
      </c>
      <c r="AA70" s="2">
        <f t="shared" si="34"/>
        <v>1629043.5288230281</v>
      </c>
      <c r="AB70" s="2">
        <f t="shared" si="35"/>
        <v>1067475.5022604873</v>
      </c>
      <c r="AC70" s="2">
        <f t="shared" si="36"/>
        <v>231153.9689164845</v>
      </c>
      <c r="AD70" s="2">
        <f t="shared" si="37"/>
        <v>0</v>
      </c>
      <c r="AE70" s="2">
        <f t="shared" si="38"/>
        <v>0</v>
      </c>
      <c r="AF70" s="2">
        <f t="shared" si="39"/>
        <v>0</v>
      </c>
      <c r="AG70" s="2" t="b">
        <f t="shared" si="42"/>
        <v>1</v>
      </c>
    </row>
    <row r="71" spans="1:33" ht="16" x14ac:dyDescent="0.25">
      <c r="A71" s="23" t="s">
        <v>41</v>
      </c>
      <c r="B71" s="48">
        <f t="shared" si="45"/>
        <v>99591581</v>
      </c>
      <c r="C71" s="48">
        <f t="shared" si="43"/>
        <v>49233895</v>
      </c>
      <c r="D71" s="48">
        <f t="shared" si="43"/>
        <v>31613074</v>
      </c>
      <c r="E71" s="48">
        <f t="shared" si="43"/>
        <v>15816939</v>
      </c>
      <c r="F71" s="48">
        <f t="shared" si="29"/>
        <v>0</v>
      </c>
      <c r="G71" s="48">
        <f t="shared" si="40"/>
        <v>2696519.0310835154</v>
      </c>
      <c r="H71" s="48">
        <f t="shared" si="44"/>
        <v>0</v>
      </c>
      <c r="I71" s="48">
        <f t="shared" si="44"/>
        <v>0</v>
      </c>
      <c r="J71" s="48">
        <f t="shared" si="41"/>
        <v>231153.9689164845</v>
      </c>
      <c r="K71" s="6" t="b">
        <f t="shared" si="30"/>
        <v>1</v>
      </c>
      <c r="L71" s="6"/>
      <c r="N71" s="2">
        <f t="shared" si="31"/>
        <v>99591581</v>
      </c>
      <c r="O71" s="2">
        <f>IFERROR(VLOOKUP($A71,'강서영업본부 IU'!$A:$H,3,FALSE),0)</f>
        <v>2927673</v>
      </c>
      <c r="P71" s="2">
        <f>IFERROR(VLOOKUP($A71,'강서영업본부 IU'!$A:$H,4,FALSE),0)</f>
        <v>49233895</v>
      </c>
      <c r="Q71" s="2">
        <f>IFERROR(VLOOKUP($A71,'강서영업본부 IU'!$A:$H,5,FALSE),0)</f>
        <v>31613074</v>
      </c>
      <c r="R71" s="2">
        <f>IFERROR(VLOOKUP($A71,'강서영업본부 IU'!$A:$H,6,FALSE),0)</f>
        <v>15816939</v>
      </c>
      <c r="T71" s="2">
        <f>IFERROR(VLOOKUP($A71,'강서영업본부 IU'!$A:$H,8,FALSE),0)</f>
        <v>0</v>
      </c>
      <c r="U71" s="2">
        <f>IFERROR(VLOOKUP($A71,'강서영업본부 IU'!$A:$H,9,FALSE),0)</f>
        <v>0</v>
      </c>
      <c r="V71" s="2" t="b">
        <f t="shared" si="32"/>
        <v>1</v>
      </c>
      <c r="Z71" s="6">
        <f t="shared" si="33"/>
        <v>2927673</v>
      </c>
      <c r="AA71" s="2">
        <f t="shared" si="34"/>
        <v>1629043.5288230281</v>
      </c>
      <c r="AB71" s="2">
        <f t="shared" si="35"/>
        <v>1067475.5022604873</v>
      </c>
      <c r="AC71" s="2">
        <f t="shared" si="36"/>
        <v>231153.9689164845</v>
      </c>
      <c r="AD71" s="2">
        <f t="shared" si="37"/>
        <v>0</v>
      </c>
      <c r="AE71" s="2">
        <f t="shared" si="38"/>
        <v>0</v>
      </c>
      <c r="AF71" s="2">
        <f t="shared" si="39"/>
        <v>0</v>
      </c>
      <c r="AG71" s="2" t="b">
        <f t="shared" si="42"/>
        <v>1</v>
      </c>
    </row>
    <row r="72" spans="1:33" ht="16" x14ac:dyDescent="0.25">
      <c r="A72" s="24" t="s">
        <v>208</v>
      </c>
      <c r="B72" s="48">
        <f t="shared" si="45"/>
        <v>3500000</v>
      </c>
      <c r="C72" s="48">
        <f t="shared" si="43"/>
        <v>2500000</v>
      </c>
      <c r="D72" s="48">
        <f t="shared" si="43"/>
        <v>500000</v>
      </c>
      <c r="E72" s="48">
        <f t="shared" si="43"/>
        <v>500000</v>
      </c>
      <c r="F72" s="48">
        <f t="shared" si="29"/>
        <v>0</v>
      </c>
      <c r="G72" s="48">
        <f t="shared" si="40"/>
        <v>0</v>
      </c>
      <c r="H72" s="48">
        <f t="shared" si="44"/>
        <v>0</v>
      </c>
      <c r="I72" s="48">
        <f t="shared" si="44"/>
        <v>0</v>
      </c>
      <c r="J72" s="48">
        <f t="shared" si="41"/>
        <v>0</v>
      </c>
      <c r="K72" s="6" t="b">
        <f t="shared" si="30"/>
        <v>1</v>
      </c>
      <c r="L72" s="6"/>
      <c r="N72" s="2">
        <f t="shared" si="31"/>
        <v>3500000</v>
      </c>
      <c r="O72" s="2">
        <f>IFERROR(VLOOKUP($A72,'강서영업본부 IU'!$A:$H,3,FALSE),0)</f>
        <v>0</v>
      </c>
      <c r="P72" s="2">
        <f>IFERROR(VLOOKUP($A72,'강서영업본부 IU'!$A:$H,4,FALSE),0)</f>
        <v>2500000</v>
      </c>
      <c r="Q72" s="2">
        <f>IFERROR(VLOOKUP($A72,'강서영업본부 IU'!$A:$H,5,FALSE),0)</f>
        <v>500000</v>
      </c>
      <c r="R72" s="2">
        <f>IFERROR(VLOOKUP($A72,'강서영업본부 IU'!$A:$H,6,FALSE),0)</f>
        <v>500000</v>
      </c>
      <c r="T72" s="2">
        <f>IFERROR(VLOOKUP($A72,'강서영업본부 IU'!$A:$H,8,FALSE),0)</f>
        <v>0</v>
      </c>
      <c r="U72" s="2">
        <f>IFERROR(VLOOKUP($A72,'강서영업본부 IU'!$A:$H,9,FALSE),0)</f>
        <v>0</v>
      </c>
      <c r="V72" s="2" t="b">
        <f t="shared" si="32"/>
        <v>1</v>
      </c>
      <c r="Z72" s="6">
        <f t="shared" si="33"/>
        <v>0</v>
      </c>
      <c r="AA72" s="2">
        <f t="shared" si="34"/>
        <v>0</v>
      </c>
      <c r="AB72" s="2">
        <f t="shared" si="35"/>
        <v>0</v>
      </c>
      <c r="AC72" s="2">
        <f t="shared" si="36"/>
        <v>0</v>
      </c>
      <c r="AD72" s="2">
        <f t="shared" si="37"/>
        <v>0</v>
      </c>
      <c r="AE72" s="2">
        <f t="shared" si="38"/>
        <v>0</v>
      </c>
      <c r="AF72" s="2">
        <f t="shared" si="39"/>
        <v>0</v>
      </c>
      <c r="AG72" s="2" t="b">
        <f t="shared" si="42"/>
        <v>1</v>
      </c>
    </row>
    <row r="73" spans="1:33" ht="16" x14ac:dyDescent="0.25">
      <c r="A73" s="24" t="s">
        <v>42</v>
      </c>
      <c r="B73" s="48">
        <f t="shared" si="45"/>
        <v>266421272</v>
      </c>
      <c r="C73" s="48">
        <f t="shared" si="43"/>
        <v>136409761</v>
      </c>
      <c r="D73" s="48">
        <f t="shared" si="43"/>
        <v>81343633</v>
      </c>
      <c r="E73" s="48">
        <f t="shared" si="43"/>
        <v>41534874</v>
      </c>
      <c r="F73" s="48">
        <f t="shared" si="29"/>
        <v>0</v>
      </c>
      <c r="G73" s="48">
        <f t="shared" si="40"/>
        <v>6569818.7723816279</v>
      </c>
      <c r="H73" s="48">
        <f t="shared" si="44"/>
        <v>0</v>
      </c>
      <c r="I73" s="48">
        <f t="shared" si="44"/>
        <v>0</v>
      </c>
      <c r="J73" s="48">
        <f t="shared" si="41"/>
        <v>563185.22761837114</v>
      </c>
      <c r="K73" s="6" t="b">
        <f t="shared" si="30"/>
        <v>1</v>
      </c>
      <c r="L73" s="6"/>
      <c r="N73" s="2">
        <f t="shared" si="31"/>
        <v>266421272</v>
      </c>
      <c r="O73" s="2">
        <f>IFERROR(VLOOKUP($A73,'강서영업본부 IU'!$A:$H,3,FALSE),0)</f>
        <v>7133004</v>
      </c>
      <c r="P73" s="2">
        <f>IFERROR(VLOOKUP($A73,'강서영업본부 IU'!$A:$H,4,FALSE),0)</f>
        <v>136409761</v>
      </c>
      <c r="Q73" s="2">
        <f>IFERROR(VLOOKUP($A73,'강서영업본부 IU'!$A:$H,5,FALSE),0)</f>
        <v>81343633</v>
      </c>
      <c r="R73" s="2">
        <f>IFERROR(VLOOKUP($A73,'강서영업본부 IU'!$A:$H,6,FALSE),0)</f>
        <v>41534874</v>
      </c>
      <c r="T73" s="2">
        <f>IFERROR(VLOOKUP($A73,'강서영업본부 IU'!$A:$H,8,FALSE),0)</f>
        <v>0</v>
      </c>
      <c r="U73" s="2">
        <f>IFERROR(VLOOKUP($A73,'강서영업본부 IU'!$A:$H,9,FALSE),0)</f>
        <v>0</v>
      </c>
      <c r="V73" s="2" t="b">
        <f t="shared" si="32"/>
        <v>1</v>
      </c>
      <c r="Z73" s="6">
        <f t="shared" si="33"/>
        <v>7133004</v>
      </c>
      <c r="AA73" s="2">
        <f t="shared" si="34"/>
        <v>3969013.6184159825</v>
      </c>
      <c r="AB73" s="2">
        <f t="shared" si="35"/>
        <v>2600805.1539656459</v>
      </c>
      <c r="AC73" s="2">
        <f t="shared" si="36"/>
        <v>563185.22761837114</v>
      </c>
      <c r="AD73" s="2">
        <f t="shared" si="37"/>
        <v>0</v>
      </c>
      <c r="AE73" s="2">
        <f t="shared" si="38"/>
        <v>0</v>
      </c>
      <c r="AF73" s="2">
        <f t="shared" si="39"/>
        <v>0</v>
      </c>
      <c r="AG73" s="2" t="b">
        <f t="shared" si="42"/>
        <v>1</v>
      </c>
    </row>
    <row r="74" spans="1:33" ht="16" x14ac:dyDescent="0.25">
      <c r="A74" s="23" t="s">
        <v>43</v>
      </c>
      <c r="B74" s="48">
        <f t="shared" si="45"/>
        <v>0</v>
      </c>
      <c r="C74" s="48">
        <f t="shared" si="43"/>
        <v>0</v>
      </c>
      <c r="D74" s="48">
        <f t="shared" si="43"/>
        <v>0</v>
      </c>
      <c r="E74" s="48">
        <f t="shared" si="43"/>
        <v>0</v>
      </c>
      <c r="F74" s="48">
        <f t="shared" si="29"/>
        <v>0</v>
      </c>
      <c r="G74" s="48">
        <f t="shared" si="40"/>
        <v>0</v>
      </c>
      <c r="H74" s="48">
        <f t="shared" si="44"/>
        <v>0</v>
      </c>
      <c r="I74" s="48">
        <f t="shared" si="44"/>
        <v>0</v>
      </c>
      <c r="J74" s="48">
        <f t="shared" si="41"/>
        <v>0</v>
      </c>
      <c r="K74" s="6" t="b">
        <f t="shared" si="30"/>
        <v>1</v>
      </c>
      <c r="L74" s="6"/>
      <c r="N74" s="2">
        <f t="shared" si="31"/>
        <v>0</v>
      </c>
      <c r="O74" s="2">
        <f>IFERROR(VLOOKUP($A74,'강서영업본부 IU'!$A:$H,3,FALSE),0)</f>
        <v>0</v>
      </c>
      <c r="P74" s="2">
        <f>IFERROR(VLOOKUP($A74,'강서영업본부 IU'!$A:$H,4,FALSE),0)</f>
        <v>0</v>
      </c>
      <c r="Q74" s="2">
        <f>IFERROR(VLOOKUP($A74,'강서영업본부 IU'!$A:$H,5,FALSE),0)</f>
        <v>0</v>
      </c>
      <c r="R74" s="2">
        <f>IFERROR(VLOOKUP($A74,'강서영업본부 IU'!$A:$H,6,FALSE),0)</f>
        <v>0</v>
      </c>
      <c r="T74" s="2">
        <f>IFERROR(VLOOKUP($A74,'강서영업본부 IU'!$A:$H,8,FALSE),0)</f>
        <v>0</v>
      </c>
      <c r="U74" s="2">
        <f>IFERROR(VLOOKUP($A74,'강서영업본부 IU'!$A:$H,9,FALSE),0)</f>
        <v>0</v>
      </c>
      <c r="V74" s="2" t="b">
        <f t="shared" si="32"/>
        <v>1</v>
      </c>
      <c r="Z74" s="6">
        <f t="shared" si="33"/>
        <v>0</v>
      </c>
      <c r="AA74" s="2">
        <f t="shared" si="34"/>
        <v>0</v>
      </c>
      <c r="AB74" s="2">
        <f t="shared" si="35"/>
        <v>0</v>
      </c>
      <c r="AC74" s="2">
        <f t="shared" si="36"/>
        <v>0</v>
      </c>
      <c r="AD74" s="2">
        <f t="shared" si="37"/>
        <v>0</v>
      </c>
      <c r="AE74" s="2">
        <f t="shared" si="38"/>
        <v>0</v>
      </c>
      <c r="AF74" s="2">
        <f t="shared" si="39"/>
        <v>0</v>
      </c>
      <c r="AG74" s="2" t="b">
        <f t="shared" si="42"/>
        <v>1</v>
      </c>
    </row>
    <row r="75" spans="1:33" ht="16" x14ac:dyDescent="0.25">
      <c r="A75" s="23" t="s">
        <v>44</v>
      </c>
      <c r="B75" s="48">
        <f t="shared" si="45"/>
        <v>8774085</v>
      </c>
      <c r="C75" s="48">
        <f t="shared" si="43"/>
        <v>4055792</v>
      </c>
      <c r="D75" s="48">
        <f t="shared" si="43"/>
        <v>2834184</v>
      </c>
      <c r="E75" s="48">
        <f t="shared" si="43"/>
        <v>1511475</v>
      </c>
      <c r="F75" s="48">
        <f t="shared" si="29"/>
        <v>0</v>
      </c>
      <c r="G75" s="48">
        <f t="shared" si="40"/>
        <v>343212.74016216106</v>
      </c>
      <c r="H75" s="48">
        <f t="shared" si="44"/>
        <v>0</v>
      </c>
      <c r="I75" s="48">
        <f t="shared" si="44"/>
        <v>0</v>
      </c>
      <c r="J75" s="48">
        <f t="shared" si="41"/>
        <v>29421.259837838887</v>
      </c>
      <c r="K75" s="6" t="b">
        <f t="shared" si="30"/>
        <v>1</v>
      </c>
      <c r="L75" s="6"/>
      <c r="N75" s="2">
        <f t="shared" si="31"/>
        <v>8774085</v>
      </c>
      <c r="O75" s="2">
        <f>IFERROR(VLOOKUP($A75,'강서영업본부 IU'!$A:$H,3,FALSE),0)</f>
        <v>372634</v>
      </c>
      <c r="P75" s="2">
        <f>IFERROR(VLOOKUP($A75,'강서영업본부 IU'!$A:$H,4,FALSE),0)</f>
        <v>4055792</v>
      </c>
      <c r="Q75" s="2">
        <f>IFERROR(VLOOKUP($A75,'강서영업본부 IU'!$A:$H,5,FALSE),0)</f>
        <v>2834184</v>
      </c>
      <c r="R75" s="2">
        <f>IFERROR(VLOOKUP($A75,'강서영업본부 IU'!$A:$H,6,FALSE),0)</f>
        <v>1511475</v>
      </c>
      <c r="T75" s="2">
        <f>IFERROR(VLOOKUP($A75,'강서영업본부 IU'!$A:$H,8,FALSE),0)</f>
        <v>0</v>
      </c>
      <c r="U75" s="2">
        <f>IFERROR(VLOOKUP($A75,'강서영업본부 IU'!$A:$H,9,FALSE),0)</f>
        <v>0</v>
      </c>
      <c r="V75" s="2" t="b">
        <f t="shared" si="32"/>
        <v>1</v>
      </c>
      <c r="Z75" s="6">
        <f t="shared" si="33"/>
        <v>372634</v>
      </c>
      <c r="AA75" s="2">
        <f t="shared" si="34"/>
        <v>207344.53824571264</v>
      </c>
      <c r="AB75" s="2">
        <f t="shared" si="35"/>
        <v>135868.20191644845</v>
      </c>
      <c r="AC75" s="2">
        <f t="shared" si="36"/>
        <v>29421.259837838887</v>
      </c>
      <c r="AD75" s="2">
        <f t="shared" si="37"/>
        <v>0</v>
      </c>
      <c r="AE75" s="2">
        <f t="shared" si="38"/>
        <v>0</v>
      </c>
      <c r="AF75" s="2">
        <f t="shared" si="39"/>
        <v>0</v>
      </c>
      <c r="AG75" s="2" t="b">
        <f t="shared" si="42"/>
        <v>1</v>
      </c>
    </row>
    <row r="76" spans="1:33" ht="16" x14ac:dyDescent="0.25">
      <c r="A76" s="23" t="s">
        <v>45</v>
      </c>
      <c r="B76" s="48">
        <f t="shared" si="45"/>
        <v>46429550</v>
      </c>
      <c r="C76" s="48">
        <f t="shared" si="43"/>
        <v>22952820</v>
      </c>
      <c r="D76" s="48">
        <f t="shared" si="43"/>
        <v>14738000</v>
      </c>
      <c r="E76" s="48">
        <f t="shared" si="43"/>
        <v>7373850</v>
      </c>
      <c r="F76" s="48">
        <f t="shared" si="29"/>
        <v>0</v>
      </c>
      <c r="G76" s="48">
        <f t="shared" si="40"/>
        <v>1257116.1106944897</v>
      </c>
      <c r="H76" s="48">
        <f t="shared" si="44"/>
        <v>0</v>
      </c>
      <c r="I76" s="48">
        <f t="shared" si="44"/>
        <v>0</v>
      </c>
      <c r="J76" s="48">
        <f t="shared" si="41"/>
        <v>107763.88930551034</v>
      </c>
      <c r="K76" s="6" t="b">
        <f t="shared" si="30"/>
        <v>1</v>
      </c>
      <c r="L76" s="6"/>
      <c r="N76" s="2">
        <f t="shared" si="31"/>
        <v>46429550</v>
      </c>
      <c r="O76" s="2">
        <f>IFERROR(VLOOKUP($A76,'강서영업본부 IU'!$A:$H,3,FALSE),0)</f>
        <v>1364880</v>
      </c>
      <c r="P76" s="2">
        <f>IFERROR(VLOOKUP($A76,'강서영업본부 IU'!$A:$H,4,FALSE),0)</f>
        <v>22952820</v>
      </c>
      <c r="Q76" s="2">
        <f>IFERROR(VLOOKUP($A76,'강서영업본부 IU'!$A:$H,5,FALSE),0)</f>
        <v>14738000</v>
      </c>
      <c r="R76" s="2">
        <f>IFERROR(VLOOKUP($A76,'강서영업본부 IU'!$A:$H,6,FALSE),0)</f>
        <v>7373850</v>
      </c>
      <c r="T76" s="2">
        <f>IFERROR(VLOOKUP($A76,'강서영업본부 IU'!$A:$H,8,FALSE),0)</f>
        <v>0</v>
      </c>
      <c r="U76" s="2">
        <f>IFERROR(VLOOKUP($A76,'강서영업본부 IU'!$A:$H,9,FALSE),0)</f>
        <v>0</v>
      </c>
      <c r="V76" s="2" t="b">
        <f t="shared" si="32"/>
        <v>1</v>
      </c>
      <c r="Z76" s="6">
        <f t="shared" si="33"/>
        <v>1364880</v>
      </c>
      <c r="AA76" s="2">
        <f t="shared" si="34"/>
        <v>759459.45179669128</v>
      </c>
      <c r="AB76" s="2">
        <f t="shared" si="35"/>
        <v>497656.65889779833</v>
      </c>
      <c r="AC76" s="2">
        <f t="shared" si="36"/>
        <v>107763.88930551034</v>
      </c>
      <c r="AD76" s="2">
        <f t="shared" si="37"/>
        <v>0</v>
      </c>
      <c r="AE76" s="2">
        <f t="shared" si="38"/>
        <v>0</v>
      </c>
      <c r="AF76" s="2">
        <f t="shared" si="39"/>
        <v>0</v>
      </c>
      <c r="AG76" s="2" t="b">
        <f t="shared" si="42"/>
        <v>1</v>
      </c>
    </row>
    <row r="77" spans="1:33" ht="16" x14ac:dyDescent="0.25">
      <c r="A77" s="23" t="s">
        <v>46</v>
      </c>
      <c r="B77" s="48">
        <f t="shared" si="45"/>
        <v>50292650</v>
      </c>
      <c r="C77" s="48">
        <f t="shared" si="43"/>
        <v>26299510</v>
      </c>
      <c r="D77" s="48">
        <f t="shared" si="43"/>
        <v>15376460</v>
      </c>
      <c r="E77" s="48">
        <f t="shared" si="43"/>
        <v>7585190</v>
      </c>
      <c r="F77" s="48">
        <f t="shared" si="29"/>
        <v>0</v>
      </c>
      <c r="G77" s="48">
        <f t="shared" si="40"/>
        <v>950048.86658186722</v>
      </c>
      <c r="H77" s="48">
        <f t="shared" si="44"/>
        <v>0</v>
      </c>
      <c r="I77" s="48">
        <f t="shared" si="44"/>
        <v>0</v>
      </c>
      <c r="J77" s="48">
        <f t="shared" si="41"/>
        <v>81441.133418132624</v>
      </c>
      <c r="K77" s="6" t="b">
        <f t="shared" si="30"/>
        <v>1</v>
      </c>
      <c r="L77" s="6"/>
      <c r="N77" s="2">
        <f t="shared" si="31"/>
        <v>50292650</v>
      </c>
      <c r="O77" s="2">
        <f>IFERROR(VLOOKUP($A77,'강서영업본부 IU'!$A:$H,3,FALSE),0)</f>
        <v>1031490</v>
      </c>
      <c r="P77" s="2">
        <f>IFERROR(VLOOKUP($A77,'강서영업본부 IU'!$A:$H,4,FALSE),0)</f>
        <v>26299510</v>
      </c>
      <c r="Q77" s="2">
        <f>IFERROR(VLOOKUP($A77,'강서영업본부 IU'!$A:$H,5,FALSE),0)</f>
        <v>15376460</v>
      </c>
      <c r="R77" s="2">
        <f>IFERROR(VLOOKUP($A77,'강서영업본부 IU'!$A:$H,6,FALSE),0)</f>
        <v>7585190</v>
      </c>
      <c r="T77" s="2">
        <f>IFERROR(VLOOKUP($A77,'강서영업본부 IU'!$A:$H,8,FALSE),0)</f>
        <v>0</v>
      </c>
      <c r="U77" s="2">
        <f>IFERROR(VLOOKUP($A77,'강서영업본부 IU'!$A:$H,9,FALSE),0)</f>
        <v>0</v>
      </c>
      <c r="V77" s="2" t="b">
        <f t="shared" si="32"/>
        <v>1</v>
      </c>
      <c r="Z77" s="6">
        <f t="shared" si="33"/>
        <v>1031490</v>
      </c>
      <c r="AA77" s="2">
        <f t="shared" si="34"/>
        <v>573951.43157916376</v>
      </c>
      <c r="AB77" s="2">
        <f t="shared" si="35"/>
        <v>376097.43500270351</v>
      </c>
      <c r="AC77" s="2">
        <f t="shared" si="36"/>
        <v>81441.133418132624</v>
      </c>
      <c r="AD77" s="2">
        <f t="shared" si="37"/>
        <v>0</v>
      </c>
      <c r="AE77" s="2">
        <f t="shared" si="38"/>
        <v>0</v>
      </c>
      <c r="AF77" s="2">
        <f t="shared" si="39"/>
        <v>0</v>
      </c>
      <c r="AG77" s="2" t="b">
        <f t="shared" si="42"/>
        <v>1</v>
      </c>
    </row>
    <row r="78" spans="1:33" ht="16" x14ac:dyDescent="0.25">
      <c r="A78" s="23" t="s">
        <v>47</v>
      </c>
      <c r="B78" s="48">
        <f t="shared" si="45"/>
        <v>16352793</v>
      </c>
      <c r="C78" s="48">
        <f t="shared" si="43"/>
        <v>7559024</v>
      </c>
      <c r="D78" s="48">
        <f t="shared" si="43"/>
        <v>5282240</v>
      </c>
      <c r="E78" s="48">
        <f t="shared" si="43"/>
        <v>2817029</v>
      </c>
      <c r="F78" s="48">
        <f t="shared" si="29"/>
        <v>0</v>
      </c>
      <c r="G78" s="48">
        <f t="shared" si="40"/>
        <v>639665.85991246335</v>
      </c>
      <c r="H78" s="48">
        <f t="shared" si="44"/>
        <v>0</v>
      </c>
      <c r="I78" s="48">
        <f t="shared" si="44"/>
        <v>0</v>
      </c>
      <c r="J78" s="48">
        <f t="shared" si="41"/>
        <v>54834.14008753658</v>
      </c>
      <c r="K78" s="6" t="b">
        <f t="shared" si="30"/>
        <v>1</v>
      </c>
      <c r="L78" s="6"/>
      <c r="N78" s="2">
        <f t="shared" si="31"/>
        <v>16352793</v>
      </c>
      <c r="O78" s="2">
        <f>IFERROR(VLOOKUP($A78,'강서영업본부 IU'!$A:$H,3,FALSE),0)</f>
        <v>694500</v>
      </c>
      <c r="P78" s="2">
        <f>IFERROR(VLOOKUP($A78,'강서영업본부 IU'!$A:$H,4,FALSE),0)</f>
        <v>7559024</v>
      </c>
      <c r="Q78" s="2">
        <f>IFERROR(VLOOKUP($A78,'강서영업본부 IU'!$A:$H,5,FALSE),0)</f>
        <v>5282240</v>
      </c>
      <c r="R78" s="2">
        <f>IFERROR(VLOOKUP($A78,'강서영업본부 IU'!$A:$H,6,FALSE),0)</f>
        <v>2817029</v>
      </c>
      <c r="T78" s="2">
        <f>IFERROR(VLOOKUP($A78,'강서영업본부 IU'!$A:$H,8,FALSE),0)</f>
        <v>0</v>
      </c>
      <c r="U78" s="2">
        <f>IFERROR(VLOOKUP($A78,'강서영업본부 IU'!$A:$H,9,FALSE),0)</f>
        <v>0</v>
      </c>
      <c r="V78" s="2" t="b">
        <f t="shared" si="32"/>
        <v>1</v>
      </c>
      <c r="Z78" s="6">
        <f t="shared" si="33"/>
        <v>694500</v>
      </c>
      <c r="AA78" s="2">
        <f t="shared" si="34"/>
        <v>386440.26527812122</v>
      </c>
      <c r="AB78" s="2">
        <f t="shared" si="35"/>
        <v>253225.59463434215</v>
      </c>
      <c r="AC78" s="2">
        <f t="shared" si="36"/>
        <v>54834.14008753658</v>
      </c>
      <c r="AD78" s="2">
        <f t="shared" si="37"/>
        <v>0</v>
      </c>
      <c r="AE78" s="2">
        <f t="shared" si="38"/>
        <v>0</v>
      </c>
      <c r="AF78" s="2">
        <f t="shared" si="39"/>
        <v>0</v>
      </c>
      <c r="AG78" s="2" t="b">
        <f t="shared" si="42"/>
        <v>1</v>
      </c>
    </row>
    <row r="79" spans="1:33" ht="16" x14ac:dyDescent="0.25">
      <c r="A79" s="23" t="s">
        <v>153</v>
      </c>
      <c r="B79" s="48">
        <f t="shared" si="45"/>
        <v>0</v>
      </c>
      <c r="C79" s="48">
        <f t="shared" si="43"/>
        <v>0</v>
      </c>
      <c r="D79" s="48">
        <f t="shared" si="43"/>
        <v>0</v>
      </c>
      <c r="E79" s="48">
        <f t="shared" si="43"/>
        <v>0</v>
      </c>
      <c r="F79" s="48">
        <f t="shared" si="29"/>
        <v>0</v>
      </c>
      <c r="G79" s="48">
        <f t="shared" si="40"/>
        <v>0</v>
      </c>
      <c r="H79" s="48">
        <f t="shared" si="44"/>
        <v>0</v>
      </c>
      <c r="I79" s="48">
        <f t="shared" si="44"/>
        <v>0</v>
      </c>
      <c r="J79" s="48">
        <f t="shared" si="41"/>
        <v>0</v>
      </c>
      <c r="K79" s="6" t="b">
        <f t="shared" si="30"/>
        <v>1</v>
      </c>
      <c r="L79" s="6"/>
      <c r="N79" s="2">
        <f t="shared" si="31"/>
        <v>0</v>
      </c>
      <c r="O79" s="2">
        <f>IFERROR(VLOOKUP($A79,'강서영업본부 IU'!$A:$H,3,FALSE),0)</f>
        <v>0</v>
      </c>
      <c r="P79" s="2">
        <f>IFERROR(VLOOKUP($A79,'강서영업본부 IU'!$A:$H,4,FALSE),0)</f>
        <v>0</v>
      </c>
      <c r="Q79" s="2">
        <f>IFERROR(VLOOKUP($A79,'강서영업본부 IU'!$A:$H,5,FALSE),0)</f>
        <v>0</v>
      </c>
      <c r="R79" s="2">
        <f>IFERROR(VLOOKUP($A79,'강서영업본부 IU'!$A:$H,6,FALSE),0)</f>
        <v>0</v>
      </c>
      <c r="T79" s="2">
        <f>IFERROR(VLOOKUP($A79,'강서영업본부 IU'!$A:$H,8,FALSE),0)</f>
        <v>0</v>
      </c>
      <c r="U79" s="2">
        <f>IFERROR(VLOOKUP($A79,'강서영업본부 IU'!$A:$H,9,FALSE),0)</f>
        <v>0</v>
      </c>
      <c r="V79" s="2" t="b">
        <f t="shared" si="32"/>
        <v>1</v>
      </c>
      <c r="Z79" s="6">
        <f t="shared" si="33"/>
        <v>0</v>
      </c>
      <c r="AA79" s="2">
        <f t="shared" si="34"/>
        <v>0</v>
      </c>
      <c r="AB79" s="2">
        <f t="shared" si="35"/>
        <v>0</v>
      </c>
      <c r="AC79" s="2">
        <f t="shared" si="36"/>
        <v>0</v>
      </c>
      <c r="AD79" s="2">
        <f t="shared" si="37"/>
        <v>0</v>
      </c>
      <c r="AE79" s="2">
        <f t="shared" si="38"/>
        <v>0</v>
      </c>
      <c r="AF79" s="2">
        <f t="shared" si="39"/>
        <v>0</v>
      </c>
      <c r="AG79" s="2" t="b">
        <f t="shared" si="42"/>
        <v>1</v>
      </c>
    </row>
    <row r="80" spans="1:33" ht="16" x14ac:dyDescent="0.25">
      <c r="A80" s="25" t="s">
        <v>48</v>
      </c>
      <c r="B80" s="48">
        <f t="shared" si="45"/>
        <v>111445563</v>
      </c>
      <c r="C80" s="48">
        <f t="shared" si="43"/>
        <v>59484098</v>
      </c>
      <c r="D80" s="48">
        <f t="shared" si="43"/>
        <v>30472365</v>
      </c>
      <c r="E80" s="48">
        <f t="shared" si="43"/>
        <v>21241600</v>
      </c>
      <c r="F80" s="48">
        <f t="shared" si="29"/>
        <v>0</v>
      </c>
      <c r="G80" s="48">
        <f t="shared" si="40"/>
        <v>227958.67577873968</v>
      </c>
      <c r="H80" s="48">
        <f t="shared" si="44"/>
        <v>0</v>
      </c>
      <c r="I80" s="48">
        <f t="shared" si="44"/>
        <v>0</v>
      </c>
      <c r="J80" s="48">
        <f t="shared" si="41"/>
        <v>19541.324221260336</v>
      </c>
      <c r="K80" s="6" t="b">
        <f t="shared" si="30"/>
        <v>1</v>
      </c>
      <c r="L80" s="6"/>
      <c r="N80" s="2">
        <f t="shared" si="31"/>
        <v>111445563</v>
      </c>
      <c r="O80" s="2">
        <f>IFERROR(VLOOKUP($A80,'강서영업본부 IU'!$A:$H,3,FALSE),0)</f>
        <v>247500</v>
      </c>
      <c r="P80" s="2">
        <f>IFERROR(VLOOKUP($A80,'강서영업본부 IU'!$A:$H,4,FALSE),0)</f>
        <v>59484098</v>
      </c>
      <c r="Q80" s="2">
        <f>IFERROR(VLOOKUP($A80,'강서영업본부 IU'!$A:$H,5,FALSE),0)</f>
        <v>30472365</v>
      </c>
      <c r="R80" s="2">
        <f>IFERROR(VLOOKUP($A80,'강서영업본부 IU'!$A:$H,6,FALSE),0)</f>
        <v>21241600</v>
      </c>
      <c r="T80" s="2">
        <f>IFERROR(VLOOKUP($A80,'강서영업본부 IU'!$A:$H,8,FALSE),0)</f>
        <v>0</v>
      </c>
      <c r="U80" s="2">
        <f>IFERROR(VLOOKUP($A80,'강서영업본부 IU'!$A:$H,9,FALSE),0)</f>
        <v>0</v>
      </c>
      <c r="V80" s="2" t="b">
        <f t="shared" si="32"/>
        <v>1</v>
      </c>
      <c r="Z80" s="6">
        <f t="shared" si="33"/>
        <v>247500</v>
      </c>
      <c r="AA80" s="2">
        <f t="shared" si="34"/>
        <v>137716.29324166308</v>
      </c>
      <c r="AB80" s="2">
        <f t="shared" si="35"/>
        <v>90242.382537076584</v>
      </c>
      <c r="AC80" s="2">
        <f t="shared" si="36"/>
        <v>19541.324221260336</v>
      </c>
      <c r="AD80" s="2">
        <f t="shared" si="37"/>
        <v>0</v>
      </c>
      <c r="AE80" s="2">
        <f t="shared" si="38"/>
        <v>0</v>
      </c>
      <c r="AF80" s="2">
        <f t="shared" si="39"/>
        <v>0</v>
      </c>
      <c r="AG80" s="2" t="b">
        <f t="shared" si="42"/>
        <v>1</v>
      </c>
    </row>
    <row r="81" spans="1:33" ht="16" x14ac:dyDescent="0.25">
      <c r="A81" s="23" t="s">
        <v>49</v>
      </c>
      <c r="B81" s="48">
        <f t="shared" si="45"/>
        <v>6175000</v>
      </c>
      <c r="C81" s="48">
        <f t="shared" si="43"/>
        <v>90000</v>
      </c>
      <c r="D81" s="48">
        <f t="shared" si="43"/>
        <v>3440000</v>
      </c>
      <c r="E81" s="48">
        <f t="shared" si="43"/>
        <v>800000</v>
      </c>
      <c r="F81" s="48">
        <f t="shared" si="29"/>
        <v>0</v>
      </c>
      <c r="G81" s="48">
        <f t="shared" si="40"/>
        <v>1699328.3103506046</v>
      </c>
      <c r="H81" s="48">
        <f t="shared" si="44"/>
        <v>0</v>
      </c>
      <c r="I81" s="48">
        <f t="shared" si="44"/>
        <v>0</v>
      </c>
      <c r="J81" s="48">
        <f t="shared" si="41"/>
        <v>145671.68964939524</v>
      </c>
      <c r="K81" s="6" t="b">
        <f t="shared" si="30"/>
        <v>1</v>
      </c>
      <c r="L81" s="6"/>
      <c r="N81" s="2">
        <f t="shared" si="31"/>
        <v>6175000</v>
      </c>
      <c r="O81" s="2">
        <f>IFERROR(VLOOKUP($A81,'강서영업본부 IU'!$A:$H,3,FALSE),0)</f>
        <v>1845000</v>
      </c>
      <c r="P81" s="2">
        <f>IFERROR(VLOOKUP($A81,'강서영업본부 IU'!$A:$H,4,FALSE),0)</f>
        <v>90000</v>
      </c>
      <c r="Q81" s="2">
        <f>IFERROR(VLOOKUP($A81,'강서영업본부 IU'!$A:$H,5,FALSE),0)</f>
        <v>3440000</v>
      </c>
      <c r="R81" s="2">
        <f>IFERROR(VLOOKUP($A81,'강서영업본부 IU'!$A:$H,6,FALSE),0)</f>
        <v>800000</v>
      </c>
      <c r="T81" s="2">
        <f>IFERROR(VLOOKUP($A81,'강서영업본부 IU'!$A:$H,8,FALSE),0)</f>
        <v>0</v>
      </c>
      <c r="U81" s="2">
        <f>IFERROR(VLOOKUP($A81,'강서영업본부 IU'!$A:$H,9,FALSE),0)</f>
        <v>0</v>
      </c>
      <c r="V81" s="2" t="b">
        <f t="shared" si="32"/>
        <v>1</v>
      </c>
      <c r="Z81" s="6">
        <f t="shared" si="33"/>
        <v>1845000</v>
      </c>
      <c r="AA81" s="2">
        <f t="shared" si="34"/>
        <v>1026612.3678014883</v>
      </c>
      <c r="AB81" s="2">
        <f t="shared" si="35"/>
        <v>672715.94254911633</v>
      </c>
      <c r="AC81" s="2">
        <f t="shared" si="36"/>
        <v>145671.68964939524</v>
      </c>
      <c r="AD81" s="2">
        <f t="shared" si="37"/>
        <v>0</v>
      </c>
      <c r="AE81" s="2">
        <f t="shared" si="38"/>
        <v>0</v>
      </c>
      <c r="AF81" s="2">
        <f t="shared" si="39"/>
        <v>0</v>
      </c>
      <c r="AG81" s="2" t="b">
        <f t="shared" si="42"/>
        <v>1</v>
      </c>
    </row>
    <row r="82" spans="1:33" ht="16" x14ac:dyDescent="0.25">
      <c r="A82" s="23" t="s">
        <v>50</v>
      </c>
      <c r="B82" s="48">
        <f t="shared" si="45"/>
        <v>1577000</v>
      </c>
      <c r="C82" s="48">
        <f t="shared" si="43"/>
        <v>0</v>
      </c>
      <c r="D82" s="48">
        <f t="shared" si="43"/>
        <v>0</v>
      </c>
      <c r="E82" s="48">
        <f t="shared" si="43"/>
        <v>0</v>
      </c>
      <c r="F82" s="48">
        <f t="shared" si="29"/>
        <v>0</v>
      </c>
      <c r="G82" s="48">
        <f t="shared" si="40"/>
        <v>1452488.2089013027</v>
      </c>
      <c r="H82" s="48">
        <f t="shared" si="44"/>
        <v>0</v>
      </c>
      <c r="I82" s="48">
        <f t="shared" si="44"/>
        <v>0</v>
      </c>
      <c r="J82" s="48">
        <f t="shared" si="41"/>
        <v>124511.79109869717</v>
      </c>
      <c r="K82" s="6" t="b">
        <f t="shared" si="30"/>
        <v>1</v>
      </c>
      <c r="L82" s="6"/>
      <c r="N82" s="2">
        <f t="shared" si="31"/>
        <v>1577000</v>
      </c>
      <c r="O82" s="2">
        <f>IFERROR(VLOOKUP($A82,'강서영업본부 IU'!$A:$H,3,FALSE),0)</f>
        <v>1577000</v>
      </c>
      <c r="P82" s="2">
        <f>IFERROR(VLOOKUP($A82,'강서영업본부 IU'!$A:$H,4,FALSE),0)</f>
        <v>0</v>
      </c>
      <c r="Q82" s="2">
        <f>IFERROR(VLOOKUP($A82,'강서영업본부 IU'!$A:$H,5,FALSE),0)</f>
        <v>0</v>
      </c>
      <c r="R82" s="2">
        <f>IFERROR(VLOOKUP($A82,'강서영업본부 IU'!$A:$H,6,FALSE),0)</f>
        <v>0</v>
      </c>
      <c r="T82" s="2">
        <f>IFERROR(VLOOKUP($A82,'강서영업본부 IU'!$A:$H,8,FALSE),0)</f>
        <v>0</v>
      </c>
      <c r="U82" s="2">
        <f>IFERROR(VLOOKUP($A82,'강서영업본부 IU'!$A:$H,9,FALSE),0)</f>
        <v>0</v>
      </c>
      <c r="V82" s="2" t="b">
        <f t="shared" si="32"/>
        <v>1</v>
      </c>
      <c r="Z82" s="6">
        <f t="shared" si="33"/>
        <v>1577000</v>
      </c>
      <c r="AA82" s="2">
        <f t="shared" si="34"/>
        <v>877489.27047314204</v>
      </c>
      <c r="AB82" s="2">
        <f t="shared" si="35"/>
        <v>574998.93842816062</v>
      </c>
      <c r="AC82" s="2">
        <f t="shared" si="36"/>
        <v>124511.79109869717</v>
      </c>
      <c r="AD82" s="2">
        <f t="shared" si="37"/>
        <v>0</v>
      </c>
      <c r="AE82" s="2">
        <f t="shared" si="38"/>
        <v>0</v>
      </c>
      <c r="AF82" s="2">
        <f t="shared" si="39"/>
        <v>0</v>
      </c>
      <c r="AG82" s="2" t="b">
        <f t="shared" si="42"/>
        <v>1</v>
      </c>
    </row>
    <row r="83" spans="1:33" ht="16" x14ac:dyDescent="0.25">
      <c r="A83" s="23" t="s">
        <v>51</v>
      </c>
      <c r="B83" s="48">
        <f t="shared" si="45"/>
        <v>1512649</v>
      </c>
      <c r="C83" s="48">
        <f t="shared" si="43"/>
        <v>701525</v>
      </c>
      <c r="D83" s="48">
        <f t="shared" si="43"/>
        <v>605394</v>
      </c>
      <c r="E83" s="48">
        <f t="shared" si="43"/>
        <v>205730</v>
      </c>
      <c r="F83" s="48">
        <f t="shared" si="29"/>
        <v>0</v>
      </c>
      <c r="G83" s="48">
        <f t="shared" si="40"/>
        <v>0</v>
      </c>
      <c r="H83" s="48">
        <f t="shared" si="44"/>
        <v>0</v>
      </c>
      <c r="I83" s="48">
        <f t="shared" si="44"/>
        <v>0</v>
      </c>
      <c r="J83" s="48">
        <f t="shared" si="41"/>
        <v>0</v>
      </c>
      <c r="K83" s="6" t="b">
        <f t="shared" si="30"/>
        <v>1</v>
      </c>
      <c r="L83" s="6"/>
      <c r="N83" s="2">
        <f t="shared" si="31"/>
        <v>1512649</v>
      </c>
      <c r="O83" s="2">
        <f>IFERROR(VLOOKUP($A83,'강서영업본부 IU'!$A:$H,3,FALSE),0)</f>
        <v>0</v>
      </c>
      <c r="P83" s="2">
        <f>IFERROR(VLOOKUP($A83,'강서영업본부 IU'!$A:$H,4,FALSE),0)</f>
        <v>701525</v>
      </c>
      <c r="Q83" s="2">
        <f>IFERROR(VLOOKUP($A83,'강서영업본부 IU'!$A:$H,5,FALSE),0)</f>
        <v>605394</v>
      </c>
      <c r="R83" s="2">
        <f>IFERROR(VLOOKUP($A83,'강서영업본부 IU'!$A:$H,6,FALSE),0)</f>
        <v>205730</v>
      </c>
      <c r="T83" s="2">
        <f>IFERROR(VLOOKUP($A83,'강서영업본부 IU'!$A:$H,8,FALSE),0)</f>
        <v>0</v>
      </c>
      <c r="U83" s="2">
        <f>IFERROR(VLOOKUP($A83,'강서영업본부 IU'!$A:$H,9,FALSE),0)</f>
        <v>0</v>
      </c>
      <c r="V83" s="2" t="b">
        <f t="shared" si="32"/>
        <v>1</v>
      </c>
      <c r="Z83" s="6">
        <f t="shared" si="33"/>
        <v>0</v>
      </c>
      <c r="AA83" s="2">
        <f t="shared" si="34"/>
        <v>0</v>
      </c>
      <c r="AB83" s="2">
        <f t="shared" si="35"/>
        <v>0</v>
      </c>
      <c r="AC83" s="2">
        <f t="shared" si="36"/>
        <v>0</v>
      </c>
      <c r="AD83" s="2">
        <f t="shared" si="37"/>
        <v>0</v>
      </c>
      <c r="AE83" s="2">
        <f t="shared" si="38"/>
        <v>0</v>
      </c>
      <c r="AF83" s="2">
        <f t="shared" si="39"/>
        <v>0</v>
      </c>
      <c r="AG83" s="2" t="b">
        <f t="shared" si="42"/>
        <v>1</v>
      </c>
    </row>
    <row r="84" spans="1:33" ht="16" x14ac:dyDescent="0.25">
      <c r="A84" s="23" t="s">
        <v>301</v>
      </c>
      <c r="B84" s="48">
        <f t="shared" si="45"/>
        <v>0</v>
      </c>
      <c r="C84" s="48">
        <f t="shared" si="43"/>
        <v>0</v>
      </c>
      <c r="D84" s="48">
        <f t="shared" si="43"/>
        <v>0</v>
      </c>
      <c r="E84" s="48">
        <f t="shared" si="43"/>
        <v>0</v>
      </c>
      <c r="F84" s="48">
        <f t="shared" si="29"/>
        <v>0</v>
      </c>
      <c r="G84" s="48">
        <f t="shared" si="40"/>
        <v>0</v>
      </c>
      <c r="H84" s="48">
        <f t="shared" si="44"/>
        <v>0</v>
      </c>
      <c r="I84" s="48">
        <f t="shared" si="44"/>
        <v>0</v>
      </c>
      <c r="J84" s="48">
        <f t="shared" si="41"/>
        <v>0</v>
      </c>
      <c r="K84" s="6" t="b">
        <f t="shared" si="30"/>
        <v>1</v>
      </c>
      <c r="L84" s="6"/>
      <c r="N84" s="2">
        <f t="shared" si="31"/>
        <v>0</v>
      </c>
      <c r="O84" s="2">
        <f>IFERROR(VLOOKUP($A84,'강서영업본부 IU'!$A:$H,3,FALSE),0)</f>
        <v>0</v>
      </c>
      <c r="P84" s="2">
        <f>IFERROR(VLOOKUP($A84,'강서영업본부 IU'!$A:$H,4,FALSE),0)</f>
        <v>0</v>
      </c>
      <c r="Q84" s="2">
        <f>IFERROR(VLOOKUP($A84,'강서영업본부 IU'!$A:$H,5,FALSE),0)</f>
        <v>0</v>
      </c>
      <c r="R84" s="2">
        <f>IFERROR(VLOOKUP($A84,'강서영업본부 IU'!$A:$H,6,FALSE),0)</f>
        <v>0</v>
      </c>
      <c r="T84" s="2">
        <f>IFERROR(VLOOKUP($A84,'강서영업본부 IU'!$A:$H,8,FALSE),0)</f>
        <v>0</v>
      </c>
      <c r="U84" s="2">
        <f>IFERROR(VLOOKUP($A84,'강서영업본부 IU'!$A:$H,9,FALSE),0)</f>
        <v>0</v>
      </c>
      <c r="V84" s="2" t="b">
        <f t="shared" si="32"/>
        <v>1</v>
      </c>
      <c r="Z84" s="6">
        <f t="shared" si="33"/>
        <v>0</v>
      </c>
      <c r="AA84" s="2">
        <f t="shared" si="34"/>
        <v>0</v>
      </c>
      <c r="AB84" s="2">
        <f t="shared" si="35"/>
        <v>0</v>
      </c>
      <c r="AC84" s="2">
        <f t="shared" si="36"/>
        <v>0</v>
      </c>
      <c r="AD84" s="2">
        <f t="shared" si="37"/>
        <v>0</v>
      </c>
      <c r="AE84" s="2">
        <f t="shared" si="38"/>
        <v>0</v>
      </c>
      <c r="AF84" s="2">
        <f t="shared" si="39"/>
        <v>0</v>
      </c>
      <c r="AG84" s="2" t="b">
        <f t="shared" si="42"/>
        <v>1</v>
      </c>
    </row>
    <row r="85" spans="1:33" ht="16" x14ac:dyDescent="0.25">
      <c r="A85" s="23" t="s">
        <v>52</v>
      </c>
      <c r="B85" s="48">
        <f t="shared" si="45"/>
        <v>0</v>
      </c>
      <c r="C85" s="48">
        <f t="shared" si="43"/>
        <v>0</v>
      </c>
      <c r="D85" s="48">
        <f t="shared" si="43"/>
        <v>0</v>
      </c>
      <c r="E85" s="48">
        <f t="shared" si="43"/>
        <v>0</v>
      </c>
      <c r="F85" s="48">
        <f t="shared" si="29"/>
        <v>0</v>
      </c>
      <c r="G85" s="48">
        <f t="shared" si="40"/>
        <v>0</v>
      </c>
      <c r="H85" s="48">
        <f t="shared" si="44"/>
        <v>0</v>
      </c>
      <c r="I85" s="48">
        <f t="shared" si="44"/>
        <v>0</v>
      </c>
      <c r="J85" s="48">
        <f t="shared" si="41"/>
        <v>0</v>
      </c>
      <c r="K85" s="6" t="b">
        <f t="shared" si="30"/>
        <v>1</v>
      </c>
      <c r="L85" s="6"/>
      <c r="N85" s="2">
        <f t="shared" si="31"/>
        <v>0</v>
      </c>
      <c r="O85" s="2">
        <f>IFERROR(VLOOKUP($A85,'강서영업본부 IU'!$A:$H,3,FALSE),0)</f>
        <v>0</v>
      </c>
      <c r="P85" s="2">
        <f>IFERROR(VLOOKUP($A85,'강서영업본부 IU'!$A:$H,4,FALSE),0)</f>
        <v>0</v>
      </c>
      <c r="Q85" s="2">
        <f>IFERROR(VLOOKUP($A85,'강서영업본부 IU'!$A:$H,5,FALSE),0)</f>
        <v>0</v>
      </c>
      <c r="R85" s="2">
        <f>IFERROR(VLOOKUP($A85,'강서영업본부 IU'!$A:$H,6,FALSE),0)</f>
        <v>0</v>
      </c>
      <c r="T85" s="2">
        <f>IFERROR(VLOOKUP($A85,'강서영업본부 IU'!$A:$H,8,FALSE),0)</f>
        <v>0</v>
      </c>
      <c r="U85" s="2">
        <f>IFERROR(VLOOKUP($A85,'강서영업본부 IU'!$A:$H,9,FALSE),0)</f>
        <v>0</v>
      </c>
      <c r="V85" s="2" t="b">
        <f t="shared" si="32"/>
        <v>1</v>
      </c>
      <c r="Z85" s="6">
        <f t="shared" si="33"/>
        <v>0</v>
      </c>
      <c r="AA85" s="2">
        <f t="shared" si="34"/>
        <v>0</v>
      </c>
      <c r="AB85" s="2">
        <f t="shared" si="35"/>
        <v>0</v>
      </c>
      <c r="AC85" s="2">
        <f t="shared" si="36"/>
        <v>0</v>
      </c>
      <c r="AD85" s="2">
        <f t="shared" si="37"/>
        <v>0</v>
      </c>
      <c r="AE85" s="2">
        <f t="shared" si="38"/>
        <v>0</v>
      </c>
      <c r="AF85" s="2">
        <f t="shared" si="39"/>
        <v>0</v>
      </c>
      <c r="AG85" s="2" t="b">
        <f t="shared" si="42"/>
        <v>1</v>
      </c>
    </row>
    <row r="86" spans="1:33" ht="16" x14ac:dyDescent="0.25">
      <c r="A86" s="23" t="s">
        <v>53</v>
      </c>
      <c r="B86" s="48">
        <f t="shared" si="45"/>
        <v>0</v>
      </c>
      <c r="C86" s="48">
        <f t="shared" si="43"/>
        <v>0</v>
      </c>
      <c r="D86" s="48">
        <f t="shared" si="43"/>
        <v>0</v>
      </c>
      <c r="E86" s="48">
        <f t="shared" si="43"/>
        <v>0</v>
      </c>
      <c r="F86" s="48">
        <f t="shared" si="29"/>
        <v>0</v>
      </c>
      <c r="G86" s="48">
        <f t="shared" si="40"/>
        <v>0</v>
      </c>
      <c r="H86" s="48">
        <f t="shared" si="44"/>
        <v>0</v>
      </c>
      <c r="I86" s="48">
        <f t="shared" si="44"/>
        <v>0</v>
      </c>
      <c r="J86" s="48">
        <f t="shared" si="41"/>
        <v>0</v>
      </c>
      <c r="K86" s="6" t="b">
        <f t="shared" si="30"/>
        <v>1</v>
      </c>
      <c r="L86" s="6"/>
      <c r="N86" s="2">
        <f t="shared" si="31"/>
        <v>0</v>
      </c>
      <c r="O86" s="2">
        <f>IFERROR(VLOOKUP($A86,'강서영업본부 IU'!$A:$H,3,FALSE),0)</f>
        <v>0</v>
      </c>
      <c r="P86" s="2">
        <f>IFERROR(VLOOKUP($A86,'강서영업본부 IU'!$A:$H,4,FALSE),0)</f>
        <v>0</v>
      </c>
      <c r="Q86" s="2">
        <f>IFERROR(VLOOKUP($A86,'강서영업본부 IU'!$A:$H,5,FALSE),0)</f>
        <v>0</v>
      </c>
      <c r="R86" s="2">
        <f>IFERROR(VLOOKUP($A86,'강서영업본부 IU'!$A:$H,6,FALSE),0)</f>
        <v>0</v>
      </c>
      <c r="T86" s="2">
        <f>IFERROR(VLOOKUP($A86,'강서영업본부 IU'!$A:$H,8,FALSE),0)</f>
        <v>0</v>
      </c>
      <c r="U86" s="2">
        <f>IFERROR(VLOOKUP($A86,'강서영업본부 IU'!$A:$H,9,FALSE),0)</f>
        <v>0</v>
      </c>
      <c r="V86" s="2" t="b">
        <f t="shared" si="32"/>
        <v>1</v>
      </c>
      <c r="Z86" s="6">
        <f t="shared" si="33"/>
        <v>0</v>
      </c>
      <c r="AA86" s="2">
        <f t="shared" si="34"/>
        <v>0</v>
      </c>
      <c r="AB86" s="2">
        <f t="shared" si="35"/>
        <v>0</v>
      </c>
      <c r="AC86" s="2">
        <f t="shared" si="36"/>
        <v>0</v>
      </c>
      <c r="AD86" s="2">
        <f t="shared" si="37"/>
        <v>0</v>
      </c>
      <c r="AE86" s="2">
        <f t="shared" si="38"/>
        <v>0</v>
      </c>
      <c r="AF86" s="2">
        <f t="shared" si="39"/>
        <v>0</v>
      </c>
      <c r="AG86" s="2" t="b">
        <f t="shared" si="42"/>
        <v>1</v>
      </c>
    </row>
    <row r="87" spans="1:33" ht="16" x14ac:dyDescent="0.25">
      <c r="A87" s="23" t="s">
        <v>209</v>
      </c>
      <c r="B87" s="48">
        <f t="shared" si="45"/>
        <v>0</v>
      </c>
      <c r="C87" s="48">
        <f t="shared" si="43"/>
        <v>0</v>
      </c>
      <c r="D87" s="48">
        <f t="shared" si="43"/>
        <v>0</v>
      </c>
      <c r="E87" s="48">
        <f t="shared" si="43"/>
        <v>0</v>
      </c>
      <c r="F87" s="48">
        <f t="shared" si="29"/>
        <v>0</v>
      </c>
      <c r="G87" s="48">
        <f t="shared" si="40"/>
        <v>0</v>
      </c>
      <c r="H87" s="48">
        <f t="shared" si="44"/>
        <v>0</v>
      </c>
      <c r="I87" s="48">
        <f t="shared" si="44"/>
        <v>0</v>
      </c>
      <c r="J87" s="48">
        <f t="shared" si="41"/>
        <v>0</v>
      </c>
      <c r="K87" s="6" t="b">
        <f t="shared" si="30"/>
        <v>1</v>
      </c>
      <c r="L87" s="6"/>
      <c r="N87" s="2">
        <f t="shared" si="31"/>
        <v>0</v>
      </c>
      <c r="O87" s="2">
        <f>IFERROR(VLOOKUP($A87,'강서영업본부 IU'!$A:$H,3,FALSE),0)</f>
        <v>0</v>
      </c>
      <c r="P87" s="2">
        <f>IFERROR(VLOOKUP($A87,'강서영업본부 IU'!$A:$H,4,FALSE),0)</f>
        <v>0</v>
      </c>
      <c r="Q87" s="2">
        <f>IFERROR(VLOOKUP($A87,'강서영업본부 IU'!$A:$H,5,FALSE),0)</f>
        <v>0</v>
      </c>
      <c r="R87" s="2">
        <f>IFERROR(VLOOKUP($A87,'강서영업본부 IU'!$A:$H,6,FALSE),0)</f>
        <v>0</v>
      </c>
      <c r="T87" s="2">
        <f>IFERROR(VLOOKUP($A87,'강서영업본부 IU'!$A:$H,8,FALSE),0)</f>
        <v>0</v>
      </c>
      <c r="U87" s="2">
        <f>IFERROR(VLOOKUP($A87,'강서영업본부 IU'!$A:$H,9,FALSE),0)</f>
        <v>0</v>
      </c>
      <c r="V87" s="2" t="b">
        <f t="shared" si="32"/>
        <v>1</v>
      </c>
      <c r="Z87" s="6">
        <f t="shared" si="33"/>
        <v>0</v>
      </c>
      <c r="AA87" s="2">
        <f t="shared" si="34"/>
        <v>0</v>
      </c>
      <c r="AB87" s="2">
        <f t="shared" si="35"/>
        <v>0</v>
      </c>
      <c r="AC87" s="2">
        <f t="shared" si="36"/>
        <v>0</v>
      </c>
      <c r="AD87" s="2">
        <f t="shared" si="37"/>
        <v>0</v>
      </c>
      <c r="AE87" s="2">
        <f t="shared" si="38"/>
        <v>0</v>
      </c>
      <c r="AF87" s="2">
        <f t="shared" si="39"/>
        <v>0</v>
      </c>
      <c r="AG87" s="2" t="b">
        <f t="shared" si="42"/>
        <v>1</v>
      </c>
    </row>
    <row r="88" spans="1:33" ht="16" x14ac:dyDescent="0.25">
      <c r="A88" s="23" t="s">
        <v>54</v>
      </c>
      <c r="B88" s="48">
        <f t="shared" si="45"/>
        <v>0</v>
      </c>
      <c r="C88" s="48">
        <f t="shared" si="43"/>
        <v>0</v>
      </c>
      <c r="D88" s="48">
        <f t="shared" si="43"/>
        <v>0</v>
      </c>
      <c r="E88" s="48">
        <f t="shared" si="43"/>
        <v>0</v>
      </c>
      <c r="F88" s="48">
        <f t="shared" si="29"/>
        <v>0</v>
      </c>
      <c r="G88" s="48">
        <f t="shared" si="40"/>
        <v>0</v>
      </c>
      <c r="H88" s="48">
        <f t="shared" si="44"/>
        <v>0</v>
      </c>
      <c r="I88" s="48">
        <f t="shared" si="44"/>
        <v>0</v>
      </c>
      <c r="J88" s="48">
        <f t="shared" si="41"/>
        <v>0</v>
      </c>
      <c r="K88" s="6" t="b">
        <f t="shared" si="30"/>
        <v>1</v>
      </c>
      <c r="L88" s="6"/>
      <c r="N88" s="2">
        <f t="shared" si="31"/>
        <v>0</v>
      </c>
      <c r="O88" s="2">
        <f>IFERROR(VLOOKUP($A88,'강서영업본부 IU'!$A:$H,3,FALSE),0)</f>
        <v>0</v>
      </c>
      <c r="P88" s="2">
        <f>IFERROR(VLOOKUP($A88,'강서영업본부 IU'!$A:$H,4,FALSE),0)</f>
        <v>0</v>
      </c>
      <c r="Q88" s="2">
        <f>IFERROR(VLOOKUP($A88,'강서영업본부 IU'!$A:$H,5,FALSE),0)</f>
        <v>0</v>
      </c>
      <c r="R88" s="2">
        <f>IFERROR(VLOOKUP($A88,'강서영업본부 IU'!$A:$H,6,FALSE),0)</f>
        <v>0</v>
      </c>
      <c r="T88" s="2">
        <f>IFERROR(VLOOKUP($A88,'강서영업본부 IU'!$A:$H,8,FALSE),0)</f>
        <v>0</v>
      </c>
      <c r="U88" s="2">
        <f>IFERROR(VLOOKUP($A88,'강서영업본부 IU'!$A:$H,9,FALSE),0)</f>
        <v>0</v>
      </c>
      <c r="V88" s="2" t="b">
        <f t="shared" si="32"/>
        <v>1</v>
      </c>
      <c r="Z88" s="6">
        <f t="shared" si="33"/>
        <v>0</v>
      </c>
      <c r="AA88" s="2">
        <f t="shared" si="34"/>
        <v>0</v>
      </c>
      <c r="AB88" s="2">
        <f t="shared" si="35"/>
        <v>0</v>
      </c>
      <c r="AC88" s="2">
        <f t="shared" si="36"/>
        <v>0</v>
      </c>
      <c r="AD88" s="2">
        <f t="shared" si="37"/>
        <v>0</v>
      </c>
      <c r="AE88" s="2">
        <f t="shared" si="38"/>
        <v>0</v>
      </c>
      <c r="AF88" s="2">
        <f t="shared" si="39"/>
        <v>0</v>
      </c>
      <c r="AG88" s="2" t="b">
        <f t="shared" si="42"/>
        <v>1</v>
      </c>
    </row>
    <row r="89" spans="1:33" ht="16" x14ac:dyDescent="0.25">
      <c r="A89" s="23" t="s">
        <v>210</v>
      </c>
      <c r="B89" s="48">
        <f t="shared" si="45"/>
        <v>0</v>
      </c>
      <c r="C89" s="48">
        <f t="shared" si="43"/>
        <v>0</v>
      </c>
      <c r="D89" s="48">
        <f t="shared" si="43"/>
        <v>0</v>
      </c>
      <c r="E89" s="48">
        <f t="shared" si="43"/>
        <v>0</v>
      </c>
      <c r="F89" s="48">
        <f t="shared" si="29"/>
        <v>0</v>
      </c>
      <c r="G89" s="48">
        <f t="shared" si="40"/>
        <v>0</v>
      </c>
      <c r="H89" s="48">
        <f t="shared" si="44"/>
        <v>0</v>
      </c>
      <c r="I89" s="48">
        <f t="shared" si="44"/>
        <v>0</v>
      </c>
      <c r="J89" s="48">
        <f t="shared" si="41"/>
        <v>0</v>
      </c>
      <c r="K89" s="6" t="b">
        <f t="shared" si="30"/>
        <v>1</v>
      </c>
      <c r="L89" s="6"/>
      <c r="N89" s="2">
        <f t="shared" si="31"/>
        <v>0</v>
      </c>
      <c r="O89" s="2">
        <f>IFERROR(VLOOKUP($A89,'강서영업본부 IU'!$A:$H,3,FALSE),0)</f>
        <v>0</v>
      </c>
      <c r="P89" s="2">
        <f>IFERROR(VLOOKUP($A89,'강서영업본부 IU'!$A:$H,4,FALSE),0)</f>
        <v>0</v>
      </c>
      <c r="Q89" s="2">
        <f>IFERROR(VLOOKUP($A89,'강서영업본부 IU'!$A:$H,5,FALSE),0)</f>
        <v>0</v>
      </c>
      <c r="R89" s="2">
        <f>IFERROR(VLOOKUP($A89,'강서영업본부 IU'!$A:$H,6,FALSE),0)</f>
        <v>0</v>
      </c>
      <c r="T89" s="2">
        <f>IFERROR(VLOOKUP($A89,'강서영업본부 IU'!$A:$H,8,FALSE),0)</f>
        <v>0</v>
      </c>
      <c r="U89" s="2">
        <f>IFERROR(VLOOKUP($A89,'강서영업본부 IU'!$A:$H,9,FALSE),0)</f>
        <v>0</v>
      </c>
      <c r="V89" s="2" t="b">
        <f t="shared" si="32"/>
        <v>1</v>
      </c>
      <c r="Z89" s="6">
        <f t="shared" si="33"/>
        <v>0</v>
      </c>
      <c r="AA89" s="2">
        <f t="shared" si="34"/>
        <v>0</v>
      </c>
      <c r="AB89" s="2">
        <f t="shared" si="35"/>
        <v>0</v>
      </c>
      <c r="AC89" s="2">
        <f t="shared" si="36"/>
        <v>0</v>
      </c>
      <c r="AD89" s="2">
        <f t="shared" si="37"/>
        <v>0</v>
      </c>
      <c r="AE89" s="2">
        <f t="shared" si="38"/>
        <v>0</v>
      </c>
      <c r="AF89" s="2">
        <f t="shared" si="39"/>
        <v>0</v>
      </c>
      <c r="AG89" s="2" t="b">
        <f t="shared" si="42"/>
        <v>1</v>
      </c>
    </row>
    <row r="90" spans="1:33" ht="16" x14ac:dyDescent="0.25">
      <c r="A90" s="23" t="s">
        <v>55</v>
      </c>
      <c r="B90" s="48">
        <f t="shared" si="45"/>
        <v>0</v>
      </c>
      <c r="C90" s="48">
        <f t="shared" si="43"/>
        <v>0</v>
      </c>
      <c r="D90" s="48">
        <f t="shared" si="43"/>
        <v>0</v>
      </c>
      <c r="E90" s="48">
        <f t="shared" si="43"/>
        <v>0</v>
      </c>
      <c r="F90" s="48">
        <f t="shared" si="29"/>
        <v>0</v>
      </c>
      <c r="G90" s="48">
        <f t="shared" si="40"/>
        <v>0</v>
      </c>
      <c r="H90" s="48">
        <f t="shared" si="44"/>
        <v>0</v>
      </c>
      <c r="I90" s="48">
        <f t="shared" si="44"/>
        <v>0</v>
      </c>
      <c r="J90" s="48">
        <f t="shared" si="41"/>
        <v>0</v>
      </c>
      <c r="K90" s="6" t="b">
        <f t="shared" si="30"/>
        <v>1</v>
      </c>
      <c r="L90" s="6"/>
      <c r="N90" s="2">
        <f t="shared" si="31"/>
        <v>0</v>
      </c>
      <c r="O90" s="2">
        <f>IFERROR(VLOOKUP($A90,'강서영업본부 IU'!$A:$H,3,FALSE),0)</f>
        <v>0</v>
      </c>
      <c r="P90" s="2">
        <f>IFERROR(VLOOKUP($A90,'강서영업본부 IU'!$A:$H,4,FALSE),0)</f>
        <v>0</v>
      </c>
      <c r="Q90" s="2">
        <f>IFERROR(VLOOKUP($A90,'강서영업본부 IU'!$A:$H,5,FALSE),0)</f>
        <v>0</v>
      </c>
      <c r="R90" s="2">
        <f>IFERROR(VLOOKUP($A90,'강서영업본부 IU'!$A:$H,6,FALSE),0)</f>
        <v>0</v>
      </c>
      <c r="T90" s="2">
        <f>IFERROR(VLOOKUP($A90,'강서영업본부 IU'!$A:$H,8,FALSE),0)</f>
        <v>0</v>
      </c>
      <c r="U90" s="2">
        <f>IFERROR(VLOOKUP($A90,'강서영업본부 IU'!$A:$H,9,FALSE),0)</f>
        <v>0</v>
      </c>
      <c r="V90" s="2" t="b">
        <f t="shared" si="32"/>
        <v>1</v>
      </c>
      <c r="Z90" s="6">
        <f t="shared" si="33"/>
        <v>0</v>
      </c>
      <c r="AA90" s="2">
        <f t="shared" si="34"/>
        <v>0</v>
      </c>
      <c r="AB90" s="2">
        <f t="shared" si="35"/>
        <v>0</v>
      </c>
      <c r="AC90" s="2">
        <f t="shared" si="36"/>
        <v>0</v>
      </c>
      <c r="AD90" s="2">
        <f t="shared" si="37"/>
        <v>0</v>
      </c>
      <c r="AE90" s="2">
        <f t="shared" si="38"/>
        <v>0</v>
      </c>
      <c r="AF90" s="2">
        <f t="shared" si="39"/>
        <v>0</v>
      </c>
      <c r="AG90" s="2" t="b">
        <f t="shared" si="42"/>
        <v>1</v>
      </c>
    </row>
    <row r="91" spans="1:33" ht="16" x14ac:dyDescent="0.25">
      <c r="A91" s="27" t="s">
        <v>255</v>
      </c>
      <c r="B91" s="48">
        <f t="shared" si="45"/>
        <v>0</v>
      </c>
      <c r="C91" s="48">
        <f t="shared" si="43"/>
        <v>0</v>
      </c>
      <c r="D91" s="48">
        <f t="shared" si="43"/>
        <v>0</v>
      </c>
      <c r="E91" s="48">
        <f t="shared" si="43"/>
        <v>0</v>
      </c>
      <c r="F91" s="48">
        <f t="shared" si="29"/>
        <v>0</v>
      </c>
      <c r="G91" s="48">
        <f t="shared" si="40"/>
        <v>0</v>
      </c>
      <c r="H91" s="48">
        <f t="shared" si="44"/>
        <v>0</v>
      </c>
      <c r="I91" s="48">
        <f t="shared" si="44"/>
        <v>0</v>
      </c>
      <c r="J91" s="48">
        <f t="shared" si="41"/>
        <v>0</v>
      </c>
      <c r="K91" s="6" t="b">
        <f t="shared" si="30"/>
        <v>1</v>
      </c>
      <c r="L91" s="6"/>
      <c r="N91" s="2">
        <f t="shared" si="31"/>
        <v>0</v>
      </c>
      <c r="O91" s="2">
        <f>IFERROR(VLOOKUP($A91,'강서영업본부 IU'!$A:$H,3,FALSE),0)</f>
        <v>0</v>
      </c>
      <c r="P91" s="2">
        <f>IFERROR(VLOOKUP($A91,'강서영업본부 IU'!$A:$H,4,FALSE),0)</f>
        <v>0</v>
      </c>
      <c r="Q91" s="2">
        <f>IFERROR(VLOOKUP($A91,'강서영업본부 IU'!$A:$H,5,FALSE),0)</f>
        <v>0</v>
      </c>
      <c r="R91" s="2">
        <f>IFERROR(VLOOKUP($A91,'강서영업본부 IU'!$A:$H,6,FALSE),0)</f>
        <v>0</v>
      </c>
      <c r="T91" s="2">
        <f>IFERROR(VLOOKUP($A91,'강서영업본부 IU'!$A:$H,8,FALSE),0)</f>
        <v>0</v>
      </c>
      <c r="U91" s="2">
        <f>IFERROR(VLOOKUP($A91,'강서영업본부 IU'!$A:$H,9,FALSE),0)</f>
        <v>0</v>
      </c>
      <c r="V91" s="2" t="b">
        <f t="shared" si="32"/>
        <v>1</v>
      </c>
      <c r="Z91" s="6">
        <f t="shared" si="33"/>
        <v>0</v>
      </c>
      <c r="AA91" s="2">
        <f t="shared" si="34"/>
        <v>0</v>
      </c>
      <c r="AB91" s="2">
        <f t="shared" si="35"/>
        <v>0</v>
      </c>
      <c r="AC91" s="2">
        <f t="shared" si="36"/>
        <v>0</v>
      </c>
      <c r="AD91" s="2">
        <f t="shared" si="37"/>
        <v>0</v>
      </c>
      <c r="AE91" s="2">
        <f t="shared" si="38"/>
        <v>0</v>
      </c>
      <c r="AF91" s="2">
        <f t="shared" si="39"/>
        <v>0</v>
      </c>
      <c r="AG91" s="2" t="b">
        <f t="shared" si="42"/>
        <v>1</v>
      </c>
    </row>
    <row r="92" spans="1:33" ht="16" x14ac:dyDescent="0.25">
      <c r="A92" s="23" t="s">
        <v>211</v>
      </c>
      <c r="B92" s="48">
        <f t="shared" si="45"/>
        <v>0</v>
      </c>
      <c r="C92" s="48">
        <f t="shared" si="43"/>
        <v>0</v>
      </c>
      <c r="D92" s="48">
        <f t="shared" si="43"/>
        <v>0</v>
      </c>
      <c r="E92" s="48">
        <f t="shared" si="43"/>
        <v>0</v>
      </c>
      <c r="F92" s="48">
        <f t="shared" si="29"/>
        <v>0</v>
      </c>
      <c r="G92" s="48">
        <f t="shared" si="40"/>
        <v>0</v>
      </c>
      <c r="H92" s="48">
        <f t="shared" si="44"/>
        <v>0</v>
      </c>
      <c r="I92" s="48">
        <f t="shared" si="44"/>
        <v>0</v>
      </c>
      <c r="J92" s="48">
        <f t="shared" si="41"/>
        <v>0</v>
      </c>
      <c r="K92" s="6" t="b">
        <f t="shared" si="30"/>
        <v>1</v>
      </c>
      <c r="L92" s="6"/>
      <c r="N92" s="2">
        <f t="shared" si="31"/>
        <v>0</v>
      </c>
      <c r="O92" s="2">
        <f>IFERROR(VLOOKUP($A92,'강서영업본부 IU'!$A:$H,3,FALSE),0)</f>
        <v>0</v>
      </c>
      <c r="P92" s="2">
        <f>IFERROR(VLOOKUP($A92,'강서영업본부 IU'!$A:$H,4,FALSE),0)</f>
        <v>0</v>
      </c>
      <c r="Q92" s="2">
        <f>IFERROR(VLOOKUP($A92,'강서영업본부 IU'!$A:$H,5,FALSE),0)</f>
        <v>0</v>
      </c>
      <c r="R92" s="2">
        <f>IFERROR(VLOOKUP($A92,'강서영업본부 IU'!$A:$H,6,FALSE),0)</f>
        <v>0</v>
      </c>
      <c r="T92" s="2">
        <f>IFERROR(VLOOKUP($A92,'강서영업본부 IU'!$A:$H,8,FALSE),0)</f>
        <v>0</v>
      </c>
      <c r="U92" s="2">
        <f>IFERROR(VLOOKUP($A92,'강서영업본부 IU'!$A:$H,9,FALSE),0)</f>
        <v>0</v>
      </c>
      <c r="V92" s="2" t="b">
        <f t="shared" si="32"/>
        <v>1</v>
      </c>
      <c r="Z92" s="6">
        <f t="shared" si="33"/>
        <v>0</v>
      </c>
      <c r="AA92" s="2">
        <f t="shared" si="34"/>
        <v>0</v>
      </c>
      <c r="AB92" s="2">
        <f t="shared" si="35"/>
        <v>0</v>
      </c>
      <c r="AC92" s="2">
        <f t="shared" si="36"/>
        <v>0</v>
      </c>
      <c r="AD92" s="2">
        <f t="shared" si="37"/>
        <v>0</v>
      </c>
      <c r="AE92" s="2">
        <f t="shared" si="38"/>
        <v>0</v>
      </c>
      <c r="AF92" s="2">
        <f t="shared" si="39"/>
        <v>0</v>
      </c>
      <c r="AG92" s="2" t="b">
        <f t="shared" si="42"/>
        <v>1</v>
      </c>
    </row>
    <row r="93" spans="1:33" ht="16" x14ac:dyDescent="0.25">
      <c r="A93" s="27" t="s">
        <v>212</v>
      </c>
      <c r="B93" s="48">
        <f t="shared" si="45"/>
        <v>0</v>
      </c>
      <c r="C93" s="48">
        <f t="shared" si="43"/>
        <v>0</v>
      </c>
      <c r="D93" s="48">
        <f t="shared" si="43"/>
        <v>0</v>
      </c>
      <c r="E93" s="48">
        <f t="shared" si="43"/>
        <v>0</v>
      </c>
      <c r="F93" s="48">
        <f t="shared" si="29"/>
        <v>0</v>
      </c>
      <c r="G93" s="48">
        <f t="shared" si="40"/>
        <v>0</v>
      </c>
      <c r="H93" s="48">
        <f t="shared" si="44"/>
        <v>0</v>
      </c>
      <c r="I93" s="48">
        <f t="shared" si="44"/>
        <v>0</v>
      </c>
      <c r="J93" s="48">
        <f t="shared" si="41"/>
        <v>0</v>
      </c>
      <c r="K93" s="6" t="b">
        <f t="shared" si="30"/>
        <v>1</v>
      </c>
      <c r="L93" s="6"/>
      <c r="N93" s="2">
        <f t="shared" si="31"/>
        <v>0</v>
      </c>
      <c r="O93" s="2">
        <f>IFERROR(VLOOKUP($A93,'강서영업본부 IU'!$A:$H,3,FALSE),0)</f>
        <v>0</v>
      </c>
      <c r="P93" s="2">
        <f>IFERROR(VLOOKUP($A93,'강서영업본부 IU'!$A:$H,4,FALSE),0)</f>
        <v>0</v>
      </c>
      <c r="Q93" s="2">
        <f>IFERROR(VLOOKUP($A93,'강서영업본부 IU'!$A:$H,5,FALSE),0)</f>
        <v>0</v>
      </c>
      <c r="R93" s="2">
        <f>IFERROR(VLOOKUP($A93,'강서영업본부 IU'!$A:$H,6,FALSE),0)</f>
        <v>0</v>
      </c>
      <c r="T93" s="2">
        <f>IFERROR(VLOOKUP($A93,'강서영업본부 IU'!$A:$H,8,FALSE),0)</f>
        <v>0</v>
      </c>
      <c r="U93" s="2">
        <f>IFERROR(VLOOKUP($A93,'강서영업본부 IU'!$A:$H,9,FALSE),0)</f>
        <v>0</v>
      </c>
      <c r="V93" s="2" t="b">
        <f t="shared" si="32"/>
        <v>1</v>
      </c>
      <c r="Z93" s="6">
        <f t="shared" si="33"/>
        <v>0</v>
      </c>
      <c r="AA93" s="2">
        <f t="shared" si="34"/>
        <v>0</v>
      </c>
      <c r="AB93" s="2">
        <f t="shared" si="35"/>
        <v>0</v>
      </c>
      <c r="AC93" s="2">
        <f t="shared" si="36"/>
        <v>0</v>
      </c>
      <c r="AD93" s="2">
        <f t="shared" si="37"/>
        <v>0</v>
      </c>
      <c r="AE93" s="2">
        <f t="shared" si="38"/>
        <v>0</v>
      </c>
      <c r="AF93" s="2">
        <f t="shared" si="39"/>
        <v>0</v>
      </c>
      <c r="AG93" s="2" t="b">
        <f t="shared" si="42"/>
        <v>1</v>
      </c>
    </row>
    <row r="94" spans="1:33" ht="16" x14ac:dyDescent="0.25">
      <c r="A94" s="23" t="s">
        <v>213</v>
      </c>
      <c r="B94" s="48">
        <f t="shared" si="45"/>
        <v>0</v>
      </c>
      <c r="C94" s="48">
        <f t="shared" si="43"/>
        <v>0</v>
      </c>
      <c r="D94" s="48">
        <f t="shared" si="43"/>
        <v>0</v>
      </c>
      <c r="E94" s="48">
        <f t="shared" si="43"/>
        <v>0</v>
      </c>
      <c r="F94" s="48">
        <f t="shared" si="29"/>
        <v>0</v>
      </c>
      <c r="G94" s="48">
        <f t="shared" si="40"/>
        <v>0</v>
      </c>
      <c r="H94" s="48">
        <f t="shared" si="44"/>
        <v>0</v>
      </c>
      <c r="I94" s="48">
        <f t="shared" si="44"/>
        <v>0</v>
      </c>
      <c r="J94" s="48">
        <f t="shared" si="41"/>
        <v>0</v>
      </c>
      <c r="K94" s="6" t="b">
        <f t="shared" si="30"/>
        <v>1</v>
      </c>
      <c r="L94" s="6"/>
      <c r="N94" s="2">
        <f t="shared" si="31"/>
        <v>0</v>
      </c>
      <c r="O94" s="2">
        <f>IFERROR(VLOOKUP($A94,'강서영업본부 IU'!$A:$H,3,FALSE),0)</f>
        <v>0</v>
      </c>
      <c r="P94" s="2">
        <f>IFERROR(VLOOKUP($A94,'강서영업본부 IU'!$A:$H,4,FALSE),0)</f>
        <v>0</v>
      </c>
      <c r="Q94" s="2">
        <f>IFERROR(VLOOKUP($A94,'강서영업본부 IU'!$A:$H,5,FALSE),0)</f>
        <v>0</v>
      </c>
      <c r="R94" s="2">
        <f>IFERROR(VLOOKUP($A94,'강서영업본부 IU'!$A:$H,6,FALSE),0)</f>
        <v>0</v>
      </c>
      <c r="T94" s="2">
        <f>IFERROR(VLOOKUP($A94,'강서영업본부 IU'!$A:$H,8,FALSE),0)</f>
        <v>0</v>
      </c>
      <c r="U94" s="2">
        <f>IFERROR(VLOOKUP($A94,'강서영업본부 IU'!$A:$H,9,FALSE),0)</f>
        <v>0</v>
      </c>
      <c r="V94" s="2" t="b">
        <f t="shared" si="32"/>
        <v>1</v>
      </c>
      <c r="Z94" s="6">
        <f t="shared" si="33"/>
        <v>0</v>
      </c>
      <c r="AA94" s="2">
        <f t="shared" si="34"/>
        <v>0</v>
      </c>
      <c r="AB94" s="2">
        <f t="shared" si="35"/>
        <v>0</v>
      </c>
      <c r="AC94" s="2">
        <f t="shared" si="36"/>
        <v>0</v>
      </c>
      <c r="AD94" s="2">
        <f t="shared" si="37"/>
        <v>0</v>
      </c>
      <c r="AE94" s="2">
        <f t="shared" si="38"/>
        <v>0</v>
      </c>
      <c r="AF94" s="2">
        <f t="shared" si="39"/>
        <v>0</v>
      </c>
      <c r="AG94" s="2" t="b">
        <f t="shared" si="42"/>
        <v>1</v>
      </c>
    </row>
    <row r="95" spans="1:33" ht="16" x14ac:dyDescent="0.25">
      <c r="A95" s="27" t="s">
        <v>256</v>
      </c>
      <c r="B95" s="48">
        <f t="shared" si="45"/>
        <v>0</v>
      </c>
      <c r="C95" s="48">
        <f t="shared" si="43"/>
        <v>0</v>
      </c>
      <c r="D95" s="48">
        <f t="shared" si="43"/>
        <v>0</v>
      </c>
      <c r="E95" s="48">
        <f t="shared" si="43"/>
        <v>0</v>
      </c>
      <c r="F95" s="48">
        <f t="shared" si="29"/>
        <v>0</v>
      </c>
      <c r="G95" s="48">
        <f t="shared" si="40"/>
        <v>0</v>
      </c>
      <c r="H95" s="48">
        <f t="shared" si="44"/>
        <v>0</v>
      </c>
      <c r="I95" s="48">
        <f t="shared" si="44"/>
        <v>0</v>
      </c>
      <c r="J95" s="48">
        <f t="shared" si="41"/>
        <v>0</v>
      </c>
      <c r="K95" s="6" t="b">
        <f t="shared" si="30"/>
        <v>1</v>
      </c>
      <c r="L95" s="6"/>
      <c r="N95" s="2">
        <f t="shared" si="31"/>
        <v>0</v>
      </c>
      <c r="O95" s="2">
        <f>IFERROR(VLOOKUP($A95,'강서영업본부 IU'!$A:$H,3,FALSE),0)</f>
        <v>0</v>
      </c>
      <c r="P95" s="2">
        <f>IFERROR(VLOOKUP($A95,'강서영업본부 IU'!$A:$H,4,FALSE),0)</f>
        <v>0</v>
      </c>
      <c r="Q95" s="2">
        <f>IFERROR(VLOOKUP($A95,'강서영업본부 IU'!$A:$H,5,FALSE),0)</f>
        <v>0</v>
      </c>
      <c r="R95" s="2">
        <f>IFERROR(VLOOKUP($A95,'강서영업본부 IU'!$A:$H,6,FALSE),0)</f>
        <v>0</v>
      </c>
      <c r="T95" s="2">
        <f>IFERROR(VLOOKUP($A95,'강서영업본부 IU'!$A:$H,8,FALSE),0)</f>
        <v>0</v>
      </c>
      <c r="U95" s="2">
        <f>IFERROR(VLOOKUP($A95,'강서영업본부 IU'!$A:$H,9,FALSE),0)</f>
        <v>0</v>
      </c>
      <c r="V95" s="2" t="b">
        <f t="shared" si="32"/>
        <v>1</v>
      </c>
      <c r="Z95" s="6">
        <f t="shared" si="33"/>
        <v>0</v>
      </c>
      <c r="AA95" s="2">
        <f t="shared" si="34"/>
        <v>0</v>
      </c>
      <c r="AB95" s="2">
        <f t="shared" si="35"/>
        <v>0</v>
      </c>
      <c r="AC95" s="2">
        <f t="shared" si="36"/>
        <v>0</v>
      </c>
      <c r="AD95" s="2">
        <f t="shared" si="37"/>
        <v>0</v>
      </c>
      <c r="AE95" s="2">
        <f t="shared" si="38"/>
        <v>0</v>
      </c>
      <c r="AF95" s="2">
        <f t="shared" si="39"/>
        <v>0</v>
      </c>
      <c r="AG95" s="2" t="b">
        <f t="shared" si="42"/>
        <v>1</v>
      </c>
    </row>
    <row r="96" spans="1:33" ht="16" x14ac:dyDescent="0.25">
      <c r="A96" s="23" t="s">
        <v>154</v>
      </c>
      <c r="B96" s="48">
        <f t="shared" si="45"/>
        <v>0</v>
      </c>
      <c r="C96" s="48">
        <f t="shared" si="43"/>
        <v>0</v>
      </c>
      <c r="D96" s="48">
        <f t="shared" si="43"/>
        <v>0</v>
      </c>
      <c r="E96" s="48">
        <f t="shared" si="43"/>
        <v>0</v>
      </c>
      <c r="F96" s="48">
        <f t="shared" si="29"/>
        <v>0</v>
      </c>
      <c r="G96" s="48">
        <f t="shared" si="40"/>
        <v>0</v>
      </c>
      <c r="H96" s="48">
        <f t="shared" si="44"/>
        <v>0</v>
      </c>
      <c r="I96" s="48">
        <f t="shared" si="44"/>
        <v>0</v>
      </c>
      <c r="J96" s="48">
        <f t="shared" si="41"/>
        <v>0</v>
      </c>
      <c r="K96" s="6" t="b">
        <f t="shared" si="30"/>
        <v>1</v>
      </c>
      <c r="L96" s="6"/>
      <c r="N96" s="2">
        <f t="shared" si="31"/>
        <v>0</v>
      </c>
      <c r="O96" s="2">
        <f>IFERROR(VLOOKUP($A96,'강서영업본부 IU'!$A:$H,3,FALSE),0)</f>
        <v>0</v>
      </c>
      <c r="P96" s="2">
        <f>IFERROR(VLOOKUP($A96,'강서영업본부 IU'!$A:$H,4,FALSE),0)</f>
        <v>0</v>
      </c>
      <c r="Q96" s="2">
        <f>IFERROR(VLOOKUP($A96,'강서영업본부 IU'!$A:$H,5,FALSE),0)</f>
        <v>0</v>
      </c>
      <c r="R96" s="2">
        <f>IFERROR(VLOOKUP($A96,'강서영업본부 IU'!$A:$H,6,FALSE),0)</f>
        <v>0</v>
      </c>
      <c r="T96" s="2">
        <f>IFERROR(VLOOKUP($A96,'강서영업본부 IU'!$A:$H,8,FALSE),0)</f>
        <v>0</v>
      </c>
      <c r="U96" s="2">
        <f>IFERROR(VLOOKUP($A96,'강서영업본부 IU'!$A:$H,9,FALSE),0)</f>
        <v>0</v>
      </c>
      <c r="V96" s="2" t="b">
        <f t="shared" si="32"/>
        <v>1</v>
      </c>
      <c r="Z96" s="6">
        <f t="shared" si="33"/>
        <v>0</v>
      </c>
      <c r="AA96" s="2">
        <f t="shared" si="34"/>
        <v>0</v>
      </c>
      <c r="AB96" s="2">
        <f t="shared" si="35"/>
        <v>0</v>
      </c>
      <c r="AC96" s="2">
        <f t="shared" si="36"/>
        <v>0</v>
      </c>
      <c r="AD96" s="2">
        <f t="shared" si="37"/>
        <v>0</v>
      </c>
      <c r="AE96" s="2">
        <f t="shared" si="38"/>
        <v>0</v>
      </c>
      <c r="AF96" s="2">
        <f t="shared" si="39"/>
        <v>0</v>
      </c>
      <c r="AG96" s="2" t="b">
        <f t="shared" si="42"/>
        <v>1</v>
      </c>
    </row>
    <row r="97" spans="1:33" ht="16" x14ac:dyDescent="0.25">
      <c r="A97" s="23" t="s">
        <v>56</v>
      </c>
      <c r="B97" s="48">
        <f t="shared" si="45"/>
        <v>0</v>
      </c>
      <c r="C97" s="48">
        <f t="shared" si="43"/>
        <v>0</v>
      </c>
      <c r="D97" s="48">
        <f t="shared" si="43"/>
        <v>0</v>
      </c>
      <c r="E97" s="48">
        <f t="shared" si="43"/>
        <v>0</v>
      </c>
      <c r="F97" s="48">
        <f t="shared" si="29"/>
        <v>0</v>
      </c>
      <c r="G97" s="48">
        <f t="shared" si="40"/>
        <v>0</v>
      </c>
      <c r="H97" s="48">
        <f t="shared" si="44"/>
        <v>0</v>
      </c>
      <c r="I97" s="48">
        <f t="shared" si="44"/>
        <v>0</v>
      </c>
      <c r="J97" s="48">
        <f t="shared" si="41"/>
        <v>0</v>
      </c>
      <c r="K97" s="6" t="b">
        <f t="shared" si="30"/>
        <v>1</v>
      </c>
      <c r="L97" s="6"/>
      <c r="N97" s="2">
        <f t="shared" si="31"/>
        <v>0</v>
      </c>
      <c r="O97" s="2">
        <f>IFERROR(VLOOKUP($A97,'강서영업본부 IU'!$A:$H,3,FALSE),0)</f>
        <v>0</v>
      </c>
      <c r="P97" s="2">
        <f>IFERROR(VLOOKUP($A97,'강서영업본부 IU'!$A:$H,4,FALSE),0)</f>
        <v>0</v>
      </c>
      <c r="Q97" s="2">
        <f>IFERROR(VLOOKUP($A97,'강서영업본부 IU'!$A:$H,5,FALSE),0)</f>
        <v>0</v>
      </c>
      <c r="R97" s="2">
        <f>IFERROR(VLOOKUP($A97,'강서영업본부 IU'!$A:$H,6,FALSE),0)</f>
        <v>0</v>
      </c>
      <c r="T97" s="2">
        <f>IFERROR(VLOOKUP($A97,'강서영업본부 IU'!$A:$H,8,FALSE),0)</f>
        <v>0</v>
      </c>
      <c r="U97" s="2">
        <f>IFERROR(VLOOKUP($A97,'강서영업본부 IU'!$A:$H,9,FALSE),0)</f>
        <v>0</v>
      </c>
      <c r="V97" s="2" t="b">
        <f t="shared" si="32"/>
        <v>1</v>
      </c>
      <c r="Z97" s="6">
        <f t="shared" si="33"/>
        <v>0</v>
      </c>
      <c r="AA97" s="2">
        <f t="shared" si="34"/>
        <v>0</v>
      </c>
      <c r="AB97" s="2">
        <f t="shared" si="35"/>
        <v>0</v>
      </c>
      <c r="AC97" s="2">
        <f t="shared" si="36"/>
        <v>0</v>
      </c>
      <c r="AD97" s="2">
        <f t="shared" si="37"/>
        <v>0</v>
      </c>
      <c r="AE97" s="2">
        <f t="shared" si="38"/>
        <v>0</v>
      </c>
      <c r="AF97" s="2">
        <f t="shared" si="39"/>
        <v>0</v>
      </c>
      <c r="AG97" s="2" t="b">
        <f t="shared" si="42"/>
        <v>1</v>
      </c>
    </row>
    <row r="98" spans="1:33" ht="16" x14ac:dyDescent="0.25">
      <c r="A98" s="27" t="s">
        <v>214</v>
      </c>
      <c r="B98" s="48">
        <f t="shared" si="45"/>
        <v>0</v>
      </c>
      <c r="C98" s="48">
        <f t="shared" si="43"/>
        <v>0</v>
      </c>
      <c r="D98" s="48">
        <f t="shared" si="43"/>
        <v>0</v>
      </c>
      <c r="E98" s="48">
        <f t="shared" si="43"/>
        <v>0</v>
      </c>
      <c r="F98" s="48">
        <f t="shared" si="29"/>
        <v>0</v>
      </c>
      <c r="G98" s="48">
        <f t="shared" si="40"/>
        <v>0</v>
      </c>
      <c r="H98" s="48">
        <f t="shared" si="44"/>
        <v>0</v>
      </c>
      <c r="I98" s="48">
        <f t="shared" si="44"/>
        <v>0</v>
      </c>
      <c r="J98" s="48">
        <f t="shared" si="41"/>
        <v>0</v>
      </c>
      <c r="K98" s="6" t="b">
        <f t="shared" si="30"/>
        <v>1</v>
      </c>
      <c r="L98" s="6"/>
      <c r="N98" s="2">
        <f t="shared" si="31"/>
        <v>0</v>
      </c>
      <c r="O98" s="2">
        <f>IFERROR(VLOOKUP($A98,'강서영업본부 IU'!$A:$H,3,FALSE),0)</f>
        <v>0</v>
      </c>
      <c r="P98" s="2">
        <f>IFERROR(VLOOKUP($A98,'강서영업본부 IU'!$A:$H,4,FALSE),0)</f>
        <v>0</v>
      </c>
      <c r="Q98" s="2">
        <f>IFERROR(VLOOKUP($A98,'강서영업본부 IU'!$A:$H,5,FALSE),0)</f>
        <v>0</v>
      </c>
      <c r="R98" s="2">
        <f>IFERROR(VLOOKUP($A98,'강서영업본부 IU'!$A:$H,6,FALSE),0)</f>
        <v>0</v>
      </c>
      <c r="T98" s="2">
        <f>IFERROR(VLOOKUP($A98,'강서영업본부 IU'!$A:$H,8,FALSE),0)</f>
        <v>0</v>
      </c>
      <c r="U98" s="2">
        <f>IFERROR(VLOOKUP($A98,'강서영업본부 IU'!$A:$H,9,FALSE),0)</f>
        <v>0</v>
      </c>
      <c r="V98" s="2" t="b">
        <f t="shared" si="32"/>
        <v>1</v>
      </c>
      <c r="Z98" s="6">
        <f t="shared" si="33"/>
        <v>0</v>
      </c>
      <c r="AA98" s="2">
        <f t="shared" si="34"/>
        <v>0</v>
      </c>
      <c r="AB98" s="2">
        <f t="shared" si="35"/>
        <v>0</v>
      </c>
      <c r="AC98" s="2">
        <f t="shared" si="36"/>
        <v>0</v>
      </c>
      <c r="AD98" s="2">
        <f t="shared" si="37"/>
        <v>0</v>
      </c>
      <c r="AE98" s="2">
        <f t="shared" si="38"/>
        <v>0</v>
      </c>
      <c r="AF98" s="2">
        <f t="shared" si="39"/>
        <v>0</v>
      </c>
      <c r="AG98" s="2" t="b">
        <f t="shared" si="42"/>
        <v>1</v>
      </c>
    </row>
    <row r="99" spans="1:33" ht="16" x14ac:dyDescent="0.25">
      <c r="A99" s="23" t="s">
        <v>129</v>
      </c>
      <c r="B99" s="48">
        <f t="shared" si="45"/>
        <v>0</v>
      </c>
      <c r="C99" s="48">
        <f t="shared" si="43"/>
        <v>0</v>
      </c>
      <c r="D99" s="48">
        <f t="shared" si="43"/>
        <v>0</v>
      </c>
      <c r="E99" s="48">
        <f t="shared" si="43"/>
        <v>0</v>
      </c>
      <c r="F99" s="48">
        <f t="shared" si="29"/>
        <v>0</v>
      </c>
      <c r="G99" s="48">
        <f t="shared" si="40"/>
        <v>0</v>
      </c>
      <c r="H99" s="48">
        <f t="shared" si="44"/>
        <v>0</v>
      </c>
      <c r="I99" s="48">
        <f t="shared" si="44"/>
        <v>0</v>
      </c>
      <c r="J99" s="48">
        <f t="shared" si="41"/>
        <v>0</v>
      </c>
      <c r="K99" s="6" t="b">
        <f t="shared" si="30"/>
        <v>1</v>
      </c>
      <c r="L99" s="6"/>
      <c r="N99" s="2">
        <f t="shared" si="31"/>
        <v>0</v>
      </c>
      <c r="O99" s="2">
        <f>IFERROR(VLOOKUP($A99,'강서영업본부 IU'!$A:$H,3,FALSE),0)</f>
        <v>0</v>
      </c>
      <c r="P99" s="2">
        <f>IFERROR(VLOOKUP($A99,'강서영업본부 IU'!$A:$H,4,FALSE),0)</f>
        <v>0</v>
      </c>
      <c r="Q99" s="2">
        <f>IFERROR(VLOOKUP($A99,'강서영업본부 IU'!$A:$H,5,FALSE),0)</f>
        <v>0</v>
      </c>
      <c r="R99" s="2">
        <f>IFERROR(VLOOKUP($A99,'강서영업본부 IU'!$A:$H,6,FALSE),0)</f>
        <v>0</v>
      </c>
      <c r="T99" s="2">
        <f>IFERROR(VLOOKUP($A99,'강서영업본부 IU'!$A:$H,8,FALSE),0)</f>
        <v>0</v>
      </c>
      <c r="U99" s="2">
        <f>IFERROR(VLOOKUP($A99,'강서영업본부 IU'!$A:$H,9,FALSE),0)</f>
        <v>0</v>
      </c>
      <c r="V99" s="2" t="b">
        <f t="shared" si="32"/>
        <v>1</v>
      </c>
      <c r="Z99" s="6">
        <f t="shared" si="33"/>
        <v>0</v>
      </c>
      <c r="AA99" s="2">
        <f t="shared" si="34"/>
        <v>0</v>
      </c>
      <c r="AB99" s="2">
        <f t="shared" si="35"/>
        <v>0</v>
      </c>
      <c r="AC99" s="2">
        <f t="shared" si="36"/>
        <v>0</v>
      </c>
      <c r="AD99" s="2">
        <f t="shared" si="37"/>
        <v>0</v>
      </c>
      <c r="AE99" s="2">
        <f t="shared" ref="AE99:AE116" si="46">$Z99*T$259</f>
        <v>0</v>
      </c>
      <c r="AF99" s="2">
        <f t="shared" ref="AF99:AF116" si="47">$Z99*U$259</f>
        <v>0</v>
      </c>
      <c r="AG99" s="2" t="b">
        <f t="shared" si="42"/>
        <v>1</v>
      </c>
    </row>
    <row r="100" spans="1:33" ht="16" x14ac:dyDescent="0.25">
      <c r="A100" s="23" t="s">
        <v>215</v>
      </c>
      <c r="B100" s="48">
        <f t="shared" si="45"/>
        <v>0</v>
      </c>
      <c r="C100" s="48">
        <f t="shared" si="43"/>
        <v>0</v>
      </c>
      <c r="D100" s="48">
        <f t="shared" si="43"/>
        <v>0</v>
      </c>
      <c r="E100" s="48">
        <f t="shared" si="43"/>
        <v>0</v>
      </c>
      <c r="F100" s="48">
        <f t="shared" si="29"/>
        <v>0</v>
      </c>
      <c r="G100" s="48">
        <f t="shared" si="40"/>
        <v>0</v>
      </c>
      <c r="H100" s="48">
        <f t="shared" si="44"/>
        <v>0</v>
      </c>
      <c r="I100" s="48">
        <f t="shared" si="44"/>
        <v>0</v>
      </c>
      <c r="J100" s="48">
        <f t="shared" si="41"/>
        <v>0</v>
      </c>
      <c r="K100" s="6" t="b">
        <f t="shared" si="30"/>
        <v>1</v>
      </c>
      <c r="L100" s="6"/>
      <c r="N100" s="2">
        <f t="shared" si="31"/>
        <v>0</v>
      </c>
      <c r="O100" s="2">
        <f>IFERROR(VLOOKUP($A100,'강서영업본부 IU'!$A:$H,3,FALSE),0)</f>
        <v>0</v>
      </c>
      <c r="P100" s="2">
        <f>IFERROR(VLOOKUP($A100,'강서영업본부 IU'!$A:$H,4,FALSE),0)</f>
        <v>0</v>
      </c>
      <c r="Q100" s="2">
        <f>IFERROR(VLOOKUP($A100,'강서영업본부 IU'!$A:$H,5,FALSE),0)</f>
        <v>0</v>
      </c>
      <c r="R100" s="2">
        <f>IFERROR(VLOOKUP($A100,'강서영업본부 IU'!$A:$H,6,FALSE),0)</f>
        <v>0</v>
      </c>
      <c r="T100" s="2">
        <f>IFERROR(VLOOKUP($A100,'강서영업본부 IU'!$A:$H,8,FALSE),0)</f>
        <v>0</v>
      </c>
      <c r="U100" s="2">
        <f>IFERROR(VLOOKUP($A100,'강서영업본부 IU'!$A:$H,9,FALSE),0)</f>
        <v>0</v>
      </c>
      <c r="V100" s="2" t="b">
        <f t="shared" si="32"/>
        <v>1</v>
      </c>
      <c r="Z100" s="6">
        <f t="shared" si="33"/>
        <v>0</v>
      </c>
      <c r="AA100" s="2">
        <f t="shared" si="34"/>
        <v>0</v>
      </c>
      <c r="AB100" s="2">
        <f t="shared" si="35"/>
        <v>0</v>
      </c>
      <c r="AC100" s="2">
        <f t="shared" si="36"/>
        <v>0</v>
      </c>
      <c r="AD100" s="2">
        <f t="shared" si="37"/>
        <v>0</v>
      </c>
      <c r="AE100" s="2">
        <f t="shared" si="46"/>
        <v>0</v>
      </c>
      <c r="AF100" s="2">
        <f t="shared" si="47"/>
        <v>0</v>
      </c>
      <c r="AG100" s="2" t="b">
        <f t="shared" si="42"/>
        <v>1</v>
      </c>
    </row>
    <row r="101" spans="1:33" ht="16" x14ac:dyDescent="0.25">
      <c r="A101" s="23" t="s">
        <v>336</v>
      </c>
      <c r="B101" s="48">
        <f t="shared" si="45"/>
        <v>0</v>
      </c>
      <c r="C101" s="48">
        <f t="shared" si="43"/>
        <v>0</v>
      </c>
      <c r="D101" s="48">
        <f t="shared" si="43"/>
        <v>0</v>
      </c>
      <c r="E101" s="48">
        <f t="shared" si="43"/>
        <v>0</v>
      </c>
      <c r="F101" s="48">
        <f t="shared" si="29"/>
        <v>0</v>
      </c>
      <c r="G101" s="48">
        <f t="shared" si="40"/>
        <v>0</v>
      </c>
      <c r="H101" s="48">
        <f t="shared" si="44"/>
        <v>0</v>
      </c>
      <c r="I101" s="48">
        <f t="shared" si="44"/>
        <v>0</v>
      </c>
      <c r="J101" s="48">
        <f t="shared" si="41"/>
        <v>0</v>
      </c>
      <c r="K101" s="6" t="b">
        <f t="shared" si="30"/>
        <v>1</v>
      </c>
      <c r="L101" s="6"/>
      <c r="N101" s="2">
        <f t="shared" si="31"/>
        <v>0</v>
      </c>
      <c r="O101" s="2">
        <f>IFERROR(VLOOKUP($A101,'강서영업본부 IU'!$A:$H,3,FALSE),0)</f>
        <v>0</v>
      </c>
      <c r="P101" s="2">
        <f>IFERROR(VLOOKUP($A101,'강서영업본부 IU'!$A:$H,4,FALSE),0)</f>
        <v>0</v>
      </c>
      <c r="Q101" s="2">
        <f>IFERROR(VLOOKUP($A101,'강서영업본부 IU'!$A:$H,5,FALSE),0)</f>
        <v>0</v>
      </c>
      <c r="R101" s="2">
        <f>IFERROR(VLOOKUP($A101,'강서영업본부 IU'!$A:$H,6,FALSE),0)</f>
        <v>0</v>
      </c>
      <c r="T101" s="2">
        <f>IFERROR(VLOOKUP($A101,'강서영업본부 IU'!$A:$H,8,FALSE),0)</f>
        <v>0</v>
      </c>
      <c r="U101" s="2">
        <f>IFERROR(VLOOKUP($A101,'강서영업본부 IU'!$A:$H,9,FALSE),0)</f>
        <v>0</v>
      </c>
      <c r="V101" s="2" t="b">
        <f t="shared" si="32"/>
        <v>1</v>
      </c>
      <c r="Z101" s="6">
        <f t="shared" si="33"/>
        <v>0</v>
      </c>
      <c r="AA101" s="2">
        <f t="shared" si="34"/>
        <v>0</v>
      </c>
      <c r="AB101" s="2">
        <f t="shared" si="35"/>
        <v>0</v>
      </c>
      <c r="AC101" s="2">
        <f t="shared" si="36"/>
        <v>0</v>
      </c>
      <c r="AD101" s="2">
        <f t="shared" si="37"/>
        <v>0</v>
      </c>
      <c r="AE101" s="2">
        <f t="shared" si="46"/>
        <v>0</v>
      </c>
      <c r="AF101" s="2">
        <f t="shared" si="47"/>
        <v>0</v>
      </c>
      <c r="AG101" s="2" t="b">
        <f t="shared" si="42"/>
        <v>1</v>
      </c>
    </row>
    <row r="102" spans="1:33" ht="16" x14ac:dyDescent="0.25">
      <c r="A102" s="23" t="s">
        <v>216</v>
      </c>
      <c r="B102" s="48">
        <f t="shared" si="45"/>
        <v>0</v>
      </c>
      <c r="C102" s="48">
        <f t="shared" si="43"/>
        <v>0</v>
      </c>
      <c r="D102" s="48">
        <f t="shared" si="43"/>
        <v>0</v>
      </c>
      <c r="E102" s="48">
        <f t="shared" si="43"/>
        <v>0</v>
      </c>
      <c r="F102" s="48">
        <f t="shared" si="29"/>
        <v>0</v>
      </c>
      <c r="G102" s="48">
        <f t="shared" si="40"/>
        <v>0</v>
      </c>
      <c r="H102" s="48">
        <f t="shared" si="44"/>
        <v>0</v>
      </c>
      <c r="I102" s="48">
        <f t="shared" si="44"/>
        <v>0</v>
      </c>
      <c r="J102" s="48">
        <f t="shared" si="41"/>
        <v>0</v>
      </c>
      <c r="K102" s="6" t="b">
        <f t="shared" si="30"/>
        <v>1</v>
      </c>
      <c r="L102" s="6"/>
      <c r="N102" s="2">
        <f t="shared" si="31"/>
        <v>0</v>
      </c>
      <c r="O102" s="2">
        <f>IFERROR(VLOOKUP($A102,'강서영업본부 IU'!$A:$H,3,FALSE),0)</f>
        <v>0</v>
      </c>
      <c r="P102" s="2">
        <f>IFERROR(VLOOKUP($A102,'강서영업본부 IU'!$A:$H,4,FALSE),0)</f>
        <v>0</v>
      </c>
      <c r="Q102" s="2">
        <f>IFERROR(VLOOKUP($A102,'강서영업본부 IU'!$A:$H,5,FALSE),0)</f>
        <v>0</v>
      </c>
      <c r="R102" s="2">
        <f>IFERROR(VLOOKUP($A102,'강서영업본부 IU'!$A:$H,6,FALSE),0)</f>
        <v>0</v>
      </c>
      <c r="T102" s="2">
        <f>IFERROR(VLOOKUP($A102,'강서영업본부 IU'!$A:$H,8,FALSE),0)</f>
        <v>0</v>
      </c>
      <c r="U102" s="2">
        <f>IFERROR(VLOOKUP($A102,'강서영업본부 IU'!$A:$H,9,FALSE),0)</f>
        <v>0</v>
      </c>
      <c r="V102" s="2" t="b">
        <f t="shared" si="32"/>
        <v>1</v>
      </c>
      <c r="Z102" s="6">
        <f t="shared" si="33"/>
        <v>0</v>
      </c>
      <c r="AA102" s="2">
        <f t="shared" si="34"/>
        <v>0</v>
      </c>
      <c r="AB102" s="2">
        <f t="shared" si="35"/>
        <v>0</v>
      </c>
      <c r="AC102" s="2">
        <f t="shared" si="36"/>
        <v>0</v>
      </c>
      <c r="AD102" s="2">
        <f t="shared" si="37"/>
        <v>0</v>
      </c>
      <c r="AE102" s="2">
        <f t="shared" si="46"/>
        <v>0</v>
      </c>
      <c r="AF102" s="2">
        <f t="shared" si="47"/>
        <v>0</v>
      </c>
      <c r="AG102" s="2" t="b">
        <f t="shared" si="42"/>
        <v>1</v>
      </c>
    </row>
    <row r="103" spans="1:33" ht="16" x14ac:dyDescent="0.25">
      <c r="A103" s="23" t="s">
        <v>130</v>
      </c>
      <c r="B103" s="48">
        <f t="shared" si="45"/>
        <v>0</v>
      </c>
      <c r="C103" s="48">
        <f t="shared" si="43"/>
        <v>0</v>
      </c>
      <c r="D103" s="48">
        <f t="shared" si="43"/>
        <v>0</v>
      </c>
      <c r="E103" s="48">
        <f t="shared" si="43"/>
        <v>0</v>
      </c>
      <c r="F103" s="48">
        <f t="shared" si="29"/>
        <v>0</v>
      </c>
      <c r="G103" s="48">
        <f t="shared" si="40"/>
        <v>0</v>
      </c>
      <c r="H103" s="48">
        <f t="shared" si="44"/>
        <v>0</v>
      </c>
      <c r="I103" s="48">
        <f t="shared" si="44"/>
        <v>0</v>
      </c>
      <c r="J103" s="48">
        <f t="shared" si="41"/>
        <v>0</v>
      </c>
      <c r="K103" s="6" t="b">
        <f t="shared" si="30"/>
        <v>1</v>
      </c>
      <c r="L103" s="6"/>
      <c r="N103" s="2">
        <f t="shared" si="31"/>
        <v>0</v>
      </c>
      <c r="O103" s="2">
        <f>IFERROR(VLOOKUP($A103,'강서영업본부 IU'!$A:$H,3,FALSE),0)</f>
        <v>0</v>
      </c>
      <c r="P103" s="2">
        <f>IFERROR(VLOOKUP($A103,'강서영업본부 IU'!$A:$H,4,FALSE),0)</f>
        <v>0</v>
      </c>
      <c r="Q103" s="2">
        <f>IFERROR(VLOOKUP($A103,'강서영업본부 IU'!$A:$H,5,FALSE),0)</f>
        <v>0</v>
      </c>
      <c r="R103" s="2">
        <f>IFERROR(VLOOKUP($A103,'강서영업본부 IU'!$A:$H,6,FALSE),0)</f>
        <v>0</v>
      </c>
      <c r="T103" s="2">
        <f>IFERROR(VLOOKUP($A103,'강서영업본부 IU'!$A:$H,8,FALSE),0)</f>
        <v>0</v>
      </c>
      <c r="U103" s="2">
        <f>IFERROR(VLOOKUP($A103,'강서영업본부 IU'!$A:$H,9,FALSE),0)</f>
        <v>0</v>
      </c>
      <c r="V103" s="2" t="b">
        <f t="shared" si="32"/>
        <v>1</v>
      </c>
      <c r="Z103" s="6">
        <f t="shared" si="33"/>
        <v>0</v>
      </c>
      <c r="AA103" s="2">
        <f t="shared" si="34"/>
        <v>0</v>
      </c>
      <c r="AB103" s="2">
        <f t="shared" si="35"/>
        <v>0</v>
      </c>
      <c r="AC103" s="2">
        <f t="shared" si="36"/>
        <v>0</v>
      </c>
      <c r="AD103" s="2">
        <f t="shared" si="37"/>
        <v>0</v>
      </c>
      <c r="AE103" s="2">
        <f t="shared" si="46"/>
        <v>0</v>
      </c>
      <c r="AF103" s="2">
        <f t="shared" si="47"/>
        <v>0</v>
      </c>
      <c r="AG103" s="2" t="b">
        <f t="shared" si="42"/>
        <v>1</v>
      </c>
    </row>
    <row r="104" spans="1:33" ht="16" x14ac:dyDescent="0.25">
      <c r="A104" s="23" t="s">
        <v>57</v>
      </c>
      <c r="B104" s="48">
        <f t="shared" si="45"/>
        <v>0</v>
      </c>
      <c r="C104" s="48">
        <f t="shared" si="43"/>
        <v>0</v>
      </c>
      <c r="D104" s="48">
        <f t="shared" si="43"/>
        <v>0</v>
      </c>
      <c r="E104" s="48">
        <f t="shared" si="43"/>
        <v>0</v>
      </c>
      <c r="F104" s="48">
        <f t="shared" si="29"/>
        <v>0</v>
      </c>
      <c r="G104" s="48">
        <f t="shared" si="40"/>
        <v>0</v>
      </c>
      <c r="H104" s="48">
        <f t="shared" si="44"/>
        <v>0</v>
      </c>
      <c r="I104" s="48">
        <f t="shared" si="44"/>
        <v>0</v>
      </c>
      <c r="J104" s="48">
        <f t="shared" si="41"/>
        <v>0</v>
      </c>
      <c r="K104" s="6" t="b">
        <f t="shared" si="30"/>
        <v>1</v>
      </c>
      <c r="L104" s="6"/>
      <c r="N104" s="2">
        <f t="shared" si="31"/>
        <v>0</v>
      </c>
      <c r="O104" s="2">
        <f>IFERROR(VLOOKUP($A104,'강서영업본부 IU'!$A:$H,3,FALSE),0)</f>
        <v>0</v>
      </c>
      <c r="P104" s="2">
        <f>IFERROR(VLOOKUP($A104,'강서영업본부 IU'!$A:$H,4,FALSE),0)</f>
        <v>0</v>
      </c>
      <c r="Q104" s="2">
        <f>IFERROR(VLOOKUP($A104,'강서영업본부 IU'!$A:$H,5,FALSE),0)</f>
        <v>0</v>
      </c>
      <c r="R104" s="2">
        <f>IFERROR(VLOOKUP($A104,'강서영업본부 IU'!$A:$H,6,FALSE),0)</f>
        <v>0</v>
      </c>
      <c r="T104" s="2">
        <f>IFERROR(VLOOKUP($A104,'강서영업본부 IU'!$A:$H,8,FALSE),0)</f>
        <v>0</v>
      </c>
      <c r="U104" s="2">
        <f>IFERROR(VLOOKUP($A104,'강서영업본부 IU'!$A:$H,9,FALSE),0)</f>
        <v>0</v>
      </c>
      <c r="V104" s="2" t="b">
        <f t="shared" si="32"/>
        <v>1</v>
      </c>
      <c r="Z104" s="6">
        <f t="shared" si="33"/>
        <v>0</v>
      </c>
      <c r="AA104" s="2">
        <f t="shared" si="34"/>
        <v>0</v>
      </c>
      <c r="AB104" s="2">
        <f t="shared" si="35"/>
        <v>0</v>
      </c>
      <c r="AC104" s="2">
        <f t="shared" si="36"/>
        <v>0</v>
      </c>
      <c r="AD104" s="2">
        <f t="shared" si="37"/>
        <v>0</v>
      </c>
      <c r="AE104" s="2">
        <f t="shared" si="46"/>
        <v>0</v>
      </c>
      <c r="AF104" s="2">
        <f t="shared" si="47"/>
        <v>0</v>
      </c>
      <c r="AG104" s="2" t="b">
        <f t="shared" si="42"/>
        <v>1</v>
      </c>
    </row>
    <row r="105" spans="1:33" ht="16" x14ac:dyDescent="0.25">
      <c r="A105" s="23" t="s">
        <v>58</v>
      </c>
      <c r="B105" s="48">
        <f t="shared" si="45"/>
        <v>0</v>
      </c>
      <c r="C105" s="48">
        <f t="shared" si="43"/>
        <v>0</v>
      </c>
      <c r="D105" s="48">
        <f t="shared" si="43"/>
        <v>0</v>
      </c>
      <c r="E105" s="48">
        <f t="shared" si="43"/>
        <v>0</v>
      </c>
      <c r="F105" s="48">
        <f t="shared" si="29"/>
        <v>0</v>
      </c>
      <c r="G105" s="48">
        <f t="shared" si="40"/>
        <v>0</v>
      </c>
      <c r="H105" s="48">
        <f t="shared" si="44"/>
        <v>0</v>
      </c>
      <c r="I105" s="48">
        <f t="shared" si="44"/>
        <v>0</v>
      </c>
      <c r="J105" s="48">
        <f t="shared" si="41"/>
        <v>0</v>
      </c>
      <c r="K105" s="6" t="b">
        <f t="shared" si="30"/>
        <v>1</v>
      </c>
      <c r="L105" s="6"/>
      <c r="N105" s="2">
        <f t="shared" si="31"/>
        <v>0</v>
      </c>
      <c r="O105" s="2">
        <f>IFERROR(VLOOKUP($A105,'강서영업본부 IU'!$A:$H,3,FALSE),0)</f>
        <v>0</v>
      </c>
      <c r="P105" s="2">
        <f>IFERROR(VLOOKUP($A105,'강서영업본부 IU'!$A:$H,4,FALSE),0)</f>
        <v>0</v>
      </c>
      <c r="Q105" s="2">
        <f>IFERROR(VLOOKUP($A105,'강서영업본부 IU'!$A:$H,5,FALSE),0)</f>
        <v>0</v>
      </c>
      <c r="R105" s="2">
        <f>IFERROR(VLOOKUP($A105,'강서영업본부 IU'!$A:$H,6,FALSE),0)</f>
        <v>0</v>
      </c>
      <c r="T105" s="2">
        <f>IFERROR(VLOOKUP($A105,'강서영업본부 IU'!$A:$H,8,FALSE),0)</f>
        <v>0</v>
      </c>
      <c r="U105" s="2">
        <f>IFERROR(VLOOKUP($A105,'강서영업본부 IU'!$A:$H,9,FALSE),0)</f>
        <v>0</v>
      </c>
      <c r="V105" s="2" t="b">
        <f t="shared" si="32"/>
        <v>1</v>
      </c>
      <c r="Z105" s="6">
        <f t="shared" si="33"/>
        <v>0</v>
      </c>
      <c r="AA105" s="2">
        <f t="shared" si="34"/>
        <v>0</v>
      </c>
      <c r="AB105" s="2">
        <f t="shared" si="35"/>
        <v>0</v>
      </c>
      <c r="AC105" s="2">
        <f t="shared" si="36"/>
        <v>0</v>
      </c>
      <c r="AD105" s="2">
        <f t="shared" si="37"/>
        <v>0</v>
      </c>
      <c r="AE105" s="2">
        <f t="shared" si="46"/>
        <v>0</v>
      </c>
      <c r="AF105" s="2">
        <f t="shared" si="47"/>
        <v>0</v>
      </c>
      <c r="AG105" s="2" t="b">
        <f t="shared" si="42"/>
        <v>1</v>
      </c>
    </row>
    <row r="106" spans="1:33" ht="16" x14ac:dyDescent="0.25">
      <c r="A106" s="23" t="s">
        <v>59</v>
      </c>
      <c r="B106" s="48">
        <f t="shared" si="45"/>
        <v>0</v>
      </c>
      <c r="C106" s="48">
        <f t="shared" si="43"/>
        <v>0</v>
      </c>
      <c r="D106" s="48">
        <f t="shared" si="43"/>
        <v>0</v>
      </c>
      <c r="E106" s="48">
        <f t="shared" si="43"/>
        <v>0</v>
      </c>
      <c r="F106" s="48">
        <f t="shared" si="29"/>
        <v>0</v>
      </c>
      <c r="G106" s="48">
        <f t="shared" si="40"/>
        <v>0</v>
      </c>
      <c r="H106" s="48">
        <f t="shared" si="44"/>
        <v>0</v>
      </c>
      <c r="I106" s="48">
        <f t="shared" si="44"/>
        <v>0</v>
      </c>
      <c r="J106" s="48">
        <f t="shared" si="41"/>
        <v>0</v>
      </c>
      <c r="K106" s="6" t="b">
        <f t="shared" si="30"/>
        <v>1</v>
      </c>
      <c r="L106" s="6"/>
      <c r="N106" s="2">
        <f t="shared" si="31"/>
        <v>0</v>
      </c>
      <c r="O106" s="2">
        <f>IFERROR(VLOOKUP($A106,'강서영업본부 IU'!$A:$H,3,FALSE),0)</f>
        <v>0</v>
      </c>
      <c r="P106" s="2">
        <f>IFERROR(VLOOKUP($A106,'강서영업본부 IU'!$A:$H,4,FALSE),0)</f>
        <v>0</v>
      </c>
      <c r="Q106" s="2">
        <f>IFERROR(VLOOKUP($A106,'강서영업본부 IU'!$A:$H,5,FALSE),0)</f>
        <v>0</v>
      </c>
      <c r="R106" s="2">
        <f>IFERROR(VLOOKUP($A106,'강서영업본부 IU'!$A:$H,6,FALSE),0)</f>
        <v>0</v>
      </c>
      <c r="T106" s="2">
        <f>IFERROR(VLOOKUP($A106,'강서영업본부 IU'!$A:$H,8,FALSE),0)</f>
        <v>0</v>
      </c>
      <c r="U106" s="2">
        <f>IFERROR(VLOOKUP($A106,'강서영업본부 IU'!$A:$H,9,FALSE),0)</f>
        <v>0</v>
      </c>
      <c r="V106" s="2" t="b">
        <f t="shared" si="32"/>
        <v>1</v>
      </c>
      <c r="Z106" s="6">
        <f t="shared" si="33"/>
        <v>0</v>
      </c>
      <c r="AA106" s="2">
        <f t="shared" si="34"/>
        <v>0</v>
      </c>
      <c r="AB106" s="2">
        <f t="shared" si="35"/>
        <v>0</v>
      </c>
      <c r="AC106" s="2">
        <f t="shared" si="36"/>
        <v>0</v>
      </c>
      <c r="AD106" s="2">
        <f t="shared" si="37"/>
        <v>0</v>
      </c>
      <c r="AE106" s="2">
        <f t="shared" si="46"/>
        <v>0</v>
      </c>
      <c r="AF106" s="2">
        <f t="shared" si="47"/>
        <v>0</v>
      </c>
      <c r="AG106" s="2" t="b">
        <f t="shared" si="42"/>
        <v>1</v>
      </c>
    </row>
    <row r="107" spans="1:33" ht="16" x14ac:dyDescent="0.25">
      <c r="A107" s="28" t="s">
        <v>217</v>
      </c>
      <c r="B107" s="48">
        <f t="shared" si="45"/>
        <v>0</v>
      </c>
      <c r="C107" s="48">
        <f t="shared" si="43"/>
        <v>0</v>
      </c>
      <c r="D107" s="48">
        <f t="shared" si="43"/>
        <v>0</v>
      </c>
      <c r="E107" s="48">
        <f t="shared" si="43"/>
        <v>0</v>
      </c>
      <c r="F107" s="48">
        <f t="shared" si="29"/>
        <v>0</v>
      </c>
      <c r="G107" s="48">
        <f t="shared" si="40"/>
        <v>0</v>
      </c>
      <c r="H107" s="48">
        <f t="shared" si="44"/>
        <v>0</v>
      </c>
      <c r="I107" s="48">
        <f t="shared" si="44"/>
        <v>0</v>
      </c>
      <c r="J107" s="48">
        <f t="shared" si="41"/>
        <v>0</v>
      </c>
      <c r="K107" s="6" t="b">
        <f t="shared" si="30"/>
        <v>1</v>
      </c>
      <c r="L107" s="6"/>
      <c r="N107" s="2">
        <f t="shared" si="31"/>
        <v>0</v>
      </c>
      <c r="O107" s="2">
        <f>IFERROR(VLOOKUP($A107,'강서영업본부 IU'!$A:$H,3,FALSE),0)</f>
        <v>0</v>
      </c>
      <c r="P107" s="2">
        <f>IFERROR(VLOOKUP($A107,'강서영업본부 IU'!$A:$H,4,FALSE),0)</f>
        <v>0</v>
      </c>
      <c r="Q107" s="2">
        <f>IFERROR(VLOOKUP($A107,'강서영업본부 IU'!$A:$H,5,FALSE),0)</f>
        <v>0</v>
      </c>
      <c r="R107" s="2">
        <f>IFERROR(VLOOKUP($A107,'강서영업본부 IU'!$A:$H,6,FALSE),0)</f>
        <v>0</v>
      </c>
      <c r="T107" s="2">
        <f>IFERROR(VLOOKUP($A107,'강서영업본부 IU'!$A:$H,8,FALSE),0)</f>
        <v>0</v>
      </c>
      <c r="U107" s="2">
        <f>IFERROR(VLOOKUP($A107,'강서영업본부 IU'!$A:$H,9,FALSE),0)</f>
        <v>0</v>
      </c>
      <c r="V107" s="2" t="b">
        <f t="shared" si="32"/>
        <v>1</v>
      </c>
      <c r="Z107" s="6">
        <f t="shared" si="33"/>
        <v>0</v>
      </c>
      <c r="AA107" s="2">
        <f t="shared" si="34"/>
        <v>0</v>
      </c>
      <c r="AB107" s="2">
        <f t="shared" si="35"/>
        <v>0</v>
      </c>
      <c r="AC107" s="2">
        <f t="shared" si="36"/>
        <v>0</v>
      </c>
      <c r="AD107" s="2">
        <f t="shared" si="37"/>
        <v>0</v>
      </c>
      <c r="AE107" s="2">
        <f t="shared" si="46"/>
        <v>0</v>
      </c>
      <c r="AF107" s="2">
        <f t="shared" si="47"/>
        <v>0</v>
      </c>
      <c r="AG107" s="2" t="b">
        <f t="shared" si="42"/>
        <v>1</v>
      </c>
    </row>
    <row r="108" spans="1:33" ht="16" x14ac:dyDescent="0.25">
      <c r="A108" s="26" t="s">
        <v>60</v>
      </c>
      <c r="B108" s="48">
        <f t="shared" si="45"/>
        <v>23861982</v>
      </c>
      <c r="C108" s="48">
        <f t="shared" si="43"/>
        <v>15266992</v>
      </c>
      <c r="D108" s="48">
        <f t="shared" si="43"/>
        <v>8594990</v>
      </c>
      <c r="E108" s="48">
        <f t="shared" si="43"/>
        <v>0</v>
      </c>
      <c r="F108" s="48">
        <f t="shared" si="29"/>
        <v>0</v>
      </c>
      <c r="G108" s="48">
        <f t="shared" si="40"/>
        <v>0</v>
      </c>
      <c r="H108" s="48">
        <f t="shared" si="44"/>
        <v>0</v>
      </c>
      <c r="I108" s="48">
        <f t="shared" si="44"/>
        <v>0</v>
      </c>
      <c r="J108" s="48">
        <f t="shared" si="41"/>
        <v>0</v>
      </c>
      <c r="K108" s="6" t="b">
        <f t="shared" si="30"/>
        <v>1</v>
      </c>
      <c r="L108" s="6"/>
      <c r="N108" s="2">
        <f t="shared" si="31"/>
        <v>23861982</v>
      </c>
      <c r="O108" s="2">
        <f>IFERROR(VLOOKUP($A108,'강서영업본부 IU'!$A:$H,3,FALSE),0)</f>
        <v>0</v>
      </c>
      <c r="P108" s="2">
        <f>IFERROR(VLOOKUP($A108,'강서영업본부 IU'!$A:$H,4,FALSE),0)</f>
        <v>15266992</v>
      </c>
      <c r="Q108" s="2">
        <f>IFERROR(VLOOKUP($A108,'강서영업본부 IU'!$A:$H,5,FALSE),0)</f>
        <v>8594990</v>
      </c>
      <c r="R108" s="2">
        <f>IFERROR(VLOOKUP($A108,'강서영업본부 IU'!$A:$H,6,FALSE),0)</f>
        <v>0</v>
      </c>
      <c r="T108" s="2">
        <f>IFERROR(VLOOKUP($A108,'강서영업본부 IU'!$A:$H,8,FALSE),0)</f>
        <v>0</v>
      </c>
      <c r="U108" s="2">
        <f>IFERROR(VLOOKUP($A108,'강서영업본부 IU'!$A:$H,9,FALSE),0)</f>
        <v>0</v>
      </c>
      <c r="V108" s="2" t="b">
        <f t="shared" si="32"/>
        <v>1</v>
      </c>
      <c r="Z108" s="6">
        <f t="shared" si="33"/>
        <v>0</v>
      </c>
      <c r="AA108" s="2">
        <f t="shared" si="34"/>
        <v>0</v>
      </c>
      <c r="AB108" s="2">
        <f t="shared" si="35"/>
        <v>0</v>
      </c>
      <c r="AC108" s="2">
        <f t="shared" si="36"/>
        <v>0</v>
      </c>
      <c r="AD108" s="2">
        <f t="shared" si="37"/>
        <v>0</v>
      </c>
      <c r="AE108" s="2">
        <f t="shared" si="46"/>
        <v>0</v>
      </c>
      <c r="AF108" s="2">
        <f t="shared" si="47"/>
        <v>0</v>
      </c>
      <c r="AG108" s="2" t="b">
        <f t="shared" si="42"/>
        <v>1</v>
      </c>
    </row>
    <row r="109" spans="1:33" ht="16" x14ac:dyDescent="0.25">
      <c r="A109" s="28" t="s">
        <v>257</v>
      </c>
      <c r="B109" s="48">
        <f t="shared" si="45"/>
        <v>0</v>
      </c>
      <c r="C109" s="48">
        <f t="shared" si="43"/>
        <v>0</v>
      </c>
      <c r="D109" s="48">
        <f t="shared" si="43"/>
        <v>0</v>
      </c>
      <c r="E109" s="48">
        <f t="shared" si="43"/>
        <v>0</v>
      </c>
      <c r="F109" s="48">
        <f t="shared" si="29"/>
        <v>0</v>
      </c>
      <c r="G109" s="48">
        <f t="shared" si="40"/>
        <v>0</v>
      </c>
      <c r="H109" s="48">
        <f t="shared" si="44"/>
        <v>0</v>
      </c>
      <c r="I109" s="48">
        <f t="shared" si="44"/>
        <v>0</v>
      </c>
      <c r="J109" s="48">
        <f t="shared" si="41"/>
        <v>0</v>
      </c>
      <c r="K109" s="6" t="b">
        <f t="shared" si="30"/>
        <v>1</v>
      </c>
      <c r="L109" s="6"/>
      <c r="N109" s="2">
        <f t="shared" si="31"/>
        <v>0</v>
      </c>
      <c r="O109" s="2">
        <f>IFERROR(VLOOKUP($A109,'강서영업본부 IU'!$A:$H,3,FALSE),0)</f>
        <v>0</v>
      </c>
      <c r="P109" s="2">
        <f>IFERROR(VLOOKUP($A109,'강서영업본부 IU'!$A:$H,4,FALSE),0)</f>
        <v>0</v>
      </c>
      <c r="Q109" s="2">
        <f>IFERROR(VLOOKUP($A109,'강서영업본부 IU'!$A:$H,5,FALSE),0)</f>
        <v>0</v>
      </c>
      <c r="R109" s="2">
        <f>IFERROR(VLOOKUP($A109,'강서영업본부 IU'!$A:$H,6,FALSE),0)</f>
        <v>0</v>
      </c>
      <c r="T109" s="2">
        <f>IFERROR(VLOOKUP($A109,'강서영업본부 IU'!$A:$H,8,FALSE),0)</f>
        <v>0</v>
      </c>
      <c r="U109" s="2">
        <f>IFERROR(VLOOKUP($A109,'강서영업본부 IU'!$A:$H,9,FALSE),0)</f>
        <v>0</v>
      </c>
      <c r="V109" s="2" t="b">
        <f t="shared" si="32"/>
        <v>1</v>
      </c>
      <c r="Z109" s="6">
        <f t="shared" si="33"/>
        <v>0</v>
      </c>
      <c r="AA109" s="2">
        <f t="shared" si="34"/>
        <v>0</v>
      </c>
      <c r="AB109" s="2">
        <f t="shared" si="35"/>
        <v>0</v>
      </c>
      <c r="AC109" s="2">
        <f t="shared" si="36"/>
        <v>0</v>
      </c>
      <c r="AD109" s="2">
        <f t="shared" si="37"/>
        <v>0</v>
      </c>
      <c r="AE109" s="2">
        <f t="shared" si="46"/>
        <v>0</v>
      </c>
      <c r="AF109" s="2">
        <f t="shared" si="47"/>
        <v>0</v>
      </c>
      <c r="AG109" s="2" t="b">
        <f t="shared" si="42"/>
        <v>1</v>
      </c>
    </row>
    <row r="110" spans="1:33" ht="16" x14ac:dyDescent="0.25">
      <c r="A110" s="28" t="s">
        <v>330</v>
      </c>
      <c r="B110" s="48">
        <f t="shared" si="45"/>
        <v>0</v>
      </c>
      <c r="C110" s="48">
        <f t="shared" si="43"/>
        <v>0</v>
      </c>
      <c r="D110" s="48">
        <f t="shared" si="43"/>
        <v>0</v>
      </c>
      <c r="E110" s="48">
        <f t="shared" si="43"/>
        <v>0</v>
      </c>
      <c r="F110" s="48">
        <f t="shared" si="29"/>
        <v>0</v>
      </c>
      <c r="G110" s="48">
        <f t="shared" si="40"/>
        <v>0</v>
      </c>
      <c r="H110" s="48">
        <f t="shared" si="44"/>
        <v>0</v>
      </c>
      <c r="I110" s="48">
        <f t="shared" si="44"/>
        <v>0</v>
      </c>
      <c r="J110" s="48">
        <f t="shared" si="41"/>
        <v>0</v>
      </c>
      <c r="K110" s="6" t="b">
        <f t="shared" si="30"/>
        <v>1</v>
      </c>
      <c r="L110" s="6"/>
      <c r="N110" s="2">
        <f t="shared" si="31"/>
        <v>0</v>
      </c>
      <c r="O110" s="2">
        <f>IFERROR(VLOOKUP($A110,'강서영업본부 IU'!$A:$H,3,FALSE),0)</f>
        <v>0</v>
      </c>
      <c r="P110" s="2">
        <f>IFERROR(VLOOKUP($A110,'강서영업본부 IU'!$A:$H,4,FALSE),0)</f>
        <v>0</v>
      </c>
      <c r="Q110" s="2">
        <f>IFERROR(VLOOKUP($A110,'강서영업본부 IU'!$A:$H,5,FALSE),0)</f>
        <v>0</v>
      </c>
      <c r="R110" s="2">
        <f>IFERROR(VLOOKUP($A110,'강서영업본부 IU'!$A:$H,6,FALSE),0)</f>
        <v>0</v>
      </c>
      <c r="T110" s="2">
        <f>IFERROR(VLOOKUP($A110,'강서영업본부 IU'!$A:$H,8,FALSE),0)</f>
        <v>0</v>
      </c>
      <c r="U110" s="2">
        <f>IFERROR(VLOOKUP($A110,'강서영업본부 IU'!$A:$H,9,FALSE),0)</f>
        <v>0</v>
      </c>
      <c r="V110" s="2" t="b">
        <f t="shared" si="32"/>
        <v>1</v>
      </c>
      <c r="Z110" s="6">
        <f t="shared" si="33"/>
        <v>0</v>
      </c>
      <c r="AA110" s="2">
        <f t="shared" si="34"/>
        <v>0</v>
      </c>
      <c r="AB110" s="2">
        <f t="shared" si="35"/>
        <v>0</v>
      </c>
      <c r="AC110" s="2">
        <f t="shared" si="36"/>
        <v>0</v>
      </c>
      <c r="AD110" s="2">
        <f t="shared" si="37"/>
        <v>0</v>
      </c>
      <c r="AE110" s="2">
        <f t="shared" si="46"/>
        <v>0</v>
      </c>
      <c r="AF110" s="2">
        <f t="shared" si="47"/>
        <v>0</v>
      </c>
      <c r="AG110" s="2" t="b">
        <f t="shared" si="42"/>
        <v>1</v>
      </c>
    </row>
    <row r="111" spans="1:33" ht="16" x14ac:dyDescent="0.25">
      <c r="A111" s="28" t="s">
        <v>332</v>
      </c>
      <c r="B111" s="48">
        <f t="shared" si="45"/>
        <v>0</v>
      </c>
      <c r="C111" s="48">
        <f t="shared" si="43"/>
        <v>0</v>
      </c>
      <c r="D111" s="48">
        <f t="shared" si="43"/>
        <v>0</v>
      </c>
      <c r="E111" s="48">
        <f t="shared" si="43"/>
        <v>0</v>
      </c>
      <c r="F111" s="48">
        <f t="shared" si="29"/>
        <v>0</v>
      </c>
      <c r="G111" s="48">
        <f t="shared" si="40"/>
        <v>0</v>
      </c>
      <c r="H111" s="48">
        <f t="shared" si="44"/>
        <v>0</v>
      </c>
      <c r="I111" s="48">
        <f t="shared" si="44"/>
        <v>0</v>
      </c>
      <c r="J111" s="48">
        <f t="shared" si="41"/>
        <v>0</v>
      </c>
      <c r="K111" s="6" t="b">
        <f t="shared" si="30"/>
        <v>1</v>
      </c>
      <c r="L111" s="6"/>
      <c r="N111" s="2">
        <f t="shared" si="31"/>
        <v>0</v>
      </c>
      <c r="O111" s="2">
        <f>IFERROR(VLOOKUP($A111,'강서영업본부 IU'!$A:$H,3,FALSE),0)</f>
        <v>0</v>
      </c>
      <c r="P111" s="2">
        <f>IFERROR(VLOOKUP($A111,'강서영업본부 IU'!$A:$H,4,FALSE),0)</f>
        <v>0</v>
      </c>
      <c r="Q111" s="2">
        <f>IFERROR(VLOOKUP($A111,'강서영업본부 IU'!$A:$H,5,FALSE),0)</f>
        <v>0</v>
      </c>
      <c r="R111" s="2">
        <f>IFERROR(VLOOKUP($A111,'강서영업본부 IU'!$A:$H,6,FALSE),0)</f>
        <v>0</v>
      </c>
      <c r="T111" s="2">
        <f>IFERROR(VLOOKUP($A111,'강서영업본부 IU'!$A:$H,8,FALSE),0)</f>
        <v>0</v>
      </c>
      <c r="U111" s="2">
        <f>IFERROR(VLOOKUP($A111,'강서영업본부 IU'!$A:$H,9,FALSE),0)</f>
        <v>0</v>
      </c>
      <c r="V111" s="2" t="b">
        <f t="shared" si="32"/>
        <v>1</v>
      </c>
      <c r="Z111" s="6">
        <f t="shared" si="33"/>
        <v>0</v>
      </c>
      <c r="AA111" s="2">
        <f t="shared" si="34"/>
        <v>0</v>
      </c>
      <c r="AB111" s="2">
        <f t="shared" si="35"/>
        <v>0</v>
      </c>
      <c r="AC111" s="2">
        <f t="shared" si="36"/>
        <v>0</v>
      </c>
      <c r="AD111" s="2">
        <f t="shared" si="37"/>
        <v>0</v>
      </c>
      <c r="AE111" s="2">
        <f t="shared" si="46"/>
        <v>0</v>
      </c>
      <c r="AF111" s="2">
        <f t="shared" si="47"/>
        <v>0</v>
      </c>
      <c r="AG111" s="2" t="b">
        <f t="shared" si="42"/>
        <v>1</v>
      </c>
    </row>
    <row r="112" spans="1:33" ht="16" x14ac:dyDescent="0.25">
      <c r="A112" s="28" t="s">
        <v>331</v>
      </c>
      <c r="B112" s="48">
        <f t="shared" si="45"/>
        <v>0</v>
      </c>
      <c r="C112" s="48">
        <f t="shared" si="43"/>
        <v>0</v>
      </c>
      <c r="D112" s="48">
        <f t="shared" si="43"/>
        <v>0</v>
      </c>
      <c r="E112" s="48">
        <f t="shared" si="43"/>
        <v>0</v>
      </c>
      <c r="F112" s="48">
        <f t="shared" si="29"/>
        <v>0</v>
      </c>
      <c r="G112" s="48">
        <f t="shared" si="40"/>
        <v>0</v>
      </c>
      <c r="H112" s="48">
        <f t="shared" si="44"/>
        <v>0</v>
      </c>
      <c r="I112" s="48">
        <f t="shared" si="44"/>
        <v>0</v>
      </c>
      <c r="J112" s="48">
        <f t="shared" si="41"/>
        <v>0</v>
      </c>
      <c r="K112" s="6" t="b">
        <f t="shared" si="30"/>
        <v>1</v>
      </c>
      <c r="L112" s="6"/>
      <c r="N112" s="2">
        <f t="shared" si="31"/>
        <v>0</v>
      </c>
      <c r="O112" s="2">
        <f>IFERROR(VLOOKUP($A112,'강서영업본부 IU'!$A:$H,3,FALSE),0)</f>
        <v>0</v>
      </c>
      <c r="P112" s="2">
        <f>IFERROR(VLOOKUP($A112,'강서영업본부 IU'!$A:$H,4,FALSE),0)</f>
        <v>0</v>
      </c>
      <c r="Q112" s="2">
        <f>IFERROR(VLOOKUP($A112,'강서영업본부 IU'!$A:$H,5,FALSE),0)</f>
        <v>0</v>
      </c>
      <c r="R112" s="2">
        <f>IFERROR(VLOOKUP($A112,'강서영업본부 IU'!$A:$H,6,FALSE),0)</f>
        <v>0</v>
      </c>
      <c r="T112" s="2">
        <f>IFERROR(VLOOKUP($A112,'강서영업본부 IU'!$A:$H,8,FALSE),0)</f>
        <v>0</v>
      </c>
      <c r="U112" s="2">
        <f>IFERROR(VLOOKUP($A112,'강서영업본부 IU'!$A:$H,9,FALSE),0)</f>
        <v>0</v>
      </c>
      <c r="V112" s="2" t="b">
        <f t="shared" si="32"/>
        <v>1</v>
      </c>
      <c r="Z112" s="6">
        <f t="shared" si="33"/>
        <v>0</v>
      </c>
      <c r="AA112" s="2">
        <f t="shared" si="34"/>
        <v>0</v>
      </c>
      <c r="AB112" s="2">
        <f t="shared" si="35"/>
        <v>0</v>
      </c>
      <c r="AC112" s="2">
        <f t="shared" si="36"/>
        <v>0</v>
      </c>
      <c r="AD112" s="2">
        <f t="shared" si="37"/>
        <v>0</v>
      </c>
      <c r="AE112" s="2">
        <f t="shared" si="46"/>
        <v>0</v>
      </c>
      <c r="AF112" s="2">
        <f t="shared" si="47"/>
        <v>0</v>
      </c>
      <c r="AG112" s="2" t="b">
        <f t="shared" si="42"/>
        <v>1</v>
      </c>
    </row>
    <row r="113" spans="1:33" ht="16" x14ac:dyDescent="0.25">
      <c r="A113" s="24" t="s">
        <v>61</v>
      </c>
      <c r="B113" s="48">
        <f t="shared" si="45"/>
        <v>674800</v>
      </c>
      <c r="C113" s="48">
        <f t="shared" si="43"/>
        <v>0</v>
      </c>
      <c r="D113" s="48">
        <f t="shared" si="43"/>
        <v>590800</v>
      </c>
      <c r="E113" s="48">
        <f t="shared" si="43"/>
        <v>84000</v>
      </c>
      <c r="F113" s="48">
        <f t="shared" si="29"/>
        <v>0</v>
      </c>
      <c r="G113" s="48">
        <f t="shared" si="40"/>
        <v>0</v>
      </c>
      <c r="H113" s="48">
        <f t="shared" si="44"/>
        <v>0</v>
      </c>
      <c r="I113" s="48">
        <f t="shared" si="44"/>
        <v>0</v>
      </c>
      <c r="J113" s="48">
        <f t="shared" si="41"/>
        <v>0</v>
      </c>
      <c r="K113" s="6" t="b">
        <f t="shared" si="30"/>
        <v>1</v>
      </c>
      <c r="L113" s="6"/>
      <c r="N113" s="2">
        <f t="shared" si="31"/>
        <v>674800</v>
      </c>
      <c r="O113" s="2">
        <f>IFERROR(VLOOKUP($A113,'강서영업본부 IU'!$A:$H,3,FALSE),0)</f>
        <v>0</v>
      </c>
      <c r="P113" s="2">
        <f>IFERROR(VLOOKUP($A113,'강서영업본부 IU'!$A:$H,4,FALSE),0)</f>
        <v>0</v>
      </c>
      <c r="Q113" s="2">
        <f>IFERROR(VLOOKUP($A113,'강서영업본부 IU'!$A:$H,5,FALSE),0)</f>
        <v>590800</v>
      </c>
      <c r="R113" s="2">
        <f>IFERROR(VLOOKUP($A113,'강서영업본부 IU'!$A:$H,6,FALSE),0)</f>
        <v>84000</v>
      </c>
      <c r="T113" s="2">
        <f>IFERROR(VLOOKUP($A113,'강서영업본부 IU'!$A:$H,8,FALSE),0)</f>
        <v>0</v>
      </c>
      <c r="U113" s="2">
        <f>IFERROR(VLOOKUP($A113,'강서영업본부 IU'!$A:$H,9,FALSE),0)</f>
        <v>0</v>
      </c>
      <c r="V113" s="2" t="b">
        <f t="shared" si="32"/>
        <v>1</v>
      </c>
      <c r="Z113" s="6">
        <f t="shared" si="33"/>
        <v>0</v>
      </c>
      <c r="AA113" s="2">
        <f t="shared" si="34"/>
        <v>0</v>
      </c>
      <c r="AB113" s="2">
        <f t="shared" si="35"/>
        <v>0</v>
      </c>
      <c r="AC113" s="2">
        <f t="shared" si="36"/>
        <v>0</v>
      </c>
      <c r="AD113" s="2">
        <f t="shared" si="37"/>
        <v>0</v>
      </c>
      <c r="AE113" s="2">
        <f t="shared" si="46"/>
        <v>0</v>
      </c>
      <c r="AF113" s="2">
        <f t="shared" si="47"/>
        <v>0</v>
      </c>
      <c r="AG113" s="2" t="b">
        <f t="shared" si="42"/>
        <v>1</v>
      </c>
    </row>
    <row r="114" spans="1:33" ht="16" x14ac:dyDescent="0.25">
      <c r="A114" s="23" t="s">
        <v>62</v>
      </c>
      <c r="B114" s="48">
        <f t="shared" si="45"/>
        <v>70000</v>
      </c>
      <c r="C114" s="48">
        <f t="shared" si="43"/>
        <v>0</v>
      </c>
      <c r="D114" s="48">
        <f t="shared" si="43"/>
        <v>70000</v>
      </c>
      <c r="E114" s="48">
        <f t="shared" si="43"/>
        <v>0</v>
      </c>
      <c r="F114" s="48">
        <f t="shared" si="29"/>
        <v>0</v>
      </c>
      <c r="G114" s="48">
        <f t="shared" si="40"/>
        <v>0</v>
      </c>
      <c r="H114" s="48">
        <f t="shared" si="44"/>
        <v>0</v>
      </c>
      <c r="I114" s="48">
        <f t="shared" si="44"/>
        <v>0</v>
      </c>
      <c r="J114" s="48">
        <f t="shared" si="41"/>
        <v>0</v>
      </c>
      <c r="K114" s="6" t="b">
        <f t="shared" si="30"/>
        <v>1</v>
      </c>
      <c r="L114" s="6"/>
      <c r="N114" s="2">
        <f t="shared" si="31"/>
        <v>70000</v>
      </c>
      <c r="O114" s="2">
        <f>IFERROR(VLOOKUP($A114,'강서영업본부 IU'!$A:$H,3,FALSE),0)</f>
        <v>0</v>
      </c>
      <c r="P114" s="2">
        <f>IFERROR(VLOOKUP($A114,'강서영업본부 IU'!$A:$H,4,FALSE),0)</f>
        <v>0</v>
      </c>
      <c r="Q114" s="2">
        <f>IFERROR(VLOOKUP($A114,'강서영업본부 IU'!$A:$H,5,FALSE),0)</f>
        <v>70000</v>
      </c>
      <c r="R114" s="2">
        <f>IFERROR(VLOOKUP($A114,'강서영업본부 IU'!$A:$H,6,FALSE),0)</f>
        <v>0</v>
      </c>
      <c r="T114" s="2">
        <f>IFERROR(VLOOKUP($A114,'강서영업본부 IU'!$A:$H,8,FALSE),0)</f>
        <v>0</v>
      </c>
      <c r="U114" s="2">
        <f>IFERROR(VLOOKUP($A114,'강서영업본부 IU'!$A:$H,9,FALSE),0)</f>
        <v>0</v>
      </c>
      <c r="V114" s="2" t="b">
        <f t="shared" si="32"/>
        <v>1</v>
      </c>
      <c r="Z114" s="6">
        <f t="shared" si="33"/>
        <v>0</v>
      </c>
      <c r="AA114" s="2">
        <f t="shared" si="34"/>
        <v>0</v>
      </c>
      <c r="AB114" s="2">
        <f t="shared" si="35"/>
        <v>0</v>
      </c>
      <c r="AC114" s="2">
        <f t="shared" si="36"/>
        <v>0</v>
      </c>
      <c r="AD114" s="2">
        <f t="shared" si="37"/>
        <v>0</v>
      </c>
      <c r="AE114" s="2">
        <f t="shared" si="46"/>
        <v>0</v>
      </c>
      <c r="AF114" s="2">
        <f t="shared" si="47"/>
        <v>0</v>
      </c>
      <c r="AG114" s="2" t="b">
        <f t="shared" si="42"/>
        <v>1</v>
      </c>
    </row>
    <row r="115" spans="1:33" ht="16" x14ac:dyDescent="0.25">
      <c r="A115" s="23" t="s">
        <v>382</v>
      </c>
      <c r="B115" s="48">
        <f t="shared" si="45"/>
        <v>0</v>
      </c>
      <c r="C115" s="48">
        <f t="shared" si="43"/>
        <v>0</v>
      </c>
      <c r="D115" s="48">
        <f t="shared" si="43"/>
        <v>0</v>
      </c>
      <c r="E115" s="48">
        <f t="shared" si="43"/>
        <v>0</v>
      </c>
      <c r="F115" s="48">
        <f t="shared" si="29"/>
        <v>0</v>
      </c>
      <c r="G115" s="48">
        <f t="shared" si="40"/>
        <v>0</v>
      </c>
      <c r="H115" s="48">
        <f t="shared" si="44"/>
        <v>0</v>
      </c>
      <c r="I115" s="48">
        <f t="shared" si="44"/>
        <v>0</v>
      </c>
      <c r="J115" s="48">
        <f t="shared" si="41"/>
        <v>0</v>
      </c>
      <c r="K115" s="6" t="b">
        <f t="shared" si="30"/>
        <v>1</v>
      </c>
      <c r="L115" s="6"/>
      <c r="N115" s="2">
        <f t="shared" si="31"/>
        <v>0</v>
      </c>
      <c r="O115" s="2">
        <f>IFERROR(VLOOKUP($A115,'강서영업본부 IU'!$A:$H,3,FALSE),0)</f>
        <v>0</v>
      </c>
      <c r="P115" s="2">
        <f>IFERROR(VLOOKUP($A115,'강서영업본부 IU'!$A:$H,4,FALSE),0)</f>
        <v>0</v>
      </c>
      <c r="Q115" s="2">
        <f>IFERROR(VLOOKUP($A115,'강서영업본부 IU'!$A:$H,5,FALSE),0)</f>
        <v>0</v>
      </c>
      <c r="R115" s="2">
        <f>IFERROR(VLOOKUP($A115,'강서영업본부 IU'!$A:$H,6,FALSE),0)</f>
        <v>0</v>
      </c>
      <c r="T115" s="2">
        <f>IFERROR(VLOOKUP($A115,'강서영업본부 IU'!$A:$H,8,FALSE),0)</f>
        <v>0</v>
      </c>
      <c r="U115" s="2">
        <f>IFERROR(VLOOKUP($A115,'강서영업본부 IU'!$A:$H,9,FALSE),0)</f>
        <v>0</v>
      </c>
      <c r="V115" s="2" t="b">
        <f t="shared" si="32"/>
        <v>1</v>
      </c>
      <c r="Z115" s="6">
        <f t="shared" si="33"/>
        <v>0</v>
      </c>
      <c r="AA115" s="2">
        <f t="shared" si="34"/>
        <v>0</v>
      </c>
      <c r="AB115" s="2">
        <f t="shared" si="35"/>
        <v>0</v>
      </c>
      <c r="AC115" s="2">
        <f t="shared" si="36"/>
        <v>0</v>
      </c>
      <c r="AD115" s="2">
        <f t="shared" si="37"/>
        <v>0</v>
      </c>
      <c r="AE115" s="2">
        <f t="shared" si="46"/>
        <v>0</v>
      </c>
      <c r="AF115" s="2">
        <f t="shared" si="47"/>
        <v>0</v>
      </c>
      <c r="AG115" s="2" t="b">
        <f t="shared" ref="AG115" si="48">Z115=SUM(AA115:AF115)</f>
        <v>1</v>
      </c>
    </row>
    <row r="116" spans="1:33" ht="16" x14ac:dyDescent="0.25">
      <c r="A116" s="23" t="s">
        <v>218</v>
      </c>
      <c r="B116" s="48">
        <f t="shared" si="45"/>
        <v>0</v>
      </c>
      <c r="C116" s="48">
        <f t="shared" si="43"/>
        <v>0</v>
      </c>
      <c r="D116" s="48">
        <f t="shared" si="43"/>
        <v>0</v>
      </c>
      <c r="E116" s="48">
        <f t="shared" si="43"/>
        <v>0</v>
      </c>
      <c r="F116" s="48">
        <f t="shared" si="29"/>
        <v>0</v>
      </c>
      <c r="G116" s="48">
        <f t="shared" si="40"/>
        <v>0</v>
      </c>
      <c r="H116" s="48">
        <f t="shared" si="44"/>
        <v>0</v>
      </c>
      <c r="I116" s="48">
        <f t="shared" si="44"/>
        <v>0</v>
      </c>
      <c r="J116" s="48">
        <f t="shared" si="41"/>
        <v>0</v>
      </c>
      <c r="K116" s="6" t="b">
        <f t="shared" si="30"/>
        <v>1</v>
      </c>
      <c r="L116" s="6"/>
      <c r="N116" s="2">
        <f t="shared" si="31"/>
        <v>0</v>
      </c>
      <c r="O116" s="2">
        <f>IFERROR(VLOOKUP($A116,'강서영업본부 IU'!$A:$H,3,FALSE),0)</f>
        <v>0</v>
      </c>
      <c r="P116" s="2">
        <f>IFERROR(VLOOKUP($A116,'강서영업본부 IU'!$A:$H,4,FALSE),0)</f>
        <v>0</v>
      </c>
      <c r="Q116" s="2">
        <f>IFERROR(VLOOKUP($A116,'강서영업본부 IU'!$A:$H,5,FALSE),0)</f>
        <v>0</v>
      </c>
      <c r="R116" s="2">
        <f>IFERROR(VLOOKUP($A116,'강서영업본부 IU'!$A:$H,6,FALSE),0)</f>
        <v>0</v>
      </c>
      <c r="T116" s="2">
        <f>IFERROR(VLOOKUP($A116,'강서영업본부 IU'!$A:$H,8,FALSE),0)</f>
        <v>0</v>
      </c>
      <c r="U116" s="2">
        <f>IFERROR(VLOOKUP($A116,'강서영업본부 IU'!$A:$H,9,FALSE),0)</f>
        <v>0</v>
      </c>
      <c r="V116" s="2" t="b">
        <f t="shared" si="32"/>
        <v>1</v>
      </c>
      <c r="Z116" s="6">
        <f t="shared" si="33"/>
        <v>0</v>
      </c>
      <c r="AA116" s="2">
        <f t="shared" si="34"/>
        <v>0</v>
      </c>
      <c r="AB116" s="2">
        <f t="shared" si="35"/>
        <v>0</v>
      </c>
      <c r="AC116" s="2">
        <f t="shared" si="36"/>
        <v>0</v>
      </c>
      <c r="AD116" s="2">
        <f t="shared" si="37"/>
        <v>0</v>
      </c>
      <c r="AE116" s="2">
        <f t="shared" si="46"/>
        <v>0</v>
      </c>
      <c r="AF116" s="2">
        <f t="shared" si="47"/>
        <v>0</v>
      </c>
      <c r="AG116" s="2" t="b">
        <f t="shared" si="42"/>
        <v>1</v>
      </c>
    </row>
    <row r="117" spans="1:33" ht="16" x14ac:dyDescent="0.25">
      <c r="A117" s="177" t="s">
        <v>412</v>
      </c>
      <c r="B117" s="182">
        <f t="shared" ref="B117" si="49">N117</f>
        <v>604800</v>
      </c>
      <c r="C117" s="182">
        <f t="shared" ref="C117:E117" si="50">P117</f>
        <v>0</v>
      </c>
      <c r="D117" s="182">
        <f t="shared" si="50"/>
        <v>520800</v>
      </c>
      <c r="E117" s="182">
        <f t="shared" si="50"/>
        <v>84000</v>
      </c>
      <c r="F117" s="182">
        <f t="shared" si="29"/>
        <v>0</v>
      </c>
      <c r="G117" s="182">
        <f t="shared" ref="G117" si="51">AA117+AB117</f>
        <v>0</v>
      </c>
      <c r="H117" s="182">
        <f t="shared" ref="H117" si="52">T117</f>
        <v>0</v>
      </c>
      <c r="I117" s="182">
        <f t="shared" ref="I117" si="53">U117</f>
        <v>0</v>
      </c>
      <c r="J117" s="182">
        <f t="shared" ref="J117" si="54">AC117</f>
        <v>0</v>
      </c>
      <c r="K117" s="6" t="b">
        <f t="shared" si="30"/>
        <v>1</v>
      </c>
      <c r="L117" s="6"/>
      <c r="N117" s="2">
        <f t="shared" si="31"/>
        <v>604800</v>
      </c>
      <c r="O117" s="2">
        <f>IFERROR(VLOOKUP($A117,'강서영업본부 IU'!$A:$H,3,FALSE),0)</f>
        <v>0</v>
      </c>
      <c r="P117" s="2">
        <f>IFERROR(VLOOKUP($A117,'강서영업본부 IU'!$A:$H,4,FALSE),0)</f>
        <v>0</v>
      </c>
      <c r="Q117" s="2">
        <f>IFERROR(VLOOKUP($A117,'강서영업본부 IU'!$A:$H,5,FALSE),0)</f>
        <v>520800</v>
      </c>
      <c r="R117" s="2">
        <f>IFERROR(VLOOKUP($A117,'강서영업본부 IU'!$A:$H,6,FALSE),0)</f>
        <v>84000</v>
      </c>
      <c r="T117" s="2">
        <f>IFERROR(VLOOKUP($A117,'강서영업본부 IU'!$A:$H,8,FALSE),0)</f>
        <v>0</v>
      </c>
      <c r="U117" s="2">
        <f>IFERROR(VLOOKUP($A117,'강서영업본부 IU'!$A:$H,9,FALSE),0)</f>
        <v>0</v>
      </c>
      <c r="V117" s="2" t="b">
        <f t="shared" si="32"/>
        <v>1</v>
      </c>
      <c r="Z117" s="6">
        <f t="shared" si="33"/>
        <v>0</v>
      </c>
      <c r="AA117" s="2">
        <f t="shared" si="34"/>
        <v>0</v>
      </c>
      <c r="AB117" s="2">
        <f t="shared" si="35"/>
        <v>0</v>
      </c>
      <c r="AC117" s="2">
        <f t="shared" si="36"/>
        <v>0</v>
      </c>
      <c r="AD117" s="2">
        <f t="shared" si="37"/>
        <v>0</v>
      </c>
      <c r="AE117" s="2">
        <f>$Z117*T$259</f>
        <v>0</v>
      </c>
      <c r="AF117" s="2">
        <f>$Z117*U$259</f>
        <v>0</v>
      </c>
      <c r="AG117" s="2" t="b">
        <f t="shared" ref="AG117" si="55">Z117=SUM(AA117:AF117)</f>
        <v>1</v>
      </c>
    </row>
    <row r="118" spans="1:33" ht="16" x14ac:dyDescent="0.25">
      <c r="A118" s="24" t="s">
        <v>155</v>
      </c>
      <c r="B118" s="48">
        <f t="shared" si="45"/>
        <v>200000</v>
      </c>
      <c r="C118" s="48">
        <f t="shared" si="43"/>
        <v>0</v>
      </c>
      <c r="D118" s="48">
        <f t="shared" si="43"/>
        <v>0</v>
      </c>
      <c r="E118" s="48">
        <f t="shared" si="43"/>
        <v>0</v>
      </c>
      <c r="F118" s="48">
        <f t="shared" si="29"/>
        <v>0</v>
      </c>
      <c r="G118" s="48">
        <f t="shared" si="40"/>
        <v>184209.03093231487</v>
      </c>
      <c r="H118" s="48">
        <f t="shared" si="44"/>
        <v>0</v>
      </c>
      <c r="I118" s="48">
        <f t="shared" si="44"/>
        <v>0</v>
      </c>
      <c r="J118" s="48">
        <f t="shared" si="41"/>
        <v>15790.969067685121</v>
      </c>
      <c r="K118" s="6" t="b">
        <f t="shared" si="30"/>
        <v>1</v>
      </c>
      <c r="L118" s="6"/>
      <c r="N118" s="2">
        <f t="shared" si="31"/>
        <v>200000</v>
      </c>
      <c r="O118" s="2">
        <f>IFERROR(VLOOKUP($A118,'강서영업본부 IU'!$A:$H,3,FALSE),0)</f>
        <v>200000</v>
      </c>
      <c r="P118" s="2">
        <f>IFERROR(VLOOKUP($A118,'강서영업본부 IU'!$A:$H,4,FALSE),0)</f>
        <v>0</v>
      </c>
      <c r="Q118" s="2">
        <f>IFERROR(VLOOKUP($A118,'강서영업본부 IU'!$A:$H,5,FALSE),0)</f>
        <v>0</v>
      </c>
      <c r="R118" s="2">
        <f>IFERROR(VLOOKUP($A118,'강서영업본부 IU'!$A:$H,6,FALSE),0)</f>
        <v>0</v>
      </c>
      <c r="T118" s="2">
        <f>IFERROR(VLOOKUP($A118,'강서영업본부 IU'!$A:$H,8,FALSE),0)</f>
        <v>0</v>
      </c>
      <c r="U118" s="2">
        <f>IFERROR(VLOOKUP($A118,'강서영업본부 IU'!$A:$H,9,FALSE),0)</f>
        <v>0</v>
      </c>
      <c r="V118" s="2" t="b">
        <f t="shared" si="32"/>
        <v>1</v>
      </c>
      <c r="Z118" s="6">
        <f t="shared" si="33"/>
        <v>200000</v>
      </c>
      <c r="AA118" s="2">
        <f t="shared" si="34"/>
        <v>111285.89352861662</v>
      </c>
      <c r="AB118" s="2">
        <f t="shared" si="35"/>
        <v>72923.137403698245</v>
      </c>
      <c r="AC118" s="2">
        <f t="shared" si="36"/>
        <v>15790.969067685121</v>
      </c>
      <c r="AD118" s="2">
        <f t="shared" si="37"/>
        <v>0</v>
      </c>
      <c r="AE118" s="2">
        <f t="shared" ref="AE118:AE152" si="56">$Z118*T$259</f>
        <v>0</v>
      </c>
      <c r="AF118" s="2">
        <f t="shared" ref="AF118:AF152" si="57">$Z118*U$259</f>
        <v>0</v>
      </c>
      <c r="AG118" s="2" t="b">
        <f t="shared" si="42"/>
        <v>1</v>
      </c>
    </row>
    <row r="119" spans="1:33" ht="16" x14ac:dyDescent="0.25">
      <c r="A119" s="23" t="s">
        <v>156</v>
      </c>
      <c r="B119" s="48">
        <f t="shared" si="45"/>
        <v>0</v>
      </c>
      <c r="C119" s="48">
        <f t="shared" si="43"/>
        <v>0</v>
      </c>
      <c r="D119" s="48">
        <f t="shared" si="43"/>
        <v>0</v>
      </c>
      <c r="E119" s="48">
        <f t="shared" si="43"/>
        <v>0</v>
      </c>
      <c r="F119" s="48">
        <f t="shared" si="29"/>
        <v>0</v>
      </c>
      <c r="G119" s="48">
        <f t="shared" si="40"/>
        <v>0</v>
      </c>
      <c r="H119" s="48">
        <f t="shared" si="44"/>
        <v>0</v>
      </c>
      <c r="I119" s="48">
        <f t="shared" si="44"/>
        <v>0</v>
      </c>
      <c r="J119" s="48">
        <f t="shared" si="41"/>
        <v>0</v>
      </c>
      <c r="K119" s="6" t="b">
        <f t="shared" si="30"/>
        <v>1</v>
      </c>
      <c r="L119" s="6"/>
      <c r="N119" s="2">
        <f t="shared" si="31"/>
        <v>0</v>
      </c>
      <c r="O119" s="2">
        <f>IFERROR(VLOOKUP($A119,'강서영업본부 IU'!$A:$H,3,FALSE),0)</f>
        <v>0</v>
      </c>
      <c r="P119" s="2">
        <f>IFERROR(VLOOKUP($A119,'강서영업본부 IU'!$A:$H,4,FALSE),0)</f>
        <v>0</v>
      </c>
      <c r="Q119" s="2">
        <f>IFERROR(VLOOKUP($A119,'강서영업본부 IU'!$A:$H,5,FALSE),0)</f>
        <v>0</v>
      </c>
      <c r="R119" s="2">
        <f>IFERROR(VLOOKUP($A119,'강서영업본부 IU'!$A:$H,6,FALSE),0)</f>
        <v>0</v>
      </c>
      <c r="T119" s="2">
        <f>IFERROR(VLOOKUP($A119,'강서영업본부 IU'!$A:$H,8,FALSE),0)</f>
        <v>0</v>
      </c>
      <c r="U119" s="2">
        <f>IFERROR(VLOOKUP($A119,'강서영업본부 IU'!$A:$H,9,FALSE),0)</f>
        <v>0</v>
      </c>
      <c r="V119" s="2" t="b">
        <f t="shared" si="32"/>
        <v>1</v>
      </c>
      <c r="Z119" s="6">
        <f t="shared" si="33"/>
        <v>0</v>
      </c>
      <c r="AA119" s="2">
        <f t="shared" si="34"/>
        <v>0</v>
      </c>
      <c r="AB119" s="2">
        <f t="shared" si="35"/>
        <v>0</v>
      </c>
      <c r="AC119" s="2">
        <f t="shared" si="36"/>
        <v>0</v>
      </c>
      <c r="AD119" s="2">
        <f t="shared" si="37"/>
        <v>0</v>
      </c>
      <c r="AE119" s="2">
        <f t="shared" si="56"/>
        <v>0</v>
      </c>
      <c r="AF119" s="2">
        <f t="shared" si="57"/>
        <v>0</v>
      </c>
      <c r="AG119" s="2" t="b">
        <f t="shared" si="42"/>
        <v>1</v>
      </c>
    </row>
    <row r="120" spans="1:33" ht="16" x14ac:dyDescent="0.25">
      <c r="A120" s="23" t="s">
        <v>219</v>
      </c>
      <c r="B120" s="48">
        <f t="shared" si="45"/>
        <v>0</v>
      </c>
      <c r="C120" s="48">
        <f t="shared" si="43"/>
        <v>0</v>
      </c>
      <c r="D120" s="48">
        <f t="shared" si="43"/>
        <v>0</v>
      </c>
      <c r="E120" s="48">
        <f t="shared" si="43"/>
        <v>0</v>
      </c>
      <c r="F120" s="48">
        <f t="shared" si="29"/>
        <v>0</v>
      </c>
      <c r="G120" s="48">
        <f t="shared" si="40"/>
        <v>0</v>
      </c>
      <c r="H120" s="48">
        <f t="shared" si="44"/>
        <v>0</v>
      </c>
      <c r="I120" s="48">
        <f t="shared" si="44"/>
        <v>0</v>
      </c>
      <c r="J120" s="48">
        <f t="shared" si="41"/>
        <v>0</v>
      </c>
      <c r="K120" s="6" t="b">
        <f t="shared" si="30"/>
        <v>1</v>
      </c>
      <c r="L120" s="6"/>
      <c r="N120" s="2">
        <f t="shared" si="31"/>
        <v>0</v>
      </c>
      <c r="O120" s="2">
        <f>IFERROR(VLOOKUP($A120,'강서영업본부 IU'!$A:$H,3,FALSE),0)</f>
        <v>0</v>
      </c>
      <c r="P120" s="2">
        <f>IFERROR(VLOOKUP($A120,'강서영업본부 IU'!$A:$H,4,FALSE),0)</f>
        <v>0</v>
      </c>
      <c r="Q120" s="2">
        <f>IFERROR(VLOOKUP($A120,'강서영업본부 IU'!$A:$H,5,FALSE),0)</f>
        <v>0</v>
      </c>
      <c r="R120" s="2">
        <f>IFERROR(VLOOKUP($A120,'강서영업본부 IU'!$A:$H,6,FALSE),0)</f>
        <v>0</v>
      </c>
      <c r="T120" s="2">
        <f>IFERROR(VLOOKUP($A120,'강서영업본부 IU'!$A:$H,8,FALSE),0)</f>
        <v>0</v>
      </c>
      <c r="U120" s="2">
        <f>IFERROR(VLOOKUP($A120,'강서영업본부 IU'!$A:$H,9,FALSE),0)</f>
        <v>0</v>
      </c>
      <c r="V120" s="2" t="b">
        <f t="shared" si="32"/>
        <v>1</v>
      </c>
      <c r="Z120" s="6">
        <f t="shared" si="33"/>
        <v>0</v>
      </c>
      <c r="AA120" s="2">
        <f t="shared" si="34"/>
        <v>0</v>
      </c>
      <c r="AB120" s="2">
        <f t="shared" si="35"/>
        <v>0</v>
      </c>
      <c r="AC120" s="2">
        <f t="shared" si="36"/>
        <v>0</v>
      </c>
      <c r="AD120" s="2">
        <f t="shared" si="37"/>
        <v>0</v>
      </c>
      <c r="AE120" s="2">
        <f t="shared" si="56"/>
        <v>0</v>
      </c>
      <c r="AF120" s="2">
        <f t="shared" si="57"/>
        <v>0</v>
      </c>
      <c r="AG120" s="2" t="b">
        <f t="shared" si="42"/>
        <v>1</v>
      </c>
    </row>
    <row r="121" spans="1:33" ht="16" x14ac:dyDescent="0.25">
      <c r="A121" s="23" t="s">
        <v>157</v>
      </c>
      <c r="B121" s="48">
        <f t="shared" si="45"/>
        <v>200000</v>
      </c>
      <c r="C121" s="48">
        <f t="shared" si="43"/>
        <v>0</v>
      </c>
      <c r="D121" s="48">
        <f t="shared" si="43"/>
        <v>0</v>
      </c>
      <c r="E121" s="48">
        <f t="shared" si="43"/>
        <v>0</v>
      </c>
      <c r="F121" s="48">
        <f t="shared" si="29"/>
        <v>0</v>
      </c>
      <c r="G121" s="48">
        <f t="shared" si="40"/>
        <v>184209.03093231487</v>
      </c>
      <c r="H121" s="48">
        <f t="shared" si="44"/>
        <v>0</v>
      </c>
      <c r="I121" s="48">
        <f t="shared" si="44"/>
        <v>0</v>
      </c>
      <c r="J121" s="48">
        <f t="shared" si="41"/>
        <v>15790.969067685121</v>
      </c>
      <c r="K121" s="6" t="b">
        <f t="shared" si="30"/>
        <v>1</v>
      </c>
      <c r="L121" s="6"/>
      <c r="N121" s="2">
        <f t="shared" si="31"/>
        <v>200000</v>
      </c>
      <c r="O121" s="2">
        <f>IFERROR(VLOOKUP($A121,'강서영업본부 IU'!$A:$H,3,FALSE),0)</f>
        <v>200000</v>
      </c>
      <c r="P121" s="2">
        <f>IFERROR(VLOOKUP($A121,'강서영업본부 IU'!$A:$H,4,FALSE),0)</f>
        <v>0</v>
      </c>
      <c r="Q121" s="2">
        <f>IFERROR(VLOOKUP($A121,'강서영업본부 IU'!$A:$H,5,FALSE),0)</f>
        <v>0</v>
      </c>
      <c r="R121" s="2">
        <f>IFERROR(VLOOKUP($A121,'강서영업본부 IU'!$A:$H,6,FALSE),0)</f>
        <v>0</v>
      </c>
      <c r="T121" s="2">
        <f>IFERROR(VLOOKUP($A121,'강서영업본부 IU'!$A:$H,8,FALSE),0)</f>
        <v>0</v>
      </c>
      <c r="U121" s="2">
        <f>IFERROR(VLOOKUP($A121,'강서영업본부 IU'!$A:$H,9,FALSE),0)</f>
        <v>0</v>
      </c>
      <c r="V121" s="2" t="b">
        <f t="shared" si="32"/>
        <v>1</v>
      </c>
      <c r="Z121" s="6">
        <f t="shared" si="33"/>
        <v>200000</v>
      </c>
      <c r="AA121" s="2">
        <f t="shared" si="34"/>
        <v>111285.89352861662</v>
      </c>
      <c r="AB121" s="2">
        <f t="shared" si="35"/>
        <v>72923.137403698245</v>
      </c>
      <c r="AC121" s="2">
        <f t="shared" si="36"/>
        <v>15790.969067685121</v>
      </c>
      <c r="AD121" s="2">
        <f t="shared" si="37"/>
        <v>0</v>
      </c>
      <c r="AE121" s="2">
        <f t="shared" si="56"/>
        <v>0</v>
      </c>
      <c r="AF121" s="2">
        <f t="shared" si="57"/>
        <v>0</v>
      </c>
      <c r="AG121" s="2" t="b">
        <f t="shared" si="42"/>
        <v>1</v>
      </c>
    </row>
    <row r="122" spans="1:33" ht="16" x14ac:dyDescent="0.25">
      <c r="A122" s="24" t="s">
        <v>63</v>
      </c>
      <c r="B122" s="48">
        <f t="shared" si="45"/>
        <v>1484316</v>
      </c>
      <c r="C122" s="48">
        <f t="shared" si="43"/>
        <v>491010</v>
      </c>
      <c r="D122" s="48">
        <f t="shared" si="43"/>
        <v>322660</v>
      </c>
      <c r="E122" s="48">
        <f t="shared" si="43"/>
        <v>670646</v>
      </c>
      <c r="F122" s="48">
        <f t="shared" si="29"/>
        <v>0</v>
      </c>
      <c r="G122" s="48">
        <f t="shared" si="40"/>
        <v>0</v>
      </c>
      <c r="H122" s="48">
        <f t="shared" si="44"/>
        <v>0</v>
      </c>
      <c r="I122" s="48">
        <f t="shared" si="44"/>
        <v>0</v>
      </c>
      <c r="J122" s="48">
        <f t="shared" si="41"/>
        <v>0</v>
      </c>
      <c r="K122" s="6" t="b">
        <f t="shared" si="30"/>
        <v>1</v>
      </c>
      <c r="L122" s="6"/>
      <c r="N122" s="2">
        <f t="shared" si="31"/>
        <v>1484316</v>
      </c>
      <c r="O122" s="2">
        <f>IFERROR(VLOOKUP($A122,'강서영업본부 IU'!$A:$H,3,FALSE),0)</f>
        <v>0</v>
      </c>
      <c r="P122" s="2">
        <f>IFERROR(VLOOKUP($A122,'강서영업본부 IU'!$A:$H,4,FALSE),0)</f>
        <v>491010</v>
      </c>
      <c r="Q122" s="2">
        <f>IFERROR(VLOOKUP($A122,'강서영업본부 IU'!$A:$H,5,FALSE),0)</f>
        <v>322660</v>
      </c>
      <c r="R122" s="2">
        <f>IFERROR(VLOOKUP($A122,'강서영업본부 IU'!$A:$H,6,FALSE),0)</f>
        <v>670646</v>
      </c>
      <c r="T122" s="2">
        <f>IFERROR(VLOOKUP($A122,'강서영업본부 IU'!$A:$H,8,FALSE),0)</f>
        <v>0</v>
      </c>
      <c r="U122" s="2">
        <f>IFERROR(VLOOKUP($A122,'강서영업본부 IU'!$A:$H,9,FALSE),0)</f>
        <v>0</v>
      </c>
      <c r="V122" s="2" t="b">
        <f t="shared" si="32"/>
        <v>1</v>
      </c>
      <c r="Z122" s="6">
        <f t="shared" si="33"/>
        <v>0</v>
      </c>
      <c r="AA122" s="2">
        <f t="shared" si="34"/>
        <v>0</v>
      </c>
      <c r="AB122" s="2">
        <f t="shared" si="35"/>
        <v>0</v>
      </c>
      <c r="AC122" s="2">
        <f t="shared" si="36"/>
        <v>0</v>
      </c>
      <c r="AD122" s="2">
        <f t="shared" si="37"/>
        <v>0</v>
      </c>
      <c r="AE122" s="2">
        <f t="shared" si="56"/>
        <v>0</v>
      </c>
      <c r="AF122" s="2">
        <f t="shared" si="57"/>
        <v>0</v>
      </c>
      <c r="AG122" s="2" t="b">
        <f t="shared" si="42"/>
        <v>1</v>
      </c>
    </row>
    <row r="123" spans="1:33" ht="16" x14ac:dyDescent="0.25">
      <c r="A123" s="23" t="s">
        <v>64</v>
      </c>
      <c r="B123" s="48">
        <f t="shared" si="45"/>
        <v>0</v>
      </c>
      <c r="C123" s="48">
        <f t="shared" si="43"/>
        <v>0</v>
      </c>
      <c r="D123" s="48">
        <f t="shared" si="43"/>
        <v>0</v>
      </c>
      <c r="E123" s="48">
        <f t="shared" si="43"/>
        <v>0</v>
      </c>
      <c r="F123" s="48">
        <f t="shared" si="29"/>
        <v>0</v>
      </c>
      <c r="G123" s="48">
        <f t="shared" si="40"/>
        <v>0</v>
      </c>
      <c r="H123" s="48">
        <f t="shared" si="44"/>
        <v>0</v>
      </c>
      <c r="I123" s="48">
        <f t="shared" si="44"/>
        <v>0</v>
      </c>
      <c r="J123" s="48">
        <f t="shared" si="41"/>
        <v>0</v>
      </c>
      <c r="K123" s="6" t="b">
        <f t="shared" si="30"/>
        <v>1</v>
      </c>
      <c r="L123" s="6"/>
      <c r="N123" s="2">
        <f t="shared" si="31"/>
        <v>0</v>
      </c>
      <c r="O123" s="2">
        <f>IFERROR(VLOOKUP($A123,'강서영업본부 IU'!$A:$H,3,FALSE),0)</f>
        <v>0</v>
      </c>
      <c r="P123" s="2">
        <f>IFERROR(VLOOKUP($A123,'강서영업본부 IU'!$A:$H,4,FALSE),0)</f>
        <v>0</v>
      </c>
      <c r="Q123" s="2">
        <f>IFERROR(VLOOKUP($A123,'강서영업본부 IU'!$A:$H,5,FALSE),0)</f>
        <v>0</v>
      </c>
      <c r="R123" s="2">
        <f>IFERROR(VLOOKUP($A123,'강서영업본부 IU'!$A:$H,6,FALSE),0)</f>
        <v>0</v>
      </c>
      <c r="T123" s="2">
        <f>IFERROR(VLOOKUP($A123,'강서영업본부 IU'!$A:$H,8,FALSE),0)</f>
        <v>0</v>
      </c>
      <c r="U123" s="2">
        <f>IFERROR(VLOOKUP($A123,'강서영업본부 IU'!$A:$H,9,FALSE),0)</f>
        <v>0</v>
      </c>
      <c r="V123" s="2" t="b">
        <f t="shared" si="32"/>
        <v>1</v>
      </c>
      <c r="Z123" s="6">
        <f t="shared" si="33"/>
        <v>0</v>
      </c>
      <c r="AA123" s="2">
        <f t="shared" si="34"/>
        <v>0</v>
      </c>
      <c r="AB123" s="2">
        <f t="shared" si="35"/>
        <v>0</v>
      </c>
      <c r="AC123" s="2">
        <f t="shared" si="36"/>
        <v>0</v>
      </c>
      <c r="AD123" s="2">
        <f t="shared" si="37"/>
        <v>0</v>
      </c>
      <c r="AE123" s="2">
        <f t="shared" si="56"/>
        <v>0</v>
      </c>
      <c r="AF123" s="2">
        <f t="shared" si="57"/>
        <v>0</v>
      </c>
      <c r="AG123" s="2" t="b">
        <f t="shared" si="42"/>
        <v>1</v>
      </c>
    </row>
    <row r="124" spans="1:33" ht="16" x14ac:dyDescent="0.25">
      <c r="A124" s="23" t="s">
        <v>65</v>
      </c>
      <c r="B124" s="48">
        <f t="shared" si="45"/>
        <v>0</v>
      </c>
      <c r="C124" s="48">
        <f t="shared" si="43"/>
        <v>0</v>
      </c>
      <c r="D124" s="48">
        <f t="shared" si="43"/>
        <v>0</v>
      </c>
      <c r="E124" s="48">
        <f t="shared" si="43"/>
        <v>0</v>
      </c>
      <c r="F124" s="48">
        <f t="shared" si="29"/>
        <v>0</v>
      </c>
      <c r="G124" s="48">
        <f t="shared" si="40"/>
        <v>0</v>
      </c>
      <c r="H124" s="48">
        <f t="shared" si="44"/>
        <v>0</v>
      </c>
      <c r="I124" s="48">
        <f t="shared" si="44"/>
        <v>0</v>
      </c>
      <c r="J124" s="48">
        <f t="shared" si="41"/>
        <v>0</v>
      </c>
      <c r="K124" s="6" t="b">
        <f t="shared" si="30"/>
        <v>1</v>
      </c>
      <c r="L124" s="6"/>
      <c r="N124" s="2">
        <f t="shared" si="31"/>
        <v>0</v>
      </c>
      <c r="O124" s="2">
        <f>IFERROR(VLOOKUP($A124,'강서영업본부 IU'!$A:$H,3,FALSE),0)</f>
        <v>0</v>
      </c>
      <c r="P124" s="2">
        <f>IFERROR(VLOOKUP($A124,'강서영업본부 IU'!$A:$H,4,FALSE),0)</f>
        <v>0</v>
      </c>
      <c r="Q124" s="2">
        <f>IFERROR(VLOOKUP($A124,'강서영업본부 IU'!$A:$H,5,FALSE),0)</f>
        <v>0</v>
      </c>
      <c r="R124" s="2">
        <f>IFERROR(VLOOKUP($A124,'강서영업본부 IU'!$A:$H,6,FALSE),0)</f>
        <v>0</v>
      </c>
      <c r="T124" s="2">
        <f>IFERROR(VLOOKUP($A124,'강서영업본부 IU'!$A:$H,8,FALSE),0)</f>
        <v>0</v>
      </c>
      <c r="U124" s="2">
        <f>IFERROR(VLOOKUP($A124,'강서영업본부 IU'!$A:$H,9,FALSE),0)</f>
        <v>0</v>
      </c>
      <c r="V124" s="2" t="b">
        <f t="shared" si="32"/>
        <v>1</v>
      </c>
      <c r="Z124" s="6">
        <f t="shared" si="33"/>
        <v>0</v>
      </c>
      <c r="AA124" s="2">
        <f t="shared" si="34"/>
        <v>0</v>
      </c>
      <c r="AB124" s="2">
        <f t="shared" si="35"/>
        <v>0</v>
      </c>
      <c r="AC124" s="2">
        <f t="shared" si="36"/>
        <v>0</v>
      </c>
      <c r="AD124" s="2">
        <f t="shared" si="37"/>
        <v>0</v>
      </c>
      <c r="AE124" s="2">
        <f t="shared" si="56"/>
        <v>0</v>
      </c>
      <c r="AF124" s="2">
        <f t="shared" si="57"/>
        <v>0</v>
      </c>
      <c r="AG124" s="2" t="b">
        <f t="shared" si="42"/>
        <v>1</v>
      </c>
    </row>
    <row r="125" spans="1:33" ht="16" x14ac:dyDescent="0.25">
      <c r="A125" s="23" t="s">
        <v>66</v>
      </c>
      <c r="B125" s="48">
        <f t="shared" si="45"/>
        <v>550026</v>
      </c>
      <c r="C125" s="48">
        <f t="shared" si="43"/>
        <v>0</v>
      </c>
      <c r="D125" s="48">
        <f t="shared" si="43"/>
        <v>0</v>
      </c>
      <c r="E125" s="48">
        <f t="shared" si="43"/>
        <v>550026</v>
      </c>
      <c r="F125" s="48">
        <f t="shared" si="29"/>
        <v>0</v>
      </c>
      <c r="G125" s="48">
        <f t="shared" si="40"/>
        <v>0</v>
      </c>
      <c r="H125" s="48">
        <f t="shared" si="44"/>
        <v>0</v>
      </c>
      <c r="I125" s="48">
        <f t="shared" si="44"/>
        <v>0</v>
      </c>
      <c r="J125" s="48">
        <f t="shared" si="41"/>
        <v>0</v>
      </c>
      <c r="K125" s="6" t="b">
        <f t="shared" si="30"/>
        <v>1</v>
      </c>
      <c r="L125" s="6"/>
      <c r="N125" s="2">
        <f t="shared" si="31"/>
        <v>550026</v>
      </c>
      <c r="O125" s="2">
        <f>IFERROR(VLOOKUP($A125,'강서영업본부 IU'!$A:$H,3,FALSE),0)</f>
        <v>0</v>
      </c>
      <c r="P125" s="2">
        <f>IFERROR(VLOOKUP($A125,'강서영업본부 IU'!$A:$H,4,FALSE),0)</f>
        <v>0</v>
      </c>
      <c r="Q125" s="2">
        <f>IFERROR(VLOOKUP($A125,'강서영업본부 IU'!$A:$H,5,FALSE),0)</f>
        <v>0</v>
      </c>
      <c r="R125" s="2">
        <f>IFERROR(VLOOKUP($A125,'강서영업본부 IU'!$A:$H,6,FALSE),0)</f>
        <v>550026</v>
      </c>
      <c r="T125" s="2">
        <f>IFERROR(VLOOKUP($A125,'강서영업본부 IU'!$A:$H,8,FALSE),0)</f>
        <v>0</v>
      </c>
      <c r="U125" s="2">
        <f>IFERROR(VLOOKUP($A125,'강서영업본부 IU'!$A:$H,9,FALSE),0)</f>
        <v>0</v>
      </c>
      <c r="V125" s="2" t="b">
        <f t="shared" si="32"/>
        <v>1</v>
      </c>
      <c r="Z125" s="6">
        <f t="shared" si="33"/>
        <v>0</v>
      </c>
      <c r="AA125" s="2">
        <f t="shared" si="34"/>
        <v>0</v>
      </c>
      <c r="AB125" s="2">
        <f t="shared" si="35"/>
        <v>0</v>
      </c>
      <c r="AC125" s="2">
        <f t="shared" si="36"/>
        <v>0</v>
      </c>
      <c r="AD125" s="2">
        <f t="shared" si="37"/>
        <v>0</v>
      </c>
      <c r="AE125" s="2">
        <f t="shared" si="56"/>
        <v>0</v>
      </c>
      <c r="AF125" s="2">
        <f t="shared" si="57"/>
        <v>0</v>
      </c>
      <c r="AG125" s="2" t="b">
        <f t="shared" si="42"/>
        <v>1</v>
      </c>
    </row>
    <row r="126" spans="1:33" ht="16" x14ac:dyDescent="0.25">
      <c r="A126" s="23" t="s">
        <v>67</v>
      </c>
      <c r="B126" s="48">
        <f t="shared" si="45"/>
        <v>934290</v>
      </c>
      <c r="C126" s="48">
        <f t="shared" si="43"/>
        <v>491010</v>
      </c>
      <c r="D126" s="48">
        <f t="shared" si="43"/>
        <v>322660</v>
      </c>
      <c r="E126" s="48">
        <f t="shared" si="43"/>
        <v>120620</v>
      </c>
      <c r="F126" s="48">
        <f t="shared" si="29"/>
        <v>0</v>
      </c>
      <c r="G126" s="48">
        <f t="shared" si="40"/>
        <v>0</v>
      </c>
      <c r="H126" s="48">
        <f t="shared" si="44"/>
        <v>0</v>
      </c>
      <c r="I126" s="48">
        <f t="shared" si="44"/>
        <v>0</v>
      </c>
      <c r="J126" s="48">
        <f t="shared" si="41"/>
        <v>0</v>
      </c>
      <c r="K126" s="6" t="b">
        <f t="shared" si="30"/>
        <v>1</v>
      </c>
      <c r="L126" s="6"/>
      <c r="N126" s="2">
        <f t="shared" si="31"/>
        <v>934290</v>
      </c>
      <c r="O126" s="2">
        <f>IFERROR(VLOOKUP($A126,'강서영업본부 IU'!$A:$H,3,FALSE),0)</f>
        <v>0</v>
      </c>
      <c r="P126" s="2">
        <f>IFERROR(VLOOKUP($A126,'강서영업본부 IU'!$A:$H,4,FALSE),0)</f>
        <v>491010</v>
      </c>
      <c r="Q126" s="2">
        <f>IFERROR(VLOOKUP($A126,'강서영업본부 IU'!$A:$H,5,FALSE),0)</f>
        <v>322660</v>
      </c>
      <c r="R126" s="2">
        <f>IFERROR(VLOOKUP($A126,'강서영업본부 IU'!$A:$H,6,FALSE),0)</f>
        <v>120620</v>
      </c>
      <c r="T126" s="2">
        <f>IFERROR(VLOOKUP($A126,'강서영업본부 IU'!$A:$H,8,FALSE),0)</f>
        <v>0</v>
      </c>
      <c r="U126" s="2">
        <f>IFERROR(VLOOKUP($A126,'강서영업본부 IU'!$A:$H,9,FALSE),0)</f>
        <v>0</v>
      </c>
      <c r="V126" s="2" t="b">
        <f t="shared" si="32"/>
        <v>1</v>
      </c>
      <c r="Z126" s="6">
        <f t="shared" si="33"/>
        <v>0</v>
      </c>
      <c r="AA126" s="2">
        <f t="shared" si="34"/>
        <v>0</v>
      </c>
      <c r="AB126" s="2">
        <f t="shared" si="35"/>
        <v>0</v>
      </c>
      <c r="AC126" s="2">
        <f t="shared" si="36"/>
        <v>0</v>
      </c>
      <c r="AD126" s="2">
        <f t="shared" si="37"/>
        <v>0</v>
      </c>
      <c r="AE126" s="2">
        <f t="shared" si="56"/>
        <v>0</v>
      </c>
      <c r="AF126" s="2">
        <f t="shared" si="57"/>
        <v>0</v>
      </c>
      <c r="AG126" s="2" t="b">
        <f t="shared" si="42"/>
        <v>1</v>
      </c>
    </row>
    <row r="127" spans="1:33" ht="16" x14ac:dyDescent="0.25">
      <c r="A127" s="25" t="s">
        <v>220</v>
      </c>
      <c r="B127" s="48">
        <f t="shared" si="45"/>
        <v>0</v>
      </c>
      <c r="C127" s="48">
        <f t="shared" si="43"/>
        <v>0</v>
      </c>
      <c r="D127" s="48">
        <f t="shared" si="43"/>
        <v>0</v>
      </c>
      <c r="E127" s="48">
        <f t="shared" si="43"/>
        <v>0</v>
      </c>
      <c r="F127" s="48">
        <f t="shared" si="29"/>
        <v>0</v>
      </c>
      <c r="G127" s="48">
        <f t="shared" si="40"/>
        <v>0</v>
      </c>
      <c r="H127" s="48">
        <f t="shared" si="44"/>
        <v>0</v>
      </c>
      <c r="I127" s="48">
        <f t="shared" si="44"/>
        <v>0</v>
      </c>
      <c r="J127" s="48">
        <f t="shared" si="41"/>
        <v>0</v>
      </c>
      <c r="K127" s="6" t="b">
        <f t="shared" si="30"/>
        <v>1</v>
      </c>
      <c r="L127" s="6"/>
      <c r="N127" s="2">
        <f t="shared" si="31"/>
        <v>0</v>
      </c>
      <c r="O127" s="2">
        <f>IFERROR(VLOOKUP($A127,'강서영업본부 IU'!$A:$H,3,FALSE),0)</f>
        <v>0</v>
      </c>
      <c r="P127" s="2">
        <f>IFERROR(VLOOKUP($A127,'강서영업본부 IU'!$A:$H,4,FALSE),0)</f>
        <v>0</v>
      </c>
      <c r="Q127" s="2">
        <f>IFERROR(VLOOKUP($A127,'강서영업본부 IU'!$A:$H,5,FALSE),0)</f>
        <v>0</v>
      </c>
      <c r="R127" s="2">
        <f>IFERROR(VLOOKUP($A127,'강서영업본부 IU'!$A:$H,6,FALSE),0)</f>
        <v>0</v>
      </c>
      <c r="T127" s="2">
        <f>IFERROR(VLOOKUP($A127,'강서영업본부 IU'!$A:$H,8,FALSE),0)</f>
        <v>0</v>
      </c>
      <c r="U127" s="2">
        <f>IFERROR(VLOOKUP($A127,'강서영업본부 IU'!$A:$H,9,FALSE),0)</f>
        <v>0</v>
      </c>
      <c r="V127" s="2" t="b">
        <f t="shared" si="32"/>
        <v>1</v>
      </c>
      <c r="Z127" s="6">
        <f t="shared" si="33"/>
        <v>0</v>
      </c>
      <c r="AA127" s="2">
        <f t="shared" si="34"/>
        <v>0</v>
      </c>
      <c r="AB127" s="2">
        <f t="shared" si="35"/>
        <v>0</v>
      </c>
      <c r="AC127" s="2">
        <f t="shared" si="36"/>
        <v>0</v>
      </c>
      <c r="AD127" s="2">
        <f t="shared" si="37"/>
        <v>0</v>
      </c>
      <c r="AE127" s="2">
        <f t="shared" si="56"/>
        <v>0</v>
      </c>
      <c r="AF127" s="2">
        <f t="shared" si="57"/>
        <v>0</v>
      </c>
      <c r="AG127" s="2" t="b">
        <f t="shared" si="42"/>
        <v>1</v>
      </c>
    </row>
    <row r="128" spans="1:33" ht="16" x14ac:dyDescent="0.25">
      <c r="A128" s="28" t="s">
        <v>221</v>
      </c>
      <c r="B128" s="48">
        <f t="shared" si="45"/>
        <v>0</v>
      </c>
      <c r="C128" s="48">
        <f t="shared" si="43"/>
        <v>0</v>
      </c>
      <c r="D128" s="48">
        <f t="shared" si="43"/>
        <v>0</v>
      </c>
      <c r="E128" s="48">
        <f t="shared" si="43"/>
        <v>0</v>
      </c>
      <c r="F128" s="48">
        <f t="shared" si="29"/>
        <v>0</v>
      </c>
      <c r="G128" s="48">
        <f t="shared" si="40"/>
        <v>0</v>
      </c>
      <c r="H128" s="48">
        <f t="shared" si="44"/>
        <v>0</v>
      </c>
      <c r="I128" s="48">
        <f t="shared" si="44"/>
        <v>0</v>
      </c>
      <c r="J128" s="48">
        <f t="shared" si="41"/>
        <v>0</v>
      </c>
      <c r="K128" s="6" t="b">
        <f t="shared" si="30"/>
        <v>1</v>
      </c>
      <c r="L128" s="6"/>
      <c r="N128" s="2">
        <f t="shared" si="31"/>
        <v>0</v>
      </c>
      <c r="O128" s="2">
        <f>IFERROR(VLOOKUP($A128,'강서영업본부 IU'!$A:$H,3,FALSE),0)</f>
        <v>0</v>
      </c>
      <c r="P128" s="2">
        <f>IFERROR(VLOOKUP($A128,'강서영업본부 IU'!$A:$H,4,FALSE),0)</f>
        <v>0</v>
      </c>
      <c r="Q128" s="2">
        <f>IFERROR(VLOOKUP($A128,'강서영업본부 IU'!$A:$H,5,FALSE),0)</f>
        <v>0</v>
      </c>
      <c r="R128" s="2">
        <f>IFERROR(VLOOKUP($A128,'강서영업본부 IU'!$A:$H,6,FALSE),0)</f>
        <v>0</v>
      </c>
      <c r="T128" s="2">
        <f>IFERROR(VLOOKUP($A128,'강서영업본부 IU'!$A:$H,8,FALSE),0)</f>
        <v>0</v>
      </c>
      <c r="U128" s="2">
        <f>IFERROR(VLOOKUP($A128,'강서영업본부 IU'!$A:$H,9,FALSE),0)</f>
        <v>0</v>
      </c>
      <c r="V128" s="2" t="b">
        <f t="shared" si="32"/>
        <v>1</v>
      </c>
      <c r="Z128" s="6">
        <f t="shared" si="33"/>
        <v>0</v>
      </c>
      <c r="AA128" s="2">
        <f t="shared" si="34"/>
        <v>0</v>
      </c>
      <c r="AB128" s="2">
        <f t="shared" si="35"/>
        <v>0</v>
      </c>
      <c r="AC128" s="2">
        <f t="shared" si="36"/>
        <v>0</v>
      </c>
      <c r="AD128" s="2">
        <f t="shared" si="37"/>
        <v>0</v>
      </c>
      <c r="AE128" s="2">
        <f t="shared" si="56"/>
        <v>0</v>
      </c>
      <c r="AF128" s="2">
        <f t="shared" si="57"/>
        <v>0</v>
      </c>
      <c r="AG128" s="2" t="b">
        <f t="shared" si="42"/>
        <v>1</v>
      </c>
    </row>
    <row r="129" spans="1:33" ht="16" x14ac:dyDescent="0.25">
      <c r="A129" s="24" t="s">
        <v>68</v>
      </c>
      <c r="B129" s="48">
        <f t="shared" si="45"/>
        <v>12035134</v>
      </c>
      <c r="C129" s="48">
        <f t="shared" si="43"/>
        <v>7262442</v>
      </c>
      <c r="D129" s="48">
        <f t="shared" si="43"/>
        <v>4772692</v>
      </c>
      <c r="E129" s="48">
        <f t="shared" si="43"/>
        <v>0</v>
      </c>
      <c r="F129" s="48">
        <f t="shared" si="29"/>
        <v>0</v>
      </c>
      <c r="G129" s="48">
        <f t="shared" si="40"/>
        <v>0</v>
      </c>
      <c r="H129" s="48">
        <f t="shared" si="44"/>
        <v>0</v>
      </c>
      <c r="I129" s="48">
        <f t="shared" si="44"/>
        <v>0</v>
      </c>
      <c r="J129" s="48">
        <f t="shared" si="41"/>
        <v>0</v>
      </c>
      <c r="K129" s="6" t="b">
        <f t="shared" si="30"/>
        <v>1</v>
      </c>
      <c r="L129" s="6"/>
      <c r="N129" s="2">
        <f t="shared" si="31"/>
        <v>12035134</v>
      </c>
      <c r="O129" s="2">
        <f>IFERROR(VLOOKUP($A129,'강서영업본부 IU'!$A:$H,3,FALSE),0)</f>
        <v>0</v>
      </c>
      <c r="P129" s="2">
        <f>IFERROR(VLOOKUP($A129,'강서영업본부 IU'!$A:$H,4,FALSE),0)</f>
        <v>7262442</v>
      </c>
      <c r="Q129" s="2">
        <f>IFERROR(VLOOKUP($A129,'강서영업본부 IU'!$A:$H,5,FALSE),0)</f>
        <v>4772692</v>
      </c>
      <c r="R129" s="2">
        <f>IFERROR(VLOOKUP($A129,'강서영업본부 IU'!$A:$H,6,FALSE),0)</f>
        <v>0</v>
      </c>
      <c r="T129" s="2">
        <f>IFERROR(VLOOKUP($A129,'강서영업본부 IU'!$A:$H,8,FALSE),0)</f>
        <v>0</v>
      </c>
      <c r="U129" s="2">
        <f>IFERROR(VLOOKUP($A129,'강서영업본부 IU'!$A:$H,9,FALSE),0)</f>
        <v>0</v>
      </c>
      <c r="V129" s="2" t="b">
        <f t="shared" si="32"/>
        <v>1</v>
      </c>
      <c r="Z129" s="6">
        <f t="shared" si="33"/>
        <v>0</v>
      </c>
      <c r="AA129" s="2">
        <f t="shared" si="34"/>
        <v>0</v>
      </c>
      <c r="AB129" s="2">
        <f t="shared" si="35"/>
        <v>0</v>
      </c>
      <c r="AC129" s="2">
        <f t="shared" si="36"/>
        <v>0</v>
      </c>
      <c r="AD129" s="2">
        <f t="shared" si="37"/>
        <v>0</v>
      </c>
      <c r="AE129" s="2">
        <f t="shared" si="56"/>
        <v>0</v>
      </c>
      <c r="AF129" s="2">
        <f t="shared" si="57"/>
        <v>0</v>
      </c>
      <c r="AG129" s="2" t="b">
        <f t="shared" si="42"/>
        <v>1</v>
      </c>
    </row>
    <row r="130" spans="1:33" ht="16" x14ac:dyDescent="0.25">
      <c r="A130" s="23" t="s">
        <v>69</v>
      </c>
      <c r="B130" s="48">
        <f t="shared" si="45"/>
        <v>12035134</v>
      </c>
      <c r="C130" s="48">
        <f t="shared" si="43"/>
        <v>7262442</v>
      </c>
      <c r="D130" s="48">
        <f t="shared" si="43"/>
        <v>4772692</v>
      </c>
      <c r="E130" s="48">
        <f t="shared" si="43"/>
        <v>0</v>
      </c>
      <c r="F130" s="48">
        <f t="shared" ref="F130:F193" si="58">S130</f>
        <v>0</v>
      </c>
      <c r="G130" s="48">
        <f t="shared" si="40"/>
        <v>0</v>
      </c>
      <c r="H130" s="48">
        <f t="shared" si="44"/>
        <v>0</v>
      </c>
      <c r="I130" s="48">
        <f t="shared" si="44"/>
        <v>0</v>
      </c>
      <c r="J130" s="48">
        <f t="shared" si="41"/>
        <v>0</v>
      </c>
      <c r="K130" s="6" t="b">
        <f t="shared" ref="K130:K193" si="59">B130=SUM(C130:J130)</f>
        <v>1</v>
      </c>
      <c r="L130" s="6"/>
      <c r="N130" s="2">
        <f t="shared" ref="N130:N193" si="60">SUM(O130:U130)</f>
        <v>12035134</v>
      </c>
      <c r="O130" s="2">
        <f>IFERROR(VLOOKUP($A130,'강서영업본부 IU'!$A:$H,3,FALSE),0)</f>
        <v>0</v>
      </c>
      <c r="P130" s="2">
        <f>IFERROR(VLOOKUP($A130,'강서영업본부 IU'!$A:$H,4,FALSE),0)</f>
        <v>7262442</v>
      </c>
      <c r="Q130" s="2">
        <f>IFERROR(VLOOKUP($A130,'강서영업본부 IU'!$A:$H,5,FALSE),0)</f>
        <v>4772692</v>
      </c>
      <c r="R130" s="2">
        <f>IFERROR(VLOOKUP($A130,'강서영업본부 IU'!$A:$H,6,FALSE),0)</f>
        <v>0</v>
      </c>
      <c r="T130" s="2">
        <f>IFERROR(VLOOKUP($A130,'강서영업본부 IU'!$A:$H,8,FALSE),0)</f>
        <v>0</v>
      </c>
      <c r="U130" s="2">
        <f>IFERROR(VLOOKUP($A130,'강서영업본부 IU'!$A:$H,9,FALSE),0)</f>
        <v>0</v>
      </c>
      <c r="V130" s="2" t="b">
        <f t="shared" ref="V130:V193" si="61">N130=SUM(O130:U130)</f>
        <v>1</v>
      </c>
      <c r="Z130" s="6">
        <f t="shared" ref="Z130:Z193" si="62">O130</f>
        <v>0</v>
      </c>
      <c r="AA130" s="2">
        <f t="shared" ref="AA130:AA193" si="63">$Z130*P$262</f>
        <v>0</v>
      </c>
      <c r="AB130" s="2">
        <f t="shared" ref="AB130:AB193" si="64">$Z130*Q$262</f>
        <v>0</v>
      </c>
      <c r="AC130" s="2">
        <f t="shared" ref="AC130:AC193" si="65">$Z130*R$262</f>
        <v>0</v>
      </c>
      <c r="AD130" s="2">
        <f t="shared" ref="AD130:AD193" si="66">$Z130*S$259</f>
        <v>0</v>
      </c>
      <c r="AE130" s="2">
        <f t="shared" si="56"/>
        <v>0</v>
      </c>
      <c r="AF130" s="2">
        <f t="shared" si="57"/>
        <v>0</v>
      </c>
      <c r="AG130" s="2" t="b">
        <f t="shared" si="42"/>
        <v>1</v>
      </c>
    </row>
    <row r="131" spans="1:33" ht="16" x14ac:dyDescent="0.25">
      <c r="A131" s="23" t="s">
        <v>345</v>
      </c>
      <c r="B131" s="48">
        <f t="shared" si="45"/>
        <v>0</v>
      </c>
      <c r="C131" s="48">
        <f t="shared" si="43"/>
        <v>0</v>
      </c>
      <c r="D131" s="48">
        <f t="shared" si="43"/>
        <v>0</v>
      </c>
      <c r="E131" s="48">
        <f t="shared" si="43"/>
        <v>0</v>
      </c>
      <c r="F131" s="48">
        <f t="shared" si="58"/>
        <v>0</v>
      </c>
      <c r="G131" s="48">
        <f t="shared" si="40"/>
        <v>0</v>
      </c>
      <c r="H131" s="48">
        <f t="shared" si="44"/>
        <v>0</v>
      </c>
      <c r="I131" s="48">
        <f t="shared" si="44"/>
        <v>0</v>
      </c>
      <c r="J131" s="48">
        <f t="shared" si="41"/>
        <v>0</v>
      </c>
      <c r="K131" s="6" t="b">
        <f t="shared" si="59"/>
        <v>1</v>
      </c>
      <c r="L131" s="6"/>
      <c r="N131" s="2">
        <f t="shared" si="60"/>
        <v>0</v>
      </c>
      <c r="O131" s="2">
        <f>IFERROR(VLOOKUP($A131,'강서영업본부 IU'!$A:$H,3,FALSE),0)</f>
        <v>0</v>
      </c>
      <c r="P131" s="2">
        <f>IFERROR(VLOOKUP($A131,'강서영업본부 IU'!$A:$H,4,FALSE),0)</f>
        <v>0</v>
      </c>
      <c r="Q131" s="2">
        <f>IFERROR(VLOOKUP($A131,'강서영업본부 IU'!$A:$H,5,FALSE),0)</f>
        <v>0</v>
      </c>
      <c r="R131" s="2">
        <f>IFERROR(VLOOKUP($A131,'강서영업본부 IU'!$A:$H,6,FALSE),0)</f>
        <v>0</v>
      </c>
      <c r="T131" s="2">
        <f>IFERROR(VLOOKUP($A131,'강서영업본부 IU'!$A:$H,8,FALSE),0)</f>
        <v>0</v>
      </c>
      <c r="U131" s="2">
        <f>IFERROR(VLOOKUP($A131,'강서영업본부 IU'!$A:$H,9,FALSE),0)</f>
        <v>0</v>
      </c>
      <c r="V131" s="2" t="b">
        <f t="shared" si="61"/>
        <v>1</v>
      </c>
      <c r="Z131" s="6">
        <f t="shared" si="62"/>
        <v>0</v>
      </c>
      <c r="AA131" s="2">
        <f t="shared" si="63"/>
        <v>0</v>
      </c>
      <c r="AB131" s="2">
        <f t="shared" si="64"/>
        <v>0</v>
      </c>
      <c r="AC131" s="2">
        <f t="shared" si="65"/>
        <v>0</v>
      </c>
      <c r="AD131" s="2">
        <f t="shared" si="66"/>
        <v>0</v>
      </c>
      <c r="AE131" s="2">
        <f t="shared" si="56"/>
        <v>0</v>
      </c>
      <c r="AF131" s="2">
        <f t="shared" si="57"/>
        <v>0</v>
      </c>
      <c r="AG131" s="2" t="b">
        <f t="shared" si="42"/>
        <v>1</v>
      </c>
    </row>
    <row r="132" spans="1:33" ht="16" x14ac:dyDescent="0.25">
      <c r="A132" s="24" t="s">
        <v>158</v>
      </c>
      <c r="B132" s="48">
        <f t="shared" si="45"/>
        <v>0</v>
      </c>
      <c r="C132" s="48">
        <f t="shared" si="43"/>
        <v>0</v>
      </c>
      <c r="D132" s="48">
        <f t="shared" si="43"/>
        <v>0</v>
      </c>
      <c r="E132" s="48">
        <f t="shared" si="43"/>
        <v>0</v>
      </c>
      <c r="F132" s="48">
        <f t="shared" si="58"/>
        <v>0</v>
      </c>
      <c r="G132" s="48">
        <f t="shared" si="40"/>
        <v>0</v>
      </c>
      <c r="H132" s="48">
        <f t="shared" si="44"/>
        <v>0</v>
      </c>
      <c r="I132" s="48">
        <f t="shared" si="44"/>
        <v>0</v>
      </c>
      <c r="J132" s="48">
        <f t="shared" si="41"/>
        <v>0</v>
      </c>
      <c r="K132" s="6" t="b">
        <f t="shared" si="59"/>
        <v>1</v>
      </c>
      <c r="L132" s="6"/>
      <c r="N132" s="2">
        <f t="shared" si="60"/>
        <v>0</v>
      </c>
      <c r="O132" s="2">
        <f>IFERROR(VLOOKUP($A132,'강서영업본부 IU'!$A:$H,3,FALSE),0)</f>
        <v>0</v>
      </c>
      <c r="P132" s="2">
        <f>IFERROR(VLOOKUP($A132,'강서영업본부 IU'!$A:$H,4,FALSE),0)</f>
        <v>0</v>
      </c>
      <c r="Q132" s="2">
        <f>IFERROR(VLOOKUP($A132,'강서영업본부 IU'!$A:$H,5,FALSE),0)</f>
        <v>0</v>
      </c>
      <c r="R132" s="2">
        <f>IFERROR(VLOOKUP($A132,'강서영업본부 IU'!$A:$H,6,FALSE),0)</f>
        <v>0</v>
      </c>
      <c r="T132" s="2">
        <f>IFERROR(VLOOKUP($A132,'강서영업본부 IU'!$A:$H,8,FALSE),0)</f>
        <v>0</v>
      </c>
      <c r="U132" s="2">
        <f>IFERROR(VLOOKUP($A132,'강서영업본부 IU'!$A:$H,9,FALSE),0)</f>
        <v>0</v>
      </c>
      <c r="V132" s="2" t="b">
        <f t="shared" si="61"/>
        <v>1</v>
      </c>
      <c r="Z132" s="6">
        <f t="shared" si="62"/>
        <v>0</v>
      </c>
      <c r="AA132" s="2">
        <f t="shared" si="63"/>
        <v>0</v>
      </c>
      <c r="AB132" s="2">
        <f t="shared" si="64"/>
        <v>0</v>
      </c>
      <c r="AC132" s="2">
        <f t="shared" si="65"/>
        <v>0</v>
      </c>
      <c r="AD132" s="2">
        <f t="shared" si="66"/>
        <v>0</v>
      </c>
      <c r="AE132" s="2">
        <f t="shared" si="56"/>
        <v>0</v>
      </c>
      <c r="AF132" s="2">
        <f t="shared" si="57"/>
        <v>0</v>
      </c>
      <c r="AG132" s="2" t="b">
        <f t="shared" si="42"/>
        <v>1</v>
      </c>
    </row>
    <row r="133" spans="1:33" ht="16" x14ac:dyDescent="0.25">
      <c r="A133" s="23" t="s">
        <v>159</v>
      </c>
      <c r="B133" s="48">
        <f t="shared" si="45"/>
        <v>0</v>
      </c>
      <c r="C133" s="48">
        <f t="shared" si="43"/>
        <v>0</v>
      </c>
      <c r="D133" s="48">
        <f t="shared" si="43"/>
        <v>0</v>
      </c>
      <c r="E133" s="48">
        <f t="shared" si="43"/>
        <v>0</v>
      </c>
      <c r="F133" s="48">
        <f t="shared" si="58"/>
        <v>0</v>
      </c>
      <c r="G133" s="48">
        <f t="shared" ref="G133:G196" si="67">AA133+AB133</f>
        <v>0</v>
      </c>
      <c r="H133" s="48">
        <f t="shared" si="44"/>
        <v>0</v>
      </c>
      <c r="I133" s="48">
        <f t="shared" si="44"/>
        <v>0</v>
      </c>
      <c r="J133" s="48">
        <f t="shared" ref="J133:J196" si="68">AC133</f>
        <v>0</v>
      </c>
      <c r="K133" s="6" t="b">
        <f t="shared" si="59"/>
        <v>1</v>
      </c>
      <c r="L133" s="6"/>
      <c r="N133" s="2">
        <f t="shared" si="60"/>
        <v>0</v>
      </c>
      <c r="O133" s="2">
        <f>IFERROR(VLOOKUP($A133,'강서영업본부 IU'!$A:$H,3,FALSE),0)</f>
        <v>0</v>
      </c>
      <c r="P133" s="2">
        <f>IFERROR(VLOOKUP($A133,'강서영업본부 IU'!$A:$H,4,FALSE),0)</f>
        <v>0</v>
      </c>
      <c r="Q133" s="2">
        <f>IFERROR(VLOOKUP($A133,'강서영업본부 IU'!$A:$H,5,FALSE),0)</f>
        <v>0</v>
      </c>
      <c r="R133" s="2">
        <f>IFERROR(VLOOKUP($A133,'강서영업본부 IU'!$A:$H,6,FALSE),0)</f>
        <v>0</v>
      </c>
      <c r="T133" s="2">
        <f>IFERROR(VLOOKUP($A133,'강서영업본부 IU'!$A:$H,8,FALSE),0)</f>
        <v>0</v>
      </c>
      <c r="U133" s="2">
        <f>IFERROR(VLOOKUP($A133,'강서영업본부 IU'!$A:$H,9,FALSE),0)</f>
        <v>0</v>
      </c>
      <c r="V133" s="2" t="b">
        <f t="shared" si="61"/>
        <v>1</v>
      </c>
      <c r="Z133" s="6">
        <f t="shared" si="62"/>
        <v>0</v>
      </c>
      <c r="AA133" s="2">
        <f t="shared" si="63"/>
        <v>0</v>
      </c>
      <c r="AB133" s="2">
        <f t="shared" si="64"/>
        <v>0</v>
      </c>
      <c r="AC133" s="2">
        <f t="shared" si="65"/>
        <v>0</v>
      </c>
      <c r="AD133" s="2">
        <f t="shared" si="66"/>
        <v>0</v>
      </c>
      <c r="AE133" s="2">
        <f t="shared" si="56"/>
        <v>0</v>
      </c>
      <c r="AF133" s="2">
        <f t="shared" si="57"/>
        <v>0</v>
      </c>
      <c r="AG133" s="2" t="b">
        <f t="shared" si="42"/>
        <v>1</v>
      </c>
    </row>
    <row r="134" spans="1:33" ht="16" x14ac:dyDescent="0.25">
      <c r="A134" s="23" t="s">
        <v>222</v>
      </c>
      <c r="B134" s="48">
        <f t="shared" si="45"/>
        <v>0</v>
      </c>
      <c r="C134" s="48">
        <f t="shared" ref="C134:E198" si="69">P134</f>
        <v>0</v>
      </c>
      <c r="D134" s="48">
        <f t="shared" si="69"/>
        <v>0</v>
      </c>
      <c r="E134" s="48">
        <f t="shared" si="69"/>
        <v>0</v>
      </c>
      <c r="F134" s="48">
        <f t="shared" si="58"/>
        <v>0</v>
      </c>
      <c r="G134" s="48">
        <f t="shared" si="67"/>
        <v>0</v>
      </c>
      <c r="H134" s="48">
        <f t="shared" si="44"/>
        <v>0</v>
      </c>
      <c r="I134" s="48">
        <f t="shared" si="44"/>
        <v>0</v>
      </c>
      <c r="J134" s="48">
        <f t="shared" si="68"/>
        <v>0</v>
      </c>
      <c r="K134" s="6" t="b">
        <f t="shared" si="59"/>
        <v>1</v>
      </c>
      <c r="L134" s="6"/>
      <c r="N134" s="2">
        <f t="shared" si="60"/>
        <v>0</v>
      </c>
      <c r="O134" s="2">
        <f>IFERROR(VLOOKUP($A134,'강서영업본부 IU'!$A:$H,3,FALSE),0)</f>
        <v>0</v>
      </c>
      <c r="P134" s="2">
        <f>IFERROR(VLOOKUP($A134,'강서영업본부 IU'!$A:$H,4,FALSE),0)</f>
        <v>0</v>
      </c>
      <c r="Q134" s="2">
        <f>IFERROR(VLOOKUP($A134,'강서영업본부 IU'!$A:$H,5,FALSE),0)</f>
        <v>0</v>
      </c>
      <c r="R134" s="2">
        <f>IFERROR(VLOOKUP($A134,'강서영업본부 IU'!$A:$H,6,FALSE),0)</f>
        <v>0</v>
      </c>
      <c r="T134" s="2">
        <f>IFERROR(VLOOKUP($A134,'강서영업본부 IU'!$A:$H,8,FALSE),0)</f>
        <v>0</v>
      </c>
      <c r="U134" s="2">
        <f>IFERROR(VLOOKUP($A134,'강서영업본부 IU'!$A:$H,9,FALSE),0)</f>
        <v>0</v>
      </c>
      <c r="V134" s="2" t="b">
        <f t="shared" si="61"/>
        <v>1</v>
      </c>
      <c r="Z134" s="6">
        <f t="shared" si="62"/>
        <v>0</v>
      </c>
      <c r="AA134" s="2">
        <f t="shared" si="63"/>
        <v>0</v>
      </c>
      <c r="AB134" s="2">
        <f t="shared" si="64"/>
        <v>0</v>
      </c>
      <c r="AC134" s="2">
        <f t="shared" si="65"/>
        <v>0</v>
      </c>
      <c r="AD134" s="2">
        <f t="shared" si="66"/>
        <v>0</v>
      </c>
      <c r="AE134" s="2">
        <f t="shared" si="56"/>
        <v>0</v>
      </c>
      <c r="AF134" s="2">
        <f t="shared" si="57"/>
        <v>0</v>
      </c>
      <c r="AG134" s="2" t="b">
        <f t="shared" ref="AG134:AG197" si="70">Z134=SUM(AA134:AF134)</f>
        <v>1</v>
      </c>
    </row>
    <row r="135" spans="1:33" ht="16" x14ac:dyDescent="0.25">
      <c r="A135" s="23" t="s">
        <v>223</v>
      </c>
      <c r="B135" s="48">
        <f t="shared" si="45"/>
        <v>0</v>
      </c>
      <c r="C135" s="48">
        <f t="shared" si="69"/>
        <v>0</v>
      </c>
      <c r="D135" s="48">
        <f t="shared" si="69"/>
        <v>0</v>
      </c>
      <c r="E135" s="48">
        <f t="shared" si="69"/>
        <v>0</v>
      </c>
      <c r="F135" s="48">
        <f t="shared" si="58"/>
        <v>0</v>
      </c>
      <c r="G135" s="48">
        <f t="shared" si="67"/>
        <v>0</v>
      </c>
      <c r="H135" s="48">
        <f t="shared" ref="H135:I198" si="71">T135</f>
        <v>0</v>
      </c>
      <c r="I135" s="48">
        <f t="shared" si="71"/>
        <v>0</v>
      </c>
      <c r="J135" s="48">
        <f t="shared" si="68"/>
        <v>0</v>
      </c>
      <c r="K135" s="6" t="b">
        <f t="shared" si="59"/>
        <v>1</v>
      </c>
      <c r="L135" s="6"/>
      <c r="N135" s="2">
        <f t="shared" si="60"/>
        <v>0</v>
      </c>
      <c r="O135" s="2">
        <f>IFERROR(VLOOKUP($A135,'강서영업본부 IU'!$A:$H,3,FALSE),0)</f>
        <v>0</v>
      </c>
      <c r="P135" s="2">
        <f>IFERROR(VLOOKUP($A135,'강서영업본부 IU'!$A:$H,4,FALSE),0)</f>
        <v>0</v>
      </c>
      <c r="Q135" s="2">
        <f>IFERROR(VLOOKUP($A135,'강서영업본부 IU'!$A:$H,5,FALSE),0)</f>
        <v>0</v>
      </c>
      <c r="R135" s="2">
        <f>IFERROR(VLOOKUP($A135,'강서영업본부 IU'!$A:$H,6,FALSE),0)</f>
        <v>0</v>
      </c>
      <c r="T135" s="2">
        <f>IFERROR(VLOOKUP($A135,'강서영업본부 IU'!$A:$H,8,FALSE),0)</f>
        <v>0</v>
      </c>
      <c r="U135" s="2">
        <f>IFERROR(VLOOKUP($A135,'강서영업본부 IU'!$A:$H,9,FALSE),0)</f>
        <v>0</v>
      </c>
      <c r="V135" s="2" t="b">
        <f t="shared" si="61"/>
        <v>1</v>
      </c>
      <c r="Z135" s="6">
        <f t="shared" si="62"/>
        <v>0</v>
      </c>
      <c r="AA135" s="2">
        <f t="shared" si="63"/>
        <v>0</v>
      </c>
      <c r="AB135" s="2">
        <f t="shared" si="64"/>
        <v>0</v>
      </c>
      <c r="AC135" s="2">
        <f t="shared" si="65"/>
        <v>0</v>
      </c>
      <c r="AD135" s="2">
        <f t="shared" si="66"/>
        <v>0</v>
      </c>
      <c r="AE135" s="2">
        <f t="shared" si="56"/>
        <v>0</v>
      </c>
      <c r="AF135" s="2">
        <f t="shared" si="57"/>
        <v>0</v>
      </c>
      <c r="AG135" s="2" t="b">
        <f t="shared" si="70"/>
        <v>1</v>
      </c>
    </row>
    <row r="136" spans="1:33" ht="16" x14ac:dyDescent="0.25">
      <c r="A136" s="23" t="s">
        <v>160</v>
      </c>
      <c r="B136" s="48">
        <f t="shared" si="45"/>
        <v>0</v>
      </c>
      <c r="C136" s="48">
        <f t="shared" si="69"/>
        <v>0</v>
      </c>
      <c r="D136" s="48">
        <f t="shared" si="69"/>
        <v>0</v>
      </c>
      <c r="E136" s="48">
        <f t="shared" si="69"/>
        <v>0</v>
      </c>
      <c r="F136" s="48">
        <f t="shared" si="58"/>
        <v>0</v>
      </c>
      <c r="G136" s="48">
        <f t="shared" si="67"/>
        <v>0</v>
      </c>
      <c r="H136" s="48">
        <f t="shared" si="71"/>
        <v>0</v>
      </c>
      <c r="I136" s="48">
        <f t="shared" si="71"/>
        <v>0</v>
      </c>
      <c r="J136" s="48">
        <f t="shared" si="68"/>
        <v>0</v>
      </c>
      <c r="K136" s="6" t="b">
        <f t="shared" si="59"/>
        <v>1</v>
      </c>
      <c r="L136" s="6"/>
      <c r="N136" s="2">
        <f t="shared" si="60"/>
        <v>0</v>
      </c>
      <c r="O136" s="2">
        <f>IFERROR(VLOOKUP($A136,'강서영업본부 IU'!$A:$H,3,FALSE),0)</f>
        <v>0</v>
      </c>
      <c r="P136" s="2">
        <f>IFERROR(VLOOKUP($A136,'강서영업본부 IU'!$A:$H,4,FALSE),0)</f>
        <v>0</v>
      </c>
      <c r="Q136" s="2">
        <f>IFERROR(VLOOKUP($A136,'강서영업본부 IU'!$A:$H,5,FALSE),0)</f>
        <v>0</v>
      </c>
      <c r="R136" s="2">
        <f>IFERROR(VLOOKUP($A136,'강서영업본부 IU'!$A:$H,6,FALSE),0)</f>
        <v>0</v>
      </c>
      <c r="T136" s="2">
        <f>IFERROR(VLOOKUP($A136,'강서영업본부 IU'!$A:$H,8,FALSE),0)</f>
        <v>0</v>
      </c>
      <c r="U136" s="2">
        <f>IFERROR(VLOOKUP($A136,'강서영업본부 IU'!$A:$H,9,FALSE),0)</f>
        <v>0</v>
      </c>
      <c r="V136" s="2" t="b">
        <f t="shared" si="61"/>
        <v>1</v>
      </c>
      <c r="Z136" s="6">
        <f t="shared" si="62"/>
        <v>0</v>
      </c>
      <c r="AA136" s="2">
        <f t="shared" si="63"/>
        <v>0</v>
      </c>
      <c r="AB136" s="2">
        <f t="shared" si="64"/>
        <v>0</v>
      </c>
      <c r="AC136" s="2">
        <f t="shared" si="65"/>
        <v>0</v>
      </c>
      <c r="AD136" s="2">
        <f t="shared" si="66"/>
        <v>0</v>
      </c>
      <c r="AE136" s="2">
        <f t="shared" si="56"/>
        <v>0</v>
      </c>
      <c r="AF136" s="2">
        <f t="shared" si="57"/>
        <v>0</v>
      </c>
      <c r="AG136" s="2" t="b">
        <f t="shared" si="70"/>
        <v>1</v>
      </c>
    </row>
    <row r="137" spans="1:33" ht="16" x14ac:dyDescent="0.25">
      <c r="A137" s="24" t="s">
        <v>70</v>
      </c>
      <c r="B137" s="48">
        <f t="shared" si="45"/>
        <v>3155000</v>
      </c>
      <c r="C137" s="48">
        <f t="shared" si="69"/>
        <v>0</v>
      </c>
      <c r="D137" s="48">
        <f t="shared" si="69"/>
        <v>0</v>
      </c>
      <c r="E137" s="48">
        <f t="shared" si="69"/>
        <v>0</v>
      </c>
      <c r="F137" s="48">
        <f t="shared" si="58"/>
        <v>0</v>
      </c>
      <c r="G137" s="48">
        <f t="shared" si="67"/>
        <v>2905897.4629572667</v>
      </c>
      <c r="H137" s="48">
        <f t="shared" si="71"/>
        <v>0</v>
      </c>
      <c r="I137" s="48">
        <f t="shared" si="71"/>
        <v>0</v>
      </c>
      <c r="J137" s="48">
        <f t="shared" si="68"/>
        <v>249102.53704273279</v>
      </c>
      <c r="K137" s="6" t="b">
        <f t="shared" si="59"/>
        <v>1</v>
      </c>
      <c r="N137" s="2">
        <f t="shared" si="60"/>
        <v>3155000</v>
      </c>
      <c r="O137" s="2">
        <f>IFERROR(VLOOKUP($A137,'강서영업본부 IU'!$A:$H,3,FALSE),0)</f>
        <v>3155000</v>
      </c>
      <c r="P137" s="2">
        <f>IFERROR(VLOOKUP($A137,'강서영업본부 IU'!$A:$H,4,FALSE),0)</f>
        <v>0</v>
      </c>
      <c r="Q137" s="2">
        <f>IFERROR(VLOOKUP($A137,'강서영업본부 IU'!$A:$H,5,FALSE),0)</f>
        <v>0</v>
      </c>
      <c r="R137" s="2">
        <f>IFERROR(VLOOKUP($A137,'강서영업본부 IU'!$A:$H,6,FALSE),0)</f>
        <v>0</v>
      </c>
      <c r="T137" s="2">
        <f>IFERROR(VLOOKUP($A137,'강서영업본부 IU'!$A:$H,8,FALSE),0)</f>
        <v>0</v>
      </c>
      <c r="U137" s="2">
        <f>IFERROR(VLOOKUP($A137,'강서영업본부 IU'!$A:$H,9,FALSE),0)</f>
        <v>0</v>
      </c>
      <c r="V137" s="2" t="b">
        <f t="shared" si="61"/>
        <v>1</v>
      </c>
      <c r="Z137" s="6">
        <f t="shared" si="62"/>
        <v>3155000</v>
      </c>
      <c r="AA137" s="2">
        <f t="shared" si="63"/>
        <v>1755534.9704139272</v>
      </c>
      <c r="AB137" s="2">
        <f t="shared" si="64"/>
        <v>1150362.4925433397</v>
      </c>
      <c r="AC137" s="2">
        <f t="shared" si="65"/>
        <v>249102.53704273279</v>
      </c>
      <c r="AD137" s="2">
        <f t="shared" si="66"/>
        <v>0</v>
      </c>
      <c r="AE137" s="2">
        <f t="shared" si="56"/>
        <v>0</v>
      </c>
      <c r="AF137" s="2">
        <f t="shared" si="57"/>
        <v>0</v>
      </c>
      <c r="AG137" s="2" t="b">
        <f t="shared" si="70"/>
        <v>1</v>
      </c>
    </row>
    <row r="138" spans="1:33" ht="16" x14ac:dyDescent="0.25">
      <c r="A138" s="24" t="s">
        <v>71</v>
      </c>
      <c r="B138" s="48">
        <f t="shared" si="45"/>
        <v>110198993</v>
      </c>
      <c r="C138" s="48">
        <f t="shared" si="69"/>
        <v>42019699</v>
      </c>
      <c r="D138" s="48">
        <f t="shared" si="69"/>
        <v>21411813</v>
      </c>
      <c r="E138" s="48">
        <f t="shared" si="69"/>
        <v>44964781</v>
      </c>
      <c r="F138" s="48">
        <f t="shared" si="58"/>
        <v>0</v>
      </c>
      <c r="G138" s="48">
        <f t="shared" si="67"/>
        <v>1660368.1003084201</v>
      </c>
      <c r="H138" s="48">
        <f t="shared" si="71"/>
        <v>0</v>
      </c>
      <c r="I138" s="48">
        <f t="shared" si="71"/>
        <v>0</v>
      </c>
      <c r="J138" s="48">
        <f t="shared" si="68"/>
        <v>142331.89969157983</v>
      </c>
      <c r="K138" s="6" t="b">
        <f t="shared" si="59"/>
        <v>1</v>
      </c>
      <c r="N138" s="2">
        <f t="shared" si="60"/>
        <v>110198993</v>
      </c>
      <c r="O138" s="2">
        <f>IFERROR(VLOOKUP($A138,'강서영업본부 IU'!$A:$H,3,FALSE),0)</f>
        <v>1802700</v>
      </c>
      <c r="P138" s="2">
        <f>IFERROR(VLOOKUP($A138,'강서영업본부 IU'!$A:$H,4,FALSE),0)</f>
        <v>42019699</v>
      </c>
      <c r="Q138" s="2">
        <f>IFERROR(VLOOKUP($A138,'강서영업본부 IU'!$A:$H,5,FALSE),0)</f>
        <v>21411813</v>
      </c>
      <c r="R138" s="2">
        <f>IFERROR(VLOOKUP($A138,'강서영업본부 IU'!$A:$H,6,FALSE),0)</f>
        <v>44964781</v>
      </c>
      <c r="T138" s="2">
        <f>IFERROR(VLOOKUP($A138,'강서영업본부 IU'!$A:$H,8,FALSE),0)</f>
        <v>0</v>
      </c>
      <c r="U138" s="2">
        <f>IFERROR(VLOOKUP($A138,'강서영업본부 IU'!$A:$H,9,FALSE),0)</f>
        <v>0</v>
      </c>
      <c r="V138" s="2" t="b">
        <f t="shared" si="61"/>
        <v>1</v>
      </c>
      <c r="Z138" s="6">
        <f t="shared" si="62"/>
        <v>1802700</v>
      </c>
      <c r="AA138" s="2">
        <f t="shared" si="63"/>
        <v>1003075.4013201859</v>
      </c>
      <c r="AB138" s="2">
        <f t="shared" si="64"/>
        <v>657292.69898823416</v>
      </c>
      <c r="AC138" s="2">
        <f t="shared" si="65"/>
        <v>142331.89969157983</v>
      </c>
      <c r="AD138" s="2">
        <f t="shared" si="66"/>
        <v>0</v>
      </c>
      <c r="AE138" s="2">
        <f t="shared" si="56"/>
        <v>0</v>
      </c>
      <c r="AF138" s="2">
        <f t="shared" si="57"/>
        <v>0</v>
      </c>
      <c r="AG138" s="2" t="b">
        <f t="shared" si="70"/>
        <v>1</v>
      </c>
    </row>
    <row r="139" spans="1:33" ht="16" x14ac:dyDescent="0.25">
      <c r="A139" s="23" t="s">
        <v>72</v>
      </c>
      <c r="B139" s="48">
        <f t="shared" si="45"/>
        <v>17348000</v>
      </c>
      <c r="C139" s="48">
        <f t="shared" si="69"/>
        <v>0</v>
      </c>
      <c r="D139" s="48">
        <f t="shared" si="69"/>
        <v>2156000</v>
      </c>
      <c r="E139" s="48">
        <f t="shared" si="69"/>
        <v>15192000</v>
      </c>
      <c r="F139" s="48">
        <f t="shared" si="58"/>
        <v>0</v>
      </c>
      <c r="G139" s="48">
        <f t="shared" si="67"/>
        <v>0</v>
      </c>
      <c r="H139" s="48">
        <f t="shared" si="71"/>
        <v>0</v>
      </c>
      <c r="I139" s="48">
        <f t="shared" si="71"/>
        <v>0</v>
      </c>
      <c r="J139" s="48">
        <f t="shared" si="68"/>
        <v>0</v>
      </c>
      <c r="K139" s="6" t="b">
        <f t="shared" si="59"/>
        <v>1</v>
      </c>
      <c r="N139" s="2">
        <f t="shared" si="60"/>
        <v>17348000</v>
      </c>
      <c r="O139" s="2">
        <f>IFERROR(VLOOKUP($A139,'강서영업본부 IU'!$A:$H,3,FALSE),0)</f>
        <v>0</v>
      </c>
      <c r="P139" s="2">
        <f>IFERROR(VLOOKUP($A139,'강서영업본부 IU'!$A:$H,4,FALSE),0)</f>
        <v>0</v>
      </c>
      <c r="Q139" s="2">
        <f>IFERROR(VLOOKUP($A139,'강서영업본부 IU'!$A:$H,5,FALSE),0)</f>
        <v>2156000</v>
      </c>
      <c r="R139" s="2">
        <f>IFERROR(VLOOKUP($A139,'강서영업본부 IU'!$A:$H,6,FALSE),0)</f>
        <v>15192000</v>
      </c>
      <c r="T139" s="2">
        <f>IFERROR(VLOOKUP($A139,'강서영업본부 IU'!$A:$H,8,FALSE),0)</f>
        <v>0</v>
      </c>
      <c r="U139" s="2">
        <f>IFERROR(VLOOKUP($A139,'강서영업본부 IU'!$A:$H,9,FALSE),0)</f>
        <v>0</v>
      </c>
      <c r="V139" s="2" t="b">
        <f t="shared" si="61"/>
        <v>1</v>
      </c>
      <c r="Z139" s="6">
        <f t="shared" si="62"/>
        <v>0</v>
      </c>
      <c r="AA139" s="2">
        <f t="shared" si="63"/>
        <v>0</v>
      </c>
      <c r="AB139" s="2">
        <f t="shared" si="64"/>
        <v>0</v>
      </c>
      <c r="AC139" s="2">
        <f t="shared" si="65"/>
        <v>0</v>
      </c>
      <c r="AD139" s="2">
        <f t="shared" si="66"/>
        <v>0</v>
      </c>
      <c r="AE139" s="2">
        <f t="shared" si="56"/>
        <v>0</v>
      </c>
      <c r="AF139" s="2">
        <f t="shared" si="57"/>
        <v>0</v>
      </c>
      <c r="AG139" s="2" t="b">
        <f t="shared" si="70"/>
        <v>1</v>
      </c>
    </row>
    <row r="140" spans="1:33" ht="16" x14ac:dyDescent="0.25">
      <c r="A140" s="23" t="s">
        <v>224</v>
      </c>
      <c r="B140" s="48">
        <f t="shared" si="45"/>
        <v>0</v>
      </c>
      <c r="C140" s="48">
        <f t="shared" si="69"/>
        <v>0</v>
      </c>
      <c r="D140" s="48">
        <f t="shared" si="69"/>
        <v>0</v>
      </c>
      <c r="E140" s="48">
        <f t="shared" si="69"/>
        <v>0</v>
      </c>
      <c r="F140" s="48">
        <f t="shared" si="58"/>
        <v>0</v>
      </c>
      <c r="G140" s="48">
        <f t="shared" si="67"/>
        <v>0</v>
      </c>
      <c r="H140" s="48">
        <f t="shared" si="71"/>
        <v>0</v>
      </c>
      <c r="I140" s="48">
        <f t="shared" si="71"/>
        <v>0</v>
      </c>
      <c r="J140" s="48">
        <f t="shared" si="68"/>
        <v>0</v>
      </c>
      <c r="K140" s="6" t="b">
        <f t="shared" si="59"/>
        <v>1</v>
      </c>
      <c r="N140" s="2">
        <f t="shared" si="60"/>
        <v>0</v>
      </c>
      <c r="O140" s="2">
        <f>IFERROR(VLOOKUP($A140,'강서영업본부 IU'!$A:$H,3,FALSE),0)</f>
        <v>0</v>
      </c>
      <c r="P140" s="2">
        <f>IFERROR(VLOOKUP($A140,'강서영업본부 IU'!$A:$H,4,FALSE),0)</f>
        <v>0</v>
      </c>
      <c r="Q140" s="2">
        <f>IFERROR(VLOOKUP($A140,'강서영업본부 IU'!$A:$H,5,FALSE),0)</f>
        <v>0</v>
      </c>
      <c r="R140" s="2">
        <f>IFERROR(VLOOKUP($A140,'강서영업본부 IU'!$A:$H,6,FALSE),0)</f>
        <v>0</v>
      </c>
      <c r="T140" s="2">
        <f>IFERROR(VLOOKUP($A140,'강서영업본부 IU'!$A:$H,8,FALSE),0)</f>
        <v>0</v>
      </c>
      <c r="U140" s="2">
        <f>IFERROR(VLOOKUP($A140,'강서영업본부 IU'!$A:$H,9,FALSE),0)</f>
        <v>0</v>
      </c>
      <c r="V140" s="2" t="b">
        <f t="shared" si="61"/>
        <v>1</v>
      </c>
      <c r="Z140" s="6">
        <f t="shared" si="62"/>
        <v>0</v>
      </c>
      <c r="AA140" s="2">
        <f t="shared" si="63"/>
        <v>0</v>
      </c>
      <c r="AB140" s="2">
        <f t="shared" si="64"/>
        <v>0</v>
      </c>
      <c r="AC140" s="2">
        <f t="shared" si="65"/>
        <v>0</v>
      </c>
      <c r="AD140" s="2">
        <f t="shared" si="66"/>
        <v>0</v>
      </c>
      <c r="AE140" s="2">
        <f t="shared" si="56"/>
        <v>0</v>
      </c>
      <c r="AF140" s="2">
        <f t="shared" si="57"/>
        <v>0</v>
      </c>
      <c r="AG140" s="2" t="b">
        <f t="shared" si="70"/>
        <v>1</v>
      </c>
    </row>
    <row r="141" spans="1:33" ht="16" x14ac:dyDescent="0.25">
      <c r="A141" s="23" t="s">
        <v>73</v>
      </c>
      <c r="B141" s="48">
        <f t="shared" si="45"/>
        <v>50664077</v>
      </c>
      <c r="C141" s="48">
        <f t="shared" si="69"/>
        <v>16352600</v>
      </c>
      <c r="D141" s="48">
        <f t="shared" si="69"/>
        <v>7497500</v>
      </c>
      <c r="E141" s="48">
        <f t="shared" si="69"/>
        <v>26813977</v>
      </c>
      <c r="F141" s="48">
        <f t="shared" si="58"/>
        <v>0</v>
      </c>
      <c r="G141" s="48">
        <f t="shared" si="67"/>
        <v>0</v>
      </c>
      <c r="H141" s="48">
        <f t="shared" si="71"/>
        <v>0</v>
      </c>
      <c r="I141" s="48">
        <f t="shared" si="71"/>
        <v>0</v>
      </c>
      <c r="J141" s="48">
        <f t="shared" si="68"/>
        <v>0</v>
      </c>
      <c r="K141" s="6" t="b">
        <f t="shared" si="59"/>
        <v>1</v>
      </c>
      <c r="N141" s="2">
        <f t="shared" si="60"/>
        <v>50664077</v>
      </c>
      <c r="O141" s="2">
        <f>IFERROR(VLOOKUP($A141,'강서영업본부 IU'!$A:$H,3,FALSE),0)</f>
        <v>0</v>
      </c>
      <c r="P141" s="2">
        <f>IFERROR(VLOOKUP($A141,'강서영업본부 IU'!$A:$H,4,FALSE),0)</f>
        <v>16352600</v>
      </c>
      <c r="Q141" s="2">
        <f>IFERROR(VLOOKUP($A141,'강서영업본부 IU'!$A:$H,5,FALSE),0)</f>
        <v>7497500</v>
      </c>
      <c r="R141" s="2">
        <f>IFERROR(VLOOKUP($A141,'강서영업본부 IU'!$A:$H,6,FALSE),0)</f>
        <v>26813977</v>
      </c>
      <c r="T141" s="2">
        <f>IFERROR(VLOOKUP($A141,'강서영업본부 IU'!$A:$H,8,FALSE),0)</f>
        <v>0</v>
      </c>
      <c r="U141" s="2">
        <f>IFERROR(VLOOKUP($A141,'강서영업본부 IU'!$A:$H,9,FALSE),0)</f>
        <v>0</v>
      </c>
      <c r="V141" s="2" t="b">
        <f t="shared" si="61"/>
        <v>1</v>
      </c>
      <c r="Z141" s="6">
        <f t="shared" si="62"/>
        <v>0</v>
      </c>
      <c r="AA141" s="2">
        <f t="shared" si="63"/>
        <v>0</v>
      </c>
      <c r="AB141" s="2">
        <f t="shared" si="64"/>
        <v>0</v>
      </c>
      <c r="AC141" s="2">
        <f t="shared" si="65"/>
        <v>0</v>
      </c>
      <c r="AD141" s="2">
        <f t="shared" si="66"/>
        <v>0</v>
      </c>
      <c r="AE141" s="2">
        <f t="shared" si="56"/>
        <v>0</v>
      </c>
      <c r="AF141" s="2">
        <f t="shared" si="57"/>
        <v>0</v>
      </c>
      <c r="AG141" s="2" t="b">
        <f t="shared" si="70"/>
        <v>1</v>
      </c>
    </row>
    <row r="142" spans="1:33" ht="16" x14ac:dyDescent="0.25">
      <c r="A142" s="23" t="s">
        <v>74</v>
      </c>
      <c r="B142" s="48">
        <f t="shared" ref="B142:B208" si="72">N142</f>
        <v>42186916</v>
      </c>
      <c r="C142" s="48">
        <f t="shared" si="69"/>
        <v>25667099</v>
      </c>
      <c r="D142" s="48">
        <f t="shared" si="69"/>
        <v>11758313</v>
      </c>
      <c r="E142" s="48">
        <f t="shared" si="69"/>
        <v>2958804</v>
      </c>
      <c r="F142" s="48">
        <f t="shared" si="58"/>
        <v>0</v>
      </c>
      <c r="G142" s="48">
        <f t="shared" si="67"/>
        <v>1660368.1003084201</v>
      </c>
      <c r="H142" s="48">
        <f t="shared" si="71"/>
        <v>0</v>
      </c>
      <c r="I142" s="48">
        <f t="shared" si="71"/>
        <v>0</v>
      </c>
      <c r="J142" s="48">
        <f t="shared" si="68"/>
        <v>142331.89969157983</v>
      </c>
      <c r="K142" s="6" t="b">
        <f t="shared" si="59"/>
        <v>1</v>
      </c>
      <c r="N142" s="2">
        <f t="shared" si="60"/>
        <v>42186916</v>
      </c>
      <c r="O142" s="2">
        <f>IFERROR(VLOOKUP($A142,'강서영업본부 IU'!$A:$H,3,FALSE),0)</f>
        <v>1802700</v>
      </c>
      <c r="P142" s="2">
        <f>IFERROR(VLOOKUP($A142,'강서영업본부 IU'!$A:$H,4,FALSE),0)</f>
        <v>25667099</v>
      </c>
      <c r="Q142" s="2">
        <f>IFERROR(VLOOKUP($A142,'강서영업본부 IU'!$A:$H,5,FALSE),0)</f>
        <v>11758313</v>
      </c>
      <c r="R142" s="2">
        <f>IFERROR(VLOOKUP($A142,'강서영업본부 IU'!$A:$H,6,FALSE),0)</f>
        <v>2958804</v>
      </c>
      <c r="T142" s="2">
        <f>IFERROR(VLOOKUP($A142,'강서영업본부 IU'!$A:$H,8,FALSE),0)</f>
        <v>0</v>
      </c>
      <c r="U142" s="2">
        <f>IFERROR(VLOOKUP($A142,'강서영업본부 IU'!$A:$H,9,FALSE),0)</f>
        <v>0</v>
      </c>
      <c r="V142" s="2" t="b">
        <f t="shared" si="61"/>
        <v>1</v>
      </c>
      <c r="Z142" s="6">
        <f t="shared" si="62"/>
        <v>1802700</v>
      </c>
      <c r="AA142" s="2">
        <f t="shared" si="63"/>
        <v>1003075.4013201859</v>
      </c>
      <c r="AB142" s="2">
        <f t="shared" si="64"/>
        <v>657292.69898823416</v>
      </c>
      <c r="AC142" s="2">
        <f t="shared" si="65"/>
        <v>142331.89969157983</v>
      </c>
      <c r="AD142" s="2">
        <f t="shared" si="66"/>
        <v>0</v>
      </c>
      <c r="AE142" s="2">
        <f t="shared" si="56"/>
        <v>0</v>
      </c>
      <c r="AF142" s="2">
        <f t="shared" si="57"/>
        <v>0</v>
      </c>
      <c r="AG142" s="2" t="b">
        <f t="shared" si="70"/>
        <v>1</v>
      </c>
    </row>
    <row r="143" spans="1:33" ht="16" x14ac:dyDescent="0.25">
      <c r="A143" s="23" t="s">
        <v>161</v>
      </c>
      <c r="B143" s="48">
        <f t="shared" si="72"/>
        <v>0</v>
      </c>
      <c r="C143" s="48">
        <f t="shared" si="69"/>
        <v>0</v>
      </c>
      <c r="D143" s="48">
        <f t="shared" si="69"/>
        <v>0</v>
      </c>
      <c r="E143" s="48">
        <f t="shared" si="69"/>
        <v>0</v>
      </c>
      <c r="F143" s="48">
        <f t="shared" si="58"/>
        <v>0</v>
      </c>
      <c r="G143" s="48">
        <f t="shared" si="67"/>
        <v>0</v>
      </c>
      <c r="H143" s="48">
        <f t="shared" si="71"/>
        <v>0</v>
      </c>
      <c r="I143" s="48">
        <f t="shared" si="71"/>
        <v>0</v>
      </c>
      <c r="J143" s="48">
        <f t="shared" si="68"/>
        <v>0</v>
      </c>
      <c r="K143" s="6" t="b">
        <f t="shared" si="59"/>
        <v>1</v>
      </c>
      <c r="N143" s="2">
        <f t="shared" si="60"/>
        <v>0</v>
      </c>
      <c r="O143" s="2">
        <f>IFERROR(VLOOKUP($A143,'강서영업본부 IU'!$A:$H,3,FALSE),0)</f>
        <v>0</v>
      </c>
      <c r="P143" s="2">
        <f>IFERROR(VLOOKUP($A143,'강서영업본부 IU'!$A:$H,4,FALSE),0)</f>
        <v>0</v>
      </c>
      <c r="Q143" s="2">
        <f>IFERROR(VLOOKUP($A143,'강서영업본부 IU'!$A:$H,5,FALSE),0)</f>
        <v>0</v>
      </c>
      <c r="R143" s="2">
        <f>IFERROR(VLOOKUP($A143,'강서영업본부 IU'!$A:$H,6,FALSE),0)</f>
        <v>0</v>
      </c>
      <c r="T143" s="2">
        <f>IFERROR(VLOOKUP($A143,'강서영업본부 IU'!$A:$H,8,FALSE),0)</f>
        <v>0</v>
      </c>
      <c r="U143" s="2">
        <f>IFERROR(VLOOKUP($A143,'강서영업본부 IU'!$A:$H,9,FALSE),0)</f>
        <v>0</v>
      </c>
      <c r="V143" s="2" t="b">
        <f t="shared" si="61"/>
        <v>1</v>
      </c>
      <c r="Z143" s="6">
        <f t="shared" si="62"/>
        <v>0</v>
      </c>
      <c r="AA143" s="2">
        <f t="shared" si="63"/>
        <v>0</v>
      </c>
      <c r="AB143" s="2">
        <f t="shared" si="64"/>
        <v>0</v>
      </c>
      <c r="AC143" s="2">
        <f t="shared" si="65"/>
        <v>0</v>
      </c>
      <c r="AD143" s="2">
        <f t="shared" si="66"/>
        <v>0</v>
      </c>
      <c r="AE143" s="2">
        <f t="shared" si="56"/>
        <v>0</v>
      </c>
      <c r="AF143" s="2">
        <f t="shared" si="57"/>
        <v>0</v>
      </c>
      <c r="AG143" s="2" t="b">
        <f t="shared" si="70"/>
        <v>1</v>
      </c>
    </row>
    <row r="144" spans="1:33" ht="16" x14ac:dyDescent="0.25">
      <c r="A144" s="23" t="s">
        <v>225</v>
      </c>
      <c r="B144" s="48">
        <f t="shared" si="72"/>
        <v>0</v>
      </c>
      <c r="C144" s="48">
        <f t="shared" si="69"/>
        <v>0</v>
      </c>
      <c r="D144" s="48">
        <f t="shared" si="69"/>
        <v>0</v>
      </c>
      <c r="E144" s="48">
        <f t="shared" si="69"/>
        <v>0</v>
      </c>
      <c r="F144" s="48">
        <f t="shared" si="58"/>
        <v>0</v>
      </c>
      <c r="G144" s="48">
        <f t="shared" si="67"/>
        <v>0</v>
      </c>
      <c r="H144" s="48">
        <f t="shared" si="71"/>
        <v>0</v>
      </c>
      <c r="I144" s="48">
        <f t="shared" si="71"/>
        <v>0</v>
      </c>
      <c r="J144" s="48">
        <f t="shared" si="68"/>
        <v>0</v>
      </c>
      <c r="K144" s="6" t="b">
        <f t="shared" si="59"/>
        <v>1</v>
      </c>
      <c r="N144" s="2">
        <f t="shared" si="60"/>
        <v>0</v>
      </c>
      <c r="O144" s="2">
        <f>IFERROR(VLOOKUP($A144,'강서영업본부 IU'!$A:$H,3,FALSE),0)</f>
        <v>0</v>
      </c>
      <c r="P144" s="2">
        <f>IFERROR(VLOOKUP($A144,'강서영업본부 IU'!$A:$H,4,FALSE),0)</f>
        <v>0</v>
      </c>
      <c r="Q144" s="2">
        <f>IFERROR(VLOOKUP($A144,'강서영업본부 IU'!$A:$H,5,FALSE),0)</f>
        <v>0</v>
      </c>
      <c r="R144" s="2">
        <f>IFERROR(VLOOKUP($A144,'강서영업본부 IU'!$A:$H,6,FALSE),0)</f>
        <v>0</v>
      </c>
      <c r="T144" s="2">
        <f>IFERROR(VLOOKUP($A144,'강서영업본부 IU'!$A:$H,8,FALSE),0)</f>
        <v>0</v>
      </c>
      <c r="U144" s="2">
        <f>IFERROR(VLOOKUP($A144,'강서영업본부 IU'!$A:$H,9,FALSE),0)</f>
        <v>0</v>
      </c>
      <c r="V144" s="2" t="b">
        <f t="shared" si="61"/>
        <v>1</v>
      </c>
      <c r="Z144" s="6">
        <f t="shared" si="62"/>
        <v>0</v>
      </c>
      <c r="AA144" s="2">
        <f t="shared" si="63"/>
        <v>0</v>
      </c>
      <c r="AB144" s="2">
        <f t="shared" si="64"/>
        <v>0</v>
      </c>
      <c r="AC144" s="2">
        <f t="shared" si="65"/>
        <v>0</v>
      </c>
      <c r="AD144" s="2">
        <f t="shared" si="66"/>
        <v>0</v>
      </c>
      <c r="AE144" s="2">
        <f t="shared" si="56"/>
        <v>0</v>
      </c>
      <c r="AF144" s="2">
        <f t="shared" si="57"/>
        <v>0</v>
      </c>
      <c r="AG144" s="2" t="b">
        <f t="shared" si="70"/>
        <v>1</v>
      </c>
    </row>
    <row r="145" spans="1:33" ht="16" x14ac:dyDescent="0.25">
      <c r="A145" s="23" t="s">
        <v>346</v>
      </c>
      <c r="B145" s="48">
        <f t="shared" si="72"/>
        <v>0</v>
      </c>
      <c r="C145" s="48">
        <f t="shared" si="69"/>
        <v>0</v>
      </c>
      <c r="D145" s="48">
        <f t="shared" si="69"/>
        <v>0</v>
      </c>
      <c r="E145" s="48">
        <f t="shared" si="69"/>
        <v>0</v>
      </c>
      <c r="F145" s="48">
        <f t="shared" si="58"/>
        <v>0</v>
      </c>
      <c r="G145" s="48">
        <f t="shared" si="67"/>
        <v>0</v>
      </c>
      <c r="H145" s="48">
        <f t="shared" si="71"/>
        <v>0</v>
      </c>
      <c r="I145" s="48">
        <f t="shared" si="71"/>
        <v>0</v>
      </c>
      <c r="J145" s="48">
        <f t="shared" si="68"/>
        <v>0</v>
      </c>
      <c r="K145" s="6" t="b">
        <f t="shared" si="59"/>
        <v>1</v>
      </c>
      <c r="N145" s="2">
        <f t="shared" si="60"/>
        <v>0</v>
      </c>
      <c r="O145" s="2">
        <f>IFERROR(VLOOKUP($A145,'강서영업본부 IU'!$A:$H,3,FALSE),0)</f>
        <v>0</v>
      </c>
      <c r="P145" s="2">
        <f>IFERROR(VLOOKUP($A145,'강서영업본부 IU'!$A:$H,4,FALSE),0)</f>
        <v>0</v>
      </c>
      <c r="Q145" s="2">
        <f>IFERROR(VLOOKUP($A145,'강서영업본부 IU'!$A:$H,5,FALSE),0)</f>
        <v>0</v>
      </c>
      <c r="R145" s="2">
        <f>IFERROR(VLOOKUP($A145,'강서영업본부 IU'!$A:$H,6,FALSE),0)</f>
        <v>0</v>
      </c>
      <c r="T145" s="2">
        <f>IFERROR(VLOOKUP($A145,'강서영업본부 IU'!$A:$H,8,FALSE),0)</f>
        <v>0</v>
      </c>
      <c r="U145" s="2">
        <f>IFERROR(VLOOKUP($A145,'강서영업본부 IU'!$A:$H,9,FALSE),0)</f>
        <v>0</v>
      </c>
      <c r="V145" s="2" t="b">
        <f t="shared" si="61"/>
        <v>1</v>
      </c>
      <c r="Z145" s="6">
        <f t="shared" si="62"/>
        <v>0</v>
      </c>
      <c r="AA145" s="2">
        <f t="shared" si="63"/>
        <v>0</v>
      </c>
      <c r="AB145" s="2">
        <f t="shared" si="64"/>
        <v>0</v>
      </c>
      <c r="AC145" s="2">
        <f t="shared" si="65"/>
        <v>0</v>
      </c>
      <c r="AD145" s="2">
        <f t="shared" si="66"/>
        <v>0</v>
      </c>
      <c r="AE145" s="2">
        <f t="shared" si="56"/>
        <v>0</v>
      </c>
      <c r="AF145" s="2">
        <f t="shared" si="57"/>
        <v>0</v>
      </c>
      <c r="AG145" s="2" t="b">
        <f t="shared" si="70"/>
        <v>1</v>
      </c>
    </row>
    <row r="146" spans="1:33" ht="16" x14ac:dyDescent="0.25">
      <c r="A146" s="23" t="s">
        <v>347</v>
      </c>
      <c r="B146" s="48">
        <f t="shared" si="72"/>
        <v>0</v>
      </c>
      <c r="C146" s="48">
        <f t="shared" si="69"/>
        <v>0</v>
      </c>
      <c r="D146" s="48">
        <f t="shared" si="69"/>
        <v>0</v>
      </c>
      <c r="E146" s="48">
        <f t="shared" si="69"/>
        <v>0</v>
      </c>
      <c r="F146" s="48">
        <f t="shared" si="58"/>
        <v>0</v>
      </c>
      <c r="G146" s="48">
        <f t="shared" si="67"/>
        <v>0</v>
      </c>
      <c r="H146" s="48">
        <f t="shared" si="71"/>
        <v>0</v>
      </c>
      <c r="I146" s="48">
        <f t="shared" si="71"/>
        <v>0</v>
      </c>
      <c r="J146" s="48">
        <f t="shared" si="68"/>
        <v>0</v>
      </c>
      <c r="K146" s="6" t="b">
        <f t="shared" si="59"/>
        <v>1</v>
      </c>
      <c r="N146" s="2">
        <f t="shared" si="60"/>
        <v>0</v>
      </c>
      <c r="O146" s="2">
        <f>IFERROR(VLOOKUP($A146,'강서영업본부 IU'!$A:$H,3,FALSE),0)</f>
        <v>0</v>
      </c>
      <c r="P146" s="2">
        <f>IFERROR(VLOOKUP($A146,'강서영업본부 IU'!$A:$H,4,FALSE),0)</f>
        <v>0</v>
      </c>
      <c r="Q146" s="2">
        <f>IFERROR(VLOOKUP($A146,'강서영업본부 IU'!$A:$H,5,FALSE),0)</f>
        <v>0</v>
      </c>
      <c r="R146" s="2">
        <f>IFERROR(VLOOKUP($A146,'강서영업본부 IU'!$A:$H,6,FALSE),0)</f>
        <v>0</v>
      </c>
      <c r="T146" s="2">
        <f>IFERROR(VLOOKUP($A146,'강서영업본부 IU'!$A:$H,8,FALSE),0)</f>
        <v>0</v>
      </c>
      <c r="U146" s="2">
        <f>IFERROR(VLOOKUP($A146,'강서영업본부 IU'!$A:$H,9,FALSE),0)</f>
        <v>0</v>
      </c>
      <c r="V146" s="2" t="b">
        <f t="shared" si="61"/>
        <v>1</v>
      </c>
      <c r="Z146" s="6">
        <f t="shared" si="62"/>
        <v>0</v>
      </c>
      <c r="AA146" s="2">
        <f t="shared" si="63"/>
        <v>0</v>
      </c>
      <c r="AB146" s="2">
        <f t="shared" si="64"/>
        <v>0</v>
      </c>
      <c r="AC146" s="2">
        <f t="shared" si="65"/>
        <v>0</v>
      </c>
      <c r="AD146" s="2">
        <f t="shared" si="66"/>
        <v>0</v>
      </c>
      <c r="AE146" s="2">
        <f t="shared" si="56"/>
        <v>0</v>
      </c>
      <c r="AF146" s="2">
        <f t="shared" si="57"/>
        <v>0</v>
      </c>
      <c r="AG146" s="2" t="b">
        <f t="shared" si="70"/>
        <v>1</v>
      </c>
    </row>
    <row r="147" spans="1:33" ht="16" x14ac:dyDescent="0.25">
      <c r="A147" s="24" t="s">
        <v>75</v>
      </c>
      <c r="B147" s="48">
        <f t="shared" si="72"/>
        <v>-164662</v>
      </c>
      <c r="C147" s="48">
        <f t="shared" si="69"/>
        <v>-112030</v>
      </c>
      <c r="D147" s="48">
        <f t="shared" si="69"/>
        <v>-104408</v>
      </c>
      <c r="E147" s="48">
        <f t="shared" si="69"/>
        <v>51776</v>
      </c>
      <c r="F147" s="48">
        <f t="shared" si="58"/>
        <v>0</v>
      </c>
      <c r="G147" s="48">
        <f t="shared" si="67"/>
        <v>0</v>
      </c>
      <c r="H147" s="48">
        <f t="shared" si="71"/>
        <v>0</v>
      </c>
      <c r="I147" s="48">
        <f t="shared" si="71"/>
        <v>0</v>
      </c>
      <c r="J147" s="48">
        <f t="shared" si="68"/>
        <v>0</v>
      </c>
      <c r="K147" s="6" t="b">
        <f t="shared" si="59"/>
        <v>1</v>
      </c>
      <c r="N147" s="2">
        <f t="shared" si="60"/>
        <v>-164662</v>
      </c>
      <c r="O147" s="2">
        <f>IFERROR(VLOOKUP($A147,'강서영업본부 IU'!$A:$H,3,FALSE),0)</f>
        <v>0</v>
      </c>
      <c r="P147" s="2">
        <f>IFERROR(VLOOKUP($A147,'강서영업본부 IU'!$A:$H,4,FALSE),0)</f>
        <v>-112030</v>
      </c>
      <c r="Q147" s="2">
        <f>IFERROR(VLOOKUP($A147,'강서영업본부 IU'!$A:$H,5,FALSE),0)</f>
        <v>-104408</v>
      </c>
      <c r="R147" s="2">
        <f>IFERROR(VLOOKUP($A147,'강서영업본부 IU'!$A:$H,6,FALSE),0)</f>
        <v>51776</v>
      </c>
      <c r="T147" s="2">
        <f>IFERROR(VLOOKUP($A147,'강서영업본부 IU'!$A:$H,8,FALSE),0)</f>
        <v>0</v>
      </c>
      <c r="U147" s="2">
        <f>IFERROR(VLOOKUP($A147,'강서영업본부 IU'!$A:$H,9,FALSE),0)</f>
        <v>0</v>
      </c>
      <c r="V147" s="2" t="b">
        <f t="shared" si="61"/>
        <v>1</v>
      </c>
      <c r="Z147" s="6">
        <f t="shared" si="62"/>
        <v>0</v>
      </c>
      <c r="AA147" s="2">
        <f t="shared" si="63"/>
        <v>0</v>
      </c>
      <c r="AB147" s="2">
        <f t="shared" si="64"/>
        <v>0</v>
      </c>
      <c r="AC147" s="2">
        <f t="shared" si="65"/>
        <v>0</v>
      </c>
      <c r="AD147" s="2">
        <f t="shared" si="66"/>
        <v>0</v>
      </c>
      <c r="AE147" s="2">
        <f t="shared" si="56"/>
        <v>0</v>
      </c>
      <c r="AF147" s="2">
        <f t="shared" si="57"/>
        <v>0</v>
      </c>
      <c r="AG147" s="2" t="b">
        <f t="shared" si="70"/>
        <v>1</v>
      </c>
    </row>
    <row r="148" spans="1:33" ht="16" x14ac:dyDescent="0.25">
      <c r="A148" s="23" t="s">
        <v>162</v>
      </c>
      <c r="B148" s="48">
        <f t="shared" si="72"/>
        <v>0</v>
      </c>
      <c r="C148" s="48">
        <f t="shared" si="69"/>
        <v>0</v>
      </c>
      <c r="D148" s="48">
        <f t="shared" si="69"/>
        <v>0</v>
      </c>
      <c r="E148" s="48">
        <f t="shared" si="69"/>
        <v>0</v>
      </c>
      <c r="F148" s="48">
        <f t="shared" si="58"/>
        <v>0</v>
      </c>
      <c r="G148" s="48">
        <f t="shared" si="67"/>
        <v>0</v>
      </c>
      <c r="H148" s="48">
        <f t="shared" si="71"/>
        <v>0</v>
      </c>
      <c r="I148" s="48">
        <f t="shared" si="71"/>
        <v>0</v>
      </c>
      <c r="J148" s="48">
        <f t="shared" si="68"/>
        <v>0</v>
      </c>
      <c r="K148" s="6" t="b">
        <f t="shared" si="59"/>
        <v>1</v>
      </c>
      <c r="N148" s="2">
        <f t="shared" si="60"/>
        <v>0</v>
      </c>
      <c r="O148" s="2">
        <f>IFERROR(VLOOKUP($A148,'강서영업본부 IU'!$A:$H,3,FALSE),0)</f>
        <v>0</v>
      </c>
      <c r="P148" s="2">
        <f>IFERROR(VLOOKUP($A148,'강서영업본부 IU'!$A:$H,4,FALSE),0)</f>
        <v>0</v>
      </c>
      <c r="Q148" s="2">
        <f>IFERROR(VLOOKUP($A148,'강서영업본부 IU'!$A:$H,5,FALSE),0)</f>
        <v>0</v>
      </c>
      <c r="R148" s="2">
        <f>IFERROR(VLOOKUP($A148,'강서영업본부 IU'!$A:$H,6,FALSE),0)</f>
        <v>0</v>
      </c>
      <c r="T148" s="2">
        <f>IFERROR(VLOOKUP($A148,'강서영업본부 IU'!$A:$H,8,FALSE),0)</f>
        <v>0</v>
      </c>
      <c r="U148" s="2">
        <f>IFERROR(VLOOKUP($A148,'강서영업본부 IU'!$A:$H,9,FALSE),0)</f>
        <v>0</v>
      </c>
      <c r="V148" s="2" t="b">
        <f t="shared" si="61"/>
        <v>1</v>
      </c>
      <c r="Z148" s="6">
        <f t="shared" si="62"/>
        <v>0</v>
      </c>
      <c r="AA148" s="2">
        <f t="shared" si="63"/>
        <v>0</v>
      </c>
      <c r="AB148" s="2">
        <f t="shared" si="64"/>
        <v>0</v>
      </c>
      <c r="AC148" s="2">
        <f t="shared" si="65"/>
        <v>0</v>
      </c>
      <c r="AD148" s="2">
        <f t="shared" si="66"/>
        <v>0</v>
      </c>
      <c r="AE148" s="2">
        <f t="shared" si="56"/>
        <v>0</v>
      </c>
      <c r="AF148" s="2">
        <f t="shared" si="57"/>
        <v>0</v>
      </c>
      <c r="AG148" s="2" t="b">
        <f t="shared" si="70"/>
        <v>1</v>
      </c>
    </row>
    <row r="149" spans="1:33" ht="16" x14ac:dyDescent="0.25">
      <c r="A149" s="23" t="s">
        <v>76</v>
      </c>
      <c r="B149" s="48">
        <f t="shared" si="72"/>
        <v>-164662</v>
      </c>
      <c r="C149" s="48">
        <f t="shared" si="69"/>
        <v>-112030</v>
      </c>
      <c r="D149" s="48">
        <f t="shared" si="69"/>
        <v>-104408</v>
      </c>
      <c r="E149" s="48">
        <f t="shared" si="69"/>
        <v>51776</v>
      </c>
      <c r="F149" s="48">
        <f t="shared" si="58"/>
        <v>0</v>
      </c>
      <c r="G149" s="48">
        <f t="shared" si="67"/>
        <v>0</v>
      </c>
      <c r="H149" s="48">
        <f t="shared" si="71"/>
        <v>0</v>
      </c>
      <c r="I149" s="48">
        <f t="shared" si="71"/>
        <v>0</v>
      </c>
      <c r="J149" s="48">
        <f t="shared" si="68"/>
        <v>0</v>
      </c>
      <c r="K149" s="6" t="b">
        <f t="shared" si="59"/>
        <v>1</v>
      </c>
      <c r="N149" s="2">
        <f t="shared" si="60"/>
        <v>-164662</v>
      </c>
      <c r="O149" s="2">
        <f>IFERROR(VLOOKUP($A149,'강서영업본부 IU'!$A:$H,3,FALSE),0)</f>
        <v>0</v>
      </c>
      <c r="P149" s="2">
        <f>IFERROR(VLOOKUP($A149,'강서영업본부 IU'!$A:$H,4,FALSE),0)</f>
        <v>-112030</v>
      </c>
      <c r="Q149" s="2">
        <f>IFERROR(VLOOKUP($A149,'강서영업본부 IU'!$A:$H,5,FALSE),0)</f>
        <v>-104408</v>
      </c>
      <c r="R149" s="2">
        <f>IFERROR(VLOOKUP($A149,'강서영업본부 IU'!$A:$H,6,FALSE),0)</f>
        <v>51776</v>
      </c>
      <c r="T149" s="2">
        <f>IFERROR(VLOOKUP($A149,'강서영업본부 IU'!$A:$H,8,FALSE),0)</f>
        <v>0</v>
      </c>
      <c r="U149" s="2">
        <f>IFERROR(VLOOKUP($A149,'강서영업본부 IU'!$A:$H,9,FALSE),0)</f>
        <v>0</v>
      </c>
      <c r="V149" s="2" t="b">
        <f t="shared" si="61"/>
        <v>1</v>
      </c>
      <c r="Z149" s="6">
        <f t="shared" si="62"/>
        <v>0</v>
      </c>
      <c r="AA149" s="2">
        <f t="shared" si="63"/>
        <v>0</v>
      </c>
      <c r="AB149" s="2">
        <f t="shared" si="64"/>
        <v>0</v>
      </c>
      <c r="AC149" s="2">
        <f t="shared" si="65"/>
        <v>0</v>
      </c>
      <c r="AD149" s="2">
        <f t="shared" si="66"/>
        <v>0</v>
      </c>
      <c r="AE149" s="2">
        <f t="shared" si="56"/>
        <v>0</v>
      </c>
      <c r="AF149" s="2">
        <f t="shared" si="57"/>
        <v>0</v>
      </c>
      <c r="AG149" s="2" t="b">
        <f t="shared" si="70"/>
        <v>1</v>
      </c>
    </row>
    <row r="150" spans="1:33" ht="16" x14ac:dyDescent="0.25">
      <c r="A150" s="23" t="s">
        <v>163</v>
      </c>
      <c r="B150" s="48">
        <f t="shared" si="72"/>
        <v>0</v>
      </c>
      <c r="C150" s="48">
        <f t="shared" si="69"/>
        <v>0</v>
      </c>
      <c r="D150" s="48">
        <f t="shared" si="69"/>
        <v>0</v>
      </c>
      <c r="E150" s="48">
        <f t="shared" si="69"/>
        <v>0</v>
      </c>
      <c r="F150" s="48">
        <f t="shared" si="58"/>
        <v>0</v>
      </c>
      <c r="G150" s="48">
        <f t="shared" si="67"/>
        <v>0</v>
      </c>
      <c r="H150" s="48">
        <f t="shared" si="71"/>
        <v>0</v>
      </c>
      <c r="I150" s="48">
        <f t="shared" si="71"/>
        <v>0</v>
      </c>
      <c r="J150" s="48">
        <f t="shared" si="68"/>
        <v>0</v>
      </c>
      <c r="K150" s="6" t="b">
        <f t="shared" si="59"/>
        <v>1</v>
      </c>
      <c r="N150" s="2">
        <f t="shared" si="60"/>
        <v>0</v>
      </c>
      <c r="O150" s="2">
        <f>IFERROR(VLOOKUP($A150,'강서영업본부 IU'!$A:$H,3,FALSE),0)</f>
        <v>0</v>
      </c>
      <c r="P150" s="2">
        <f>IFERROR(VLOOKUP($A150,'강서영업본부 IU'!$A:$H,4,FALSE),0)</f>
        <v>0</v>
      </c>
      <c r="Q150" s="2">
        <f>IFERROR(VLOOKUP($A150,'강서영업본부 IU'!$A:$H,5,FALSE),0)</f>
        <v>0</v>
      </c>
      <c r="R150" s="2">
        <f>IFERROR(VLOOKUP($A150,'강서영업본부 IU'!$A:$H,6,FALSE),0)</f>
        <v>0</v>
      </c>
      <c r="T150" s="2">
        <f>IFERROR(VLOOKUP($A150,'강서영업본부 IU'!$A:$H,8,FALSE),0)</f>
        <v>0</v>
      </c>
      <c r="U150" s="2">
        <f>IFERROR(VLOOKUP($A150,'강서영업본부 IU'!$A:$H,9,FALSE),0)</f>
        <v>0</v>
      </c>
      <c r="V150" s="2" t="b">
        <f t="shared" si="61"/>
        <v>1</v>
      </c>
      <c r="Z150" s="6">
        <f t="shared" si="62"/>
        <v>0</v>
      </c>
      <c r="AA150" s="2">
        <f t="shared" si="63"/>
        <v>0</v>
      </c>
      <c r="AB150" s="2">
        <f t="shared" si="64"/>
        <v>0</v>
      </c>
      <c r="AC150" s="2">
        <f t="shared" si="65"/>
        <v>0</v>
      </c>
      <c r="AD150" s="2">
        <f t="shared" si="66"/>
        <v>0</v>
      </c>
      <c r="AE150" s="2">
        <f t="shared" si="56"/>
        <v>0</v>
      </c>
      <c r="AF150" s="2">
        <f t="shared" si="57"/>
        <v>0</v>
      </c>
      <c r="AG150" s="2" t="b">
        <f t="shared" si="70"/>
        <v>1</v>
      </c>
    </row>
    <row r="151" spans="1:33" ht="16" x14ac:dyDescent="0.25">
      <c r="A151" s="23" t="s">
        <v>164</v>
      </c>
      <c r="B151" s="48">
        <f t="shared" si="72"/>
        <v>0</v>
      </c>
      <c r="C151" s="48">
        <f t="shared" si="69"/>
        <v>0</v>
      </c>
      <c r="D151" s="48">
        <f t="shared" si="69"/>
        <v>0</v>
      </c>
      <c r="E151" s="48">
        <f t="shared" si="69"/>
        <v>0</v>
      </c>
      <c r="F151" s="48">
        <f t="shared" si="58"/>
        <v>0</v>
      </c>
      <c r="G151" s="48">
        <f t="shared" si="67"/>
        <v>0</v>
      </c>
      <c r="H151" s="48">
        <f t="shared" si="71"/>
        <v>0</v>
      </c>
      <c r="I151" s="48">
        <f t="shared" si="71"/>
        <v>0</v>
      </c>
      <c r="J151" s="48">
        <f t="shared" si="68"/>
        <v>0</v>
      </c>
      <c r="K151" s="6" t="b">
        <f t="shared" si="59"/>
        <v>1</v>
      </c>
      <c r="N151" s="2">
        <f t="shared" si="60"/>
        <v>0</v>
      </c>
      <c r="O151" s="2">
        <f>IFERROR(VLOOKUP($A151,'강서영업본부 IU'!$A:$H,3,FALSE),0)</f>
        <v>0</v>
      </c>
      <c r="P151" s="2">
        <f>IFERROR(VLOOKUP($A151,'강서영업본부 IU'!$A:$H,4,FALSE),0)</f>
        <v>0</v>
      </c>
      <c r="Q151" s="2">
        <f>IFERROR(VLOOKUP($A151,'강서영업본부 IU'!$A:$H,5,FALSE),0)</f>
        <v>0</v>
      </c>
      <c r="R151" s="2">
        <f>IFERROR(VLOOKUP($A151,'강서영업본부 IU'!$A:$H,6,FALSE),0)</f>
        <v>0</v>
      </c>
      <c r="T151" s="2">
        <f>IFERROR(VLOOKUP($A151,'강서영업본부 IU'!$A:$H,8,FALSE),0)</f>
        <v>0</v>
      </c>
      <c r="U151" s="2">
        <f>IFERROR(VLOOKUP($A151,'강서영업본부 IU'!$A:$H,9,FALSE),0)</f>
        <v>0</v>
      </c>
      <c r="V151" s="2" t="b">
        <f t="shared" si="61"/>
        <v>1</v>
      </c>
      <c r="Z151" s="6">
        <f t="shared" si="62"/>
        <v>0</v>
      </c>
      <c r="AA151" s="2">
        <f t="shared" si="63"/>
        <v>0</v>
      </c>
      <c r="AB151" s="2">
        <f t="shared" si="64"/>
        <v>0</v>
      </c>
      <c r="AC151" s="2">
        <f t="shared" si="65"/>
        <v>0</v>
      </c>
      <c r="AD151" s="2">
        <f t="shared" si="66"/>
        <v>0</v>
      </c>
      <c r="AE151" s="2">
        <f t="shared" si="56"/>
        <v>0</v>
      </c>
      <c r="AF151" s="2">
        <f t="shared" si="57"/>
        <v>0</v>
      </c>
      <c r="AG151" s="2" t="b">
        <f t="shared" si="70"/>
        <v>1</v>
      </c>
    </row>
    <row r="152" spans="1:33" ht="16" x14ac:dyDescent="0.25">
      <c r="A152" s="24" t="s">
        <v>77</v>
      </c>
      <c r="B152" s="48">
        <f t="shared" si="72"/>
        <v>9510168</v>
      </c>
      <c r="C152" s="48">
        <f t="shared" si="69"/>
        <v>150000</v>
      </c>
      <c r="D152" s="48">
        <f t="shared" si="69"/>
        <v>1179453</v>
      </c>
      <c r="E152" s="48">
        <f t="shared" si="69"/>
        <v>6347987</v>
      </c>
      <c r="F152" s="48">
        <f t="shared" si="58"/>
        <v>0</v>
      </c>
      <c r="G152" s="48">
        <f t="shared" si="67"/>
        <v>1688025.2442125976</v>
      </c>
      <c r="H152" s="48">
        <f t="shared" si="71"/>
        <v>0</v>
      </c>
      <c r="I152" s="48">
        <f t="shared" si="71"/>
        <v>0</v>
      </c>
      <c r="J152" s="48">
        <f t="shared" si="68"/>
        <v>144702.75578740207</v>
      </c>
      <c r="K152" s="6" t="b">
        <f t="shared" si="59"/>
        <v>1</v>
      </c>
      <c r="N152" s="2">
        <f t="shared" si="60"/>
        <v>9510168</v>
      </c>
      <c r="O152" s="2">
        <f>IFERROR(VLOOKUP($A152,'강서영업본부 IU'!$A:$H,3,FALSE),0)</f>
        <v>1832728</v>
      </c>
      <c r="P152" s="2">
        <f>IFERROR(VLOOKUP($A152,'강서영업본부 IU'!$A:$H,4,FALSE),0)</f>
        <v>150000</v>
      </c>
      <c r="Q152" s="2">
        <f>IFERROR(VLOOKUP($A152,'강서영업본부 IU'!$A:$H,5,FALSE),0)</f>
        <v>1179453</v>
      </c>
      <c r="R152" s="2">
        <f>IFERROR(VLOOKUP($A152,'강서영업본부 IU'!$A:$H,6,FALSE),0)</f>
        <v>6347987</v>
      </c>
      <c r="T152" s="2">
        <f>IFERROR(VLOOKUP($A152,'강서영업본부 IU'!$A:$H,8,FALSE),0)</f>
        <v>0</v>
      </c>
      <c r="U152" s="2">
        <f>IFERROR(VLOOKUP($A152,'강서영업본부 IU'!$A:$H,9,FALSE),0)</f>
        <v>0</v>
      </c>
      <c r="V152" s="2" t="b">
        <f t="shared" si="61"/>
        <v>1</v>
      </c>
      <c r="Z152" s="6">
        <f t="shared" si="62"/>
        <v>1832728</v>
      </c>
      <c r="AA152" s="2">
        <f t="shared" si="63"/>
        <v>1019783.8653745723</v>
      </c>
      <c r="AB152" s="2">
        <f t="shared" si="64"/>
        <v>668241.37883802538</v>
      </c>
      <c r="AC152" s="2">
        <f t="shared" si="65"/>
        <v>144702.75578740207</v>
      </c>
      <c r="AD152" s="2">
        <f t="shared" si="66"/>
        <v>0</v>
      </c>
      <c r="AE152" s="2">
        <f t="shared" si="56"/>
        <v>0</v>
      </c>
      <c r="AF152" s="2">
        <f t="shared" si="57"/>
        <v>0</v>
      </c>
      <c r="AG152" s="2" t="b">
        <f t="shared" si="70"/>
        <v>1</v>
      </c>
    </row>
    <row r="153" spans="1:33" ht="16" x14ac:dyDescent="0.25">
      <c r="A153" s="23" t="s">
        <v>78</v>
      </c>
      <c r="B153" s="48">
        <f t="shared" si="72"/>
        <v>4073558</v>
      </c>
      <c r="C153" s="48">
        <f t="shared" si="69"/>
        <v>150000</v>
      </c>
      <c r="D153" s="48">
        <f t="shared" si="69"/>
        <v>615700</v>
      </c>
      <c r="E153" s="48">
        <f t="shared" si="69"/>
        <v>1729130</v>
      </c>
      <c r="F153" s="48">
        <f t="shared" si="58"/>
        <v>0</v>
      </c>
      <c r="G153" s="48">
        <f t="shared" si="67"/>
        <v>1454079.7749285579</v>
      </c>
      <c r="H153" s="48">
        <f t="shared" si="71"/>
        <v>0</v>
      </c>
      <c r="I153" s="48">
        <f t="shared" si="71"/>
        <v>0</v>
      </c>
      <c r="J153" s="48">
        <f t="shared" si="68"/>
        <v>124648.22507144198</v>
      </c>
      <c r="K153" s="6" t="b">
        <f t="shared" si="59"/>
        <v>1</v>
      </c>
      <c r="N153" s="2">
        <f t="shared" si="60"/>
        <v>4073558</v>
      </c>
      <c r="O153" s="2">
        <f>IFERROR(VLOOKUP($A153,'강서영업본부 IU'!$A:$H,3,FALSE),0)</f>
        <v>1578728</v>
      </c>
      <c r="P153" s="2">
        <f>IFERROR(VLOOKUP($A153,'강서영업본부 IU'!$A:$H,4,FALSE),0)</f>
        <v>150000</v>
      </c>
      <c r="Q153" s="2">
        <f>IFERROR(VLOOKUP($A153,'강서영업본부 IU'!$A:$H,5,FALSE),0)</f>
        <v>615700</v>
      </c>
      <c r="R153" s="2">
        <f>IFERROR(VLOOKUP($A153,'강서영업본부 IU'!$A:$H,6,FALSE),0)</f>
        <v>1729130</v>
      </c>
      <c r="T153" s="2">
        <f>IFERROR(VLOOKUP($A153,'강서영업본부 IU'!$A:$H,8,FALSE),0)</f>
        <v>0</v>
      </c>
      <c r="U153" s="2">
        <f>IFERROR(VLOOKUP($A153,'강서영업본부 IU'!$A:$H,9,FALSE),0)</f>
        <v>0</v>
      </c>
      <c r="V153" s="2" t="b">
        <f t="shared" si="61"/>
        <v>1</v>
      </c>
      <c r="Z153" s="6">
        <f t="shared" si="62"/>
        <v>1578728</v>
      </c>
      <c r="AA153" s="2">
        <f t="shared" si="63"/>
        <v>878450.78059322934</v>
      </c>
      <c r="AB153" s="2">
        <f t="shared" si="64"/>
        <v>575628.99433532858</v>
      </c>
      <c r="AC153" s="2">
        <f t="shared" si="65"/>
        <v>124648.22507144198</v>
      </c>
      <c r="AD153" s="2">
        <f t="shared" si="66"/>
        <v>0</v>
      </c>
      <c r="AE153" s="2">
        <f t="shared" ref="AE153:AE184" si="73">$Z153*T$259</f>
        <v>0</v>
      </c>
      <c r="AF153" s="2">
        <f t="shared" ref="AF153:AF184" si="74">$Z153*U$259</f>
        <v>0</v>
      </c>
      <c r="AG153" s="2" t="b">
        <f t="shared" si="70"/>
        <v>1</v>
      </c>
    </row>
    <row r="154" spans="1:33" ht="16" x14ac:dyDescent="0.25">
      <c r="A154" s="23" t="s">
        <v>79</v>
      </c>
      <c r="B154" s="48">
        <f t="shared" si="72"/>
        <v>254000</v>
      </c>
      <c r="C154" s="48">
        <f t="shared" si="69"/>
        <v>0</v>
      </c>
      <c r="D154" s="48">
        <f t="shared" si="69"/>
        <v>0</v>
      </c>
      <c r="E154" s="48">
        <f t="shared" si="69"/>
        <v>0</v>
      </c>
      <c r="F154" s="48">
        <f t="shared" si="58"/>
        <v>0</v>
      </c>
      <c r="G154" s="48">
        <f t="shared" si="67"/>
        <v>233945.46928403989</v>
      </c>
      <c r="H154" s="48">
        <f t="shared" si="71"/>
        <v>0</v>
      </c>
      <c r="I154" s="48">
        <f t="shared" si="71"/>
        <v>0</v>
      </c>
      <c r="J154" s="48">
        <f t="shared" si="68"/>
        <v>20054.530715960103</v>
      </c>
      <c r="K154" s="6" t="b">
        <f t="shared" si="59"/>
        <v>1</v>
      </c>
      <c r="N154" s="2">
        <f t="shared" si="60"/>
        <v>254000</v>
      </c>
      <c r="O154" s="2">
        <f>IFERROR(VLOOKUP($A154,'강서영업본부 IU'!$A:$H,3,FALSE),0)</f>
        <v>254000</v>
      </c>
      <c r="P154" s="2">
        <f>IFERROR(VLOOKUP($A154,'강서영업본부 IU'!$A:$H,4,FALSE),0)</f>
        <v>0</v>
      </c>
      <c r="Q154" s="2">
        <f>IFERROR(VLOOKUP($A154,'강서영업본부 IU'!$A:$H,5,FALSE),0)</f>
        <v>0</v>
      </c>
      <c r="R154" s="2">
        <f>IFERROR(VLOOKUP($A154,'강서영업본부 IU'!$A:$H,6,FALSE),0)</f>
        <v>0</v>
      </c>
      <c r="T154" s="2">
        <f>IFERROR(VLOOKUP($A154,'강서영업본부 IU'!$A:$H,8,FALSE),0)</f>
        <v>0</v>
      </c>
      <c r="U154" s="2">
        <f>IFERROR(VLOOKUP($A154,'강서영업본부 IU'!$A:$H,9,FALSE),0)</f>
        <v>0</v>
      </c>
      <c r="V154" s="2" t="b">
        <f t="shared" si="61"/>
        <v>1</v>
      </c>
      <c r="Z154" s="6">
        <f t="shared" si="62"/>
        <v>254000</v>
      </c>
      <c r="AA154" s="2">
        <f t="shared" si="63"/>
        <v>141333.08478134312</v>
      </c>
      <c r="AB154" s="2">
        <f t="shared" si="64"/>
        <v>92612.384502696776</v>
      </c>
      <c r="AC154" s="2">
        <f t="shared" si="65"/>
        <v>20054.530715960103</v>
      </c>
      <c r="AD154" s="2">
        <f t="shared" si="66"/>
        <v>0</v>
      </c>
      <c r="AE154" s="2">
        <f t="shared" si="73"/>
        <v>0</v>
      </c>
      <c r="AF154" s="2">
        <f t="shared" si="74"/>
        <v>0</v>
      </c>
      <c r="AG154" s="2" t="b">
        <f t="shared" si="70"/>
        <v>1</v>
      </c>
    </row>
    <row r="155" spans="1:33" ht="16" x14ac:dyDescent="0.25">
      <c r="A155" s="23" t="s">
        <v>80</v>
      </c>
      <c r="B155" s="48">
        <f t="shared" si="72"/>
        <v>118000</v>
      </c>
      <c r="C155" s="48">
        <f t="shared" si="69"/>
        <v>0</v>
      </c>
      <c r="D155" s="48">
        <f t="shared" si="69"/>
        <v>0</v>
      </c>
      <c r="E155" s="48">
        <f t="shared" si="69"/>
        <v>118000</v>
      </c>
      <c r="F155" s="48">
        <f t="shared" si="58"/>
        <v>0</v>
      </c>
      <c r="G155" s="48">
        <f t="shared" si="67"/>
        <v>0</v>
      </c>
      <c r="H155" s="48">
        <f t="shared" si="71"/>
        <v>0</v>
      </c>
      <c r="I155" s="48">
        <f t="shared" si="71"/>
        <v>0</v>
      </c>
      <c r="J155" s="48">
        <f t="shared" si="68"/>
        <v>0</v>
      </c>
      <c r="K155" s="6" t="b">
        <f t="shared" si="59"/>
        <v>1</v>
      </c>
      <c r="N155" s="2">
        <f t="shared" si="60"/>
        <v>118000</v>
      </c>
      <c r="O155" s="2">
        <f>IFERROR(VLOOKUP($A155,'강서영업본부 IU'!$A:$H,3,FALSE),0)</f>
        <v>0</v>
      </c>
      <c r="P155" s="2">
        <f>IFERROR(VLOOKUP($A155,'강서영업본부 IU'!$A:$H,4,FALSE),0)</f>
        <v>0</v>
      </c>
      <c r="Q155" s="2">
        <f>IFERROR(VLOOKUP($A155,'강서영업본부 IU'!$A:$H,5,FALSE),0)</f>
        <v>0</v>
      </c>
      <c r="R155" s="2">
        <f>IFERROR(VLOOKUP($A155,'강서영업본부 IU'!$A:$H,6,FALSE),0)</f>
        <v>118000</v>
      </c>
      <c r="T155" s="2">
        <f>IFERROR(VLOOKUP($A155,'강서영업본부 IU'!$A:$H,8,FALSE),0)</f>
        <v>0</v>
      </c>
      <c r="U155" s="2">
        <f>IFERROR(VLOOKUP($A155,'강서영업본부 IU'!$A:$H,9,FALSE),0)</f>
        <v>0</v>
      </c>
      <c r="V155" s="2" t="b">
        <f t="shared" si="61"/>
        <v>1</v>
      </c>
      <c r="Z155" s="6">
        <f t="shared" si="62"/>
        <v>0</v>
      </c>
      <c r="AA155" s="2">
        <f t="shared" si="63"/>
        <v>0</v>
      </c>
      <c r="AB155" s="2">
        <f t="shared" si="64"/>
        <v>0</v>
      </c>
      <c r="AC155" s="2">
        <f t="shared" si="65"/>
        <v>0</v>
      </c>
      <c r="AD155" s="2">
        <f t="shared" si="66"/>
        <v>0</v>
      </c>
      <c r="AE155" s="2">
        <f t="shared" si="73"/>
        <v>0</v>
      </c>
      <c r="AF155" s="2">
        <f t="shared" si="74"/>
        <v>0</v>
      </c>
      <c r="AG155" s="2" t="b">
        <f t="shared" si="70"/>
        <v>1</v>
      </c>
    </row>
    <row r="156" spans="1:33" ht="16" x14ac:dyDescent="0.25">
      <c r="A156" s="23" t="s">
        <v>81</v>
      </c>
      <c r="B156" s="48">
        <f t="shared" si="72"/>
        <v>5064610</v>
      </c>
      <c r="C156" s="48">
        <f t="shared" si="69"/>
        <v>0</v>
      </c>
      <c r="D156" s="48">
        <f t="shared" si="69"/>
        <v>563753</v>
      </c>
      <c r="E156" s="48">
        <f t="shared" si="69"/>
        <v>4500857</v>
      </c>
      <c r="F156" s="48">
        <f t="shared" si="58"/>
        <v>0</v>
      </c>
      <c r="G156" s="48">
        <f t="shared" si="67"/>
        <v>0</v>
      </c>
      <c r="H156" s="48">
        <f t="shared" si="71"/>
        <v>0</v>
      </c>
      <c r="I156" s="48">
        <f t="shared" si="71"/>
        <v>0</v>
      </c>
      <c r="J156" s="48">
        <f t="shared" si="68"/>
        <v>0</v>
      </c>
      <c r="K156" s="6" t="b">
        <f t="shared" si="59"/>
        <v>1</v>
      </c>
      <c r="N156" s="2">
        <f t="shared" si="60"/>
        <v>5064610</v>
      </c>
      <c r="O156" s="2">
        <f>IFERROR(VLOOKUP($A156,'강서영업본부 IU'!$A:$H,3,FALSE),0)</f>
        <v>0</v>
      </c>
      <c r="P156" s="2">
        <f>IFERROR(VLOOKUP($A156,'강서영업본부 IU'!$A:$H,4,FALSE),0)</f>
        <v>0</v>
      </c>
      <c r="Q156" s="2">
        <f>IFERROR(VLOOKUP($A156,'강서영업본부 IU'!$A:$H,5,FALSE),0)</f>
        <v>563753</v>
      </c>
      <c r="R156" s="2">
        <f>IFERROR(VLOOKUP($A156,'강서영업본부 IU'!$A:$H,6,FALSE),0)</f>
        <v>4500857</v>
      </c>
      <c r="T156" s="2">
        <f>IFERROR(VLOOKUP($A156,'강서영업본부 IU'!$A:$H,8,FALSE),0)</f>
        <v>0</v>
      </c>
      <c r="U156" s="2">
        <f>IFERROR(VLOOKUP($A156,'강서영업본부 IU'!$A:$H,9,FALSE),0)</f>
        <v>0</v>
      </c>
      <c r="V156" s="2" t="b">
        <f t="shared" si="61"/>
        <v>1</v>
      </c>
      <c r="Z156" s="6">
        <f t="shared" si="62"/>
        <v>0</v>
      </c>
      <c r="AA156" s="2">
        <f t="shared" si="63"/>
        <v>0</v>
      </c>
      <c r="AB156" s="2">
        <f t="shared" si="64"/>
        <v>0</v>
      </c>
      <c r="AC156" s="2">
        <f t="shared" si="65"/>
        <v>0</v>
      </c>
      <c r="AD156" s="2">
        <f t="shared" si="66"/>
        <v>0</v>
      </c>
      <c r="AE156" s="2">
        <f t="shared" si="73"/>
        <v>0</v>
      </c>
      <c r="AF156" s="2">
        <f t="shared" si="74"/>
        <v>0</v>
      </c>
      <c r="AG156" s="2" t="b">
        <f t="shared" si="70"/>
        <v>1</v>
      </c>
    </row>
    <row r="157" spans="1:33" ht="16" x14ac:dyDescent="0.25">
      <c r="A157" s="23" t="s">
        <v>226</v>
      </c>
      <c r="B157" s="48">
        <f t="shared" si="72"/>
        <v>0</v>
      </c>
      <c r="C157" s="48">
        <f t="shared" si="69"/>
        <v>0</v>
      </c>
      <c r="D157" s="48">
        <f t="shared" si="69"/>
        <v>0</v>
      </c>
      <c r="E157" s="48">
        <f t="shared" si="69"/>
        <v>0</v>
      </c>
      <c r="F157" s="48">
        <f t="shared" si="58"/>
        <v>0</v>
      </c>
      <c r="G157" s="48">
        <f t="shared" si="67"/>
        <v>0</v>
      </c>
      <c r="H157" s="48">
        <f t="shared" si="71"/>
        <v>0</v>
      </c>
      <c r="I157" s="48">
        <f t="shared" si="71"/>
        <v>0</v>
      </c>
      <c r="J157" s="48">
        <f t="shared" si="68"/>
        <v>0</v>
      </c>
      <c r="K157" s="6" t="b">
        <f t="shared" si="59"/>
        <v>1</v>
      </c>
      <c r="N157" s="2">
        <f t="shared" si="60"/>
        <v>0</v>
      </c>
      <c r="O157" s="2">
        <f>IFERROR(VLOOKUP($A157,'강서영업본부 IU'!$A:$H,3,FALSE),0)</f>
        <v>0</v>
      </c>
      <c r="P157" s="2">
        <f>IFERROR(VLOOKUP($A157,'강서영업본부 IU'!$A:$H,4,FALSE),0)</f>
        <v>0</v>
      </c>
      <c r="Q157" s="2">
        <f>IFERROR(VLOOKUP($A157,'강서영업본부 IU'!$A:$H,5,FALSE),0)</f>
        <v>0</v>
      </c>
      <c r="R157" s="2">
        <f>IFERROR(VLOOKUP($A157,'강서영업본부 IU'!$A:$H,6,FALSE),0)</f>
        <v>0</v>
      </c>
      <c r="T157" s="2">
        <f>IFERROR(VLOOKUP($A157,'강서영업본부 IU'!$A:$H,8,FALSE),0)</f>
        <v>0</v>
      </c>
      <c r="U157" s="2">
        <f>IFERROR(VLOOKUP($A157,'강서영업본부 IU'!$A:$H,9,FALSE),0)</f>
        <v>0</v>
      </c>
      <c r="V157" s="2" t="b">
        <f t="shared" si="61"/>
        <v>1</v>
      </c>
      <c r="Z157" s="6">
        <f t="shared" si="62"/>
        <v>0</v>
      </c>
      <c r="AA157" s="2">
        <f t="shared" si="63"/>
        <v>0</v>
      </c>
      <c r="AB157" s="2">
        <f t="shared" si="64"/>
        <v>0</v>
      </c>
      <c r="AC157" s="2">
        <f t="shared" si="65"/>
        <v>0</v>
      </c>
      <c r="AD157" s="2">
        <f t="shared" si="66"/>
        <v>0</v>
      </c>
      <c r="AE157" s="2">
        <f t="shared" si="73"/>
        <v>0</v>
      </c>
      <c r="AF157" s="2">
        <f t="shared" si="74"/>
        <v>0</v>
      </c>
      <c r="AG157" s="2" t="b">
        <f t="shared" si="70"/>
        <v>1</v>
      </c>
    </row>
    <row r="158" spans="1:33" ht="16" x14ac:dyDescent="0.25">
      <c r="A158" s="25" t="s">
        <v>227</v>
      </c>
      <c r="B158" s="48">
        <f t="shared" si="72"/>
        <v>0</v>
      </c>
      <c r="C158" s="48">
        <f t="shared" si="69"/>
        <v>0</v>
      </c>
      <c r="D158" s="48">
        <f t="shared" si="69"/>
        <v>0</v>
      </c>
      <c r="E158" s="48">
        <f t="shared" si="69"/>
        <v>0</v>
      </c>
      <c r="F158" s="48">
        <f t="shared" si="58"/>
        <v>0</v>
      </c>
      <c r="G158" s="48">
        <f t="shared" si="67"/>
        <v>0</v>
      </c>
      <c r="H158" s="48">
        <f t="shared" si="71"/>
        <v>0</v>
      </c>
      <c r="I158" s="48">
        <f t="shared" si="71"/>
        <v>0</v>
      </c>
      <c r="J158" s="48">
        <f t="shared" si="68"/>
        <v>0</v>
      </c>
      <c r="K158" s="6" t="b">
        <f t="shared" si="59"/>
        <v>1</v>
      </c>
      <c r="N158" s="2">
        <f t="shared" si="60"/>
        <v>0</v>
      </c>
      <c r="O158" s="2">
        <f>IFERROR(VLOOKUP($A158,'강서영업본부 IU'!$A:$H,3,FALSE),0)</f>
        <v>0</v>
      </c>
      <c r="P158" s="2">
        <f>IFERROR(VLOOKUP($A158,'강서영업본부 IU'!$A:$H,4,FALSE),0)</f>
        <v>0</v>
      </c>
      <c r="Q158" s="2">
        <f>IFERROR(VLOOKUP($A158,'강서영업본부 IU'!$A:$H,5,FALSE),0)</f>
        <v>0</v>
      </c>
      <c r="R158" s="2">
        <f>IFERROR(VLOOKUP($A158,'강서영업본부 IU'!$A:$H,6,FALSE),0)</f>
        <v>0</v>
      </c>
      <c r="T158" s="2">
        <f>IFERROR(VLOOKUP($A158,'강서영업본부 IU'!$A:$H,8,FALSE),0)</f>
        <v>0</v>
      </c>
      <c r="U158" s="2">
        <f>IFERROR(VLOOKUP($A158,'강서영업본부 IU'!$A:$H,9,FALSE),0)</f>
        <v>0</v>
      </c>
      <c r="V158" s="2" t="b">
        <f t="shared" si="61"/>
        <v>1</v>
      </c>
      <c r="Z158" s="6">
        <f t="shared" si="62"/>
        <v>0</v>
      </c>
      <c r="AA158" s="2">
        <f t="shared" si="63"/>
        <v>0</v>
      </c>
      <c r="AB158" s="2">
        <f t="shared" si="64"/>
        <v>0</v>
      </c>
      <c r="AC158" s="2">
        <f t="shared" si="65"/>
        <v>0</v>
      </c>
      <c r="AD158" s="2">
        <f t="shared" si="66"/>
        <v>0</v>
      </c>
      <c r="AE158" s="2">
        <f t="shared" si="73"/>
        <v>0</v>
      </c>
      <c r="AF158" s="2">
        <f t="shared" si="74"/>
        <v>0</v>
      </c>
      <c r="AG158" s="2" t="b">
        <f t="shared" si="70"/>
        <v>1</v>
      </c>
    </row>
    <row r="159" spans="1:33" ht="16" x14ac:dyDescent="0.25">
      <c r="A159" s="26" t="s">
        <v>228</v>
      </c>
      <c r="B159" s="48">
        <f t="shared" si="72"/>
        <v>0</v>
      </c>
      <c r="C159" s="48">
        <f t="shared" si="69"/>
        <v>0</v>
      </c>
      <c r="D159" s="48">
        <f t="shared" si="69"/>
        <v>0</v>
      </c>
      <c r="E159" s="48">
        <f t="shared" si="69"/>
        <v>0</v>
      </c>
      <c r="F159" s="48">
        <f t="shared" si="58"/>
        <v>0</v>
      </c>
      <c r="G159" s="48">
        <f t="shared" si="67"/>
        <v>0</v>
      </c>
      <c r="H159" s="48">
        <f t="shared" si="71"/>
        <v>0</v>
      </c>
      <c r="I159" s="48">
        <f t="shared" si="71"/>
        <v>0</v>
      </c>
      <c r="J159" s="48">
        <f t="shared" si="68"/>
        <v>0</v>
      </c>
      <c r="K159" s="6" t="b">
        <f t="shared" si="59"/>
        <v>1</v>
      </c>
      <c r="N159" s="2">
        <f t="shared" si="60"/>
        <v>0</v>
      </c>
      <c r="O159" s="2">
        <f>IFERROR(VLOOKUP($A159,'강서영업본부 IU'!$A:$H,3,FALSE),0)</f>
        <v>0</v>
      </c>
      <c r="P159" s="2">
        <f>IFERROR(VLOOKUP($A159,'강서영업본부 IU'!$A:$H,4,FALSE),0)</f>
        <v>0</v>
      </c>
      <c r="Q159" s="2">
        <f>IFERROR(VLOOKUP($A159,'강서영업본부 IU'!$A:$H,5,FALSE),0)</f>
        <v>0</v>
      </c>
      <c r="R159" s="2">
        <f>IFERROR(VLOOKUP($A159,'강서영업본부 IU'!$A:$H,6,FALSE),0)</f>
        <v>0</v>
      </c>
      <c r="T159" s="2">
        <f>IFERROR(VLOOKUP($A159,'강서영업본부 IU'!$A:$H,8,FALSE),0)</f>
        <v>0</v>
      </c>
      <c r="U159" s="2">
        <f>IFERROR(VLOOKUP($A159,'강서영업본부 IU'!$A:$H,9,FALSE),0)</f>
        <v>0</v>
      </c>
      <c r="V159" s="2" t="b">
        <f t="shared" si="61"/>
        <v>1</v>
      </c>
      <c r="Z159" s="6">
        <f t="shared" si="62"/>
        <v>0</v>
      </c>
      <c r="AA159" s="2">
        <f t="shared" si="63"/>
        <v>0</v>
      </c>
      <c r="AB159" s="2">
        <f t="shared" si="64"/>
        <v>0</v>
      </c>
      <c r="AC159" s="2">
        <f t="shared" si="65"/>
        <v>0</v>
      </c>
      <c r="AD159" s="2">
        <f t="shared" si="66"/>
        <v>0</v>
      </c>
      <c r="AE159" s="2">
        <f t="shared" si="73"/>
        <v>0</v>
      </c>
      <c r="AF159" s="2">
        <f t="shared" si="74"/>
        <v>0</v>
      </c>
      <c r="AG159" s="2" t="b">
        <f t="shared" si="70"/>
        <v>1</v>
      </c>
    </row>
    <row r="160" spans="1:33" ht="16" x14ac:dyDescent="0.25">
      <c r="A160" s="24" t="s">
        <v>82</v>
      </c>
      <c r="B160" s="48">
        <f t="shared" si="72"/>
        <v>30412500</v>
      </c>
      <c r="C160" s="48">
        <f t="shared" si="69"/>
        <v>11460500</v>
      </c>
      <c r="D160" s="48">
        <f t="shared" si="69"/>
        <v>8069000</v>
      </c>
      <c r="E160" s="48">
        <f t="shared" si="69"/>
        <v>10883000</v>
      </c>
      <c r="F160" s="48">
        <f t="shared" si="58"/>
        <v>0</v>
      </c>
      <c r="G160" s="48">
        <f t="shared" si="67"/>
        <v>0</v>
      </c>
      <c r="H160" s="48">
        <f t="shared" si="71"/>
        <v>0</v>
      </c>
      <c r="I160" s="48">
        <f t="shared" si="71"/>
        <v>0</v>
      </c>
      <c r="J160" s="48">
        <f t="shared" si="68"/>
        <v>0</v>
      </c>
      <c r="K160" s="6" t="b">
        <f t="shared" si="59"/>
        <v>1</v>
      </c>
      <c r="N160" s="2">
        <f t="shared" si="60"/>
        <v>30412500</v>
      </c>
      <c r="O160" s="2">
        <f>IFERROR(VLOOKUP($A160,'강서영업본부 IU'!$A:$H,3,FALSE),0)</f>
        <v>0</v>
      </c>
      <c r="P160" s="2">
        <f>IFERROR(VLOOKUP($A160,'강서영업본부 IU'!$A:$H,4,FALSE),0)</f>
        <v>11460500</v>
      </c>
      <c r="Q160" s="2">
        <f>IFERROR(VLOOKUP($A160,'강서영업본부 IU'!$A:$H,5,FALSE),0)</f>
        <v>8069000</v>
      </c>
      <c r="R160" s="2">
        <f>IFERROR(VLOOKUP($A160,'강서영업본부 IU'!$A:$H,6,FALSE),0)</f>
        <v>10883000</v>
      </c>
      <c r="T160" s="2">
        <f>IFERROR(VLOOKUP($A160,'강서영업본부 IU'!$A:$H,8,FALSE),0)</f>
        <v>0</v>
      </c>
      <c r="U160" s="2">
        <f>IFERROR(VLOOKUP($A160,'강서영업본부 IU'!$A:$H,9,FALSE),0)</f>
        <v>0</v>
      </c>
      <c r="V160" s="2" t="b">
        <f t="shared" si="61"/>
        <v>1</v>
      </c>
      <c r="Z160" s="6">
        <f t="shared" si="62"/>
        <v>0</v>
      </c>
      <c r="AA160" s="2">
        <f t="shared" si="63"/>
        <v>0</v>
      </c>
      <c r="AB160" s="2">
        <f t="shared" si="64"/>
        <v>0</v>
      </c>
      <c r="AC160" s="2">
        <f t="shared" si="65"/>
        <v>0</v>
      </c>
      <c r="AD160" s="2">
        <f t="shared" si="66"/>
        <v>0</v>
      </c>
      <c r="AE160" s="2">
        <f t="shared" si="73"/>
        <v>0</v>
      </c>
      <c r="AF160" s="2">
        <f t="shared" si="74"/>
        <v>0</v>
      </c>
      <c r="AG160" s="2" t="b">
        <f t="shared" si="70"/>
        <v>1</v>
      </c>
    </row>
    <row r="161" spans="1:33" ht="16" x14ac:dyDescent="0.25">
      <c r="A161" s="26" t="s">
        <v>229</v>
      </c>
      <c r="B161" s="48">
        <f t="shared" si="72"/>
        <v>0</v>
      </c>
      <c r="C161" s="48">
        <f t="shared" si="69"/>
        <v>0</v>
      </c>
      <c r="D161" s="48">
        <f t="shared" si="69"/>
        <v>0</v>
      </c>
      <c r="E161" s="48">
        <f t="shared" si="69"/>
        <v>0</v>
      </c>
      <c r="F161" s="48">
        <f t="shared" si="58"/>
        <v>0</v>
      </c>
      <c r="G161" s="48">
        <f t="shared" si="67"/>
        <v>0</v>
      </c>
      <c r="H161" s="48">
        <f t="shared" si="71"/>
        <v>0</v>
      </c>
      <c r="I161" s="48">
        <f t="shared" si="71"/>
        <v>0</v>
      </c>
      <c r="J161" s="48">
        <f t="shared" si="68"/>
        <v>0</v>
      </c>
      <c r="K161" s="6" t="b">
        <f t="shared" si="59"/>
        <v>1</v>
      </c>
      <c r="N161" s="2">
        <f t="shared" si="60"/>
        <v>0</v>
      </c>
      <c r="O161" s="2">
        <f>IFERROR(VLOOKUP($A161,'강서영업본부 IU'!$A:$H,3,FALSE),0)</f>
        <v>0</v>
      </c>
      <c r="P161" s="2">
        <f>IFERROR(VLOOKUP($A161,'강서영업본부 IU'!$A:$H,4,FALSE),0)</f>
        <v>0</v>
      </c>
      <c r="Q161" s="2">
        <f>IFERROR(VLOOKUP($A161,'강서영업본부 IU'!$A:$H,5,FALSE),0)</f>
        <v>0</v>
      </c>
      <c r="R161" s="2">
        <f>IFERROR(VLOOKUP($A161,'강서영업본부 IU'!$A:$H,6,FALSE),0)</f>
        <v>0</v>
      </c>
      <c r="T161" s="2">
        <f>IFERROR(VLOOKUP($A161,'강서영업본부 IU'!$A:$H,8,FALSE),0)</f>
        <v>0</v>
      </c>
      <c r="U161" s="2">
        <f>IFERROR(VLOOKUP($A161,'강서영업본부 IU'!$A:$H,9,FALSE),0)</f>
        <v>0</v>
      </c>
      <c r="V161" s="2" t="b">
        <f t="shared" si="61"/>
        <v>1</v>
      </c>
      <c r="Z161" s="6">
        <f t="shared" si="62"/>
        <v>0</v>
      </c>
      <c r="AA161" s="2">
        <f t="shared" si="63"/>
        <v>0</v>
      </c>
      <c r="AB161" s="2">
        <f t="shared" si="64"/>
        <v>0</v>
      </c>
      <c r="AC161" s="2">
        <f t="shared" si="65"/>
        <v>0</v>
      </c>
      <c r="AD161" s="2">
        <f t="shared" si="66"/>
        <v>0</v>
      </c>
      <c r="AE161" s="2">
        <f t="shared" si="73"/>
        <v>0</v>
      </c>
      <c r="AF161" s="2">
        <f t="shared" si="74"/>
        <v>0</v>
      </c>
      <c r="AG161" s="2" t="b">
        <f t="shared" si="70"/>
        <v>1</v>
      </c>
    </row>
    <row r="162" spans="1:33" ht="16" x14ac:dyDescent="0.25">
      <c r="A162" s="23" t="s">
        <v>83</v>
      </c>
      <c r="B162" s="48">
        <f t="shared" si="72"/>
        <v>30412500</v>
      </c>
      <c r="C162" s="48">
        <f t="shared" si="69"/>
        <v>11460500</v>
      </c>
      <c r="D162" s="48">
        <f t="shared" si="69"/>
        <v>8069000</v>
      </c>
      <c r="E162" s="48">
        <f t="shared" si="69"/>
        <v>10883000</v>
      </c>
      <c r="F162" s="48">
        <f t="shared" si="58"/>
        <v>0</v>
      </c>
      <c r="G162" s="48">
        <f t="shared" si="67"/>
        <v>0</v>
      </c>
      <c r="H162" s="48">
        <f t="shared" si="71"/>
        <v>0</v>
      </c>
      <c r="I162" s="48">
        <f t="shared" si="71"/>
        <v>0</v>
      </c>
      <c r="J162" s="48">
        <f t="shared" si="68"/>
        <v>0</v>
      </c>
      <c r="K162" s="6" t="b">
        <f t="shared" si="59"/>
        <v>1</v>
      </c>
      <c r="N162" s="2">
        <f t="shared" si="60"/>
        <v>30412500</v>
      </c>
      <c r="O162" s="2">
        <f>IFERROR(VLOOKUP($A162,'강서영업본부 IU'!$A:$H,3,FALSE),0)</f>
        <v>0</v>
      </c>
      <c r="P162" s="2">
        <f>IFERROR(VLOOKUP($A162,'강서영업본부 IU'!$A:$H,4,FALSE),0)</f>
        <v>11460500</v>
      </c>
      <c r="Q162" s="2">
        <f>IFERROR(VLOOKUP($A162,'강서영업본부 IU'!$A:$H,5,FALSE),0)</f>
        <v>8069000</v>
      </c>
      <c r="R162" s="2">
        <f>IFERROR(VLOOKUP($A162,'강서영업본부 IU'!$A:$H,6,FALSE),0)</f>
        <v>10883000</v>
      </c>
      <c r="T162" s="2">
        <f>IFERROR(VLOOKUP($A162,'강서영업본부 IU'!$A:$H,8,FALSE),0)</f>
        <v>0</v>
      </c>
      <c r="U162" s="2">
        <f>IFERROR(VLOOKUP($A162,'강서영업본부 IU'!$A:$H,9,FALSE),0)</f>
        <v>0</v>
      </c>
      <c r="V162" s="2" t="b">
        <f t="shared" si="61"/>
        <v>1</v>
      </c>
      <c r="Z162" s="6">
        <f t="shared" si="62"/>
        <v>0</v>
      </c>
      <c r="AA162" s="2">
        <f t="shared" si="63"/>
        <v>0</v>
      </c>
      <c r="AB162" s="2">
        <f t="shared" si="64"/>
        <v>0</v>
      </c>
      <c r="AC162" s="2">
        <f t="shared" si="65"/>
        <v>0</v>
      </c>
      <c r="AD162" s="2">
        <f t="shared" si="66"/>
        <v>0</v>
      </c>
      <c r="AE162" s="2">
        <f t="shared" si="73"/>
        <v>0</v>
      </c>
      <c r="AF162" s="2">
        <f t="shared" si="74"/>
        <v>0</v>
      </c>
      <c r="AG162" s="2" t="b">
        <f t="shared" si="70"/>
        <v>1</v>
      </c>
    </row>
    <row r="163" spans="1:33" ht="16" x14ac:dyDescent="0.25">
      <c r="A163" s="23" t="s">
        <v>230</v>
      </c>
      <c r="B163" s="48">
        <f t="shared" si="72"/>
        <v>0</v>
      </c>
      <c r="C163" s="48">
        <f t="shared" si="69"/>
        <v>0</v>
      </c>
      <c r="D163" s="48">
        <f t="shared" si="69"/>
        <v>0</v>
      </c>
      <c r="E163" s="48">
        <f t="shared" si="69"/>
        <v>0</v>
      </c>
      <c r="F163" s="48">
        <f t="shared" si="58"/>
        <v>0</v>
      </c>
      <c r="G163" s="48">
        <f t="shared" si="67"/>
        <v>0</v>
      </c>
      <c r="H163" s="48">
        <f t="shared" si="71"/>
        <v>0</v>
      </c>
      <c r="I163" s="48">
        <f t="shared" si="71"/>
        <v>0</v>
      </c>
      <c r="J163" s="48">
        <f t="shared" si="68"/>
        <v>0</v>
      </c>
      <c r="K163" s="6" t="b">
        <f t="shared" si="59"/>
        <v>1</v>
      </c>
      <c r="N163" s="2">
        <f t="shared" si="60"/>
        <v>0</v>
      </c>
      <c r="O163" s="2">
        <f>IFERROR(VLOOKUP($A163,'강서영업본부 IU'!$A:$H,3,FALSE),0)</f>
        <v>0</v>
      </c>
      <c r="P163" s="2">
        <f>IFERROR(VLOOKUP($A163,'강서영업본부 IU'!$A:$H,4,FALSE),0)</f>
        <v>0</v>
      </c>
      <c r="Q163" s="2">
        <f>IFERROR(VLOOKUP($A163,'강서영업본부 IU'!$A:$H,5,FALSE),0)</f>
        <v>0</v>
      </c>
      <c r="R163" s="2">
        <f>IFERROR(VLOOKUP($A163,'강서영업본부 IU'!$A:$H,6,FALSE),0)</f>
        <v>0</v>
      </c>
      <c r="T163" s="2">
        <f>IFERROR(VLOOKUP($A163,'강서영업본부 IU'!$A:$H,8,FALSE),0)</f>
        <v>0</v>
      </c>
      <c r="U163" s="2">
        <f>IFERROR(VLOOKUP($A163,'강서영업본부 IU'!$A:$H,9,FALSE),0)</f>
        <v>0</v>
      </c>
      <c r="V163" s="2" t="b">
        <f t="shared" si="61"/>
        <v>1</v>
      </c>
      <c r="Z163" s="6">
        <f t="shared" si="62"/>
        <v>0</v>
      </c>
      <c r="AA163" s="2">
        <f t="shared" si="63"/>
        <v>0</v>
      </c>
      <c r="AB163" s="2">
        <f t="shared" si="64"/>
        <v>0</v>
      </c>
      <c r="AC163" s="2">
        <f t="shared" si="65"/>
        <v>0</v>
      </c>
      <c r="AD163" s="2">
        <f t="shared" si="66"/>
        <v>0</v>
      </c>
      <c r="AE163" s="2">
        <f t="shared" si="73"/>
        <v>0</v>
      </c>
      <c r="AF163" s="2">
        <f t="shared" si="74"/>
        <v>0</v>
      </c>
      <c r="AG163" s="2" t="b">
        <f t="shared" si="70"/>
        <v>1</v>
      </c>
    </row>
    <row r="164" spans="1:33" ht="16" x14ac:dyDescent="0.25">
      <c r="A164" s="25" t="s">
        <v>231</v>
      </c>
      <c r="B164" s="48">
        <f t="shared" si="72"/>
        <v>0</v>
      </c>
      <c r="C164" s="48">
        <f t="shared" si="69"/>
        <v>0</v>
      </c>
      <c r="D164" s="48">
        <f t="shared" si="69"/>
        <v>0</v>
      </c>
      <c r="E164" s="48">
        <f t="shared" si="69"/>
        <v>0</v>
      </c>
      <c r="F164" s="48">
        <f t="shared" si="58"/>
        <v>0</v>
      </c>
      <c r="G164" s="48">
        <f t="shared" si="67"/>
        <v>0</v>
      </c>
      <c r="H164" s="48">
        <f t="shared" si="71"/>
        <v>0</v>
      </c>
      <c r="I164" s="48">
        <f t="shared" si="71"/>
        <v>0</v>
      </c>
      <c r="J164" s="48">
        <f t="shared" si="68"/>
        <v>0</v>
      </c>
      <c r="K164" s="6" t="b">
        <f t="shared" si="59"/>
        <v>1</v>
      </c>
      <c r="N164" s="2">
        <f t="shared" si="60"/>
        <v>0</v>
      </c>
      <c r="O164" s="2">
        <f>IFERROR(VLOOKUP($A164,'강서영업본부 IU'!$A:$H,3,FALSE),0)</f>
        <v>0</v>
      </c>
      <c r="P164" s="2">
        <f>IFERROR(VLOOKUP($A164,'강서영업본부 IU'!$A:$H,4,FALSE),0)</f>
        <v>0</v>
      </c>
      <c r="Q164" s="2">
        <f>IFERROR(VLOOKUP($A164,'강서영업본부 IU'!$A:$H,5,FALSE),0)</f>
        <v>0</v>
      </c>
      <c r="R164" s="2">
        <f>IFERROR(VLOOKUP($A164,'강서영업본부 IU'!$A:$H,6,FALSE),0)</f>
        <v>0</v>
      </c>
      <c r="T164" s="2">
        <f>IFERROR(VLOOKUP($A164,'강서영업본부 IU'!$A:$H,8,FALSE),0)</f>
        <v>0</v>
      </c>
      <c r="U164" s="2">
        <f>IFERROR(VLOOKUP($A164,'강서영업본부 IU'!$A:$H,9,FALSE),0)</f>
        <v>0</v>
      </c>
      <c r="V164" s="2" t="b">
        <f t="shared" si="61"/>
        <v>1</v>
      </c>
      <c r="Z164" s="6">
        <f t="shared" si="62"/>
        <v>0</v>
      </c>
      <c r="AA164" s="2">
        <f t="shared" si="63"/>
        <v>0</v>
      </c>
      <c r="AB164" s="2">
        <f t="shared" si="64"/>
        <v>0</v>
      </c>
      <c r="AC164" s="2">
        <f t="shared" si="65"/>
        <v>0</v>
      </c>
      <c r="AD164" s="2">
        <f t="shared" si="66"/>
        <v>0</v>
      </c>
      <c r="AE164" s="2">
        <f t="shared" si="73"/>
        <v>0</v>
      </c>
      <c r="AF164" s="2">
        <f t="shared" si="74"/>
        <v>0</v>
      </c>
      <c r="AG164" s="2" t="b">
        <f t="shared" si="70"/>
        <v>1</v>
      </c>
    </row>
    <row r="165" spans="1:33" ht="16" x14ac:dyDescent="0.25">
      <c r="A165" s="28" t="s">
        <v>232</v>
      </c>
      <c r="B165" s="48">
        <f t="shared" si="72"/>
        <v>0</v>
      </c>
      <c r="C165" s="48">
        <f t="shared" si="69"/>
        <v>0</v>
      </c>
      <c r="D165" s="48">
        <f t="shared" si="69"/>
        <v>0</v>
      </c>
      <c r="E165" s="48">
        <f t="shared" si="69"/>
        <v>0</v>
      </c>
      <c r="F165" s="48">
        <f t="shared" si="58"/>
        <v>0</v>
      </c>
      <c r="G165" s="48">
        <f t="shared" si="67"/>
        <v>0</v>
      </c>
      <c r="H165" s="48">
        <f t="shared" si="71"/>
        <v>0</v>
      </c>
      <c r="I165" s="48">
        <f t="shared" si="71"/>
        <v>0</v>
      </c>
      <c r="J165" s="48">
        <f t="shared" si="68"/>
        <v>0</v>
      </c>
      <c r="K165" s="6" t="b">
        <f t="shared" si="59"/>
        <v>1</v>
      </c>
      <c r="N165" s="2">
        <f t="shared" si="60"/>
        <v>0</v>
      </c>
      <c r="O165" s="2">
        <f>IFERROR(VLOOKUP($A165,'강서영업본부 IU'!$A:$H,3,FALSE),0)</f>
        <v>0</v>
      </c>
      <c r="P165" s="2">
        <f>IFERROR(VLOOKUP($A165,'강서영업본부 IU'!$A:$H,4,FALSE),0)</f>
        <v>0</v>
      </c>
      <c r="Q165" s="2">
        <f>IFERROR(VLOOKUP($A165,'강서영업본부 IU'!$A:$H,5,FALSE),0)</f>
        <v>0</v>
      </c>
      <c r="R165" s="2">
        <f>IFERROR(VLOOKUP($A165,'강서영업본부 IU'!$A:$H,6,FALSE),0)</f>
        <v>0</v>
      </c>
      <c r="T165" s="2">
        <f>IFERROR(VLOOKUP($A165,'강서영업본부 IU'!$A:$H,8,FALSE),0)</f>
        <v>0</v>
      </c>
      <c r="U165" s="2">
        <f>IFERROR(VLOOKUP($A165,'강서영업본부 IU'!$A:$H,9,FALSE),0)</f>
        <v>0</v>
      </c>
      <c r="V165" s="2" t="b">
        <f t="shared" si="61"/>
        <v>1</v>
      </c>
      <c r="Z165" s="6">
        <f t="shared" si="62"/>
        <v>0</v>
      </c>
      <c r="AA165" s="2">
        <f t="shared" si="63"/>
        <v>0</v>
      </c>
      <c r="AB165" s="2">
        <f t="shared" si="64"/>
        <v>0</v>
      </c>
      <c r="AC165" s="2">
        <f t="shared" si="65"/>
        <v>0</v>
      </c>
      <c r="AD165" s="2">
        <f t="shared" si="66"/>
        <v>0</v>
      </c>
      <c r="AE165" s="2">
        <f t="shared" si="73"/>
        <v>0</v>
      </c>
      <c r="AF165" s="2">
        <f t="shared" si="74"/>
        <v>0</v>
      </c>
      <c r="AG165" s="2" t="b">
        <f t="shared" si="70"/>
        <v>1</v>
      </c>
    </row>
    <row r="166" spans="1:33" ht="16" x14ac:dyDescent="0.25">
      <c r="A166" s="26" t="s">
        <v>233</v>
      </c>
      <c r="B166" s="48">
        <f t="shared" si="72"/>
        <v>0</v>
      </c>
      <c r="C166" s="48">
        <f t="shared" si="69"/>
        <v>0</v>
      </c>
      <c r="D166" s="48">
        <f t="shared" si="69"/>
        <v>0</v>
      </c>
      <c r="E166" s="48">
        <f t="shared" si="69"/>
        <v>0</v>
      </c>
      <c r="F166" s="48">
        <f t="shared" si="58"/>
        <v>0</v>
      </c>
      <c r="G166" s="48">
        <f t="shared" si="67"/>
        <v>0</v>
      </c>
      <c r="H166" s="48">
        <f t="shared" si="71"/>
        <v>0</v>
      </c>
      <c r="I166" s="48">
        <f t="shared" si="71"/>
        <v>0</v>
      </c>
      <c r="J166" s="48">
        <f t="shared" si="68"/>
        <v>0</v>
      </c>
      <c r="K166" s="6" t="b">
        <f t="shared" si="59"/>
        <v>1</v>
      </c>
      <c r="N166" s="2">
        <f t="shared" si="60"/>
        <v>0</v>
      </c>
      <c r="O166" s="2">
        <f>IFERROR(VLOOKUP($A166,'강서영업본부 IU'!$A:$H,3,FALSE),0)</f>
        <v>0</v>
      </c>
      <c r="P166" s="2">
        <f>IFERROR(VLOOKUP($A166,'강서영업본부 IU'!$A:$H,4,FALSE),0)</f>
        <v>0</v>
      </c>
      <c r="Q166" s="2">
        <f>IFERROR(VLOOKUP($A166,'강서영업본부 IU'!$A:$H,5,FALSE),0)</f>
        <v>0</v>
      </c>
      <c r="R166" s="2">
        <f>IFERROR(VLOOKUP($A166,'강서영업본부 IU'!$A:$H,6,FALSE),0)</f>
        <v>0</v>
      </c>
      <c r="T166" s="2">
        <f>IFERROR(VLOOKUP($A166,'강서영업본부 IU'!$A:$H,8,FALSE),0)</f>
        <v>0</v>
      </c>
      <c r="U166" s="2">
        <f>IFERROR(VLOOKUP($A166,'강서영업본부 IU'!$A:$H,9,FALSE),0)</f>
        <v>0</v>
      </c>
      <c r="V166" s="2" t="b">
        <f t="shared" si="61"/>
        <v>1</v>
      </c>
      <c r="Z166" s="6">
        <f t="shared" si="62"/>
        <v>0</v>
      </c>
      <c r="AA166" s="2">
        <f t="shared" si="63"/>
        <v>0</v>
      </c>
      <c r="AB166" s="2">
        <f t="shared" si="64"/>
        <v>0</v>
      </c>
      <c r="AC166" s="2">
        <f t="shared" si="65"/>
        <v>0</v>
      </c>
      <c r="AD166" s="2">
        <f t="shared" si="66"/>
        <v>0</v>
      </c>
      <c r="AE166" s="2">
        <f t="shared" si="73"/>
        <v>0</v>
      </c>
      <c r="AF166" s="2">
        <f t="shared" si="74"/>
        <v>0</v>
      </c>
      <c r="AG166" s="2" t="b">
        <f t="shared" si="70"/>
        <v>1</v>
      </c>
    </row>
    <row r="167" spans="1:33" ht="16" x14ac:dyDescent="0.25">
      <c r="A167" s="24" t="s">
        <v>84</v>
      </c>
      <c r="B167" s="48">
        <f t="shared" si="72"/>
        <v>967091</v>
      </c>
      <c r="C167" s="48">
        <f t="shared" si="69"/>
        <v>138000</v>
      </c>
      <c r="D167" s="48">
        <f t="shared" si="69"/>
        <v>780545</v>
      </c>
      <c r="E167" s="48">
        <f t="shared" si="69"/>
        <v>48546</v>
      </c>
      <c r="F167" s="48">
        <f t="shared" si="58"/>
        <v>0</v>
      </c>
      <c r="G167" s="48">
        <f t="shared" si="67"/>
        <v>0</v>
      </c>
      <c r="H167" s="48">
        <f t="shared" si="71"/>
        <v>0</v>
      </c>
      <c r="I167" s="48">
        <f t="shared" si="71"/>
        <v>0</v>
      </c>
      <c r="J167" s="48">
        <f t="shared" si="68"/>
        <v>0</v>
      </c>
      <c r="K167" s="6" t="b">
        <f t="shared" si="59"/>
        <v>1</v>
      </c>
      <c r="N167" s="2">
        <f t="shared" si="60"/>
        <v>967091</v>
      </c>
      <c r="O167" s="2">
        <f>IFERROR(VLOOKUP($A167,'강서영업본부 IU'!$A:$H,3,FALSE),0)</f>
        <v>0</v>
      </c>
      <c r="P167" s="2">
        <f>IFERROR(VLOOKUP($A167,'강서영업본부 IU'!$A:$H,4,FALSE),0)</f>
        <v>138000</v>
      </c>
      <c r="Q167" s="2">
        <f>IFERROR(VLOOKUP($A167,'강서영업본부 IU'!$A:$H,5,FALSE),0)</f>
        <v>780545</v>
      </c>
      <c r="R167" s="2">
        <f>IFERROR(VLOOKUP($A167,'강서영업본부 IU'!$A:$H,6,FALSE),0)</f>
        <v>48546</v>
      </c>
      <c r="T167" s="2">
        <f>IFERROR(VLOOKUP($A167,'강서영업본부 IU'!$A:$H,8,FALSE),0)</f>
        <v>0</v>
      </c>
      <c r="U167" s="2">
        <f>IFERROR(VLOOKUP($A167,'강서영업본부 IU'!$A:$H,9,FALSE),0)</f>
        <v>0</v>
      </c>
      <c r="V167" s="2" t="b">
        <f t="shared" si="61"/>
        <v>1</v>
      </c>
      <c r="Z167" s="6">
        <f t="shared" si="62"/>
        <v>0</v>
      </c>
      <c r="AA167" s="2">
        <f t="shared" si="63"/>
        <v>0</v>
      </c>
      <c r="AB167" s="2">
        <f t="shared" si="64"/>
        <v>0</v>
      </c>
      <c r="AC167" s="2">
        <f t="shared" si="65"/>
        <v>0</v>
      </c>
      <c r="AD167" s="2">
        <f t="shared" si="66"/>
        <v>0</v>
      </c>
      <c r="AE167" s="2">
        <f t="shared" si="73"/>
        <v>0</v>
      </c>
      <c r="AF167" s="2">
        <f t="shared" si="74"/>
        <v>0</v>
      </c>
      <c r="AG167" s="2" t="b">
        <f t="shared" si="70"/>
        <v>1</v>
      </c>
    </row>
    <row r="168" spans="1:33" ht="16" x14ac:dyDescent="0.25">
      <c r="A168" s="23" t="s">
        <v>85</v>
      </c>
      <c r="B168" s="48">
        <f t="shared" si="72"/>
        <v>48546</v>
      </c>
      <c r="C168" s="48">
        <f t="shared" si="69"/>
        <v>0</v>
      </c>
      <c r="D168" s="48">
        <f t="shared" si="69"/>
        <v>0</v>
      </c>
      <c r="E168" s="48">
        <f t="shared" si="69"/>
        <v>48546</v>
      </c>
      <c r="F168" s="48">
        <f t="shared" si="58"/>
        <v>0</v>
      </c>
      <c r="G168" s="48">
        <f t="shared" si="67"/>
        <v>0</v>
      </c>
      <c r="H168" s="48">
        <f t="shared" si="71"/>
        <v>0</v>
      </c>
      <c r="I168" s="48">
        <f t="shared" si="71"/>
        <v>0</v>
      </c>
      <c r="J168" s="48">
        <f t="shared" si="68"/>
        <v>0</v>
      </c>
      <c r="K168" s="6" t="b">
        <f t="shared" si="59"/>
        <v>1</v>
      </c>
      <c r="N168" s="2">
        <f t="shared" si="60"/>
        <v>48546</v>
      </c>
      <c r="O168" s="2">
        <f>IFERROR(VLOOKUP($A168,'강서영업본부 IU'!$A:$H,3,FALSE),0)</f>
        <v>0</v>
      </c>
      <c r="P168" s="2">
        <f>IFERROR(VLOOKUP($A168,'강서영업본부 IU'!$A:$H,4,FALSE),0)</f>
        <v>0</v>
      </c>
      <c r="Q168" s="2">
        <f>IFERROR(VLOOKUP($A168,'강서영업본부 IU'!$A:$H,5,FALSE),0)</f>
        <v>0</v>
      </c>
      <c r="R168" s="2">
        <f>IFERROR(VLOOKUP($A168,'강서영업본부 IU'!$A:$H,6,FALSE),0)</f>
        <v>48546</v>
      </c>
      <c r="T168" s="2">
        <f>IFERROR(VLOOKUP($A168,'강서영업본부 IU'!$A:$H,8,FALSE),0)</f>
        <v>0</v>
      </c>
      <c r="U168" s="2">
        <f>IFERROR(VLOOKUP($A168,'강서영업본부 IU'!$A:$H,9,FALSE),0)</f>
        <v>0</v>
      </c>
      <c r="V168" s="2" t="b">
        <f t="shared" si="61"/>
        <v>1</v>
      </c>
      <c r="Z168" s="6">
        <f t="shared" si="62"/>
        <v>0</v>
      </c>
      <c r="AA168" s="2">
        <f t="shared" si="63"/>
        <v>0</v>
      </c>
      <c r="AB168" s="2">
        <f t="shared" si="64"/>
        <v>0</v>
      </c>
      <c r="AC168" s="2">
        <f t="shared" si="65"/>
        <v>0</v>
      </c>
      <c r="AD168" s="2">
        <f t="shared" si="66"/>
        <v>0</v>
      </c>
      <c r="AE168" s="2">
        <f t="shared" si="73"/>
        <v>0</v>
      </c>
      <c r="AF168" s="2">
        <f t="shared" si="74"/>
        <v>0</v>
      </c>
      <c r="AG168" s="2" t="b">
        <f t="shared" si="70"/>
        <v>1</v>
      </c>
    </row>
    <row r="169" spans="1:33" ht="16" x14ac:dyDescent="0.25">
      <c r="A169" s="23" t="s">
        <v>234</v>
      </c>
      <c r="B169" s="48">
        <f t="shared" si="72"/>
        <v>0</v>
      </c>
      <c r="C169" s="48">
        <f t="shared" si="69"/>
        <v>0</v>
      </c>
      <c r="D169" s="48">
        <f t="shared" si="69"/>
        <v>0</v>
      </c>
      <c r="E169" s="48">
        <f t="shared" si="69"/>
        <v>0</v>
      </c>
      <c r="F169" s="48">
        <f t="shared" si="58"/>
        <v>0</v>
      </c>
      <c r="G169" s="48">
        <f t="shared" si="67"/>
        <v>0</v>
      </c>
      <c r="H169" s="48">
        <f t="shared" si="71"/>
        <v>0</v>
      </c>
      <c r="I169" s="48">
        <f t="shared" si="71"/>
        <v>0</v>
      </c>
      <c r="J169" s="48">
        <f t="shared" si="68"/>
        <v>0</v>
      </c>
      <c r="K169" s="6" t="b">
        <f t="shared" si="59"/>
        <v>1</v>
      </c>
      <c r="N169" s="2">
        <f t="shared" si="60"/>
        <v>0</v>
      </c>
      <c r="O169" s="2">
        <f>IFERROR(VLOOKUP($A169,'강서영업본부 IU'!$A:$H,3,FALSE),0)</f>
        <v>0</v>
      </c>
      <c r="P169" s="2">
        <f>IFERROR(VLOOKUP($A169,'강서영업본부 IU'!$A:$H,4,FALSE),0)</f>
        <v>0</v>
      </c>
      <c r="Q169" s="2">
        <f>IFERROR(VLOOKUP($A169,'강서영업본부 IU'!$A:$H,5,FALSE),0)</f>
        <v>0</v>
      </c>
      <c r="R169" s="2">
        <f>IFERROR(VLOOKUP($A169,'강서영업본부 IU'!$A:$H,6,FALSE),0)</f>
        <v>0</v>
      </c>
      <c r="T169" s="2">
        <f>IFERROR(VLOOKUP($A169,'강서영업본부 IU'!$A:$H,8,FALSE),0)</f>
        <v>0</v>
      </c>
      <c r="U169" s="2">
        <f>IFERROR(VLOOKUP($A169,'강서영업본부 IU'!$A:$H,9,FALSE),0)</f>
        <v>0</v>
      </c>
      <c r="V169" s="2" t="b">
        <f t="shared" si="61"/>
        <v>1</v>
      </c>
      <c r="Z169" s="6">
        <f t="shared" si="62"/>
        <v>0</v>
      </c>
      <c r="AA169" s="2">
        <f t="shared" si="63"/>
        <v>0</v>
      </c>
      <c r="AB169" s="2">
        <f t="shared" si="64"/>
        <v>0</v>
      </c>
      <c r="AC169" s="2">
        <f t="shared" si="65"/>
        <v>0</v>
      </c>
      <c r="AD169" s="2">
        <f t="shared" si="66"/>
        <v>0</v>
      </c>
      <c r="AE169" s="2">
        <f t="shared" si="73"/>
        <v>0</v>
      </c>
      <c r="AF169" s="2">
        <f t="shared" si="74"/>
        <v>0</v>
      </c>
      <c r="AG169" s="2" t="b">
        <f t="shared" si="70"/>
        <v>1</v>
      </c>
    </row>
    <row r="170" spans="1:33" ht="16" x14ac:dyDescent="0.25">
      <c r="A170" s="23" t="s">
        <v>86</v>
      </c>
      <c r="B170" s="48">
        <f t="shared" si="72"/>
        <v>918545</v>
      </c>
      <c r="C170" s="48">
        <f t="shared" si="69"/>
        <v>138000</v>
      </c>
      <c r="D170" s="48">
        <f t="shared" si="69"/>
        <v>780545</v>
      </c>
      <c r="E170" s="48">
        <f t="shared" si="69"/>
        <v>0</v>
      </c>
      <c r="F170" s="48">
        <f t="shared" si="58"/>
        <v>0</v>
      </c>
      <c r="G170" s="48">
        <f t="shared" si="67"/>
        <v>0</v>
      </c>
      <c r="H170" s="48">
        <f t="shared" si="71"/>
        <v>0</v>
      </c>
      <c r="I170" s="48">
        <f t="shared" si="71"/>
        <v>0</v>
      </c>
      <c r="J170" s="48">
        <f t="shared" si="68"/>
        <v>0</v>
      </c>
      <c r="K170" s="6" t="b">
        <f t="shared" si="59"/>
        <v>1</v>
      </c>
      <c r="N170" s="2">
        <f t="shared" si="60"/>
        <v>918545</v>
      </c>
      <c r="O170" s="2">
        <f>IFERROR(VLOOKUP($A170,'강서영업본부 IU'!$A:$H,3,FALSE),0)</f>
        <v>0</v>
      </c>
      <c r="P170" s="2">
        <f>IFERROR(VLOOKUP($A170,'강서영업본부 IU'!$A:$H,4,FALSE),0)</f>
        <v>138000</v>
      </c>
      <c r="Q170" s="2">
        <f>IFERROR(VLOOKUP($A170,'강서영업본부 IU'!$A:$H,5,FALSE),0)</f>
        <v>780545</v>
      </c>
      <c r="R170" s="2">
        <f>IFERROR(VLOOKUP($A170,'강서영업본부 IU'!$A:$H,6,FALSE),0)</f>
        <v>0</v>
      </c>
      <c r="T170" s="2">
        <f>IFERROR(VLOOKUP($A170,'강서영업본부 IU'!$A:$H,8,FALSE),0)</f>
        <v>0</v>
      </c>
      <c r="U170" s="2">
        <f>IFERROR(VLOOKUP($A170,'강서영업본부 IU'!$A:$H,9,FALSE),0)</f>
        <v>0</v>
      </c>
      <c r="V170" s="2" t="b">
        <f t="shared" si="61"/>
        <v>1</v>
      </c>
      <c r="Z170" s="6">
        <f t="shared" si="62"/>
        <v>0</v>
      </c>
      <c r="AA170" s="2">
        <f t="shared" si="63"/>
        <v>0</v>
      </c>
      <c r="AB170" s="2">
        <f t="shared" si="64"/>
        <v>0</v>
      </c>
      <c r="AC170" s="2">
        <f t="shared" si="65"/>
        <v>0</v>
      </c>
      <c r="AD170" s="2">
        <f t="shared" si="66"/>
        <v>0</v>
      </c>
      <c r="AE170" s="2">
        <f t="shared" si="73"/>
        <v>0</v>
      </c>
      <c r="AF170" s="2">
        <f t="shared" si="74"/>
        <v>0</v>
      </c>
      <c r="AG170" s="2" t="b">
        <f t="shared" si="70"/>
        <v>1</v>
      </c>
    </row>
    <row r="171" spans="1:33" ht="16" x14ac:dyDescent="0.25">
      <c r="A171" s="25" t="s">
        <v>235</v>
      </c>
      <c r="B171" s="48">
        <f t="shared" si="72"/>
        <v>0</v>
      </c>
      <c r="C171" s="48">
        <f t="shared" si="69"/>
        <v>0</v>
      </c>
      <c r="D171" s="48">
        <f t="shared" si="69"/>
        <v>0</v>
      </c>
      <c r="E171" s="48">
        <f t="shared" si="69"/>
        <v>0</v>
      </c>
      <c r="F171" s="48">
        <f t="shared" si="58"/>
        <v>0</v>
      </c>
      <c r="G171" s="48">
        <f t="shared" si="67"/>
        <v>0</v>
      </c>
      <c r="H171" s="48">
        <f t="shared" si="71"/>
        <v>0</v>
      </c>
      <c r="I171" s="48">
        <f t="shared" si="71"/>
        <v>0</v>
      </c>
      <c r="J171" s="48">
        <f t="shared" si="68"/>
        <v>0</v>
      </c>
      <c r="K171" s="6" t="b">
        <f t="shared" si="59"/>
        <v>1</v>
      </c>
      <c r="N171" s="2">
        <f t="shared" si="60"/>
        <v>0</v>
      </c>
      <c r="O171" s="2">
        <f>IFERROR(VLOOKUP($A171,'강서영업본부 IU'!$A:$H,3,FALSE),0)</f>
        <v>0</v>
      </c>
      <c r="P171" s="2">
        <f>IFERROR(VLOOKUP($A171,'강서영업본부 IU'!$A:$H,4,FALSE),0)</f>
        <v>0</v>
      </c>
      <c r="Q171" s="2">
        <f>IFERROR(VLOOKUP($A171,'강서영업본부 IU'!$A:$H,5,FALSE),0)</f>
        <v>0</v>
      </c>
      <c r="R171" s="2">
        <f>IFERROR(VLOOKUP($A171,'강서영업본부 IU'!$A:$H,6,FALSE),0)</f>
        <v>0</v>
      </c>
      <c r="T171" s="2">
        <f>IFERROR(VLOOKUP($A171,'강서영업본부 IU'!$A:$H,8,FALSE),0)</f>
        <v>0</v>
      </c>
      <c r="U171" s="2">
        <f>IFERROR(VLOOKUP($A171,'강서영업본부 IU'!$A:$H,9,FALSE),0)</f>
        <v>0</v>
      </c>
      <c r="V171" s="2" t="b">
        <f t="shared" si="61"/>
        <v>1</v>
      </c>
      <c r="Z171" s="6">
        <f t="shared" si="62"/>
        <v>0</v>
      </c>
      <c r="AA171" s="2">
        <f t="shared" si="63"/>
        <v>0</v>
      </c>
      <c r="AB171" s="2">
        <f t="shared" si="64"/>
        <v>0</v>
      </c>
      <c r="AC171" s="2">
        <f t="shared" si="65"/>
        <v>0</v>
      </c>
      <c r="AD171" s="2">
        <f t="shared" si="66"/>
        <v>0</v>
      </c>
      <c r="AE171" s="2">
        <f t="shared" si="73"/>
        <v>0</v>
      </c>
      <c r="AF171" s="2">
        <f t="shared" si="74"/>
        <v>0</v>
      </c>
      <c r="AG171" s="2" t="b">
        <f t="shared" si="70"/>
        <v>1</v>
      </c>
    </row>
    <row r="172" spans="1:33" ht="16" x14ac:dyDescent="0.25">
      <c r="A172" s="28" t="s">
        <v>333</v>
      </c>
      <c r="B172" s="48">
        <f t="shared" si="72"/>
        <v>0</v>
      </c>
      <c r="C172" s="48">
        <f t="shared" si="69"/>
        <v>0</v>
      </c>
      <c r="D172" s="48">
        <f t="shared" si="69"/>
        <v>0</v>
      </c>
      <c r="E172" s="48">
        <f t="shared" si="69"/>
        <v>0</v>
      </c>
      <c r="F172" s="48">
        <f t="shared" si="58"/>
        <v>0</v>
      </c>
      <c r="G172" s="48">
        <f t="shared" si="67"/>
        <v>0</v>
      </c>
      <c r="H172" s="48">
        <f t="shared" si="71"/>
        <v>0</v>
      </c>
      <c r="I172" s="48">
        <f t="shared" si="71"/>
        <v>0</v>
      </c>
      <c r="J172" s="48">
        <f t="shared" si="68"/>
        <v>0</v>
      </c>
      <c r="K172" s="6" t="b">
        <f t="shared" si="59"/>
        <v>1</v>
      </c>
      <c r="N172" s="2">
        <f t="shared" si="60"/>
        <v>0</v>
      </c>
      <c r="O172" s="2">
        <f>IFERROR(VLOOKUP($A172,'강서영업본부 IU'!$A:$H,3,FALSE),0)</f>
        <v>0</v>
      </c>
      <c r="P172" s="2">
        <f>IFERROR(VLOOKUP($A172,'강서영업본부 IU'!$A:$H,4,FALSE),0)</f>
        <v>0</v>
      </c>
      <c r="Q172" s="2">
        <f>IFERROR(VLOOKUP($A172,'강서영업본부 IU'!$A:$H,5,FALSE),0)</f>
        <v>0</v>
      </c>
      <c r="R172" s="2">
        <f>IFERROR(VLOOKUP($A172,'강서영업본부 IU'!$A:$H,6,FALSE),0)</f>
        <v>0</v>
      </c>
      <c r="T172" s="2">
        <f>IFERROR(VLOOKUP($A172,'강서영업본부 IU'!$A:$H,8,FALSE),0)</f>
        <v>0</v>
      </c>
      <c r="U172" s="2">
        <f>IFERROR(VLOOKUP($A172,'강서영업본부 IU'!$A:$H,9,FALSE),0)</f>
        <v>0</v>
      </c>
      <c r="V172" s="2" t="b">
        <f t="shared" si="61"/>
        <v>1</v>
      </c>
      <c r="Z172" s="6">
        <f t="shared" si="62"/>
        <v>0</v>
      </c>
      <c r="AA172" s="2">
        <f t="shared" si="63"/>
        <v>0</v>
      </c>
      <c r="AB172" s="2">
        <f t="shared" si="64"/>
        <v>0</v>
      </c>
      <c r="AC172" s="2">
        <f t="shared" si="65"/>
        <v>0</v>
      </c>
      <c r="AD172" s="2">
        <f t="shared" si="66"/>
        <v>0</v>
      </c>
      <c r="AE172" s="2">
        <f t="shared" si="73"/>
        <v>0</v>
      </c>
      <c r="AF172" s="2">
        <f t="shared" si="74"/>
        <v>0</v>
      </c>
      <c r="AG172" s="2" t="b">
        <f t="shared" si="70"/>
        <v>1</v>
      </c>
    </row>
    <row r="173" spans="1:33" ht="16" x14ac:dyDescent="0.25">
      <c r="A173" s="23" t="s">
        <v>236</v>
      </c>
      <c r="B173" s="48">
        <f t="shared" si="72"/>
        <v>0</v>
      </c>
      <c r="C173" s="48">
        <f t="shared" si="69"/>
        <v>0</v>
      </c>
      <c r="D173" s="48">
        <f t="shared" si="69"/>
        <v>0</v>
      </c>
      <c r="E173" s="48">
        <f t="shared" si="69"/>
        <v>0</v>
      </c>
      <c r="F173" s="48">
        <f t="shared" si="58"/>
        <v>0</v>
      </c>
      <c r="G173" s="48">
        <f t="shared" si="67"/>
        <v>0</v>
      </c>
      <c r="H173" s="48">
        <f t="shared" si="71"/>
        <v>0</v>
      </c>
      <c r="I173" s="48">
        <f t="shared" si="71"/>
        <v>0</v>
      </c>
      <c r="J173" s="48">
        <f t="shared" si="68"/>
        <v>0</v>
      </c>
      <c r="K173" s="6" t="b">
        <f t="shared" si="59"/>
        <v>1</v>
      </c>
      <c r="N173" s="2">
        <f t="shared" si="60"/>
        <v>0</v>
      </c>
      <c r="O173" s="2">
        <f>IFERROR(VLOOKUP($A173,'강서영업본부 IU'!$A:$H,3,FALSE),0)</f>
        <v>0</v>
      </c>
      <c r="P173" s="2">
        <f>IFERROR(VLOOKUP($A173,'강서영업본부 IU'!$A:$H,4,FALSE),0)</f>
        <v>0</v>
      </c>
      <c r="Q173" s="2">
        <f>IFERROR(VLOOKUP($A173,'강서영업본부 IU'!$A:$H,5,FALSE),0)</f>
        <v>0</v>
      </c>
      <c r="R173" s="2">
        <f>IFERROR(VLOOKUP($A173,'강서영업본부 IU'!$A:$H,6,FALSE),0)</f>
        <v>0</v>
      </c>
      <c r="T173" s="2">
        <f>IFERROR(VLOOKUP($A173,'강서영업본부 IU'!$A:$H,8,FALSE),0)</f>
        <v>0</v>
      </c>
      <c r="U173" s="2">
        <f>IFERROR(VLOOKUP($A173,'강서영업본부 IU'!$A:$H,9,FALSE),0)</f>
        <v>0</v>
      </c>
      <c r="V173" s="2" t="b">
        <f t="shared" si="61"/>
        <v>1</v>
      </c>
      <c r="Z173" s="6">
        <f t="shared" si="62"/>
        <v>0</v>
      </c>
      <c r="AA173" s="2">
        <f t="shared" si="63"/>
        <v>0</v>
      </c>
      <c r="AB173" s="2">
        <f t="shared" si="64"/>
        <v>0</v>
      </c>
      <c r="AC173" s="2">
        <f t="shared" si="65"/>
        <v>0</v>
      </c>
      <c r="AD173" s="2">
        <f t="shared" si="66"/>
        <v>0</v>
      </c>
      <c r="AE173" s="2">
        <f t="shared" si="73"/>
        <v>0</v>
      </c>
      <c r="AF173" s="2">
        <f t="shared" si="74"/>
        <v>0</v>
      </c>
      <c r="AG173" s="2" t="b">
        <f t="shared" si="70"/>
        <v>1</v>
      </c>
    </row>
    <row r="174" spans="1:33" ht="16" x14ac:dyDescent="0.25">
      <c r="A174" s="24" t="s">
        <v>165</v>
      </c>
      <c r="B174" s="48">
        <f t="shared" si="72"/>
        <v>0</v>
      </c>
      <c r="C174" s="48">
        <f t="shared" si="69"/>
        <v>0</v>
      </c>
      <c r="D174" s="48">
        <f t="shared" si="69"/>
        <v>0</v>
      </c>
      <c r="E174" s="48">
        <f t="shared" si="69"/>
        <v>0</v>
      </c>
      <c r="F174" s="48">
        <f t="shared" si="58"/>
        <v>0</v>
      </c>
      <c r="G174" s="48">
        <f t="shared" si="67"/>
        <v>0</v>
      </c>
      <c r="H174" s="48">
        <f t="shared" si="71"/>
        <v>0</v>
      </c>
      <c r="I174" s="48">
        <f t="shared" si="71"/>
        <v>0</v>
      </c>
      <c r="J174" s="48">
        <f t="shared" si="68"/>
        <v>0</v>
      </c>
      <c r="K174" s="6" t="b">
        <f t="shared" si="59"/>
        <v>1</v>
      </c>
      <c r="N174" s="2">
        <f t="shared" si="60"/>
        <v>0</v>
      </c>
      <c r="O174" s="2">
        <f>IFERROR(VLOOKUP($A174,'강서영업본부 IU'!$A:$H,3,FALSE),0)</f>
        <v>0</v>
      </c>
      <c r="P174" s="2">
        <f>IFERROR(VLOOKUP($A174,'강서영업본부 IU'!$A:$H,4,FALSE),0)</f>
        <v>0</v>
      </c>
      <c r="Q174" s="2">
        <f>IFERROR(VLOOKUP($A174,'강서영업본부 IU'!$A:$H,5,FALSE),0)</f>
        <v>0</v>
      </c>
      <c r="R174" s="2">
        <f>IFERROR(VLOOKUP($A174,'강서영업본부 IU'!$A:$H,6,FALSE),0)</f>
        <v>0</v>
      </c>
      <c r="T174" s="2">
        <f>IFERROR(VLOOKUP($A174,'강서영업본부 IU'!$A:$H,8,FALSE),0)</f>
        <v>0</v>
      </c>
      <c r="U174" s="2">
        <f>IFERROR(VLOOKUP($A174,'강서영업본부 IU'!$A:$H,9,FALSE),0)</f>
        <v>0</v>
      </c>
      <c r="V174" s="2" t="b">
        <f t="shared" si="61"/>
        <v>1</v>
      </c>
      <c r="Z174" s="6">
        <f t="shared" si="62"/>
        <v>0</v>
      </c>
      <c r="AA174" s="2">
        <f t="shared" si="63"/>
        <v>0</v>
      </c>
      <c r="AB174" s="2">
        <f t="shared" si="64"/>
        <v>0</v>
      </c>
      <c r="AC174" s="2">
        <f t="shared" si="65"/>
        <v>0</v>
      </c>
      <c r="AD174" s="2">
        <f t="shared" si="66"/>
        <v>0</v>
      </c>
      <c r="AE174" s="2">
        <f t="shared" si="73"/>
        <v>0</v>
      </c>
      <c r="AF174" s="2">
        <f t="shared" si="74"/>
        <v>0</v>
      </c>
      <c r="AG174" s="2" t="b">
        <f t="shared" si="70"/>
        <v>1</v>
      </c>
    </row>
    <row r="175" spans="1:33" ht="16" x14ac:dyDescent="0.25">
      <c r="A175" s="23" t="s">
        <v>166</v>
      </c>
      <c r="B175" s="48">
        <f t="shared" si="72"/>
        <v>0</v>
      </c>
      <c r="C175" s="48">
        <f t="shared" si="69"/>
        <v>0</v>
      </c>
      <c r="D175" s="48">
        <f t="shared" si="69"/>
        <v>0</v>
      </c>
      <c r="E175" s="48">
        <f t="shared" si="69"/>
        <v>0</v>
      </c>
      <c r="F175" s="48">
        <f t="shared" si="58"/>
        <v>0</v>
      </c>
      <c r="G175" s="48">
        <f t="shared" si="67"/>
        <v>0</v>
      </c>
      <c r="H175" s="48">
        <f t="shared" si="71"/>
        <v>0</v>
      </c>
      <c r="I175" s="48">
        <f t="shared" si="71"/>
        <v>0</v>
      </c>
      <c r="J175" s="48">
        <f t="shared" si="68"/>
        <v>0</v>
      </c>
      <c r="K175" s="6" t="b">
        <f t="shared" si="59"/>
        <v>1</v>
      </c>
      <c r="N175" s="2">
        <f t="shared" si="60"/>
        <v>0</v>
      </c>
      <c r="O175" s="2">
        <f>IFERROR(VLOOKUP($A175,'강서영업본부 IU'!$A:$H,3,FALSE),0)</f>
        <v>0</v>
      </c>
      <c r="P175" s="2">
        <f>IFERROR(VLOOKUP($A175,'강서영업본부 IU'!$A:$H,4,FALSE),0)</f>
        <v>0</v>
      </c>
      <c r="Q175" s="2">
        <f>IFERROR(VLOOKUP($A175,'강서영업본부 IU'!$A:$H,5,FALSE),0)</f>
        <v>0</v>
      </c>
      <c r="R175" s="2">
        <f>IFERROR(VLOOKUP($A175,'강서영업본부 IU'!$A:$H,6,FALSE),0)</f>
        <v>0</v>
      </c>
      <c r="T175" s="2">
        <f>IFERROR(VLOOKUP($A175,'강서영업본부 IU'!$A:$H,8,FALSE),0)</f>
        <v>0</v>
      </c>
      <c r="U175" s="2">
        <f>IFERROR(VLOOKUP($A175,'강서영업본부 IU'!$A:$H,9,FALSE),0)</f>
        <v>0</v>
      </c>
      <c r="V175" s="2" t="b">
        <f t="shared" si="61"/>
        <v>1</v>
      </c>
      <c r="Z175" s="6">
        <f t="shared" si="62"/>
        <v>0</v>
      </c>
      <c r="AA175" s="2">
        <f t="shared" si="63"/>
        <v>0</v>
      </c>
      <c r="AB175" s="2">
        <f t="shared" si="64"/>
        <v>0</v>
      </c>
      <c r="AC175" s="2">
        <f t="shared" si="65"/>
        <v>0</v>
      </c>
      <c r="AD175" s="2">
        <f t="shared" si="66"/>
        <v>0</v>
      </c>
      <c r="AE175" s="2">
        <f t="shared" si="73"/>
        <v>0</v>
      </c>
      <c r="AF175" s="2">
        <f t="shared" si="74"/>
        <v>0</v>
      </c>
      <c r="AG175" s="2" t="b">
        <f t="shared" si="70"/>
        <v>1</v>
      </c>
    </row>
    <row r="176" spans="1:33" ht="16" x14ac:dyDescent="0.25">
      <c r="A176" s="23" t="s">
        <v>167</v>
      </c>
      <c r="B176" s="48">
        <f t="shared" si="72"/>
        <v>0</v>
      </c>
      <c r="C176" s="48">
        <f t="shared" si="69"/>
        <v>0</v>
      </c>
      <c r="D176" s="48">
        <f t="shared" si="69"/>
        <v>0</v>
      </c>
      <c r="E176" s="48">
        <f t="shared" si="69"/>
        <v>0</v>
      </c>
      <c r="F176" s="48">
        <f t="shared" si="58"/>
        <v>0</v>
      </c>
      <c r="G176" s="48">
        <f t="shared" si="67"/>
        <v>0</v>
      </c>
      <c r="H176" s="48">
        <f t="shared" si="71"/>
        <v>0</v>
      </c>
      <c r="I176" s="48">
        <f t="shared" si="71"/>
        <v>0</v>
      </c>
      <c r="J176" s="48">
        <f t="shared" si="68"/>
        <v>0</v>
      </c>
      <c r="K176" s="6" t="b">
        <f t="shared" si="59"/>
        <v>1</v>
      </c>
      <c r="N176" s="2">
        <f t="shared" si="60"/>
        <v>0</v>
      </c>
      <c r="O176" s="2">
        <f>IFERROR(VLOOKUP($A176,'강서영업본부 IU'!$A:$H,3,FALSE),0)</f>
        <v>0</v>
      </c>
      <c r="P176" s="2">
        <f>IFERROR(VLOOKUP($A176,'강서영업본부 IU'!$A:$H,4,FALSE),0)</f>
        <v>0</v>
      </c>
      <c r="Q176" s="2">
        <f>IFERROR(VLOOKUP($A176,'강서영업본부 IU'!$A:$H,5,FALSE),0)</f>
        <v>0</v>
      </c>
      <c r="R176" s="2">
        <f>IFERROR(VLOOKUP($A176,'강서영업본부 IU'!$A:$H,6,FALSE),0)</f>
        <v>0</v>
      </c>
      <c r="T176" s="2">
        <f>IFERROR(VLOOKUP($A176,'강서영업본부 IU'!$A:$H,8,FALSE),0)</f>
        <v>0</v>
      </c>
      <c r="U176" s="2">
        <f>IFERROR(VLOOKUP($A176,'강서영업본부 IU'!$A:$H,9,FALSE),0)</f>
        <v>0</v>
      </c>
      <c r="V176" s="2" t="b">
        <f t="shared" si="61"/>
        <v>1</v>
      </c>
      <c r="Z176" s="6">
        <f t="shared" si="62"/>
        <v>0</v>
      </c>
      <c r="AA176" s="2">
        <f t="shared" si="63"/>
        <v>0</v>
      </c>
      <c r="AB176" s="2">
        <f t="shared" si="64"/>
        <v>0</v>
      </c>
      <c r="AC176" s="2">
        <f t="shared" si="65"/>
        <v>0</v>
      </c>
      <c r="AD176" s="2">
        <f t="shared" si="66"/>
        <v>0</v>
      </c>
      <c r="AE176" s="2">
        <f t="shared" si="73"/>
        <v>0</v>
      </c>
      <c r="AF176" s="2">
        <f t="shared" si="74"/>
        <v>0</v>
      </c>
      <c r="AG176" s="2" t="b">
        <f t="shared" si="70"/>
        <v>1</v>
      </c>
    </row>
    <row r="177" spans="1:33" ht="16" x14ac:dyDescent="0.25">
      <c r="A177" s="24" t="s">
        <v>87</v>
      </c>
      <c r="B177" s="48">
        <f t="shared" si="72"/>
        <v>42982934</v>
      </c>
      <c r="C177" s="48">
        <f t="shared" si="69"/>
        <v>14287730</v>
      </c>
      <c r="D177" s="48">
        <f t="shared" si="69"/>
        <v>17364353</v>
      </c>
      <c r="E177" s="48">
        <f t="shared" si="69"/>
        <v>6145311</v>
      </c>
      <c r="F177" s="48">
        <f t="shared" si="58"/>
        <v>0</v>
      </c>
      <c r="G177" s="48">
        <f t="shared" si="67"/>
        <v>4776116.4913037801</v>
      </c>
      <c r="H177" s="48">
        <f t="shared" si="71"/>
        <v>0</v>
      </c>
      <c r="I177" s="48">
        <f t="shared" si="71"/>
        <v>0</v>
      </c>
      <c r="J177" s="48">
        <f t="shared" si="68"/>
        <v>409423.50869621948</v>
      </c>
      <c r="K177" s="6" t="b">
        <f t="shared" si="59"/>
        <v>1</v>
      </c>
      <c r="N177" s="2">
        <f t="shared" si="60"/>
        <v>42982934</v>
      </c>
      <c r="O177" s="2">
        <f>IFERROR(VLOOKUP($A177,'강서영업본부 IU'!$A:$H,3,FALSE),0)</f>
        <v>5185540</v>
      </c>
      <c r="P177" s="2">
        <f>IFERROR(VLOOKUP($A177,'강서영업본부 IU'!$A:$H,4,FALSE),0)</f>
        <v>14287730</v>
      </c>
      <c r="Q177" s="2">
        <f>IFERROR(VLOOKUP($A177,'강서영업본부 IU'!$A:$H,5,FALSE),0)</f>
        <v>17364353</v>
      </c>
      <c r="R177" s="2">
        <f>IFERROR(VLOOKUP($A177,'강서영업본부 IU'!$A:$H,6,FALSE),0)</f>
        <v>6145311</v>
      </c>
      <c r="T177" s="2">
        <f>IFERROR(VLOOKUP($A177,'강서영업본부 IU'!$A:$H,8,FALSE),0)</f>
        <v>0</v>
      </c>
      <c r="U177" s="2">
        <f>IFERROR(VLOOKUP($A177,'강서영업본부 IU'!$A:$H,9,FALSE),0)</f>
        <v>0</v>
      </c>
      <c r="V177" s="2" t="b">
        <f t="shared" si="61"/>
        <v>1</v>
      </c>
      <c r="Z177" s="6">
        <f t="shared" si="62"/>
        <v>5185540</v>
      </c>
      <c r="AA177" s="2">
        <f t="shared" si="63"/>
        <v>2885387.2616419131</v>
      </c>
      <c r="AB177" s="2">
        <f t="shared" si="64"/>
        <v>1890729.229661867</v>
      </c>
      <c r="AC177" s="2">
        <f t="shared" si="65"/>
        <v>409423.50869621948</v>
      </c>
      <c r="AD177" s="2">
        <f t="shared" si="66"/>
        <v>0</v>
      </c>
      <c r="AE177" s="2">
        <f t="shared" si="73"/>
        <v>0</v>
      </c>
      <c r="AF177" s="2">
        <f t="shared" si="74"/>
        <v>0</v>
      </c>
      <c r="AG177" s="2" t="b">
        <f t="shared" si="70"/>
        <v>1</v>
      </c>
    </row>
    <row r="178" spans="1:33" ht="16" x14ac:dyDescent="0.25">
      <c r="A178" s="23" t="s">
        <v>88</v>
      </c>
      <c r="B178" s="48">
        <f t="shared" si="72"/>
        <v>13580769</v>
      </c>
      <c r="C178" s="48">
        <f t="shared" si="69"/>
        <v>6845100</v>
      </c>
      <c r="D178" s="48">
        <f t="shared" si="69"/>
        <v>4734924</v>
      </c>
      <c r="E178" s="48">
        <f t="shared" si="69"/>
        <v>2000745</v>
      </c>
      <c r="F178" s="48">
        <f t="shared" si="58"/>
        <v>0</v>
      </c>
      <c r="G178" s="48">
        <f t="shared" si="67"/>
        <v>0</v>
      </c>
      <c r="H178" s="48">
        <f t="shared" si="71"/>
        <v>0</v>
      </c>
      <c r="I178" s="48">
        <f t="shared" si="71"/>
        <v>0</v>
      </c>
      <c r="J178" s="48">
        <f t="shared" si="68"/>
        <v>0</v>
      </c>
      <c r="K178" s="6" t="b">
        <f t="shared" si="59"/>
        <v>1</v>
      </c>
      <c r="N178" s="2">
        <f t="shared" si="60"/>
        <v>13580769</v>
      </c>
      <c r="O178" s="2">
        <f>IFERROR(VLOOKUP($A178,'강서영업본부 IU'!$A:$H,3,FALSE),0)</f>
        <v>0</v>
      </c>
      <c r="P178" s="2">
        <f>IFERROR(VLOOKUP($A178,'강서영업본부 IU'!$A:$H,4,FALSE),0)</f>
        <v>6845100</v>
      </c>
      <c r="Q178" s="2">
        <f>IFERROR(VLOOKUP($A178,'강서영업본부 IU'!$A:$H,5,FALSE),0)</f>
        <v>4734924</v>
      </c>
      <c r="R178" s="2">
        <f>IFERROR(VLOOKUP($A178,'강서영업본부 IU'!$A:$H,6,FALSE),0)</f>
        <v>2000745</v>
      </c>
      <c r="T178" s="2">
        <f>IFERROR(VLOOKUP($A178,'강서영업본부 IU'!$A:$H,8,FALSE),0)</f>
        <v>0</v>
      </c>
      <c r="U178" s="2">
        <f>IFERROR(VLOOKUP($A178,'강서영업본부 IU'!$A:$H,9,FALSE),0)</f>
        <v>0</v>
      </c>
      <c r="V178" s="2" t="b">
        <f t="shared" si="61"/>
        <v>1</v>
      </c>
      <c r="Z178" s="6">
        <f t="shared" si="62"/>
        <v>0</v>
      </c>
      <c r="AA178" s="2">
        <f t="shared" si="63"/>
        <v>0</v>
      </c>
      <c r="AB178" s="2">
        <f t="shared" si="64"/>
        <v>0</v>
      </c>
      <c r="AC178" s="2">
        <f t="shared" si="65"/>
        <v>0</v>
      </c>
      <c r="AD178" s="2">
        <f t="shared" si="66"/>
        <v>0</v>
      </c>
      <c r="AE178" s="2">
        <f t="shared" si="73"/>
        <v>0</v>
      </c>
      <c r="AF178" s="2">
        <f t="shared" si="74"/>
        <v>0</v>
      </c>
      <c r="AG178" s="2" t="b">
        <f t="shared" si="70"/>
        <v>1</v>
      </c>
    </row>
    <row r="179" spans="1:33" ht="16" x14ac:dyDescent="0.25">
      <c r="A179" s="23" t="s">
        <v>168</v>
      </c>
      <c r="B179" s="48">
        <f t="shared" si="72"/>
        <v>0</v>
      </c>
      <c r="C179" s="48">
        <f t="shared" si="69"/>
        <v>0</v>
      </c>
      <c r="D179" s="48">
        <f t="shared" si="69"/>
        <v>0</v>
      </c>
      <c r="E179" s="48">
        <f t="shared" si="69"/>
        <v>0</v>
      </c>
      <c r="F179" s="48">
        <f t="shared" si="58"/>
        <v>0</v>
      </c>
      <c r="G179" s="48">
        <f t="shared" si="67"/>
        <v>0</v>
      </c>
      <c r="H179" s="48">
        <f t="shared" si="71"/>
        <v>0</v>
      </c>
      <c r="I179" s="48">
        <f t="shared" si="71"/>
        <v>0</v>
      </c>
      <c r="J179" s="48">
        <f t="shared" si="68"/>
        <v>0</v>
      </c>
      <c r="K179" s="6" t="b">
        <f t="shared" si="59"/>
        <v>1</v>
      </c>
      <c r="N179" s="2">
        <f t="shared" si="60"/>
        <v>0</v>
      </c>
      <c r="O179" s="2">
        <f>IFERROR(VLOOKUP($A179,'강서영업본부 IU'!$A:$H,3,FALSE),0)</f>
        <v>0</v>
      </c>
      <c r="P179" s="2">
        <f>IFERROR(VLOOKUP($A179,'강서영업본부 IU'!$A:$H,4,FALSE),0)</f>
        <v>0</v>
      </c>
      <c r="Q179" s="2">
        <f>IFERROR(VLOOKUP($A179,'강서영업본부 IU'!$A:$H,5,FALSE),0)</f>
        <v>0</v>
      </c>
      <c r="R179" s="2">
        <f>IFERROR(VLOOKUP($A179,'강서영업본부 IU'!$A:$H,6,FALSE),0)</f>
        <v>0</v>
      </c>
      <c r="T179" s="2">
        <f>IFERROR(VLOOKUP($A179,'강서영업본부 IU'!$A:$H,8,FALSE),0)</f>
        <v>0</v>
      </c>
      <c r="U179" s="2">
        <f>IFERROR(VLOOKUP($A179,'강서영업본부 IU'!$A:$H,9,FALSE),0)</f>
        <v>0</v>
      </c>
      <c r="V179" s="2" t="b">
        <f t="shared" si="61"/>
        <v>1</v>
      </c>
      <c r="Z179" s="6">
        <f t="shared" si="62"/>
        <v>0</v>
      </c>
      <c r="AA179" s="2">
        <f t="shared" si="63"/>
        <v>0</v>
      </c>
      <c r="AB179" s="2">
        <f t="shared" si="64"/>
        <v>0</v>
      </c>
      <c r="AC179" s="2">
        <f t="shared" si="65"/>
        <v>0</v>
      </c>
      <c r="AD179" s="2">
        <f t="shared" si="66"/>
        <v>0</v>
      </c>
      <c r="AE179" s="2">
        <f t="shared" si="73"/>
        <v>0</v>
      </c>
      <c r="AF179" s="2">
        <f t="shared" si="74"/>
        <v>0</v>
      </c>
      <c r="AG179" s="2" t="b">
        <f t="shared" si="70"/>
        <v>1</v>
      </c>
    </row>
    <row r="180" spans="1:33" ht="16" x14ac:dyDescent="0.25">
      <c r="A180" s="23" t="s">
        <v>89</v>
      </c>
      <c r="B180" s="48">
        <f t="shared" si="72"/>
        <v>1851936</v>
      </c>
      <c r="C180" s="48">
        <f t="shared" si="69"/>
        <v>0</v>
      </c>
      <c r="D180" s="48">
        <f t="shared" si="69"/>
        <v>252544</v>
      </c>
      <c r="E180" s="48">
        <f t="shared" si="69"/>
        <v>319730</v>
      </c>
      <c r="F180" s="48">
        <f t="shared" si="58"/>
        <v>0</v>
      </c>
      <c r="G180" s="48">
        <f t="shared" si="67"/>
        <v>1178626.4847045396</v>
      </c>
      <c r="H180" s="48">
        <f t="shared" si="71"/>
        <v>0</v>
      </c>
      <c r="I180" s="48">
        <f t="shared" si="71"/>
        <v>0</v>
      </c>
      <c r="J180" s="48">
        <f t="shared" si="68"/>
        <v>101035.51529546038</v>
      </c>
      <c r="K180" s="6" t="b">
        <f t="shared" si="59"/>
        <v>1</v>
      </c>
      <c r="N180" s="2">
        <f t="shared" si="60"/>
        <v>1851936</v>
      </c>
      <c r="O180" s="2">
        <f>IFERROR(VLOOKUP($A180,'강서영업본부 IU'!$A:$H,3,FALSE),0)</f>
        <v>1279662</v>
      </c>
      <c r="P180" s="2">
        <f>IFERROR(VLOOKUP($A180,'강서영업본부 IU'!$A:$H,4,FALSE),0)</f>
        <v>0</v>
      </c>
      <c r="Q180" s="2">
        <f>IFERROR(VLOOKUP($A180,'강서영업본부 IU'!$A:$H,5,FALSE),0)</f>
        <v>252544</v>
      </c>
      <c r="R180" s="2">
        <f>IFERROR(VLOOKUP($A180,'강서영업본부 IU'!$A:$H,6,FALSE),0)</f>
        <v>319730</v>
      </c>
      <c r="T180" s="2">
        <f>IFERROR(VLOOKUP($A180,'강서영업본부 IU'!$A:$H,8,FALSE),0)</f>
        <v>0</v>
      </c>
      <c r="U180" s="2">
        <f>IFERROR(VLOOKUP($A180,'강서영업본부 IU'!$A:$H,9,FALSE),0)</f>
        <v>0</v>
      </c>
      <c r="V180" s="2" t="b">
        <f t="shared" si="61"/>
        <v>1</v>
      </c>
      <c r="Z180" s="6">
        <f t="shared" si="62"/>
        <v>1279662</v>
      </c>
      <c r="AA180" s="2">
        <f t="shared" si="63"/>
        <v>712041.64542308298</v>
      </c>
      <c r="AB180" s="2">
        <f t="shared" si="64"/>
        <v>466584.83928145654</v>
      </c>
      <c r="AC180" s="2">
        <f t="shared" si="65"/>
        <v>101035.51529546038</v>
      </c>
      <c r="AD180" s="2">
        <f t="shared" si="66"/>
        <v>0</v>
      </c>
      <c r="AE180" s="2">
        <f t="shared" si="73"/>
        <v>0</v>
      </c>
      <c r="AF180" s="2">
        <f t="shared" si="74"/>
        <v>0</v>
      </c>
      <c r="AG180" s="2" t="b">
        <f t="shared" si="70"/>
        <v>1</v>
      </c>
    </row>
    <row r="181" spans="1:33" ht="16" x14ac:dyDescent="0.25">
      <c r="A181" s="23" t="s">
        <v>90</v>
      </c>
      <c r="B181" s="48">
        <f t="shared" si="72"/>
        <v>566925</v>
      </c>
      <c r="C181" s="48">
        <f t="shared" si="69"/>
        <v>0</v>
      </c>
      <c r="D181" s="48">
        <f t="shared" si="69"/>
        <v>425831</v>
      </c>
      <c r="E181" s="48">
        <f t="shared" si="69"/>
        <v>141094</v>
      </c>
      <c r="F181" s="48">
        <f t="shared" si="58"/>
        <v>0</v>
      </c>
      <c r="G181" s="48">
        <f t="shared" si="67"/>
        <v>0</v>
      </c>
      <c r="H181" s="48">
        <f t="shared" si="71"/>
        <v>0</v>
      </c>
      <c r="I181" s="48">
        <f t="shared" si="71"/>
        <v>0</v>
      </c>
      <c r="J181" s="48">
        <f t="shared" si="68"/>
        <v>0</v>
      </c>
      <c r="K181" s="6" t="b">
        <f t="shared" si="59"/>
        <v>1</v>
      </c>
      <c r="N181" s="2">
        <f t="shared" si="60"/>
        <v>566925</v>
      </c>
      <c r="O181" s="2">
        <f>IFERROR(VLOOKUP($A181,'강서영업본부 IU'!$A:$H,3,FALSE),0)</f>
        <v>0</v>
      </c>
      <c r="P181" s="2">
        <f>IFERROR(VLOOKUP($A181,'강서영업본부 IU'!$A:$H,4,FALSE),0)</f>
        <v>0</v>
      </c>
      <c r="Q181" s="2">
        <f>IFERROR(VLOOKUP($A181,'강서영업본부 IU'!$A:$H,5,FALSE),0)</f>
        <v>425831</v>
      </c>
      <c r="R181" s="2">
        <f>IFERROR(VLOOKUP($A181,'강서영업본부 IU'!$A:$H,6,FALSE),0)</f>
        <v>141094</v>
      </c>
      <c r="T181" s="2">
        <f>IFERROR(VLOOKUP($A181,'강서영업본부 IU'!$A:$H,8,FALSE),0)</f>
        <v>0</v>
      </c>
      <c r="U181" s="2">
        <f>IFERROR(VLOOKUP($A181,'강서영업본부 IU'!$A:$H,9,FALSE),0)</f>
        <v>0</v>
      </c>
      <c r="V181" s="2" t="b">
        <f t="shared" si="61"/>
        <v>1</v>
      </c>
      <c r="Z181" s="6">
        <f t="shared" si="62"/>
        <v>0</v>
      </c>
      <c r="AA181" s="2">
        <f t="shared" si="63"/>
        <v>0</v>
      </c>
      <c r="AB181" s="2">
        <f t="shared" si="64"/>
        <v>0</v>
      </c>
      <c r="AC181" s="2">
        <f t="shared" si="65"/>
        <v>0</v>
      </c>
      <c r="AD181" s="2">
        <f t="shared" si="66"/>
        <v>0</v>
      </c>
      <c r="AE181" s="2">
        <f t="shared" si="73"/>
        <v>0</v>
      </c>
      <c r="AF181" s="2">
        <f t="shared" si="74"/>
        <v>0</v>
      </c>
      <c r="AG181" s="2" t="b">
        <f t="shared" si="70"/>
        <v>1</v>
      </c>
    </row>
    <row r="182" spans="1:33" ht="16" x14ac:dyDescent="0.25">
      <c r="A182" s="23" t="s">
        <v>169</v>
      </c>
      <c r="B182" s="48">
        <f t="shared" si="72"/>
        <v>0</v>
      </c>
      <c r="C182" s="48">
        <f t="shared" si="69"/>
        <v>0</v>
      </c>
      <c r="D182" s="48">
        <f t="shared" si="69"/>
        <v>0</v>
      </c>
      <c r="E182" s="48">
        <f t="shared" si="69"/>
        <v>0</v>
      </c>
      <c r="F182" s="48">
        <f t="shared" si="58"/>
        <v>0</v>
      </c>
      <c r="G182" s="48">
        <f t="shared" si="67"/>
        <v>0</v>
      </c>
      <c r="H182" s="48">
        <f t="shared" si="71"/>
        <v>0</v>
      </c>
      <c r="I182" s="48">
        <f t="shared" si="71"/>
        <v>0</v>
      </c>
      <c r="J182" s="48">
        <f t="shared" si="68"/>
        <v>0</v>
      </c>
      <c r="K182" s="6" t="b">
        <f t="shared" si="59"/>
        <v>1</v>
      </c>
      <c r="N182" s="2">
        <f t="shared" si="60"/>
        <v>0</v>
      </c>
      <c r="O182" s="2">
        <f>IFERROR(VLOOKUP($A182,'강서영업본부 IU'!$A:$H,3,FALSE),0)</f>
        <v>0</v>
      </c>
      <c r="P182" s="2">
        <f>IFERROR(VLOOKUP($A182,'강서영업본부 IU'!$A:$H,4,FALSE),0)</f>
        <v>0</v>
      </c>
      <c r="Q182" s="2">
        <f>IFERROR(VLOOKUP($A182,'강서영업본부 IU'!$A:$H,5,FALSE),0)</f>
        <v>0</v>
      </c>
      <c r="R182" s="2">
        <f>IFERROR(VLOOKUP($A182,'강서영업본부 IU'!$A:$H,6,FALSE),0)</f>
        <v>0</v>
      </c>
      <c r="T182" s="2">
        <f>IFERROR(VLOOKUP($A182,'강서영업본부 IU'!$A:$H,8,FALSE),0)</f>
        <v>0</v>
      </c>
      <c r="U182" s="2">
        <f>IFERROR(VLOOKUP($A182,'강서영업본부 IU'!$A:$H,9,FALSE),0)</f>
        <v>0</v>
      </c>
      <c r="V182" s="2" t="b">
        <f t="shared" si="61"/>
        <v>1</v>
      </c>
      <c r="Z182" s="6">
        <f t="shared" si="62"/>
        <v>0</v>
      </c>
      <c r="AA182" s="2">
        <f t="shared" si="63"/>
        <v>0</v>
      </c>
      <c r="AB182" s="2">
        <f t="shared" si="64"/>
        <v>0</v>
      </c>
      <c r="AC182" s="2">
        <f t="shared" si="65"/>
        <v>0</v>
      </c>
      <c r="AD182" s="2">
        <f t="shared" si="66"/>
        <v>0</v>
      </c>
      <c r="AE182" s="2">
        <f t="shared" si="73"/>
        <v>0</v>
      </c>
      <c r="AF182" s="2">
        <f t="shared" si="74"/>
        <v>0</v>
      </c>
      <c r="AG182" s="2" t="b">
        <f t="shared" si="70"/>
        <v>1</v>
      </c>
    </row>
    <row r="183" spans="1:33" ht="16" x14ac:dyDescent="0.25">
      <c r="A183" s="23" t="s">
        <v>91</v>
      </c>
      <c r="B183" s="48">
        <f t="shared" si="72"/>
        <v>2131685</v>
      </c>
      <c r="C183" s="48">
        <f t="shared" si="69"/>
        <v>0</v>
      </c>
      <c r="D183" s="48">
        <f t="shared" si="69"/>
        <v>2131685</v>
      </c>
      <c r="E183" s="48">
        <f t="shared" si="69"/>
        <v>0</v>
      </c>
      <c r="F183" s="48">
        <f t="shared" si="58"/>
        <v>0</v>
      </c>
      <c r="G183" s="48">
        <f t="shared" si="67"/>
        <v>0</v>
      </c>
      <c r="H183" s="48">
        <f t="shared" si="71"/>
        <v>0</v>
      </c>
      <c r="I183" s="48">
        <f t="shared" si="71"/>
        <v>0</v>
      </c>
      <c r="J183" s="48">
        <f t="shared" si="68"/>
        <v>0</v>
      </c>
      <c r="K183" s="6" t="b">
        <f t="shared" si="59"/>
        <v>1</v>
      </c>
      <c r="N183" s="2">
        <f t="shared" si="60"/>
        <v>2131685</v>
      </c>
      <c r="O183" s="2">
        <f>IFERROR(VLOOKUP($A183,'강서영업본부 IU'!$A:$H,3,FALSE),0)</f>
        <v>0</v>
      </c>
      <c r="P183" s="2">
        <f>IFERROR(VLOOKUP($A183,'강서영업본부 IU'!$A:$H,4,FALSE),0)</f>
        <v>0</v>
      </c>
      <c r="Q183" s="2">
        <f>IFERROR(VLOOKUP($A183,'강서영업본부 IU'!$A:$H,5,FALSE),0)</f>
        <v>2131685</v>
      </c>
      <c r="R183" s="2">
        <f>IFERROR(VLOOKUP($A183,'강서영업본부 IU'!$A:$H,6,FALSE),0)</f>
        <v>0</v>
      </c>
      <c r="T183" s="2">
        <f>IFERROR(VLOOKUP($A183,'강서영업본부 IU'!$A:$H,8,FALSE),0)</f>
        <v>0</v>
      </c>
      <c r="U183" s="2">
        <f>IFERROR(VLOOKUP($A183,'강서영업본부 IU'!$A:$H,9,FALSE),0)</f>
        <v>0</v>
      </c>
      <c r="V183" s="2" t="b">
        <f t="shared" si="61"/>
        <v>1</v>
      </c>
      <c r="Z183" s="6">
        <f t="shared" si="62"/>
        <v>0</v>
      </c>
      <c r="AA183" s="2">
        <f t="shared" si="63"/>
        <v>0</v>
      </c>
      <c r="AB183" s="2">
        <f t="shared" si="64"/>
        <v>0</v>
      </c>
      <c r="AC183" s="2">
        <f t="shared" si="65"/>
        <v>0</v>
      </c>
      <c r="AD183" s="2">
        <f t="shared" si="66"/>
        <v>0</v>
      </c>
      <c r="AE183" s="2">
        <f t="shared" si="73"/>
        <v>0</v>
      </c>
      <c r="AF183" s="2">
        <f t="shared" si="74"/>
        <v>0</v>
      </c>
      <c r="AG183" s="2" t="b">
        <f t="shared" si="70"/>
        <v>1</v>
      </c>
    </row>
    <row r="184" spans="1:33" ht="16" x14ac:dyDescent="0.25">
      <c r="A184" s="23" t="s">
        <v>92</v>
      </c>
      <c r="B184" s="48">
        <f t="shared" si="72"/>
        <v>2789182</v>
      </c>
      <c r="C184" s="48">
        <f t="shared" si="69"/>
        <v>0</v>
      </c>
      <c r="D184" s="48">
        <f t="shared" si="69"/>
        <v>0</v>
      </c>
      <c r="E184" s="48">
        <f t="shared" si="69"/>
        <v>2789182</v>
      </c>
      <c r="F184" s="48">
        <f t="shared" si="58"/>
        <v>0</v>
      </c>
      <c r="G184" s="48">
        <f t="shared" si="67"/>
        <v>0</v>
      </c>
      <c r="H184" s="48">
        <f t="shared" si="71"/>
        <v>0</v>
      </c>
      <c r="I184" s="48">
        <f t="shared" si="71"/>
        <v>0</v>
      </c>
      <c r="J184" s="48">
        <f t="shared" si="68"/>
        <v>0</v>
      </c>
      <c r="K184" s="6" t="b">
        <f t="shared" si="59"/>
        <v>1</v>
      </c>
      <c r="N184" s="2">
        <f t="shared" si="60"/>
        <v>2789182</v>
      </c>
      <c r="O184" s="2">
        <f>IFERROR(VLOOKUP($A184,'강서영업본부 IU'!$A:$H,3,FALSE),0)</f>
        <v>0</v>
      </c>
      <c r="P184" s="2">
        <f>IFERROR(VLOOKUP($A184,'강서영업본부 IU'!$A:$H,4,FALSE),0)</f>
        <v>0</v>
      </c>
      <c r="Q184" s="2">
        <f>IFERROR(VLOOKUP($A184,'강서영업본부 IU'!$A:$H,5,FALSE),0)</f>
        <v>0</v>
      </c>
      <c r="R184" s="2">
        <f>IFERROR(VLOOKUP($A184,'강서영업본부 IU'!$A:$H,6,FALSE),0)</f>
        <v>2789182</v>
      </c>
      <c r="T184" s="2">
        <f>IFERROR(VLOOKUP($A184,'강서영업본부 IU'!$A:$H,8,FALSE),0)</f>
        <v>0</v>
      </c>
      <c r="U184" s="2">
        <f>IFERROR(VLOOKUP($A184,'강서영업본부 IU'!$A:$H,9,FALSE),0)</f>
        <v>0</v>
      </c>
      <c r="V184" s="2" t="b">
        <f t="shared" si="61"/>
        <v>1</v>
      </c>
      <c r="Z184" s="6">
        <f t="shared" si="62"/>
        <v>0</v>
      </c>
      <c r="AA184" s="2">
        <f t="shared" si="63"/>
        <v>0</v>
      </c>
      <c r="AB184" s="2">
        <f t="shared" si="64"/>
        <v>0</v>
      </c>
      <c r="AC184" s="2">
        <f t="shared" si="65"/>
        <v>0</v>
      </c>
      <c r="AD184" s="2">
        <f t="shared" si="66"/>
        <v>0</v>
      </c>
      <c r="AE184" s="2">
        <f t="shared" si="73"/>
        <v>0</v>
      </c>
      <c r="AF184" s="2">
        <f t="shared" si="74"/>
        <v>0</v>
      </c>
      <c r="AG184" s="2" t="b">
        <f t="shared" si="70"/>
        <v>1</v>
      </c>
    </row>
    <row r="185" spans="1:33" ht="16" x14ac:dyDescent="0.25">
      <c r="A185" s="25" t="s">
        <v>93</v>
      </c>
      <c r="B185" s="48">
        <f t="shared" si="72"/>
        <v>21928344</v>
      </c>
      <c r="C185" s="48">
        <f t="shared" si="69"/>
        <v>7442630</v>
      </c>
      <c r="D185" s="48">
        <f t="shared" si="69"/>
        <v>9783370</v>
      </c>
      <c r="E185" s="48">
        <f t="shared" si="69"/>
        <v>796466</v>
      </c>
      <c r="F185" s="48">
        <f t="shared" si="58"/>
        <v>0</v>
      </c>
      <c r="G185" s="48">
        <f t="shared" si="67"/>
        <v>3597490.0065992405</v>
      </c>
      <c r="H185" s="48">
        <f t="shared" si="71"/>
        <v>0</v>
      </c>
      <c r="I185" s="48">
        <f t="shared" si="71"/>
        <v>0</v>
      </c>
      <c r="J185" s="48">
        <f t="shared" si="68"/>
        <v>308387.99340075912</v>
      </c>
      <c r="K185" s="6" t="b">
        <f t="shared" si="59"/>
        <v>1</v>
      </c>
      <c r="N185" s="2">
        <f t="shared" si="60"/>
        <v>21928344</v>
      </c>
      <c r="O185" s="2">
        <f>IFERROR(VLOOKUP($A185,'강서영업본부 IU'!$A:$H,3,FALSE),0)</f>
        <v>3905878</v>
      </c>
      <c r="P185" s="2">
        <f>IFERROR(VLOOKUP($A185,'강서영업본부 IU'!$A:$H,4,FALSE),0)</f>
        <v>7442630</v>
      </c>
      <c r="Q185" s="2">
        <f>IFERROR(VLOOKUP($A185,'강서영업본부 IU'!$A:$H,5,FALSE),0)</f>
        <v>9783370</v>
      </c>
      <c r="R185" s="2">
        <f>IFERROR(VLOOKUP($A185,'강서영업본부 IU'!$A:$H,6,FALSE),0)</f>
        <v>796466</v>
      </c>
      <c r="T185" s="2">
        <f>IFERROR(VLOOKUP($A185,'강서영업본부 IU'!$A:$H,8,FALSE),0)</f>
        <v>0</v>
      </c>
      <c r="U185" s="2">
        <f>IFERROR(VLOOKUP($A185,'강서영업본부 IU'!$A:$H,9,FALSE),0)</f>
        <v>0</v>
      </c>
      <c r="V185" s="2" t="b">
        <f t="shared" si="61"/>
        <v>1</v>
      </c>
      <c r="Z185" s="6">
        <f t="shared" si="62"/>
        <v>3905878</v>
      </c>
      <c r="AA185" s="2">
        <f t="shared" si="63"/>
        <v>2173345.61621883</v>
      </c>
      <c r="AB185" s="2">
        <f t="shared" si="64"/>
        <v>1424144.3903804105</v>
      </c>
      <c r="AC185" s="2">
        <f t="shared" si="65"/>
        <v>308387.99340075912</v>
      </c>
      <c r="AD185" s="2">
        <f t="shared" si="66"/>
        <v>0</v>
      </c>
      <c r="AE185" s="2">
        <f t="shared" ref="AE185:AE216" si="75">$Z185*T$259</f>
        <v>0</v>
      </c>
      <c r="AF185" s="2">
        <f t="shared" ref="AF185:AF216" si="76">$Z185*U$259</f>
        <v>0</v>
      </c>
      <c r="AG185" s="2" t="b">
        <f t="shared" si="70"/>
        <v>1</v>
      </c>
    </row>
    <row r="186" spans="1:33" ht="16" x14ac:dyDescent="0.25">
      <c r="A186" s="28" t="s">
        <v>237</v>
      </c>
      <c r="B186" s="48">
        <f t="shared" si="72"/>
        <v>0</v>
      </c>
      <c r="C186" s="48">
        <f t="shared" si="69"/>
        <v>0</v>
      </c>
      <c r="D186" s="48">
        <f t="shared" si="69"/>
        <v>0</v>
      </c>
      <c r="E186" s="48">
        <f t="shared" si="69"/>
        <v>0</v>
      </c>
      <c r="F186" s="48">
        <f t="shared" si="58"/>
        <v>0</v>
      </c>
      <c r="G186" s="48">
        <f t="shared" si="67"/>
        <v>0</v>
      </c>
      <c r="H186" s="48">
        <f t="shared" si="71"/>
        <v>0</v>
      </c>
      <c r="I186" s="48">
        <f t="shared" si="71"/>
        <v>0</v>
      </c>
      <c r="J186" s="48">
        <f t="shared" si="68"/>
        <v>0</v>
      </c>
      <c r="K186" s="6" t="b">
        <f t="shared" si="59"/>
        <v>1</v>
      </c>
      <c r="N186" s="2">
        <f t="shared" si="60"/>
        <v>0</v>
      </c>
      <c r="O186" s="2">
        <f>IFERROR(VLOOKUP($A186,'강서영업본부 IU'!$A:$H,3,FALSE),0)</f>
        <v>0</v>
      </c>
      <c r="P186" s="2">
        <f>IFERROR(VLOOKUP($A186,'강서영업본부 IU'!$A:$H,4,FALSE),0)</f>
        <v>0</v>
      </c>
      <c r="Q186" s="2">
        <f>IFERROR(VLOOKUP($A186,'강서영업본부 IU'!$A:$H,5,FALSE),0)</f>
        <v>0</v>
      </c>
      <c r="R186" s="2">
        <f>IFERROR(VLOOKUP($A186,'강서영업본부 IU'!$A:$H,6,FALSE),0)</f>
        <v>0</v>
      </c>
      <c r="T186" s="2">
        <f>IFERROR(VLOOKUP($A186,'강서영업본부 IU'!$A:$H,8,FALSE),0)</f>
        <v>0</v>
      </c>
      <c r="U186" s="2">
        <f>IFERROR(VLOOKUP($A186,'강서영업본부 IU'!$A:$H,9,FALSE),0)</f>
        <v>0</v>
      </c>
      <c r="V186" s="2" t="b">
        <f t="shared" si="61"/>
        <v>1</v>
      </c>
      <c r="Z186" s="6">
        <f t="shared" si="62"/>
        <v>0</v>
      </c>
      <c r="AA186" s="2">
        <f t="shared" si="63"/>
        <v>0</v>
      </c>
      <c r="AB186" s="2">
        <f t="shared" si="64"/>
        <v>0</v>
      </c>
      <c r="AC186" s="2">
        <f t="shared" si="65"/>
        <v>0</v>
      </c>
      <c r="AD186" s="2">
        <f t="shared" si="66"/>
        <v>0</v>
      </c>
      <c r="AE186" s="2">
        <f t="shared" si="75"/>
        <v>0</v>
      </c>
      <c r="AF186" s="2">
        <f t="shared" si="76"/>
        <v>0</v>
      </c>
      <c r="AG186" s="2" t="b">
        <f t="shared" si="70"/>
        <v>1</v>
      </c>
    </row>
    <row r="187" spans="1:33" ht="16" x14ac:dyDescent="0.25">
      <c r="A187" s="23" t="s">
        <v>94</v>
      </c>
      <c r="B187" s="48">
        <f t="shared" si="72"/>
        <v>134093</v>
      </c>
      <c r="C187" s="48">
        <f t="shared" si="69"/>
        <v>0</v>
      </c>
      <c r="D187" s="48">
        <f t="shared" si="69"/>
        <v>35999</v>
      </c>
      <c r="E187" s="48">
        <f t="shared" si="69"/>
        <v>98094</v>
      </c>
      <c r="F187" s="48">
        <f t="shared" si="58"/>
        <v>0</v>
      </c>
      <c r="G187" s="48">
        <f t="shared" si="67"/>
        <v>0</v>
      </c>
      <c r="H187" s="48">
        <f t="shared" si="71"/>
        <v>0</v>
      </c>
      <c r="I187" s="48">
        <f t="shared" si="71"/>
        <v>0</v>
      </c>
      <c r="J187" s="48">
        <f t="shared" si="68"/>
        <v>0</v>
      </c>
      <c r="K187" s="6" t="b">
        <f t="shared" si="59"/>
        <v>1</v>
      </c>
      <c r="N187" s="2">
        <f t="shared" si="60"/>
        <v>134093</v>
      </c>
      <c r="O187" s="2">
        <f>IFERROR(VLOOKUP($A187,'강서영업본부 IU'!$A:$H,3,FALSE),0)</f>
        <v>0</v>
      </c>
      <c r="P187" s="2">
        <f>IFERROR(VLOOKUP($A187,'강서영업본부 IU'!$A:$H,4,FALSE),0)</f>
        <v>0</v>
      </c>
      <c r="Q187" s="2">
        <f>IFERROR(VLOOKUP($A187,'강서영업본부 IU'!$A:$H,5,FALSE),0)</f>
        <v>35999</v>
      </c>
      <c r="R187" s="2">
        <f>IFERROR(VLOOKUP($A187,'강서영업본부 IU'!$A:$H,6,FALSE),0)</f>
        <v>98094</v>
      </c>
      <c r="T187" s="2">
        <f>IFERROR(VLOOKUP($A187,'강서영업본부 IU'!$A:$H,8,FALSE),0)</f>
        <v>0</v>
      </c>
      <c r="U187" s="2">
        <f>IFERROR(VLOOKUP($A187,'강서영업본부 IU'!$A:$H,9,FALSE),0)</f>
        <v>0</v>
      </c>
      <c r="V187" s="2" t="b">
        <f t="shared" si="61"/>
        <v>1</v>
      </c>
      <c r="Z187" s="6">
        <f t="shared" si="62"/>
        <v>0</v>
      </c>
      <c r="AA187" s="2">
        <f t="shared" si="63"/>
        <v>0</v>
      </c>
      <c r="AB187" s="2">
        <f t="shared" si="64"/>
        <v>0</v>
      </c>
      <c r="AC187" s="2">
        <f t="shared" si="65"/>
        <v>0</v>
      </c>
      <c r="AD187" s="2">
        <f t="shared" si="66"/>
        <v>0</v>
      </c>
      <c r="AE187" s="2">
        <f t="shared" si="75"/>
        <v>0</v>
      </c>
      <c r="AF187" s="2">
        <f t="shared" si="76"/>
        <v>0</v>
      </c>
      <c r="AG187" s="2" t="b">
        <f t="shared" si="70"/>
        <v>1</v>
      </c>
    </row>
    <row r="188" spans="1:33" ht="16" x14ac:dyDescent="0.25">
      <c r="A188" s="26" t="s">
        <v>170</v>
      </c>
      <c r="B188" s="48">
        <f t="shared" si="72"/>
        <v>0</v>
      </c>
      <c r="C188" s="48">
        <f t="shared" si="69"/>
        <v>0</v>
      </c>
      <c r="D188" s="48">
        <f t="shared" si="69"/>
        <v>0</v>
      </c>
      <c r="E188" s="48">
        <f t="shared" si="69"/>
        <v>0</v>
      </c>
      <c r="F188" s="48">
        <f t="shared" si="58"/>
        <v>0</v>
      </c>
      <c r="G188" s="48">
        <f t="shared" si="67"/>
        <v>0</v>
      </c>
      <c r="H188" s="48">
        <f t="shared" si="71"/>
        <v>0</v>
      </c>
      <c r="I188" s="48">
        <f t="shared" si="71"/>
        <v>0</v>
      </c>
      <c r="J188" s="48">
        <f t="shared" si="68"/>
        <v>0</v>
      </c>
      <c r="K188" s="6" t="b">
        <f t="shared" si="59"/>
        <v>1</v>
      </c>
      <c r="N188" s="2">
        <f t="shared" si="60"/>
        <v>0</v>
      </c>
      <c r="O188" s="2">
        <f>IFERROR(VLOOKUP($A188,'강서영업본부 IU'!$A:$H,3,FALSE),0)</f>
        <v>0</v>
      </c>
      <c r="P188" s="2">
        <f>IFERROR(VLOOKUP($A188,'강서영업본부 IU'!$A:$H,4,FALSE),0)</f>
        <v>0</v>
      </c>
      <c r="Q188" s="2">
        <f>IFERROR(VLOOKUP($A188,'강서영업본부 IU'!$A:$H,5,FALSE),0)</f>
        <v>0</v>
      </c>
      <c r="R188" s="2">
        <f>IFERROR(VLOOKUP($A188,'강서영업본부 IU'!$A:$H,6,FALSE),0)</f>
        <v>0</v>
      </c>
      <c r="T188" s="2">
        <f>IFERROR(VLOOKUP($A188,'강서영업본부 IU'!$A:$H,8,FALSE),0)</f>
        <v>0</v>
      </c>
      <c r="U188" s="2">
        <f>IFERROR(VLOOKUP($A188,'강서영업본부 IU'!$A:$H,9,FALSE),0)</f>
        <v>0</v>
      </c>
      <c r="V188" s="2" t="b">
        <f t="shared" si="61"/>
        <v>1</v>
      </c>
      <c r="Z188" s="6">
        <f t="shared" si="62"/>
        <v>0</v>
      </c>
      <c r="AA188" s="2">
        <f t="shared" si="63"/>
        <v>0</v>
      </c>
      <c r="AB188" s="2">
        <f t="shared" si="64"/>
        <v>0</v>
      </c>
      <c r="AC188" s="2">
        <f t="shared" si="65"/>
        <v>0</v>
      </c>
      <c r="AD188" s="2">
        <f t="shared" si="66"/>
        <v>0</v>
      </c>
      <c r="AE188" s="2">
        <f t="shared" si="75"/>
        <v>0</v>
      </c>
      <c r="AF188" s="2">
        <f t="shared" si="76"/>
        <v>0</v>
      </c>
      <c r="AG188" s="2" t="b">
        <f t="shared" si="70"/>
        <v>1</v>
      </c>
    </row>
    <row r="189" spans="1:33" ht="16" x14ac:dyDescent="0.25">
      <c r="A189" s="24" t="s">
        <v>95</v>
      </c>
      <c r="B189" s="48">
        <f t="shared" si="72"/>
        <v>19092478</v>
      </c>
      <c r="C189" s="48">
        <f t="shared" si="69"/>
        <v>8011541</v>
      </c>
      <c r="D189" s="48">
        <f t="shared" si="69"/>
        <v>9729214</v>
      </c>
      <c r="E189" s="48">
        <f t="shared" si="69"/>
        <v>1210996</v>
      </c>
      <c r="F189" s="48">
        <f t="shared" si="58"/>
        <v>0</v>
      </c>
      <c r="G189" s="48">
        <f t="shared" si="67"/>
        <v>129615.92148005936</v>
      </c>
      <c r="H189" s="48">
        <f t="shared" si="71"/>
        <v>0</v>
      </c>
      <c r="I189" s="48">
        <f t="shared" si="71"/>
        <v>0</v>
      </c>
      <c r="J189" s="48">
        <f t="shared" si="68"/>
        <v>11111.07851994062</v>
      </c>
      <c r="K189" s="6" t="b">
        <f t="shared" si="59"/>
        <v>1</v>
      </c>
      <c r="N189" s="2">
        <f t="shared" si="60"/>
        <v>19092478</v>
      </c>
      <c r="O189" s="2">
        <f>IFERROR(VLOOKUP($A189,'강서영업본부 IU'!$A:$H,3,FALSE),0)</f>
        <v>140727</v>
      </c>
      <c r="P189" s="2">
        <f>IFERROR(VLOOKUP($A189,'강서영업본부 IU'!$A:$H,4,FALSE),0)</f>
        <v>8011541</v>
      </c>
      <c r="Q189" s="2">
        <f>IFERROR(VLOOKUP($A189,'강서영업본부 IU'!$A:$H,5,FALSE),0)</f>
        <v>9729214</v>
      </c>
      <c r="R189" s="2">
        <f>IFERROR(VLOOKUP($A189,'강서영업본부 IU'!$A:$H,6,FALSE),0)</f>
        <v>1210996</v>
      </c>
      <c r="T189" s="2">
        <f>IFERROR(VLOOKUP($A189,'강서영업본부 IU'!$A:$H,8,FALSE),0)</f>
        <v>0</v>
      </c>
      <c r="U189" s="2">
        <f>IFERROR(VLOOKUP($A189,'강서영업본부 IU'!$A:$H,9,FALSE),0)</f>
        <v>0</v>
      </c>
      <c r="V189" s="2" t="b">
        <f t="shared" si="61"/>
        <v>1</v>
      </c>
      <c r="Z189" s="6">
        <f t="shared" si="62"/>
        <v>140727</v>
      </c>
      <c r="AA189" s="2">
        <f t="shared" si="63"/>
        <v>78304.649693008148</v>
      </c>
      <c r="AB189" s="2">
        <f t="shared" si="64"/>
        <v>51311.271787051213</v>
      </c>
      <c r="AC189" s="2">
        <f t="shared" si="65"/>
        <v>11111.07851994062</v>
      </c>
      <c r="AD189" s="2">
        <f t="shared" si="66"/>
        <v>0</v>
      </c>
      <c r="AE189" s="2">
        <f t="shared" si="75"/>
        <v>0</v>
      </c>
      <c r="AF189" s="2">
        <f t="shared" si="76"/>
        <v>0</v>
      </c>
      <c r="AG189" s="2" t="b">
        <f t="shared" si="70"/>
        <v>1</v>
      </c>
    </row>
    <row r="190" spans="1:33" ht="16" x14ac:dyDescent="0.25">
      <c r="A190" s="23" t="s">
        <v>96</v>
      </c>
      <c r="B190" s="48">
        <f t="shared" si="72"/>
        <v>9148530</v>
      </c>
      <c r="C190" s="48">
        <f t="shared" si="69"/>
        <v>3790377</v>
      </c>
      <c r="D190" s="48">
        <f t="shared" si="69"/>
        <v>4135039</v>
      </c>
      <c r="E190" s="48">
        <f t="shared" si="69"/>
        <v>1151714</v>
      </c>
      <c r="F190" s="48">
        <f t="shared" si="58"/>
        <v>0</v>
      </c>
      <c r="G190" s="48">
        <f t="shared" si="67"/>
        <v>65762.624042836396</v>
      </c>
      <c r="H190" s="48">
        <f t="shared" si="71"/>
        <v>0</v>
      </c>
      <c r="I190" s="48">
        <f t="shared" si="71"/>
        <v>0</v>
      </c>
      <c r="J190" s="48">
        <f t="shared" si="68"/>
        <v>5637.3759571635883</v>
      </c>
      <c r="K190" s="6" t="b">
        <f t="shared" si="59"/>
        <v>1</v>
      </c>
      <c r="N190" s="2">
        <f t="shared" si="60"/>
        <v>9148530</v>
      </c>
      <c r="O190" s="2">
        <f>IFERROR(VLOOKUP($A190,'강서영업본부 IU'!$A:$H,3,FALSE),0)</f>
        <v>71400</v>
      </c>
      <c r="P190" s="2">
        <f>IFERROR(VLOOKUP($A190,'강서영업본부 IU'!$A:$H,4,FALSE),0)</f>
        <v>3790377</v>
      </c>
      <c r="Q190" s="2">
        <f>IFERROR(VLOOKUP($A190,'강서영업본부 IU'!$A:$H,5,FALSE),0)</f>
        <v>4135039</v>
      </c>
      <c r="R190" s="2">
        <f>IFERROR(VLOOKUP($A190,'강서영업본부 IU'!$A:$H,6,FALSE),0)</f>
        <v>1151714</v>
      </c>
      <c r="T190" s="2">
        <f>IFERROR(VLOOKUP($A190,'강서영업본부 IU'!$A:$H,8,FALSE),0)</f>
        <v>0</v>
      </c>
      <c r="U190" s="2">
        <f>IFERROR(VLOOKUP($A190,'강서영업본부 IU'!$A:$H,9,FALSE),0)</f>
        <v>0</v>
      </c>
      <c r="V190" s="2" t="b">
        <f t="shared" si="61"/>
        <v>1</v>
      </c>
      <c r="Z190" s="6">
        <f t="shared" si="62"/>
        <v>71400</v>
      </c>
      <c r="AA190" s="2">
        <f t="shared" si="63"/>
        <v>39729.063989716131</v>
      </c>
      <c r="AB190" s="2">
        <f t="shared" si="64"/>
        <v>26033.560053120273</v>
      </c>
      <c r="AC190" s="2">
        <f t="shared" si="65"/>
        <v>5637.3759571635883</v>
      </c>
      <c r="AD190" s="2">
        <f t="shared" si="66"/>
        <v>0</v>
      </c>
      <c r="AE190" s="2">
        <f t="shared" si="75"/>
        <v>0</v>
      </c>
      <c r="AF190" s="2">
        <f t="shared" si="76"/>
        <v>0</v>
      </c>
      <c r="AG190" s="2" t="b">
        <f t="shared" si="70"/>
        <v>1</v>
      </c>
    </row>
    <row r="191" spans="1:33" ht="16" x14ac:dyDescent="0.25">
      <c r="A191" s="23" t="s">
        <v>97</v>
      </c>
      <c r="B191" s="48">
        <f t="shared" si="72"/>
        <v>6940266</v>
      </c>
      <c r="C191" s="48">
        <f t="shared" si="69"/>
        <v>2823312</v>
      </c>
      <c r="D191" s="48">
        <f t="shared" si="69"/>
        <v>4116954</v>
      </c>
      <c r="E191" s="48">
        <f t="shared" si="69"/>
        <v>0</v>
      </c>
      <c r="F191" s="48">
        <f t="shared" si="58"/>
        <v>0</v>
      </c>
      <c r="G191" s="48">
        <f t="shared" si="67"/>
        <v>0</v>
      </c>
      <c r="H191" s="48">
        <f t="shared" si="71"/>
        <v>0</v>
      </c>
      <c r="I191" s="48">
        <f t="shared" si="71"/>
        <v>0</v>
      </c>
      <c r="J191" s="48">
        <f t="shared" si="68"/>
        <v>0</v>
      </c>
      <c r="K191" s="6" t="b">
        <f t="shared" si="59"/>
        <v>1</v>
      </c>
      <c r="N191" s="2">
        <f t="shared" si="60"/>
        <v>6940266</v>
      </c>
      <c r="O191" s="2">
        <f>IFERROR(VLOOKUP($A191,'강서영업본부 IU'!$A:$H,3,FALSE),0)</f>
        <v>0</v>
      </c>
      <c r="P191" s="2">
        <f>IFERROR(VLOOKUP($A191,'강서영업본부 IU'!$A:$H,4,FALSE),0)</f>
        <v>2823312</v>
      </c>
      <c r="Q191" s="2">
        <f>IFERROR(VLOOKUP($A191,'강서영업본부 IU'!$A:$H,5,FALSE),0)</f>
        <v>4116954</v>
      </c>
      <c r="R191" s="2">
        <f>IFERROR(VLOOKUP($A191,'강서영업본부 IU'!$A:$H,6,FALSE),0)</f>
        <v>0</v>
      </c>
      <c r="T191" s="2">
        <f>IFERROR(VLOOKUP($A191,'강서영업본부 IU'!$A:$H,8,FALSE),0)</f>
        <v>0</v>
      </c>
      <c r="U191" s="2">
        <f>IFERROR(VLOOKUP($A191,'강서영업본부 IU'!$A:$H,9,FALSE),0)</f>
        <v>0</v>
      </c>
      <c r="V191" s="2" t="b">
        <f t="shared" si="61"/>
        <v>1</v>
      </c>
      <c r="Z191" s="6">
        <f t="shared" si="62"/>
        <v>0</v>
      </c>
      <c r="AA191" s="2">
        <f t="shared" si="63"/>
        <v>0</v>
      </c>
      <c r="AB191" s="2">
        <f t="shared" si="64"/>
        <v>0</v>
      </c>
      <c r="AC191" s="2">
        <f t="shared" si="65"/>
        <v>0</v>
      </c>
      <c r="AD191" s="2">
        <f t="shared" si="66"/>
        <v>0</v>
      </c>
      <c r="AE191" s="2">
        <f t="shared" si="75"/>
        <v>0</v>
      </c>
      <c r="AF191" s="2">
        <f t="shared" si="76"/>
        <v>0</v>
      </c>
      <c r="AG191" s="2" t="b">
        <f t="shared" si="70"/>
        <v>1</v>
      </c>
    </row>
    <row r="192" spans="1:33" ht="16" x14ac:dyDescent="0.25">
      <c r="A192" s="23" t="s">
        <v>98</v>
      </c>
      <c r="B192" s="48">
        <f t="shared" si="72"/>
        <v>3003682</v>
      </c>
      <c r="C192" s="48">
        <f t="shared" si="69"/>
        <v>1397852</v>
      </c>
      <c r="D192" s="48">
        <f t="shared" si="69"/>
        <v>1477221</v>
      </c>
      <c r="E192" s="48">
        <f t="shared" si="69"/>
        <v>59282</v>
      </c>
      <c r="F192" s="48">
        <f t="shared" si="58"/>
        <v>0</v>
      </c>
      <c r="G192" s="48">
        <f t="shared" si="67"/>
        <v>63853.297437222966</v>
      </c>
      <c r="H192" s="48">
        <f t="shared" si="71"/>
        <v>0</v>
      </c>
      <c r="I192" s="48">
        <f t="shared" si="71"/>
        <v>0</v>
      </c>
      <c r="J192" s="48">
        <f t="shared" si="68"/>
        <v>5473.7025627770317</v>
      </c>
      <c r="K192" s="6" t="b">
        <f t="shared" si="59"/>
        <v>1</v>
      </c>
      <c r="N192" s="2">
        <f t="shared" si="60"/>
        <v>3003682</v>
      </c>
      <c r="O192" s="2">
        <f>IFERROR(VLOOKUP($A192,'강서영업본부 IU'!$A:$H,3,FALSE),0)</f>
        <v>69327</v>
      </c>
      <c r="P192" s="2">
        <f>IFERROR(VLOOKUP($A192,'강서영업본부 IU'!$A:$H,4,FALSE),0)</f>
        <v>1397852</v>
      </c>
      <c r="Q192" s="2">
        <f>IFERROR(VLOOKUP($A192,'강서영업본부 IU'!$A:$H,5,FALSE),0)</f>
        <v>1477221</v>
      </c>
      <c r="R192" s="2">
        <f>IFERROR(VLOOKUP($A192,'강서영업본부 IU'!$A:$H,6,FALSE),0)</f>
        <v>59282</v>
      </c>
      <c r="T192" s="2">
        <f>IFERROR(VLOOKUP($A192,'강서영업본부 IU'!$A:$H,8,FALSE),0)</f>
        <v>0</v>
      </c>
      <c r="U192" s="2">
        <f>IFERROR(VLOOKUP($A192,'강서영업본부 IU'!$A:$H,9,FALSE),0)</f>
        <v>0</v>
      </c>
      <c r="V192" s="2" t="b">
        <f t="shared" si="61"/>
        <v>1</v>
      </c>
      <c r="Z192" s="6">
        <f t="shared" si="62"/>
        <v>69327</v>
      </c>
      <c r="AA192" s="2">
        <f t="shared" si="63"/>
        <v>38575.585703292025</v>
      </c>
      <c r="AB192" s="2">
        <f t="shared" si="64"/>
        <v>25277.711733930941</v>
      </c>
      <c r="AC192" s="2">
        <f t="shared" si="65"/>
        <v>5473.7025627770317</v>
      </c>
      <c r="AD192" s="2">
        <f t="shared" si="66"/>
        <v>0</v>
      </c>
      <c r="AE192" s="2">
        <f t="shared" si="75"/>
        <v>0</v>
      </c>
      <c r="AF192" s="2">
        <f t="shared" si="76"/>
        <v>0</v>
      </c>
      <c r="AG192" s="2" t="b">
        <f t="shared" si="70"/>
        <v>1</v>
      </c>
    </row>
    <row r="193" spans="1:33" ht="16" x14ac:dyDescent="0.25">
      <c r="A193" s="23" t="s">
        <v>238</v>
      </c>
      <c r="B193" s="48">
        <f t="shared" si="72"/>
        <v>0</v>
      </c>
      <c r="C193" s="48">
        <f t="shared" si="69"/>
        <v>0</v>
      </c>
      <c r="D193" s="48">
        <f t="shared" si="69"/>
        <v>0</v>
      </c>
      <c r="E193" s="48">
        <f t="shared" si="69"/>
        <v>0</v>
      </c>
      <c r="F193" s="48">
        <f t="shared" si="58"/>
        <v>0</v>
      </c>
      <c r="G193" s="48">
        <f t="shared" si="67"/>
        <v>0</v>
      </c>
      <c r="H193" s="48">
        <f t="shared" si="71"/>
        <v>0</v>
      </c>
      <c r="I193" s="48">
        <f t="shared" si="71"/>
        <v>0</v>
      </c>
      <c r="J193" s="48">
        <f t="shared" si="68"/>
        <v>0</v>
      </c>
      <c r="K193" s="6" t="b">
        <f t="shared" si="59"/>
        <v>1</v>
      </c>
      <c r="N193" s="2">
        <f t="shared" si="60"/>
        <v>0</v>
      </c>
      <c r="O193" s="2">
        <f>IFERROR(VLOOKUP($A193,'강서영업본부 IU'!$A:$H,3,FALSE),0)</f>
        <v>0</v>
      </c>
      <c r="P193" s="2">
        <f>IFERROR(VLOOKUP($A193,'강서영업본부 IU'!$A:$H,4,FALSE),0)</f>
        <v>0</v>
      </c>
      <c r="Q193" s="2">
        <f>IFERROR(VLOOKUP($A193,'강서영업본부 IU'!$A:$H,5,FALSE),0)</f>
        <v>0</v>
      </c>
      <c r="R193" s="2">
        <f>IFERROR(VLOOKUP($A193,'강서영업본부 IU'!$A:$H,6,FALSE),0)</f>
        <v>0</v>
      </c>
      <c r="T193" s="2">
        <f>IFERROR(VLOOKUP($A193,'강서영업본부 IU'!$A:$H,8,FALSE),0)</f>
        <v>0</v>
      </c>
      <c r="U193" s="2">
        <f>IFERROR(VLOOKUP($A193,'강서영업본부 IU'!$A:$H,9,FALSE),0)</f>
        <v>0</v>
      </c>
      <c r="V193" s="2" t="b">
        <f t="shared" si="61"/>
        <v>1</v>
      </c>
      <c r="Z193" s="6">
        <f t="shared" si="62"/>
        <v>0</v>
      </c>
      <c r="AA193" s="2">
        <f t="shared" si="63"/>
        <v>0</v>
      </c>
      <c r="AB193" s="2">
        <f t="shared" si="64"/>
        <v>0</v>
      </c>
      <c r="AC193" s="2">
        <f t="shared" si="65"/>
        <v>0</v>
      </c>
      <c r="AD193" s="2">
        <f t="shared" si="66"/>
        <v>0</v>
      </c>
      <c r="AE193" s="2">
        <f t="shared" si="75"/>
        <v>0</v>
      </c>
      <c r="AF193" s="2">
        <f t="shared" si="76"/>
        <v>0</v>
      </c>
      <c r="AG193" s="2" t="b">
        <f t="shared" si="70"/>
        <v>1</v>
      </c>
    </row>
    <row r="194" spans="1:33" ht="16" x14ac:dyDescent="0.25">
      <c r="A194" s="25" t="s">
        <v>239</v>
      </c>
      <c r="B194" s="48">
        <f t="shared" si="72"/>
        <v>0</v>
      </c>
      <c r="C194" s="48">
        <f t="shared" si="69"/>
        <v>0</v>
      </c>
      <c r="D194" s="48">
        <f t="shared" si="69"/>
        <v>0</v>
      </c>
      <c r="E194" s="48">
        <f t="shared" si="69"/>
        <v>0</v>
      </c>
      <c r="F194" s="48">
        <f t="shared" ref="F194:F254" si="77">S194</f>
        <v>0</v>
      </c>
      <c r="G194" s="48">
        <f t="shared" si="67"/>
        <v>0</v>
      </c>
      <c r="H194" s="48">
        <f t="shared" si="71"/>
        <v>0</v>
      </c>
      <c r="I194" s="48">
        <f t="shared" si="71"/>
        <v>0</v>
      </c>
      <c r="J194" s="48">
        <f t="shared" si="68"/>
        <v>0</v>
      </c>
      <c r="K194" s="6" t="b">
        <f t="shared" ref="K194:K254" si="78">B194=SUM(C194:J194)</f>
        <v>1</v>
      </c>
      <c r="N194" s="2">
        <f t="shared" ref="N194:N234" si="79">SUM(O194:U194)</f>
        <v>0</v>
      </c>
      <c r="O194" s="2">
        <f>IFERROR(VLOOKUP($A194,'강서영업본부 IU'!$A:$H,3,FALSE),0)</f>
        <v>0</v>
      </c>
      <c r="P194" s="2">
        <f>IFERROR(VLOOKUP($A194,'강서영업본부 IU'!$A:$H,4,FALSE),0)</f>
        <v>0</v>
      </c>
      <c r="Q194" s="2">
        <f>IFERROR(VLOOKUP($A194,'강서영업본부 IU'!$A:$H,5,FALSE),0)</f>
        <v>0</v>
      </c>
      <c r="R194" s="2">
        <f>IFERROR(VLOOKUP($A194,'강서영업본부 IU'!$A:$H,6,FALSE),0)</f>
        <v>0</v>
      </c>
      <c r="T194" s="2">
        <f>IFERROR(VLOOKUP($A194,'강서영업본부 IU'!$A:$H,8,FALSE),0)</f>
        <v>0</v>
      </c>
      <c r="U194" s="2">
        <f>IFERROR(VLOOKUP($A194,'강서영업본부 IU'!$A:$H,9,FALSE),0)</f>
        <v>0</v>
      </c>
      <c r="V194" s="2" t="b">
        <f t="shared" ref="V194:V254" si="80">N194=SUM(O194:U194)</f>
        <v>1</v>
      </c>
      <c r="Z194" s="6">
        <f t="shared" ref="Z194:Z254" si="81">O194</f>
        <v>0</v>
      </c>
      <c r="AA194" s="2">
        <f t="shared" ref="AA194:AA254" si="82">$Z194*P$262</f>
        <v>0</v>
      </c>
      <c r="AB194" s="2">
        <f t="shared" ref="AB194:AB254" si="83">$Z194*Q$262</f>
        <v>0</v>
      </c>
      <c r="AC194" s="2">
        <f t="shared" ref="AC194:AC254" si="84">$Z194*R$262</f>
        <v>0</v>
      </c>
      <c r="AD194" s="2">
        <f t="shared" ref="AD194:AD254" si="85">$Z194*S$259</f>
        <v>0</v>
      </c>
      <c r="AE194" s="2">
        <f t="shared" si="75"/>
        <v>0</v>
      </c>
      <c r="AF194" s="2">
        <f t="shared" si="76"/>
        <v>0</v>
      </c>
      <c r="AG194" s="2" t="b">
        <f t="shared" si="70"/>
        <v>1</v>
      </c>
    </row>
    <row r="195" spans="1:33" ht="16" x14ac:dyDescent="0.25">
      <c r="A195" s="24" t="s">
        <v>99</v>
      </c>
      <c r="B195" s="48">
        <f t="shared" si="72"/>
        <v>28322267</v>
      </c>
      <c r="C195" s="48">
        <f t="shared" si="69"/>
        <v>11088502</v>
      </c>
      <c r="D195" s="48">
        <f t="shared" si="69"/>
        <v>8229929</v>
      </c>
      <c r="E195" s="48">
        <f t="shared" si="69"/>
        <v>1137774</v>
      </c>
      <c r="F195" s="48">
        <f t="shared" si="77"/>
        <v>0</v>
      </c>
      <c r="G195" s="48">
        <f t="shared" si="67"/>
        <v>7244998.2913675327</v>
      </c>
      <c r="H195" s="48">
        <f t="shared" si="71"/>
        <v>0</v>
      </c>
      <c r="I195" s="48">
        <f t="shared" si="71"/>
        <v>0</v>
      </c>
      <c r="J195" s="48">
        <f t="shared" si="68"/>
        <v>621063.70863246673</v>
      </c>
      <c r="K195" s="6" t="b">
        <f t="shared" si="78"/>
        <v>1</v>
      </c>
      <c r="N195" s="2">
        <f t="shared" si="79"/>
        <v>28322267</v>
      </c>
      <c r="O195" s="2">
        <f>IFERROR(VLOOKUP($A195,'강서영업본부 IU'!$A:$H,3,FALSE),0)</f>
        <v>7866062</v>
      </c>
      <c r="P195" s="2">
        <f>IFERROR(VLOOKUP($A195,'강서영업본부 IU'!$A:$H,4,FALSE),0)</f>
        <v>11088502</v>
      </c>
      <c r="Q195" s="2">
        <f>IFERROR(VLOOKUP($A195,'강서영업본부 IU'!$A:$H,5,FALSE),0)</f>
        <v>8229929</v>
      </c>
      <c r="R195" s="2">
        <f>IFERROR(VLOOKUP($A195,'강서영업본부 IU'!$A:$H,6,FALSE),0)</f>
        <v>1137774</v>
      </c>
      <c r="T195" s="2">
        <f>IFERROR(VLOOKUP($A195,'강서영업본부 IU'!$A:$H,8,FALSE),0)</f>
        <v>0</v>
      </c>
      <c r="U195" s="2">
        <f>IFERROR(VLOOKUP($A195,'강서영업본부 IU'!$A:$H,9,FALSE),0)</f>
        <v>0</v>
      </c>
      <c r="V195" s="2" t="b">
        <f t="shared" si="80"/>
        <v>1</v>
      </c>
      <c r="Z195" s="6">
        <f t="shared" si="81"/>
        <v>7866062</v>
      </c>
      <c r="AA195" s="2">
        <f t="shared" si="82"/>
        <v>4376908.6911074854</v>
      </c>
      <c r="AB195" s="2">
        <f t="shared" si="83"/>
        <v>2868089.6002600472</v>
      </c>
      <c r="AC195" s="2">
        <f t="shared" si="84"/>
        <v>621063.70863246673</v>
      </c>
      <c r="AD195" s="2">
        <f t="shared" si="85"/>
        <v>0</v>
      </c>
      <c r="AE195" s="2">
        <f t="shared" si="75"/>
        <v>0</v>
      </c>
      <c r="AF195" s="2">
        <f t="shared" si="76"/>
        <v>0</v>
      </c>
      <c r="AG195" s="2" t="b">
        <f t="shared" si="70"/>
        <v>1</v>
      </c>
    </row>
    <row r="196" spans="1:33" ht="16" x14ac:dyDescent="0.25">
      <c r="A196" s="23" t="s">
        <v>171</v>
      </c>
      <c r="B196" s="48">
        <f t="shared" si="72"/>
        <v>0</v>
      </c>
      <c r="C196" s="48">
        <f t="shared" si="69"/>
        <v>0</v>
      </c>
      <c r="D196" s="48">
        <f t="shared" si="69"/>
        <v>0</v>
      </c>
      <c r="E196" s="48">
        <f t="shared" si="69"/>
        <v>0</v>
      </c>
      <c r="F196" s="48">
        <f t="shared" si="77"/>
        <v>0</v>
      </c>
      <c r="G196" s="48">
        <f t="shared" si="67"/>
        <v>0</v>
      </c>
      <c r="H196" s="48">
        <f t="shared" si="71"/>
        <v>0</v>
      </c>
      <c r="I196" s="48">
        <f t="shared" si="71"/>
        <v>0</v>
      </c>
      <c r="J196" s="48">
        <f t="shared" si="68"/>
        <v>0</v>
      </c>
      <c r="K196" s="6" t="b">
        <f t="shared" si="78"/>
        <v>1</v>
      </c>
      <c r="N196" s="2">
        <f t="shared" si="79"/>
        <v>0</v>
      </c>
      <c r="O196" s="2">
        <f>IFERROR(VLOOKUP($A196,'강서영업본부 IU'!$A:$H,3,FALSE),0)</f>
        <v>0</v>
      </c>
      <c r="P196" s="2">
        <f>IFERROR(VLOOKUP($A196,'강서영업본부 IU'!$A:$H,4,FALSE),0)</f>
        <v>0</v>
      </c>
      <c r="Q196" s="2">
        <f>IFERROR(VLOOKUP($A196,'강서영업본부 IU'!$A:$H,5,FALSE),0)</f>
        <v>0</v>
      </c>
      <c r="R196" s="2">
        <f>IFERROR(VLOOKUP($A196,'강서영업본부 IU'!$A:$H,6,FALSE),0)</f>
        <v>0</v>
      </c>
      <c r="T196" s="2">
        <f>IFERROR(VLOOKUP($A196,'강서영업본부 IU'!$A:$H,8,FALSE),0)</f>
        <v>0</v>
      </c>
      <c r="U196" s="2">
        <f>IFERROR(VLOOKUP($A196,'강서영업본부 IU'!$A:$H,9,FALSE),0)</f>
        <v>0</v>
      </c>
      <c r="V196" s="2" t="b">
        <f t="shared" si="80"/>
        <v>1</v>
      </c>
      <c r="Z196" s="6">
        <f t="shared" si="81"/>
        <v>0</v>
      </c>
      <c r="AA196" s="2">
        <f t="shared" si="82"/>
        <v>0</v>
      </c>
      <c r="AB196" s="2">
        <f t="shared" si="83"/>
        <v>0</v>
      </c>
      <c r="AC196" s="2">
        <f t="shared" si="84"/>
        <v>0</v>
      </c>
      <c r="AD196" s="2">
        <f t="shared" si="85"/>
        <v>0</v>
      </c>
      <c r="AE196" s="2">
        <f t="shared" si="75"/>
        <v>0</v>
      </c>
      <c r="AF196" s="2">
        <f t="shared" si="76"/>
        <v>0</v>
      </c>
      <c r="AG196" s="2" t="b">
        <f t="shared" si="70"/>
        <v>1</v>
      </c>
    </row>
    <row r="197" spans="1:33" ht="16" x14ac:dyDescent="0.25">
      <c r="A197" s="23" t="s">
        <v>172</v>
      </c>
      <c r="B197" s="48">
        <f t="shared" si="72"/>
        <v>0</v>
      </c>
      <c r="C197" s="48">
        <f t="shared" si="69"/>
        <v>0</v>
      </c>
      <c r="D197" s="48">
        <f t="shared" si="69"/>
        <v>0</v>
      </c>
      <c r="E197" s="48">
        <f t="shared" si="69"/>
        <v>0</v>
      </c>
      <c r="F197" s="48">
        <f t="shared" si="77"/>
        <v>0</v>
      </c>
      <c r="G197" s="48">
        <f t="shared" ref="G197:G255" si="86">AA197+AB197</f>
        <v>0</v>
      </c>
      <c r="H197" s="48">
        <f t="shared" si="71"/>
        <v>0</v>
      </c>
      <c r="I197" s="48">
        <f t="shared" si="71"/>
        <v>0</v>
      </c>
      <c r="J197" s="48">
        <f t="shared" ref="J197:J255" si="87">AC197</f>
        <v>0</v>
      </c>
      <c r="K197" s="6" t="b">
        <f t="shared" si="78"/>
        <v>1</v>
      </c>
      <c r="N197" s="2">
        <f t="shared" si="79"/>
        <v>0</v>
      </c>
      <c r="O197" s="2">
        <f>IFERROR(VLOOKUP($A197,'강서영업본부 IU'!$A:$H,3,FALSE),0)</f>
        <v>0</v>
      </c>
      <c r="P197" s="2">
        <f>IFERROR(VLOOKUP($A197,'강서영업본부 IU'!$A:$H,4,FALSE),0)</f>
        <v>0</v>
      </c>
      <c r="Q197" s="2">
        <f>IFERROR(VLOOKUP($A197,'강서영업본부 IU'!$A:$H,5,FALSE),0)</f>
        <v>0</v>
      </c>
      <c r="R197" s="2">
        <f>IFERROR(VLOOKUP($A197,'강서영업본부 IU'!$A:$H,6,FALSE),0)</f>
        <v>0</v>
      </c>
      <c r="T197" s="2">
        <f>IFERROR(VLOOKUP($A197,'강서영업본부 IU'!$A:$H,8,FALSE),0)</f>
        <v>0</v>
      </c>
      <c r="U197" s="2">
        <f>IFERROR(VLOOKUP($A197,'강서영업본부 IU'!$A:$H,9,FALSE),0)</f>
        <v>0</v>
      </c>
      <c r="V197" s="2" t="b">
        <f t="shared" si="80"/>
        <v>1</v>
      </c>
      <c r="Z197" s="6">
        <f t="shared" si="81"/>
        <v>0</v>
      </c>
      <c r="AA197" s="2">
        <f t="shared" si="82"/>
        <v>0</v>
      </c>
      <c r="AB197" s="2">
        <f t="shared" si="83"/>
        <v>0</v>
      </c>
      <c r="AC197" s="2">
        <f t="shared" si="84"/>
        <v>0</v>
      </c>
      <c r="AD197" s="2">
        <f t="shared" si="85"/>
        <v>0</v>
      </c>
      <c r="AE197" s="2">
        <f t="shared" si="75"/>
        <v>0</v>
      </c>
      <c r="AF197" s="2">
        <f t="shared" si="76"/>
        <v>0</v>
      </c>
      <c r="AG197" s="2" t="b">
        <f t="shared" si="70"/>
        <v>1</v>
      </c>
    </row>
    <row r="198" spans="1:33" ht="16" x14ac:dyDescent="0.25">
      <c r="A198" s="23" t="s">
        <v>136</v>
      </c>
      <c r="B198" s="48">
        <f t="shared" si="72"/>
        <v>0</v>
      </c>
      <c r="C198" s="48">
        <f t="shared" si="69"/>
        <v>0</v>
      </c>
      <c r="D198" s="48">
        <f t="shared" si="69"/>
        <v>0</v>
      </c>
      <c r="E198" s="48">
        <f t="shared" si="69"/>
        <v>0</v>
      </c>
      <c r="F198" s="48">
        <f t="shared" si="77"/>
        <v>0</v>
      </c>
      <c r="G198" s="48">
        <f t="shared" si="86"/>
        <v>0</v>
      </c>
      <c r="H198" s="48">
        <f t="shared" si="71"/>
        <v>0</v>
      </c>
      <c r="I198" s="48">
        <f t="shared" si="71"/>
        <v>0</v>
      </c>
      <c r="J198" s="48">
        <f t="shared" si="87"/>
        <v>0</v>
      </c>
      <c r="K198" s="6" t="b">
        <f t="shared" si="78"/>
        <v>1</v>
      </c>
      <c r="N198" s="2">
        <f t="shared" si="79"/>
        <v>0</v>
      </c>
      <c r="O198" s="2">
        <f>IFERROR(VLOOKUP($A198,'강서영업본부 IU'!$A:$H,3,FALSE),0)</f>
        <v>0</v>
      </c>
      <c r="P198" s="2">
        <f>IFERROR(VLOOKUP($A198,'강서영업본부 IU'!$A:$H,4,FALSE),0)</f>
        <v>0</v>
      </c>
      <c r="Q198" s="2">
        <f>IFERROR(VLOOKUP($A198,'강서영업본부 IU'!$A:$H,5,FALSE),0)</f>
        <v>0</v>
      </c>
      <c r="R198" s="2">
        <f>IFERROR(VLOOKUP($A198,'강서영업본부 IU'!$A:$H,6,FALSE),0)</f>
        <v>0</v>
      </c>
      <c r="T198" s="2">
        <f>IFERROR(VLOOKUP($A198,'강서영업본부 IU'!$A:$H,8,FALSE),0)</f>
        <v>0</v>
      </c>
      <c r="U198" s="2">
        <f>IFERROR(VLOOKUP($A198,'강서영업본부 IU'!$A:$H,9,FALSE),0)</f>
        <v>0</v>
      </c>
      <c r="V198" s="2" t="b">
        <f t="shared" si="80"/>
        <v>1</v>
      </c>
      <c r="Z198" s="6">
        <f t="shared" si="81"/>
        <v>0</v>
      </c>
      <c r="AA198" s="2">
        <f t="shared" si="82"/>
        <v>0</v>
      </c>
      <c r="AB198" s="2">
        <f t="shared" si="83"/>
        <v>0</v>
      </c>
      <c r="AC198" s="2">
        <f t="shared" si="84"/>
        <v>0</v>
      </c>
      <c r="AD198" s="2">
        <f t="shared" si="85"/>
        <v>0</v>
      </c>
      <c r="AE198" s="2">
        <f t="shared" si="75"/>
        <v>0</v>
      </c>
      <c r="AF198" s="2">
        <f t="shared" si="76"/>
        <v>0</v>
      </c>
      <c r="AG198" s="2" t="b">
        <f t="shared" ref="AG198:AG254" si="88">Z198=SUM(AA198:AF198)</f>
        <v>1</v>
      </c>
    </row>
    <row r="199" spans="1:33" ht="16" x14ac:dyDescent="0.25">
      <c r="A199" s="23" t="s">
        <v>173</v>
      </c>
      <c r="B199" s="48">
        <f t="shared" si="72"/>
        <v>0</v>
      </c>
      <c r="C199" s="48">
        <f t="shared" ref="C199:E254" si="89">P199</f>
        <v>0</v>
      </c>
      <c r="D199" s="48">
        <f t="shared" si="89"/>
        <v>0</v>
      </c>
      <c r="E199" s="48">
        <f t="shared" si="89"/>
        <v>0</v>
      </c>
      <c r="F199" s="48">
        <f t="shared" si="77"/>
        <v>0</v>
      </c>
      <c r="G199" s="48">
        <f t="shared" si="86"/>
        <v>0</v>
      </c>
      <c r="H199" s="48">
        <f t="shared" ref="H199:I254" si="90">T199</f>
        <v>0</v>
      </c>
      <c r="I199" s="48">
        <f t="shared" si="90"/>
        <v>0</v>
      </c>
      <c r="J199" s="48">
        <f t="shared" si="87"/>
        <v>0</v>
      </c>
      <c r="K199" s="6" t="b">
        <f t="shared" si="78"/>
        <v>1</v>
      </c>
      <c r="N199" s="2">
        <f t="shared" si="79"/>
        <v>0</v>
      </c>
      <c r="O199" s="2">
        <f>IFERROR(VLOOKUP($A199,'강서영업본부 IU'!$A:$H,3,FALSE),0)</f>
        <v>0</v>
      </c>
      <c r="P199" s="2">
        <f>IFERROR(VLOOKUP($A199,'강서영업본부 IU'!$A:$H,4,FALSE),0)</f>
        <v>0</v>
      </c>
      <c r="Q199" s="2">
        <f>IFERROR(VLOOKUP($A199,'강서영업본부 IU'!$A:$H,5,FALSE),0)</f>
        <v>0</v>
      </c>
      <c r="R199" s="2">
        <f>IFERROR(VLOOKUP($A199,'강서영업본부 IU'!$A:$H,6,FALSE),0)</f>
        <v>0</v>
      </c>
      <c r="T199" s="2">
        <f>IFERROR(VLOOKUP($A199,'강서영업본부 IU'!$A:$H,8,FALSE),0)</f>
        <v>0</v>
      </c>
      <c r="U199" s="2">
        <f>IFERROR(VLOOKUP($A199,'강서영업본부 IU'!$A:$H,9,FALSE),0)</f>
        <v>0</v>
      </c>
      <c r="V199" s="2" t="b">
        <f t="shared" si="80"/>
        <v>1</v>
      </c>
      <c r="Z199" s="6">
        <f t="shared" si="81"/>
        <v>0</v>
      </c>
      <c r="AA199" s="2">
        <f t="shared" si="82"/>
        <v>0</v>
      </c>
      <c r="AB199" s="2">
        <f t="shared" si="83"/>
        <v>0</v>
      </c>
      <c r="AC199" s="2">
        <f t="shared" si="84"/>
        <v>0</v>
      </c>
      <c r="AD199" s="2">
        <f t="shared" si="85"/>
        <v>0</v>
      </c>
      <c r="AE199" s="2">
        <f t="shared" si="75"/>
        <v>0</v>
      </c>
      <c r="AF199" s="2">
        <f t="shared" si="76"/>
        <v>0</v>
      </c>
      <c r="AG199" s="2" t="b">
        <f t="shared" si="88"/>
        <v>1</v>
      </c>
    </row>
    <row r="200" spans="1:33" ht="16" x14ac:dyDescent="0.25">
      <c r="A200" s="23" t="s">
        <v>100</v>
      </c>
      <c r="B200" s="48">
        <f t="shared" si="72"/>
        <v>5900440</v>
      </c>
      <c r="C200" s="48">
        <f t="shared" si="89"/>
        <v>2767203</v>
      </c>
      <c r="D200" s="48">
        <f t="shared" si="89"/>
        <v>2473237</v>
      </c>
      <c r="E200" s="48">
        <f t="shared" si="89"/>
        <v>600000</v>
      </c>
      <c r="F200" s="48">
        <f t="shared" si="77"/>
        <v>0</v>
      </c>
      <c r="G200" s="48">
        <f t="shared" si="86"/>
        <v>55262.709279694463</v>
      </c>
      <c r="H200" s="48">
        <f t="shared" si="90"/>
        <v>0</v>
      </c>
      <c r="I200" s="48">
        <f t="shared" si="90"/>
        <v>0</v>
      </c>
      <c r="J200" s="48">
        <f t="shared" si="87"/>
        <v>4737.2907203055365</v>
      </c>
      <c r="K200" s="6" t="b">
        <f t="shared" si="78"/>
        <v>1</v>
      </c>
      <c r="N200" s="2">
        <f t="shared" si="79"/>
        <v>5900440</v>
      </c>
      <c r="O200" s="2">
        <f>IFERROR(VLOOKUP($A200,'강서영업본부 IU'!$A:$H,3,FALSE),0)</f>
        <v>60000</v>
      </c>
      <c r="P200" s="2">
        <f>IFERROR(VLOOKUP($A200,'강서영업본부 IU'!$A:$H,4,FALSE),0)</f>
        <v>2767203</v>
      </c>
      <c r="Q200" s="2">
        <f>IFERROR(VLOOKUP($A200,'강서영업본부 IU'!$A:$H,5,FALSE),0)</f>
        <v>2473237</v>
      </c>
      <c r="R200" s="2">
        <f>IFERROR(VLOOKUP($A200,'강서영업본부 IU'!$A:$H,6,FALSE),0)</f>
        <v>600000</v>
      </c>
      <c r="T200" s="2">
        <f>IFERROR(VLOOKUP($A200,'강서영업본부 IU'!$A:$H,8,FALSE),0)</f>
        <v>0</v>
      </c>
      <c r="U200" s="2">
        <f>IFERROR(VLOOKUP($A200,'강서영업본부 IU'!$A:$H,9,FALSE),0)</f>
        <v>0</v>
      </c>
      <c r="V200" s="2" t="b">
        <f t="shared" si="80"/>
        <v>1</v>
      </c>
      <c r="Z200" s="6">
        <f t="shared" si="81"/>
        <v>60000</v>
      </c>
      <c r="AA200" s="2">
        <f t="shared" si="82"/>
        <v>33385.768058584988</v>
      </c>
      <c r="AB200" s="2">
        <f t="shared" si="83"/>
        <v>21876.941221109475</v>
      </c>
      <c r="AC200" s="2">
        <f t="shared" si="84"/>
        <v>4737.2907203055365</v>
      </c>
      <c r="AD200" s="2">
        <f t="shared" si="85"/>
        <v>0</v>
      </c>
      <c r="AE200" s="2">
        <f t="shared" si="75"/>
        <v>0</v>
      </c>
      <c r="AF200" s="2">
        <f t="shared" si="76"/>
        <v>0</v>
      </c>
      <c r="AG200" s="2" t="b">
        <f t="shared" si="88"/>
        <v>1</v>
      </c>
    </row>
    <row r="201" spans="1:33" ht="16" x14ac:dyDescent="0.25">
      <c r="A201" s="23" t="s">
        <v>101</v>
      </c>
      <c r="B201" s="48">
        <f t="shared" si="72"/>
        <v>0</v>
      </c>
      <c r="C201" s="48">
        <f t="shared" si="89"/>
        <v>0</v>
      </c>
      <c r="D201" s="48">
        <f t="shared" si="89"/>
        <v>0</v>
      </c>
      <c r="E201" s="48">
        <f t="shared" si="89"/>
        <v>0</v>
      </c>
      <c r="F201" s="48">
        <f t="shared" si="77"/>
        <v>0</v>
      </c>
      <c r="G201" s="48">
        <f t="shared" si="86"/>
        <v>0</v>
      </c>
      <c r="H201" s="48">
        <f t="shared" si="90"/>
        <v>0</v>
      </c>
      <c r="I201" s="48">
        <f t="shared" si="90"/>
        <v>0</v>
      </c>
      <c r="J201" s="48">
        <f t="shared" si="87"/>
        <v>0</v>
      </c>
      <c r="K201" s="6" t="b">
        <f t="shared" si="78"/>
        <v>1</v>
      </c>
      <c r="N201" s="2">
        <f t="shared" si="79"/>
        <v>0</v>
      </c>
      <c r="O201" s="2">
        <f>IFERROR(VLOOKUP($A201,'강서영업본부 IU'!$A:$H,3,FALSE),0)</f>
        <v>0</v>
      </c>
      <c r="P201" s="2">
        <f>IFERROR(VLOOKUP($A201,'강서영업본부 IU'!$A:$H,4,FALSE),0)</f>
        <v>0</v>
      </c>
      <c r="Q201" s="2">
        <f>IFERROR(VLOOKUP($A201,'강서영업본부 IU'!$A:$H,5,FALSE),0)</f>
        <v>0</v>
      </c>
      <c r="R201" s="2">
        <f>IFERROR(VLOOKUP($A201,'강서영업본부 IU'!$A:$H,6,FALSE),0)</f>
        <v>0</v>
      </c>
      <c r="T201" s="2">
        <f>IFERROR(VLOOKUP($A201,'강서영업본부 IU'!$A:$H,8,FALSE),0)</f>
        <v>0</v>
      </c>
      <c r="U201" s="2">
        <f>IFERROR(VLOOKUP($A201,'강서영업본부 IU'!$A:$H,9,FALSE),0)</f>
        <v>0</v>
      </c>
      <c r="V201" s="2" t="b">
        <f t="shared" si="80"/>
        <v>1</v>
      </c>
      <c r="Z201" s="6">
        <f t="shared" si="81"/>
        <v>0</v>
      </c>
      <c r="AA201" s="2">
        <f t="shared" si="82"/>
        <v>0</v>
      </c>
      <c r="AB201" s="2">
        <f t="shared" si="83"/>
        <v>0</v>
      </c>
      <c r="AC201" s="2">
        <f t="shared" si="84"/>
        <v>0</v>
      </c>
      <c r="AD201" s="2">
        <f t="shared" si="85"/>
        <v>0</v>
      </c>
      <c r="AE201" s="2">
        <f t="shared" si="75"/>
        <v>0</v>
      </c>
      <c r="AF201" s="2">
        <f t="shared" si="76"/>
        <v>0</v>
      </c>
      <c r="AG201" s="2" t="b">
        <f t="shared" si="88"/>
        <v>1</v>
      </c>
    </row>
    <row r="202" spans="1:33" ht="16" x14ac:dyDescent="0.25">
      <c r="A202" s="23" t="s">
        <v>102</v>
      </c>
      <c r="B202" s="48">
        <f t="shared" si="72"/>
        <v>8800000</v>
      </c>
      <c r="C202" s="48">
        <f t="shared" si="89"/>
        <v>5240000</v>
      </c>
      <c r="D202" s="48">
        <f t="shared" si="89"/>
        <v>3560000</v>
      </c>
      <c r="E202" s="48">
        <f t="shared" si="89"/>
        <v>0</v>
      </c>
      <c r="F202" s="48">
        <f t="shared" si="77"/>
        <v>0</v>
      </c>
      <c r="G202" s="48">
        <f t="shared" si="86"/>
        <v>0</v>
      </c>
      <c r="H202" s="48">
        <f t="shared" si="90"/>
        <v>0</v>
      </c>
      <c r="I202" s="48">
        <f t="shared" si="90"/>
        <v>0</v>
      </c>
      <c r="J202" s="48">
        <f t="shared" si="87"/>
        <v>0</v>
      </c>
      <c r="K202" s="6" t="b">
        <f t="shared" si="78"/>
        <v>1</v>
      </c>
      <c r="N202" s="2">
        <f t="shared" si="79"/>
        <v>8800000</v>
      </c>
      <c r="O202" s="2">
        <f>IFERROR(VLOOKUP($A202,'강서영업본부 IU'!$A:$H,3,FALSE),0)</f>
        <v>0</v>
      </c>
      <c r="P202" s="2">
        <f>IFERROR(VLOOKUP($A202,'강서영업본부 IU'!$A:$H,4,FALSE),0)</f>
        <v>5240000</v>
      </c>
      <c r="Q202" s="2">
        <f>IFERROR(VLOOKUP($A202,'강서영업본부 IU'!$A:$H,5,FALSE),0)</f>
        <v>3560000</v>
      </c>
      <c r="R202" s="2">
        <f>IFERROR(VLOOKUP($A202,'강서영업본부 IU'!$A:$H,6,FALSE),0)</f>
        <v>0</v>
      </c>
      <c r="T202" s="2">
        <f>IFERROR(VLOOKUP($A202,'강서영업본부 IU'!$A:$H,8,FALSE),0)</f>
        <v>0</v>
      </c>
      <c r="U202" s="2">
        <f>IFERROR(VLOOKUP($A202,'강서영업본부 IU'!$A:$H,9,FALSE),0)</f>
        <v>0</v>
      </c>
      <c r="V202" s="2" t="b">
        <f t="shared" si="80"/>
        <v>1</v>
      </c>
      <c r="Z202" s="6">
        <f t="shared" si="81"/>
        <v>0</v>
      </c>
      <c r="AA202" s="2">
        <f t="shared" si="82"/>
        <v>0</v>
      </c>
      <c r="AB202" s="2">
        <f t="shared" si="83"/>
        <v>0</v>
      </c>
      <c r="AC202" s="2">
        <f t="shared" si="84"/>
        <v>0</v>
      </c>
      <c r="AD202" s="2">
        <f t="shared" si="85"/>
        <v>0</v>
      </c>
      <c r="AE202" s="2">
        <f t="shared" si="75"/>
        <v>0</v>
      </c>
      <c r="AF202" s="2">
        <f t="shared" si="76"/>
        <v>0</v>
      </c>
      <c r="AG202" s="2" t="b">
        <f t="shared" si="88"/>
        <v>1</v>
      </c>
    </row>
    <row r="203" spans="1:33" ht="16" x14ac:dyDescent="0.25">
      <c r="A203" s="23" t="s">
        <v>103</v>
      </c>
      <c r="B203" s="48">
        <f t="shared" si="72"/>
        <v>8567727</v>
      </c>
      <c r="C203" s="48">
        <f t="shared" si="89"/>
        <v>3081299</v>
      </c>
      <c r="D203" s="48">
        <f t="shared" si="89"/>
        <v>2196692</v>
      </c>
      <c r="E203" s="48">
        <f t="shared" si="89"/>
        <v>537774</v>
      </c>
      <c r="F203" s="48">
        <f t="shared" si="77"/>
        <v>0</v>
      </c>
      <c r="G203" s="48">
        <f t="shared" si="86"/>
        <v>2534681.2659127754</v>
      </c>
      <c r="H203" s="48">
        <f t="shared" si="90"/>
        <v>0</v>
      </c>
      <c r="I203" s="48">
        <f t="shared" si="90"/>
        <v>0</v>
      </c>
      <c r="J203" s="48">
        <f t="shared" si="87"/>
        <v>217280.73408722441</v>
      </c>
      <c r="K203" s="6" t="b">
        <f t="shared" si="78"/>
        <v>1</v>
      </c>
      <c r="N203" s="2">
        <f t="shared" si="79"/>
        <v>8567727</v>
      </c>
      <c r="O203" s="2">
        <f>IFERROR(VLOOKUP($A203,'강서영업본부 IU'!$A:$H,3,FALSE),0)</f>
        <v>2751962</v>
      </c>
      <c r="P203" s="2">
        <f>IFERROR(VLOOKUP($A203,'강서영업본부 IU'!$A:$H,4,FALSE),0)</f>
        <v>3081299</v>
      </c>
      <c r="Q203" s="2">
        <f>IFERROR(VLOOKUP($A203,'강서영업본부 IU'!$A:$H,5,FALSE),0)</f>
        <v>2196692</v>
      </c>
      <c r="R203" s="2">
        <f>IFERROR(VLOOKUP($A203,'강서영업본부 IU'!$A:$H,6,FALSE),0)</f>
        <v>537774</v>
      </c>
      <c r="T203" s="2">
        <f>IFERROR(VLOOKUP($A203,'강서영업본부 IU'!$A:$H,8,FALSE),0)</f>
        <v>0</v>
      </c>
      <c r="U203" s="2">
        <f>IFERROR(VLOOKUP($A203,'강서영업본부 IU'!$A:$H,9,FALSE),0)</f>
        <v>0</v>
      </c>
      <c r="V203" s="2" t="b">
        <f t="shared" si="80"/>
        <v>1</v>
      </c>
      <c r="Z203" s="6">
        <f t="shared" si="81"/>
        <v>2751962</v>
      </c>
      <c r="AA203" s="2">
        <f t="shared" si="82"/>
        <v>1531272.7506339944</v>
      </c>
      <c r="AB203" s="2">
        <f t="shared" si="83"/>
        <v>1003408.5152787812</v>
      </c>
      <c r="AC203" s="2">
        <f t="shared" si="84"/>
        <v>217280.73408722441</v>
      </c>
      <c r="AD203" s="2">
        <f t="shared" si="85"/>
        <v>0</v>
      </c>
      <c r="AE203" s="2">
        <f t="shared" si="75"/>
        <v>0</v>
      </c>
      <c r="AF203" s="2">
        <f t="shared" si="76"/>
        <v>0</v>
      </c>
      <c r="AG203" s="2" t="b">
        <f t="shared" si="88"/>
        <v>1</v>
      </c>
    </row>
    <row r="204" spans="1:33" ht="16" x14ac:dyDescent="0.25">
      <c r="A204" s="23" t="s">
        <v>174</v>
      </c>
      <c r="B204" s="48">
        <f t="shared" si="72"/>
        <v>0</v>
      </c>
      <c r="C204" s="48">
        <f t="shared" si="89"/>
        <v>0</v>
      </c>
      <c r="D204" s="48">
        <f t="shared" si="89"/>
        <v>0</v>
      </c>
      <c r="E204" s="48">
        <f t="shared" si="89"/>
        <v>0</v>
      </c>
      <c r="F204" s="48">
        <f t="shared" si="77"/>
        <v>0</v>
      </c>
      <c r="G204" s="48">
        <f t="shared" si="86"/>
        <v>0</v>
      </c>
      <c r="H204" s="48">
        <f t="shared" si="90"/>
        <v>0</v>
      </c>
      <c r="I204" s="48">
        <f t="shared" si="90"/>
        <v>0</v>
      </c>
      <c r="J204" s="48">
        <f t="shared" si="87"/>
        <v>0</v>
      </c>
      <c r="K204" s="6" t="b">
        <f t="shared" si="78"/>
        <v>1</v>
      </c>
      <c r="N204" s="2">
        <f t="shared" si="79"/>
        <v>0</v>
      </c>
      <c r="O204" s="2">
        <f>IFERROR(VLOOKUP($A204,'강서영업본부 IU'!$A:$H,3,FALSE),0)</f>
        <v>0</v>
      </c>
      <c r="P204" s="2">
        <f>IFERROR(VLOOKUP($A204,'강서영업본부 IU'!$A:$H,4,FALSE),0)</f>
        <v>0</v>
      </c>
      <c r="Q204" s="2">
        <f>IFERROR(VLOOKUP($A204,'강서영업본부 IU'!$A:$H,5,FALSE),0)</f>
        <v>0</v>
      </c>
      <c r="R204" s="2">
        <f>IFERROR(VLOOKUP($A204,'강서영업본부 IU'!$A:$H,6,FALSE),0)</f>
        <v>0</v>
      </c>
      <c r="T204" s="2">
        <f>IFERROR(VLOOKUP($A204,'강서영업본부 IU'!$A:$H,8,FALSE),0)</f>
        <v>0</v>
      </c>
      <c r="U204" s="2">
        <f>IFERROR(VLOOKUP($A204,'강서영업본부 IU'!$A:$H,9,FALSE),0)</f>
        <v>0</v>
      </c>
      <c r="V204" s="2" t="b">
        <f t="shared" si="80"/>
        <v>1</v>
      </c>
      <c r="Z204" s="6">
        <f t="shared" si="81"/>
        <v>0</v>
      </c>
      <c r="AA204" s="2">
        <f t="shared" si="82"/>
        <v>0</v>
      </c>
      <c r="AB204" s="2">
        <f t="shared" si="83"/>
        <v>0</v>
      </c>
      <c r="AC204" s="2">
        <f t="shared" si="84"/>
        <v>0</v>
      </c>
      <c r="AD204" s="2">
        <f t="shared" si="85"/>
        <v>0</v>
      </c>
      <c r="AE204" s="2">
        <f t="shared" si="75"/>
        <v>0</v>
      </c>
      <c r="AF204" s="2">
        <f t="shared" si="76"/>
        <v>0</v>
      </c>
      <c r="AG204" s="2" t="b">
        <f t="shared" si="88"/>
        <v>1</v>
      </c>
    </row>
    <row r="205" spans="1:33" ht="16" x14ac:dyDescent="0.25">
      <c r="A205" s="23" t="s">
        <v>104</v>
      </c>
      <c r="B205" s="48">
        <f t="shared" si="72"/>
        <v>5054100</v>
      </c>
      <c r="C205" s="48">
        <f t="shared" si="89"/>
        <v>0</v>
      </c>
      <c r="D205" s="48">
        <f t="shared" si="89"/>
        <v>0</v>
      </c>
      <c r="E205" s="48">
        <f t="shared" si="89"/>
        <v>0</v>
      </c>
      <c r="F205" s="48">
        <f t="shared" si="77"/>
        <v>0</v>
      </c>
      <c r="G205" s="48">
        <f t="shared" si="86"/>
        <v>4655054.3161750631</v>
      </c>
      <c r="H205" s="48">
        <f t="shared" si="90"/>
        <v>0</v>
      </c>
      <c r="I205" s="48">
        <f t="shared" si="90"/>
        <v>0</v>
      </c>
      <c r="J205" s="48">
        <f t="shared" si="87"/>
        <v>399045.68382493686</v>
      </c>
      <c r="K205" s="6" t="b">
        <f t="shared" si="78"/>
        <v>1</v>
      </c>
      <c r="N205" s="2">
        <f t="shared" si="79"/>
        <v>5054100</v>
      </c>
      <c r="O205" s="2">
        <f>IFERROR(VLOOKUP($A205,'강서영업본부 IU'!$A:$H,3,FALSE),0)</f>
        <v>5054100</v>
      </c>
      <c r="P205" s="2">
        <f>IFERROR(VLOOKUP($A205,'강서영업본부 IU'!$A:$H,4,FALSE),0)</f>
        <v>0</v>
      </c>
      <c r="Q205" s="2">
        <f>IFERROR(VLOOKUP($A205,'강서영업본부 IU'!$A:$H,5,FALSE),0)</f>
        <v>0</v>
      </c>
      <c r="R205" s="2">
        <f>IFERROR(VLOOKUP($A205,'강서영업본부 IU'!$A:$H,6,FALSE),0)</f>
        <v>0</v>
      </c>
      <c r="T205" s="2">
        <f>IFERROR(VLOOKUP($A205,'강서영업본부 IU'!$A:$H,8,FALSE),0)</f>
        <v>0</v>
      </c>
      <c r="U205" s="2">
        <f>IFERROR(VLOOKUP($A205,'강서영업본부 IU'!$A:$H,9,FALSE),0)</f>
        <v>0</v>
      </c>
      <c r="V205" s="2" t="b">
        <f t="shared" si="80"/>
        <v>1</v>
      </c>
      <c r="Z205" s="6">
        <f t="shared" si="81"/>
        <v>5054100</v>
      </c>
      <c r="AA205" s="2">
        <f t="shared" si="82"/>
        <v>2812250.1724149063</v>
      </c>
      <c r="AB205" s="2">
        <f t="shared" si="83"/>
        <v>1842804.1437601566</v>
      </c>
      <c r="AC205" s="2">
        <f t="shared" si="84"/>
        <v>399045.68382493686</v>
      </c>
      <c r="AD205" s="2">
        <f t="shared" si="85"/>
        <v>0</v>
      </c>
      <c r="AE205" s="2">
        <f t="shared" si="75"/>
        <v>0</v>
      </c>
      <c r="AF205" s="2">
        <f t="shared" si="76"/>
        <v>0</v>
      </c>
      <c r="AG205" s="2" t="b">
        <f t="shared" si="88"/>
        <v>1</v>
      </c>
    </row>
    <row r="206" spans="1:33" ht="16" x14ac:dyDescent="0.25">
      <c r="A206" s="25" t="s">
        <v>240</v>
      </c>
      <c r="B206" s="48">
        <f t="shared" si="72"/>
        <v>0</v>
      </c>
      <c r="C206" s="48">
        <f t="shared" si="89"/>
        <v>0</v>
      </c>
      <c r="D206" s="48">
        <f t="shared" si="89"/>
        <v>0</v>
      </c>
      <c r="E206" s="48">
        <f t="shared" si="89"/>
        <v>0</v>
      </c>
      <c r="F206" s="48">
        <f t="shared" si="77"/>
        <v>0</v>
      </c>
      <c r="G206" s="48">
        <f t="shared" si="86"/>
        <v>0</v>
      </c>
      <c r="H206" s="48">
        <f t="shared" si="90"/>
        <v>0</v>
      </c>
      <c r="I206" s="48">
        <f t="shared" si="90"/>
        <v>0</v>
      </c>
      <c r="J206" s="48">
        <f t="shared" si="87"/>
        <v>0</v>
      </c>
      <c r="K206" s="6" t="b">
        <f t="shared" si="78"/>
        <v>1</v>
      </c>
      <c r="N206" s="2">
        <f t="shared" si="79"/>
        <v>0</v>
      </c>
      <c r="O206" s="2">
        <f>IFERROR(VLOOKUP($A206,'강서영업본부 IU'!$A:$H,3,FALSE),0)</f>
        <v>0</v>
      </c>
      <c r="P206" s="2">
        <f>IFERROR(VLOOKUP($A206,'강서영업본부 IU'!$A:$H,4,FALSE),0)</f>
        <v>0</v>
      </c>
      <c r="Q206" s="2">
        <f>IFERROR(VLOOKUP($A206,'강서영업본부 IU'!$A:$H,5,FALSE),0)</f>
        <v>0</v>
      </c>
      <c r="R206" s="2">
        <f>IFERROR(VLOOKUP($A206,'강서영업본부 IU'!$A:$H,6,FALSE),0)</f>
        <v>0</v>
      </c>
      <c r="T206" s="2">
        <f>IFERROR(VLOOKUP($A206,'강서영업본부 IU'!$A:$H,8,FALSE),0)</f>
        <v>0</v>
      </c>
      <c r="U206" s="2">
        <f>IFERROR(VLOOKUP($A206,'강서영업본부 IU'!$A:$H,9,FALSE),0)</f>
        <v>0</v>
      </c>
      <c r="V206" s="2" t="b">
        <f t="shared" si="80"/>
        <v>1</v>
      </c>
      <c r="Z206" s="6">
        <f t="shared" si="81"/>
        <v>0</v>
      </c>
      <c r="AA206" s="2">
        <f t="shared" si="82"/>
        <v>0</v>
      </c>
      <c r="AB206" s="2">
        <f t="shared" si="83"/>
        <v>0</v>
      </c>
      <c r="AC206" s="2">
        <f t="shared" si="84"/>
        <v>0</v>
      </c>
      <c r="AD206" s="2">
        <f t="shared" si="85"/>
        <v>0</v>
      </c>
      <c r="AE206" s="2">
        <f t="shared" si="75"/>
        <v>0</v>
      </c>
      <c r="AF206" s="2">
        <f t="shared" si="76"/>
        <v>0</v>
      </c>
      <c r="AG206" s="2" t="b">
        <f t="shared" si="88"/>
        <v>1</v>
      </c>
    </row>
    <row r="207" spans="1:33" ht="16" x14ac:dyDescent="0.25">
      <c r="A207" s="23" t="s">
        <v>241</v>
      </c>
      <c r="B207" s="48">
        <f t="shared" si="72"/>
        <v>0</v>
      </c>
      <c r="C207" s="48">
        <f t="shared" si="89"/>
        <v>0</v>
      </c>
      <c r="D207" s="48">
        <f t="shared" si="89"/>
        <v>0</v>
      </c>
      <c r="E207" s="48">
        <f t="shared" si="89"/>
        <v>0</v>
      </c>
      <c r="F207" s="48">
        <f t="shared" si="77"/>
        <v>0</v>
      </c>
      <c r="G207" s="48">
        <f t="shared" si="86"/>
        <v>0</v>
      </c>
      <c r="H207" s="48">
        <f t="shared" si="90"/>
        <v>0</v>
      </c>
      <c r="I207" s="48">
        <f t="shared" si="90"/>
        <v>0</v>
      </c>
      <c r="J207" s="48">
        <f t="shared" si="87"/>
        <v>0</v>
      </c>
      <c r="K207" s="6" t="b">
        <f t="shared" si="78"/>
        <v>1</v>
      </c>
      <c r="N207" s="2">
        <f t="shared" si="79"/>
        <v>0</v>
      </c>
      <c r="O207" s="2">
        <f>IFERROR(VLOOKUP($A207,'강서영업본부 IU'!$A:$H,3,FALSE),0)</f>
        <v>0</v>
      </c>
      <c r="P207" s="2">
        <f>IFERROR(VLOOKUP($A207,'강서영업본부 IU'!$A:$H,4,FALSE),0)</f>
        <v>0</v>
      </c>
      <c r="Q207" s="2">
        <f>IFERROR(VLOOKUP($A207,'강서영업본부 IU'!$A:$H,5,FALSE),0)</f>
        <v>0</v>
      </c>
      <c r="R207" s="2">
        <f>IFERROR(VLOOKUP($A207,'강서영업본부 IU'!$A:$H,6,FALSE),0)</f>
        <v>0</v>
      </c>
      <c r="T207" s="2">
        <f>IFERROR(VLOOKUP($A207,'강서영업본부 IU'!$A:$H,8,FALSE),0)</f>
        <v>0</v>
      </c>
      <c r="U207" s="2">
        <f>IFERROR(VLOOKUP($A207,'강서영업본부 IU'!$A:$H,9,FALSE),0)</f>
        <v>0</v>
      </c>
      <c r="V207" s="2" t="b">
        <f t="shared" si="80"/>
        <v>1</v>
      </c>
      <c r="Z207" s="6">
        <f t="shared" si="81"/>
        <v>0</v>
      </c>
      <c r="AA207" s="2">
        <f t="shared" si="82"/>
        <v>0</v>
      </c>
      <c r="AB207" s="2">
        <f t="shared" si="83"/>
        <v>0</v>
      </c>
      <c r="AC207" s="2">
        <f t="shared" si="84"/>
        <v>0</v>
      </c>
      <c r="AD207" s="2">
        <f t="shared" si="85"/>
        <v>0</v>
      </c>
      <c r="AE207" s="2">
        <f t="shared" si="75"/>
        <v>0</v>
      </c>
      <c r="AF207" s="2">
        <f t="shared" si="76"/>
        <v>0</v>
      </c>
      <c r="AG207" s="2" t="b">
        <f t="shared" si="88"/>
        <v>1</v>
      </c>
    </row>
    <row r="208" spans="1:33" ht="16" x14ac:dyDescent="0.25">
      <c r="A208" s="25" t="s">
        <v>242</v>
      </c>
      <c r="B208" s="48">
        <f t="shared" si="72"/>
        <v>0</v>
      </c>
      <c r="C208" s="48">
        <f t="shared" si="89"/>
        <v>0</v>
      </c>
      <c r="D208" s="48">
        <f t="shared" si="89"/>
        <v>0</v>
      </c>
      <c r="E208" s="48">
        <f t="shared" si="89"/>
        <v>0</v>
      </c>
      <c r="F208" s="48">
        <f t="shared" si="77"/>
        <v>0</v>
      </c>
      <c r="G208" s="48">
        <f t="shared" si="86"/>
        <v>0</v>
      </c>
      <c r="H208" s="48">
        <f t="shared" si="90"/>
        <v>0</v>
      </c>
      <c r="I208" s="48">
        <f t="shared" si="90"/>
        <v>0</v>
      </c>
      <c r="J208" s="48">
        <f t="shared" si="87"/>
        <v>0</v>
      </c>
      <c r="K208" s="6" t="b">
        <f t="shared" si="78"/>
        <v>1</v>
      </c>
      <c r="N208" s="2">
        <f t="shared" si="79"/>
        <v>0</v>
      </c>
      <c r="O208" s="2">
        <f>IFERROR(VLOOKUP($A208,'강서영업본부 IU'!$A:$H,3,FALSE),0)</f>
        <v>0</v>
      </c>
      <c r="P208" s="2">
        <f>IFERROR(VLOOKUP($A208,'강서영업본부 IU'!$A:$H,4,FALSE),0)</f>
        <v>0</v>
      </c>
      <c r="Q208" s="2">
        <f>IFERROR(VLOOKUP($A208,'강서영업본부 IU'!$A:$H,5,FALSE),0)</f>
        <v>0</v>
      </c>
      <c r="R208" s="2">
        <f>IFERROR(VLOOKUP($A208,'강서영업본부 IU'!$A:$H,6,FALSE),0)</f>
        <v>0</v>
      </c>
      <c r="T208" s="2">
        <f>IFERROR(VLOOKUP($A208,'강서영업본부 IU'!$A:$H,8,FALSE),0)</f>
        <v>0</v>
      </c>
      <c r="U208" s="2">
        <f>IFERROR(VLOOKUP($A208,'강서영업본부 IU'!$A:$H,9,FALSE),0)</f>
        <v>0</v>
      </c>
      <c r="V208" s="2" t="b">
        <f t="shared" si="80"/>
        <v>1</v>
      </c>
      <c r="Z208" s="6">
        <f t="shared" si="81"/>
        <v>0</v>
      </c>
      <c r="AA208" s="2">
        <f t="shared" si="82"/>
        <v>0</v>
      </c>
      <c r="AB208" s="2">
        <f t="shared" si="83"/>
        <v>0</v>
      </c>
      <c r="AC208" s="2">
        <f t="shared" si="84"/>
        <v>0</v>
      </c>
      <c r="AD208" s="2">
        <f t="shared" si="85"/>
        <v>0</v>
      </c>
      <c r="AE208" s="2">
        <f t="shared" si="75"/>
        <v>0</v>
      </c>
      <c r="AF208" s="2">
        <f t="shared" si="76"/>
        <v>0</v>
      </c>
      <c r="AG208" s="2" t="b">
        <f t="shared" si="88"/>
        <v>1</v>
      </c>
    </row>
    <row r="209" spans="1:33" ht="16" x14ac:dyDescent="0.25">
      <c r="A209" s="23" t="s">
        <v>243</v>
      </c>
      <c r="B209" s="48">
        <f t="shared" ref="B209:B254" si="91">N209</f>
        <v>0</v>
      </c>
      <c r="C209" s="48">
        <f t="shared" si="89"/>
        <v>0</v>
      </c>
      <c r="D209" s="48">
        <f t="shared" si="89"/>
        <v>0</v>
      </c>
      <c r="E209" s="48">
        <f t="shared" si="89"/>
        <v>0</v>
      </c>
      <c r="F209" s="48">
        <f t="shared" si="77"/>
        <v>0</v>
      </c>
      <c r="G209" s="48">
        <f t="shared" si="86"/>
        <v>0</v>
      </c>
      <c r="H209" s="48">
        <f t="shared" si="90"/>
        <v>0</v>
      </c>
      <c r="I209" s="48">
        <f t="shared" si="90"/>
        <v>0</v>
      </c>
      <c r="J209" s="48">
        <f t="shared" si="87"/>
        <v>0</v>
      </c>
      <c r="K209" s="6" t="b">
        <f t="shared" si="78"/>
        <v>1</v>
      </c>
      <c r="N209" s="2">
        <f t="shared" si="79"/>
        <v>0</v>
      </c>
      <c r="O209" s="2">
        <f>IFERROR(VLOOKUP($A209,'강서영업본부 IU'!$A:$H,3,FALSE),0)</f>
        <v>0</v>
      </c>
      <c r="P209" s="2">
        <f>IFERROR(VLOOKUP($A209,'강서영업본부 IU'!$A:$H,4,FALSE),0)</f>
        <v>0</v>
      </c>
      <c r="Q209" s="2">
        <f>IFERROR(VLOOKUP($A209,'강서영업본부 IU'!$A:$H,5,FALSE),0)</f>
        <v>0</v>
      </c>
      <c r="R209" s="2">
        <f>IFERROR(VLOOKUP($A209,'강서영업본부 IU'!$A:$H,6,FALSE),0)</f>
        <v>0</v>
      </c>
      <c r="T209" s="2">
        <f>IFERROR(VLOOKUP($A209,'강서영업본부 IU'!$A:$H,8,FALSE),0)</f>
        <v>0</v>
      </c>
      <c r="U209" s="2">
        <f>IFERROR(VLOOKUP($A209,'강서영업본부 IU'!$A:$H,9,FALSE),0)</f>
        <v>0</v>
      </c>
      <c r="V209" s="2" t="b">
        <f t="shared" si="80"/>
        <v>1</v>
      </c>
      <c r="Z209" s="6">
        <f t="shared" si="81"/>
        <v>0</v>
      </c>
      <c r="AA209" s="2">
        <f t="shared" si="82"/>
        <v>0</v>
      </c>
      <c r="AB209" s="2">
        <f t="shared" si="83"/>
        <v>0</v>
      </c>
      <c r="AC209" s="2">
        <f t="shared" si="84"/>
        <v>0</v>
      </c>
      <c r="AD209" s="2">
        <f t="shared" si="85"/>
        <v>0</v>
      </c>
      <c r="AE209" s="2">
        <f t="shared" si="75"/>
        <v>0</v>
      </c>
      <c r="AF209" s="2">
        <f t="shared" si="76"/>
        <v>0</v>
      </c>
      <c r="AG209" s="2" t="b">
        <f t="shared" si="88"/>
        <v>1</v>
      </c>
    </row>
    <row r="210" spans="1:33" ht="16" x14ac:dyDescent="0.25">
      <c r="A210" s="23" t="s">
        <v>334</v>
      </c>
      <c r="B210" s="48">
        <f t="shared" si="91"/>
        <v>0</v>
      </c>
      <c r="C210" s="48">
        <f t="shared" si="89"/>
        <v>0</v>
      </c>
      <c r="D210" s="48">
        <f t="shared" si="89"/>
        <v>0</v>
      </c>
      <c r="E210" s="48">
        <f t="shared" si="89"/>
        <v>0</v>
      </c>
      <c r="F210" s="48">
        <f t="shared" si="77"/>
        <v>0</v>
      </c>
      <c r="G210" s="48">
        <f t="shared" si="86"/>
        <v>0</v>
      </c>
      <c r="H210" s="48">
        <f t="shared" si="90"/>
        <v>0</v>
      </c>
      <c r="I210" s="48">
        <f t="shared" si="90"/>
        <v>0</v>
      </c>
      <c r="J210" s="48">
        <f t="shared" si="87"/>
        <v>0</v>
      </c>
      <c r="K210" s="6" t="b">
        <f t="shared" si="78"/>
        <v>1</v>
      </c>
      <c r="N210" s="2">
        <f t="shared" si="79"/>
        <v>0</v>
      </c>
      <c r="O210" s="2">
        <f>IFERROR(VLOOKUP($A210,'강서영업본부 IU'!$A:$H,3,FALSE),0)</f>
        <v>0</v>
      </c>
      <c r="P210" s="2">
        <f>IFERROR(VLOOKUP($A210,'강서영업본부 IU'!$A:$H,4,FALSE),0)</f>
        <v>0</v>
      </c>
      <c r="Q210" s="2">
        <f>IFERROR(VLOOKUP($A210,'강서영업본부 IU'!$A:$H,5,FALSE),0)</f>
        <v>0</v>
      </c>
      <c r="R210" s="2">
        <f>IFERROR(VLOOKUP($A210,'강서영업본부 IU'!$A:$H,6,FALSE),0)</f>
        <v>0</v>
      </c>
      <c r="T210" s="2">
        <f>IFERROR(VLOOKUP($A210,'강서영업본부 IU'!$A:$H,8,FALSE),0)</f>
        <v>0</v>
      </c>
      <c r="U210" s="2">
        <f>IFERROR(VLOOKUP($A210,'강서영업본부 IU'!$A:$H,9,FALSE),0)</f>
        <v>0</v>
      </c>
      <c r="V210" s="2" t="b">
        <f t="shared" si="80"/>
        <v>1</v>
      </c>
      <c r="Z210" s="6">
        <f t="shared" si="81"/>
        <v>0</v>
      </c>
      <c r="AA210" s="2">
        <f t="shared" si="82"/>
        <v>0</v>
      </c>
      <c r="AB210" s="2">
        <f t="shared" si="83"/>
        <v>0</v>
      </c>
      <c r="AC210" s="2">
        <f t="shared" si="84"/>
        <v>0</v>
      </c>
      <c r="AD210" s="2">
        <f t="shared" si="85"/>
        <v>0</v>
      </c>
      <c r="AE210" s="2">
        <f t="shared" si="75"/>
        <v>0</v>
      </c>
      <c r="AF210" s="2">
        <f t="shared" si="76"/>
        <v>0</v>
      </c>
      <c r="AG210" s="2" t="b">
        <f t="shared" si="88"/>
        <v>1</v>
      </c>
    </row>
    <row r="211" spans="1:33" ht="16" x14ac:dyDescent="0.25">
      <c r="A211" s="24" t="s">
        <v>175</v>
      </c>
      <c r="B211" s="48">
        <f t="shared" si="91"/>
        <v>0</v>
      </c>
      <c r="C211" s="48">
        <f t="shared" si="89"/>
        <v>0</v>
      </c>
      <c r="D211" s="48">
        <f t="shared" si="89"/>
        <v>0</v>
      </c>
      <c r="E211" s="48">
        <f t="shared" si="89"/>
        <v>0</v>
      </c>
      <c r="F211" s="48">
        <f t="shared" si="77"/>
        <v>0</v>
      </c>
      <c r="G211" s="48">
        <f t="shared" si="86"/>
        <v>0</v>
      </c>
      <c r="H211" s="48">
        <f t="shared" si="90"/>
        <v>0</v>
      </c>
      <c r="I211" s="48">
        <f t="shared" si="90"/>
        <v>0</v>
      </c>
      <c r="J211" s="48">
        <f t="shared" si="87"/>
        <v>0</v>
      </c>
      <c r="K211" s="6" t="b">
        <f t="shared" si="78"/>
        <v>1</v>
      </c>
      <c r="N211" s="2">
        <f t="shared" si="79"/>
        <v>0</v>
      </c>
      <c r="O211" s="2">
        <f>IFERROR(VLOOKUP($A211,'강서영업본부 IU'!$A:$H,3,FALSE),0)</f>
        <v>0</v>
      </c>
      <c r="P211" s="2">
        <f>IFERROR(VLOOKUP($A211,'강서영업본부 IU'!$A:$H,4,FALSE),0)</f>
        <v>0</v>
      </c>
      <c r="Q211" s="2">
        <f>IFERROR(VLOOKUP($A211,'강서영업본부 IU'!$A:$H,5,FALSE),0)</f>
        <v>0</v>
      </c>
      <c r="R211" s="2">
        <f>IFERROR(VLOOKUP($A211,'강서영업본부 IU'!$A:$H,6,FALSE),0)</f>
        <v>0</v>
      </c>
      <c r="T211" s="2">
        <f>IFERROR(VLOOKUP($A211,'강서영업본부 IU'!$A:$H,8,FALSE),0)</f>
        <v>0</v>
      </c>
      <c r="U211" s="2">
        <f>IFERROR(VLOOKUP($A211,'강서영업본부 IU'!$A:$H,9,FALSE),0)</f>
        <v>0</v>
      </c>
      <c r="V211" s="2" t="b">
        <f t="shared" si="80"/>
        <v>1</v>
      </c>
      <c r="Z211" s="6">
        <f t="shared" si="81"/>
        <v>0</v>
      </c>
      <c r="AA211" s="2">
        <f t="shared" si="82"/>
        <v>0</v>
      </c>
      <c r="AB211" s="2">
        <f t="shared" si="83"/>
        <v>0</v>
      </c>
      <c r="AC211" s="2">
        <f t="shared" si="84"/>
        <v>0</v>
      </c>
      <c r="AD211" s="2">
        <f t="shared" si="85"/>
        <v>0</v>
      </c>
      <c r="AE211" s="2">
        <f t="shared" si="75"/>
        <v>0</v>
      </c>
      <c r="AF211" s="2">
        <f t="shared" si="76"/>
        <v>0</v>
      </c>
      <c r="AG211" s="2" t="b">
        <f t="shared" si="88"/>
        <v>1</v>
      </c>
    </row>
    <row r="212" spans="1:33" ht="16" x14ac:dyDescent="0.25">
      <c r="A212" s="23" t="s">
        <v>176</v>
      </c>
      <c r="B212" s="48">
        <f t="shared" si="91"/>
        <v>0</v>
      </c>
      <c r="C212" s="48">
        <f t="shared" si="89"/>
        <v>0</v>
      </c>
      <c r="D212" s="48">
        <f t="shared" si="89"/>
        <v>0</v>
      </c>
      <c r="E212" s="48">
        <f t="shared" si="89"/>
        <v>0</v>
      </c>
      <c r="F212" s="48">
        <f t="shared" si="77"/>
        <v>0</v>
      </c>
      <c r="G212" s="48">
        <f t="shared" si="86"/>
        <v>0</v>
      </c>
      <c r="H212" s="48">
        <f t="shared" si="90"/>
        <v>0</v>
      </c>
      <c r="I212" s="48">
        <f t="shared" si="90"/>
        <v>0</v>
      </c>
      <c r="J212" s="48">
        <f t="shared" si="87"/>
        <v>0</v>
      </c>
      <c r="K212" s="6" t="b">
        <f t="shared" si="78"/>
        <v>1</v>
      </c>
      <c r="N212" s="2">
        <f t="shared" si="79"/>
        <v>0</v>
      </c>
      <c r="O212" s="2">
        <f>IFERROR(VLOOKUP($A212,'강서영업본부 IU'!$A:$H,3,FALSE),0)</f>
        <v>0</v>
      </c>
      <c r="P212" s="2">
        <f>IFERROR(VLOOKUP($A212,'강서영업본부 IU'!$A:$H,4,FALSE),0)</f>
        <v>0</v>
      </c>
      <c r="Q212" s="2">
        <f>IFERROR(VLOOKUP($A212,'강서영업본부 IU'!$A:$H,5,FALSE),0)</f>
        <v>0</v>
      </c>
      <c r="R212" s="2">
        <f>IFERROR(VLOOKUP($A212,'강서영업본부 IU'!$A:$H,6,FALSE),0)</f>
        <v>0</v>
      </c>
      <c r="T212" s="2">
        <f>IFERROR(VLOOKUP($A212,'강서영업본부 IU'!$A:$H,8,FALSE),0)</f>
        <v>0</v>
      </c>
      <c r="U212" s="2">
        <f>IFERROR(VLOOKUP($A212,'강서영업본부 IU'!$A:$H,9,FALSE),0)</f>
        <v>0</v>
      </c>
      <c r="V212" s="2" t="b">
        <f t="shared" si="80"/>
        <v>1</v>
      </c>
      <c r="Z212" s="6">
        <f t="shared" si="81"/>
        <v>0</v>
      </c>
      <c r="AA212" s="2">
        <f t="shared" si="82"/>
        <v>0</v>
      </c>
      <c r="AB212" s="2">
        <f t="shared" si="83"/>
        <v>0</v>
      </c>
      <c r="AC212" s="2">
        <f t="shared" si="84"/>
        <v>0</v>
      </c>
      <c r="AD212" s="2">
        <f t="shared" si="85"/>
        <v>0</v>
      </c>
      <c r="AE212" s="2">
        <f t="shared" si="75"/>
        <v>0</v>
      </c>
      <c r="AF212" s="2">
        <f t="shared" si="76"/>
        <v>0</v>
      </c>
      <c r="AG212" s="2" t="b">
        <f t="shared" si="88"/>
        <v>1</v>
      </c>
    </row>
    <row r="213" spans="1:33" ht="16" x14ac:dyDescent="0.25">
      <c r="A213" s="24" t="s">
        <v>105</v>
      </c>
      <c r="B213" s="48">
        <f t="shared" si="91"/>
        <v>177241838</v>
      </c>
      <c r="C213" s="48">
        <f t="shared" si="89"/>
        <v>93560066</v>
      </c>
      <c r="D213" s="48">
        <f t="shared" si="89"/>
        <v>83525672</v>
      </c>
      <c r="E213" s="48">
        <f t="shared" si="89"/>
        <v>156100</v>
      </c>
      <c r="F213" s="48">
        <f t="shared" si="77"/>
        <v>0</v>
      </c>
      <c r="G213" s="48">
        <f t="shared" si="86"/>
        <v>0</v>
      </c>
      <c r="H213" s="48">
        <f t="shared" si="90"/>
        <v>0</v>
      </c>
      <c r="I213" s="48">
        <f t="shared" si="90"/>
        <v>0</v>
      </c>
      <c r="J213" s="48">
        <f t="shared" si="87"/>
        <v>0</v>
      </c>
      <c r="K213" s="6" t="b">
        <f t="shared" si="78"/>
        <v>1</v>
      </c>
      <c r="N213" s="2">
        <f t="shared" si="79"/>
        <v>177241838</v>
      </c>
      <c r="O213" s="2">
        <f>IFERROR(VLOOKUP($A213,'강서영업본부 IU'!$A:$H,3,FALSE),0)</f>
        <v>0</v>
      </c>
      <c r="P213" s="2">
        <f>IFERROR(VLOOKUP($A213,'강서영업본부 IU'!$A:$H,4,FALSE),0)</f>
        <v>93560066</v>
      </c>
      <c r="Q213" s="2">
        <f>IFERROR(VLOOKUP($A213,'강서영업본부 IU'!$A:$H,5,FALSE),0)</f>
        <v>83525672</v>
      </c>
      <c r="R213" s="2">
        <f>IFERROR(VLOOKUP($A213,'강서영업본부 IU'!$A:$H,6,FALSE),0)</f>
        <v>156100</v>
      </c>
      <c r="T213" s="2">
        <f>IFERROR(VLOOKUP($A213,'강서영업본부 IU'!$A:$H,8,FALSE),0)</f>
        <v>0</v>
      </c>
      <c r="U213" s="2">
        <f>IFERROR(VLOOKUP($A213,'강서영업본부 IU'!$A:$H,9,FALSE),0)</f>
        <v>0</v>
      </c>
      <c r="V213" s="2" t="b">
        <f t="shared" si="80"/>
        <v>1</v>
      </c>
      <c r="Z213" s="6">
        <f t="shared" si="81"/>
        <v>0</v>
      </c>
      <c r="AA213" s="2">
        <f t="shared" si="82"/>
        <v>0</v>
      </c>
      <c r="AB213" s="2">
        <f t="shared" si="83"/>
        <v>0</v>
      </c>
      <c r="AC213" s="2">
        <f t="shared" si="84"/>
        <v>0</v>
      </c>
      <c r="AD213" s="2">
        <f t="shared" si="85"/>
        <v>0</v>
      </c>
      <c r="AE213" s="2">
        <f t="shared" si="75"/>
        <v>0</v>
      </c>
      <c r="AF213" s="2">
        <f t="shared" si="76"/>
        <v>0</v>
      </c>
      <c r="AG213" s="2" t="b">
        <f t="shared" si="88"/>
        <v>1</v>
      </c>
    </row>
    <row r="214" spans="1:33" ht="16" x14ac:dyDescent="0.25">
      <c r="A214" s="25" t="s">
        <v>186</v>
      </c>
      <c r="B214" s="48">
        <f t="shared" si="91"/>
        <v>57534170</v>
      </c>
      <c r="C214" s="48">
        <f t="shared" si="89"/>
        <v>33142750</v>
      </c>
      <c r="D214" s="48">
        <f t="shared" si="89"/>
        <v>24391420</v>
      </c>
      <c r="E214" s="48">
        <f t="shared" si="89"/>
        <v>0</v>
      </c>
      <c r="F214" s="48">
        <f t="shared" si="77"/>
        <v>0</v>
      </c>
      <c r="G214" s="48">
        <f t="shared" si="86"/>
        <v>0</v>
      </c>
      <c r="H214" s="48">
        <f t="shared" si="90"/>
        <v>0</v>
      </c>
      <c r="I214" s="48">
        <f t="shared" si="90"/>
        <v>0</v>
      </c>
      <c r="J214" s="48">
        <f t="shared" si="87"/>
        <v>0</v>
      </c>
      <c r="K214" s="6" t="b">
        <f t="shared" si="78"/>
        <v>1</v>
      </c>
      <c r="N214" s="2">
        <f t="shared" si="79"/>
        <v>57534170</v>
      </c>
      <c r="O214" s="2">
        <f>IFERROR(VLOOKUP($A214,'강서영업본부 IU'!$A:$H,3,FALSE),0)</f>
        <v>0</v>
      </c>
      <c r="P214" s="2">
        <f>IFERROR(VLOOKUP($A214,'강서영업본부 IU'!$A:$H,4,FALSE),0)</f>
        <v>33142750</v>
      </c>
      <c r="Q214" s="2">
        <f>IFERROR(VLOOKUP($A214,'강서영업본부 IU'!$A:$H,5,FALSE),0)</f>
        <v>24391420</v>
      </c>
      <c r="R214" s="2">
        <f>IFERROR(VLOOKUP($A214,'강서영업본부 IU'!$A:$H,6,FALSE),0)</f>
        <v>0</v>
      </c>
      <c r="T214" s="2">
        <f>IFERROR(VLOOKUP($A214,'강서영업본부 IU'!$A:$H,8,FALSE),0)</f>
        <v>0</v>
      </c>
      <c r="U214" s="2">
        <f>IFERROR(VLOOKUP($A214,'강서영업본부 IU'!$A:$H,9,FALSE),0)</f>
        <v>0</v>
      </c>
      <c r="V214" s="2" t="b">
        <f t="shared" si="80"/>
        <v>1</v>
      </c>
      <c r="Z214" s="6">
        <f t="shared" si="81"/>
        <v>0</v>
      </c>
      <c r="AA214" s="2">
        <f t="shared" si="82"/>
        <v>0</v>
      </c>
      <c r="AB214" s="2">
        <f t="shared" si="83"/>
        <v>0</v>
      </c>
      <c r="AC214" s="2">
        <f t="shared" si="84"/>
        <v>0</v>
      </c>
      <c r="AD214" s="2">
        <f t="shared" si="85"/>
        <v>0</v>
      </c>
      <c r="AE214" s="2">
        <f t="shared" si="75"/>
        <v>0</v>
      </c>
      <c r="AF214" s="2">
        <f t="shared" si="76"/>
        <v>0</v>
      </c>
      <c r="AG214" s="2" t="b">
        <f t="shared" si="88"/>
        <v>1</v>
      </c>
    </row>
    <row r="215" spans="1:33" ht="16" x14ac:dyDescent="0.25">
      <c r="A215" s="25" t="s">
        <v>244</v>
      </c>
      <c r="B215" s="48">
        <f t="shared" si="91"/>
        <v>0</v>
      </c>
      <c r="C215" s="48">
        <f t="shared" si="89"/>
        <v>0</v>
      </c>
      <c r="D215" s="48">
        <f t="shared" si="89"/>
        <v>0</v>
      </c>
      <c r="E215" s="48">
        <f t="shared" si="89"/>
        <v>0</v>
      </c>
      <c r="F215" s="48">
        <f t="shared" si="77"/>
        <v>0</v>
      </c>
      <c r="G215" s="48">
        <f t="shared" si="86"/>
        <v>0</v>
      </c>
      <c r="H215" s="48">
        <f t="shared" si="90"/>
        <v>0</v>
      </c>
      <c r="I215" s="48">
        <f t="shared" si="90"/>
        <v>0</v>
      </c>
      <c r="J215" s="48">
        <f t="shared" si="87"/>
        <v>0</v>
      </c>
      <c r="K215" s="6" t="b">
        <f t="shared" si="78"/>
        <v>1</v>
      </c>
      <c r="N215" s="2">
        <f t="shared" si="79"/>
        <v>0</v>
      </c>
      <c r="O215" s="2">
        <f>IFERROR(VLOOKUP($A215,'강서영업본부 IU'!$A:$H,3,FALSE),0)</f>
        <v>0</v>
      </c>
      <c r="P215" s="2">
        <f>IFERROR(VLOOKUP($A215,'강서영업본부 IU'!$A:$H,4,FALSE),0)</f>
        <v>0</v>
      </c>
      <c r="Q215" s="2">
        <f>IFERROR(VLOOKUP($A215,'강서영업본부 IU'!$A:$H,5,FALSE),0)</f>
        <v>0</v>
      </c>
      <c r="R215" s="2">
        <f>IFERROR(VLOOKUP($A215,'강서영업본부 IU'!$A:$H,6,FALSE),0)</f>
        <v>0</v>
      </c>
      <c r="T215" s="2">
        <f>IFERROR(VLOOKUP($A215,'강서영업본부 IU'!$A:$H,8,FALSE),0)</f>
        <v>0</v>
      </c>
      <c r="U215" s="2">
        <f>IFERROR(VLOOKUP($A215,'강서영업본부 IU'!$A:$H,9,FALSE),0)</f>
        <v>0</v>
      </c>
      <c r="V215" s="2" t="b">
        <f t="shared" si="80"/>
        <v>1</v>
      </c>
      <c r="Z215" s="6">
        <f t="shared" si="81"/>
        <v>0</v>
      </c>
      <c r="AA215" s="2">
        <f t="shared" si="82"/>
        <v>0</v>
      </c>
      <c r="AB215" s="2">
        <f t="shared" si="83"/>
        <v>0</v>
      </c>
      <c r="AC215" s="2">
        <f t="shared" si="84"/>
        <v>0</v>
      </c>
      <c r="AD215" s="2">
        <f t="shared" si="85"/>
        <v>0</v>
      </c>
      <c r="AE215" s="2">
        <f t="shared" si="75"/>
        <v>0</v>
      </c>
      <c r="AF215" s="2">
        <f t="shared" si="76"/>
        <v>0</v>
      </c>
      <c r="AG215" s="2" t="b">
        <f t="shared" si="88"/>
        <v>1</v>
      </c>
    </row>
    <row r="216" spans="1:33" ht="16" x14ac:dyDescent="0.25">
      <c r="A216" s="23" t="s">
        <v>106</v>
      </c>
      <c r="B216" s="48">
        <f t="shared" si="91"/>
        <v>156100</v>
      </c>
      <c r="C216" s="48">
        <f t="shared" si="89"/>
        <v>0</v>
      </c>
      <c r="D216" s="48">
        <f t="shared" si="89"/>
        <v>0</v>
      </c>
      <c r="E216" s="48">
        <f t="shared" si="89"/>
        <v>156100</v>
      </c>
      <c r="F216" s="48">
        <f t="shared" si="77"/>
        <v>0</v>
      </c>
      <c r="G216" s="48">
        <f t="shared" si="86"/>
        <v>0</v>
      </c>
      <c r="H216" s="48">
        <f t="shared" si="90"/>
        <v>0</v>
      </c>
      <c r="I216" s="48">
        <f t="shared" si="90"/>
        <v>0</v>
      </c>
      <c r="J216" s="48">
        <f t="shared" si="87"/>
        <v>0</v>
      </c>
      <c r="K216" s="6" t="b">
        <f t="shared" si="78"/>
        <v>1</v>
      </c>
      <c r="N216" s="2">
        <f t="shared" si="79"/>
        <v>156100</v>
      </c>
      <c r="O216" s="2">
        <f>IFERROR(VLOOKUP($A216,'강서영업본부 IU'!$A:$H,3,FALSE),0)</f>
        <v>0</v>
      </c>
      <c r="P216" s="2">
        <f>IFERROR(VLOOKUP($A216,'강서영업본부 IU'!$A:$H,4,FALSE),0)</f>
        <v>0</v>
      </c>
      <c r="Q216" s="2">
        <f>IFERROR(VLOOKUP($A216,'강서영업본부 IU'!$A:$H,5,FALSE),0)</f>
        <v>0</v>
      </c>
      <c r="R216" s="2">
        <f>IFERROR(VLOOKUP($A216,'강서영업본부 IU'!$A:$H,6,FALSE),0)</f>
        <v>156100</v>
      </c>
      <c r="T216" s="2">
        <f>IFERROR(VLOOKUP($A216,'강서영업본부 IU'!$A:$H,8,FALSE),0)</f>
        <v>0</v>
      </c>
      <c r="U216" s="2">
        <f>IFERROR(VLOOKUP($A216,'강서영업본부 IU'!$A:$H,9,FALSE),0)</f>
        <v>0</v>
      </c>
      <c r="V216" s="2" t="b">
        <f t="shared" si="80"/>
        <v>1</v>
      </c>
      <c r="Z216" s="6">
        <f t="shared" si="81"/>
        <v>0</v>
      </c>
      <c r="AA216" s="2">
        <f t="shared" si="82"/>
        <v>0</v>
      </c>
      <c r="AB216" s="2">
        <f t="shared" si="83"/>
        <v>0</v>
      </c>
      <c r="AC216" s="2">
        <f t="shared" si="84"/>
        <v>0</v>
      </c>
      <c r="AD216" s="2">
        <f t="shared" si="85"/>
        <v>0</v>
      </c>
      <c r="AE216" s="2">
        <f t="shared" si="75"/>
        <v>0</v>
      </c>
      <c r="AF216" s="2">
        <f t="shared" si="76"/>
        <v>0</v>
      </c>
      <c r="AG216" s="2" t="b">
        <f t="shared" si="88"/>
        <v>1</v>
      </c>
    </row>
    <row r="217" spans="1:33" ht="16" x14ac:dyDescent="0.25">
      <c r="A217" s="25" t="s">
        <v>107</v>
      </c>
      <c r="B217" s="48">
        <f t="shared" si="91"/>
        <v>2897630</v>
      </c>
      <c r="C217" s="48">
        <f t="shared" si="89"/>
        <v>106220</v>
      </c>
      <c r="D217" s="48">
        <f t="shared" si="89"/>
        <v>2791410</v>
      </c>
      <c r="E217" s="48">
        <f t="shared" si="89"/>
        <v>0</v>
      </c>
      <c r="F217" s="48">
        <f t="shared" si="77"/>
        <v>0</v>
      </c>
      <c r="G217" s="48">
        <f t="shared" si="86"/>
        <v>0</v>
      </c>
      <c r="H217" s="48">
        <f t="shared" si="90"/>
        <v>0</v>
      </c>
      <c r="I217" s="48">
        <f t="shared" si="90"/>
        <v>0</v>
      </c>
      <c r="J217" s="48">
        <f t="shared" si="87"/>
        <v>0</v>
      </c>
      <c r="K217" s="6" t="b">
        <f t="shared" si="78"/>
        <v>1</v>
      </c>
      <c r="N217" s="2">
        <f t="shared" si="79"/>
        <v>2897630</v>
      </c>
      <c r="O217" s="2">
        <f>IFERROR(VLOOKUP($A217,'강서영업본부 IU'!$A:$H,3,FALSE),0)</f>
        <v>0</v>
      </c>
      <c r="P217" s="2">
        <f>IFERROR(VLOOKUP($A217,'강서영업본부 IU'!$A:$H,4,FALSE),0)</f>
        <v>106220</v>
      </c>
      <c r="Q217" s="2">
        <f>IFERROR(VLOOKUP($A217,'강서영업본부 IU'!$A:$H,5,FALSE),0)</f>
        <v>2791410</v>
      </c>
      <c r="R217" s="2">
        <f>IFERROR(VLOOKUP($A217,'강서영업본부 IU'!$A:$H,6,FALSE),0)</f>
        <v>0</v>
      </c>
      <c r="T217" s="2">
        <f>IFERROR(VLOOKUP($A217,'강서영업본부 IU'!$A:$H,8,FALSE),0)</f>
        <v>0</v>
      </c>
      <c r="U217" s="2">
        <f>IFERROR(VLOOKUP($A217,'강서영업본부 IU'!$A:$H,9,FALSE),0)</f>
        <v>0</v>
      </c>
      <c r="V217" s="2" t="b">
        <f t="shared" si="80"/>
        <v>1</v>
      </c>
      <c r="Z217" s="6">
        <f t="shared" si="81"/>
        <v>0</v>
      </c>
      <c r="AA217" s="2">
        <f t="shared" si="82"/>
        <v>0</v>
      </c>
      <c r="AB217" s="2">
        <f t="shared" si="83"/>
        <v>0</v>
      </c>
      <c r="AC217" s="2">
        <f t="shared" si="84"/>
        <v>0</v>
      </c>
      <c r="AD217" s="2">
        <f t="shared" si="85"/>
        <v>0</v>
      </c>
      <c r="AE217" s="2">
        <f t="shared" ref="AE217:AE248" si="92">$Z217*T$259</f>
        <v>0</v>
      </c>
      <c r="AF217" s="2">
        <f t="shared" ref="AF217:AF248" si="93">$Z217*U$259</f>
        <v>0</v>
      </c>
      <c r="AG217" s="2" t="b">
        <f t="shared" si="88"/>
        <v>1</v>
      </c>
    </row>
    <row r="218" spans="1:33" ht="16" x14ac:dyDescent="0.25">
      <c r="A218" s="26" t="s">
        <v>108</v>
      </c>
      <c r="B218" s="48">
        <f t="shared" si="91"/>
        <v>91643400</v>
      </c>
      <c r="C218" s="48">
        <f t="shared" si="89"/>
        <v>47757900</v>
      </c>
      <c r="D218" s="48">
        <f t="shared" si="89"/>
        <v>43885500</v>
      </c>
      <c r="E218" s="48">
        <f t="shared" si="89"/>
        <v>0</v>
      </c>
      <c r="F218" s="48">
        <f t="shared" si="77"/>
        <v>0</v>
      </c>
      <c r="G218" s="48">
        <f t="shared" si="86"/>
        <v>0</v>
      </c>
      <c r="H218" s="48">
        <f t="shared" si="90"/>
        <v>0</v>
      </c>
      <c r="I218" s="48">
        <f t="shared" si="90"/>
        <v>0</v>
      </c>
      <c r="J218" s="48">
        <f t="shared" si="87"/>
        <v>0</v>
      </c>
      <c r="K218" s="6" t="b">
        <f t="shared" si="78"/>
        <v>1</v>
      </c>
      <c r="N218" s="2">
        <f t="shared" si="79"/>
        <v>91643400</v>
      </c>
      <c r="O218" s="2">
        <f>IFERROR(VLOOKUP($A218,'강서영업본부 IU'!$A:$H,3,FALSE),0)</f>
        <v>0</v>
      </c>
      <c r="P218" s="2">
        <f>IFERROR(VLOOKUP($A218,'강서영업본부 IU'!$A:$H,4,FALSE),0)</f>
        <v>47757900</v>
      </c>
      <c r="Q218" s="2">
        <f>IFERROR(VLOOKUP($A218,'강서영업본부 IU'!$A:$H,5,FALSE),0)</f>
        <v>43885500</v>
      </c>
      <c r="R218" s="2">
        <f>IFERROR(VLOOKUP($A218,'강서영업본부 IU'!$A:$H,6,FALSE),0)</f>
        <v>0</v>
      </c>
      <c r="T218" s="2">
        <f>IFERROR(VLOOKUP($A218,'강서영업본부 IU'!$A:$H,8,FALSE),0)</f>
        <v>0</v>
      </c>
      <c r="U218" s="2">
        <f>IFERROR(VLOOKUP($A218,'강서영업본부 IU'!$A:$H,9,FALSE),0)</f>
        <v>0</v>
      </c>
      <c r="V218" s="2" t="b">
        <f t="shared" si="80"/>
        <v>1</v>
      </c>
      <c r="Z218" s="6">
        <f t="shared" si="81"/>
        <v>0</v>
      </c>
      <c r="AA218" s="2">
        <f t="shared" si="82"/>
        <v>0</v>
      </c>
      <c r="AB218" s="2">
        <f t="shared" si="83"/>
        <v>0</v>
      </c>
      <c r="AC218" s="2">
        <f t="shared" si="84"/>
        <v>0</v>
      </c>
      <c r="AD218" s="2">
        <f t="shared" si="85"/>
        <v>0</v>
      </c>
      <c r="AE218" s="2">
        <f t="shared" si="92"/>
        <v>0</v>
      </c>
      <c r="AF218" s="2">
        <f t="shared" si="93"/>
        <v>0</v>
      </c>
      <c r="AG218" s="2" t="b">
        <f t="shared" si="88"/>
        <v>1</v>
      </c>
    </row>
    <row r="219" spans="1:33" ht="16" x14ac:dyDescent="0.25">
      <c r="A219" s="23" t="s">
        <v>131</v>
      </c>
      <c r="B219" s="48">
        <f t="shared" si="91"/>
        <v>0</v>
      </c>
      <c r="C219" s="48">
        <f t="shared" si="89"/>
        <v>0</v>
      </c>
      <c r="D219" s="48">
        <f t="shared" si="89"/>
        <v>0</v>
      </c>
      <c r="E219" s="48">
        <f t="shared" si="89"/>
        <v>0</v>
      </c>
      <c r="F219" s="48">
        <f t="shared" si="77"/>
        <v>0</v>
      </c>
      <c r="G219" s="48">
        <f t="shared" si="86"/>
        <v>0</v>
      </c>
      <c r="H219" s="48">
        <f t="shared" si="90"/>
        <v>0</v>
      </c>
      <c r="I219" s="48">
        <f t="shared" si="90"/>
        <v>0</v>
      </c>
      <c r="J219" s="48">
        <f t="shared" si="87"/>
        <v>0</v>
      </c>
      <c r="K219" s="6" t="b">
        <f t="shared" si="78"/>
        <v>1</v>
      </c>
      <c r="N219" s="2">
        <f t="shared" si="79"/>
        <v>0</v>
      </c>
      <c r="O219" s="2">
        <f>IFERROR(VLOOKUP($A219,'강서영업본부 IU'!$A:$H,3,FALSE),0)</f>
        <v>0</v>
      </c>
      <c r="P219" s="2">
        <f>IFERROR(VLOOKUP($A219,'강서영업본부 IU'!$A:$H,4,FALSE),0)</f>
        <v>0</v>
      </c>
      <c r="Q219" s="2">
        <f>IFERROR(VLOOKUP($A219,'강서영업본부 IU'!$A:$H,5,FALSE),0)</f>
        <v>0</v>
      </c>
      <c r="R219" s="2">
        <f>IFERROR(VLOOKUP($A219,'강서영업본부 IU'!$A:$H,6,FALSE),0)</f>
        <v>0</v>
      </c>
      <c r="T219" s="2">
        <f>IFERROR(VLOOKUP($A219,'강서영업본부 IU'!$A:$H,8,FALSE),0)</f>
        <v>0</v>
      </c>
      <c r="U219" s="2">
        <f>IFERROR(VLOOKUP($A219,'강서영업본부 IU'!$A:$H,9,FALSE),0)</f>
        <v>0</v>
      </c>
      <c r="V219" s="2" t="b">
        <f t="shared" si="80"/>
        <v>1</v>
      </c>
      <c r="Z219" s="6">
        <f t="shared" si="81"/>
        <v>0</v>
      </c>
      <c r="AA219" s="2">
        <f t="shared" si="82"/>
        <v>0</v>
      </c>
      <c r="AB219" s="2">
        <f t="shared" si="83"/>
        <v>0</v>
      </c>
      <c r="AC219" s="2">
        <f t="shared" si="84"/>
        <v>0</v>
      </c>
      <c r="AD219" s="2">
        <f t="shared" si="85"/>
        <v>0</v>
      </c>
      <c r="AE219" s="2">
        <f t="shared" si="92"/>
        <v>0</v>
      </c>
      <c r="AF219" s="2">
        <f t="shared" si="93"/>
        <v>0</v>
      </c>
      <c r="AG219" s="2" t="b">
        <f t="shared" si="88"/>
        <v>1</v>
      </c>
    </row>
    <row r="220" spans="1:33" ht="16" x14ac:dyDescent="0.25">
      <c r="A220" s="25" t="s">
        <v>109</v>
      </c>
      <c r="B220" s="48">
        <f t="shared" si="91"/>
        <v>25010538</v>
      </c>
      <c r="C220" s="48">
        <f t="shared" si="89"/>
        <v>12553196</v>
      </c>
      <c r="D220" s="48">
        <f t="shared" si="89"/>
        <v>12457342</v>
      </c>
      <c r="E220" s="48">
        <f t="shared" si="89"/>
        <v>0</v>
      </c>
      <c r="F220" s="48">
        <f t="shared" si="77"/>
        <v>0</v>
      </c>
      <c r="G220" s="48">
        <f t="shared" si="86"/>
        <v>0</v>
      </c>
      <c r="H220" s="48">
        <f t="shared" si="90"/>
        <v>0</v>
      </c>
      <c r="I220" s="48">
        <f t="shared" si="90"/>
        <v>0</v>
      </c>
      <c r="J220" s="48">
        <f t="shared" si="87"/>
        <v>0</v>
      </c>
      <c r="K220" s="6" t="b">
        <f t="shared" si="78"/>
        <v>1</v>
      </c>
      <c r="N220" s="2">
        <f t="shared" si="79"/>
        <v>25010538</v>
      </c>
      <c r="O220" s="2">
        <f>IFERROR(VLOOKUP($A220,'강서영업본부 IU'!$A:$H,3,FALSE),0)</f>
        <v>0</v>
      </c>
      <c r="P220" s="2">
        <f>IFERROR(VLOOKUP($A220,'강서영업본부 IU'!$A:$H,4,FALSE),0)</f>
        <v>12553196</v>
      </c>
      <c r="Q220" s="2">
        <f>IFERROR(VLOOKUP($A220,'강서영업본부 IU'!$A:$H,5,FALSE),0)</f>
        <v>12457342</v>
      </c>
      <c r="R220" s="2">
        <f>IFERROR(VLOOKUP($A220,'강서영업본부 IU'!$A:$H,6,FALSE),0)</f>
        <v>0</v>
      </c>
      <c r="T220" s="2">
        <f>IFERROR(VLOOKUP($A220,'강서영업본부 IU'!$A:$H,8,FALSE),0)</f>
        <v>0</v>
      </c>
      <c r="U220" s="2">
        <f>IFERROR(VLOOKUP($A220,'강서영업본부 IU'!$A:$H,9,FALSE),0)</f>
        <v>0</v>
      </c>
      <c r="V220" s="2" t="b">
        <f t="shared" si="80"/>
        <v>1</v>
      </c>
      <c r="Z220" s="6">
        <f t="shared" si="81"/>
        <v>0</v>
      </c>
      <c r="AA220" s="2">
        <f t="shared" si="82"/>
        <v>0</v>
      </c>
      <c r="AB220" s="2">
        <f t="shared" si="83"/>
        <v>0</v>
      </c>
      <c r="AC220" s="2">
        <f t="shared" si="84"/>
        <v>0</v>
      </c>
      <c r="AD220" s="2">
        <f t="shared" si="85"/>
        <v>0</v>
      </c>
      <c r="AE220" s="2">
        <f t="shared" si="92"/>
        <v>0</v>
      </c>
      <c r="AF220" s="2">
        <f t="shared" si="93"/>
        <v>0</v>
      </c>
      <c r="AG220" s="2" t="b">
        <f t="shared" si="88"/>
        <v>1</v>
      </c>
    </row>
    <row r="221" spans="1:33" ht="16" x14ac:dyDescent="0.25">
      <c r="A221" s="28" t="s">
        <v>245</v>
      </c>
      <c r="B221" s="48">
        <f t="shared" si="91"/>
        <v>0</v>
      </c>
      <c r="C221" s="48">
        <f t="shared" si="89"/>
        <v>0</v>
      </c>
      <c r="D221" s="48">
        <f t="shared" si="89"/>
        <v>0</v>
      </c>
      <c r="E221" s="48">
        <f t="shared" si="89"/>
        <v>0</v>
      </c>
      <c r="F221" s="48">
        <f t="shared" si="77"/>
        <v>0</v>
      </c>
      <c r="G221" s="48">
        <f t="shared" si="86"/>
        <v>0</v>
      </c>
      <c r="H221" s="48">
        <f t="shared" si="90"/>
        <v>0</v>
      </c>
      <c r="I221" s="48">
        <f t="shared" si="90"/>
        <v>0</v>
      </c>
      <c r="J221" s="48">
        <f t="shared" si="87"/>
        <v>0</v>
      </c>
      <c r="K221" s="6" t="b">
        <f t="shared" si="78"/>
        <v>1</v>
      </c>
      <c r="N221" s="2">
        <f t="shared" si="79"/>
        <v>0</v>
      </c>
      <c r="O221" s="2">
        <f>IFERROR(VLOOKUP($A221,'강서영업본부 IU'!$A:$H,3,FALSE),0)</f>
        <v>0</v>
      </c>
      <c r="P221" s="2">
        <f>IFERROR(VLOOKUP($A221,'강서영업본부 IU'!$A:$H,4,FALSE),0)</f>
        <v>0</v>
      </c>
      <c r="Q221" s="2">
        <f>IFERROR(VLOOKUP($A221,'강서영업본부 IU'!$A:$H,5,FALSE),0)</f>
        <v>0</v>
      </c>
      <c r="R221" s="2">
        <f>IFERROR(VLOOKUP($A221,'강서영업본부 IU'!$A:$H,6,FALSE),0)</f>
        <v>0</v>
      </c>
      <c r="T221" s="2">
        <f>IFERROR(VLOOKUP($A221,'강서영업본부 IU'!$A:$H,8,FALSE),0)</f>
        <v>0</v>
      </c>
      <c r="U221" s="2">
        <f>IFERROR(VLOOKUP($A221,'강서영업본부 IU'!$A:$H,9,FALSE),0)</f>
        <v>0</v>
      </c>
      <c r="V221" s="2" t="b">
        <f t="shared" si="80"/>
        <v>1</v>
      </c>
      <c r="Z221" s="6">
        <f t="shared" si="81"/>
        <v>0</v>
      </c>
      <c r="AA221" s="2">
        <f t="shared" si="82"/>
        <v>0</v>
      </c>
      <c r="AB221" s="2">
        <f t="shared" si="83"/>
        <v>0</v>
      </c>
      <c r="AC221" s="2">
        <f t="shared" si="84"/>
        <v>0</v>
      </c>
      <c r="AD221" s="2">
        <f t="shared" si="85"/>
        <v>0</v>
      </c>
      <c r="AE221" s="2">
        <f t="shared" si="92"/>
        <v>0</v>
      </c>
      <c r="AF221" s="2">
        <f t="shared" si="93"/>
        <v>0</v>
      </c>
      <c r="AG221" s="2" t="b">
        <f t="shared" si="88"/>
        <v>1</v>
      </c>
    </row>
    <row r="222" spans="1:33" ht="16" x14ac:dyDescent="0.25">
      <c r="A222" s="26" t="s">
        <v>110</v>
      </c>
      <c r="B222" s="48">
        <f t="shared" si="91"/>
        <v>0</v>
      </c>
      <c r="C222" s="48">
        <f t="shared" si="89"/>
        <v>0</v>
      </c>
      <c r="D222" s="48">
        <f t="shared" si="89"/>
        <v>0</v>
      </c>
      <c r="E222" s="48">
        <f t="shared" si="89"/>
        <v>0</v>
      </c>
      <c r="F222" s="48">
        <f t="shared" si="77"/>
        <v>0</v>
      </c>
      <c r="G222" s="48">
        <f t="shared" si="86"/>
        <v>0</v>
      </c>
      <c r="H222" s="48">
        <f t="shared" si="90"/>
        <v>0</v>
      </c>
      <c r="I222" s="48">
        <f t="shared" si="90"/>
        <v>0</v>
      </c>
      <c r="J222" s="48">
        <f t="shared" si="87"/>
        <v>0</v>
      </c>
      <c r="K222" s="6" t="b">
        <f t="shared" si="78"/>
        <v>1</v>
      </c>
      <c r="N222" s="2">
        <f t="shared" si="79"/>
        <v>0</v>
      </c>
      <c r="O222" s="2">
        <f>IFERROR(VLOOKUP($A222,'강서영업본부 IU'!$A:$H,3,FALSE),0)</f>
        <v>0</v>
      </c>
      <c r="P222" s="2">
        <f>IFERROR(VLOOKUP($A222,'강서영업본부 IU'!$A:$H,4,FALSE),0)</f>
        <v>0</v>
      </c>
      <c r="Q222" s="2">
        <f>IFERROR(VLOOKUP($A222,'강서영업본부 IU'!$A:$H,5,FALSE),0)</f>
        <v>0</v>
      </c>
      <c r="R222" s="2">
        <f>IFERROR(VLOOKUP($A222,'강서영업본부 IU'!$A:$H,6,FALSE),0)</f>
        <v>0</v>
      </c>
      <c r="T222" s="2">
        <f>IFERROR(VLOOKUP($A222,'강서영업본부 IU'!$A:$H,8,FALSE),0)</f>
        <v>0</v>
      </c>
      <c r="U222" s="2">
        <f>IFERROR(VLOOKUP($A222,'강서영업본부 IU'!$A:$H,9,FALSE),0)</f>
        <v>0</v>
      </c>
      <c r="V222" s="2" t="b">
        <f t="shared" si="80"/>
        <v>1</v>
      </c>
      <c r="Z222" s="6">
        <f t="shared" si="81"/>
        <v>0</v>
      </c>
      <c r="AA222" s="2">
        <f t="shared" si="82"/>
        <v>0</v>
      </c>
      <c r="AB222" s="2">
        <f t="shared" si="83"/>
        <v>0</v>
      </c>
      <c r="AC222" s="2">
        <f t="shared" si="84"/>
        <v>0</v>
      </c>
      <c r="AD222" s="2">
        <f t="shared" si="85"/>
        <v>0</v>
      </c>
      <c r="AE222" s="2">
        <f t="shared" si="92"/>
        <v>0</v>
      </c>
      <c r="AF222" s="2">
        <f t="shared" si="93"/>
        <v>0</v>
      </c>
      <c r="AG222" s="2" t="b">
        <f t="shared" si="88"/>
        <v>1</v>
      </c>
    </row>
    <row r="223" spans="1:33" ht="16" x14ac:dyDescent="0.25">
      <c r="A223" s="26" t="s">
        <v>339</v>
      </c>
      <c r="B223" s="48">
        <f t="shared" si="91"/>
        <v>0</v>
      </c>
      <c r="C223" s="48">
        <f t="shared" si="89"/>
        <v>0</v>
      </c>
      <c r="D223" s="48">
        <f t="shared" si="89"/>
        <v>0</v>
      </c>
      <c r="E223" s="48">
        <f t="shared" si="89"/>
        <v>0</v>
      </c>
      <c r="F223" s="48">
        <f t="shared" si="77"/>
        <v>0</v>
      </c>
      <c r="G223" s="48">
        <f t="shared" si="86"/>
        <v>0</v>
      </c>
      <c r="H223" s="48">
        <f t="shared" si="90"/>
        <v>0</v>
      </c>
      <c r="I223" s="48">
        <f t="shared" si="90"/>
        <v>0</v>
      </c>
      <c r="J223" s="48">
        <f t="shared" si="87"/>
        <v>0</v>
      </c>
      <c r="K223" s="6" t="b">
        <f t="shared" si="78"/>
        <v>1</v>
      </c>
      <c r="N223" s="2">
        <f t="shared" si="79"/>
        <v>0</v>
      </c>
      <c r="O223" s="2">
        <f>IFERROR(VLOOKUP($A223,'강서영업본부 IU'!$A:$H,3,FALSE),0)</f>
        <v>0</v>
      </c>
      <c r="P223" s="2">
        <f>IFERROR(VLOOKUP($A223,'강서영업본부 IU'!$A:$H,4,FALSE),0)</f>
        <v>0</v>
      </c>
      <c r="Q223" s="2">
        <f>IFERROR(VLOOKUP($A223,'강서영업본부 IU'!$A:$H,5,FALSE),0)</f>
        <v>0</v>
      </c>
      <c r="R223" s="2">
        <f>IFERROR(VLOOKUP($A223,'강서영업본부 IU'!$A:$H,6,FALSE),0)</f>
        <v>0</v>
      </c>
      <c r="T223" s="2">
        <f>IFERROR(VLOOKUP($A223,'강서영업본부 IU'!$A:$H,8,FALSE),0)</f>
        <v>0</v>
      </c>
      <c r="U223" s="2">
        <f>IFERROR(VLOOKUP($A223,'강서영업본부 IU'!$A:$H,9,FALSE),0)</f>
        <v>0</v>
      </c>
      <c r="V223" s="2" t="b">
        <f t="shared" si="80"/>
        <v>1</v>
      </c>
      <c r="Z223" s="6">
        <f t="shared" si="81"/>
        <v>0</v>
      </c>
      <c r="AA223" s="2">
        <f t="shared" si="82"/>
        <v>0</v>
      </c>
      <c r="AB223" s="2">
        <f t="shared" si="83"/>
        <v>0</v>
      </c>
      <c r="AC223" s="2">
        <f t="shared" si="84"/>
        <v>0</v>
      </c>
      <c r="AD223" s="2">
        <f t="shared" si="85"/>
        <v>0</v>
      </c>
      <c r="AE223" s="2">
        <f t="shared" si="92"/>
        <v>0</v>
      </c>
      <c r="AF223" s="2">
        <f t="shared" si="93"/>
        <v>0</v>
      </c>
      <c r="AG223" s="2" t="b">
        <f t="shared" si="88"/>
        <v>1</v>
      </c>
    </row>
    <row r="224" spans="1:33" ht="16" x14ac:dyDescent="0.25">
      <c r="A224" s="24" t="s">
        <v>246</v>
      </c>
      <c r="B224" s="48">
        <f t="shared" si="91"/>
        <v>0</v>
      </c>
      <c r="C224" s="48">
        <f t="shared" si="89"/>
        <v>0</v>
      </c>
      <c r="D224" s="48">
        <f t="shared" si="89"/>
        <v>0</v>
      </c>
      <c r="E224" s="48">
        <f t="shared" si="89"/>
        <v>0</v>
      </c>
      <c r="F224" s="48">
        <f t="shared" si="77"/>
        <v>0</v>
      </c>
      <c r="G224" s="48">
        <f t="shared" si="86"/>
        <v>0</v>
      </c>
      <c r="H224" s="48">
        <f t="shared" si="90"/>
        <v>0</v>
      </c>
      <c r="I224" s="48">
        <f t="shared" si="90"/>
        <v>0</v>
      </c>
      <c r="J224" s="48">
        <f t="shared" si="87"/>
        <v>0</v>
      </c>
      <c r="K224" s="6" t="b">
        <f t="shared" si="78"/>
        <v>1</v>
      </c>
      <c r="N224" s="2">
        <f t="shared" si="79"/>
        <v>0</v>
      </c>
      <c r="O224" s="2">
        <f>IFERROR(VLOOKUP($A224,'강서영업본부 IU'!$A:$H,3,FALSE),0)</f>
        <v>0</v>
      </c>
      <c r="P224" s="2">
        <f>IFERROR(VLOOKUP($A224,'강서영업본부 IU'!$A:$H,4,FALSE),0)</f>
        <v>0</v>
      </c>
      <c r="Q224" s="2">
        <f>IFERROR(VLOOKUP($A224,'강서영업본부 IU'!$A:$H,5,FALSE),0)</f>
        <v>0</v>
      </c>
      <c r="R224" s="2">
        <f>IFERROR(VLOOKUP($A224,'강서영업본부 IU'!$A:$H,6,FALSE),0)</f>
        <v>0</v>
      </c>
      <c r="T224" s="2">
        <f>IFERROR(VLOOKUP($A224,'강서영업본부 IU'!$A:$H,8,FALSE),0)</f>
        <v>0</v>
      </c>
      <c r="U224" s="2">
        <f>IFERROR(VLOOKUP($A224,'강서영업본부 IU'!$A:$H,9,FALSE),0)</f>
        <v>0</v>
      </c>
      <c r="V224" s="2" t="b">
        <f t="shared" si="80"/>
        <v>1</v>
      </c>
      <c r="Z224" s="6">
        <f t="shared" si="81"/>
        <v>0</v>
      </c>
      <c r="AA224" s="2">
        <f t="shared" si="82"/>
        <v>0</v>
      </c>
      <c r="AB224" s="2">
        <f t="shared" si="83"/>
        <v>0</v>
      </c>
      <c r="AC224" s="2">
        <f t="shared" si="84"/>
        <v>0</v>
      </c>
      <c r="AD224" s="2">
        <f t="shared" si="85"/>
        <v>0</v>
      </c>
      <c r="AE224" s="2">
        <f t="shared" si="92"/>
        <v>0</v>
      </c>
      <c r="AF224" s="2">
        <f t="shared" si="93"/>
        <v>0</v>
      </c>
      <c r="AG224" s="2" t="b">
        <f t="shared" si="88"/>
        <v>1</v>
      </c>
    </row>
    <row r="225" spans="1:33" ht="16" x14ac:dyDescent="0.25">
      <c r="A225" s="24" t="s">
        <v>111</v>
      </c>
      <c r="B225" s="48">
        <f t="shared" si="91"/>
        <v>0</v>
      </c>
      <c r="C225" s="48">
        <f t="shared" si="89"/>
        <v>0</v>
      </c>
      <c r="D225" s="48">
        <f t="shared" si="89"/>
        <v>0</v>
      </c>
      <c r="E225" s="48">
        <f t="shared" si="89"/>
        <v>0</v>
      </c>
      <c r="F225" s="48">
        <f t="shared" si="77"/>
        <v>0</v>
      </c>
      <c r="G225" s="48">
        <f t="shared" si="86"/>
        <v>0</v>
      </c>
      <c r="H225" s="48">
        <f t="shared" si="90"/>
        <v>0</v>
      </c>
      <c r="I225" s="48">
        <f t="shared" si="90"/>
        <v>0</v>
      </c>
      <c r="J225" s="48">
        <f t="shared" si="87"/>
        <v>0</v>
      </c>
      <c r="K225" s="6" t="b">
        <f t="shared" si="78"/>
        <v>1</v>
      </c>
      <c r="N225" s="2">
        <f t="shared" si="79"/>
        <v>0</v>
      </c>
      <c r="O225" s="2">
        <f>IFERROR(VLOOKUP($A225,'강서영업본부 IU'!$A:$H,3,FALSE),0)</f>
        <v>0</v>
      </c>
      <c r="P225" s="2">
        <f>IFERROR(VLOOKUP($A225,'강서영업본부 IU'!$A:$H,4,FALSE),0)</f>
        <v>0</v>
      </c>
      <c r="Q225" s="2">
        <f>IFERROR(VLOOKUP($A225,'강서영업본부 IU'!$A:$H,5,FALSE),0)</f>
        <v>0</v>
      </c>
      <c r="R225" s="2">
        <f>IFERROR(VLOOKUP($A225,'강서영업본부 IU'!$A:$H,6,FALSE),0)</f>
        <v>0</v>
      </c>
      <c r="T225" s="2">
        <f>IFERROR(VLOOKUP($A225,'강서영업본부 IU'!$A:$H,8,FALSE),0)</f>
        <v>0</v>
      </c>
      <c r="U225" s="2">
        <f>IFERROR(VLOOKUP($A225,'강서영업본부 IU'!$A:$H,9,FALSE),0)</f>
        <v>0</v>
      </c>
      <c r="V225" s="2" t="b">
        <f t="shared" si="80"/>
        <v>1</v>
      </c>
      <c r="Z225" s="6">
        <f t="shared" si="81"/>
        <v>0</v>
      </c>
      <c r="AA225" s="2">
        <f t="shared" si="82"/>
        <v>0</v>
      </c>
      <c r="AB225" s="2">
        <f t="shared" si="83"/>
        <v>0</v>
      </c>
      <c r="AC225" s="2">
        <f t="shared" si="84"/>
        <v>0</v>
      </c>
      <c r="AD225" s="2">
        <f t="shared" si="85"/>
        <v>0</v>
      </c>
      <c r="AE225" s="2">
        <f t="shared" si="92"/>
        <v>0</v>
      </c>
      <c r="AF225" s="2">
        <f t="shared" si="93"/>
        <v>0</v>
      </c>
      <c r="AG225" s="2" t="b">
        <f t="shared" si="88"/>
        <v>1</v>
      </c>
    </row>
    <row r="226" spans="1:33" ht="16" x14ac:dyDescent="0.25">
      <c r="A226" s="25" t="s">
        <v>177</v>
      </c>
      <c r="B226" s="48">
        <f t="shared" si="91"/>
        <v>0</v>
      </c>
      <c r="C226" s="48">
        <f t="shared" si="89"/>
        <v>0</v>
      </c>
      <c r="D226" s="48">
        <f t="shared" si="89"/>
        <v>0</v>
      </c>
      <c r="E226" s="48">
        <f t="shared" si="89"/>
        <v>0</v>
      </c>
      <c r="F226" s="48">
        <f t="shared" si="77"/>
        <v>0</v>
      </c>
      <c r="G226" s="48">
        <f t="shared" si="86"/>
        <v>0</v>
      </c>
      <c r="H226" s="48">
        <f t="shared" si="90"/>
        <v>0</v>
      </c>
      <c r="I226" s="48">
        <f t="shared" si="90"/>
        <v>0</v>
      </c>
      <c r="J226" s="48">
        <f t="shared" si="87"/>
        <v>0</v>
      </c>
      <c r="K226" s="6" t="b">
        <f t="shared" si="78"/>
        <v>1</v>
      </c>
      <c r="N226" s="2">
        <f t="shared" si="79"/>
        <v>0</v>
      </c>
      <c r="O226" s="2">
        <f>IFERROR(VLOOKUP($A226,'강서영업본부 IU'!$A:$H,3,FALSE),0)</f>
        <v>0</v>
      </c>
      <c r="P226" s="2">
        <f>IFERROR(VLOOKUP($A226,'강서영업본부 IU'!$A:$H,4,FALSE),0)</f>
        <v>0</v>
      </c>
      <c r="Q226" s="2">
        <f>IFERROR(VLOOKUP($A226,'강서영업본부 IU'!$A:$H,5,FALSE),0)</f>
        <v>0</v>
      </c>
      <c r="R226" s="2">
        <f>IFERROR(VLOOKUP($A226,'강서영업본부 IU'!$A:$H,6,FALSE),0)</f>
        <v>0</v>
      </c>
      <c r="T226" s="2">
        <f>IFERROR(VLOOKUP($A226,'강서영업본부 IU'!$A:$H,8,FALSE),0)</f>
        <v>0</v>
      </c>
      <c r="U226" s="2">
        <f>IFERROR(VLOOKUP($A226,'강서영업본부 IU'!$A:$H,9,FALSE),0)</f>
        <v>0</v>
      </c>
      <c r="V226" s="2" t="b">
        <f t="shared" si="80"/>
        <v>1</v>
      </c>
      <c r="Z226" s="6">
        <f t="shared" si="81"/>
        <v>0</v>
      </c>
      <c r="AA226" s="2">
        <f t="shared" si="82"/>
        <v>0</v>
      </c>
      <c r="AB226" s="2">
        <f t="shared" si="83"/>
        <v>0</v>
      </c>
      <c r="AC226" s="2">
        <f t="shared" si="84"/>
        <v>0</v>
      </c>
      <c r="AD226" s="2">
        <f t="shared" si="85"/>
        <v>0</v>
      </c>
      <c r="AE226" s="2">
        <f t="shared" si="92"/>
        <v>0</v>
      </c>
      <c r="AF226" s="2">
        <f t="shared" si="93"/>
        <v>0</v>
      </c>
      <c r="AG226" s="2" t="b">
        <f t="shared" si="88"/>
        <v>1</v>
      </c>
    </row>
    <row r="227" spans="1:33" ht="16" x14ac:dyDescent="0.25">
      <c r="A227" s="25" t="s">
        <v>247</v>
      </c>
      <c r="B227" s="48">
        <f t="shared" si="91"/>
        <v>0</v>
      </c>
      <c r="C227" s="48">
        <f t="shared" si="89"/>
        <v>0</v>
      </c>
      <c r="D227" s="48">
        <f t="shared" si="89"/>
        <v>0</v>
      </c>
      <c r="E227" s="48">
        <f t="shared" si="89"/>
        <v>0</v>
      </c>
      <c r="F227" s="48">
        <f t="shared" si="77"/>
        <v>0</v>
      </c>
      <c r="G227" s="48">
        <f t="shared" si="86"/>
        <v>0</v>
      </c>
      <c r="H227" s="48">
        <f t="shared" si="90"/>
        <v>0</v>
      </c>
      <c r="I227" s="48">
        <f t="shared" si="90"/>
        <v>0</v>
      </c>
      <c r="J227" s="48">
        <f t="shared" si="87"/>
        <v>0</v>
      </c>
      <c r="K227" s="6" t="b">
        <f t="shared" si="78"/>
        <v>1</v>
      </c>
      <c r="N227" s="2">
        <f t="shared" si="79"/>
        <v>0</v>
      </c>
      <c r="O227" s="2">
        <f>IFERROR(VLOOKUP($A227,'강서영업본부 IU'!$A:$H,3,FALSE),0)</f>
        <v>0</v>
      </c>
      <c r="P227" s="2">
        <f>IFERROR(VLOOKUP($A227,'강서영업본부 IU'!$A:$H,4,FALSE),0)</f>
        <v>0</v>
      </c>
      <c r="Q227" s="2">
        <f>IFERROR(VLOOKUP($A227,'강서영업본부 IU'!$A:$H,5,FALSE),0)</f>
        <v>0</v>
      </c>
      <c r="R227" s="2">
        <f>IFERROR(VLOOKUP($A227,'강서영업본부 IU'!$A:$H,6,FALSE),0)</f>
        <v>0</v>
      </c>
      <c r="T227" s="2">
        <f>IFERROR(VLOOKUP($A227,'강서영업본부 IU'!$A:$H,8,FALSE),0)</f>
        <v>0</v>
      </c>
      <c r="U227" s="2">
        <f>IFERROR(VLOOKUP($A227,'강서영업본부 IU'!$A:$H,9,FALSE),0)</f>
        <v>0</v>
      </c>
      <c r="V227" s="2" t="b">
        <f t="shared" si="80"/>
        <v>1</v>
      </c>
      <c r="Z227" s="6">
        <f t="shared" si="81"/>
        <v>0</v>
      </c>
      <c r="AA227" s="2">
        <f t="shared" si="82"/>
        <v>0</v>
      </c>
      <c r="AB227" s="2">
        <f t="shared" si="83"/>
        <v>0</v>
      </c>
      <c r="AC227" s="2">
        <f t="shared" si="84"/>
        <v>0</v>
      </c>
      <c r="AD227" s="2">
        <f t="shared" si="85"/>
        <v>0</v>
      </c>
      <c r="AE227" s="2">
        <f t="shared" si="92"/>
        <v>0</v>
      </c>
      <c r="AF227" s="2">
        <f t="shared" si="93"/>
        <v>0</v>
      </c>
      <c r="AG227" s="2" t="b">
        <f t="shared" si="88"/>
        <v>1</v>
      </c>
    </row>
    <row r="228" spans="1:33" ht="16" x14ac:dyDescent="0.25">
      <c r="A228" s="25" t="s">
        <v>258</v>
      </c>
      <c r="B228" s="48">
        <f t="shared" si="91"/>
        <v>0</v>
      </c>
      <c r="C228" s="48">
        <f t="shared" si="89"/>
        <v>0</v>
      </c>
      <c r="D228" s="48">
        <f t="shared" si="89"/>
        <v>0</v>
      </c>
      <c r="E228" s="48">
        <f t="shared" si="89"/>
        <v>0</v>
      </c>
      <c r="F228" s="48">
        <f t="shared" si="77"/>
        <v>0</v>
      </c>
      <c r="G228" s="48">
        <f t="shared" si="86"/>
        <v>0</v>
      </c>
      <c r="H228" s="48">
        <f t="shared" si="90"/>
        <v>0</v>
      </c>
      <c r="I228" s="48">
        <f t="shared" si="90"/>
        <v>0</v>
      </c>
      <c r="J228" s="48">
        <f t="shared" si="87"/>
        <v>0</v>
      </c>
      <c r="K228" s="6" t="b">
        <f t="shared" si="78"/>
        <v>1</v>
      </c>
      <c r="N228" s="2">
        <f t="shared" si="79"/>
        <v>0</v>
      </c>
      <c r="O228" s="2">
        <f>IFERROR(VLOOKUP($A228,'강서영업본부 IU'!$A:$H,3,FALSE),0)</f>
        <v>0</v>
      </c>
      <c r="P228" s="2">
        <f>IFERROR(VLOOKUP($A228,'강서영업본부 IU'!$A:$H,4,FALSE),0)</f>
        <v>0</v>
      </c>
      <c r="Q228" s="2">
        <f>IFERROR(VLOOKUP($A228,'강서영업본부 IU'!$A:$H,5,FALSE),0)</f>
        <v>0</v>
      </c>
      <c r="R228" s="2">
        <f>IFERROR(VLOOKUP($A228,'강서영업본부 IU'!$A:$H,6,FALSE),0)</f>
        <v>0</v>
      </c>
      <c r="T228" s="2">
        <f>IFERROR(VLOOKUP($A228,'강서영업본부 IU'!$A:$H,8,FALSE),0)</f>
        <v>0</v>
      </c>
      <c r="U228" s="2">
        <f>IFERROR(VLOOKUP($A228,'강서영업본부 IU'!$A:$H,9,FALSE),0)</f>
        <v>0</v>
      </c>
      <c r="V228" s="2" t="b">
        <f t="shared" si="80"/>
        <v>1</v>
      </c>
      <c r="Z228" s="6">
        <f t="shared" si="81"/>
        <v>0</v>
      </c>
      <c r="AA228" s="2">
        <f t="shared" si="82"/>
        <v>0</v>
      </c>
      <c r="AB228" s="2">
        <f t="shared" si="83"/>
        <v>0</v>
      </c>
      <c r="AC228" s="2">
        <f t="shared" si="84"/>
        <v>0</v>
      </c>
      <c r="AD228" s="2">
        <f t="shared" si="85"/>
        <v>0</v>
      </c>
      <c r="AE228" s="2">
        <f t="shared" si="92"/>
        <v>0</v>
      </c>
      <c r="AF228" s="2">
        <f t="shared" si="93"/>
        <v>0</v>
      </c>
      <c r="AG228" s="2" t="b">
        <f t="shared" si="88"/>
        <v>1</v>
      </c>
    </row>
    <row r="229" spans="1:33" ht="16" x14ac:dyDescent="0.25">
      <c r="A229" s="28" t="s">
        <v>248</v>
      </c>
      <c r="B229" s="48">
        <f t="shared" si="91"/>
        <v>0</v>
      </c>
      <c r="C229" s="48">
        <f t="shared" si="89"/>
        <v>0</v>
      </c>
      <c r="D229" s="48">
        <f t="shared" si="89"/>
        <v>0</v>
      </c>
      <c r="E229" s="48">
        <f t="shared" si="89"/>
        <v>0</v>
      </c>
      <c r="F229" s="48">
        <f t="shared" si="77"/>
        <v>0</v>
      </c>
      <c r="G229" s="48">
        <f t="shared" si="86"/>
        <v>0</v>
      </c>
      <c r="H229" s="48">
        <f t="shared" si="90"/>
        <v>0</v>
      </c>
      <c r="I229" s="48">
        <f t="shared" si="90"/>
        <v>0</v>
      </c>
      <c r="J229" s="48">
        <f t="shared" si="87"/>
        <v>0</v>
      </c>
      <c r="K229" s="6" t="b">
        <f t="shared" si="78"/>
        <v>1</v>
      </c>
      <c r="N229" s="2">
        <f t="shared" si="79"/>
        <v>0</v>
      </c>
      <c r="O229" s="2">
        <f>IFERROR(VLOOKUP($A229,'강서영업본부 IU'!$A:$H,3,FALSE),0)</f>
        <v>0</v>
      </c>
      <c r="P229" s="2">
        <f>IFERROR(VLOOKUP($A229,'강서영업본부 IU'!$A:$H,4,FALSE),0)</f>
        <v>0</v>
      </c>
      <c r="Q229" s="2">
        <f>IFERROR(VLOOKUP($A229,'강서영업본부 IU'!$A:$H,5,FALSE),0)</f>
        <v>0</v>
      </c>
      <c r="R229" s="2">
        <f>IFERROR(VLOOKUP($A229,'강서영업본부 IU'!$A:$H,6,FALSE),0)</f>
        <v>0</v>
      </c>
      <c r="T229" s="2">
        <f>IFERROR(VLOOKUP($A229,'강서영업본부 IU'!$A:$H,8,FALSE),0)</f>
        <v>0</v>
      </c>
      <c r="U229" s="2">
        <f>IFERROR(VLOOKUP($A229,'강서영업본부 IU'!$A:$H,9,FALSE),0)</f>
        <v>0</v>
      </c>
      <c r="V229" s="2" t="b">
        <f t="shared" si="80"/>
        <v>1</v>
      </c>
      <c r="Z229" s="6">
        <f t="shared" si="81"/>
        <v>0</v>
      </c>
      <c r="AA229" s="2">
        <f t="shared" si="82"/>
        <v>0</v>
      </c>
      <c r="AB229" s="2">
        <f t="shared" si="83"/>
        <v>0</v>
      </c>
      <c r="AC229" s="2">
        <f t="shared" si="84"/>
        <v>0</v>
      </c>
      <c r="AD229" s="2">
        <f t="shared" si="85"/>
        <v>0</v>
      </c>
      <c r="AE229" s="2">
        <f t="shared" si="92"/>
        <v>0</v>
      </c>
      <c r="AF229" s="2">
        <f t="shared" si="93"/>
        <v>0</v>
      </c>
      <c r="AG229" s="2" t="b">
        <f t="shared" si="88"/>
        <v>1</v>
      </c>
    </row>
    <row r="230" spans="1:33" ht="16" x14ac:dyDescent="0.25">
      <c r="A230" s="25" t="s">
        <v>112</v>
      </c>
      <c r="B230" s="48">
        <f t="shared" si="91"/>
        <v>0</v>
      </c>
      <c r="C230" s="48">
        <f t="shared" si="89"/>
        <v>0</v>
      </c>
      <c r="D230" s="48">
        <f t="shared" si="89"/>
        <v>0</v>
      </c>
      <c r="E230" s="48">
        <f t="shared" si="89"/>
        <v>0</v>
      </c>
      <c r="F230" s="48">
        <f t="shared" si="77"/>
        <v>0</v>
      </c>
      <c r="G230" s="48">
        <f t="shared" si="86"/>
        <v>0</v>
      </c>
      <c r="H230" s="48">
        <f t="shared" si="90"/>
        <v>0</v>
      </c>
      <c r="I230" s="48">
        <f t="shared" si="90"/>
        <v>0</v>
      </c>
      <c r="J230" s="48">
        <f t="shared" si="87"/>
        <v>0</v>
      </c>
      <c r="K230" s="6" t="b">
        <f t="shared" si="78"/>
        <v>1</v>
      </c>
      <c r="N230" s="2">
        <f t="shared" si="79"/>
        <v>0</v>
      </c>
      <c r="O230" s="2">
        <f>IFERROR(VLOOKUP($A230,'강서영업본부 IU'!$A:$H,3,FALSE),0)</f>
        <v>0</v>
      </c>
      <c r="P230" s="2">
        <f>IFERROR(VLOOKUP($A230,'강서영업본부 IU'!$A:$H,4,FALSE),0)</f>
        <v>0</v>
      </c>
      <c r="Q230" s="2">
        <f>IFERROR(VLOOKUP($A230,'강서영업본부 IU'!$A:$H,5,FALSE),0)</f>
        <v>0</v>
      </c>
      <c r="R230" s="2">
        <f>IFERROR(VLOOKUP($A230,'강서영업본부 IU'!$A:$H,6,FALSE),0)</f>
        <v>0</v>
      </c>
      <c r="T230" s="2">
        <f>IFERROR(VLOOKUP($A230,'강서영업본부 IU'!$A:$H,8,FALSE),0)</f>
        <v>0</v>
      </c>
      <c r="U230" s="2">
        <f>IFERROR(VLOOKUP($A230,'강서영업본부 IU'!$A:$H,9,FALSE),0)</f>
        <v>0</v>
      </c>
      <c r="V230" s="2" t="b">
        <f t="shared" si="80"/>
        <v>1</v>
      </c>
      <c r="Z230" s="6">
        <f t="shared" si="81"/>
        <v>0</v>
      </c>
      <c r="AA230" s="2">
        <f t="shared" si="82"/>
        <v>0</v>
      </c>
      <c r="AB230" s="2">
        <f t="shared" si="83"/>
        <v>0</v>
      </c>
      <c r="AC230" s="2">
        <f t="shared" si="84"/>
        <v>0</v>
      </c>
      <c r="AD230" s="2">
        <f t="shared" si="85"/>
        <v>0</v>
      </c>
      <c r="AE230" s="2">
        <f t="shared" si="92"/>
        <v>0</v>
      </c>
      <c r="AF230" s="2">
        <f t="shared" si="93"/>
        <v>0</v>
      </c>
      <c r="AG230" s="2" t="b">
        <f t="shared" si="88"/>
        <v>1</v>
      </c>
    </row>
    <row r="231" spans="1:33" ht="16" x14ac:dyDescent="0.25">
      <c r="A231" s="25" t="s">
        <v>249</v>
      </c>
      <c r="B231" s="48">
        <f t="shared" si="91"/>
        <v>0</v>
      </c>
      <c r="C231" s="48">
        <f t="shared" si="89"/>
        <v>0</v>
      </c>
      <c r="D231" s="48">
        <f t="shared" si="89"/>
        <v>0</v>
      </c>
      <c r="E231" s="48">
        <f t="shared" si="89"/>
        <v>0</v>
      </c>
      <c r="F231" s="48">
        <f t="shared" si="77"/>
        <v>0</v>
      </c>
      <c r="G231" s="48">
        <f t="shared" si="86"/>
        <v>0</v>
      </c>
      <c r="H231" s="48">
        <f t="shared" si="90"/>
        <v>0</v>
      </c>
      <c r="I231" s="48">
        <f t="shared" si="90"/>
        <v>0</v>
      </c>
      <c r="J231" s="48">
        <f t="shared" si="87"/>
        <v>0</v>
      </c>
      <c r="K231" s="6" t="b">
        <f t="shared" si="78"/>
        <v>1</v>
      </c>
      <c r="N231" s="2">
        <f t="shared" si="79"/>
        <v>0</v>
      </c>
      <c r="O231" s="2">
        <f>IFERROR(VLOOKUP($A231,'강서영업본부 IU'!$A:$H,3,FALSE),0)</f>
        <v>0</v>
      </c>
      <c r="P231" s="2">
        <f>IFERROR(VLOOKUP($A231,'강서영업본부 IU'!$A:$H,4,FALSE),0)</f>
        <v>0</v>
      </c>
      <c r="Q231" s="2">
        <f>IFERROR(VLOOKUP($A231,'강서영업본부 IU'!$A:$H,5,FALSE),0)</f>
        <v>0</v>
      </c>
      <c r="R231" s="2">
        <f>IFERROR(VLOOKUP($A231,'강서영업본부 IU'!$A:$H,6,FALSE),0)</f>
        <v>0</v>
      </c>
      <c r="T231" s="2">
        <f>IFERROR(VLOOKUP($A231,'강서영업본부 IU'!$A:$H,8,FALSE),0)</f>
        <v>0</v>
      </c>
      <c r="U231" s="2">
        <f>IFERROR(VLOOKUP($A231,'강서영업본부 IU'!$A:$H,9,FALSE),0)</f>
        <v>0</v>
      </c>
      <c r="V231" s="2" t="b">
        <f t="shared" si="80"/>
        <v>1</v>
      </c>
      <c r="Z231" s="6">
        <f t="shared" si="81"/>
        <v>0</v>
      </c>
      <c r="AA231" s="2">
        <f t="shared" si="82"/>
        <v>0</v>
      </c>
      <c r="AB231" s="2">
        <f t="shared" si="83"/>
        <v>0</v>
      </c>
      <c r="AC231" s="2">
        <f t="shared" si="84"/>
        <v>0</v>
      </c>
      <c r="AD231" s="2">
        <f t="shared" si="85"/>
        <v>0</v>
      </c>
      <c r="AE231" s="2">
        <f t="shared" si="92"/>
        <v>0</v>
      </c>
      <c r="AF231" s="2">
        <f t="shared" si="93"/>
        <v>0</v>
      </c>
      <c r="AG231" s="2" t="b">
        <f t="shared" si="88"/>
        <v>1</v>
      </c>
    </row>
    <row r="232" spans="1:33" ht="16" x14ac:dyDescent="0.25">
      <c r="A232" s="25" t="s">
        <v>250</v>
      </c>
      <c r="B232" s="48">
        <f t="shared" si="91"/>
        <v>0</v>
      </c>
      <c r="C232" s="48">
        <f t="shared" si="89"/>
        <v>0</v>
      </c>
      <c r="D232" s="48">
        <f t="shared" si="89"/>
        <v>0</v>
      </c>
      <c r="E232" s="48">
        <f t="shared" si="89"/>
        <v>0</v>
      </c>
      <c r="F232" s="48">
        <f t="shared" si="77"/>
        <v>0</v>
      </c>
      <c r="G232" s="48">
        <f t="shared" si="86"/>
        <v>0</v>
      </c>
      <c r="H232" s="48">
        <f t="shared" si="90"/>
        <v>0</v>
      </c>
      <c r="I232" s="48">
        <f t="shared" si="90"/>
        <v>0</v>
      </c>
      <c r="J232" s="48">
        <f t="shared" si="87"/>
        <v>0</v>
      </c>
      <c r="K232" s="6" t="b">
        <f t="shared" si="78"/>
        <v>1</v>
      </c>
      <c r="N232" s="2">
        <f t="shared" si="79"/>
        <v>0</v>
      </c>
      <c r="O232" s="2">
        <f>IFERROR(VLOOKUP($A232,'강서영업본부 IU'!$A:$H,3,FALSE),0)</f>
        <v>0</v>
      </c>
      <c r="P232" s="2">
        <f>IFERROR(VLOOKUP($A232,'강서영업본부 IU'!$A:$H,4,FALSE),0)</f>
        <v>0</v>
      </c>
      <c r="Q232" s="2">
        <f>IFERROR(VLOOKUP($A232,'강서영업본부 IU'!$A:$H,5,FALSE),0)</f>
        <v>0</v>
      </c>
      <c r="R232" s="2">
        <f>IFERROR(VLOOKUP($A232,'강서영업본부 IU'!$A:$H,6,FALSE),0)</f>
        <v>0</v>
      </c>
      <c r="T232" s="2">
        <f>IFERROR(VLOOKUP($A232,'강서영업본부 IU'!$A:$H,8,FALSE),0)</f>
        <v>0</v>
      </c>
      <c r="U232" s="2">
        <f>IFERROR(VLOOKUP($A232,'강서영업본부 IU'!$A:$H,9,FALSE),0)</f>
        <v>0</v>
      </c>
      <c r="V232" s="2" t="b">
        <f t="shared" si="80"/>
        <v>1</v>
      </c>
      <c r="Z232" s="6">
        <f t="shared" si="81"/>
        <v>0</v>
      </c>
      <c r="AA232" s="2">
        <f t="shared" si="82"/>
        <v>0</v>
      </c>
      <c r="AB232" s="2">
        <f t="shared" si="83"/>
        <v>0</v>
      </c>
      <c r="AC232" s="2">
        <f t="shared" si="84"/>
        <v>0</v>
      </c>
      <c r="AD232" s="2">
        <f t="shared" si="85"/>
        <v>0</v>
      </c>
      <c r="AE232" s="2">
        <f t="shared" si="92"/>
        <v>0</v>
      </c>
      <c r="AF232" s="2">
        <f t="shared" si="93"/>
        <v>0</v>
      </c>
      <c r="AG232" s="2" t="b">
        <f t="shared" si="88"/>
        <v>1</v>
      </c>
    </row>
    <row r="233" spans="1:33" ht="16" x14ac:dyDescent="0.25">
      <c r="A233" s="26" t="s">
        <v>113</v>
      </c>
      <c r="B233" s="48">
        <f t="shared" si="91"/>
        <v>0</v>
      </c>
      <c r="C233" s="48">
        <f t="shared" si="89"/>
        <v>0</v>
      </c>
      <c r="D233" s="48">
        <f t="shared" si="89"/>
        <v>0</v>
      </c>
      <c r="E233" s="48">
        <f t="shared" si="89"/>
        <v>0</v>
      </c>
      <c r="F233" s="48">
        <f t="shared" si="77"/>
        <v>0</v>
      </c>
      <c r="G233" s="48">
        <f t="shared" si="86"/>
        <v>0</v>
      </c>
      <c r="H233" s="48">
        <f t="shared" si="90"/>
        <v>0</v>
      </c>
      <c r="I233" s="48">
        <f t="shared" si="90"/>
        <v>0</v>
      </c>
      <c r="J233" s="48">
        <f t="shared" si="87"/>
        <v>0</v>
      </c>
      <c r="K233" s="6" t="b">
        <f t="shared" si="78"/>
        <v>1</v>
      </c>
      <c r="N233" s="2">
        <f t="shared" si="79"/>
        <v>0</v>
      </c>
      <c r="O233" s="2">
        <f>IFERROR(VLOOKUP($A233,'강서영업본부 IU'!$A:$H,3,FALSE),0)</f>
        <v>0</v>
      </c>
      <c r="P233" s="2">
        <f>IFERROR(VLOOKUP($A233,'강서영업본부 IU'!$A:$H,4,FALSE),0)</f>
        <v>0</v>
      </c>
      <c r="Q233" s="2">
        <f>IFERROR(VLOOKUP($A233,'강서영업본부 IU'!$A:$H,5,FALSE),0)</f>
        <v>0</v>
      </c>
      <c r="R233" s="2">
        <f>IFERROR(VLOOKUP($A233,'강서영업본부 IU'!$A:$H,6,FALSE),0)</f>
        <v>0</v>
      </c>
      <c r="T233" s="2">
        <f>IFERROR(VLOOKUP($A233,'강서영업본부 IU'!$A:$H,8,FALSE),0)</f>
        <v>0</v>
      </c>
      <c r="U233" s="2">
        <f>IFERROR(VLOOKUP($A233,'강서영업본부 IU'!$A:$H,9,FALSE),0)</f>
        <v>0</v>
      </c>
      <c r="V233" s="2" t="b">
        <f t="shared" si="80"/>
        <v>1</v>
      </c>
      <c r="Z233" s="6">
        <f t="shared" si="81"/>
        <v>0</v>
      </c>
      <c r="AA233" s="2">
        <f t="shared" si="82"/>
        <v>0</v>
      </c>
      <c r="AB233" s="2">
        <f t="shared" si="83"/>
        <v>0</v>
      </c>
      <c r="AC233" s="2">
        <f t="shared" si="84"/>
        <v>0</v>
      </c>
      <c r="AD233" s="2">
        <f t="shared" si="85"/>
        <v>0</v>
      </c>
      <c r="AE233" s="2">
        <f t="shared" si="92"/>
        <v>0</v>
      </c>
      <c r="AF233" s="2">
        <f t="shared" si="93"/>
        <v>0</v>
      </c>
      <c r="AG233" s="2" t="b">
        <f t="shared" si="88"/>
        <v>1</v>
      </c>
    </row>
    <row r="234" spans="1:33" ht="16" x14ac:dyDescent="0.25">
      <c r="A234" s="24" t="s">
        <v>114</v>
      </c>
      <c r="B234" s="48">
        <f t="shared" si="91"/>
        <v>0</v>
      </c>
      <c r="C234" s="48">
        <f t="shared" si="89"/>
        <v>0</v>
      </c>
      <c r="D234" s="48">
        <f t="shared" si="89"/>
        <v>0</v>
      </c>
      <c r="E234" s="48">
        <f t="shared" si="89"/>
        <v>0</v>
      </c>
      <c r="F234" s="48">
        <f t="shared" si="77"/>
        <v>0</v>
      </c>
      <c r="G234" s="48">
        <f t="shared" si="86"/>
        <v>0</v>
      </c>
      <c r="H234" s="48">
        <f t="shared" si="90"/>
        <v>0</v>
      </c>
      <c r="I234" s="48">
        <f t="shared" si="90"/>
        <v>0</v>
      </c>
      <c r="J234" s="48">
        <f t="shared" si="87"/>
        <v>0</v>
      </c>
      <c r="K234" s="6" t="b">
        <f t="shared" si="78"/>
        <v>1</v>
      </c>
      <c r="N234" s="2">
        <f t="shared" si="79"/>
        <v>0</v>
      </c>
      <c r="O234" s="2">
        <f>IFERROR(VLOOKUP($A234,'강서영업본부 IU'!$A:$H,3,FALSE),0)</f>
        <v>0</v>
      </c>
      <c r="P234" s="2">
        <f>IFERROR(VLOOKUP($A234,'강서영업본부 IU'!$A:$H,4,FALSE),0)</f>
        <v>0</v>
      </c>
      <c r="Q234" s="2">
        <f>IFERROR(VLOOKUP($A234,'강서영업본부 IU'!$A:$H,5,FALSE),0)</f>
        <v>0</v>
      </c>
      <c r="R234" s="2">
        <f>IFERROR(VLOOKUP($A234,'강서영업본부 IU'!$A:$H,6,FALSE),0)</f>
        <v>0</v>
      </c>
      <c r="T234" s="2">
        <f>IFERROR(VLOOKUP($A234,'강서영업본부 IU'!$A:$H,8,FALSE),0)</f>
        <v>0</v>
      </c>
      <c r="U234" s="2">
        <f>IFERROR(VLOOKUP($A234,'강서영업본부 IU'!$A:$H,9,FALSE),0)</f>
        <v>0</v>
      </c>
      <c r="V234" s="2" t="b">
        <f t="shared" si="80"/>
        <v>1</v>
      </c>
      <c r="Z234" s="6">
        <f t="shared" si="81"/>
        <v>0</v>
      </c>
      <c r="AA234" s="2">
        <f t="shared" si="82"/>
        <v>0</v>
      </c>
      <c r="AB234" s="2">
        <f t="shared" si="83"/>
        <v>0</v>
      </c>
      <c r="AC234" s="2">
        <f t="shared" si="84"/>
        <v>0</v>
      </c>
      <c r="AD234" s="2">
        <f t="shared" si="85"/>
        <v>0</v>
      </c>
      <c r="AE234" s="2">
        <f t="shared" si="92"/>
        <v>0</v>
      </c>
      <c r="AF234" s="2">
        <f t="shared" si="93"/>
        <v>0</v>
      </c>
      <c r="AG234" s="2" t="b">
        <f t="shared" si="88"/>
        <v>1</v>
      </c>
    </row>
    <row r="235" spans="1:33" ht="16" x14ac:dyDescent="0.25">
      <c r="A235" s="33" t="s">
        <v>259</v>
      </c>
      <c r="B235" s="48">
        <f t="shared" si="91"/>
        <v>932246156</v>
      </c>
      <c r="C235" s="48">
        <f t="shared" si="89"/>
        <v>549562604</v>
      </c>
      <c r="D235" s="48">
        <f t="shared" si="89"/>
        <v>344720029</v>
      </c>
      <c r="E235" s="48">
        <f t="shared" si="89"/>
        <v>122637917</v>
      </c>
      <c r="F235" s="48">
        <f t="shared" si="77"/>
        <v>0</v>
      </c>
      <c r="G235" s="48">
        <f t="shared" si="86"/>
        <v>-77988940.317605078</v>
      </c>
      <c r="H235" s="48">
        <f t="shared" si="90"/>
        <v>0</v>
      </c>
      <c r="I235" s="48">
        <f t="shared" si="90"/>
        <v>0</v>
      </c>
      <c r="J235" s="48">
        <f t="shared" si="87"/>
        <v>-6685453.6823949125</v>
      </c>
      <c r="K235" s="6" t="b">
        <f t="shared" si="78"/>
        <v>1</v>
      </c>
      <c r="N235" s="2">
        <f>N26-N27</f>
        <v>932246156</v>
      </c>
      <c r="O235" s="2">
        <f>O26-O27</f>
        <v>-84674394</v>
      </c>
      <c r="P235" s="2">
        <f t="shared" ref="P235:U235" si="94">P26-P27</f>
        <v>549562604</v>
      </c>
      <c r="Q235" s="2">
        <f t="shared" si="94"/>
        <v>344720029</v>
      </c>
      <c r="R235" s="2">
        <f t="shared" si="94"/>
        <v>122637917</v>
      </c>
      <c r="T235" s="2">
        <f t="shared" si="94"/>
        <v>0</v>
      </c>
      <c r="U235" s="2">
        <f t="shared" si="94"/>
        <v>0</v>
      </c>
      <c r="V235" s="2" t="b">
        <f t="shared" si="80"/>
        <v>1</v>
      </c>
      <c r="Z235" s="6">
        <f t="shared" si="81"/>
        <v>-84674394</v>
      </c>
      <c r="AA235" s="2">
        <f t="shared" si="82"/>
        <v>-47115327.976420671</v>
      </c>
      <c r="AB235" s="2">
        <f t="shared" si="83"/>
        <v>-30873612.341184411</v>
      </c>
      <c r="AC235" s="2">
        <f t="shared" si="84"/>
        <v>-6685453.6823949125</v>
      </c>
      <c r="AD235" s="2">
        <f t="shared" si="85"/>
        <v>0</v>
      </c>
      <c r="AE235" s="2">
        <f t="shared" si="92"/>
        <v>0</v>
      </c>
      <c r="AF235" s="2">
        <f t="shared" si="93"/>
        <v>0</v>
      </c>
      <c r="AG235" s="2" t="b">
        <f t="shared" si="88"/>
        <v>1</v>
      </c>
    </row>
    <row r="236" spans="1:33" ht="16" x14ac:dyDescent="0.25">
      <c r="A236" s="24" t="s">
        <v>115</v>
      </c>
      <c r="B236" s="48">
        <f t="shared" si="91"/>
        <v>0</v>
      </c>
      <c r="C236" s="48">
        <f t="shared" si="89"/>
        <v>0</v>
      </c>
      <c r="D236" s="48">
        <f t="shared" si="89"/>
        <v>0</v>
      </c>
      <c r="E236" s="48">
        <f t="shared" si="89"/>
        <v>0</v>
      </c>
      <c r="F236" s="48">
        <f t="shared" si="77"/>
        <v>0</v>
      </c>
      <c r="G236" s="48">
        <f t="shared" si="86"/>
        <v>0</v>
      </c>
      <c r="H236" s="48">
        <f t="shared" si="90"/>
        <v>0</v>
      </c>
      <c r="I236" s="48">
        <f t="shared" si="90"/>
        <v>0</v>
      </c>
      <c r="J236" s="48">
        <f t="shared" si="87"/>
        <v>0</v>
      </c>
      <c r="K236" s="6" t="b">
        <f t="shared" si="78"/>
        <v>1</v>
      </c>
      <c r="N236" s="2">
        <f t="shared" ref="N236:N253" si="95">SUM(O236:U236)</f>
        <v>0</v>
      </c>
      <c r="O236" s="2">
        <f>IFERROR(VLOOKUP($A236,'강서영업본부 IU'!$A:$H,3,FALSE),0)</f>
        <v>0</v>
      </c>
      <c r="P236" s="2">
        <f>IFERROR(VLOOKUP($A236,'강서영업본부 IU'!$A:$H,4,FALSE),0)</f>
        <v>0</v>
      </c>
      <c r="Q236" s="2">
        <f>IFERROR(VLOOKUP($A236,'강서영업본부 IU'!$A:$H,5,FALSE),0)</f>
        <v>0</v>
      </c>
      <c r="R236" s="2">
        <f>IFERROR(VLOOKUP($A236,'강서영업본부 IU'!$A:$H,6,FALSE),0)</f>
        <v>0</v>
      </c>
      <c r="T236" s="2">
        <f>IFERROR(VLOOKUP($A236,'강서영업본부 IU'!$A:$H,8,FALSE),0)</f>
        <v>0</v>
      </c>
      <c r="U236" s="2">
        <f>IFERROR(VLOOKUP($A236,'강서영업본부 IU'!$A:$H,9,FALSE),0)</f>
        <v>0</v>
      </c>
      <c r="V236" s="2" t="b">
        <f t="shared" si="80"/>
        <v>1</v>
      </c>
      <c r="Z236" s="6">
        <f t="shared" si="81"/>
        <v>0</v>
      </c>
      <c r="AA236" s="2">
        <f t="shared" si="82"/>
        <v>0</v>
      </c>
      <c r="AB236" s="2">
        <f t="shared" si="83"/>
        <v>0</v>
      </c>
      <c r="AC236" s="2">
        <f t="shared" si="84"/>
        <v>0</v>
      </c>
      <c r="AD236" s="2">
        <f t="shared" si="85"/>
        <v>0</v>
      </c>
      <c r="AE236" s="2">
        <f t="shared" si="92"/>
        <v>0</v>
      </c>
      <c r="AF236" s="2">
        <f t="shared" si="93"/>
        <v>0</v>
      </c>
      <c r="AG236" s="2" t="b">
        <f t="shared" si="88"/>
        <v>1</v>
      </c>
    </row>
    <row r="237" spans="1:33" ht="16" x14ac:dyDescent="0.25">
      <c r="A237" s="23" t="s">
        <v>179</v>
      </c>
      <c r="B237" s="48">
        <f t="shared" si="91"/>
        <v>0</v>
      </c>
      <c r="C237" s="48">
        <f t="shared" si="89"/>
        <v>0</v>
      </c>
      <c r="D237" s="48">
        <f t="shared" si="89"/>
        <v>0</v>
      </c>
      <c r="E237" s="48">
        <f t="shared" si="89"/>
        <v>0</v>
      </c>
      <c r="F237" s="48">
        <f t="shared" si="77"/>
        <v>0</v>
      </c>
      <c r="G237" s="48">
        <f t="shared" si="86"/>
        <v>0</v>
      </c>
      <c r="H237" s="48">
        <f t="shared" si="90"/>
        <v>0</v>
      </c>
      <c r="I237" s="48">
        <f t="shared" si="90"/>
        <v>0</v>
      </c>
      <c r="J237" s="48">
        <f t="shared" si="87"/>
        <v>0</v>
      </c>
      <c r="K237" s="6" t="b">
        <f t="shared" si="78"/>
        <v>1</v>
      </c>
      <c r="N237" s="2">
        <f t="shared" si="95"/>
        <v>0</v>
      </c>
      <c r="O237" s="2">
        <f>IFERROR(VLOOKUP($A237,'강서영업본부 IU'!$A:$H,3,FALSE),0)</f>
        <v>0</v>
      </c>
      <c r="P237" s="2">
        <f>IFERROR(VLOOKUP($A237,'강서영업본부 IU'!$A:$H,4,FALSE),0)</f>
        <v>0</v>
      </c>
      <c r="Q237" s="2">
        <f>IFERROR(VLOOKUP($A237,'강서영업본부 IU'!$A:$H,5,FALSE),0)</f>
        <v>0</v>
      </c>
      <c r="R237" s="2">
        <f>IFERROR(VLOOKUP($A237,'강서영업본부 IU'!$A:$H,6,FALSE),0)</f>
        <v>0</v>
      </c>
      <c r="T237" s="2">
        <f>IFERROR(VLOOKUP($A237,'강서영업본부 IU'!$A:$H,8,FALSE),0)</f>
        <v>0</v>
      </c>
      <c r="U237" s="2">
        <f>IFERROR(VLOOKUP($A237,'강서영업본부 IU'!$A:$H,9,FALSE),0)</f>
        <v>0</v>
      </c>
      <c r="V237" s="2" t="b">
        <f t="shared" si="80"/>
        <v>1</v>
      </c>
      <c r="Z237" s="6">
        <f t="shared" si="81"/>
        <v>0</v>
      </c>
      <c r="AA237" s="2">
        <f t="shared" si="82"/>
        <v>0</v>
      </c>
      <c r="AB237" s="2">
        <f t="shared" si="83"/>
        <v>0</v>
      </c>
      <c r="AC237" s="2">
        <f t="shared" si="84"/>
        <v>0</v>
      </c>
      <c r="AD237" s="2">
        <f t="shared" si="85"/>
        <v>0</v>
      </c>
      <c r="AE237" s="2">
        <f t="shared" si="92"/>
        <v>0</v>
      </c>
      <c r="AF237" s="2">
        <f t="shared" si="93"/>
        <v>0</v>
      </c>
      <c r="AG237" s="2" t="b">
        <f t="shared" si="88"/>
        <v>1</v>
      </c>
    </row>
    <row r="238" spans="1:33" ht="16" x14ac:dyDescent="0.25">
      <c r="A238" s="23" t="s">
        <v>180</v>
      </c>
      <c r="B238" s="48">
        <f t="shared" si="91"/>
        <v>0</v>
      </c>
      <c r="C238" s="48">
        <f t="shared" si="89"/>
        <v>0</v>
      </c>
      <c r="D238" s="48">
        <f t="shared" si="89"/>
        <v>0</v>
      </c>
      <c r="E238" s="48">
        <f t="shared" si="89"/>
        <v>0</v>
      </c>
      <c r="F238" s="48">
        <f t="shared" si="77"/>
        <v>0</v>
      </c>
      <c r="G238" s="48">
        <f t="shared" si="86"/>
        <v>0</v>
      </c>
      <c r="H238" s="48">
        <f t="shared" si="90"/>
        <v>0</v>
      </c>
      <c r="I238" s="48">
        <f t="shared" si="90"/>
        <v>0</v>
      </c>
      <c r="J238" s="48">
        <f t="shared" si="87"/>
        <v>0</v>
      </c>
      <c r="K238" s="6" t="b">
        <f t="shared" si="78"/>
        <v>1</v>
      </c>
      <c r="N238" s="2">
        <f t="shared" si="95"/>
        <v>0</v>
      </c>
      <c r="O238" s="2">
        <f>IFERROR(VLOOKUP($A238,'강서영업본부 IU'!$A:$H,3,FALSE),0)</f>
        <v>0</v>
      </c>
      <c r="P238" s="2">
        <f>IFERROR(VLOOKUP($A238,'강서영업본부 IU'!$A:$H,4,FALSE),0)</f>
        <v>0</v>
      </c>
      <c r="Q238" s="2">
        <f>IFERROR(VLOOKUP($A238,'강서영업본부 IU'!$A:$H,5,FALSE),0)</f>
        <v>0</v>
      </c>
      <c r="R238" s="2">
        <f>IFERROR(VLOOKUP($A238,'강서영업본부 IU'!$A:$H,6,FALSE),0)</f>
        <v>0</v>
      </c>
      <c r="T238" s="2">
        <f>IFERROR(VLOOKUP($A238,'강서영업본부 IU'!$A:$H,8,FALSE),0)</f>
        <v>0</v>
      </c>
      <c r="U238" s="2">
        <f>IFERROR(VLOOKUP($A238,'강서영업본부 IU'!$A:$H,9,FALSE),0)</f>
        <v>0</v>
      </c>
      <c r="V238" s="2" t="b">
        <f t="shared" si="80"/>
        <v>1</v>
      </c>
      <c r="Z238" s="6">
        <f t="shared" si="81"/>
        <v>0</v>
      </c>
      <c r="AA238" s="2">
        <f t="shared" si="82"/>
        <v>0</v>
      </c>
      <c r="AB238" s="2">
        <f t="shared" si="83"/>
        <v>0</v>
      </c>
      <c r="AC238" s="2">
        <f t="shared" si="84"/>
        <v>0</v>
      </c>
      <c r="AD238" s="2">
        <f t="shared" si="85"/>
        <v>0</v>
      </c>
      <c r="AE238" s="2">
        <f t="shared" si="92"/>
        <v>0</v>
      </c>
      <c r="AF238" s="2">
        <f t="shared" si="93"/>
        <v>0</v>
      </c>
      <c r="AG238" s="2" t="b">
        <f t="shared" si="88"/>
        <v>1</v>
      </c>
    </row>
    <row r="239" spans="1:33" ht="16" x14ac:dyDescent="0.25">
      <c r="A239" s="23" t="s">
        <v>335</v>
      </c>
      <c r="B239" s="48">
        <f t="shared" si="91"/>
        <v>0</v>
      </c>
      <c r="C239" s="48">
        <f t="shared" si="89"/>
        <v>0</v>
      </c>
      <c r="D239" s="48">
        <f t="shared" si="89"/>
        <v>0</v>
      </c>
      <c r="E239" s="48">
        <f t="shared" si="89"/>
        <v>0</v>
      </c>
      <c r="F239" s="48">
        <f t="shared" si="77"/>
        <v>0</v>
      </c>
      <c r="G239" s="48">
        <f t="shared" si="86"/>
        <v>0</v>
      </c>
      <c r="H239" s="48">
        <f t="shared" si="90"/>
        <v>0</v>
      </c>
      <c r="I239" s="48">
        <f t="shared" si="90"/>
        <v>0</v>
      </c>
      <c r="J239" s="48">
        <f t="shared" si="87"/>
        <v>0</v>
      </c>
      <c r="K239" s="6" t="b">
        <f t="shared" si="78"/>
        <v>1</v>
      </c>
      <c r="N239" s="2">
        <f t="shared" si="95"/>
        <v>0</v>
      </c>
      <c r="O239" s="2">
        <f>IFERROR(VLOOKUP($A239,'강서영업본부 IU'!$A:$H,3,FALSE),0)</f>
        <v>0</v>
      </c>
      <c r="P239" s="2">
        <f>IFERROR(VLOOKUP($A239,'강서영업본부 IU'!$A:$H,4,FALSE),0)</f>
        <v>0</v>
      </c>
      <c r="Q239" s="2">
        <f>IFERROR(VLOOKUP($A239,'강서영업본부 IU'!$A:$H,5,FALSE),0)</f>
        <v>0</v>
      </c>
      <c r="R239" s="2">
        <f>IFERROR(VLOOKUP($A239,'강서영업본부 IU'!$A:$H,6,FALSE),0)</f>
        <v>0</v>
      </c>
      <c r="T239" s="2">
        <f>IFERROR(VLOOKUP($A239,'강서영업본부 IU'!$A:$H,8,FALSE),0)</f>
        <v>0</v>
      </c>
      <c r="U239" s="2">
        <f>IFERROR(VLOOKUP($A239,'강서영업본부 IU'!$A:$H,9,FALSE),0)</f>
        <v>0</v>
      </c>
      <c r="V239" s="2" t="b">
        <f t="shared" si="80"/>
        <v>1</v>
      </c>
      <c r="Z239" s="6">
        <f t="shared" si="81"/>
        <v>0</v>
      </c>
      <c r="AA239" s="2">
        <f t="shared" si="82"/>
        <v>0</v>
      </c>
      <c r="AB239" s="2">
        <f t="shared" si="83"/>
        <v>0</v>
      </c>
      <c r="AC239" s="2">
        <f t="shared" si="84"/>
        <v>0</v>
      </c>
      <c r="AD239" s="2">
        <f t="shared" si="85"/>
        <v>0</v>
      </c>
      <c r="AE239" s="2">
        <f t="shared" si="92"/>
        <v>0</v>
      </c>
      <c r="AF239" s="2">
        <f t="shared" si="93"/>
        <v>0</v>
      </c>
      <c r="AG239" s="2" t="b">
        <f t="shared" si="88"/>
        <v>1</v>
      </c>
    </row>
    <row r="240" spans="1:33" ht="16" x14ac:dyDescent="0.25">
      <c r="A240" s="23" t="s">
        <v>251</v>
      </c>
      <c r="B240" s="48">
        <f t="shared" si="91"/>
        <v>0</v>
      </c>
      <c r="C240" s="48">
        <f t="shared" si="89"/>
        <v>0</v>
      </c>
      <c r="D240" s="48">
        <f t="shared" si="89"/>
        <v>0</v>
      </c>
      <c r="E240" s="48">
        <f t="shared" si="89"/>
        <v>0</v>
      </c>
      <c r="F240" s="48">
        <f t="shared" si="77"/>
        <v>0</v>
      </c>
      <c r="G240" s="48">
        <f t="shared" si="86"/>
        <v>0</v>
      </c>
      <c r="H240" s="48">
        <f t="shared" si="90"/>
        <v>0</v>
      </c>
      <c r="I240" s="48">
        <f t="shared" si="90"/>
        <v>0</v>
      </c>
      <c r="J240" s="48">
        <f t="shared" si="87"/>
        <v>0</v>
      </c>
      <c r="K240" s="6" t="b">
        <f t="shared" si="78"/>
        <v>1</v>
      </c>
      <c r="N240" s="2">
        <f t="shared" si="95"/>
        <v>0</v>
      </c>
      <c r="O240" s="2">
        <f>IFERROR(VLOOKUP($A240,'강서영업본부 IU'!$A:$H,3,FALSE),0)</f>
        <v>0</v>
      </c>
      <c r="P240" s="2">
        <f>IFERROR(VLOOKUP($A240,'강서영업본부 IU'!$A:$H,4,FALSE),0)</f>
        <v>0</v>
      </c>
      <c r="Q240" s="2">
        <f>IFERROR(VLOOKUP($A240,'강서영업본부 IU'!$A:$H,5,FALSE),0)</f>
        <v>0</v>
      </c>
      <c r="R240" s="2">
        <f>IFERROR(VLOOKUP($A240,'강서영업본부 IU'!$A:$H,6,FALSE),0)</f>
        <v>0</v>
      </c>
      <c r="T240" s="2">
        <f>IFERROR(VLOOKUP($A240,'강서영업본부 IU'!$A:$H,8,FALSE),0)</f>
        <v>0</v>
      </c>
      <c r="U240" s="2">
        <f>IFERROR(VLOOKUP($A240,'강서영업본부 IU'!$A:$H,9,FALSE),0)</f>
        <v>0</v>
      </c>
      <c r="V240" s="2" t="b">
        <f t="shared" si="80"/>
        <v>1</v>
      </c>
      <c r="Z240" s="6">
        <f t="shared" si="81"/>
        <v>0</v>
      </c>
      <c r="AA240" s="2">
        <f t="shared" si="82"/>
        <v>0</v>
      </c>
      <c r="AB240" s="2">
        <f t="shared" si="83"/>
        <v>0</v>
      </c>
      <c r="AC240" s="2">
        <f t="shared" si="84"/>
        <v>0</v>
      </c>
      <c r="AD240" s="2">
        <f t="shared" si="85"/>
        <v>0</v>
      </c>
      <c r="AE240" s="2">
        <f t="shared" si="92"/>
        <v>0</v>
      </c>
      <c r="AF240" s="2">
        <f t="shared" si="93"/>
        <v>0</v>
      </c>
      <c r="AG240" s="2" t="b">
        <f t="shared" si="88"/>
        <v>1</v>
      </c>
    </row>
    <row r="241" spans="1:33" ht="16" x14ac:dyDescent="0.25">
      <c r="A241" s="112" t="s">
        <v>283</v>
      </c>
      <c r="B241" s="48">
        <f t="shared" si="91"/>
        <v>0</v>
      </c>
      <c r="C241" s="48">
        <f t="shared" si="89"/>
        <v>0</v>
      </c>
      <c r="D241" s="48">
        <f t="shared" si="89"/>
        <v>0</v>
      </c>
      <c r="E241" s="48">
        <f t="shared" si="89"/>
        <v>0</v>
      </c>
      <c r="F241" s="48">
        <f t="shared" si="77"/>
        <v>0</v>
      </c>
      <c r="G241" s="48">
        <f t="shared" si="86"/>
        <v>0</v>
      </c>
      <c r="H241" s="48">
        <f t="shared" si="90"/>
        <v>0</v>
      </c>
      <c r="I241" s="48">
        <f t="shared" si="90"/>
        <v>0</v>
      </c>
      <c r="J241" s="48">
        <f t="shared" si="87"/>
        <v>0</v>
      </c>
      <c r="K241" s="6" t="b">
        <f t="shared" si="78"/>
        <v>1</v>
      </c>
      <c r="N241" s="2">
        <f t="shared" si="95"/>
        <v>0</v>
      </c>
      <c r="O241" s="2">
        <f>IFERROR(VLOOKUP($A241,'강서영업본부 IU'!$A:$H,3,FALSE),0)</f>
        <v>0</v>
      </c>
      <c r="P241" s="2">
        <f>IFERROR(VLOOKUP($A241,'강서영업본부 IU'!$A:$H,4,FALSE),0)</f>
        <v>0</v>
      </c>
      <c r="Q241" s="2">
        <f>IFERROR(VLOOKUP($A241,'강서영업본부 IU'!$A:$H,5,FALSE),0)</f>
        <v>0</v>
      </c>
      <c r="R241" s="2">
        <f>IFERROR(VLOOKUP($A241,'강서영업본부 IU'!$A:$H,6,FALSE),0)</f>
        <v>0</v>
      </c>
      <c r="T241" s="2">
        <f>IFERROR(VLOOKUP($A241,'강서영업본부 IU'!$A:$H,8,FALSE),0)</f>
        <v>0</v>
      </c>
      <c r="U241" s="2">
        <f>IFERROR(VLOOKUP($A241,'강서영업본부 IU'!$A:$H,9,FALSE),0)</f>
        <v>0</v>
      </c>
      <c r="V241" s="2" t="b">
        <f t="shared" si="80"/>
        <v>1</v>
      </c>
      <c r="Z241" s="6">
        <f t="shared" si="81"/>
        <v>0</v>
      </c>
      <c r="AA241" s="2">
        <f t="shared" si="82"/>
        <v>0</v>
      </c>
      <c r="AB241" s="2">
        <f t="shared" si="83"/>
        <v>0</v>
      </c>
      <c r="AC241" s="2">
        <f t="shared" si="84"/>
        <v>0</v>
      </c>
      <c r="AD241" s="2">
        <f t="shared" si="85"/>
        <v>0</v>
      </c>
      <c r="AE241" s="2">
        <f t="shared" si="92"/>
        <v>0</v>
      </c>
      <c r="AF241" s="2">
        <f t="shared" si="93"/>
        <v>0</v>
      </c>
      <c r="AG241" s="2" t="b">
        <f t="shared" si="88"/>
        <v>1</v>
      </c>
    </row>
    <row r="242" spans="1:33" ht="16" x14ac:dyDescent="0.25">
      <c r="A242" s="56" t="s">
        <v>302</v>
      </c>
      <c r="B242" s="48">
        <f t="shared" si="91"/>
        <v>0</v>
      </c>
      <c r="C242" s="48">
        <f t="shared" si="89"/>
        <v>0</v>
      </c>
      <c r="D242" s="48">
        <f t="shared" si="89"/>
        <v>0</v>
      </c>
      <c r="E242" s="48">
        <f t="shared" si="89"/>
        <v>0</v>
      </c>
      <c r="F242" s="48">
        <f t="shared" si="77"/>
        <v>0</v>
      </c>
      <c r="G242" s="48">
        <f t="shared" si="86"/>
        <v>0</v>
      </c>
      <c r="H242" s="48">
        <f t="shared" si="90"/>
        <v>0</v>
      </c>
      <c r="I242" s="48">
        <f t="shared" si="90"/>
        <v>0</v>
      </c>
      <c r="J242" s="48">
        <f t="shared" si="87"/>
        <v>0</v>
      </c>
      <c r="K242" s="6" t="b">
        <f t="shared" si="78"/>
        <v>1</v>
      </c>
      <c r="N242" s="2">
        <f t="shared" si="95"/>
        <v>0</v>
      </c>
      <c r="O242" s="2">
        <f>IFERROR(VLOOKUP($A242,'강서영업본부 IU'!$A:$H,3,FALSE),0)</f>
        <v>0</v>
      </c>
      <c r="P242" s="2">
        <f>IFERROR(VLOOKUP($A242,'강서영업본부 IU'!$A:$H,4,FALSE),0)</f>
        <v>0</v>
      </c>
      <c r="Q242" s="2">
        <f>IFERROR(VLOOKUP($A242,'강서영업본부 IU'!$A:$H,5,FALSE),0)</f>
        <v>0</v>
      </c>
      <c r="R242" s="2">
        <f>IFERROR(VLOOKUP($A242,'강서영업본부 IU'!$A:$H,6,FALSE),0)</f>
        <v>0</v>
      </c>
      <c r="T242" s="2">
        <f>IFERROR(VLOOKUP($A242,'강서영업본부 IU'!$A:$H,8,FALSE),0)</f>
        <v>0</v>
      </c>
      <c r="U242" s="2">
        <f>IFERROR(VLOOKUP($A242,'강서영업본부 IU'!$A:$H,9,FALSE),0)</f>
        <v>0</v>
      </c>
      <c r="V242" s="2" t="b">
        <f t="shared" si="80"/>
        <v>1</v>
      </c>
      <c r="Z242" s="6">
        <f t="shared" si="81"/>
        <v>0</v>
      </c>
      <c r="AA242" s="2">
        <f t="shared" si="82"/>
        <v>0</v>
      </c>
      <c r="AB242" s="2">
        <f t="shared" si="83"/>
        <v>0</v>
      </c>
      <c r="AC242" s="2">
        <f t="shared" si="84"/>
        <v>0</v>
      </c>
      <c r="AD242" s="2">
        <f t="shared" si="85"/>
        <v>0</v>
      </c>
      <c r="AE242" s="2">
        <f t="shared" si="92"/>
        <v>0</v>
      </c>
      <c r="AF242" s="2">
        <f t="shared" si="93"/>
        <v>0</v>
      </c>
      <c r="AG242" s="2" t="b">
        <f t="shared" si="88"/>
        <v>1</v>
      </c>
    </row>
    <row r="243" spans="1:33" ht="16" x14ac:dyDescent="0.25">
      <c r="A243" s="23" t="s">
        <v>181</v>
      </c>
      <c r="B243" s="48">
        <f t="shared" si="91"/>
        <v>0</v>
      </c>
      <c r="C243" s="48">
        <f t="shared" si="89"/>
        <v>0</v>
      </c>
      <c r="D243" s="48">
        <f t="shared" si="89"/>
        <v>0</v>
      </c>
      <c r="E243" s="48">
        <f t="shared" si="89"/>
        <v>0</v>
      </c>
      <c r="F243" s="48">
        <f t="shared" si="77"/>
        <v>0</v>
      </c>
      <c r="G243" s="48">
        <f t="shared" si="86"/>
        <v>0</v>
      </c>
      <c r="H243" s="48">
        <f t="shared" si="90"/>
        <v>0</v>
      </c>
      <c r="I243" s="48">
        <f t="shared" si="90"/>
        <v>0</v>
      </c>
      <c r="J243" s="48">
        <f t="shared" si="87"/>
        <v>0</v>
      </c>
      <c r="K243" s="6" t="b">
        <f t="shared" si="78"/>
        <v>1</v>
      </c>
      <c r="N243" s="2">
        <f t="shared" si="95"/>
        <v>0</v>
      </c>
      <c r="O243" s="2">
        <f>IFERROR(VLOOKUP($A243,'강서영업본부 IU'!$A:$H,3,FALSE),0)</f>
        <v>0</v>
      </c>
      <c r="P243" s="2">
        <f>IFERROR(VLOOKUP($A243,'강서영업본부 IU'!$A:$H,4,FALSE),0)</f>
        <v>0</v>
      </c>
      <c r="Q243" s="2">
        <f>IFERROR(VLOOKUP($A243,'강서영업본부 IU'!$A:$H,5,FALSE),0)</f>
        <v>0</v>
      </c>
      <c r="R243" s="2">
        <f>IFERROR(VLOOKUP($A243,'강서영업본부 IU'!$A:$H,6,FALSE),0)</f>
        <v>0</v>
      </c>
      <c r="T243" s="2">
        <f>IFERROR(VLOOKUP($A243,'강서영업본부 IU'!$A:$H,8,FALSE),0)</f>
        <v>0</v>
      </c>
      <c r="U243" s="2">
        <f>IFERROR(VLOOKUP($A243,'강서영업본부 IU'!$A:$H,9,FALSE),0)</f>
        <v>0</v>
      </c>
      <c r="V243" s="2" t="b">
        <f t="shared" si="80"/>
        <v>1</v>
      </c>
      <c r="Z243" s="6">
        <f t="shared" si="81"/>
        <v>0</v>
      </c>
      <c r="AA243" s="2">
        <f t="shared" si="82"/>
        <v>0</v>
      </c>
      <c r="AB243" s="2">
        <f t="shared" si="83"/>
        <v>0</v>
      </c>
      <c r="AC243" s="2">
        <f t="shared" si="84"/>
        <v>0</v>
      </c>
      <c r="AD243" s="2">
        <f t="shared" si="85"/>
        <v>0</v>
      </c>
      <c r="AE243" s="2">
        <f t="shared" si="92"/>
        <v>0</v>
      </c>
      <c r="AF243" s="2">
        <f t="shared" si="93"/>
        <v>0</v>
      </c>
      <c r="AG243" s="2" t="b">
        <f t="shared" si="88"/>
        <v>1</v>
      </c>
    </row>
    <row r="244" spans="1:33" ht="16" x14ac:dyDescent="0.25">
      <c r="A244" s="23" t="s">
        <v>252</v>
      </c>
      <c r="B244" s="48">
        <f t="shared" si="91"/>
        <v>0</v>
      </c>
      <c r="C244" s="48">
        <f t="shared" si="89"/>
        <v>0</v>
      </c>
      <c r="D244" s="48">
        <f t="shared" si="89"/>
        <v>0</v>
      </c>
      <c r="E244" s="48">
        <f t="shared" si="89"/>
        <v>0</v>
      </c>
      <c r="F244" s="48">
        <f t="shared" si="77"/>
        <v>0</v>
      </c>
      <c r="G244" s="48">
        <f t="shared" si="86"/>
        <v>0</v>
      </c>
      <c r="H244" s="48">
        <f t="shared" si="90"/>
        <v>0</v>
      </c>
      <c r="I244" s="48">
        <f t="shared" si="90"/>
        <v>0</v>
      </c>
      <c r="J244" s="48">
        <f t="shared" si="87"/>
        <v>0</v>
      </c>
      <c r="K244" s="6" t="b">
        <f t="shared" si="78"/>
        <v>1</v>
      </c>
      <c r="N244" s="2">
        <f t="shared" si="95"/>
        <v>0</v>
      </c>
      <c r="O244" s="2">
        <f>IFERROR(VLOOKUP($A244,'강서영업본부 IU'!$A:$H,3,FALSE),0)</f>
        <v>0</v>
      </c>
      <c r="P244" s="2">
        <f>IFERROR(VLOOKUP($A244,'강서영업본부 IU'!$A:$H,4,FALSE),0)</f>
        <v>0</v>
      </c>
      <c r="Q244" s="2">
        <f>IFERROR(VLOOKUP($A244,'강서영업본부 IU'!$A:$H,5,FALSE),0)</f>
        <v>0</v>
      </c>
      <c r="R244" s="2">
        <f>IFERROR(VLOOKUP($A244,'강서영업본부 IU'!$A:$H,6,FALSE),0)</f>
        <v>0</v>
      </c>
      <c r="T244" s="2">
        <f>IFERROR(VLOOKUP($A244,'강서영업본부 IU'!$A:$H,8,FALSE),0)</f>
        <v>0</v>
      </c>
      <c r="U244" s="2">
        <f>IFERROR(VLOOKUP($A244,'강서영업본부 IU'!$A:$H,9,FALSE),0)</f>
        <v>0</v>
      </c>
      <c r="V244" s="2" t="b">
        <f t="shared" si="80"/>
        <v>1</v>
      </c>
      <c r="Z244" s="6">
        <f t="shared" si="81"/>
        <v>0</v>
      </c>
      <c r="AA244" s="2">
        <f t="shared" si="82"/>
        <v>0</v>
      </c>
      <c r="AB244" s="2">
        <f t="shared" si="83"/>
        <v>0</v>
      </c>
      <c r="AC244" s="2">
        <f t="shared" si="84"/>
        <v>0</v>
      </c>
      <c r="AD244" s="2">
        <f t="shared" si="85"/>
        <v>0</v>
      </c>
      <c r="AE244" s="2">
        <f t="shared" si="92"/>
        <v>0</v>
      </c>
      <c r="AF244" s="2">
        <f t="shared" si="93"/>
        <v>0</v>
      </c>
      <c r="AG244" s="2" t="b">
        <f t="shared" si="88"/>
        <v>1</v>
      </c>
    </row>
    <row r="245" spans="1:33" ht="16" x14ac:dyDescent="0.25">
      <c r="A245" s="24" t="s">
        <v>116</v>
      </c>
      <c r="B245" s="48">
        <f t="shared" si="91"/>
        <v>0</v>
      </c>
      <c r="C245" s="48">
        <f t="shared" si="89"/>
        <v>0</v>
      </c>
      <c r="D245" s="48">
        <f t="shared" si="89"/>
        <v>0</v>
      </c>
      <c r="E245" s="48">
        <f t="shared" si="89"/>
        <v>0</v>
      </c>
      <c r="F245" s="48">
        <f t="shared" si="77"/>
        <v>0</v>
      </c>
      <c r="G245" s="48">
        <f t="shared" si="86"/>
        <v>0</v>
      </c>
      <c r="H245" s="48">
        <f t="shared" si="90"/>
        <v>0</v>
      </c>
      <c r="I245" s="48">
        <f t="shared" si="90"/>
        <v>0</v>
      </c>
      <c r="J245" s="48">
        <f t="shared" si="87"/>
        <v>0</v>
      </c>
      <c r="K245" s="6" t="b">
        <f t="shared" si="78"/>
        <v>1</v>
      </c>
      <c r="N245" s="2">
        <f t="shared" si="95"/>
        <v>0</v>
      </c>
      <c r="O245" s="2">
        <f>IFERROR(VLOOKUP($A245,'강서영업본부 IU'!$A:$H,3,FALSE),0)</f>
        <v>0</v>
      </c>
      <c r="P245" s="2">
        <f>IFERROR(VLOOKUP($A245,'강서영업본부 IU'!$A:$H,4,FALSE),0)</f>
        <v>0</v>
      </c>
      <c r="Q245" s="2">
        <f>IFERROR(VLOOKUP($A245,'강서영업본부 IU'!$A:$H,5,FALSE),0)</f>
        <v>0</v>
      </c>
      <c r="R245" s="2">
        <f>IFERROR(VLOOKUP($A245,'강서영업본부 IU'!$A:$H,6,FALSE),0)</f>
        <v>0</v>
      </c>
      <c r="T245" s="2">
        <f>IFERROR(VLOOKUP($A245,'강서영업본부 IU'!$A:$H,8,FALSE),0)</f>
        <v>0</v>
      </c>
      <c r="U245" s="2">
        <f>IFERROR(VLOOKUP($A245,'강서영업본부 IU'!$A:$H,9,FALSE),0)</f>
        <v>0</v>
      </c>
      <c r="V245" s="2" t="b">
        <f t="shared" si="80"/>
        <v>1</v>
      </c>
      <c r="Z245" s="6">
        <f t="shared" si="81"/>
        <v>0</v>
      </c>
      <c r="AA245" s="2">
        <f t="shared" si="82"/>
        <v>0</v>
      </c>
      <c r="AB245" s="2">
        <f t="shared" si="83"/>
        <v>0</v>
      </c>
      <c r="AC245" s="2">
        <f t="shared" si="84"/>
        <v>0</v>
      </c>
      <c r="AD245" s="2">
        <f t="shared" si="85"/>
        <v>0</v>
      </c>
      <c r="AE245" s="2">
        <f t="shared" si="92"/>
        <v>0</v>
      </c>
      <c r="AF245" s="2">
        <f t="shared" si="93"/>
        <v>0</v>
      </c>
      <c r="AG245" s="2" t="b">
        <f t="shared" si="88"/>
        <v>1</v>
      </c>
    </row>
    <row r="246" spans="1:33" ht="16" x14ac:dyDescent="0.25">
      <c r="A246" s="23" t="s">
        <v>182</v>
      </c>
      <c r="B246" s="48">
        <f t="shared" si="91"/>
        <v>0</v>
      </c>
      <c r="C246" s="48">
        <f t="shared" si="89"/>
        <v>0</v>
      </c>
      <c r="D246" s="48">
        <f t="shared" si="89"/>
        <v>0</v>
      </c>
      <c r="E246" s="48">
        <f t="shared" si="89"/>
        <v>0</v>
      </c>
      <c r="F246" s="48">
        <f t="shared" si="77"/>
        <v>0</v>
      </c>
      <c r="G246" s="48">
        <f t="shared" si="86"/>
        <v>0</v>
      </c>
      <c r="H246" s="48">
        <f t="shared" si="90"/>
        <v>0</v>
      </c>
      <c r="I246" s="48">
        <f t="shared" si="90"/>
        <v>0</v>
      </c>
      <c r="J246" s="48">
        <f t="shared" si="87"/>
        <v>0</v>
      </c>
      <c r="K246" s="6" t="b">
        <f t="shared" si="78"/>
        <v>1</v>
      </c>
      <c r="N246" s="2">
        <f t="shared" si="95"/>
        <v>0</v>
      </c>
      <c r="O246" s="2">
        <f>IFERROR(VLOOKUP($A246,'강서영업본부 IU'!$A:$H,3,FALSE),0)</f>
        <v>0</v>
      </c>
      <c r="P246" s="2">
        <f>IFERROR(VLOOKUP($A246,'강서영업본부 IU'!$A:$H,4,FALSE),0)</f>
        <v>0</v>
      </c>
      <c r="Q246" s="2">
        <f>IFERROR(VLOOKUP($A246,'강서영업본부 IU'!$A:$H,5,FALSE),0)</f>
        <v>0</v>
      </c>
      <c r="R246" s="2">
        <f>IFERROR(VLOOKUP($A246,'강서영업본부 IU'!$A:$H,6,FALSE),0)</f>
        <v>0</v>
      </c>
      <c r="T246" s="2">
        <f>IFERROR(VLOOKUP($A246,'강서영업본부 IU'!$A:$H,8,FALSE),0)</f>
        <v>0</v>
      </c>
      <c r="U246" s="2">
        <f>IFERROR(VLOOKUP($A246,'강서영업본부 IU'!$A:$H,9,FALSE),0)</f>
        <v>0</v>
      </c>
      <c r="V246" s="2" t="b">
        <f t="shared" si="80"/>
        <v>1</v>
      </c>
      <c r="Z246" s="6">
        <f t="shared" si="81"/>
        <v>0</v>
      </c>
      <c r="AA246" s="2">
        <f t="shared" si="82"/>
        <v>0</v>
      </c>
      <c r="AB246" s="2">
        <f t="shared" si="83"/>
        <v>0</v>
      </c>
      <c r="AC246" s="2">
        <f t="shared" si="84"/>
        <v>0</v>
      </c>
      <c r="AD246" s="2">
        <f t="shared" si="85"/>
        <v>0</v>
      </c>
      <c r="AE246" s="2">
        <f t="shared" si="92"/>
        <v>0</v>
      </c>
      <c r="AF246" s="2">
        <f t="shared" si="93"/>
        <v>0</v>
      </c>
      <c r="AG246" s="2" t="b">
        <f t="shared" si="88"/>
        <v>1</v>
      </c>
    </row>
    <row r="247" spans="1:33" ht="16" x14ac:dyDescent="0.25">
      <c r="A247" s="23" t="s">
        <v>328</v>
      </c>
      <c r="B247" s="48">
        <f t="shared" si="91"/>
        <v>0</v>
      </c>
      <c r="C247" s="48">
        <f t="shared" si="89"/>
        <v>0</v>
      </c>
      <c r="D247" s="48">
        <f t="shared" si="89"/>
        <v>0</v>
      </c>
      <c r="E247" s="48">
        <f t="shared" si="89"/>
        <v>0</v>
      </c>
      <c r="F247" s="48">
        <f t="shared" si="77"/>
        <v>0</v>
      </c>
      <c r="G247" s="48">
        <f t="shared" si="86"/>
        <v>0</v>
      </c>
      <c r="H247" s="48">
        <f t="shared" si="90"/>
        <v>0</v>
      </c>
      <c r="I247" s="48">
        <f t="shared" si="90"/>
        <v>0</v>
      </c>
      <c r="J247" s="48">
        <f t="shared" si="87"/>
        <v>0</v>
      </c>
      <c r="K247" s="6" t="b">
        <f t="shared" si="78"/>
        <v>1</v>
      </c>
      <c r="N247" s="2">
        <f t="shared" si="95"/>
        <v>0</v>
      </c>
      <c r="O247" s="2">
        <f>IFERROR(VLOOKUP($A247,'강서영업본부 IU'!$A:$H,3,FALSE),0)</f>
        <v>0</v>
      </c>
      <c r="P247" s="2">
        <f>IFERROR(VLOOKUP($A247,'강서영업본부 IU'!$A:$H,4,FALSE),0)</f>
        <v>0</v>
      </c>
      <c r="Q247" s="2">
        <f>IFERROR(VLOOKUP($A247,'강서영업본부 IU'!$A:$H,5,FALSE),0)</f>
        <v>0</v>
      </c>
      <c r="R247" s="2">
        <f>IFERROR(VLOOKUP($A247,'강서영업본부 IU'!$A:$H,6,FALSE),0)</f>
        <v>0</v>
      </c>
      <c r="T247" s="2">
        <f>IFERROR(VLOOKUP($A247,'강서영업본부 IU'!$A:$H,8,FALSE),0)</f>
        <v>0</v>
      </c>
      <c r="U247" s="2">
        <f>IFERROR(VLOOKUP($A247,'강서영업본부 IU'!$A:$H,9,FALSE),0)</f>
        <v>0</v>
      </c>
      <c r="V247" s="2" t="b">
        <f t="shared" si="80"/>
        <v>1</v>
      </c>
      <c r="Z247" s="6">
        <f t="shared" si="81"/>
        <v>0</v>
      </c>
      <c r="AA247" s="2">
        <f t="shared" si="82"/>
        <v>0</v>
      </c>
      <c r="AB247" s="2">
        <f t="shared" si="83"/>
        <v>0</v>
      </c>
      <c r="AC247" s="2">
        <f t="shared" si="84"/>
        <v>0</v>
      </c>
      <c r="AD247" s="2">
        <f t="shared" si="85"/>
        <v>0</v>
      </c>
      <c r="AE247" s="2">
        <f t="shared" si="92"/>
        <v>0</v>
      </c>
      <c r="AF247" s="2">
        <f t="shared" si="93"/>
        <v>0</v>
      </c>
      <c r="AG247" s="2" t="b">
        <f t="shared" si="88"/>
        <v>1</v>
      </c>
    </row>
    <row r="248" spans="1:33" ht="16" x14ac:dyDescent="0.25">
      <c r="A248" s="23" t="s">
        <v>329</v>
      </c>
      <c r="B248" s="48">
        <f t="shared" si="91"/>
        <v>0</v>
      </c>
      <c r="C248" s="48">
        <f t="shared" si="89"/>
        <v>0</v>
      </c>
      <c r="D248" s="48">
        <f t="shared" si="89"/>
        <v>0</v>
      </c>
      <c r="E248" s="48">
        <f t="shared" si="89"/>
        <v>0</v>
      </c>
      <c r="F248" s="48">
        <f t="shared" si="77"/>
        <v>0</v>
      </c>
      <c r="G248" s="48">
        <f t="shared" si="86"/>
        <v>0</v>
      </c>
      <c r="H248" s="48">
        <f t="shared" si="90"/>
        <v>0</v>
      </c>
      <c r="I248" s="48">
        <f t="shared" si="90"/>
        <v>0</v>
      </c>
      <c r="J248" s="48">
        <f t="shared" si="87"/>
        <v>0</v>
      </c>
      <c r="K248" s="6" t="b">
        <f t="shared" si="78"/>
        <v>1</v>
      </c>
      <c r="N248" s="2">
        <f t="shared" si="95"/>
        <v>0</v>
      </c>
      <c r="O248" s="2">
        <f>IFERROR(VLOOKUP($A248,'강서영업본부 IU'!$A:$H,3,FALSE),0)</f>
        <v>0</v>
      </c>
      <c r="P248" s="2">
        <f>IFERROR(VLOOKUP($A248,'강서영업본부 IU'!$A:$H,4,FALSE),0)</f>
        <v>0</v>
      </c>
      <c r="Q248" s="2">
        <f>IFERROR(VLOOKUP($A248,'강서영업본부 IU'!$A:$H,5,FALSE),0)</f>
        <v>0</v>
      </c>
      <c r="R248" s="2">
        <f>IFERROR(VLOOKUP($A248,'강서영업본부 IU'!$A:$H,6,FALSE),0)</f>
        <v>0</v>
      </c>
      <c r="T248" s="2">
        <f>IFERROR(VLOOKUP($A248,'강서영업본부 IU'!$A:$H,8,FALSE),0)</f>
        <v>0</v>
      </c>
      <c r="U248" s="2">
        <f>IFERROR(VLOOKUP($A248,'강서영업본부 IU'!$A:$H,9,FALSE),0)</f>
        <v>0</v>
      </c>
      <c r="V248" s="2" t="b">
        <f t="shared" si="80"/>
        <v>1</v>
      </c>
      <c r="Z248" s="6">
        <f t="shared" si="81"/>
        <v>0</v>
      </c>
      <c r="AA248" s="2">
        <f t="shared" si="82"/>
        <v>0</v>
      </c>
      <c r="AB248" s="2">
        <f t="shared" si="83"/>
        <v>0</v>
      </c>
      <c r="AC248" s="2">
        <f t="shared" si="84"/>
        <v>0</v>
      </c>
      <c r="AD248" s="2">
        <f t="shared" si="85"/>
        <v>0</v>
      </c>
      <c r="AE248" s="2">
        <f t="shared" si="92"/>
        <v>0</v>
      </c>
      <c r="AF248" s="2">
        <f t="shared" si="93"/>
        <v>0</v>
      </c>
      <c r="AG248" s="2" t="b">
        <f t="shared" si="88"/>
        <v>1</v>
      </c>
    </row>
    <row r="249" spans="1:33" ht="16" x14ac:dyDescent="0.25">
      <c r="A249" s="23" t="s">
        <v>253</v>
      </c>
      <c r="B249" s="48">
        <f t="shared" si="91"/>
        <v>0</v>
      </c>
      <c r="C249" s="48">
        <f t="shared" si="89"/>
        <v>0</v>
      </c>
      <c r="D249" s="48">
        <f t="shared" si="89"/>
        <v>0</v>
      </c>
      <c r="E249" s="48">
        <f t="shared" si="89"/>
        <v>0</v>
      </c>
      <c r="F249" s="48">
        <f t="shared" si="77"/>
        <v>0</v>
      </c>
      <c r="G249" s="48">
        <f t="shared" si="86"/>
        <v>0</v>
      </c>
      <c r="H249" s="48">
        <f t="shared" si="90"/>
        <v>0</v>
      </c>
      <c r="I249" s="48">
        <f t="shared" si="90"/>
        <v>0</v>
      </c>
      <c r="J249" s="48">
        <f t="shared" si="87"/>
        <v>0</v>
      </c>
      <c r="K249" s="6" t="b">
        <f t="shared" si="78"/>
        <v>1</v>
      </c>
      <c r="N249" s="2">
        <f t="shared" si="95"/>
        <v>0</v>
      </c>
      <c r="O249" s="2">
        <f>IFERROR(VLOOKUP($A249,'강서영업본부 IU'!$A:$H,3,FALSE),0)</f>
        <v>0</v>
      </c>
      <c r="P249" s="2">
        <f>IFERROR(VLOOKUP($A249,'강서영업본부 IU'!$A:$H,4,FALSE),0)</f>
        <v>0</v>
      </c>
      <c r="Q249" s="2">
        <f>IFERROR(VLOOKUP($A249,'강서영업본부 IU'!$A:$H,5,FALSE),0)</f>
        <v>0</v>
      </c>
      <c r="R249" s="2">
        <f>IFERROR(VLOOKUP($A249,'강서영업본부 IU'!$A:$H,6,FALSE),0)</f>
        <v>0</v>
      </c>
      <c r="T249" s="2">
        <f>IFERROR(VLOOKUP($A249,'강서영업본부 IU'!$A:$H,8,FALSE),0)</f>
        <v>0</v>
      </c>
      <c r="U249" s="2">
        <f>IFERROR(VLOOKUP($A249,'강서영업본부 IU'!$A:$H,9,FALSE),0)</f>
        <v>0</v>
      </c>
      <c r="V249" s="2" t="b">
        <f t="shared" si="80"/>
        <v>1</v>
      </c>
      <c r="Z249" s="6">
        <f t="shared" si="81"/>
        <v>0</v>
      </c>
      <c r="AA249" s="2">
        <f t="shared" si="82"/>
        <v>0</v>
      </c>
      <c r="AB249" s="2">
        <f t="shared" si="83"/>
        <v>0</v>
      </c>
      <c r="AC249" s="2">
        <f t="shared" si="84"/>
        <v>0</v>
      </c>
      <c r="AD249" s="2">
        <f t="shared" si="85"/>
        <v>0</v>
      </c>
      <c r="AE249" s="2">
        <f t="shared" ref="AE249:AE254" si="96">$Z249*T$259</f>
        <v>0</v>
      </c>
      <c r="AF249" s="2">
        <f t="shared" ref="AF249:AF254" si="97">$Z249*U$259</f>
        <v>0</v>
      </c>
      <c r="AG249" s="2" t="b">
        <f t="shared" si="88"/>
        <v>1</v>
      </c>
    </row>
    <row r="250" spans="1:33" ht="16" x14ac:dyDescent="0.25">
      <c r="A250" s="23" t="s">
        <v>254</v>
      </c>
      <c r="B250" s="48">
        <f t="shared" si="91"/>
        <v>0</v>
      </c>
      <c r="C250" s="48">
        <f t="shared" si="89"/>
        <v>0</v>
      </c>
      <c r="D250" s="48">
        <f t="shared" si="89"/>
        <v>0</v>
      </c>
      <c r="E250" s="48">
        <f t="shared" si="89"/>
        <v>0</v>
      </c>
      <c r="F250" s="48">
        <f t="shared" si="77"/>
        <v>0</v>
      </c>
      <c r="G250" s="48">
        <f t="shared" si="86"/>
        <v>0</v>
      </c>
      <c r="H250" s="48">
        <f t="shared" si="90"/>
        <v>0</v>
      </c>
      <c r="I250" s="48">
        <f t="shared" si="90"/>
        <v>0</v>
      </c>
      <c r="J250" s="48">
        <f t="shared" si="87"/>
        <v>0</v>
      </c>
      <c r="K250" s="6" t="b">
        <f t="shared" si="78"/>
        <v>1</v>
      </c>
      <c r="N250" s="2">
        <f t="shared" si="95"/>
        <v>0</v>
      </c>
      <c r="O250" s="2">
        <f>IFERROR(VLOOKUP($A250,'강서영업본부 IU'!$A:$H,3,FALSE),0)</f>
        <v>0</v>
      </c>
      <c r="P250" s="2">
        <f>IFERROR(VLOOKUP($A250,'강서영업본부 IU'!$A:$H,4,FALSE),0)</f>
        <v>0</v>
      </c>
      <c r="Q250" s="2">
        <f>IFERROR(VLOOKUP($A250,'강서영업본부 IU'!$A:$H,5,FALSE),0)</f>
        <v>0</v>
      </c>
      <c r="R250" s="2">
        <f>IFERROR(VLOOKUP($A250,'강서영업본부 IU'!$A:$H,6,FALSE),0)</f>
        <v>0</v>
      </c>
      <c r="T250" s="2">
        <f>IFERROR(VLOOKUP($A250,'강서영업본부 IU'!$A:$H,8,FALSE),0)</f>
        <v>0</v>
      </c>
      <c r="U250" s="2">
        <f>IFERROR(VLOOKUP($A250,'강서영업본부 IU'!$A:$H,9,FALSE),0)</f>
        <v>0</v>
      </c>
      <c r="V250" s="2" t="b">
        <f t="shared" si="80"/>
        <v>1</v>
      </c>
      <c r="Z250" s="6">
        <f t="shared" si="81"/>
        <v>0</v>
      </c>
      <c r="AA250" s="2">
        <f t="shared" si="82"/>
        <v>0</v>
      </c>
      <c r="AB250" s="2">
        <f t="shared" si="83"/>
        <v>0</v>
      </c>
      <c r="AC250" s="2">
        <f t="shared" si="84"/>
        <v>0</v>
      </c>
      <c r="AD250" s="2">
        <f t="shared" si="85"/>
        <v>0</v>
      </c>
      <c r="AE250" s="2">
        <f t="shared" si="96"/>
        <v>0</v>
      </c>
      <c r="AF250" s="2">
        <f t="shared" si="97"/>
        <v>0</v>
      </c>
      <c r="AG250" s="2" t="b">
        <f t="shared" si="88"/>
        <v>1</v>
      </c>
    </row>
    <row r="251" spans="1:33" ht="16" x14ac:dyDescent="0.25">
      <c r="A251" s="23" t="s">
        <v>183</v>
      </c>
      <c r="B251" s="48">
        <f t="shared" si="91"/>
        <v>0</v>
      </c>
      <c r="C251" s="48">
        <f t="shared" si="89"/>
        <v>0</v>
      </c>
      <c r="D251" s="48">
        <f t="shared" si="89"/>
        <v>0</v>
      </c>
      <c r="E251" s="48">
        <f t="shared" si="89"/>
        <v>0</v>
      </c>
      <c r="F251" s="48">
        <f t="shared" si="77"/>
        <v>0</v>
      </c>
      <c r="G251" s="48">
        <f t="shared" si="86"/>
        <v>0</v>
      </c>
      <c r="H251" s="48">
        <f t="shared" si="90"/>
        <v>0</v>
      </c>
      <c r="I251" s="48">
        <f t="shared" si="90"/>
        <v>0</v>
      </c>
      <c r="J251" s="48">
        <f t="shared" si="87"/>
        <v>0</v>
      </c>
      <c r="K251" s="6" t="b">
        <f t="shared" si="78"/>
        <v>1</v>
      </c>
      <c r="N251" s="2">
        <f t="shared" si="95"/>
        <v>0</v>
      </c>
      <c r="O251" s="2">
        <f>IFERROR(VLOOKUP($A251,'강서영업본부 IU'!$A:$H,3,FALSE),0)</f>
        <v>0</v>
      </c>
      <c r="P251" s="2">
        <f>IFERROR(VLOOKUP($A251,'강서영업본부 IU'!$A:$H,4,FALSE),0)</f>
        <v>0</v>
      </c>
      <c r="Q251" s="2">
        <f>IFERROR(VLOOKUP($A251,'강서영업본부 IU'!$A:$H,5,FALSE),0)</f>
        <v>0</v>
      </c>
      <c r="R251" s="2">
        <f>IFERROR(VLOOKUP($A251,'강서영업본부 IU'!$A:$H,6,FALSE),0)</f>
        <v>0</v>
      </c>
      <c r="T251" s="2">
        <f>IFERROR(VLOOKUP($A251,'강서영업본부 IU'!$A:$H,8,FALSE),0)</f>
        <v>0</v>
      </c>
      <c r="U251" s="2">
        <f>IFERROR(VLOOKUP($A251,'강서영업본부 IU'!$A:$H,9,FALSE),0)</f>
        <v>0</v>
      </c>
      <c r="V251" s="2" t="b">
        <f t="shared" si="80"/>
        <v>1</v>
      </c>
      <c r="Z251" s="6">
        <f t="shared" si="81"/>
        <v>0</v>
      </c>
      <c r="AA251" s="2">
        <f t="shared" si="82"/>
        <v>0</v>
      </c>
      <c r="AB251" s="2">
        <f t="shared" si="83"/>
        <v>0</v>
      </c>
      <c r="AC251" s="2">
        <f t="shared" si="84"/>
        <v>0</v>
      </c>
      <c r="AD251" s="2">
        <f t="shared" si="85"/>
        <v>0</v>
      </c>
      <c r="AE251" s="2">
        <f t="shared" si="96"/>
        <v>0</v>
      </c>
      <c r="AF251" s="2">
        <f t="shared" si="97"/>
        <v>0</v>
      </c>
      <c r="AG251" s="2" t="b">
        <f t="shared" si="88"/>
        <v>1</v>
      </c>
    </row>
    <row r="252" spans="1:33" ht="16" x14ac:dyDescent="0.25">
      <c r="A252" s="23" t="s">
        <v>184</v>
      </c>
      <c r="B252" s="48">
        <f t="shared" si="91"/>
        <v>0</v>
      </c>
      <c r="C252" s="48">
        <f t="shared" si="89"/>
        <v>0</v>
      </c>
      <c r="D252" s="48">
        <f t="shared" si="89"/>
        <v>0</v>
      </c>
      <c r="E252" s="48">
        <f t="shared" si="89"/>
        <v>0</v>
      </c>
      <c r="F252" s="48">
        <f t="shared" si="77"/>
        <v>0</v>
      </c>
      <c r="G252" s="48">
        <f t="shared" si="86"/>
        <v>0</v>
      </c>
      <c r="H252" s="48">
        <f t="shared" si="90"/>
        <v>0</v>
      </c>
      <c r="I252" s="48">
        <f t="shared" si="90"/>
        <v>0</v>
      </c>
      <c r="J252" s="48">
        <f t="shared" si="87"/>
        <v>0</v>
      </c>
      <c r="K252" s="6" t="b">
        <f t="shared" si="78"/>
        <v>1</v>
      </c>
      <c r="N252" s="2">
        <f t="shared" si="95"/>
        <v>0</v>
      </c>
      <c r="O252" s="2">
        <f>IFERROR(VLOOKUP($A252,'강서영업본부 IU'!$A:$H,3,FALSE),0)</f>
        <v>0</v>
      </c>
      <c r="P252" s="2">
        <f>IFERROR(VLOOKUP($A252,'강서영업본부 IU'!$A:$H,4,FALSE),0)</f>
        <v>0</v>
      </c>
      <c r="Q252" s="2">
        <f>IFERROR(VLOOKUP($A252,'강서영업본부 IU'!$A:$H,5,FALSE),0)</f>
        <v>0</v>
      </c>
      <c r="R252" s="2">
        <f>IFERROR(VLOOKUP($A252,'강서영업본부 IU'!$A:$H,6,FALSE),0)</f>
        <v>0</v>
      </c>
      <c r="T252" s="2">
        <f>IFERROR(VLOOKUP($A252,'강서영업본부 IU'!$A:$H,8,FALSE),0)</f>
        <v>0</v>
      </c>
      <c r="U252" s="2">
        <f>IFERROR(VLOOKUP($A252,'강서영업본부 IU'!$A:$H,9,FALSE),0)</f>
        <v>0</v>
      </c>
      <c r="V252" s="2" t="b">
        <f t="shared" si="80"/>
        <v>1</v>
      </c>
      <c r="Z252" s="6">
        <f t="shared" si="81"/>
        <v>0</v>
      </c>
      <c r="AA252" s="2">
        <f t="shared" si="82"/>
        <v>0</v>
      </c>
      <c r="AB252" s="2">
        <f t="shared" si="83"/>
        <v>0</v>
      </c>
      <c r="AC252" s="2">
        <f t="shared" si="84"/>
        <v>0</v>
      </c>
      <c r="AD252" s="2">
        <f t="shared" si="85"/>
        <v>0</v>
      </c>
      <c r="AE252" s="2">
        <f t="shared" si="96"/>
        <v>0</v>
      </c>
      <c r="AF252" s="2">
        <f t="shared" si="97"/>
        <v>0</v>
      </c>
      <c r="AG252" s="2" t="b">
        <f t="shared" si="88"/>
        <v>1</v>
      </c>
    </row>
    <row r="253" spans="1:33" ht="16" x14ac:dyDescent="0.25">
      <c r="A253" s="23" t="s">
        <v>185</v>
      </c>
      <c r="B253" s="48">
        <f t="shared" si="91"/>
        <v>0</v>
      </c>
      <c r="C253" s="48">
        <f t="shared" si="89"/>
        <v>0</v>
      </c>
      <c r="D253" s="48">
        <f t="shared" si="89"/>
        <v>0</v>
      </c>
      <c r="E253" s="48">
        <f t="shared" si="89"/>
        <v>0</v>
      </c>
      <c r="F253" s="48">
        <f t="shared" si="77"/>
        <v>0</v>
      </c>
      <c r="G253" s="48">
        <f t="shared" si="86"/>
        <v>0</v>
      </c>
      <c r="H253" s="48">
        <f t="shared" si="90"/>
        <v>0</v>
      </c>
      <c r="I253" s="48">
        <f t="shared" si="90"/>
        <v>0</v>
      </c>
      <c r="J253" s="48">
        <f t="shared" si="87"/>
        <v>0</v>
      </c>
      <c r="K253" s="6" t="b">
        <f t="shared" si="78"/>
        <v>1</v>
      </c>
      <c r="N253" s="2">
        <f t="shared" si="95"/>
        <v>0</v>
      </c>
      <c r="O253" s="2">
        <f>IFERROR(VLOOKUP($A253,'강서영업본부 IU'!$A:$H,3,FALSE),0)</f>
        <v>0</v>
      </c>
      <c r="P253" s="2">
        <f>IFERROR(VLOOKUP($A253,'강서영업본부 IU'!$A:$H,4,FALSE),0)</f>
        <v>0</v>
      </c>
      <c r="Q253" s="2">
        <f>IFERROR(VLOOKUP($A253,'강서영업본부 IU'!$A:$H,5,FALSE),0)</f>
        <v>0</v>
      </c>
      <c r="R253" s="2">
        <f>IFERROR(VLOOKUP($A253,'강서영업본부 IU'!$A:$H,6,FALSE),0)</f>
        <v>0</v>
      </c>
      <c r="T253" s="2">
        <f>IFERROR(VLOOKUP($A253,'강서영업본부 IU'!$A:$H,8,FALSE),0)</f>
        <v>0</v>
      </c>
      <c r="U253" s="2">
        <f>IFERROR(VLOOKUP($A253,'강서영업본부 IU'!$A:$H,9,FALSE),0)</f>
        <v>0</v>
      </c>
      <c r="V253" s="2" t="b">
        <f t="shared" si="80"/>
        <v>1</v>
      </c>
      <c r="Z253" s="6">
        <f t="shared" si="81"/>
        <v>0</v>
      </c>
      <c r="AA253" s="2">
        <f t="shared" si="82"/>
        <v>0</v>
      </c>
      <c r="AB253" s="2">
        <f t="shared" si="83"/>
        <v>0</v>
      </c>
      <c r="AC253" s="2">
        <f t="shared" si="84"/>
        <v>0</v>
      </c>
      <c r="AD253" s="2">
        <f t="shared" si="85"/>
        <v>0</v>
      </c>
      <c r="AE253" s="2">
        <f t="shared" si="96"/>
        <v>0</v>
      </c>
      <c r="AF253" s="2">
        <f t="shared" si="97"/>
        <v>0</v>
      </c>
      <c r="AG253" s="2" t="b">
        <f t="shared" si="88"/>
        <v>1</v>
      </c>
    </row>
    <row r="254" spans="1:33" ht="16" x14ac:dyDescent="0.25">
      <c r="A254" s="33" t="s">
        <v>260</v>
      </c>
      <c r="B254" s="48">
        <f t="shared" si="91"/>
        <v>932246156</v>
      </c>
      <c r="C254" s="48">
        <f t="shared" si="89"/>
        <v>549562604</v>
      </c>
      <c r="D254" s="48">
        <f>Q254</f>
        <v>344720029</v>
      </c>
      <c r="E254" s="48">
        <f t="shared" si="89"/>
        <v>122637917</v>
      </c>
      <c r="F254" s="48">
        <f t="shared" si="77"/>
        <v>0</v>
      </c>
      <c r="G254" s="48">
        <f t="shared" si="86"/>
        <v>-77988940.317605078</v>
      </c>
      <c r="H254" s="48">
        <f t="shared" si="90"/>
        <v>0</v>
      </c>
      <c r="I254" s="48">
        <f t="shared" si="90"/>
        <v>0</v>
      </c>
      <c r="J254" s="48">
        <f t="shared" si="87"/>
        <v>-6685453.6823949125</v>
      </c>
      <c r="K254" s="6" t="b">
        <f t="shared" si="78"/>
        <v>1</v>
      </c>
      <c r="N254" s="2">
        <f>N235</f>
        <v>932246156</v>
      </c>
      <c r="O254" s="2">
        <f>O235</f>
        <v>-84674394</v>
      </c>
      <c r="P254" s="2">
        <f t="shared" ref="P254:T254" si="98">P235</f>
        <v>549562604</v>
      </c>
      <c r="Q254" s="2">
        <f t="shared" si="98"/>
        <v>344720029</v>
      </c>
      <c r="R254" s="2">
        <f t="shared" si="98"/>
        <v>122637917</v>
      </c>
      <c r="T254" s="2">
        <f t="shared" si="98"/>
        <v>0</v>
      </c>
      <c r="U254" s="2">
        <f>U235</f>
        <v>0</v>
      </c>
      <c r="V254" s="2" t="b">
        <f t="shared" si="80"/>
        <v>1</v>
      </c>
      <c r="Z254" s="6">
        <f t="shared" si="81"/>
        <v>-84674394</v>
      </c>
      <c r="AA254" s="2">
        <f t="shared" si="82"/>
        <v>-47115327.976420671</v>
      </c>
      <c r="AB254" s="2">
        <f t="shared" si="83"/>
        <v>-30873612.341184411</v>
      </c>
      <c r="AC254" s="2">
        <f t="shared" si="84"/>
        <v>-6685453.6823949125</v>
      </c>
      <c r="AD254" s="2">
        <f t="shared" si="85"/>
        <v>0</v>
      </c>
      <c r="AE254" s="2">
        <f t="shared" si="96"/>
        <v>0</v>
      </c>
      <c r="AF254" s="2">
        <f t="shared" si="97"/>
        <v>0</v>
      </c>
      <c r="AG254" s="2" t="b">
        <f t="shared" si="88"/>
        <v>1</v>
      </c>
    </row>
    <row r="255" spans="1:33" x14ac:dyDescent="0.25">
      <c r="A255" s="2">
        <v>1</v>
      </c>
      <c r="B255" s="2">
        <v>2</v>
      </c>
      <c r="C255" s="2">
        <v>3</v>
      </c>
      <c r="D255" s="2">
        <v>4</v>
      </c>
      <c r="E255" s="2">
        <v>5</v>
      </c>
      <c r="F255" s="2">
        <v>6</v>
      </c>
      <c r="G255" s="48">
        <f t="shared" si="86"/>
        <v>0</v>
      </c>
      <c r="H255" s="2">
        <v>8</v>
      </c>
      <c r="I255" s="2">
        <v>9</v>
      </c>
      <c r="J255" s="48">
        <f t="shared" si="87"/>
        <v>0</v>
      </c>
    </row>
    <row r="258" spans="1:26" ht="13" x14ac:dyDescent="0.25">
      <c r="A258" s="15"/>
      <c r="K258" s="6"/>
      <c r="M258" s="107" t="s">
        <v>263</v>
      </c>
      <c r="N258" s="2">
        <f>SUM(P258:S258)</f>
        <v>836786980</v>
      </c>
      <c r="P258" s="2">
        <f>P29</f>
        <v>397558580</v>
      </c>
      <c r="Q258" s="2">
        <f t="shared" ref="Q258:U258" si="99">Q29</f>
        <v>290268900</v>
      </c>
      <c r="R258" s="2">
        <f t="shared" si="99"/>
        <v>148959500</v>
      </c>
      <c r="S258" s="2">
        <f t="shared" si="99"/>
        <v>0</v>
      </c>
      <c r="T258" s="2">
        <f t="shared" si="99"/>
        <v>0</v>
      </c>
      <c r="U258" s="2">
        <f t="shared" si="99"/>
        <v>0</v>
      </c>
    </row>
    <row r="259" spans="1:26" s="9" customFormat="1" ht="13" x14ac:dyDescent="0.25">
      <c r="B259" s="10"/>
      <c r="K259" s="6"/>
      <c r="P259" s="279">
        <f t="shared" ref="P259:U259" si="100">P258/$N$258</f>
        <v>0.47510129758472103</v>
      </c>
      <c r="Q259" s="279">
        <f t="shared" si="100"/>
        <v>0.34688505789131663</v>
      </c>
      <c r="R259" s="279">
        <f t="shared" si="100"/>
        <v>0.17801364452396237</v>
      </c>
      <c r="S259" s="279">
        <f t="shared" si="100"/>
        <v>0</v>
      </c>
      <c r="T259" s="9">
        <f t="shared" si="100"/>
        <v>0</v>
      </c>
      <c r="U259" s="9">
        <f t="shared" si="100"/>
        <v>0</v>
      </c>
      <c r="V259" s="9">
        <f>SUM(P259:U259)</f>
        <v>1</v>
      </c>
      <c r="Z259" s="1"/>
    </row>
    <row r="261" spans="1:26" s="40" customFormat="1" ht="15" customHeight="1" x14ac:dyDescent="0.45">
      <c r="A261" s="45" t="s">
        <v>268</v>
      </c>
      <c r="B261" s="80">
        <f t="shared" ref="B261:J261" si="101">B27-B28-B29-B62-B69-B70-B72-B73-B113-B118-B122-B129-B132-B137-B138-B147-B152-B160-B167-B174-B177-B189-B195-B211-B213-B224-B225-B234</f>
        <v>0</v>
      </c>
      <c r="C261" s="80">
        <f t="shared" si="101"/>
        <v>0</v>
      </c>
      <c r="D261" s="80">
        <f t="shared" si="101"/>
        <v>0</v>
      </c>
      <c r="E261" s="80">
        <f t="shared" si="101"/>
        <v>0</v>
      </c>
      <c r="F261" s="80">
        <f t="shared" si="101"/>
        <v>0</v>
      </c>
      <c r="G261" s="80">
        <f t="shared" si="101"/>
        <v>-8.3819031715393066E-9</v>
      </c>
      <c r="H261" s="80">
        <f t="shared" si="101"/>
        <v>0</v>
      </c>
      <c r="I261" s="80">
        <f t="shared" si="101"/>
        <v>0</v>
      </c>
      <c r="J261" s="80">
        <f t="shared" si="101"/>
        <v>3.4924596548080444E-10</v>
      </c>
      <c r="K261" s="52"/>
      <c r="N261" s="191">
        <f>SUM(P261:V261)</f>
        <v>5802753777</v>
      </c>
      <c r="O261" s="192"/>
      <c r="P261" s="191">
        <f>P2</f>
        <v>3228823195</v>
      </c>
      <c r="Q261" s="191">
        <f t="shared" ref="Q261:R261" si="102">Q2</f>
        <v>2115775055</v>
      </c>
      <c r="R261" s="191">
        <f t="shared" si="102"/>
        <v>458155527</v>
      </c>
      <c r="S261" s="192"/>
      <c r="T261" s="192"/>
      <c r="U261" s="192"/>
      <c r="V261" s="192"/>
    </row>
    <row r="262" spans="1:26" s="40" customFormat="1" ht="15" customHeight="1" x14ac:dyDescent="0.45">
      <c r="A262" s="45" t="s">
        <v>269</v>
      </c>
      <c r="B262" s="80">
        <f t="shared" ref="B262:I262" si="103">B27-B28-SUM(B30:B61)-SUM(B63:B68)-B69-B71-B72-SUM(B74:B112)-SUM(B114:B117)-SUM(B119:B121)-SUM(B123:B128)-B130-SUM(B133:B136)-B137-SUM(B139:B144)-SUM(B148:B151)-SUM(B153:B159)-SUM(B161:B166)-SUM(B168:B173)-SUM(B175:B176)-SUM(B178:B188)-SUM(B190:B194)-SUM(B196:B209)-B212-SUM(B214:B223)-B224-SUM(B226:B233)-B234-B145-B146-B131</f>
        <v>0</v>
      </c>
      <c r="C262" s="80">
        <f t="shared" si="103"/>
        <v>0</v>
      </c>
      <c r="D262" s="80">
        <f t="shared" si="103"/>
        <v>0</v>
      </c>
      <c r="E262" s="80">
        <f t="shared" si="103"/>
        <v>0</v>
      </c>
      <c r="F262" s="80">
        <f t="shared" si="103"/>
        <v>0</v>
      </c>
      <c r="G262" s="80">
        <f t="shared" si="103"/>
        <v>-1.2107193470001221E-8</v>
      </c>
      <c r="H262" s="80">
        <f t="shared" si="103"/>
        <v>0</v>
      </c>
      <c r="I262" s="80">
        <f t="shared" si="103"/>
        <v>0</v>
      </c>
      <c r="J262" s="80">
        <f>J27-J28-SUM(J30:J61)-SUM(J63:J68)-J69-J71-J72-SUM(J74:J112)-SUM(J114:J117)-SUM(J119:J121)-SUM(J123:J128)-J130-SUM(J133:J136)-J137-SUM(J139:J144)-SUM(J148:J151)-SUM(J153:J159)-SUM(J161:J166)-SUM(J168:J173)-SUM(J175:J176)-SUM(J178:J188)-SUM(J190:J194)-SUM(J196:J209)-J212-SUM(J214:J223)-J224-SUM(J226:J233)-J234-J145-J146-J131</f>
        <v>2.3283064365386963E-10</v>
      </c>
      <c r="K262" s="52"/>
      <c r="N262" s="192"/>
      <c r="O262" s="192"/>
      <c r="P262" s="193">
        <f>P261/$N$261</f>
        <v>0.5564294676430831</v>
      </c>
      <c r="Q262" s="193">
        <f t="shared" ref="Q262:R262" si="104">Q261/$N$261</f>
        <v>0.36461568701849123</v>
      </c>
      <c r="R262" s="193">
        <f t="shared" si="104"/>
        <v>7.8954845338425603E-2</v>
      </c>
      <c r="S262" s="192"/>
      <c r="T262" s="192"/>
      <c r="U262" s="192"/>
      <c r="V262" s="194">
        <f>SUM(P262:U262)</f>
        <v>0.99999999999999989</v>
      </c>
    </row>
    <row r="263" spans="1:26" s="40" customFormat="1" ht="15" customHeight="1" x14ac:dyDescent="0.45">
      <c r="A263" s="45" t="s">
        <v>270</v>
      </c>
      <c r="B263" s="80">
        <f t="shared" ref="B263:J263" si="105">B2-B24-B27-B235</f>
        <v>0</v>
      </c>
      <c r="C263" s="80">
        <f t="shared" si="105"/>
        <v>0</v>
      </c>
      <c r="D263" s="80">
        <f t="shared" si="105"/>
        <v>0</v>
      </c>
      <c r="E263" s="80">
        <f t="shared" si="105"/>
        <v>0</v>
      </c>
      <c r="F263" s="80">
        <f t="shared" si="105"/>
        <v>0</v>
      </c>
      <c r="G263" s="80">
        <f t="shared" si="105"/>
        <v>0</v>
      </c>
      <c r="H263" s="80">
        <f t="shared" si="105"/>
        <v>0</v>
      </c>
      <c r="I263" s="80">
        <f t="shared" si="105"/>
        <v>0</v>
      </c>
      <c r="J263" s="80">
        <f t="shared" si="105"/>
        <v>0</v>
      </c>
      <c r="K263" s="52"/>
    </row>
    <row r="264" spans="1:26" s="40" customFormat="1" ht="15" customHeight="1" x14ac:dyDescent="0.45">
      <c r="A264" s="45" t="s">
        <v>271</v>
      </c>
      <c r="B264" s="80">
        <f t="shared" ref="B264:J264" si="106">B235+B236-B245-B254</f>
        <v>0</v>
      </c>
      <c r="C264" s="80">
        <f t="shared" si="106"/>
        <v>0</v>
      </c>
      <c r="D264" s="80">
        <f t="shared" si="106"/>
        <v>0</v>
      </c>
      <c r="E264" s="80">
        <f t="shared" si="106"/>
        <v>0</v>
      </c>
      <c r="F264" s="80">
        <f t="shared" si="106"/>
        <v>0</v>
      </c>
      <c r="G264" s="80">
        <f t="shared" si="106"/>
        <v>0</v>
      </c>
      <c r="H264" s="80">
        <f t="shared" si="106"/>
        <v>0</v>
      </c>
      <c r="I264" s="80">
        <f t="shared" si="106"/>
        <v>0</v>
      </c>
      <c r="J264" s="80">
        <f t="shared" si="106"/>
        <v>0</v>
      </c>
      <c r="K264" s="52"/>
    </row>
  </sheetData>
  <autoFilter ref="A1:AG255" xr:uid="{00000000-0009-0000-0000-00000C000000}"/>
  <phoneticPr fontId="4" type="noConversion"/>
  <pageMargins left="0.75" right="0.75" top="1" bottom="1" header="0.5" footer="0.5"/>
  <pageSetup paperSize="9" fitToWidth="0" fitToHeight="0" orientation="portrait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theme="7"/>
  </sheetPr>
  <dimension ref="A1:AE265"/>
  <sheetViews>
    <sheetView zoomScaleNormal="100" workbookViewId="0">
      <pane xSplit="2" ySplit="1" topLeftCell="C2" activePane="bottomRight" state="frozen"/>
      <selection activeCell="F33" sqref="F33"/>
      <selection pane="topRight" activeCell="F33" sqref="F33"/>
      <selection pane="bottomLeft" activeCell="F33" sqref="F33"/>
      <selection pane="bottomRight"/>
    </sheetView>
  </sheetViews>
  <sheetFormatPr defaultColWidth="9.36328125" defaultRowHeight="12.5" x14ac:dyDescent="0.25"/>
  <cols>
    <col min="1" max="1" width="27.90625" style="4" bestFit="1" customWidth="1"/>
    <col min="2" max="4" width="16.6328125" style="4" customWidth="1"/>
    <col min="5" max="5" width="24" style="4" bestFit="1" customWidth="1"/>
    <col min="6" max="7" width="16.6328125" style="4" customWidth="1"/>
    <col min="8" max="8" width="24" style="4" bestFit="1" customWidth="1"/>
    <col min="9" max="9" width="10" style="4" customWidth="1"/>
    <col min="10" max="11" width="9.36328125" style="4"/>
    <col min="12" max="17" width="17.453125" style="4" customWidth="1"/>
    <col min="18" max="18" width="9.90625" style="4" customWidth="1"/>
    <col min="19" max="19" width="7.36328125" style="4" bestFit="1" customWidth="1"/>
    <col min="20" max="20" width="13.08984375" style="2" bestFit="1" customWidth="1"/>
    <col min="21" max="21" width="16.6328125" style="4" customWidth="1"/>
    <col min="22" max="25" width="14.6328125" style="4" customWidth="1"/>
    <col min="26" max="26" width="9.36328125" style="4"/>
    <col min="29" max="16384" width="9.36328125" style="4"/>
  </cols>
  <sheetData>
    <row r="1" spans="1:31" ht="13" x14ac:dyDescent="0.25">
      <c r="A1" s="47" t="s">
        <v>0</v>
      </c>
      <c r="B1" s="47" t="s">
        <v>1</v>
      </c>
      <c r="C1" s="109" t="s">
        <v>124</v>
      </c>
      <c r="D1" s="109" t="s">
        <v>126</v>
      </c>
      <c r="E1" s="110" t="s">
        <v>366</v>
      </c>
      <c r="F1" s="47" t="s">
        <v>125</v>
      </c>
      <c r="G1" s="47" t="s">
        <v>127</v>
      </c>
      <c r="H1" s="110" t="s">
        <v>367</v>
      </c>
      <c r="I1" s="3"/>
      <c r="K1" s="38" t="s">
        <v>286</v>
      </c>
      <c r="L1" s="105" t="s">
        <v>1</v>
      </c>
      <c r="M1" s="105" t="s">
        <v>360</v>
      </c>
      <c r="N1" s="109" t="s">
        <v>124</v>
      </c>
      <c r="O1" s="109" t="s">
        <v>126</v>
      </c>
      <c r="P1" s="105" t="s">
        <v>125</v>
      </c>
      <c r="Q1" s="105" t="s">
        <v>127</v>
      </c>
      <c r="R1" s="108"/>
      <c r="S1" s="108"/>
      <c r="T1" s="2" t="s">
        <v>262</v>
      </c>
      <c r="U1" s="105" t="s">
        <v>360</v>
      </c>
      <c r="V1" s="109" t="s">
        <v>124</v>
      </c>
      <c r="W1" s="109" t="s">
        <v>126</v>
      </c>
      <c r="X1" s="105" t="s">
        <v>125</v>
      </c>
      <c r="Y1" s="105" t="s">
        <v>127</v>
      </c>
      <c r="AD1" s="5"/>
      <c r="AE1" s="5"/>
    </row>
    <row r="2" spans="1:31" ht="16" x14ac:dyDescent="0.25">
      <c r="A2" s="33" t="s">
        <v>4</v>
      </c>
      <c r="B2" s="49">
        <f>L2</f>
        <v>6602745991</v>
      </c>
      <c r="C2" s="49">
        <f>N2</f>
        <v>3038681723</v>
      </c>
      <c r="D2" s="49">
        <f>O2</f>
        <v>2514481059</v>
      </c>
      <c r="E2" s="49">
        <f>V2+W2</f>
        <v>0</v>
      </c>
      <c r="F2" s="49">
        <f>P2</f>
        <v>618710319</v>
      </c>
      <c r="G2" s="49">
        <f>Q2</f>
        <v>430872890</v>
      </c>
      <c r="H2" s="49">
        <f>X2+Y2</f>
        <v>0</v>
      </c>
      <c r="I2" s="7" t="b">
        <f t="shared" ref="I2:I67" si="0">B2=SUM(C2:H2)</f>
        <v>1</v>
      </c>
      <c r="L2" s="4">
        <f>SUM(M2:Q2)</f>
        <v>6602745991</v>
      </c>
      <c r="M2" s="4">
        <f>IFERROR(VLOOKUP($A2,동부영업본부IU!$A:$G,3,FALSE),0)</f>
        <v>0</v>
      </c>
      <c r="N2" s="4">
        <f>IFERROR(VLOOKUP($A2,동부영업본부IU!$A:$G,4,FALSE),0)</f>
        <v>3038681723</v>
      </c>
      <c r="O2" s="4">
        <f>IFERROR(VLOOKUP($A2,동부영업본부IU!$A:$G,5,FALSE),0)</f>
        <v>2514481059</v>
      </c>
      <c r="P2" s="4">
        <f>IFERROR(VLOOKUP($A2,동부영업본부IU!$A:$G,6,FALSE),0)</f>
        <v>618710319</v>
      </c>
      <c r="Q2" s="4">
        <f>IFERROR(VLOOKUP($A2,동부영업본부IU!$A:$G,7,FALSE),0)</f>
        <v>430872890</v>
      </c>
      <c r="R2" s="4" t="b">
        <f t="shared" ref="R2:R34" si="1">L2=SUM(M2:Q2)</f>
        <v>1</v>
      </c>
      <c r="U2" s="7">
        <f t="shared" ref="U2:U34" si="2">M2</f>
        <v>0</v>
      </c>
      <c r="V2" s="4">
        <f t="shared" ref="V2:V33" si="3">$U2*N$262</f>
        <v>0</v>
      </c>
      <c r="W2" s="4">
        <f t="shared" ref="W2:W33" si="4">$U2*O$262</f>
        <v>0</v>
      </c>
      <c r="X2" s="4">
        <f t="shared" ref="X2:X33" si="5">$U2*P$262</f>
        <v>0</v>
      </c>
      <c r="Y2" s="4">
        <f t="shared" ref="Y2:Y33" si="6">$U2*Q$262</f>
        <v>0</v>
      </c>
      <c r="Z2" s="4" t="b">
        <f t="shared" ref="Z2:Z67" si="7">U2=SUM(V2:Y2)</f>
        <v>1</v>
      </c>
    </row>
    <row r="3" spans="1:31" ht="16" x14ac:dyDescent="0.25">
      <c r="A3" s="22" t="s">
        <v>5</v>
      </c>
      <c r="B3" s="49">
        <f t="shared" ref="B3:B69" si="8">L3</f>
        <v>2479932751</v>
      </c>
      <c r="C3" s="49">
        <f t="shared" ref="C3:C68" si="9">N3</f>
        <v>1349479097</v>
      </c>
      <c r="D3" s="49">
        <f t="shared" ref="D3:D68" si="10">O3</f>
        <v>1128186630</v>
      </c>
      <c r="E3" s="49">
        <f t="shared" ref="E3:E68" si="11">V3+W3</f>
        <v>0</v>
      </c>
      <c r="F3" s="49">
        <f t="shared" ref="F3:F68" si="12">P3</f>
        <v>1259445</v>
      </c>
      <c r="G3" s="49">
        <f t="shared" ref="G3:G68" si="13">Q3</f>
        <v>1007579</v>
      </c>
      <c r="H3" s="49">
        <f t="shared" ref="H3:H68" si="14">X3+Y3</f>
        <v>0</v>
      </c>
      <c r="I3" s="7" t="b">
        <f t="shared" si="0"/>
        <v>1</v>
      </c>
      <c r="L3" s="4">
        <f t="shared" ref="L3:L68" si="15">SUM(M3:Q3)</f>
        <v>2479932751</v>
      </c>
      <c r="M3" s="4">
        <f>IFERROR(VLOOKUP($A3,동부영업본부IU!$A:$G,3,FALSE),0)</f>
        <v>0</v>
      </c>
      <c r="N3" s="4">
        <f>IFERROR(VLOOKUP($A3,동부영업본부IU!$A:$G,4,FALSE),0)</f>
        <v>1349479097</v>
      </c>
      <c r="O3" s="4">
        <f>IFERROR(VLOOKUP($A3,동부영업본부IU!$A:$G,5,FALSE),0)</f>
        <v>1128186630</v>
      </c>
      <c r="P3" s="4">
        <f>IFERROR(VLOOKUP($A3,동부영업본부IU!$A:$G,6,FALSE),0)</f>
        <v>1259445</v>
      </c>
      <c r="Q3" s="4">
        <f>IFERROR(VLOOKUP($A3,동부영업본부IU!$A:$G,7,FALSE),0)</f>
        <v>1007579</v>
      </c>
      <c r="R3" s="4" t="b">
        <f t="shared" si="1"/>
        <v>1</v>
      </c>
      <c r="U3" s="7">
        <f t="shared" si="2"/>
        <v>0</v>
      </c>
      <c r="V3" s="4">
        <f t="shared" si="3"/>
        <v>0</v>
      </c>
      <c r="W3" s="4">
        <f t="shared" si="4"/>
        <v>0</v>
      </c>
      <c r="X3" s="4">
        <f t="shared" si="5"/>
        <v>0</v>
      </c>
      <c r="Y3" s="4">
        <f t="shared" si="6"/>
        <v>0</v>
      </c>
      <c r="Z3" s="4" t="b">
        <f t="shared" si="7"/>
        <v>1</v>
      </c>
    </row>
    <row r="4" spans="1:31" ht="16" x14ac:dyDescent="0.25">
      <c r="A4" s="23" t="s">
        <v>6</v>
      </c>
      <c r="B4" s="49">
        <f t="shared" si="8"/>
        <v>12235444</v>
      </c>
      <c r="C4" s="49">
        <f t="shared" si="9"/>
        <v>5522545</v>
      </c>
      <c r="D4" s="49">
        <f t="shared" si="10"/>
        <v>6712899</v>
      </c>
      <c r="E4" s="49">
        <f t="shared" si="11"/>
        <v>0</v>
      </c>
      <c r="F4" s="49">
        <f t="shared" si="12"/>
        <v>0</v>
      </c>
      <c r="G4" s="49">
        <f t="shared" si="13"/>
        <v>0</v>
      </c>
      <c r="H4" s="49">
        <f t="shared" si="14"/>
        <v>0</v>
      </c>
      <c r="I4" s="7" t="b">
        <f t="shared" si="0"/>
        <v>1</v>
      </c>
      <c r="L4" s="4">
        <f t="shared" si="15"/>
        <v>12235444</v>
      </c>
      <c r="M4" s="4">
        <f>IFERROR(VLOOKUP($A4,동부영업본부IU!$A:$G,3,FALSE),0)</f>
        <v>0</v>
      </c>
      <c r="N4" s="4">
        <f>IFERROR(VLOOKUP($A4,동부영업본부IU!$A:$G,4,FALSE),0)</f>
        <v>5522545</v>
      </c>
      <c r="O4" s="4">
        <f>IFERROR(VLOOKUP($A4,동부영업본부IU!$A:$G,5,FALSE),0)</f>
        <v>6712899</v>
      </c>
      <c r="P4" s="4">
        <f>IFERROR(VLOOKUP($A4,동부영업본부IU!$A:$G,6,FALSE),0)</f>
        <v>0</v>
      </c>
      <c r="Q4" s="4">
        <f>IFERROR(VLOOKUP($A4,동부영업본부IU!$A:$G,7,FALSE),0)</f>
        <v>0</v>
      </c>
      <c r="R4" s="4" t="b">
        <f t="shared" si="1"/>
        <v>1</v>
      </c>
      <c r="U4" s="7">
        <f t="shared" si="2"/>
        <v>0</v>
      </c>
      <c r="V4" s="4">
        <f t="shared" si="3"/>
        <v>0</v>
      </c>
      <c r="W4" s="4">
        <f t="shared" si="4"/>
        <v>0</v>
      </c>
      <c r="X4" s="4">
        <f t="shared" si="5"/>
        <v>0</v>
      </c>
      <c r="Y4" s="4">
        <f t="shared" si="6"/>
        <v>0</v>
      </c>
      <c r="Z4" s="4" t="b">
        <f t="shared" si="7"/>
        <v>1</v>
      </c>
    </row>
    <row r="5" spans="1:31" ht="16" x14ac:dyDescent="0.25">
      <c r="A5" s="23" t="s">
        <v>7</v>
      </c>
      <c r="B5" s="49">
        <f t="shared" si="8"/>
        <v>0</v>
      </c>
      <c r="C5" s="49">
        <f t="shared" si="9"/>
        <v>0</v>
      </c>
      <c r="D5" s="49">
        <f t="shared" si="10"/>
        <v>0</v>
      </c>
      <c r="E5" s="49">
        <f t="shared" si="11"/>
        <v>0</v>
      </c>
      <c r="F5" s="49">
        <f t="shared" si="12"/>
        <v>0</v>
      </c>
      <c r="G5" s="49">
        <f t="shared" si="13"/>
        <v>0</v>
      </c>
      <c r="H5" s="49">
        <f t="shared" si="14"/>
        <v>0</v>
      </c>
      <c r="I5" s="7" t="b">
        <f t="shared" si="0"/>
        <v>1</v>
      </c>
      <c r="L5" s="4">
        <f t="shared" si="15"/>
        <v>0</v>
      </c>
      <c r="M5" s="4">
        <f>IFERROR(VLOOKUP($A5,동부영업본부IU!$A:$G,3,FALSE),0)</f>
        <v>0</v>
      </c>
      <c r="N5" s="4">
        <f>IFERROR(VLOOKUP($A5,동부영업본부IU!$A:$G,4,FALSE),0)</f>
        <v>0</v>
      </c>
      <c r="O5" s="4">
        <f>IFERROR(VLOOKUP($A5,동부영업본부IU!$A:$G,5,FALSE),0)</f>
        <v>0</v>
      </c>
      <c r="P5" s="4">
        <f>IFERROR(VLOOKUP($A5,동부영업본부IU!$A:$G,6,FALSE),0)</f>
        <v>0</v>
      </c>
      <c r="Q5" s="4">
        <f>IFERROR(VLOOKUP($A5,동부영업본부IU!$A:$G,7,FALSE),0)</f>
        <v>0</v>
      </c>
      <c r="R5" s="4" t="b">
        <f t="shared" si="1"/>
        <v>1</v>
      </c>
      <c r="U5" s="7">
        <f t="shared" si="2"/>
        <v>0</v>
      </c>
      <c r="V5" s="4">
        <f t="shared" si="3"/>
        <v>0</v>
      </c>
      <c r="W5" s="4">
        <f t="shared" si="4"/>
        <v>0</v>
      </c>
      <c r="X5" s="4">
        <f t="shared" si="5"/>
        <v>0</v>
      </c>
      <c r="Y5" s="4">
        <f t="shared" si="6"/>
        <v>0</v>
      </c>
      <c r="Z5" s="4" t="b">
        <f t="shared" si="7"/>
        <v>1</v>
      </c>
    </row>
    <row r="6" spans="1:31" ht="16" x14ac:dyDescent="0.25">
      <c r="A6" s="23" t="s">
        <v>196</v>
      </c>
      <c r="B6" s="49">
        <f t="shared" si="8"/>
        <v>0</v>
      </c>
      <c r="C6" s="49">
        <f t="shared" si="9"/>
        <v>0</v>
      </c>
      <c r="D6" s="49">
        <f t="shared" si="10"/>
        <v>0</v>
      </c>
      <c r="E6" s="49">
        <f t="shared" si="11"/>
        <v>0</v>
      </c>
      <c r="F6" s="49">
        <f t="shared" si="12"/>
        <v>0</v>
      </c>
      <c r="G6" s="49">
        <f t="shared" si="13"/>
        <v>0</v>
      </c>
      <c r="H6" s="49">
        <f t="shared" si="14"/>
        <v>0</v>
      </c>
      <c r="I6" s="7" t="b">
        <f t="shared" si="0"/>
        <v>1</v>
      </c>
      <c r="L6" s="4">
        <f t="shared" si="15"/>
        <v>0</v>
      </c>
      <c r="M6" s="4">
        <f>IFERROR(VLOOKUP($A6,동부영업본부IU!$A:$G,3,FALSE),0)</f>
        <v>0</v>
      </c>
      <c r="N6" s="4">
        <f>IFERROR(VLOOKUP($A6,동부영업본부IU!$A:$G,4,FALSE),0)</f>
        <v>0</v>
      </c>
      <c r="O6" s="4">
        <f>IFERROR(VLOOKUP($A6,동부영업본부IU!$A:$G,5,FALSE),0)</f>
        <v>0</v>
      </c>
      <c r="P6" s="4">
        <f>IFERROR(VLOOKUP($A6,동부영업본부IU!$A:$G,6,FALSE),0)</f>
        <v>0</v>
      </c>
      <c r="Q6" s="4">
        <f>IFERROR(VLOOKUP($A6,동부영업본부IU!$A:$G,7,FALSE),0)</f>
        <v>0</v>
      </c>
      <c r="R6" s="4" t="b">
        <f t="shared" si="1"/>
        <v>1</v>
      </c>
      <c r="U6" s="7">
        <f t="shared" si="2"/>
        <v>0</v>
      </c>
      <c r="V6" s="4">
        <f t="shared" si="3"/>
        <v>0</v>
      </c>
      <c r="W6" s="4">
        <f t="shared" si="4"/>
        <v>0</v>
      </c>
      <c r="X6" s="4">
        <f t="shared" si="5"/>
        <v>0</v>
      </c>
      <c r="Y6" s="4">
        <f t="shared" si="6"/>
        <v>0</v>
      </c>
      <c r="Z6" s="4" t="b">
        <f t="shared" si="7"/>
        <v>1</v>
      </c>
    </row>
    <row r="7" spans="1:31" ht="16" x14ac:dyDescent="0.25">
      <c r="A7" s="23" t="s">
        <v>8</v>
      </c>
      <c r="B7" s="49">
        <f t="shared" si="8"/>
        <v>2339796930</v>
      </c>
      <c r="C7" s="49">
        <f t="shared" si="9"/>
        <v>1259317185</v>
      </c>
      <c r="D7" s="49">
        <f t="shared" si="10"/>
        <v>1078212721</v>
      </c>
      <c r="E7" s="49">
        <f t="shared" si="11"/>
        <v>0</v>
      </c>
      <c r="F7" s="49">
        <f t="shared" si="12"/>
        <v>1259445</v>
      </c>
      <c r="G7" s="49">
        <f t="shared" si="13"/>
        <v>1007579</v>
      </c>
      <c r="H7" s="49">
        <f t="shared" si="14"/>
        <v>0</v>
      </c>
      <c r="I7" s="7" t="b">
        <f t="shared" si="0"/>
        <v>1</v>
      </c>
      <c r="L7" s="4">
        <f t="shared" si="15"/>
        <v>2339796930</v>
      </c>
      <c r="M7" s="4">
        <f>IFERROR(VLOOKUP($A7,동부영업본부IU!$A:$G,3,FALSE),0)</f>
        <v>0</v>
      </c>
      <c r="N7" s="4">
        <f>IFERROR(VLOOKUP($A7,동부영업본부IU!$A:$G,4,FALSE),0)</f>
        <v>1259317185</v>
      </c>
      <c r="O7" s="4">
        <f>IFERROR(VLOOKUP($A7,동부영업본부IU!$A:$G,5,FALSE),0)</f>
        <v>1078212721</v>
      </c>
      <c r="P7" s="4">
        <f>IFERROR(VLOOKUP($A7,동부영업본부IU!$A:$G,6,FALSE),0)</f>
        <v>1259445</v>
      </c>
      <c r="Q7" s="4">
        <f>IFERROR(VLOOKUP($A7,동부영업본부IU!$A:$G,7,FALSE),0)</f>
        <v>1007579</v>
      </c>
      <c r="R7" s="4" t="b">
        <f t="shared" si="1"/>
        <v>1</v>
      </c>
      <c r="U7" s="7">
        <f t="shared" si="2"/>
        <v>0</v>
      </c>
      <c r="V7" s="4">
        <f t="shared" si="3"/>
        <v>0</v>
      </c>
      <c r="W7" s="4">
        <f t="shared" si="4"/>
        <v>0</v>
      </c>
      <c r="X7" s="4">
        <f t="shared" si="5"/>
        <v>0</v>
      </c>
      <c r="Y7" s="4">
        <f t="shared" si="6"/>
        <v>0</v>
      </c>
      <c r="Z7" s="4" t="b">
        <f t="shared" si="7"/>
        <v>1</v>
      </c>
    </row>
    <row r="8" spans="1:31" ht="16" x14ac:dyDescent="0.25">
      <c r="A8" s="23" t="s">
        <v>9</v>
      </c>
      <c r="B8" s="49">
        <f t="shared" si="8"/>
        <v>58351818</v>
      </c>
      <c r="C8" s="49">
        <f t="shared" si="9"/>
        <v>41274436</v>
      </c>
      <c r="D8" s="49">
        <f t="shared" si="10"/>
        <v>17077382</v>
      </c>
      <c r="E8" s="49">
        <f t="shared" si="11"/>
        <v>0</v>
      </c>
      <c r="F8" s="49">
        <f t="shared" si="12"/>
        <v>0</v>
      </c>
      <c r="G8" s="49">
        <f t="shared" si="13"/>
        <v>0</v>
      </c>
      <c r="H8" s="49">
        <f t="shared" si="14"/>
        <v>0</v>
      </c>
      <c r="I8" s="7" t="b">
        <f t="shared" si="0"/>
        <v>1</v>
      </c>
      <c r="L8" s="4">
        <f t="shared" si="15"/>
        <v>58351818</v>
      </c>
      <c r="M8" s="4">
        <f>IFERROR(VLOOKUP($A8,동부영업본부IU!$A:$G,3,FALSE),0)</f>
        <v>0</v>
      </c>
      <c r="N8" s="4">
        <f>IFERROR(VLOOKUP($A8,동부영업본부IU!$A:$G,4,FALSE),0)</f>
        <v>41274436</v>
      </c>
      <c r="O8" s="4">
        <f>IFERROR(VLOOKUP($A8,동부영업본부IU!$A:$G,5,FALSE),0)</f>
        <v>17077382</v>
      </c>
      <c r="P8" s="4">
        <f>IFERROR(VLOOKUP($A8,동부영업본부IU!$A:$G,6,FALSE),0)</f>
        <v>0</v>
      </c>
      <c r="Q8" s="4">
        <f>IFERROR(VLOOKUP($A8,동부영업본부IU!$A:$G,7,FALSE),0)</f>
        <v>0</v>
      </c>
      <c r="R8" s="4" t="b">
        <f t="shared" si="1"/>
        <v>1</v>
      </c>
      <c r="U8" s="7">
        <f t="shared" si="2"/>
        <v>0</v>
      </c>
      <c r="V8" s="4">
        <f t="shared" si="3"/>
        <v>0</v>
      </c>
      <c r="W8" s="4">
        <f t="shared" si="4"/>
        <v>0</v>
      </c>
      <c r="X8" s="4">
        <f t="shared" si="5"/>
        <v>0</v>
      </c>
      <c r="Y8" s="4">
        <f t="shared" si="6"/>
        <v>0</v>
      </c>
      <c r="Z8" s="4" t="b">
        <f t="shared" si="7"/>
        <v>1</v>
      </c>
    </row>
    <row r="9" spans="1:31" ht="16" x14ac:dyDescent="0.25">
      <c r="A9" s="23" t="s">
        <v>137</v>
      </c>
      <c r="B9" s="49">
        <f t="shared" si="8"/>
        <v>0</v>
      </c>
      <c r="C9" s="49">
        <f t="shared" si="9"/>
        <v>0</v>
      </c>
      <c r="D9" s="49">
        <f t="shared" si="10"/>
        <v>0</v>
      </c>
      <c r="E9" s="49">
        <f t="shared" si="11"/>
        <v>0</v>
      </c>
      <c r="F9" s="49">
        <f t="shared" si="12"/>
        <v>0</v>
      </c>
      <c r="G9" s="49">
        <f t="shared" si="13"/>
        <v>0</v>
      </c>
      <c r="H9" s="49">
        <f t="shared" si="14"/>
        <v>0</v>
      </c>
      <c r="I9" s="7" t="b">
        <f t="shared" si="0"/>
        <v>1</v>
      </c>
      <c r="L9" s="4">
        <f t="shared" si="15"/>
        <v>0</v>
      </c>
      <c r="M9" s="4">
        <f>IFERROR(VLOOKUP($A9,동부영업본부IU!$A:$G,3,FALSE),0)</f>
        <v>0</v>
      </c>
      <c r="N9" s="4">
        <f>IFERROR(VLOOKUP($A9,동부영업본부IU!$A:$G,4,FALSE),0)</f>
        <v>0</v>
      </c>
      <c r="O9" s="4">
        <f>IFERROR(VLOOKUP($A9,동부영업본부IU!$A:$G,5,FALSE),0)</f>
        <v>0</v>
      </c>
      <c r="P9" s="4">
        <f>IFERROR(VLOOKUP($A9,동부영업본부IU!$A:$G,6,FALSE),0)</f>
        <v>0</v>
      </c>
      <c r="Q9" s="4">
        <f>IFERROR(VLOOKUP($A9,동부영업본부IU!$A:$G,7,FALSE),0)</f>
        <v>0</v>
      </c>
      <c r="R9" s="4" t="b">
        <f t="shared" si="1"/>
        <v>1</v>
      </c>
      <c r="U9" s="7">
        <f t="shared" si="2"/>
        <v>0</v>
      </c>
      <c r="V9" s="4">
        <f t="shared" si="3"/>
        <v>0</v>
      </c>
      <c r="W9" s="4">
        <f t="shared" si="4"/>
        <v>0</v>
      </c>
      <c r="X9" s="4">
        <f t="shared" si="5"/>
        <v>0</v>
      </c>
      <c r="Y9" s="4">
        <f t="shared" si="6"/>
        <v>0</v>
      </c>
      <c r="Z9" s="4" t="b">
        <f t="shared" si="7"/>
        <v>1</v>
      </c>
    </row>
    <row r="10" spans="1:31" ht="16" x14ac:dyDescent="0.25">
      <c r="A10" s="23" t="s">
        <v>10</v>
      </c>
      <c r="B10" s="49">
        <f t="shared" si="8"/>
        <v>69548559</v>
      </c>
      <c r="C10" s="49">
        <f t="shared" si="9"/>
        <v>43364931</v>
      </c>
      <c r="D10" s="49">
        <f t="shared" si="10"/>
        <v>26183628</v>
      </c>
      <c r="E10" s="49">
        <f t="shared" si="11"/>
        <v>0</v>
      </c>
      <c r="F10" s="49">
        <f t="shared" si="12"/>
        <v>0</v>
      </c>
      <c r="G10" s="49">
        <f t="shared" si="13"/>
        <v>0</v>
      </c>
      <c r="H10" s="49">
        <f t="shared" si="14"/>
        <v>0</v>
      </c>
      <c r="I10" s="7" t="b">
        <f t="shared" si="0"/>
        <v>1</v>
      </c>
      <c r="L10" s="4">
        <f t="shared" si="15"/>
        <v>69548559</v>
      </c>
      <c r="M10" s="4">
        <f>IFERROR(VLOOKUP($A10,동부영업본부IU!$A:$G,3,FALSE),0)</f>
        <v>0</v>
      </c>
      <c r="N10" s="4">
        <f>IFERROR(VLOOKUP($A10,동부영업본부IU!$A:$G,4,FALSE),0)</f>
        <v>43364931</v>
      </c>
      <c r="O10" s="4">
        <f>IFERROR(VLOOKUP($A10,동부영업본부IU!$A:$G,5,FALSE),0)</f>
        <v>26183628</v>
      </c>
      <c r="P10" s="4">
        <f>IFERROR(VLOOKUP($A10,동부영업본부IU!$A:$G,6,FALSE),0)</f>
        <v>0</v>
      </c>
      <c r="Q10" s="4">
        <f>IFERROR(VLOOKUP($A10,동부영업본부IU!$A:$G,7,FALSE),0)</f>
        <v>0</v>
      </c>
      <c r="R10" s="4" t="b">
        <f t="shared" si="1"/>
        <v>1</v>
      </c>
      <c r="U10" s="7">
        <f t="shared" si="2"/>
        <v>0</v>
      </c>
      <c r="V10" s="4">
        <f t="shared" si="3"/>
        <v>0</v>
      </c>
      <c r="W10" s="4">
        <f t="shared" si="4"/>
        <v>0</v>
      </c>
      <c r="X10" s="4">
        <f t="shared" si="5"/>
        <v>0</v>
      </c>
      <c r="Y10" s="4">
        <f t="shared" si="6"/>
        <v>0</v>
      </c>
      <c r="Z10" s="4" t="b">
        <f t="shared" si="7"/>
        <v>1</v>
      </c>
    </row>
    <row r="11" spans="1:31" ht="16" x14ac:dyDescent="0.25">
      <c r="A11" s="23" t="s">
        <v>197</v>
      </c>
      <c r="B11" s="49">
        <f t="shared" si="8"/>
        <v>0</v>
      </c>
      <c r="C11" s="49">
        <f t="shared" si="9"/>
        <v>0</v>
      </c>
      <c r="D11" s="49">
        <f t="shared" si="10"/>
        <v>0</v>
      </c>
      <c r="E11" s="49">
        <f t="shared" si="11"/>
        <v>0</v>
      </c>
      <c r="F11" s="49">
        <f t="shared" si="12"/>
        <v>0</v>
      </c>
      <c r="G11" s="49">
        <f t="shared" si="13"/>
        <v>0</v>
      </c>
      <c r="H11" s="49">
        <f t="shared" si="14"/>
        <v>0</v>
      </c>
      <c r="I11" s="7" t="b">
        <f t="shared" si="0"/>
        <v>1</v>
      </c>
      <c r="L11" s="4">
        <f t="shared" si="15"/>
        <v>0</v>
      </c>
      <c r="M11" s="4">
        <f>IFERROR(VLOOKUP($A11,동부영업본부IU!$A:$G,3,FALSE),0)</f>
        <v>0</v>
      </c>
      <c r="N11" s="4">
        <f>IFERROR(VLOOKUP($A11,동부영업본부IU!$A:$G,4,FALSE),0)</f>
        <v>0</v>
      </c>
      <c r="O11" s="4">
        <f>IFERROR(VLOOKUP($A11,동부영업본부IU!$A:$G,5,FALSE),0)</f>
        <v>0</v>
      </c>
      <c r="P11" s="4">
        <f>IFERROR(VLOOKUP($A11,동부영업본부IU!$A:$G,6,FALSE),0)</f>
        <v>0</v>
      </c>
      <c r="Q11" s="4">
        <f>IFERROR(VLOOKUP($A11,동부영업본부IU!$A:$G,7,FALSE),0)</f>
        <v>0</v>
      </c>
      <c r="R11" s="4" t="b">
        <f t="shared" si="1"/>
        <v>1</v>
      </c>
      <c r="U11" s="7">
        <f t="shared" si="2"/>
        <v>0</v>
      </c>
      <c r="V11" s="4">
        <f t="shared" si="3"/>
        <v>0</v>
      </c>
      <c r="W11" s="4">
        <f t="shared" si="4"/>
        <v>0</v>
      </c>
      <c r="X11" s="4">
        <f t="shared" si="5"/>
        <v>0</v>
      </c>
      <c r="Y11" s="4">
        <f t="shared" si="6"/>
        <v>0</v>
      </c>
      <c r="Z11" s="4" t="b">
        <f t="shared" si="7"/>
        <v>1</v>
      </c>
    </row>
    <row r="12" spans="1:31" ht="16" x14ac:dyDescent="0.25">
      <c r="A12" s="24" t="s">
        <v>11</v>
      </c>
      <c r="B12" s="49">
        <f t="shared" si="8"/>
        <v>4122813240</v>
      </c>
      <c r="C12" s="49">
        <f t="shared" si="9"/>
        <v>1689202626</v>
      </c>
      <c r="D12" s="49">
        <f t="shared" si="10"/>
        <v>1386294429</v>
      </c>
      <c r="E12" s="49">
        <f t="shared" si="11"/>
        <v>0</v>
      </c>
      <c r="F12" s="49">
        <f t="shared" si="12"/>
        <v>617450874</v>
      </c>
      <c r="G12" s="49">
        <f t="shared" si="13"/>
        <v>429865311</v>
      </c>
      <c r="H12" s="49">
        <f t="shared" si="14"/>
        <v>0</v>
      </c>
      <c r="I12" s="7" t="b">
        <f t="shared" si="0"/>
        <v>1</v>
      </c>
      <c r="L12" s="4">
        <f t="shared" si="15"/>
        <v>4122813240</v>
      </c>
      <c r="M12" s="4">
        <f>IFERROR(VLOOKUP($A12,동부영업본부IU!$A:$G,3,FALSE),0)</f>
        <v>0</v>
      </c>
      <c r="N12" s="4">
        <f>IFERROR(VLOOKUP($A12,동부영업본부IU!$A:$G,4,FALSE),0)</f>
        <v>1689202626</v>
      </c>
      <c r="O12" s="4">
        <f>IFERROR(VLOOKUP($A12,동부영업본부IU!$A:$G,5,FALSE),0)</f>
        <v>1386294429</v>
      </c>
      <c r="P12" s="4">
        <f>IFERROR(VLOOKUP($A12,동부영업본부IU!$A:$G,6,FALSE),0)</f>
        <v>617450874</v>
      </c>
      <c r="Q12" s="4">
        <f>IFERROR(VLOOKUP($A12,동부영업본부IU!$A:$G,7,FALSE),0)</f>
        <v>429865311</v>
      </c>
      <c r="R12" s="4" t="b">
        <f t="shared" si="1"/>
        <v>1</v>
      </c>
      <c r="U12" s="7">
        <f t="shared" si="2"/>
        <v>0</v>
      </c>
      <c r="V12" s="4">
        <f t="shared" si="3"/>
        <v>0</v>
      </c>
      <c r="W12" s="4">
        <f t="shared" si="4"/>
        <v>0</v>
      </c>
      <c r="X12" s="4">
        <f t="shared" si="5"/>
        <v>0</v>
      </c>
      <c r="Y12" s="4">
        <f t="shared" si="6"/>
        <v>0</v>
      </c>
      <c r="Z12" s="4" t="b">
        <f t="shared" si="7"/>
        <v>1</v>
      </c>
    </row>
    <row r="13" spans="1:31" ht="16" x14ac:dyDescent="0.25">
      <c r="A13" s="25" t="s">
        <v>12</v>
      </c>
      <c r="B13" s="49">
        <f t="shared" si="8"/>
        <v>1950631482</v>
      </c>
      <c r="C13" s="49">
        <f t="shared" si="9"/>
        <v>1072299605</v>
      </c>
      <c r="D13" s="49">
        <f t="shared" si="10"/>
        <v>878179363</v>
      </c>
      <c r="E13" s="49">
        <f t="shared" si="11"/>
        <v>0</v>
      </c>
      <c r="F13" s="49">
        <f t="shared" si="12"/>
        <v>794288</v>
      </c>
      <c r="G13" s="49">
        <f t="shared" si="13"/>
        <v>-641774</v>
      </c>
      <c r="H13" s="49">
        <f t="shared" si="14"/>
        <v>0</v>
      </c>
      <c r="I13" s="7" t="b">
        <f t="shared" si="0"/>
        <v>1</v>
      </c>
      <c r="L13" s="4">
        <f t="shared" si="15"/>
        <v>1950631482</v>
      </c>
      <c r="M13" s="4">
        <f>IFERROR(VLOOKUP($A13,동부영업본부IU!$A:$G,3,FALSE),0)</f>
        <v>0</v>
      </c>
      <c r="N13" s="4">
        <f>IFERROR(VLOOKUP($A13,동부영업본부IU!$A:$G,4,FALSE),0)</f>
        <v>1072299605</v>
      </c>
      <c r="O13" s="4">
        <f>IFERROR(VLOOKUP($A13,동부영업본부IU!$A:$G,5,FALSE),0)</f>
        <v>878179363</v>
      </c>
      <c r="P13" s="4">
        <f>IFERROR(VLOOKUP($A13,동부영업본부IU!$A:$G,6,FALSE),0)</f>
        <v>794288</v>
      </c>
      <c r="Q13" s="4">
        <f>IFERROR(VLOOKUP($A13,동부영업본부IU!$A:$G,7,FALSE),0)</f>
        <v>-641774</v>
      </c>
      <c r="R13" s="4" t="b">
        <f t="shared" si="1"/>
        <v>1</v>
      </c>
      <c r="U13" s="7">
        <f t="shared" si="2"/>
        <v>0</v>
      </c>
      <c r="V13" s="4">
        <f t="shared" si="3"/>
        <v>0</v>
      </c>
      <c r="W13" s="4">
        <f t="shared" si="4"/>
        <v>0</v>
      </c>
      <c r="X13" s="4">
        <f t="shared" si="5"/>
        <v>0</v>
      </c>
      <c r="Y13" s="4">
        <f t="shared" si="6"/>
        <v>0</v>
      </c>
      <c r="Z13" s="4" t="b">
        <f t="shared" si="7"/>
        <v>1</v>
      </c>
    </row>
    <row r="14" spans="1:31" ht="16" x14ac:dyDescent="0.25">
      <c r="A14" s="23" t="s">
        <v>13</v>
      </c>
      <c r="B14" s="49">
        <f t="shared" si="8"/>
        <v>2727272</v>
      </c>
      <c r="C14" s="49">
        <f t="shared" si="9"/>
        <v>909090</v>
      </c>
      <c r="D14" s="49">
        <f t="shared" si="10"/>
        <v>1818182</v>
      </c>
      <c r="E14" s="49">
        <f t="shared" si="11"/>
        <v>0</v>
      </c>
      <c r="F14" s="49">
        <f t="shared" si="12"/>
        <v>0</v>
      </c>
      <c r="G14" s="49">
        <f t="shared" si="13"/>
        <v>0</v>
      </c>
      <c r="H14" s="49">
        <f t="shared" si="14"/>
        <v>0</v>
      </c>
      <c r="I14" s="7" t="b">
        <f t="shared" si="0"/>
        <v>1</v>
      </c>
      <c r="L14" s="4">
        <f t="shared" si="15"/>
        <v>2727272</v>
      </c>
      <c r="M14" s="4">
        <f>IFERROR(VLOOKUP($A14,동부영업본부IU!$A:$G,3,FALSE),0)</f>
        <v>0</v>
      </c>
      <c r="N14" s="4">
        <f>IFERROR(VLOOKUP($A14,동부영업본부IU!$A:$G,4,FALSE),0)</f>
        <v>909090</v>
      </c>
      <c r="O14" s="4">
        <f>IFERROR(VLOOKUP($A14,동부영업본부IU!$A:$G,5,FALSE),0)</f>
        <v>1818182</v>
      </c>
      <c r="P14" s="4">
        <f>IFERROR(VLOOKUP($A14,동부영업본부IU!$A:$G,6,FALSE),0)</f>
        <v>0</v>
      </c>
      <c r="Q14" s="4">
        <f>IFERROR(VLOOKUP($A14,동부영업본부IU!$A:$G,7,FALSE),0)</f>
        <v>0</v>
      </c>
      <c r="R14" s="4" t="b">
        <f t="shared" si="1"/>
        <v>1</v>
      </c>
      <c r="U14" s="7">
        <f t="shared" si="2"/>
        <v>0</v>
      </c>
      <c r="V14" s="4">
        <f t="shared" si="3"/>
        <v>0</v>
      </c>
      <c r="W14" s="4">
        <f t="shared" si="4"/>
        <v>0</v>
      </c>
      <c r="X14" s="4">
        <f t="shared" si="5"/>
        <v>0</v>
      </c>
      <c r="Y14" s="4">
        <f t="shared" si="6"/>
        <v>0</v>
      </c>
      <c r="Z14" s="4" t="b">
        <f t="shared" si="7"/>
        <v>1</v>
      </c>
    </row>
    <row r="15" spans="1:31" ht="16" x14ac:dyDescent="0.25">
      <c r="A15" s="23" t="s">
        <v>14</v>
      </c>
      <c r="B15" s="49">
        <f t="shared" si="8"/>
        <v>807591435</v>
      </c>
      <c r="C15" s="49">
        <f t="shared" si="9"/>
        <v>296263956</v>
      </c>
      <c r="D15" s="49">
        <f t="shared" si="10"/>
        <v>247712797</v>
      </c>
      <c r="E15" s="49">
        <f t="shared" si="11"/>
        <v>0</v>
      </c>
      <c r="F15" s="49">
        <f t="shared" si="12"/>
        <v>160379763</v>
      </c>
      <c r="G15" s="49">
        <f t="shared" si="13"/>
        <v>103234919</v>
      </c>
      <c r="H15" s="49">
        <f t="shared" si="14"/>
        <v>0</v>
      </c>
      <c r="I15" s="7" t="b">
        <f t="shared" si="0"/>
        <v>1</v>
      </c>
      <c r="L15" s="4">
        <f t="shared" si="15"/>
        <v>807591435</v>
      </c>
      <c r="M15" s="4">
        <f>IFERROR(VLOOKUP($A15,동부영업본부IU!$A:$G,3,FALSE),0)</f>
        <v>0</v>
      </c>
      <c r="N15" s="4">
        <f>IFERROR(VLOOKUP($A15,동부영업본부IU!$A:$G,4,FALSE),0)</f>
        <v>296263956</v>
      </c>
      <c r="O15" s="4">
        <f>IFERROR(VLOOKUP($A15,동부영업본부IU!$A:$G,5,FALSE),0)</f>
        <v>247712797</v>
      </c>
      <c r="P15" s="4">
        <f>IFERROR(VLOOKUP($A15,동부영업본부IU!$A:$G,6,FALSE),0)</f>
        <v>160379763</v>
      </c>
      <c r="Q15" s="4">
        <f>IFERROR(VLOOKUP($A15,동부영업본부IU!$A:$G,7,FALSE),0)</f>
        <v>103234919</v>
      </c>
      <c r="R15" s="4" t="b">
        <f t="shared" si="1"/>
        <v>1</v>
      </c>
      <c r="U15" s="7">
        <f t="shared" si="2"/>
        <v>0</v>
      </c>
      <c r="V15" s="4">
        <f t="shared" si="3"/>
        <v>0</v>
      </c>
      <c r="W15" s="4">
        <f t="shared" si="4"/>
        <v>0</v>
      </c>
      <c r="X15" s="4">
        <f t="shared" si="5"/>
        <v>0</v>
      </c>
      <c r="Y15" s="4">
        <f t="shared" si="6"/>
        <v>0</v>
      </c>
      <c r="Z15" s="4" t="b">
        <f t="shared" si="7"/>
        <v>1</v>
      </c>
    </row>
    <row r="16" spans="1:31" ht="16" x14ac:dyDescent="0.25">
      <c r="A16" s="23" t="s">
        <v>15</v>
      </c>
      <c r="B16" s="49">
        <f t="shared" si="8"/>
        <v>21766408</v>
      </c>
      <c r="C16" s="49">
        <f t="shared" si="9"/>
        <v>10712878</v>
      </c>
      <c r="D16" s="49">
        <f t="shared" si="10"/>
        <v>8902966</v>
      </c>
      <c r="E16" s="49">
        <f t="shared" si="11"/>
        <v>0</v>
      </c>
      <c r="F16" s="49">
        <f t="shared" si="12"/>
        <v>1275564</v>
      </c>
      <c r="G16" s="49">
        <f t="shared" si="13"/>
        <v>875000</v>
      </c>
      <c r="H16" s="49">
        <f t="shared" si="14"/>
        <v>0</v>
      </c>
      <c r="I16" s="7" t="b">
        <f t="shared" si="0"/>
        <v>1</v>
      </c>
      <c r="L16" s="4">
        <f t="shared" si="15"/>
        <v>21766408</v>
      </c>
      <c r="M16" s="4">
        <f>IFERROR(VLOOKUP($A16,동부영업본부IU!$A:$G,3,FALSE),0)</f>
        <v>0</v>
      </c>
      <c r="N16" s="4">
        <f>IFERROR(VLOOKUP($A16,동부영업본부IU!$A:$G,4,FALSE),0)</f>
        <v>10712878</v>
      </c>
      <c r="O16" s="4">
        <f>IFERROR(VLOOKUP($A16,동부영업본부IU!$A:$G,5,FALSE),0)</f>
        <v>8902966</v>
      </c>
      <c r="P16" s="4">
        <f>IFERROR(VLOOKUP($A16,동부영업본부IU!$A:$G,6,FALSE),0)</f>
        <v>1275564</v>
      </c>
      <c r="Q16" s="4">
        <f>IFERROR(VLOOKUP($A16,동부영업본부IU!$A:$G,7,FALSE),0)</f>
        <v>875000</v>
      </c>
      <c r="R16" s="4" t="b">
        <f t="shared" si="1"/>
        <v>1</v>
      </c>
      <c r="U16" s="7">
        <f t="shared" si="2"/>
        <v>0</v>
      </c>
      <c r="V16" s="4">
        <f t="shared" si="3"/>
        <v>0</v>
      </c>
      <c r="W16" s="4">
        <f t="shared" si="4"/>
        <v>0</v>
      </c>
      <c r="X16" s="4">
        <f t="shared" si="5"/>
        <v>0</v>
      </c>
      <c r="Y16" s="4">
        <f t="shared" si="6"/>
        <v>0</v>
      </c>
      <c r="Z16" s="4" t="b">
        <f t="shared" si="7"/>
        <v>1</v>
      </c>
    </row>
    <row r="17" spans="1:26" ht="16" x14ac:dyDescent="0.25">
      <c r="A17" s="26" t="s">
        <v>16</v>
      </c>
      <c r="B17" s="49">
        <f t="shared" si="8"/>
        <v>403280021</v>
      </c>
      <c r="C17" s="49">
        <f t="shared" si="9"/>
        <v>232653453</v>
      </c>
      <c r="D17" s="49">
        <f t="shared" si="10"/>
        <v>170590204</v>
      </c>
      <c r="E17" s="49">
        <f t="shared" si="11"/>
        <v>0</v>
      </c>
      <c r="F17" s="49">
        <f t="shared" si="12"/>
        <v>9091</v>
      </c>
      <c r="G17" s="49">
        <f t="shared" si="13"/>
        <v>27273</v>
      </c>
      <c r="H17" s="49">
        <f t="shared" si="14"/>
        <v>0</v>
      </c>
      <c r="I17" s="7" t="b">
        <f t="shared" si="0"/>
        <v>1</v>
      </c>
      <c r="L17" s="4">
        <f t="shared" si="15"/>
        <v>403280021</v>
      </c>
      <c r="M17" s="4">
        <f>IFERROR(VLOOKUP($A17,동부영업본부IU!$A:$G,3,FALSE),0)</f>
        <v>0</v>
      </c>
      <c r="N17" s="4">
        <f>IFERROR(VLOOKUP($A17,동부영업본부IU!$A:$G,4,FALSE),0)</f>
        <v>232653453</v>
      </c>
      <c r="O17" s="4">
        <f>IFERROR(VLOOKUP($A17,동부영업본부IU!$A:$G,5,FALSE),0)</f>
        <v>170590204</v>
      </c>
      <c r="P17" s="4">
        <f>IFERROR(VLOOKUP($A17,동부영업본부IU!$A:$G,6,FALSE),0)</f>
        <v>9091</v>
      </c>
      <c r="Q17" s="4">
        <f>IFERROR(VLOOKUP($A17,동부영업본부IU!$A:$G,7,FALSE),0)</f>
        <v>27273</v>
      </c>
      <c r="R17" s="4" t="b">
        <f t="shared" si="1"/>
        <v>1</v>
      </c>
      <c r="U17" s="7">
        <f t="shared" si="2"/>
        <v>0</v>
      </c>
      <c r="V17" s="4">
        <f t="shared" si="3"/>
        <v>0</v>
      </c>
      <c r="W17" s="4">
        <f t="shared" si="4"/>
        <v>0</v>
      </c>
      <c r="X17" s="4">
        <f t="shared" si="5"/>
        <v>0</v>
      </c>
      <c r="Y17" s="4">
        <f t="shared" si="6"/>
        <v>0</v>
      </c>
      <c r="Z17" s="4" t="b">
        <f t="shared" si="7"/>
        <v>1</v>
      </c>
    </row>
    <row r="18" spans="1:26" ht="16" x14ac:dyDescent="0.25">
      <c r="A18" s="23" t="s">
        <v>138</v>
      </c>
      <c r="B18" s="49">
        <f t="shared" si="8"/>
        <v>0</v>
      </c>
      <c r="C18" s="49">
        <f t="shared" si="9"/>
        <v>0</v>
      </c>
      <c r="D18" s="49">
        <f t="shared" si="10"/>
        <v>0</v>
      </c>
      <c r="E18" s="49">
        <f t="shared" si="11"/>
        <v>0</v>
      </c>
      <c r="F18" s="49">
        <f t="shared" si="12"/>
        <v>0</v>
      </c>
      <c r="G18" s="49">
        <f t="shared" si="13"/>
        <v>0</v>
      </c>
      <c r="H18" s="49">
        <f t="shared" si="14"/>
        <v>0</v>
      </c>
      <c r="I18" s="7" t="b">
        <f t="shared" si="0"/>
        <v>1</v>
      </c>
      <c r="L18" s="4">
        <f t="shared" si="15"/>
        <v>0</v>
      </c>
      <c r="M18" s="4">
        <f>IFERROR(VLOOKUP($A18,동부영업본부IU!$A:$G,3,FALSE),0)</f>
        <v>0</v>
      </c>
      <c r="N18" s="4">
        <f>IFERROR(VLOOKUP($A18,동부영업본부IU!$A:$G,4,FALSE),0)</f>
        <v>0</v>
      </c>
      <c r="O18" s="4">
        <f>IFERROR(VLOOKUP($A18,동부영업본부IU!$A:$G,5,FALSE),0)</f>
        <v>0</v>
      </c>
      <c r="P18" s="4">
        <f>IFERROR(VLOOKUP($A18,동부영업본부IU!$A:$G,6,FALSE),0)</f>
        <v>0</v>
      </c>
      <c r="Q18" s="4">
        <f>IFERROR(VLOOKUP($A18,동부영업본부IU!$A:$G,7,FALSE),0)</f>
        <v>0</v>
      </c>
      <c r="R18" s="4" t="b">
        <f t="shared" si="1"/>
        <v>1</v>
      </c>
      <c r="U18" s="7">
        <f t="shared" si="2"/>
        <v>0</v>
      </c>
      <c r="V18" s="4">
        <f t="shared" si="3"/>
        <v>0</v>
      </c>
      <c r="W18" s="4">
        <f t="shared" si="4"/>
        <v>0</v>
      </c>
      <c r="X18" s="4">
        <f t="shared" si="5"/>
        <v>0</v>
      </c>
      <c r="Y18" s="4">
        <f t="shared" si="6"/>
        <v>0</v>
      </c>
      <c r="Z18" s="4" t="b">
        <f t="shared" si="7"/>
        <v>1</v>
      </c>
    </row>
    <row r="19" spans="1:26" ht="16" x14ac:dyDescent="0.25">
      <c r="A19" s="23" t="s">
        <v>139</v>
      </c>
      <c r="B19" s="49">
        <f t="shared" si="8"/>
        <v>0</v>
      </c>
      <c r="C19" s="49">
        <f t="shared" si="9"/>
        <v>0</v>
      </c>
      <c r="D19" s="49">
        <f t="shared" si="10"/>
        <v>0</v>
      </c>
      <c r="E19" s="49">
        <f t="shared" si="11"/>
        <v>0</v>
      </c>
      <c r="F19" s="49">
        <f t="shared" si="12"/>
        <v>0</v>
      </c>
      <c r="G19" s="49">
        <f t="shared" si="13"/>
        <v>0</v>
      </c>
      <c r="H19" s="49">
        <f t="shared" si="14"/>
        <v>0</v>
      </c>
      <c r="I19" s="7" t="b">
        <f t="shared" si="0"/>
        <v>1</v>
      </c>
      <c r="L19" s="4">
        <f t="shared" si="15"/>
        <v>0</v>
      </c>
      <c r="M19" s="4">
        <f>IFERROR(VLOOKUP($A19,동부영업본부IU!$A:$G,3,FALSE),0)</f>
        <v>0</v>
      </c>
      <c r="N19" s="4">
        <f>IFERROR(VLOOKUP($A19,동부영업본부IU!$A:$G,4,FALSE),0)</f>
        <v>0</v>
      </c>
      <c r="O19" s="4">
        <f>IFERROR(VLOOKUP($A19,동부영업본부IU!$A:$G,5,FALSE),0)</f>
        <v>0</v>
      </c>
      <c r="P19" s="4">
        <f>IFERROR(VLOOKUP($A19,동부영업본부IU!$A:$G,6,FALSE),0)</f>
        <v>0</v>
      </c>
      <c r="Q19" s="4">
        <f>IFERROR(VLOOKUP($A19,동부영업본부IU!$A:$G,7,FALSE),0)</f>
        <v>0</v>
      </c>
      <c r="R19" s="4" t="b">
        <f t="shared" si="1"/>
        <v>1</v>
      </c>
      <c r="U19" s="7">
        <f t="shared" si="2"/>
        <v>0</v>
      </c>
      <c r="V19" s="4">
        <f t="shared" si="3"/>
        <v>0</v>
      </c>
      <c r="W19" s="4">
        <f t="shared" si="4"/>
        <v>0</v>
      </c>
      <c r="X19" s="4">
        <f t="shared" si="5"/>
        <v>0</v>
      </c>
      <c r="Y19" s="4">
        <f t="shared" si="6"/>
        <v>0</v>
      </c>
      <c r="Z19" s="4" t="b">
        <f t="shared" si="7"/>
        <v>1</v>
      </c>
    </row>
    <row r="20" spans="1:26" ht="16" x14ac:dyDescent="0.25">
      <c r="A20" s="25" t="s">
        <v>17</v>
      </c>
      <c r="B20" s="49">
        <f t="shared" si="8"/>
        <v>0</v>
      </c>
      <c r="C20" s="49">
        <f t="shared" si="9"/>
        <v>0</v>
      </c>
      <c r="D20" s="49">
        <f t="shared" si="10"/>
        <v>0</v>
      </c>
      <c r="E20" s="49">
        <f t="shared" si="11"/>
        <v>0</v>
      </c>
      <c r="F20" s="49">
        <f t="shared" si="12"/>
        <v>0</v>
      </c>
      <c r="G20" s="49">
        <f t="shared" si="13"/>
        <v>0</v>
      </c>
      <c r="H20" s="49">
        <f t="shared" si="14"/>
        <v>0</v>
      </c>
      <c r="I20" s="7" t="b">
        <f t="shared" si="0"/>
        <v>1</v>
      </c>
      <c r="L20" s="4">
        <f t="shared" si="15"/>
        <v>0</v>
      </c>
      <c r="M20" s="4">
        <f>IFERROR(VLOOKUP($A20,동부영업본부IU!$A:$G,3,FALSE),0)</f>
        <v>0</v>
      </c>
      <c r="N20" s="4">
        <f>IFERROR(VLOOKUP($A20,동부영업본부IU!$A:$G,4,FALSE),0)</f>
        <v>0</v>
      </c>
      <c r="O20" s="4">
        <f>IFERROR(VLOOKUP($A20,동부영업본부IU!$A:$G,5,FALSE),0)</f>
        <v>0</v>
      </c>
      <c r="P20" s="4">
        <f>IFERROR(VLOOKUP($A20,동부영업본부IU!$A:$G,6,FALSE),0)</f>
        <v>0</v>
      </c>
      <c r="Q20" s="4">
        <f>IFERROR(VLOOKUP($A20,동부영업본부IU!$A:$G,7,FALSE),0)</f>
        <v>0</v>
      </c>
      <c r="R20" s="4" t="b">
        <f t="shared" si="1"/>
        <v>1</v>
      </c>
      <c r="U20" s="7">
        <f t="shared" si="2"/>
        <v>0</v>
      </c>
      <c r="V20" s="4">
        <f t="shared" si="3"/>
        <v>0</v>
      </c>
      <c r="W20" s="4">
        <f t="shared" si="4"/>
        <v>0</v>
      </c>
      <c r="X20" s="4">
        <f t="shared" si="5"/>
        <v>0</v>
      </c>
      <c r="Y20" s="4">
        <f t="shared" si="6"/>
        <v>0</v>
      </c>
      <c r="Z20" s="4" t="b">
        <f t="shared" si="7"/>
        <v>1</v>
      </c>
    </row>
    <row r="21" spans="1:26" ht="16" x14ac:dyDescent="0.25">
      <c r="A21" s="23" t="s">
        <v>140</v>
      </c>
      <c r="B21" s="49">
        <f t="shared" si="8"/>
        <v>781362061</v>
      </c>
      <c r="C21" s="49">
        <f t="shared" si="9"/>
        <v>0</v>
      </c>
      <c r="D21" s="49">
        <f t="shared" si="10"/>
        <v>0</v>
      </c>
      <c r="E21" s="49">
        <f t="shared" si="11"/>
        <v>0</v>
      </c>
      <c r="F21" s="49">
        <f t="shared" si="12"/>
        <v>454992168</v>
      </c>
      <c r="G21" s="49">
        <f t="shared" si="13"/>
        <v>326369893</v>
      </c>
      <c r="H21" s="49">
        <f t="shared" si="14"/>
        <v>0</v>
      </c>
      <c r="I21" s="7" t="b">
        <f t="shared" si="0"/>
        <v>1</v>
      </c>
      <c r="L21" s="4">
        <f t="shared" si="15"/>
        <v>781362061</v>
      </c>
      <c r="M21" s="4">
        <f>IFERROR(VLOOKUP($A21,동부영업본부IU!$A:$G,3,FALSE),0)</f>
        <v>0</v>
      </c>
      <c r="N21" s="4">
        <f>IFERROR(VLOOKUP($A21,동부영업본부IU!$A:$G,4,FALSE),0)</f>
        <v>0</v>
      </c>
      <c r="O21" s="4">
        <f>IFERROR(VLOOKUP($A21,동부영업본부IU!$A:$G,5,FALSE),0)</f>
        <v>0</v>
      </c>
      <c r="P21" s="4">
        <f>IFERROR(VLOOKUP($A21,동부영업본부IU!$A:$G,6,FALSE),0)</f>
        <v>454992168</v>
      </c>
      <c r="Q21" s="4">
        <f>IFERROR(VLOOKUP($A21,동부영업본부IU!$A:$G,7,FALSE),0)</f>
        <v>326369893</v>
      </c>
      <c r="R21" s="4" t="b">
        <f t="shared" si="1"/>
        <v>1</v>
      </c>
      <c r="U21" s="7">
        <f t="shared" si="2"/>
        <v>0</v>
      </c>
      <c r="V21" s="4">
        <f t="shared" si="3"/>
        <v>0</v>
      </c>
      <c r="W21" s="4">
        <f t="shared" si="4"/>
        <v>0</v>
      </c>
      <c r="X21" s="4">
        <f t="shared" si="5"/>
        <v>0</v>
      </c>
      <c r="Y21" s="4">
        <f t="shared" si="6"/>
        <v>0</v>
      </c>
      <c r="Z21" s="4" t="b">
        <f t="shared" si="7"/>
        <v>1</v>
      </c>
    </row>
    <row r="22" spans="1:26" ht="16" x14ac:dyDescent="0.25">
      <c r="A22" s="23" t="s">
        <v>315</v>
      </c>
      <c r="B22" s="49">
        <f t="shared" ref="B22" si="16">L22</f>
        <v>155454561</v>
      </c>
      <c r="C22" s="49">
        <f t="shared" si="9"/>
        <v>76363644</v>
      </c>
      <c r="D22" s="49">
        <f t="shared" si="10"/>
        <v>79090917</v>
      </c>
      <c r="E22" s="49">
        <f t="shared" si="11"/>
        <v>0</v>
      </c>
      <c r="F22" s="49">
        <f t="shared" si="12"/>
        <v>0</v>
      </c>
      <c r="G22" s="49">
        <f t="shared" si="13"/>
        <v>0</v>
      </c>
      <c r="H22" s="49">
        <f t="shared" si="14"/>
        <v>0</v>
      </c>
      <c r="I22" s="7" t="b">
        <f t="shared" si="0"/>
        <v>1</v>
      </c>
      <c r="L22" s="4">
        <f t="shared" si="15"/>
        <v>155454561</v>
      </c>
      <c r="M22" s="4">
        <f>IFERROR(VLOOKUP($A22,동부영업본부IU!$A:$G,3,FALSE),0)</f>
        <v>0</v>
      </c>
      <c r="N22" s="4">
        <f>IFERROR(VLOOKUP($A22,동부영업본부IU!$A:$G,4,FALSE),0)</f>
        <v>76363644</v>
      </c>
      <c r="O22" s="4">
        <f>IFERROR(VLOOKUP($A22,동부영업본부IU!$A:$G,5,FALSE),0)</f>
        <v>79090917</v>
      </c>
      <c r="P22" s="4">
        <f>IFERROR(VLOOKUP($A22,동부영업본부IU!$A:$G,6,FALSE),0)</f>
        <v>0</v>
      </c>
      <c r="Q22" s="4">
        <f>IFERROR(VLOOKUP($A22,동부영업본부IU!$A:$G,7,FALSE),0)</f>
        <v>0</v>
      </c>
      <c r="R22" s="4" t="b">
        <f t="shared" si="1"/>
        <v>1</v>
      </c>
      <c r="U22" s="7">
        <f t="shared" si="2"/>
        <v>0</v>
      </c>
      <c r="V22" s="4">
        <f t="shared" si="3"/>
        <v>0</v>
      </c>
      <c r="W22" s="4">
        <f t="shared" si="4"/>
        <v>0</v>
      </c>
      <c r="X22" s="4">
        <f t="shared" si="5"/>
        <v>0</v>
      </c>
      <c r="Y22" s="4">
        <f t="shared" si="6"/>
        <v>0</v>
      </c>
      <c r="Z22" s="4" t="b">
        <f t="shared" si="7"/>
        <v>1</v>
      </c>
    </row>
    <row r="23" spans="1:26" ht="16" x14ac:dyDescent="0.25">
      <c r="A23" s="202" t="s">
        <v>435</v>
      </c>
      <c r="B23" s="49">
        <f t="shared" ref="B23" si="17">L23</f>
        <v>0</v>
      </c>
      <c r="C23" s="49">
        <f t="shared" ref="C23" si="18">N23</f>
        <v>0</v>
      </c>
      <c r="D23" s="49">
        <f t="shared" ref="D23" si="19">O23</f>
        <v>0</v>
      </c>
      <c r="E23" s="49">
        <f t="shared" ref="E23" si="20">V23+W23</f>
        <v>0</v>
      </c>
      <c r="F23" s="49">
        <f t="shared" ref="F23" si="21">P23</f>
        <v>0</v>
      </c>
      <c r="G23" s="49">
        <f t="shared" ref="G23" si="22">Q23</f>
        <v>0</v>
      </c>
      <c r="H23" s="49">
        <f t="shared" ref="H23" si="23">X23+Y23</f>
        <v>0</v>
      </c>
      <c r="I23" s="7" t="b">
        <f t="shared" ref="I23" si="24">B23=SUM(C23:H23)</f>
        <v>1</v>
      </c>
      <c r="L23" s="4">
        <f t="shared" ref="L23" si="25">SUM(M23:Q23)</f>
        <v>0</v>
      </c>
      <c r="M23" s="4">
        <f>IFERROR(VLOOKUP($A23,동부영업본부IU!$A:$G,3,FALSE),0)</f>
        <v>0</v>
      </c>
      <c r="N23" s="4">
        <f>IFERROR(VLOOKUP($A23,동부영업본부IU!$A:$G,4,FALSE),0)</f>
        <v>0</v>
      </c>
      <c r="O23" s="4">
        <f>IFERROR(VLOOKUP($A23,동부영업본부IU!$A:$G,5,FALSE),0)</f>
        <v>0</v>
      </c>
      <c r="P23" s="4">
        <f>IFERROR(VLOOKUP($A23,동부영업본부IU!$A:$G,6,FALSE),0)</f>
        <v>0</v>
      </c>
      <c r="Q23" s="4">
        <f>IFERROR(VLOOKUP($A23,동부영업본부IU!$A:$G,7,FALSE),0)</f>
        <v>0</v>
      </c>
      <c r="R23" s="4" t="b">
        <f t="shared" ref="R23" si="26">L23=SUM(M23:Q23)</f>
        <v>1</v>
      </c>
      <c r="U23" s="7">
        <f t="shared" ref="U23" si="27">M23</f>
        <v>0</v>
      </c>
      <c r="V23" s="4">
        <f t="shared" si="3"/>
        <v>0</v>
      </c>
      <c r="W23" s="4">
        <f t="shared" si="4"/>
        <v>0</v>
      </c>
      <c r="X23" s="4">
        <f t="shared" si="5"/>
        <v>0</v>
      </c>
      <c r="Y23" s="4">
        <f t="shared" si="6"/>
        <v>0</v>
      </c>
      <c r="Z23" s="4" t="b">
        <f t="shared" ref="Z23" si="28">U23=SUM(V23:Y23)</f>
        <v>1</v>
      </c>
    </row>
    <row r="24" spans="1:26" ht="16" x14ac:dyDescent="0.25">
      <c r="A24" s="33" t="s">
        <v>18</v>
      </c>
      <c r="B24" s="49">
        <f t="shared" si="8"/>
        <v>2878030959</v>
      </c>
      <c r="C24" s="49">
        <f t="shared" si="9"/>
        <v>1593701797</v>
      </c>
      <c r="D24" s="49">
        <f t="shared" si="10"/>
        <v>1283804162</v>
      </c>
      <c r="E24" s="49">
        <f t="shared" si="11"/>
        <v>0</v>
      </c>
      <c r="F24" s="49">
        <f t="shared" si="12"/>
        <v>525000</v>
      </c>
      <c r="G24" s="49">
        <f t="shared" si="13"/>
        <v>0</v>
      </c>
      <c r="H24" s="49">
        <f t="shared" si="14"/>
        <v>0</v>
      </c>
      <c r="I24" s="7" t="b">
        <f t="shared" si="0"/>
        <v>1</v>
      </c>
      <c r="L24" s="4">
        <f t="shared" si="15"/>
        <v>2878030959</v>
      </c>
      <c r="M24" s="4">
        <f>IFERROR(VLOOKUP($A24,동부영업본부IU!$A:$G,3,FALSE),0)</f>
        <v>0</v>
      </c>
      <c r="N24" s="4">
        <f>IFERROR(VLOOKUP($A24,동부영업본부IU!$A:$G,4,FALSE),0)</f>
        <v>1593701797</v>
      </c>
      <c r="O24" s="4">
        <f>IFERROR(VLOOKUP($A24,동부영업본부IU!$A:$G,5,FALSE),0)</f>
        <v>1283804162</v>
      </c>
      <c r="P24" s="4">
        <f>IFERROR(VLOOKUP($A24,동부영업본부IU!$A:$G,6,FALSE),0)</f>
        <v>525000</v>
      </c>
      <c r="Q24" s="4">
        <f>IFERROR(VLOOKUP($A24,동부영업본부IU!$A:$G,7,FALSE),0)</f>
        <v>0</v>
      </c>
      <c r="R24" s="4" t="b">
        <f t="shared" si="1"/>
        <v>1</v>
      </c>
      <c r="U24" s="7">
        <f t="shared" si="2"/>
        <v>0</v>
      </c>
      <c r="V24" s="4">
        <f t="shared" si="3"/>
        <v>0</v>
      </c>
      <c r="W24" s="4">
        <f t="shared" si="4"/>
        <v>0</v>
      </c>
      <c r="X24" s="4">
        <f t="shared" si="5"/>
        <v>0</v>
      </c>
      <c r="Y24" s="4">
        <f t="shared" si="6"/>
        <v>0</v>
      </c>
      <c r="Z24" s="4" t="b">
        <f t="shared" si="7"/>
        <v>1</v>
      </c>
    </row>
    <row r="25" spans="1:26" ht="16" x14ac:dyDescent="0.25">
      <c r="A25" s="22" t="s">
        <v>19</v>
      </c>
      <c r="B25" s="49">
        <f t="shared" si="8"/>
        <v>2878030959</v>
      </c>
      <c r="C25" s="49">
        <f t="shared" si="9"/>
        <v>1593701797</v>
      </c>
      <c r="D25" s="49">
        <f t="shared" si="10"/>
        <v>1283804162</v>
      </c>
      <c r="E25" s="49">
        <f t="shared" si="11"/>
        <v>0</v>
      </c>
      <c r="F25" s="49">
        <f t="shared" si="12"/>
        <v>525000</v>
      </c>
      <c r="G25" s="49">
        <f t="shared" si="13"/>
        <v>0</v>
      </c>
      <c r="H25" s="49">
        <f t="shared" si="14"/>
        <v>0</v>
      </c>
      <c r="I25" s="7" t="b">
        <f t="shared" si="0"/>
        <v>1</v>
      </c>
      <c r="L25" s="4">
        <f t="shared" si="15"/>
        <v>2878030959</v>
      </c>
      <c r="M25" s="4">
        <f>IFERROR(VLOOKUP($A25,동부영업본부IU!$A:$G,3,FALSE),0)</f>
        <v>0</v>
      </c>
      <c r="N25" s="4">
        <f>IFERROR(VLOOKUP($A25,동부영업본부IU!$A:$G,4,FALSE),0)</f>
        <v>1593701797</v>
      </c>
      <c r="O25" s="4">
        <f>IFERROR(VLOOKUP($A25,동부영업본부IU!$A:$G,5,FALSE),0)</f>
        <v>1283804162</v>
      </c>
      <c r="P25" s="4">
        <f>IFERROR(VLOOKUP($A25,동부영업본부IU!$A:$G,6,FALSE),0)</f>
        <v>525000</v>
      </c>
      <c r="Q25" s="4">
        <f>IFERROR(VLOOKUP($A25,동부영업본부IU!$A:$G,7,FALSE),0)</f>
        <v>0</v>
      </c>
      <c r="R25" s="4" t="b">
        <f t="shared" si="1"/>
        <v>1</v>
      </c>
      <c r="U25" s="7">
        <f t="shared" si="2"/>
        <v>0</v>
      </c>
      <c r="V25" s="4">
        <f t="shared" si="3"/>
        <v>0</v>
      </c>
      <c r="W25" s="4">
        <f t="shared" si="4"/>
        <v>0</v>
      </c>
      <c r="X25" s="4">
        <f t="shared" si="5"/>
        <v>0</v>
      </c>
      <c r="Y25" s="4">
        <f t="shared" si="6"/>
        <v>0</v>
      </c>
      <c r="Z25" s="4" t="b">
        <f t="shared" si="7"/>
        <v>1</v>
      </c>
    </row>
    <row r="26" spans="1:26" ht="16" x14ac:dyDescent="0.25">
      <c r="A26" s="33" t="s">
        <v>20</v>
      </c>
      <c r="B26" s="49">
        <f t="shared" si="8"/>
        <v>3724715032</v>
      </c>
      <c r="C26" s="49">
        <f t="shared" si="9"/>
        <v>1444979926</v>
      </c>
      <c r="D26" s="49">
        <f t="shared" si="10"/>
        <v>1230676897</v>
      </c>
      <c r="E26" s="49">
        <f t="shared" si="11"/>
        <v>0</v>
      </c>
      <c r="F26" s="49">
        <f t="shared" si="12"/>
        <v>618185319</v>
      </c>
      <c r="G26" s="49">
        <f t="shared" si="13"/>
        <v>430872890</v>
      </c>
      <c r="H26" s="49">
        <f t="shared" si="14"/>
        <v>0</v>
      </c>
      <c r="I26" s="7" t="b">
        <f t="shared" si="0"/>
        <v>1</v>
      </c>
      <c r="L26" s="4">
        <f t="shared" si="15"/>
        <v>3724715032</v>
      </c>
      <c r="M26" s="4">
        <f>IFERROR(VLOOKUP($A26,동부영업본부IU!$A:$G,3,FALSE),0)</f>
        <v>0</v>
      </c>
      <c r="N26" s="4">
        <f>IFERROR(VLOOKUP($A26,동부영업본부IU!$A:$G,4,FALSE),0)</f>
        <v>1444979926</v>
      </c>
      <c r="O26" s="4">
        <f>IFERROR(VLOOKUP($A26,동부영업본부IU!$A:$G,5,FALSE),0)</f>
        <v>1230676897</v>
      </c>
      <c r="P26" s="4">
        <f>IFERROR(VLOOKUP($A26,동부영업본부IU!$A:$G,6,FALSE),0)</f>
        <v>618185319</v>
      </c>
      <c r="Q26" s="4">
        <f>IFERROR(VLOOKUP($A26,동부영업본부IU!$A:$G,7,FALSE),0)</f>
        <v>430872890</v>
      </c>
      <c r="R26" s="4" t="b">
        <f t="shared" si="1"/>
        <v>1</v>
      </c>
      <c r="U26" s="7">
        <f t="shared" si="2"/>
        <v>0</v>
      </c>
      <c r="V26" s="4">
        <f t="shared" si="3"/>
        <v>0</v>
      </c>
      <c r="W26" s="4">
        <f t="shared" si="4"/>
        <v>0</v>
      </c>
      <c r="X26" s="4">
        <f t="shared" si="5"/>
        <v>0</v>
      </c>
      <c r="Y26" s="4">
        <f t="shared" si="6"/>
        <v>0</v>
      </c>
      <c r="Z26" s="4" t="b">
        <f t="shared" si="7"/>
        <v>1</v>
      </c>
    </row>
    <row r="27" spans="1:26" ht="16" x14ac:dyDescent="0.25">
      <c r="A27" s="33" t="s">
        <v>21</v>
      </c>
      <c r="B27" s="49">
        <f t="shared" si="8"/>
        <v>2716694677</v>
      </c>
      <c r="C27" s="49">
        <f t="shared" si="9"/>
        <v>889736108</v>
      </c>
      <c r="D27" s="49">
        <f t="shared" si="10"/>
        <v>959140449</v>
      </c>
      <c r="E27" s="49">
        <f t="shared" si="11"/>
        <v>64642393.959869236</v>
      </c>
      <c r="F27" s="49">
        <f t="shared" si="12"/>
        <v>453948529</v>
      </c>
      <c r="G27" s="49">
        <f t="shared" si="13"/>
        <v>337009372</v>
      </c>
      <c r="H27" s="49">
        <f t="shared" si="14"/>
        <v>12217825.040130757</v>
      </c>
      <c r="I27" s="7" t="b">
        <f t="shared" si="0"/>
        <v>1</v>
      </c>
      <c r="L27" s="4">
        <f t="shared" si="15"/>
        <v>2716694677</v>
      </c>
      <c r="M27" s="4">
        <f>IFERROR(VLOOKUP($A27,동부영업본부IU!$A:$G,3,FALSE),0)</f>
        <v>76860219</v>
      </c>
      <c r="N27" s="4">
        <f>IFERROR(VLOOKUP($A27,동부영업본부IU!$A:$G,4,FALSE),0)</f>
        <v>889736108</v>
      </c>
      <c r="O27" s="4">
        <f>IFERROR(VLOOKUP($A27,동부영업본부IU!$A:$G,5,FALSE),0)</f>
        <v>959140449</v>
      </c>
      <c r="P27" s="4">
        <f>IFERROR(VLOOKUP($A27,동부영업본부IU!$A:$G,6,FALSE),0)</f>
        <v>453948529</v>
      </c>
      <c r="Q27" s="4">
        <f>IFERROR(VLOOKUP($A27,동부영업본부IU!$A:$G,7,FALSE),0)</f>
        <v>337009372</v>
      </c>
      <c r="R27" s="4" t="b">
        <f t="shared" si="1"/>
        <v>1</v>
      </c>
      <c r="U27" s="7">
        <f t="shared" si="2"/>
        <v>76860219</v>
      </c>
      <c r="V27" s="4">
        <f t="shared" si="3"/>
        <v>35372213.775818005</v>
      </c>
      <c r="W27" s="4">
        <f t="shared" si="4"/>
        <v>29270180.184051234</v>
      </c>
      <c r="X27" s="4">
        <f t="shared" si="5"/>
        <v>7202186.8902301481</v>
      </c>
      <c r="Y27" s="4">
        <f t="shared" si="6"/>
        <v>5015638.1499006096</v>
      </c>
      <c r="Z27" s="4" t="b">
        <f t="shared" si="7"/>
        <v>1</v>
      </c>
    </row>
    <row r="28" spans="1:26" ht="16" x14ac:dyDescent="0.25">
      <c r="A28" s="24" t="s">
        <v>22</v>
      </c>
      <c r="B28" s="49">
        <f t="shared" si="8"/>
        <v>11690700</v>
      </c>
      <c r="C28" s="49">
        <f t="shared" si="9"/>
        <v>0</v>
      </c>
      <c r="D28" s="49">
        <f t="shared" si="10"/>
        <v>0</v>
      </c>
      <c r="E28" s="49">
        <f t="shared" si="11"/>
        <v>9832327.3716751095</v>
      </c>
      <c r="F28" s="49">
        <f t="shared" si="12"/>
        <v>0</v>
      </c>
      <c r="G28" s="49">
        <f t="shared" si="13"/>
        <v>0</v>
      </c>
      <c r="H28" s="49">
        <f t="shared" si="14"/>
        <v>1858372.62832489</v>
      </c>
      <c r="I28" s="7" t="b">
        <f t="shared" si="0"/>
        <v>1</v>
      </c>
      <c r="L28" s="4">
        <f t="shared" si="15"/>
        <v>11690700</v>
      </c>
      <c r="M28" s="4">
        <f>IFERROR(VLOOKUP($A28,동부영업본부IU!$A:$G,3,FALSE),0)</f>
        <v>11690700</v>
      </c>
      <c r="N28" s="4">
        <f>IFERROR(VLOOKUP($A28,동부영업본부IU!$A:$G,4,FALSE),0)</f>
        <v>0</v>
      </c>
      <c r="O28" s="4">
        <f>IFERROR(VLOOKUP($A28,동부영업본부IU!$A:$G,5,FALSE),0)</f>
        <v>0</v>
      </c>
      <c r="P28" s="4">
        <f>IFERROR(VLOOKUP($A28,동부영업본부IU!$A:$G,6,FALSE),0)</f>
        <v>0</v>
      </c>
      <c r="Q28" s="4">
        <f>IFERROR(VLOOKUP($A28,동부영업본부IU!$A:$G,7,FALSE),0)</f>
        <v>0</v>
      </c>
      <c r="R28" s="4" t="b">
        <f t="shared" si="1"/>
        <v>1</v>
      </c>
      <c r="U28" s="7">
        <f t="shared" si="2"/>
        <v>11690700</v>
      </c>
      <c r="V28" s="4">
        <f t="shared" si="3"/>
        <v>5380233.6887558904</v>
      </c>
      <c r="W28" s="4">
        <f t="shared" si="4"/>
        <v>4452093.6829192191</v>
      </c>
      <c r="X28" s="4">
        <f t="shared" si="5"/>
        <v>1095477.0539700594</v>
      </c>
      <c r="Y28" s="4">
        <f t="shared" si="6"/>
        <v>762895.57435483055</v>
      </c>
      <c r="Z28" s="4" t="b">
        <f t="shared" si="7"/>
        <v>1</v>
      </c>
    </row>
    <row r="29" spans="1:26" ht="16" x14ac:dyDescent="0.25">
      <c r="A29" s="24" t="s">
        <v>23</v>
      </c>
      <c r="B29" s="49">
        <f t="shared" si="8"/>
        <v>1176361880</v>
      </c>
      <c r="C29" s="49">
        <f t="shared" si="9"/>
        <v>390763200</v>
      </c>
      <c r="D29" s="49">
        <f t="shared" si="10"/>
        <v>406580510</v>
      </c>
      <c r="E29" s="49">
        <f t="shared" si="11"/>
        <v>20977810.015640583</v>
      </c>
      <c r="F29" s="49">
        <f t="shared" si="12"/>
        <v>197761530</v>
      </c>
      <c r="G29" s="49">
        <f t="shared" si="13"/>
        <v>156313890</v>
      </c>
      <c r="H29" s="49">
        <f t="shared" si="14"/>
        <v>3964939.984359418</v>
      </c>
      <c r="I29" s="7" t="b">
        <f t="shared" si="0"/>
        <v>1</v>
      </c>
      <c r="L29" s="4">
        <f t="shared" si="15"/>
        <v>1176361880</v>
      </c>
      <c r="M29" s="4">
        <f>IFERROR(VLOOKUP($A29,동부영업본부IU!$A:$G,3,FALSE),0)</f>
        <v>24942750</v>
      </c>
      <c r="N29" s="4">
        <f>IFERROR(VLOOKUP($A29,동부영업본부IU!$A:$G,4,FALSE),0)</f>
        <v>390763200</v>
      </c>
      <c r="O29" s="4">
        <f>IFERROR(VLOOKUP($A29,동부영업본부IU!$A:$G,5,FALSE),0)</f>
        <v>406580510</v>
      </c>
      <c r="P29" s="4">
        <f>IFERROR(VLOOKUP($A29,동부영업본부IU!$A:$G,6,FALSE),0)</f>
        <v>197761530</v>
      </c>
      <c r="Q29" s="4">
        <f>IFERROR(VLOOKUP($A29,동부영업본부IU!$A:$G,7,FALSE),0)</f>
        <v>156313890</v>
      </c>
      <c r="R29" s="4" t="b">
        <f t="shared" si="1"/>
        <v>1</v>
      </c>
      <c r="U29" s="7">
        <f t="shared" si="2"/>
        <v>24942750</v>
      </c>
      <c r="V29" s="4">
        <f t="shared" si="3"/>
        <v>11479023.82579452</v>
      </c>
      <c r="W29" s="4">
        <f t="shared" si="4"/>
        <v>9498786.189846063</v>
      </c>
      <c r="X29" s="4">
        <f t="shared" si="5"/>
        <v>2337260.4110884462</v>
      </c>
      <c r="Y29" s="4">
        <f t="shared" si="6"/>
        <v>1627679.5732709717</v>
      </c>
      <c r="Z29" s="4" t="b">
        <f t="shared" si="7"/>
        <v>1</v>
      </c>
    </row>
    <row r="30" spans="1:26" ht="16" x14ac:dyDescent="0.25">
      <c r="A30" s="23" t="s">
        <v>24</v>
      </c>
      <c r="B30" s="49">
        <f t="shared" si="8"/>
        <v>77724520</v>
      </c>
      <c r="C30" s="49">
        <f t="shared" si="9"/>
        <v>15228300</v>
      </c>
      <c r="D30" s="49">
        <f t="shared" si="10"/>
        <v>18055820</v>
      </c>
      <c r="E30" s="49">
        <f t="shared" si="11"/>
        <v>13667815.613810707</v>
      </c>
      <c r="F30" s="49">
        <f t="shared" si="12"/>
        <v>13114430</v>
      </c>
      <c r="G30" s="49">
        <f t="shared" si="13"/>
        <v>15074850</v>
      </c>
      <c r="H30" s="49">
        <f t="shared" si="14"/>
        <v>2583304.3861892945</v>
      </c>
      <c r="I30" s="7" t="b">
        <f t="shared" si="0"/>
        <v>1</v>
      </c>
      <c r="L30" s="4">
        <f t="shared" si="15"/>
        <v>77724520</v>
      </c>
      <c r="M30" s="4">
        <f>IFERROR(VLOOKUP($A30,동부영업본부IU!$A:$G,3,FALSE),0)</f>
        <v>16251120</v>
      </c>
      <c r="N30" s="4">
        <f>IFERROR(VLOOKUP($A30,동부영업본부IU!$A:$G,4,FALSE),0)</f>
        <v>15228300</v>
      </c>
      <c r="O30" s="4">
        <f>IFERROR(VLOOKUP($A30,동부영업본부IU!$A:$G,5,FALSE),0)</f>
        <v>18055820</v>
      </c>
      <c r="P30" s="4">
        <f>IFERROR(VLOOKUP($A30,동부영업본부IU!$A:$G,6,FALSE),0)</f>
        <v>13114430</v>
      </c>
      <c r="Q30" s="4">
        <f>IFERROR(VLOOKUP($A30,동부영업본부IU!$A:$G,7,FALSE),0)</f>
        <v>15074850</v>
      </c>
      <c r="R30" s="4" t="b">
        <f t="shared" si="1"/>
        <v>1</v>
      </c>
      <c r="U30" s="7">
        <f t="shared" si="2"/>
        <v>16251120</v>
      </c>
      <c r="V30" s="4">
        <f t="shared" si="3"/>
        <v>7479006.6723134313</v>
      </c>
      <c r="W30" s="4">
        <f t="shared" si="4"/>
        <v>6188808.9414972747</v>
      </c>
      <c r="X30" s="4">
        <f t="shared" si="5"/>
        <v>1522811.2141543203</v>
      </c>
      <c r="Y30" s="4">
        <f t="shared" si="6"/>
        <v>1060493.1720349742</v>
      </c>
      <c r="Z30" s="4" t="b">
        <f t="shared" si="7"/>
        <v>1</v>
      </c>
    </row>
    <row r="31" spans="1:26" ht="16" x14ac:dyDescent="0.25">
      <c r="A31" s="23" t="s">
        <v>25</v>
      </c>
      <c r="B31" s="49">
        <f t="shared" si="8"/>
        <v>13854960</v>
      </c>
      <c r="C31" s="49">
        <f t="shared" si="9"/>
        <v>2813270</v>
      </c>
      <c r="D31" s="49">
        <f t="shared" si="10"/>
        <v>3296920</v>
      </c>
      <c r="E31" s="49">
        <f t="shared" si="11"/>
        <v>2492627.4943161746</v>
      </c>
      <c r="F31" s="49">
        <f t="shared" si="12"/>
        <v>2018480</v>
      </c>
      <c r="G31" s="49">
        <f t="shared" si="13"/>
        <v>2762540</v>
      </c>
      <c r="H31" s="49">
        <f t="shared" si="14"/>
        <v>471122.505683825</v>
      </c>
      <c r="I31" s="7" t="b">
        <f t="shared" si="0"/>
        <v>1</v>
      </c>
      <c r="L31" s="4">
        <f t="shared" si="15"/>
        <v>13854960</v>
      </c>
      <c r="M31" s="4">
        <f>IFERROR(VLOOKUP($A31,동부영업본부IU!$A:$G,3,FALSE),0)</f>
        <v>2963750</v>
      </c>
      <c r="N31" s="4">
        <f>IFERROR(VLOOKUP($A31,동부영업본부IU!$A:$G,4,FALSE),0)</f>
        <v>2813270</v>
      </c>
      <c r="O31" s="4">
        <f>IFERROR(VLOOKUP($A31,동부영업본부IU!$A:$G,5,FALSE),0)</f>
        <v>3296920</v>
      </c>
      <c r="P31" s="4">
        <f>IFERROR(VLOOKUP($A31,동부영업본부IU!$A:$G,6,FALSE),0)</f>
        <v>2018480</v>
      </c>
      <c r="Q31" s="4">
        <f>IFERROR(VLOOKUP($A31,동부영업본부IU!$A:$G,7,FALSE),0)</f>
        <v>2762540</v>
      </c>
      <c r="R31" s="4" t="b">
        <f t="shared" si="1"/>
        <v>1</v>
      </c>
      <c r="U31" s="7">
        <f t="shared" si="2"/>
        <v>2963750</v>
      </c>
      <c r="V31" s="4">
        <f t="shared" si="3"/>
        <v>1363961.7469484522</v>
      </c>
      <c r="W31" s="4">
        <f t="shared" si="4"/>
        <v>1128665.7473677227</v>
      </c>
      <c r="X31" s="4">
        <f t="shared" si="5"/>
        <v>277718.19640430115</v>
      </c>
      <c r="Y31" s="4">
        <f t="shared" si="6"/>
        <v>193404.30927952382</v>
      </c>
      <c r="Z31" s="4" t="b">
        <f t="shared" si="7"/>
        <v>1</v>
      </c>
    </row>
    <row r="32" spans="1:26" ht="16" x14ac:dyDescent="0.25">
      <c r="A32" s="23" t="s">
        <v>26</v>
      </c>
      <c r="B32" s="49">
        <f t="shared" si="8"/>
        <v>2800000</v>
      </c>
      <c r="C32" s="49">
        <f t="shared" si="9"/>
        <v>700000</v>
      </c>
      <c r="D32" s="49">
        <f t="shared" si="10"/>
        <v>700000</v>
      </c>
      <c r="E32" s="49">
        <f t="shared" si="11"/>
        <v>588726.86495869164</v>
      </c>
      <c r="F32" s="49">
        <f t="shared" si="12"/>
        <v>0</v>
      </c>
      <c r="G32" s="49">
        <f t="shared" si="13"/>
        <v>700000</v>
      </c>
      <c r="H32" s="49">
        <f t="shared" si="14"/>
        <v>111273.1350413083</v>
      </c>
      <c r="I32" s="7" t="b">
        <f t="shared" si="0"/>
        <v>1</v>
      </c>
      <c r="L32" s="4">
        <f t="shared" si="15"/>
        <v>2800000</v>
      </c>
      <c r="M32" s="4">
        <f>IFERROR(VLOOKUP($A32,동부영업본부IU!$A:$G,3,FALSE),0)</f>
        <v>700000</v>
      </c>
      <c r="N32" s="4">
        <f>IFERROR(VLOOKUP($A32,동부영업본부IU!$A:$G,4,FALSE),0)</f>
        <v>700000</v>
      </c>
      <c r="O32" s="4">
        <f>IFERROR(VLOOKUP($A32,동부영업본부IU!$A:$G,5,FALSE),0)</f>
        <v>700000</v>
      </c>
      <c r="P32" s="4">
        <f>IFERROR(VLOOKUP($A32,동부영업본부IU!$A:$G,6,FALSE),0)</f>
        <v>0</v>
      </c>
      <c r="Q32" s="4">
        <f>IFERROR(VLOOKUP($A32,동부영업본부IU!$A:$G,7,FALSE),0)</f>
        <v>700000</v>
      </c>
      <c r="R32" s="4" t="b">
        <f t="shared" si="1"/>
        <v>1</v>
      </c>
      <c r="U32" s="7">
        <f t="shared" si="2"/>
        <v>700000</v>
      </c>
      <c r="V32" s="4">
        <f t="shared" si="3"/>
        <v>322150.39151882468</v>
      </c>
      <c r="W32" s="4">
        <f t="shared" si="4"/>
        <v>266576.47343986703</v>
      </c>
      <c r="X32" s="4">
        <f t="shared" si="5"/>
        <v>65593.500626912122</v>
      </c>
      <c r="Y32" s="4">
        <f t="shared" si="6"/>
        <v>45679.634414396176</v>
      </c>
      <c r="Z32" s="4" t="b">
        <f t="shared" si="7"/>
        <v>1</v>
      </c>
    </row>
    <row r="33" spans="1:26" ht="16" x14ac:dyDescent="0.25">
      <c r="A33" s="23" t="s">
        <v>198</v>
      </c>
      <c r="B33" s="49">
        <f t="shared" si="8"/>
        <v>0</v>
      </c>
      <c r="C33" s="49">
        <f t="shared" si="9"/>
        <v>0</v>
      </c>
      <c r="D33" s="49">
        <f t="shared" si="10"/>
        <v>0</v>
      </c>
      <c r="E33" s="49">
        <f t="shared" si="11"/>
        <v>0</v>
      </c>
      <c r="F33" s="49">
        <f t="shared" si="12"/>
        <v>0</v>
      </c>
      <c r="G33" s="49">
        <f t="shared" si="13"/>
        <v>0</v>
      </c>
      <c r="H33" s="49">
        <f t="shared" si="14"/>
        <v>0</v>
      </c>
      <c r="I33" s="7" t="b">
        <f t="shared" si="0"/>
        <v>1</v>
      </c>
      <c r="L33" s="4">
        <f t="shared" si="15"/>
        <v>0</v>
      </c>
      <c r="M33" s="4">
        <f>IFERROR(VLOOKUP($A33,동부영업본부IU!$A:$G,3,FALSE),0)</f>
        <v>0</v>
      </c>
      <c r="N33" s="4">
        <f>IFERROR(VLOOKUP($A33,동부영업본부IU!$A:$G,4,FALSE),0)</f>
        <v>0</v>
      </c>
      <c r="O33" s="4">
        <f>IFERROR(VLOOKUP($A33,동부영업본부IU!$A:$G,5,FALSE),0)</f>
        <v>0</v>
      </c>
      <c r="P33" s="4">
        <f>IFERROR(VLOOKUP($A33,동부영업본부IU!$A:$G,6,FALSE),0)</f>
        <v>0</v>
      </c>
      <c r="Q33" s="4">
        <f>IFERROR(VLOOKUP($A33,동부영업본부IU!$A:$G,7,FALSE),0)</f>
        <v>0</v>
      </c>
      <c r="R33" s="4" t="b">
        <f t="shared" si="1"/>
        <v>1</v>
      </c>
      <c r="U33" s="7">
        <f t="shared" si="2"/>
        <v>0</v>
      </c>
      <c r="V33" s="4">
        <f t="shared" si="3"/>
        <v>0</v>
      </c>
      <c r="W33" s="4">
        <f t="shared" si="4"/>
        <v>0</v>
      </c>
      <c r="X33" s="4">
        <f t="shared" si="5"/>
        <v>0</v>
      </c>
      <c r="Y33" s="4">
        <f t="shared" si="6"/>
        <v>0</v>
      </c>
      <c r="Z33" s="4" t="b">
        <f t="shared" si="7"/>
        <v>1</v>
      </c>
    </row>
    <row r="34" spans="1:26" ht="16" x14ac:dyDescent="0.25">
      <c r="A34" s="23" t="s">
        <v>27</v>
      </c>
      <c r="B34" s="49">
        <f t="shared" si="8"/>
        <v>2126810</v>
      </c>
      <c r="C34" s="49">
        <f t="shared" si="9"/>
        <v>342680</v>
      </c>
      <c r="D34" s="49">
        <f t="shared" si="10"/>
        <v>458280</v>
      </c>
      <c r="E34" s="49">
        <f t="shared" si="11"/>
        <v>106139.04336826698</v>
      </c>
      <c r="F34" s="49">
        <f t="shared" si="12"/>
        <v>311790</v>
      </c>
      <c r="G34" s="49">
        <f t="shared" si="13"/>
        <v>887860</v>
      </c>
      <c r="H34" s="49">
        <f t="shared" si="14"/>
        <v>20060.95663173301</v>
      </c>
      <c r="I34" s="7" t="b">
        <f t="shared" si="0"/>
        <v>1</v>
      </c>
      <c r="L34" s="4">
        <f t="shared" si="15"/>
        <v>2126810</v>
      </c>
      <c r="M34" s="4">
        <f>IFERROR(VLOOKUP($A34,동부영업본부IU!$A:$G,3,FALSE),0)</f>
        <v>126200</v>
      </c>
      <c r="N34" s="4">
        <f>IFERROR(VLOOKUP($A34,동부영업본부IU!$A:$G,4,FALSE),0)</f>
        <v>342680</v>
      </c>
      <c r="O34" s="4">
        <f>IFERROR(VLOOKUP($A34,동부영업본부IU!$A:$G,5,FALSE),0)</f>
        <v>458280</v>
      </c>
      <c r="P34" s="4">
        <f>IFERROR(VLOOKUP($A34,동부영업본부IU!$A:$G,6,FALSE),0)</f>
        <v>311790</v>
      </c>
      <c r="Q34" s="4">
        <f>IFERROR(VLOOKUP($A34,동부영업본부IU!$A:$G,7,FALSE),0)</f>
        <v>887860</v>
      </c>
      <c r="R34" s="4" t="b">
        <f t="shared" si="1"/>
        <v>1</v>
      </c>
      <c r="U34" s="7">
        <f t="shared" si="2"/>
        <v>126200</v>
      </c>
      <c r="V34" s="4">
        <f t="shared" ref="V34:V67" si="29">$U34*N$262</f>
        <v>58079.113442393813</v>
      </c>
      <c r="W34" s="4">
        <f t="shared" ref="W34:W67" si="30">$U34*O$262</f>
        <v>48059.92992587317</v>
      </c>
      <c r="X34" s="4">
        <f t="shared" ref="X34:X67" si="31">$U34*P$262</f>
        <v>11825.571113023301</v>
      </c>
      <c r="Y34" s="4">
        <f t="shared" ref="Y34:Y67" si="32">$U34*Q$262</f>
        <v>8235.3855187097106</v>
      </c>
      <c r="Z34" s="4" t="b">
        <f t="shared" si="7"/>
        <v>1</v>
      </c>
    </row>
    <row r="35" spans="1:26" ht="16" x14ac:dyDescent="0.25">
      <c r="A35" s="23" t="s">
        <v>28</v>
      </c>
      <c r="B35" s="49">
        <f t="shared" si="8"/>
        <v>1200000</v>
      </c>
      <c r="C35" s="49">
        <f t="shared" si="9"/>
        <v>0</v>
      </c>
      <c r="D35" s="49">
        <f t="shared" si="10"/>
        <v>0</v>
      </c>
      <c r="E35" s="49">
        <f t="shared" si="11"/>
        <v>504623.02710745001</v>
      </c>
      <c r="F35" s="49">
        <f t="shared" si="12"/>
        <v>0</v>
      </c>
      <c r="G35" s="49">
        <f t="shared" si="13"/>
        <v>600000</v>
      </c>
      <c r="H35" s="49">
        <f t="shared" si="14"/>
        <v>95376.97289254998</v>
      </c>
      <c r="I35" s="7" t="b">
        <f t="shared" si="0"/>
        <v>1</v>
      </c>
      <c r="L35" s="4">
        <f t="shared" si="15"/>
        <v>1200000</v>
      </c>
      <c r="M35" s="4">
        <f>IFERROR(VLOOKUP($A35,동부영업본부IU!$A:$G,3,FALSE),0)</f>
        <v>600000</v>
      </c>
      <c r="N35" s="4">
        <f>IFERROR(VLOOKUP($A35,동부영업본부IU!$A:$G,4,FALSE),0)</f>
        <v>0</v>
      </c>
      <c r="O35" s="4">
        <f>IFERROR(VLOOKUP($A35,동부영업본부IU!$A:$G,5,FALSE),0)</f>
        <v>0</v>
      </c>
      <c r="P35" s="4">
        <f>IFERROR(VLOOKUP($A35,동부영업본부IU!$A:$G,6,FALSE),0)</f>
        <v>0</v>
      </c>
      <c r="Q35" s="4">
        <f>IFERROR(VLOOKUP($A35,동부영업본부IU!$A:$G,7,FALSE),0)</f>
        <v>600000</v>
      </c>
      <c r="R35" s="4" t="b">
        <f t="shared" ref="R35:R67" si="33">L35=SUM(M35:Q35)</f>
        <v>1</v>
      </c>
      <c r="U35" s="7">
        <f t="shared" ref="U35:U67" si="34">M35</f>
        <v>600000</v>
      </c>
      <c r="V35" s="4">
        <f t="shared" si="29"/>
        <v>276128.9070161354</v>
      </c>
      <c r="W35" s="4">
        <f t="shared" si="30"/>
        <v>228494.1200913146</v>
      </c>
      <c r="X35" s="4">
        <f t="shared" si="31"/>
        <v>56223.000537353255</v>
      </c>
      <c r="Y35" s="4">
        <f t="shared" si="32"/>
        <v>39153.972355196725</v>
      </c>
      <c r="Z35" s="4" t="b">
        <f t="shared" si="7"/>
        <v>1</v>
      </c>
    </row>
    <row r="36" spans="1:26" ht="16" x14ac:dyDescent="0.25">
      <c r="A36" s="23" t="s">
        <v>141</v>
      </c>
      <c r="B36" s="49">
        <f t="shared" si="8"/>
        <v>0</v>
      </c>
      <c r="C36" s="49">
        <f t="shared" si="9"/>
        <v>0</v>
      </c>
      <c r="D36" s="49">
        <f t="shared" si="10"/>
        <v>0</v>
      </c>
      <c r="E36" s="49">
        <f t="shared" si="11"/>
        <v>0</v>
      </c>
      <c r="F36" s="49">
        <f t="shared" si="12"/>
        <v>0</v>
      </c>
      <c r="G36" s="49">
        <f t="shared" si="13"/>
        <v>0</v>
      </c>
      <c r="H36" s="49">
        <f t="shared" si="14"/>
        <v>0</v>
      </c>
      <c r="I36" s="7" t="b">
        <f t="shared" si="0"/>
        <v>1</v>
      </c>
      <c r="L36" s="4">
        <f t="shared" si="15"/>
        <v>0</v>
      </c>
      <c r="M36" s="4">
        <f>IFERROR(VLOOKUP($A36,동부영업본부IU!$A:$G,3,FALSE),0)</f>
        <v>0</v>
      </c>
      <c r="N36" s="4">
        <f>IFERROR(VLOOKUP($A36,동부영업본부IU!$A:$G,4,FALSE),0)</f>
        <v>0</v>
      </c>
      <c r="O36" s="4">
        <f>IFERROR(VLOOKUP($A36,동부영업본부IU!$A:$G,5,FALSE),0)</f>
        <v>0</v>
      </c>
      <c r="P36" s="4">
        <f>IFERROR(VLOOKUP($A36,동부영업본부IU!$A:$G,6,FALSE),0)</f>
        <v>0</v>
      </c>
      <c r="Q36" s="4">
        <f>IFERROR(VLOOKUP($A36,동부영업본부IU!$A:$G,7,FALSE),0)</f>
        <v>0</v>
      </c>
      <c r="R36" s="4" t="b">
        <f t="shared" si="33"/>
        <v>1</v>
      </c>
      <c r="U36" s="7">
        <f t="shared" si="34"/>
        <v>0</v>
      </c>
      <c r="V36" s="4">
        <f t="shared" si="29"/>
        <v>0</v>
      </c>
      <c r="W36" s="4">
        <f t="shared" si="30"/>
        <v>0</v>
      </c>
      <c r="X36" s="4">
        <f t="shared" si="31"/>
        <v>0</v>
      </c>
      <c r="Y36" s="4">
        <f t="shared" si="32"/>
        <v>0</v>
      </c>
      <c r="Z36" s="4" t="b">
        <f t="shared" si="7"/>
        <v>1</v>
      </c>
    </row>
    <row r="37" spans="1:26" ht="16" x14ac:dyDescent="0.25">
      <c r="A37" s="23" t="s">
        <v>142</v>
      </c>
      <c r="B37" s="49">
        <f t="shared" si="8"/>
        <v>0</v>
      </c>
      <c r="C37" s="49">
        <f t="shared" si="9"/>
        <v>0</v>
      </c>
      <c r="D37" s="49">
        <f t="shared" si="10"/>
        <v>0</v>
      </c>
      <c r="E37" s="49">
        <f t="shared" si="11"/>
        <v>0</v>
      </c>
      <c r="F37" s="49">
        <f t="shared" si="12"/>
        <v>0</v>
      </c>
      <c r="G37" s="49">
        <f t="shared" si="13"/>
        <v>0</v>
      </c>
      <c r="H37" s="49">
        <f t="shared" si="14"/>
        <v>0</v>
      </c>
      <c r="I37" s="7" t="b">
        <f t="shared" si="0"/>
        <v>1</v>
      </c>
      <c r="L37" s="4">
        <f t="shared" si="15"/>
        <v>0</v>
      </c>
      <c r="M37" s="4">
        <f>IFERROR(VLOOKUP($A37,동부영업본부IU!$A:$G,3,FALSE),0)</f>
        <v>0</v>
      </c>
      <c r="N37" s="4">
        <f>IFERROR(VLOOKUP($A37,동부영업본부IU!$A:$G,4,FALSE),0)</f>
        <v>0</v>
      </c>
      <c r="O37" s="4">
        <f>IFERROR(VLOOKUP($A37,동부영업본부IU!$A:$G,5,FALSE),0)</f>
        <v>0</v>
      </c>
      <c r="P37" s="4">
        <f>IFERROR(VLOOKUP($A37,동부영업본부IU!$A:$G,6,FALSE),0)</f>
        <v>0</v>
      </c>
      <c r="Q37" s="4">
        <f>IFERROR(VLOOKUP($A37,동부영업본부IU!$A:$G,7,FALSE),0)</f>
        <v>0</v>
      </c>
      <c r="R37" s="4" t="b">
        <f t="shared" si="33"/>
        <v>1</v>
      </c>
      <c r="U37" s="7">
        <f t="shared" si="34"/>
        <v>0</v>
      </c>
      <c r="V37" s="4">
        <f t="shared" si="29"/>
        <v>0</v>
      </c>
      <c r="W37" s="4">
        <f t="shared" si="30"/>
        <v>0</v>
      </c>
      <c r="X37" s="4">
        <f t="shared" si="31"/>
        <v>0</v>
      </c>
      <c r="Y37" s="4">
        <f t="shared" si="32"/>
        <v>0</v>
      </c>
      <c r="Z37" s="4" t="b">
        <f t="shared" si="7"/>
        <v>1</v>
      </c>
    </row>
    <row r="38" spans="1:26" ht="16" x14ac:dyDescent="0.25">
      <c r="A38" s="23" t="s">
        <v>143</v>
      </c>
      <c r="B38" s="49">
        <f t="shared" si="8"/>
        <v>0</v>
      </c>
      <c r="C38" s="49">
        <f t="shared" si="9"/>
        <v>0</v>
      </c>
      <c r="D38" s="49">
        <f t="shared" si="10"/>
        <v>0</v>
      </c>
      <c r="E38" s="49">
        <f t="shared" si="11"/>
        <v>0</v>
      </c>
      <c r="F38" s="49">
        <f t="shared" si="12"/>
        <v>0</v>
      </c>
      <c r="G38" s="49">
        <f t="shared" si="13"/>
        <v>0</v>
      </c>
      <c r="H38" s="49">
        <f t="shared" si="14"/>
        <v>0</v>
      </c>
      <c r="I38" s="7" t="b">
        <f t="shared" si="0"/>
        <v>1</v>
      </c>
      <c r="L38" s="4">
        <f t="shared" si="15"/>
        <v>0</v>
      </c>
      <c r="M38" s="4">
        <f>IFERROR(VLOOKUP($A38,동부영업본부IU!$A:$G,3,FALSE),0)</f>
        <v>0</v>
      </c>
      <c r="N38" s="4">
        <f>IFERROR(VLOOKUP($A38,동부영업본부IU!$A:$G,4,FALSE),0)</f>
        <v>0</v>
      </c>
      <c r="O38" s="4">
        <f>IFERROR(VLOOKUP($A38,동부영업본부IU!$A:$G,5,FALSE),0)</f>
        <v>0</v>
      </c>
      <c r="P38" s="4">
        <f>IFERROR(VLOOKUP($A38,동부영업본부IU!$A:$G,6,FALSE),0)</f>
        <v>0</v>
      </c>
      <c r="Q38" s="4">
        <f>IFERROR(VLOOKUP($A38,동부영업본부IU!$A:$G,7,FALSE),0)</f>
        <v>0</v>
      </c>
      <c r="R38" s="4" t="b">
        <f t="shared" si="33"/>
        <v>1</v>
      </c>
      <c r="U38" s="7">
        <f t="shared" si="34"/>
        <v>0</v>
      </c>
      <c r="V38" s="4">
        <f t="shared" si="29"/>
        <v>0</v>
      </c>
      <c r="W38" s="4">
        <f t="shared" si="30"/>
        <v>0</v>
      </c>
      <c r="X38" s="4">
        <f t="shared" si="31"/>
        <v>0</v>
      </c>
      <c r="Y38" s="4">
        <f t="shared" si="32"/>
        <v>0</v>
      </c>
      <c r="Z38" s="4" t="b">
        <f t="shared" si="7"/>
        <v>1</v>
      </c>
    </row>
    <row r="39" spans="1:26" ht="16" x14ac:dyDescent="0.25">
      <c r="A39" s="23" t="s">
        <v>144</v>
      </c>
      <c r="B39" s="49">
        <f t="shared" si="8"/>
        <v>0</v>
      </c>
      <c r="C39" s="49">
        <f t="shared" si="9"/>
        <v>0</v>
      </c>
      <c r="D39" s="49">
        <f t="shared" si="10"/>
        <v>0</v>
      </c>
      <c r="E39" s="49">
        <f t="shared" si="11"/>
        <v>0</v>
      </c>
      <c r="F39" s="49">
        <f t="shared" si="12"/>
        <v>0</v>
      </c>
      <c r="G39" s="49">
        <f t="shared" si="13"/>
        <v>0</v>
      </c>
      <c r="H39" s="49">
        <f t="shared" si="14"/>
        <v>0</v>
      </c>
      <c r="I39" s="7" t="b">
        <f t="shared" si="0"/>
        <v>1</v>
      </c>
      <c r="L39" s="4">
        <f t="shared" si="15"/>
        <v>0</v>
      </c>
      <c r="M39" s="4">
        <f>IFERROR(VLOOKUP($A39,동부영업본부IU!$A:$G,3,FALSE),0)</f>
        <v>0</v>
      </c>
      <c r="N39" s="4">
        <f>IFERROR(VLOOKUP($A39,동부영업본부IU!$A:$G,4,FALSE),0)</f>
        <v>0</v>
      </c>
      <c r="O39" s="4">
        <f>IFERROR(VLOOKUP($A39,동부영업본부IU!$A:$G,5,FALSE),0)</f>
        <v>0</v>
      </c>
      <c r="P39" s="4">
        <f>IFERROR(VLOOKUP($A39,동부영업본부IU!$A:$G,6,FALSE),0)</f>
        <v>0</v>
      </c>
      <c r="Q39" s="4">
        <f>IFERROR(VLOOKUP($A39,동부영업본부IU!$A:$G,7,FALSE),0)</f>
        <v>0</v>
      </c>
      <c r="R39" s="4" t="b">
        <f t="shared" si="33"/>
        <v>1</v>
      </c>
      <c r="U39" s="7">
        <f t="shared" si="34"/>
        <v>0</v>
      </c>
      <c r="V39" s="4">
        <f t="shared" si="29"/>
        <v>0</v>
      </c>
      <c r="W39" s="4">
        <f t="shared" si="30"/>
        <v>0</v>
      </c>
      <c r="X39" s="4">
        <f t="shared" si="31"/>
        <v>0</v>
      </c>
      <c r="Y39" s="4">
        <f t="shared" si="32"/>
        <v>0</v>
      </c>
      <c r="Z39" s="4" t="b">
        <f t="shared" si="7"/>
        <v>1</v>
      </c>
    </row>
    <row r="40" spans="1:26" ht="16" x14ac:dyDescent="0.25">
      <c r="A40" s="23" t="s">
        <v>199</v>
      </c>
      <c r="B40" s="49">
        <f t="shared" si="8"/>
        <v>0</v>
      </c>
      <c r="C40" s="49">
        <f t="shared" si="9"/>
        <v>0</v>
      </c>
      <c r="D40" s="49">
        <f t="shared" si="10"/>
        <v>0</v>
      </c>
      <c r="E40" s="49">
        <f t="shared" si="11"/>
        <v>0</v>
      </c>
      <c r="F40" s="49">
        <f t="shared" si="12"/>
        <v>0</v>
      </c>
      <c r="G40" s="49">
        <f t="shared" si="13"/>
        <v>0</v>
      </c>
      <c r="H40" s="49">
        <f t="shared" si="14"/>
        <v>0</v>
      </c>
      <c r="I40" s="7" t="b">
        <f t="shared" si="0"/>
        <v>1</v>
      </c>
      <c r="L40" s="4">
        <f t="shared" si="15"/>
        <v>0</v>
      </c>
      <c r="M40" s="4">
        <f>IFERROR(VLOOKUP($A40,동부영업본부IU!$A:$G,3,FALSE),0)</f>
        <v>0</v>
      </c>
      <c r="N40" s="4">
        <f>IFERROR(VLOOKUP($A40,동부영업본부IU!$A:$G,4,FALSE),0)</f>
        <v>0</v>
      </c>
      <c r="O40" s="4">
        <f>IFERROR(VLOOKUP($A40,동부영업본부IU!$A:$G,5,FALSE),0)</f>
        <v>0</v>
      </c>
      <c r="P40" s="4">
        <f>IFERROR(VLOOKUP($A40,동부영업본부IU!$A:$G,6,FALSE),0)</f>
        <v>0</v>
      </c>
      <c r="Q40" s="4">
        <f>IFERROR(VLOOKUP($A40,동부영업본부IU!$A:$G,7,FALSE),0)</f>
        <v>0</v>
      </c>
      <c r="R40" s="4" t="b">
        <f t="shared" si="33"/>
        <v>1</v>
      </c>
      <c r="U40" s="7">
        <f t="shared" si="34"/>
        <v>0</v>
      </c>
      <c r="V40" s="4">
        <f t="shared" si="29"/>
        <v>0</v>
      </c>
      <c r="W40" s="4">
        <f t="shared" si="30"/>
        <v>0</v>
      </c>
      <c r="X40" s="4">
        <f t="shared" si="31"/>
        <v>0</v>
      </c>
      <c r="Y40" s="4">
        <f t="shared" si="32"/>
        <v>0</v>
      </c>
      <c r="Z40" s="4" t="b">
        <f t="shared" si="7"/>
        <v>1</v>
      </c>
    </row>
    <row r="41" spans="1:26" ht="16" x14ac:dyDescent="0.25">
      <c r="A41" s="23" t="s">
        <v>200</v>
      </c>
      <c r="B41" s="49">
        <f t="shared" si="8"/>
        <v>0</v>
      </c>
      <c r="C41" s="49">
        <f t="shared" si="9"/>
        <v>0</v>
      </c>
      <c r="D41" s="49">
        <f t="shared" si="10"/>
        <v>0</v>
      </c>
      <c r="E41" s="49">
        <f t="shared" si="11"/>
        <v>0</v>
      </c>
      <c r="F41" s="49">
        <f t="shared" si="12"/>
        <v>0</v>
      </c>
      <c r="G41" s="49">
        <f t="shared" si="13"/>
        <v>0</v>
      </c>
      <c r="H41" s="49">
        <f t="shared" si="14"/>
        <v>0</v>
      </c>
      <c r="I41" s="7" t="b">
        <f t="shared" si="0"/>
        <v>1</v>
      </c>
      <c r="L41" s="4">
        <f t="shared" si="15"/>
        <v>0</v>
      </c>
      <c r="M41" s="4">
        <f>IFERROR(VLOOKUP($A41,동부영업본부IU!$A:$G,3,FALSE),0)</f>
        <v>0</v>
      </c>
      <c r="N41" s="4">
        <f>IFERROR(VLOOKUP($A41,동부영업본부IU!$A:$G,4,FALSE),0)</f>
        <v>0</v>
      </c>
      <c r="O41" s="4">
        <f>IFERROR(VLOOKUP($A41,동부영업본부IU!$A:$G,5,FALSE),0)</f>
        <v>0</v>
      </c>
      <c r="P41" s="4">
        <f>IFERROR(VLOOKUP($A41,동부영업본부IU!$A:$G,6,FALSE),0)</f>
        <v>0</v>
      </c>
      <c r="Q41" s="4">
        <f>IFERROR(VLOOKUP($A41,동부영업본부IU!$A:$G,7,FALSE),0)</f>
        <v>0</v>
      </c>
      <c r="R41" s="4" t="b">
        <f t="shared" si="33"/>
        <v>1</v>
      </c>
      <c r="U41" s="7">
        <f t="shared" si="34"/>
        <v>0</v>
      </c>
      <c r="V41" s="4">
        <f t="shared" si="29"/>
        <v>0</v>
      </c>
      <c r="W41" s="4">
        <f t="shared" si="30"/>
        <v>0</v>
      </c>
      <c r="X41" s="4">
        <f t="shared" si="31"/>
        <v>0</v>
      </c>
      <c r="Y41" s="4">
        <f t="shared" si="32"/>
        <v>0</v>
      </c>
      <c r="Z41" s="4" t="b">
        <f t="shared" si="7"/>
        <v>1</v>
      </c>
    </row>
    <row r="42" spans="1:26" ht="16" x14ac:dyDescent="0.25">
      <c r="A42" s="23" t="s">
        <v>29</v>
      </c>
      <c r="B42" s="49">
        <f t="shared" si="8"/>
        <v>2945000</v>
      </c>
      <c r="C42" s="49">
        <f t="shared" si="9"/>
        <v>620000</v>
      </c>
      <c r="D42" s="49">
        <f t="shared" si="10"/>
        <v>620000</v>
      </c>
      <c r="E42" s="49">
        <f t="shared" si="11"/>
        <v>521443.79467769834</v>
      </c>
      <c r="F42" s="49">
        <f t="shared" si="12"/>
        <v>620000</v>
      </c>
      <c r="G42" s="49">
        <f t="shared" si="13"/>
        <v>465000</v>
      </c>
      <c r="H42" s="49">
        <f t="shared" si="14"/>
        <v>98556.205322301641</v>
      </c>
      <c r="I42" s="7" t="b">
        <f t="shared" si="0"/>
        <v>1</v>
      </c>
      <c r="L42" s="4">
        <f t="shared" si="15"/>
        <v>2945000</v>
      </c>
      <c r="M42" s="4">
        <f>IFERROR(VLOOKUP($A42,동부영업본부IU!$A:$G,3,FALSE),0)</f>
        <v>620000</v>
      </c>
      <c r="N42" s="4">
        <f>IFERROR(VLOOKUP($A42,동부영업본부IU!$A:$G,4,FALSE),0)</f>
        <v>620000</v>
      </c>
      <c r="O42" s="4">
        <f>IFERROR(VLOOKUP($A42,동부영업본부IU!$A:$G,5,FALSE),0)</f>
        <v>620000</v>
      </c>
      <c r="P42" s="4">
        <f>IFERROR(VLOOKUP($A42,동부영업본부IU!$A:$G,6,FALSE),0)</f>
        <v>620000</v>
      </c>
      <c r="Q42" s="4">
        <f>IFERROR(VLOOKUP($A42,동부영업본부IU!$A:$G,7,FALSE),0)</f>
        <v>465000</v>
      </c>
      <c r="R42" s="4" t="b">
        <f t="shared" si="33"/>
        <v>1</v>
      </c>
      <c r="U42" s="7">
        <f t="shared" si="34"/>
        <v>620000</v>
      </c>
      <c r="V42" s="4">
        <f t="shared" si="29"/>
        <v>285333.20391667326</v>
      </c>
      <c r="W42" s="4">
        <f t="shared" si="30"/>
        <v>236110.59076102509</v>
      </c>
      <c r="X42" s="4">
        <f t="shared" si="31"/>
        <v>58097.100555265024</v>
      </c>
      <c r="Y42" s="4">
        <f t="shared" si="32"/>
        <v>40459.104767036617</v>
      </c>
      <c r="Z42" s="4" t="b">
        <f t="shared" si="7"/>
        <v>1</v>
      </c>
    </row>
    <row r="43" spans="1:26" ht="16" x14ac:dyDescent="0.25">
      <c r="A43" s="23" t="s">
        <v>201</v>
      </c>
      <c r="B43" s="49">
        <f t="shared" si="8"/>
        <v>0</v>
      </c>
      <c r="C43" s="49">
        <f t="shared" si="9"/>
        <v>0</v>
      </c>
      <c r="D43" s="49">
        <f t="shared" si="10"/>
        <v>0</v>
      </c>
      <c r="E43" s="49">
        <f t="shared" si="11"/>
        <v>0</v>
      </c>
      <c r="F43" s="49">
        <f t="shared" si="12"/>
        <v>0</v>
      </c>
      <c r="G43" s="49">
        <f t="shared" si="13"/>
        <v>0</v>
      </c>
      <c r="H43" s="49">
        <f t="shared" si="14"/>
        <v>0</v>
      </c>
      <c r="I43" s="7" t="b">
        <f t="shared" si="0"/>
        <v>1</v>
      </c>
      <c r="L43" s="4">
        <f t="shared" si="15"/>
        <v>0</v>
      </c>
      <c r="M43" s="4">
        <f>IFERROR(VLOOKUP($A43,동부영업본부IU!$A:$G,3,FALSE),0)</f>
        <v>0</v>
      </c>
      <c r="N43" s="4">
        <f>IFERROR(VLOOKUP($A43,동부영업본부IU!$A:$G,4,FALSE),0)</f>
        <v>0</v>
      </c>
      <c r="O43" s="4">
        <f>IFERROR(VLOOKUP($A43,동부영업본부IU!$A:$G,5,FALSE),0)</f>
        <v>0</v>
      </c>
      <c r="P43" s="4">
        <f>IFERROR(VLOOKUP($A43,동부영업본부IU!$A:$G,6,FALSE),0)</f>
        <v>0</v>
      </c>
      <c r="Q43" s="4">
        <f>IFERROR(VLOOKUP($A43,동부영업본부IU!$A:$G,7,FALSE),0)</f>
        <v>0</v>
      </c>
      <c r="R43" s="4" t="b">
        <f t="shared" si="33"/>
        <v>1</v>
      </c>
      <c r="U43" s="7">
        <f t="shared" si="34"/>
        <v>0</v>
      </c>
      <c r="V43" s="4">
        <f t="shared" si="29"/>
        <v>0</v>
      </c>
      <c r="W43" s="4">
        <f t="shared" si="30"/>
        <v>0</v>
      </c>
      <c r="X43" s="4">
        <f t="shared" si="31"/>
        <v>0</v>
      </c>
      <c r="Y43" s="4">
        <f t="shared" si="32"/>
        <v>0</v>
      </c>
      <c r="Z43" s="4" t="b">
        <f t="shared" si="7"/>
        <v>1</v>
      </c>
    </row>
    <row r="44" spans="1:26" ht="16" x14ac:dyDescent="0.25">
      <c r="A44" s="23" t="s">
        <v>145</v>
      </c>
      <c r="B44" s="49">
        <f t="shared" si="8"/>
        <v>0</v>
      </c>
      <c r="C44" s="49">
        <f t="shared" si="9"/>
        <v>0</v>
      </c>
      <c r="D44" s="49">
        <f t="shared" si="10"/>
        <v>0</v>
      </c>
      <c r="E44" s="49">
        <f t="shared" si="11"/>
        <v>0</v>
      </c>
      <c r="F44" s="49">
        <f t="shared" si="12"/>
        <v>0</v>
      </c>
      <c r="G44" s="49">
        <f t="shared" si="13"/>
        <v>0</v>
      </c>
      <c r="H44" s="49">
        <f t="shared" si="14"/>
        <v>0</v>
      </c>
      <c r="I44" s="7" t="b">
        <f t="shared" si="0"/>
        <v>1</v>
      </c>
      <c r="L44" s="4">
        <f t="shared" si="15"/>
        <v>0</v>
      </c>
      <c r="M44" s="4">
        <f>IFERROR(VLOOKUP($A44,동부영업본부IU!$A:$G,3,FALSE),0)</f>
        <v>0</v>
      </c>
      <c r="N44" s="4">
        <f>IFERROR(VLOOKUP($A44,동부영업본부IU!$A:$G,4,FALSE),0)</f>
        <v>0</v>
      </c>
      <c r="O44" s="4">
        <f>IFERROR(VLOOKUP($A44,동부영업본부IU!$A:$G,5,FALSE),0)</f>
        <v>0</v>
      </c>
      <c r="P44" s="4">
        <f>IFERROR(VLOOKUP($A44,동부영업본부IU!$A:$G,6,FALSE),0)</f>
        <v>0</v>
      </c>
      <c r="Q44" s="4">
        <f>IFERROR(VLOOKUP($A44,동부영업본부IU!$A:$G,7,FALSE),0)</f>
        <v>0</v>
      </c>
      <c r="R44" s="4" t="b">
        <f t="shared" si="33"/>
        <v>1</v>
      </c>
      <c r="U44" s="7">
        <f t="shared" si="34"/>
        <v>0</v>
      </c>
      <c r="V44" s="4">
        <f t="shared" si="29"/>
        <v>0</v>
      </c>
      <c r="W44" s="4">
        <f t="shared" si="30"/>
        <v>0</v>
      </c>
      <c r="X44" s="4">
        <f t="shared" si="31"/>
        <v>0</v>
      </c>
      <c r="Y44" s="4">
        <f t="shared" si="32"/>
        <v>0</v>
      </c>
      <c r="Z44" s="4" t="b">
        <f t="shared" si="7"/>
        <v>1</v>
      </c>
    </row>
    <row r="45" spans="1:26" ht="16" x14ac:dyDescent="0.25">
      <c r="A45" s="23" t="s">
        <v>202</v>
      </c>
      <c r="B45" s="49">
        <f t="shared" si="8"/>
        <v>0</v>
      </c>
      <c r="C45" s="49">
        <f t="shared" si="9"/>
        <v>0</v>
      </c>
      <c r="D45" s="49">
        <f t="shared" si="10"/>
        <v>0</v>
      </c>
      <c r="E45" s="49">
        <f t="shared" si="11"/>
        <v>0</v>
      </c>
      <c r="F45" s="49">
        <f t="shared" si="12"/>
        <v>0</v>
      </c>
      <c r="G45" s="49">
        <f t="shared" si="13"/>
        <v>0</v>
      </c>
      <c r="H45" s="49">
        <f t="shared" si="14"/>
        <v>0</v>
      </c>
      <c r="I45" s="7" t="b">
        <f t="shared" si="0"/>
        <v>1</v>
      </c>
      <c r="L45" s="4">
        <f t="shared" si="15"/>
        <v>0</v>
      </c>
      <c r="M45" s="4">
        <f>IFERROR(VLOOKUP($A45,동부영업본부IU!$A:$G,3,FALSE),0)</f>
        <v>0</v>
      </c>
      <c r="N45" s="4">
        <f>IFERROR(VLOOKUP($A45,동부영업본부IU!$A:$G,4,FALSE),0)</f>
        <v>0</v>
      </c>
      <c r="O45" s="4">
        <f>IFERROR(VLOOKUP($A45,동부영업본부IU!$A:$G,5,FALSE),0)</f>
        <v>0</v>
      </c>
      <c r="P45" s="4">
        <f>IFERROR(VLOOKUP($A45,동부영업본부IU!$A:$G,6,FALSE),0)</f>
        <v>0</v>
      </c>
      <c r="Q45" s="4">
        <f>IFERROR(VLOOKUP($A45,동부영업본부IU!$A:$G,7,FALSE),0)</f>
        <v>0</v>
      </c>
      <c r="R45" s="4" t="b">
        <f t="shared" si="33"/>
        <v>1</v>
      </c>
      <c r="U45" s="7">
        <f t="shared" si="34"/>
        <v>0</v>
      </c>
      <c r="V45" s="4">
        <f t="shared" si="29"/>
        <v>0</v>
      </c>
      <c r="W45" s="4">
        <f t="shared" si="30"/>
        <v>0</v>
      </c>
      <c r="X45" s="4">
        <f t="shared" si="31"/>
        <v>0</v>
      </c>
      <c r="Y45" s="4">
        <f t="shared" si="32"/>
        <v>0</v>
      </c>
      <c r="Z45" s="4" t="b">
        <f t="shared" si="7"/>
        <v>1</v>
      </c>
    </row>
    <row r="46" spans="1:26" ht="16" x14ac:dyDescent="0.25">
      <c r="A46" s="23" t="s">
        <v>203</v>
      </c>
      <c r="B46" s="49">
        <f t="shared" si="8"/>
        <v>0</v>
      </c>
      <c r="C46" s="49">
        <f t="shared" si="9"/>
        <v>0</v>
      </c>
      <c r="D46" s="49">
        <f t="shared" si="10"/>
        <v>0</v>
      </c>
      <c r="E46" s="49">
        <f t="shared" si="11"/>
        <v>0</v>
      </c>
      <c r="F46" s="49">
        <f t="shared" si="12"/>
        <v>0</v>
      </c>
      <c r="G46" s="49">
        <f t="shared" si="13"/>
        <v>0</v>
      </c>
      <c r="H46" s="49">
        <f t="shared" si="14"/>
        <v>0</v>
      </c>
      <c r="I46" s="7" t="b">
        <f t="shared" si="0"/>
        <v>1</v>
      </c>
      <c r="L46" s="4">
        <f t="shared" si="15"/>
        <v>0</v>
      </c>
      <c r="M46" s="4">
        <f>IFERROR(VLOOKUP($A46,동부영업본부IU!$A:$G,3,FALSE),0)</f>
        <v>0</v>
      </c>
      <c r="N46" s="4">
        <f>IFERROR(VLOOKUP($A46,동부영업본부IU!$A:$G,4,FALSE),0)</f>
        <v>0</v>
      </c>
      <c r="O46" s="4">
        <f>IFERROR(VLOOKUP($A46,동부영업본부IU!$A:$G,5,FALSE),0)</f>
        <v>0</v>
      </c>
      <c r="P46" s="4">
        <f>IFERROR(VLOOKUP($A46,동부영업본부IU!$A:$G,6,FALSE),0)</f>
        <v>0</v>
      </c>
      <c r="Q46" s="4">
        <f>IFERROR(VLOOKUP($A46,동부영업본부IU!$A:$G,7,FALSE),0)</f>
        <v>0</v>
      </c>
      <c r="R46" s="4" t="b">
        <f t="shared" si="33"/>
        <v>1</v>
      </c>
      <c r="U46" s="7">
        <f t="shared" si="34"/>
        <v>0</v>
      </c>
      <c r="V46" s="4">
        <f t="shared" si="29"/>
        <v>0</v>
      </c>
      <c r="W46" s="4">
        <f t="shared" si="30"/>
        <v>0</v>
      </c>
      <c r="X46" s="4">
        <f t="shared" si="31"/>
        <v>0</v>
      </c>
      <c r="Y46" s="4">
        <f t="shared" si="32"/>
        <v>0</v>
      </c>
      <c r="Z46" s="4" t="b">
        <f t="shared" si="7"/>
        <v>1</v>
      </c>
    </row>
    <row r="47" spans="1:26" ht="16" x14ac:dyDescent="0.25">
      <c r="A47" s="23" t="s">
        <v>30</v>
      </c>
      <c r="B47" s="49">
        <f t="shared" si="8"/>
        <v>842663360</v>
      </c>
      <c r="C47" s="49">
        <f t="shared" si="9"/>
        <v>290706100</v>
      </c>
      <c r="D47" s="49">
        <f t="shared" si="10"/>
        <v>300861680</v>
      </c>
      <c r="E47" s="49">
        <f t="shared" si="11"/>
        <v>2437354.4520803392</v>
      </c>
      <c r="F47" s="49">
        <f t="shared" si="12"/>
        <v>141759880</v>
      </c>
      <c r="G47" s="49">
        <f t="shared" si="13"/>
        <v>106437670</v>
      </c>
      <c r="H47" s="49">
        <f t="shared" si="14"/>
        <v>460675.54791966104</v>
      </c>
      <c r="I47" s="7" t="b">
        <f t="shared" si="0"/>
        <v>1</v>
      </c>
      <c r="L47" s="4">
        <f t="shared" si="15"/>
        <v>842663360</v>
      </c>
      <c r="M47" s="4">
        <f>IFERROR(VLOOKUP($A47,동부영업본부IU!$A:$G,3,FALSE),0)</f>
        <v>2898030</v>
      </c>
      <c r="N47" s="4">
        <f>IFERROR(VLOOKUP($A47,동부영업본부IU!$A:$G,4,FALSE),0)</f>
        <v>290706100</v>
      </c>
      <c r="O47" s="4">
        <f>IFERROR(VLOOKUP($A47,동부영업본부IU!$A:$G,5,FALSE),0)</f>
        <v>300861680</v>
      </c>
      <c r="P47" s="4">
        <f>IFERROR(VLOOKUP($A47,동부영업본부IU!$A:$G,6,FALSE),0)</f>
        <v>141759880</v>
      </c>
      <c r="Q47" s="4">
        <f>IFERROR(VLOOKUP($A47,동부영업본부IU!$A:$G,7,FALSE),0)</f>
        <v>106437670</v>
      </c>
      <c r="R47" s="4" t="b">
        <f t="shared" si="33"/>
        <v>1</v>
      </c>
      <c r="U47" s="7">
        <f t="shared" si="34"/>
        <v>2898030</v>
      </c>
      <c r="V47" s="4">
        <f t="shared" si="29"/>
        <v>1333716.4273332849</v>
      </c>
      <c r="W47" s="4">
        <f t="shared" si="30"/>
        <v>1103638.0247470541</v>
      </c>
      <c r="X47" s="4">
        <f t="shared" si="31"/>
        <v>271559.90374544309</v>
      </c>
      <c r="Y47" s="4">
        <f t="shared" si="32"/>
        <v>189115.64417421794</v>
      </c>
      <c r="Z47" s="4" t="b">
        <f t="shared" si="7"/>
        <v>1</v>
      </c>
    </row>
    <row r="48" spans="1:26" ht="16" x14ac:dyDescent="0.25">
      <c r="A48" s="23" t="s">
        <v>31</v>
      </c>
      <c r="B48" s="49">
        <f t="shared" si="8"/>
        <v>142713360</v>
      </c>
      <c r="C48" s="49">
        <f t="shared" si="9"/>
        <v>49129290</v>
      </c>
      <c r="D48" s="49">
        <f t="shared" si="10"/>
        <v>50211070</v>
      </c>
      <c r="E48" s="49">
        <f t="shared" si="11"/>
        <v>405430.96074569563</v>
      </c>
      <c r="F48" s="49">
        <f t="shared" si="12"/>
        <v>24746860</v>
      </c>
      <c r="G48" s="49">
        <f t="shared" si="13"/>
        <v>18144080</v>
      </c>
      <c r="H48" s="49">
        <f t="shared" si="14"/>
        <v>76629.0392543044</v>
      </c>
      <c r="I48" s="7" t="b">
        <f t="shared" si="0"/>
        <v>1</v>
      </c>
      <c r="L48" s="4">
        <f t="shared" si="15"/>
        <v>142713360</v>
      </c>
      <c r="M48" s="4">
        <f>IFERROR(VLOOKUP($A48,동부영업본부IU!$A:$G,3,FALSE),0)</f>
        <v>482060</v>
      </c>
      <c r="N48" s="4">
        <f>IFERROR(VLOOKUP($A48,동부영업본부IU!$A:$G,4,FALSE),0)</f>
        <v>49129290</v>
      </c>
      <c r="O48" s="4">
        <f>IFERROR(VLOOKUP($A48,동부영업본부IU!$A:$G,5,FALSE),0)</f>
        <v>50211070</v>
      </c>
      <c r="P48" s="4">
        <f>IFERROR(VLOOKUP($A48,동부영업본부IU!$A:$G,6,FALSE),0)</f>
        <v>24746860</v>
      </c>
      <c r="Q48" s="4">
        <f>IFERROR(VLOOKUP($A48,동부영업본부IU!$A:$G,7,FALSE),0)</f>
        <v>18144080</v>
      </c>
      <c r="R48" s="4" t="b">
        <f t="shared" si="33"/>
        <v>1</v>
      </c>
      <c r="U48" s="7">
        <f t="shared" si="34"/>
        <v>482060</v>
      </c>
      <c r="V48" s="4">
        <f t="shared" si="29"/>
        <v>221851.16819366373</v>
      </c>
      <c r="W48" s="4">
        <f t="shared" si="30"/>
        <v>183579.79255203187</v>
      </c>
      <c r="X48" s="4">
        <f t="shared" si="31"/>
        <v>45171.432731727517</v>
      </c>
      <c r="Y48" s="4">
        <f t="shared" si="32"/>
        <v>31457.606522576887</v>
      </c>
      <c r="Z48" s="4" t="b">
        <f t="shared" si="7"/>
        <v>1</v>
      </c>
    </row>
    <row r="49" spans="1:26" ht="16" x14ac:dyDescent="0.25">
      <c r="A49" s="23" t="s">
        <v>32</v>
      </c>
      <c r="B49" s="49">
        <f t="shared" si="8"/>
        <v>27145190</v>
      </c>
      <c r="C49" s="49">
        <f t="shared" si="9"/>
        <v>9445170</v>
      </c>
      <c r="D49" s="49">
        <f t="shared" si="10"/>
        <v>10400020</v>
      </c>
      <c r="E49" s="49">
        <f t="shared" si="11"/>
        <v>0</v>
      </c>
      <c r="F49" s="49">
        <f t="shared" si="12"/>
        <v>4400000</v>
      </c>
      <c r="G49" s="49">
        <f t="shared" si="13"/>
        <v>2900000</v>
      </c>
      <c r="H49" s="49">
        <f t="shared" si="14"/>
        <v>0</v>
      </c>
      <c r="I49" s="7" t="b">
        <f t="shared" si="0"/>
        <v>1</v>
      </c>
      <c r="L49" s="4">
        <f t="shared" si="15"/>
        <v>27145190</v>
      </c>
      <c r="M49" s="4">
        <f>IFERROR(VLOOKUP($A49,동부영업본부IU!$A:$G,3,FALSE),0)</f>
        <v>0</v>
      </c>
      <c r="N49" s="4">
        <f>IFERROR(VLOOKUP($A49,동부영업본부IU!$A:$G,4,FALSE),0)</f>
        <v>9445170</v>
      </c>
      <c r="O49" s="4">
        <f>IFERROR(VLOOKUP($A49,동부영업본부IU!$A:$G,5,FALSE),0)</f>
        <v>10400020</v>
      </c>
      <c r="P49" s="4">
        <f>IFERROR(VLOOKUP($A49,동부영업본부IU!$A:$G,6,FALSE),0)</f>
        <v>4400000</v>
      </c>
      <c r="Q49" s="4">
        <f>IFERROR(VLOOKUP($A49,동부영업본부IU!$A:$G,7,FALSE),0)</f>
        <v>2900000</v>
      </c>
      <c r="R49" s="4" t="b">
        <f t="shared" si="33"/>
        <v>1</v>
      </c>
      <c r="U49" s="7">
        <f t="shared" si="34"/>
        <v>0</v>
      </c>
      <c r="V49" s="4">
        <f t="shared" si="29"/>
        <v>0</v>
      </c>
      <c r="W49" s="4">
        <f t="shared" si="30"/>
        <v>0</v>
      </c>
      <c r="X49" s="4">
        <f t="shared" si="31"/>
        <v>0</v>
      </c>
      <c r="Y49" s="4">
        <f t="shared" si="32"/>
        <v>0</v>
      </c>
      <c r="Z49" s="4" t="b">
        <f t="shared" si="7"/>
        <v>1</v>
      </c>
    </row>
    <row r="50" spans="1:26" ht="16" x14ac:dyDescent="0.25">
      <c r="A50" s="23" t="s">
        <v>33</v>
      </c>
      <c r="B50" s="49">
        <f t="shared" si="8"/>
        <v>56570000</v>
      </c>
      <c r="C50" s="49">
        <f t="shared" si="9"/>
        <v>19660000</v>
      </c>
      <c r="D50" s="49">
        <f t="shared" si="10"/>
        <v>20235000</v>
      </c>
      <c r="E50" s="49">
        <f t="shared" si="11"/>
        <v>130360.94866942459</v>
      </c>
      <c r="F50" s="49">
        <f t="shared" si="12"/>
        <v>9515000</v>
      </c>
      <c r="G50" s="49">
        <f t="shared" si="13"/>
        <v>7005000</v>
      </c>
      <c r="H50" s="49">
        <f t="shared" si="14"/>
        <v>24639.05133057541</v>
      </c>
      <c r="I50" s="7" t="b">
        <f t="shared" si="0"/>
        <v>1</v>
      </c>
      <c r="L50" s="4">
        <f t="shared" si="15"/>
        <v>56570000</v>
      </c>
      <c r="M50" s="4">
        <f>IFERROR(VLOOKUP($A50,동부영업본부IU!$A:$G,3,FALSE),0)</f>
        <v>155000</v>
      </c>
      <c r="N50" s="4">
        <f>IFERROR(VLOOKUP($A50,동부영업본부IU!$A:$G,4,FALSE),0)</f>
        <v>19660000</v>
      </c>
      <c r="O50" s="4">
        <f>IFERROR(VLOOKUP($A50,동부영업본부IU!$A:$G,5,FALSE),0)</f>
        <v>20235000</v>
      </c>
      <c r="P50" s="4">
        <f>IFERROR(VLOOKUP($A50,동부영업본부IU!$A:$G,6,FALSE),0)</f>
        <v>9515000</v>
      </c>
      <c r="Q50" s="4">
        <f>IFERROR(VLOOKUP($A50,동부영업본부IU!$A:$G,7,FALSE),0)</f>
        <v>7005000</v>
      </c>
      <c r="R50" s="4" t="b">
        <f t="shared" si="33"/>
        <v>1</v>
      </c>
      <c r="U50" s="7">
        <f t="shared" si="34"/>
        <v>155000</v>
      </c>
      <c r="V50" s="4">
        <f t="shared" si="29"/>
        <v>71333.300979168314</v>
      </c>
      <c r="W50" s="4">
        <f t="shared" si="30"/>
        <v>59027.647690256272</v>
      </c>
      <c r="X50" s="4">
        <f t="shared" si="31"/>
        <v>14524.275138816256</v>
      </c>
      <c r="Y50" s="4">
        <f t="shared" si="32"/>
        <v>10114.776191759154</v>
      </c>
      <c r="Z50" s="4" t="b">
        <f t="shared" si="7"/>
        <v>1</v>
      </c>
    </row>
    <row r="51" spans="1:26" ht="16" x14ac:dyDescent="0.25">
      <c r="A51" s="23" t="s">
        <v>146</v>
      </c>
      <c r="B51" s="49">
        <f t="shared" si="8"/>
        <v>0</v>
      </c>
      <c r="C51" s="49">
        <f t="shared" si="9"/>
        <v>0</v>
      </c>
      <c r="D51" s="49">
        <f t="shared" si="10"/>
        <v>0</v>
      </c>
      <c r="E51" s="49">
        <f t="shared" si="11"/>
        <v>0</v>
      </c>
      <c r="F51" s="49">
        <f t="shared" si="12"/>
        <v>0</v>
      </c>
      <c r="G51" s="49">
        <f t="shared" si="13"/>
        <v>0</v>
      </c>
      <c r="H51" s="49">
        <f t="shared" si="14"/>
        <v>0</v>
      </c>
      <c r="I51" s="7" t="b">
        <f t="shared" si="0"/>
        <v>1</v>
      </c>
      <c r="L51" s="4">
        <f t="shared" si="15"/>
        <v>0</v>
      </c>
      <c r="M51" s="4">
        <f>IFERROR(VLOOKUP($A51,동부영업본부IU!$A:$G,3,FALSE),0)</f>
        <v>0</v>
      </c>
      <c r="N51" s="4">
        <f>IFERROR(VLOOKUP($A51,동부영업본부IU!$A:$G,4,FALSE),0)</f>
        <v>0</v>
      </c>
      <c r="O51" s="4">
        <f>IFERROR(VLOOKUP($A51,동부영업본부IU!$A:$G,5,FALSE),0)</f>
        <v>0</v>
      </c>
      <c r="P51" s="4">
        <f>IFERROR(VLOOKUP($A51,동부영업본부IU!$A:$G,6,FALSE),0)</f>
        <v>0</v>
      </c>
      <c r="Q51" s="4">
        <f>IFERROR(VLOOKUP($A51,동부영업본부IU!$A:$G,7,FALSE),0)</f>
        <v>0</v>
      </c>
      <c r="R51" s="4" t="b">
        <f t="shared" si="33"/>
        <v>1</v>
      </c>
      <c r="U51" s="7">
        <f t="shared" si="34"/>
        <v>0</v>
      </c>
      <c r="V51" s="4">
        <f t="shared" si="29"/>
        <v>0</v>
      </c>
      <c r="W51" s="4">
        <f t="shared" si="30"/>
        <v>0</v>
      </c>
      <c r="X51" s="4">
        <f t="shared" si="31"/>
        <v>0</v>
      </c>
      <c r="Y51" s="4">
        <f t="shared" si="32"/>
        <v>0</v>
      </c>
      <c r="Z51" s="4" t="b">
        <f t="shared" si="7"/>
        <v>1</v>
      </c>
    </row>
    <row r="52" spans="1:26" ht="16" x14ac:dyDescent="0.25">
      <c r="A52" s="25" t="s">
        <v>204</v>
      </c>
      <c r="B52" s="49">
        <f t="shared" si="8"/>
        <v>0</v>
      </c>
      <c r="C52" s="49">
        <f t="shared" si="9"/>
        <v>0</v>
      </c>
      <c r="D52" s="49">
        <f t="shared" si="10"/>
        <v>0</v>
      </c>
      <c r="E52" s="49">
        <f t="shared" si="11"/>
        <v>0</v>
      </c>
      <c r="F52" s="49">
        <f t="shared" si="12"/>
        <v>0</v>
      </c>
      <c r="G52" s="49">
        <f t="shared" si="13"/>
        <v>0</v>
      </c>
      <c r="H52" s="49">
        <f t="shared" si="14"/>
        <v>0</v>
      </c>
      <c r="I52" s="7" t="b">
        <f t="shared" si="0"/>
        <v>1</v>
      </c>
      <c r="L52" s="4">
        <f t="shared" si="15"/>
        <v>0</v>
      </c>
      <c r="M52" s="4">
        <f>IFERROR(VLOOKUP($A52,동부영업본부IU!$A:$G,3,FALSE),0)</f>
        <v>0</v>
      </c>
      <c r="N52" s="4">
        <f>IFERROR(VLOOKUP($A52,동부영업본부IU!$A:$G,4,FALSE),0)</f>
        <v>0</v>
      </c>
      <c r="O52" s="4">
        <f>IFERROR(VLOOKUP($A52,동부영업본부IU!$A:$G,5,FALSE),0)</f>
        <v>0</v>
      </c>
      <c r="P52" s="4">
        <f>IFERROR(VLOOKUP($A52,동부영업본부IU!$A:$G,6,FALSE),0)</f>
        <v>0</v>
      </c>
      <c r="Q52" s="4">
        <f>IFERROR(VLOOKUP($A52,동부영업본부IU!$A:$G,7,FALSE),0)</f>
        <v>0</v>
      </c>
      <c r="R52" s="4" t="b">
        <f t="shared" si="33"/>
        <v>1</v>
      </c>
      <c r="U52" s="7">
        <f t="shared" si="34"/>
        <v>0</v>
      </c>
      <c r="V52" s="4">
        <f t="shared" si="29"/>
        <v>0</v>
      </c>
      <c r="W52" s="4">
        <f t="shared" si="30"/>
        <v>0</v>
      </c>
      <c r="X52" s="4">
        <f t="shared" si="31"/>
        <v>0</v>
      </c>
      <c r="Y52" s="4">
        <f t="shared" si="32"/>
        <v>0</v>
      </c>
      <c r="Z52" s="4" t="b">
        <f t="shared" si="7"/>
        <v>1</v>
      </c>
    </row>
    <row r="53" spans="1:26" ht="16" x14ac:dyDescent="0.25">
      <c r="A53" s="23" t="s">
        <v>34</v>
      </c>
      <c r="B53" s="49">
        <f t="shared" si="8"/>
        <v>88430</v>
      </c>
      <c r="C53" s="49">
        <f t="shared" si="9"/>
        <v>88430</v>
      </c>
      <c r="D53" s="49">
        <f t="shared" si="10"/>
        <v>0</v>
      </c>
      <c r="E53" s="49">
        <f t="shared" si="11"/>
        <v>0</v>
      </c>
      <c r="F53" s="49">
        <f t="shared" si="12"/>
        <v>0</v>
      </c>
      <c r="G53" s="49">
        <f t="shared" si="13"/>
        <v>0</v>
      </c>
      <c r="H53" s="49">
        <f t="shared" si="14"/>
        <v>0</v>
      </c>
      <c r="I53" s="7" t="b">
        <f t="shared" si="0"/>
        <v>1</v>
      </c>
      <c r="L53" s="4">
        <f t="shared" si="15"/>
        <v>88430</v>
      </c>
      <c r="M53" s="4">
        <f>IFERROR(VLOOKUP($A53,동부영업본부IU!$A:$G,3,FALSE),0)</f>
        <v>0</v>
      </c>
      <c r="N53" s="4">
        <f>IFERROR(VLOOKUP($A53,동부영업본부IU!$A:$G,4,FALSE),0)</f>
        <v>88430</v>
      </c>
      <c r="O53" s="4">
        <f>IFERROR(VLOOKUP($A53,동부영업본부IU!$A:$G,5,FALSE),0)</f>
        <v>0</v>
      </c>
      <c r="P53" s="4">
        <f>IFERROR(VLOOKUP($A53,동부영업본부IU!$A:$G,6,FALSE),0)</f>
        <v>0</v>
      </c>
      <c r="Q53" s="4">
        <f>IFERROR(VLOOKUP($A53,동부영업본부IU!$A:$G,7,FALSE),0)</f>
        <v>0</v>
      </c>
      <c r="R53" s="4" t="b">
        <f t="shared" si="33"/>
        <v>1</v>
      </c>
      <c r="U53" s="7">
        <f t="shared" si="34"/>
        <v>0</v>
      </c>
      <c r="V53" s="4">
        <f t="shared" si="29"/>
        <v>0</v>
      </c>
      <c r="W53" s="4">
        <f t="shared" si="30"/>
        <v>0</v>
      </c>
      <c r="X53" s="4">
        <f t="shared" si="31"/>
        <v>0</v>
      </c>
      <c r="Y53" s="4">
        <f t="shared" si="32"/>
        <v>0</v>
      </c>
      <c r="Z53" s="4" t="b">
        <f t="shared" si="7"/>
        <v>1</v>
      </c>
    </row>
    <row r="54" spans="1:26" ht="16" x14ac:dyDescent="0.25">
      <c r="A54" s="23" t="s">
        <v>147</v>
      </c>
      <c r="B54" s="49">
        <f t="shared" si="8"/>
        <v>0</v>
      </c>
      <c r="C54" s="49">
        <f t="shared" si="9"/>
        <v>0</v>
      </c>
      <c r="D54" s="49">
        <f t="shared" si="10"/>
        <v>0</v>
      </c>
      <c r="E54" s="49">
        <f t="shared" si="11"/>
        <v>0</v>
      </c>
      <c r="F54" s="49">
        <f t="shared" si="12"/>
        <v>0</v>
      </c>
      <c r="G54" s="49">
        <f t="shared" si="13"/>
        <v>0</v>
      </c>
      <c r="H54" s="49">
        <f t="shared" si="14"/>
        <v>0</v>
      </c>
      <c r="I54" s="7" t="b">
        <f t="shared" si="0"/>
        <v>1</v>
      </c>
      <c r="L54" s="4">
        <f t="shared" si="15"/>
        <v>0</v>
      </c>
      <c r="M54" s="4">
        <f>IFERROR(VLOOKUP($A54,동부영업본부IU!$A:$G,3,FALSE),0)</f>
        <v>0</v>
      </c>
      <c r="N54" s="4">
        <f>IFERROR(VLOOKUP($A54,동부영업본부IU!$A:$G,4,FALSE),0)</f>
        <v>0</v>
      </c>
      <c r="O54" s="4">
        <f>IFERROR(VLOOKUP($A54,동부영업본부IU!$A:$G,5,FALSE),0)</f>
        <v>0</v>
      </c>
      <c r="P54" s="4">
        <f>IFERROR(VLOOKUP($A54,동부영업본부IU!$A:$G,6,FALSE),0)</f>
        <v>0</v>
      </c>
      <c r="Q54" s="4">
        <f>IFERROR(VLOOKUP($A54,동부영업본부IU!$A:$G,7,FALSE),0)</f>
        <v>0</v>
      </c>
      <c r="R54" s="4" t="b">
        <f t="shared" si="33"/>
        <v>1</v>
      </c>
      <c r="U54" s="7">
        <f t="shared" si="34"/>
        <v>0</v>
      </c>
      <c r="V54" s="4">
        <f t="shared" si="29"/>
        <v>0</v>
      </c>
      <c r="W54" s="4">
        <f t="shared" si="30"/>
        <v>0</v>
      </c>
      <c r="X54" s="4">
        <f t="shared" si="31"/>
        <v>0</v>
      </c>
      <c r="Y54" s="4">
        <f t="shared" si="32"/>
        <v>0</v>
      </c>
      <c r="Z54" s="4" t="b">
        <f t="shared" si="7"/>
        <v>1</v>
      </c>
    </row>
    <row r="55" spans="1:26" ht="16" x14ac:dyDescent="0.25">
      <c r="A55" s="23" t="s">
        <v>148</v>
      </c>
      <c r="B55" s="49">
        <f t="shared" si="8"/>
        <v>0</v>
      </c>
      <c r="C55" s="49">
        <f t="shared" si="9"/>
        <v>0</v>
      </c>
      <c r="D55" s="49">
        <f t="shared" si="10"/>
        <v>0</v>
      </c>
      <c r="E55" s="49">
        <f t="shared" si="11"/>
        <v>0</v>
      </c>
      <c r="F55" s="49">
        <f t="shared" si="12"/>
        <v>0</v>
      </c>
      <c r="G55" s="49">
        <f t="shared" si="13"/>
        <v>0</v>
      </c>
      <c r="H55" s="49">
        <f t="shared" si="14"/>
        <v>0</v>
      </c>
      <c r="I55" s="7" t="b">
        <f t="shared" si="0"/>
        <v>1</v>
      </c>
      <c r="L55" s="4">
        <f t="shared" si="15"/>
        <v>0</v>
      </c>
      <c r="M55" s="4">
        <f>IFERROR(VLOOKUP($A55,동부영업본부IU!$A:$G,3,FALSE),0)</f>
        <v>0</v>
      </c>
      <c r="N55" s="4">
        <f>IFERROR(VLOOKUP($A55,동부영업본부IU!$A:$G,4,FALSE),0)</f>
        <v>0</v>
      </c>
      <c r="O55" s="4">
        <f>IFERROR(VLOOKUP($A55,동부영업본부IU!$A:$G,5,FALSE),0)</f>
        <v>0</v>
      </c>
      <c r="P55" s="4">
        <f>IFERROR(VLOOKUP($A55,동부영업본부IU!$A:$G,6,FALSE),0)</f>
        <v>0</v>
      </c>
      <c r="Q55" s="4">
        <f>IFERROR(VLOOKUP($A55,동부영업본부IU!$A:$G,7,FALSE),0)</f>
        <v>0</v>
      </c>
      <c r="R55" s="4" t="b">
        <f t="shared" si="33"/>
        <v>1</v>
      </c>
      <c r="U55" s="7">
        <f t="shared" si="34"/>
        <v>0</v>
      </c>
      <c r="V55" s="4">
        <f t="shared" si="29"/>
        <v>0</v>
      </c>
      <c r="W55" s="4">
        <f t="shared" si="30"/>
        <v>0</v>
      </c>
      <c r="X55" s="4">
        <f t="shared" si="31"/>
        <v>0</v>
      </c>
      <c r="Y55" s="4">
        <f t="shared" si="32"/>
        <v>0</v>
      </c>
      <c r="Z55" s="4" t="b">
        <f t="shared" si="7"/>
        <v>1</v>
      </c>
    </row>
    <row r="56" spans="1:26" ht="16" x14ac:dyDescent="0.25">
      <c r="A56" s="23" t="s">
        <v>205</v>
      </c>
      <c r="B56" s="49">
        <f t="shared" si="8"/>
        <v>0</v>
      </c>
      <c r="C56" s="49">
        <f t="shared" si="9"/>
        <v>0</v>
      </c>
      <c r="D56" s="49">
        <f t="shared" si="10"/>
        <v>0</v>
      </c>
      <c r="E56" s="49">
        <f t="shared" si="11"/>
        <v>0</v>
      </c>
      <c r="F56" s="49">
        <f t="shared" si="12"/>
        <v>0</v>
      </c>
      <c r="G56" s="49">
        <f t="shared" si="13"/>
        <v>0</v>
      </c>
      <c r="H56" s="49">
        <f t="shared" si="14"/>
        <v>0</v>
      </c>
      <c r="I56" s="7" t="b">
        <f t="shared" si="0"/>
        <v>1</v>
      </c>
      <c r="L56" s="4">
        <f t="shared" si="15"/>
        <v>0</v>
      </c>
      <c r="M56" s="4">
        <f>IFERROR(VLOOKUP($A56,동부영업본부IU!$A:$G,3,FALSE),0)</f>
        <v>0</v>
      </c>
      <c r="N56" s="4">
        <f>IFERROR(VLOOKUP($A56,동부영업본부IU!$A:$G,4,FALSE),0)</f>
        <v>0</v>
      </c>
      <c r="O56" s="4">
        <f>IFERROR(VLOOKUP($A56,동부영업본부IU!$A:$G,5,FALSE),0)</f>
        <v>0</v>
      </c>
      <c r="P56" s="4">
        <f>IFERROR(VLOOKUP($A56,동부영업본부IU!$A:$G,6,FALSE),0)</f>
        <v>0</v>
      </c>
      <c r="Q56" s="4">
        <f>IFERROR(VLOOKUP($A56,동부영업본부IU!$A:$G,7,FALSE),0)</f>
        <v>0</v>
      </c>
      <c r="R56" s="4" t="b">
        <f t="shared" si="33"/>
        <v>1</v>
      </c>
      <c r="U56" s="7">
        <f t="shared" si="34"/>
        <v>0</v>
      </c>
      <c r="V56" s="4">
        <f t="shared" si="29"/>
        <v>0</v>
      </c>
      <c r="W56" s="4">
        <f t="shared" si="30"/>
        <v>0</v>
      </c>
      <c r="X56" s="4">
        <f t="shared" si="31"/>
        <v>0</v>
      </c>
      <c r="Y56" s="4">
        <f t="shared" si="32"/>
        <v>0</v>
      </c>
      <c r="Z56" s="4" t="b">
        <f t="shared" si="7"/>
        <v>1</v>
      </c>
    </row>
    <row r="57" spans="1:26" ht="16" x14ac:dyDescent="0.25">
      <c r="A57" s="23" t="s">
        <v>35</v>
      </c>
      <c r="B57" s="49">
        <f t="shared" si="8"/>
        <v>2090250</v>
      </c>
      <c r="C57" s="49">
        <f t="shared" si="9"/>
        <v>189960</v>
      </c>
      <c r="D57" s="49">
        <f t="shared" si="10"/>
        <v>1041720</v>
      </c>
      <c r="E57" s="49">
        <f t="shared" si="11"/>
        <v>123287.81590613516</v>
      </c>
      <c r="F57" s="49">
        <f t="shared" si="12"/>
        <v>175090</v>
      </c>
      <c r="G57" s="49">
        <f t="shared" si="13"/>
        <v>536890</v>
      </c>
      <c r="H57" s="49">
        <f t="shared" si="14"/>
        <v>23302.184093864835</v>
      </c>
      <c r="I57" s="7" t="b">
        <f t="shared" si="0"/>
        <v>1</v>
      </c>
      <c r="L57" s="4">
        <f t="shared" si="15"/>
        <v>2090250</v>
      </c>
      <c r="M57" s="4">
        <f>IFERROR(VLOOKUP($A57,동부영업본부IU!$A:$G,3,FALSE),0)</f>
        <v>146590</v>
      </c>
      <c r="N57" s="4">
        <f>IFERROR(VLOOKUP($A57,동부영업본부IU!$A:$G,4,FALSE),0)</f>
        <v>189960</v>
      </c>
      <c r="O57" s="4">
        <f>IFERROR(VLOOKUP($A57,동부영업본부IU!$A:$G,5,FALSE),0)</f>
        <v>1041720</v>
      </c>
      <c r="P57" s="4">
        <f>IFERROR(VLOOKUP($A57,동부영업본부IU!$A:$G,6,FALSE),0)</f>
        <v>175090</v>
      </c>
      <c r="Q57" s="4">
        <f>IFERROR(VLOOKUP($A57,동부영업본부IU!$A:$G,7,FALSE),0)</f>
        <v>536890</v>
      </c>
      <c r="R57" s="4" t="b">
        <f t="shared" si="33"/>
        <v>1</v>
      </c>
      <c r="U57" s="7">
        <f t="shared" si="34"/>
        <v>146590</v>
      </c>
      <c r="V57" s="4">
        <f t="shared" si="29"/>
        <v>67462.894132492147</v>
      </c>
      <c r="W57" s="4">
        <f t="shared" si="30"/>
        <v>55824.921773643015</v>
      </c>
      <c r="X57" s="4">
        <f t="shared" si="31"/>
        <v>13736.216081284356</v>
      </c>
      <c r="Y57" s="4">
        <f t="shared" si="32"/>
        <v>9565.9680125804789</v>
      </c>
      <c r="Z57" s="4" t="b">
        <f t="shared" si="7"/>
        <v>1</v>
      </c>
    </row>
    <row r="58" spans="1:26" ht="16" x14ac:dyDescent="0.25">
      <c r="A58" s="23" t="s">
        <v>128</v>
      </c>
      <c r="B58" s="49">
        <f t="shared" si="8"/>
        <v>0</v>
      </c>
      <c r="C58" s="49">
        <f t="shared" si="9"/>
        <v>0</v>
      </c>
      <c r="D58" s="49">
        <f t="shared" si="10"/>
        <v>0</v>
      </c>
      <c r="E58" s="49">
        <f t="shared" si="11"/>
        <v>0</v>
      </c>
      <c r="F58" s="49">
        <f t="shared" si="12"/>
        <v>0</v>
      </c>
      <c r="G58" s="49">
        <f t="shared" si="13"/>
        <v>0</v>
      </c>
      <c r="H58" s="49">
        <f t="shared" si="14"/>
        <v>0</v>
      </c>
      <c r="I58" s="7" t="b">
        <f t="shared" si="0"/>
        <v>1</v>
      </c>
      <c r="L58" s="4">
        <f t="shared" si="15"/>
        <v>0</v>
      </c>
      <c r="M58" s="4">
        <f>IFERROR(VLOOKUP($A58,동부영업본부IU!$A:$G,3,FALSE),0)</f>
        <v>0</v>
      </c>
      <c r="N58" s="4">
        <f>IFERROR(VLOOKUP($A58,동부영업본부IU!$A:$G,4,FALSE),0)</f>
        <v>0</v>
      </c>
      <c r="O58" s="4">
        <f>IFERROR(VLOOKUP($A58,동부영업본부IU!$A:$G,5,FALSE),0)</f>
        <v>0</v>
      </c>
      <c r="P58" s="4">
        <f>IFERROR(VLOOKUP($A58,동부영업본부IU!$A:$G,6,FALSE),0)</f>
        <v>0</v>
      </c>
      <c r="Q58" s="4">
        <f>IFERROR(VLOOKUP($A58,동부영업본부IU!$A:$G,7,FALSE),0)</f>
        <v>0</v>
      </c>
      <c r="R58" s="4" t="b">
        <f t="shared" si="33"/>
        <v>1</v>
      </c>
      <c r="U58" s="7">
        <f t="shared" si="34"/>
        <v>0</v>
      </c>
      <c r="V58" s="4">
        <f t="shared" si="29"/>
        <v>0</v>
      </c>
      <c r="W58" s="4">
        <f t="shared" si="30"/>
        <v>0</v>
      </c>
      <c r="X58" s="4">
        <f t="shared" si="31"/>
        <v>0</v>
      </c>
      <c r="Y58" s="4">
        <f t="shared" si="32"/>
        <v>0</v>
      </c>
      <c r="Z58" s="4" t="b">
        <f t="shared" si="7"/>
        <v>1</v>
      </c>
    </row>
    <row r="59" spans="1:26" ht="16" x14ac:dyDescent="0.25">
      <c r="A59" s="23" t="s">
        <v>36</v>
      </c>
      <c r="B59" s="49">
        <f t="shared" si="8"/>
        <v>4440000</v>
      </c>
      <c r="C59" s="49">
        <f t="shared" si="9"/>
        <v>1840000</v>
      </c>
      <c r="D59" s="49">
        <f t="shared" si="10"/>
        <v>700000</v>
      </c>
      <c r="E59" s="49">
        <f t="shared" si="11"/>
        <v>0</v>
      </c>
      <c r="F59" s="49">
        <f t="shared" si="12"/>
        <v>1100000</v>
      </c>
      <c r="G59" s="49">
        <f t="shared" si="13"/>
        <v>800000</v>
      </c>
      <c r="H59" s="49">
        <f t="shared" si="14"/>
        <v>0</v>
      </c>
      <c r="I59" s="7" t="b">
        <f t="shared" si="0"/>
        <v>1</v>
      </c>
      <c r="L59" s="4">
        <f t="shared" si="15"/>
        <v>4440000</v>
      </c>
      <c r="M59" s="4">
        <f>IFERROR(VLOOKUP($A59,동부영업본부IU!$A:$G,3,FALSE),0)</f>
        <v>0</v>
      </c>
      <c r="N59" s="4">
        <f>IFERROR(VLOOKUP($A59,동부영업본부IU!$A:$G,4,FALSE),0)</f>
        <v>1840000</v>
      </c>
      <c r="O59" s="4">
        <f>IFERROR(VLOOKUP($A59,동부영업본부IU!$A:$G,5,FALSE),0)</f>
        <v>700000</v>
      </c>
      <c r="P59" s="4">
        <f>IFERROR(VLOOKUP($A59,동부영업본부IU!$A:$G,6,FALSE),0)</f>
        <v>1100000</v>
      </c>
      <c r="Q59" s="4">
        <f>IFERROR(VLOOKUP($A59,동부영업본부IU!$A:$G,7,FALSE),0)</f>
        <v>800000</v>
      </c>
      <c r="R59" s="4" t="b">
        <f t="shared" si="33"/>
        <v>1</v>
      </c>
      <c r="U59" s="7">
        <f t="shared" si="34"/>
        <v>0</v>
      </c>
      <c r="V59" s="4">
        <f t="shared" si="29"/>
        <v>0</v>
      </c>
      <c r="W59" s="4">
        <f t="shared" si="30"/>
        <v>0</v>
      </c>
      <c r="X59" s="4">
        <f t="shared" si="31"/>
        <v>0</v>
      </c>
      <c r="Y59" s="4">
        <f t="shared" si="32"/>
        <v>0</v>
      </c>
      <c r="Z59" s="4" t="b">
        <f t="shared" si="7"/>
        <v>1</v>
      </c>
    </row>
    <row r="60" spans="1:26" ht="16" x14ac:dyDescent="0.25">
      <c r="A60" s="23" t="s">
        <v>149</v>
      </c>
      <c r="B60" s="49">
        <f t="shared" si="8"/>
        <v>0</v>
      </c>
      <c r="C60" s="49">
        <f t="shared" si="9"/>
        <v>0</v>
      </c>
      <c r="D60" s="49">
        <f t="shared" si="10"/>
        <v>0</v>
      </c>
      <c r="E60" s="49">
        <f t="shared" si="11"/>
        <v>0</v>
      </c>
      <c r="F60" s="49">
        <f t="shared" si="12"/>
        <v>0</v>
      </c>
      <c r="G60" s="49">
        <f t="shared" si="13"/>
        <v>0</v>
      </c>
      <c r="H60" s="49">
        <f t="shared" si="14"/>
        <v>0</v>
      </c>
      <c r="I60" s="7" t="b">
        <f t="shared" si="0"/>
        <v>1</v>
      </c>
      <c r="L60" s="4">
        <f t="shared" si="15"/>
        <v>0</v>
      </c>
      <c r="M60" s="4">
        <f>IFERROR(VLOOKUP($A60,동부영업본부IU!$A:$G,3,FALSE),0)</f>
        <v>0</v>
      </c>
      <c r="N60" s="4">
        <f>IFERROR(VLOOKUP($A60,동부영업본부IU!$A:$G,4,FALSE),0)</f>
        <v>0</v>
      </c>
      <c r="O60" s="4">
        <f>IFERROR(VLOOKUP($A60,동부영업본부IU!$A:$G,5,FALSE),0)</f>
        <v>0</v>
      </c>
      <c r="P60" s="4">
        <f>IFERROR(VLOOKUP($A60,동부영업본부IU!$A:$G,6,FALSE),0)</f>
        <v>0</v>
      </c>
      <c r="Q60" s="4">
        <f>IFERROR(VLOOKUP($A60,동부영업본부IU!$A:$G,7,FALSE),0)</f>
        <v>0</v>
      </c>
      <c r="R60" s="4" t="b">
        <f t="shared" si="33"/>
        <v>1</v>
      </c>
      <c r="U60" s="7">
        <f t="shared" si="34"/>
        <v>0</v>
      </c>
      <c r="V60" s="4">
        <f t="shared" si="29"/>
        <v>0</v>
      </c>
      <c r="W60" s="4">
        <f t="shared" si="30"/>
        <v>0</v>
      </c>
      <c r="X60" s="4">
        <f t="shared" si="31"/>
        <v>0</v>
      </c>
      <c r="Y60" s="4">
        <f t="shared" si="32"/>
        <v>0</v>
      </c>
      <c r="Z60" s="4" t="b">
        <f t="shared" si="7"/>
        <v>1</v>
      </c>
    </row>
    <row r="61" spans="1:26" ht="16" x14ac:dyDescent="0.25">
      <c r="A61" s="23" t="s">
        <v>384</v>
      </c>
      <c r="B61" s="49">
        <f t="shared" ref="B61" si="35">L61</f>
        <v>0</v>
      </c>
      <c r="C61" s="49">
        <f t="shared" ref="C61" si="36">N61</f>
        <v>0</v>
      </c>
      <c r="D61" s="49">
        <f t="shared" ref="D61" si="37">O61</f>
        <v>0</v>
      </c>
      <c r="E61" s="49">
        <f t="shared" ref="E61" si="38">V61+W61</f>
        <v>0</v>
      </c>
      <c r="F61" s="49">
        <f t="shared" ref="F61" si="39">P61</f>
        <v>0</v>
      </c>
      <c r="G61" s="49">
        <f t="shared" ref="G61" si="40">Q61</f>
        <v>0</v>
      </c>
      <c r="H61" s="49">
        <f t="shared" ref="H61" si="41">X61+Y61</f>
        <v>0</v>
      </c>
      <c r="I61" s="7" t="b">
        <f t="shared" ref="I61" si="42">B61=SUM(C61:H61)</f>
        <v>1</v>
      </c>
      <c r="L61" s="4">
        <f t="shared" ref="L61" si="43">SUM(M61:Q61)</f>
        <v>0</v>
      </c>
      <c r="M61" s="4">
        <f>IFERROR(VLOOKUP($A61,동부영업본부IU!$A:$G,3,FALSE),0)</f>
        <v>0</v>
      </c>
      <c r="N61" s="4">
        <f>IFERROR(VLOOKUP($A61,동부영업본부IU!$A:$G,4,FALSE),0)</f>
        <v>0</v>
      </c>
      <c r="O61" s="4">
        <f>IFERROR(VLOOKUP($A61,동부영업본부IU!$A:$G,5,FALSE),0)</f>
        <v>0</v>
      </c>
      <c r="P61" s="4">
        <f>IFERROR(VLOOKUP($A61,동부영업본부IU!$A:$G,6,FALSE),0)</f>
        <v>0</v>
      </c>
      <c r="Q61" s="4">
        <f>IFERROR(VLOOKUP($A61,동부영업본부IU!$A:$G,7,FALSE),0)</f>
        <v>0</v>
      </c>
      <c r="R61" s="4" t="b">
        <f t="shared" ref="R61" si="44">L61=SUM(M61:Q61)</f>
        <v>1</v>
      </c>
      <c r="U61" s="7">
        <f t="shared" ref="U61" si="45">M61</f>
        <v>0</v>
      </c>
      <c r="V61" s="4">
        <f t="shared" si="29"/>
        <v>0</v>
      </c>
      <c r="W61" s="4">
        <f t="shared" si="30"/>
        <v>0</v>
      </c>
      <c r="X61" s="4">
        <f t="shared" si="31"/>
        <v>0</v>
      </c>
      <c r="Y61" s="4">
        <f t="shared" si="32"/>
        <v>0</v>
      </c>
      <c r="Z61" s="4" t="b">
        <f t="shared" ref="Z61" si="46">U61=SUM(V61:Y61)</f>
        <v>1</v>
      </c>
    </row>
    <row r="62" spans="1:26" ht="16" x14ac:dyDescent="0.25">
      <c r="A62" s="24" t="s">
        <v>37</v>
      </c>
      <c r="B62" s="49">
        <f t="shared" si="8"/>
        <v>464061030</v>
      </c>
      <c r="C62" s="49">
        <f t="shared" si="9"/>
        <v>137300970</v>
      </c>
      <c r="D62" s="49">
        <f t="shared" si="10"/>
        <v>163848850</v>
      </c>
      <c r="E62" s="49">
        <f t="shared" si="11"/>
        <v>15969148.928934231</v>
      </c>
      <c r="F62" s="49">
        <f t="shared" si="12"/>
        <v>80023840</v>
      </c>
      <c r="G62" s="49">
        <f t="shared" si="13"/>
        <v>63899950</v>
      </c>
      <c r="H62" s="49">
        <f t="shared" si="14"/>
        <v>3018271.0710657686</v>
      </c>
      <c r="I62" s="7" t="b">
        <f t="shared" si="0"/>
        <v>1</v>
      </c>
      <c r="L62" s="4">
        <f t="shared" si="15"/>
        <v>464061030</v>
      </c>
      <c r="M62" s="4">
        <f>IFERROR(VLOOKUP($A62,동부영업본부IU!$A:$G,3,FALSE),0)</f>
        <v>18987420</v>
      </c>
      <c r="N62" s="4">
        <f>IFERROR(VLOOKUP($A62,동부영업본부IU!$A:$G,4,FALSE),0)</f>
        <v>137300970</v>
      </c>
      <c r="O62" s="4">
        <f>IFERROR(VLOOKUP($A62,동부영업본부IU!$A:$G,5,FALSE),0)</f>
        <v>163848850</v>
      </c>
      <c r="P62" s="4">
        <f>IFERROR(VLOOKUP($A62,동부영업본부IU!$A:$G,6,FALSE),0)</f>
        <v>80023840</v>
      </c>
      <c r="Q62" s="4">
        <f>IFERROR(VLOOKUP($A62,동부영업본부IU!$A:$G,7,FALSE),0)</f>
        <v>63899950</v>
      </c>
      <c r="R62" s="4" t="b">
        <f t="shared" si="33"/>
        <v>1</v>
      </c>
      <c r="U62" s="7">
        <f t="shared" si="34"/>
        <v>18987420</v>
      </c>
      <c r="V62" s="4">
        <f t="shared" si="29"/>
        <v>8738292.5527605172</v>
      </c>
      <c r="W62" s="4">
        <f t="shared" si="30"/>
        <v>7230856.3761737142</v>
      </c>
      <c r="X62" s="4">
        <f t="shared" si="31"/>
        <v>1779216.2081049199</v>
      </c>
      <c r="Y62" s="4">
        <f t="shared" si="32"/>
        <v>1239054.862960849</v>
      </c>
      <c r="Z62" s="4" t="b">
        <f t="shared" si="7"/>
        <v>1</v>
      </c>
    </row>
    <row r="63" spans="1:26" ht="16" x14ac:dyDescent="0.25">
      <c r="A63" s="23" t="s">
        <v>38</v>
      </c>
      <c r="B63" s="49">
        <f t="shared" si="8"/>
        <v>86733920</v>
      </c>
      <c r="C63" s="49">
        <f t="shared" si="9"/>
        <v>15477530</v>
      </c>
      <c r="D63" s="49">
        <f t="shared" si="10"/>
        <v>20346360</v>
      </c>
      <c r="E63" s="49">
        <f t="shared" si="11"/>
        <v>14959902.874719331</v>
      </c>
      <c r="F63" s="49">
        <f t="shared" si="12"/>
        <v>14338180</v>
      </c>
      <c r="G63" s="49">
        <f t="shared" si="13"/>
        <v>18784430</v>
      </c>
      <c r="H63" s="49">
        <f t="shared" si="14"/>
        <v>2827517.125280669</v>
      </c>
      <c r="I63" s="7" t="b">
        <f t="shared" si="0"/>
        <v>1</v>
      </c>
      <c r="L63" s="4">
        <f t="shared" si="15"/>
        <v>86733920</v>
      </c>
      <c r="M63" s="4">
        <f>IFERROR(VLOOKUP($A63,동부영업본부IU!$A:$G,3,FALSE),0)</f>
        <v>17787420</v>
      </c>
      <c r="N63" s="4">
        <f>IFERROR(VLOOKUP($A63,동부영업본부IU!$A:$G,4,FALSE),0)</f>
        <v>15477530</v>
      </c>
      <c r="O63" s="4">
        <f>IFERROR(VLOOKUP($A63,동부영업본부IU!$A:$G,5,FALSE),0)</f>
        <v>20346360</v>
      </c>
      <c r="P63" s="4">
        <f>IFERROR(VLOOKUP($A63,동부영업본부IU!$A:$G,6,FALSE),0)</f>
        <v>14338180</v>
      </c>
      <c r="Q63" s="4">
        <f>IFERROR(VLOOKUP($A63,동부영업본부IU!$A:$G,7,FALSE),0)</f>
        <v>18784430</v>
      </c>
      <c r="R63" s="4" t="b">
        <f t="shared" si="33"/>
        <v>1</v>
      </c>
      <c r="U63" s="7">
        <f t="shared" si="34"/>
        <v>17787420</v>
      </c>
      <c r="V63" s="4">
        <f t="shared" si="29"/>
        <v>8186034.7387282457</v>
      </c>
      <c r="W63" s="4">
        <f t="shared" si="30"/>
        <v>6773868.1359910853</v>
      </c>
      <c r="X63" s="4">
        <f t="shared" si="31"/>
        <v>1666770.2070302132</v>
      </c>
      <c r="Y63" s="4">
        <f t="shared" si="32"/>
        <v>1160746.9182504555</v>
      </c>
      <c r="Z63" s="4" t="b">
        <f t="shared" si="7"/>
        <v>1</v>
      </c>
    </row>
    <row r="64" spans="1:26" ht="16" x14ac:dyDescent="0.25">
      <c r="A64" s="23" t="s">
        <v>206</v>
      </c>
      <c r="B64" s="49">
        <f t="shared" si="8"/>
        <v>0</v>
      </c>
      <c r="C64" s="49">
        <f t="shared" si="9"/>
        <v>0</v>
      </c>
      <c r="D64" s="49">
        <f t="shared" si="10"/>
        <v>0</v>
      </c>
      <c r="E64" s="49">
        <f t="shared" si="11"/>
        <v>0</v>
      </c>
      <c r="F64" s="49">
        <f t="shared" si="12"/>
        <v>0</v>
      </c>
      <c r="G64" s="49">
        <f t="shared" si="13"/>
        <v>0</v>
      </c>
      <c r="H64" s="49">
        <f t="shared" si="14"/>
        <v>0</v>
      </c>
      <c r="I64" s="7" t="b">
        <f t="shared" si="0"/>
        <v>1</v>
      </c>
      <c r="L64" s="4">
        <f t="shared" si="15"/>
        <v>0</v>
      </c>
      <c r="M64" s="4">
        <f>IFERROR(VLOOKUP($A64,동부영업본부IU!$A:$G,3,FALSE),0)</f>
        <v>0</v>
      </c>
      <c r="N64" s="4">
        <f>IFERROR(VLOOKUP($A64,동부영업본부IU!$A:$G,4,FALSE),0)</f>
        <v>0</v>
      </c>
      <c r="O64" s="4">
        <f>IFERROR(VLOOKUP($A64,동부영업본부IU!$A:$G,5,FALSE),0)</f>
        <v>0</v>
      </c>
      <c r="P64" s="4">
        <f>IFERROR(VLOOKUP($A64,동부영업본부IU!$A:$G,6,FALSE),0)</f>
        <v>0</v>
      </c>
      <c r="Q64" s="4">
        <f>IFERROR(VLOOKUP($A64,동부영업본부IU!$A:$G,7,FALSE),0)</f>
        <v>0</v>
      </c>
      <c r="R64" s="4" t="b">
        <f t="shared" si="33"/>
        <v>1</v>
      </c>
      <c r="U64" s="7">
        <f t="shared" si="34"/>
        <v>0</v>
      </c>
      <c r="V64" s="4">
        <f t="shared" si="29"/>
        <v>0</v>
      </c>
      <c r="W64" s="4">
        <f t="shared" si="30"/>
        <v>0</v>
      </c>
      <c r="X64" s="4">
        <f t="shared" si="31"/>
        <v>0</v>
      </c>
      <c r="Y64" s="4">
        <f t="shared" si="32"/>
        <v>0</v>
      </c>
      <c r="Z64" s="4" t="b">
        <f t="shared" si="7"/>
        <v>1</v>
      </c>
    </row>
    <row r="65" spans="1:26" ht="16" x14ac:dyDescent="0.25">
      <c r="A65" s="23" t="s">
        <v>207</v>
      </c>
      <c r="B65" s="49">
        <f t="shared" si="8"/>
        <v>0</v>
      </c>
      <c r="C65" s="49">
        <f t="shared" si="9"/>
        <v>0</v>
      </c>
      <c r="D65" s="49">
        <f t="shared" si="10"/>
        <v>0</v>
      </c>
      <c r="E65" s="49">
        <f t="shared" si="11"/>
        <v>0</v>
      </c>
      <c r="F65" s="49">
        <f t="shared" si="12"/>
        <v>0</v>
      </c>
      <c r="G65" s="49">
        <f t="shared" si="13"/>
        <v>0</v>
      </c>
      <c r="H65" s="49">
        <f t="shared" si="14"/>
        <v>0</v>
      </c>
      <c r="I65" s="7" t="b">
        <f t="shared" si="0"/>
        <v>1</v>
      </c>
      <c r="L65" s="4">
        <f t="shared" si="15"/>
        <v>0</v>
      </c>
      <c r="M65" s="4">
        <f>IFERROR(VLOOKUP($A65,동부영업본부IU!$A:$G,3,FALSE),0)</f>
        <v>0</v>
      </c>
      <c r="N65" s="4">
        <f>IFERROR(VLOOKUP($A65,동부영업본부IU!$A:$G,4,FALSE),0)</f>
        <v>0</v>
      </c>
      <c r="O65" s="4">
        <f>IFERROR(VLOOKUP($A65,동부영업본부IU!$A:$G,5,FALSE),0)</f>
        <v>0</v>
      </c>
      <c r="P65" s="4">
        <f>IFERROR(VLOOKUP($A65,동부영업본부IU!$A:$G,6,FALSE),0)</f>
        <v>0</v>
      </c>
      <c r="Q65" s="4">
        <f>IFERROR(VLOOKUP($A65,동부영업본부IU!$A:$G,7,FALSE),0)</f>
        <v>0</v>
      </c>
      <c r="R65" s="4" t="b">
        <f t="shared" si="33"/>
        <v>1</v>
      </c>
      <c r="U65" s="7">
        <f t="shared" si="34"/>
        <v>0</v>
      </c>
      <c r="V65" s="4">
        <f t="shared" si="29"/>
        <v>0</v>
      </c>
      <c r="W65" s="4">
        <f t="shared" si="30"/>
        <v>0</v>
      </c>
      <c r="X65" s="4">
        <f t="shared" si="31"/>
        <v>0</v>
      </c>
      <c r="Y65" s="4">
        <f t="shared" si="32"/>
        <v>0</v>
      </c>
      <c r="Z65" s="4" t="b">
        <f t="shared" si="7"/>
        <v>1</v>
      </c>
    </row>
    <row r="66" spans="1:26" ht="16" x14ac:dyDescent="0.25">
      <c r="A66" s="23" t="s">
        <v>150</v>
      </c>
      <c r="B66" s="49">
        <f t="shared" si="8"/>
        <v>0</v>
      </c>
      <c r="C66" s="49">
        <f t="shared" si="9"/>
        <v>0</v>
      </c>
      <c r="D66" s="49">
        <f t="shared" si="10"/>
        <v>0</v>
      </c>
      <c r="E66" s="49">
        <f t="shared" si="11"/>
        <v>0</v>
      </c>
      <c r="F66" s="49">
        <f t="shared" si="12"/>
        <v>0</v>
      </c>
      <c r="G66" s="49">
        <f t="shared" si="13"/>
        <v>0</v>
      </c>
      <c r="H66" s="49">
        <f t="shared" si="14"/>
        <v>0</v>
      </c>
      <c r="I66" s="7" t="b">
        <f t="shared" si="0"/>
        <v>1</v>
      </c>
      <c r="L66" s="4">
        <f t="shared" si="15"/>
        <v>0</v>
      </c>
      <c r="M66" s="4">
        <f>IFERROR(VLOOKUP($A66,동부영업본부IU!$A:$G,3,FALSE),0)</f>
        <v>0</v>
      </c>
      <c r="N66" s="4">
        <f>IFERROR(VLOOKUP($A66,동부영업본부IU!$A:$G,4,FALSE),0)</f>
        <v>0</v>
      </c>
      <c r="O66" s="4">
        <f>IFERROR(VLOOKUP($A66,동부영업본부IU!$A:$G,5,FALSE),0)</f>
        <v>0</v>
      </c>
      <c r="P66" s="4">
        <f>IFERROR(VLOOKUP($A66,동부영업본부IU!$A:$G,6,FALSE),0)</f>
        <v>0</v>
      </c>
      <c r="Q66" s="4">
        <f>IFERROR(VLOOKUP($A66,동부영업본부IU!$A:$G,7,FALSE),0)</f>
        <v>0</v>
      </c>
      <c r="R66" s="4" t="b">
        <f t="shared" si="33"/>
        <v>1</v>
      </c>
      <c r="U66" s="7">
        <f t="shared" si="34"/>
        <v>0</v>
      </c>
      <c r="V66" s="4">
        <f t="shared" si="29"/>
        <v>0</v>
      </c>
      <c r="W66" s="4">
        <f t="shared" si="30"/>
        <v>0</v>
      </c>
      <c r="X66" s="4">
        <f t="shared" si="31"/>
        <v>0</v>
      </c>
      <c r="Y66" s="4">
        <f t="shared" si="32"/>
        <v>0</v>
      </c>
      <c r="Z66" s="4" t="b">
        <f t="shared" si="7"/>
        <v>1</v>
      </c>
    </row>
    <row r="67" spans="1:26" ht="16" x14ac:dyDescent="0.25">
      <c r="A67" s="23" t="s">
        <v>39</v>
      </c>
      <c r="B67" s="49">
        <f t="shared" si="8"/>
        <v>377327110</v>
      </c>
      <c r="C67" s="49">
        <f t="shared" si="9"/>
        <v>121823440</v>
      </c>
      <c r="D67" s="49">
        <f t="shared" si="10"/>
        <v>143502490</v>
      </c>
      <c r="E67" s="49">
        <f t="shared" si="11"/>
        <v>1009246.0542149</v>
      </c>
      <c r="F67" s="49">
        <f t="shared" si="12"/>
        <v>65685660</v>
      </c>
      <c r="G67" s="49">
        <f t="shared" si="13"/>
        <v>45115520</v>
      </c>
      <c r="H67" s="49">
        <f t="shared" si="14"/>
        <v>190753.94578509996</v>
      </c>
      <c r="I67" s="7" t="b">
        <f t="shared" si="0"/>
        <v>1</v>
      </c>
      <c r="L67" s="4">
        <f t="shared" si="15"/>
        <v>377327110</v>
      </c>
      <c r="M67" s="4">
        <f>IFERROR(VLOOKUP($A67,동부영업본부IU!$A:$G,3,FALSE),0)</f>
        <v>1200000</v>
      </c>
      <c r="N67" s="4">
        <f>IFERROR(VLOOKUP($A67,동부영업본부IU!$A:$G,4,FALSE),0)</f>
        <v>121823440</v>
      </c>
      <c r="O67" s="4">
        <f>IFERROR(VLOOKUP($A67,동부영업본부IU!$A:$G,5,FALSE),0)</f>
        <v>143502490</v>
      </c>
      <c r="P67" s="4">
        <f>IFERROR(VLOOKUP($A67,동부영업본부IU!$A:$G,6,FALSE),0)</f>
        <v>65685660</v>
      </c>
      <c r="Q67" s="4">
        <f>IFERROR(VLOOKUP($A67,동부영업본부IU!$A:$G,7,FALSE),0)</f>
        <v>45115520</v>
      </c>
      <c r="R67" s="4" t="b">
        <f t="shared" si="33"/>
        <v>1</v>
      </c>
      <c r="U67" s="7">
        <f t="shared" si="34"/>
        <v>1200000</v>
      </c>
      <c r="V67" s="4">
        <f t="shared" si="29"/>
        <v>552257.81403227081</v>
      </c>
      <c r="W67" s="4">
        <f t="shared" si="30"/>
        <v>456988.2401826292</v>
      </c>
      <c r="X67" s="4">
        <f t="shared" si="31"/>
        <v>112446.00107470651</v>
      </c>
      <c r="Y67" s="4">
        <f t="shared" si="32"/>
        <v>78307.944710393451</v>
      </c>
      <c r="Z67" s="4" t="b">
        <f t="shared" si="7"/>
        <v>1</v>
      </c>
    </row>
    <row r="68" spans="1:26" ht="16" x14ac:dyDescent="0.25">
      <c r="A68" s="23" t="s">
        <v>151</v>
      </c>
      <c r="B68" s="49">
        <f t="shared" si="8"/>
        <v>0</v>
      </c>
      <c r="C68" s="49">
        <f t="shared" si="9"/>
        <v>0</v>
      </c>
      <c r="D68" s="49">
        <f t="shared" si="10"/>
        <v>0</v>
      </c>
      <c r="E68" s="49">
        <f t="shared" si="11"/>
        <v>0</v>
      </c>
      <c r="F68" s="49">
        <f t="shared" si="12"/>
        <v>0</v>
      </c>
      <c r="G68" s="49">
        <f t="shared" si="13"/>
        <v>0</v>
      </c>
      <c r="H68" s="49">
        <f t="shared" si="14"/>
        <v>0</v>
      </c>
      <c r="I68" s="7" t="b">
        <f t="shared" ref="I68:I133" si="47">B68=SUM(C68:H68)</f>
        <v>1</v>
      </c>
      <c r="L68" s="4">
        <f t="shared" si="15"/>
        <v>0</v>
      </c>
      <c r="M68" s="4">
        <f>IFERROR(VLOOKUP($A68,동부영업본부IU!$A:$G,3,FALSE),0)</f>
        <v>0</v>
      </c>
      <c r="N68" s="4">
        <f>IFERROR(VLOOKUP($A68,동부영업본부IU!$A:$G,4,FALSE),0)</f>
        <v>0</v>
      </c>
      <c r="O68" s="4">
        <f>IFERROR(VLOOKUP($A68,동부영업본부IU!$A:$G,5,FALSE),0)</f>
        <v>0</v>
      </c>
      <c r="P68" s="4">
        <f>IFERROR(VLOOKUP($A68,동부영업본부IU!$A:$G,6,FALSE),0)</f>
        <v>0</v>
      </c>
      <c r="Q68" s="4">
        <f>IFERROR(VLOOKUP($A68,동부영업본부IU!$A:$G,7,FALSE),0)</f>
        <v>0</v>
      </c>
      <c r="R68" s="4" t="b">
        <f t="shared" ref="R68:R99" si="48">L68=SUM(M68:Q68)</f>
        <v>1</v>
      </c>
      <c r="U68" s="7">
        <f t="shared" ref="U68:U99" si="49">M68</f>
        <v>0</v>
      </c>
      <c r="V68" s="4">
        <f t="shared" ref="V68:V131" si="50">$U68*N$262</f>
        <v>0</v>
      </c>
      <c r="W68" s="4">
        <f t="shared" ref="W68:W131" si="51">$U68*O$262</f>
        <v>0</v>
      </c>
      <c r="X68" s="4">
        <f t="shared" ref="X68:X131" si="52">$U68*P$262</f>
        <v>0</v>
      </c>
      <c r="Y68" s="4">
        <f t="shared" ref="Y68:Y131" si="53">$U68*Q$262</f>
        <v>0</v>
      </c>
      <c r="Z68" s="4" t="b">
        <f t="shared" ref="Z68:Z133" si="54">U68=SUM(V68:Y68)</f>
        <v>1</v>
      </c>
    </row>
    <row r="69" spans="1:26" ht="16" x14ac:dyDescent="0.25">
      <c r="A69" s="24" t="s">
        <v>152</v>
      </c>
      <c r="B69" s="49">
        <f t="shared" si="8"/>
        <v>0</v>
      </c>
      <c r="C69" s="49">
        <f t="shared" ref="C69:C134" si="55">N69</f>
        <v>0</v>
      </c>
      <c r="D69" s="49">
        <f t="shared" ref="D69:D134" si="56">O69</f>
        <v>0</v>
      </c>
      <c r="E69" s="49">
        <f t="shared" ref="E69:E134" si="57">V69+W69</f>
        <v>0</v>
      </c>
      <c r="F69" s="49">
        <f t="shared" ref="F69:F134" si="58">P69</f>
        <v>0</v>
      </c>
      <c r="G69" s="49">
        <f t="shared" ref="G69:G134" si="59">Q69</f>
        <v>0</v>
      </c>
      <c r="H69" s="49">
        <f t="shared" ref="H69:H134" si="60">X69+Y69</f>
        <v>0</v>
      </c>
      <c r="I69" s="7" t="b">
        <f t="shared" si="47"/>
        <v>1</v>
      </c>
      <c r="L69" s="4">
        <f t="shared" ref="L69:L134" si="61">SUM(M69:Q69)</f>
        <v>0</v>
      </c>
      <c r="M69" s="4">
        <f>IFERROR(VLOOKUP($A69,동부영업본부IU!$A:$G,3,FALSE),0)</f>
        <v>0</v>
      </c>
      <c r="N69" s="4">
        <f>IFERROR(VLOOKUP($A69,동부영업본부IU!$A:$G,4,FALSE),0)</f>
        <v>0</v>
      </c>
      <c r="O69" s="4">
        <f>IFERROR(VLOOKUP($A69,동부영업본부IU!$A:$G,5,FALSE),0)</f>
        <v>0</v>
      </c>
      <c r="P69" s="4">
        <f>IFERROR(VLOOKUP($A69,동부영업본부IU!$A:$G,6,FALSE),0)</f>
        <v>0</v>
      </c>
      <c r="Q69" s="4">
        <f>IFERROR(VLOOKUP($A69,동부영업본부IU!$A:$G,7,FALSE),0)</f>
        <v>0</v>
      </c>
      <c r="R69" s="4" t="b">
        <f t="shared" si="48"/>
        <v>1</v>
      </c>
      <c r="U69" s="7">
        <f t="shared" si="49"/>
        <v>0</v>
      </c>
      <c r="V69" s="4">
        <f t="shared" si="50"/>
        <v>0</v>
      </c>
      <c r="W69" s="4">
        <f t="shared" si="51"/>
        <v>0</v>
      </c>
      <c r="X69" s="4">
        <f t="shared" si="52"/>
        <v>0</v>
      </c>
      <c r="Y69" s="4">
        <f t="shared" si="53"/>
        <v>0</v>
      </c>
      <c r="Z69" s="4" t="b">
        <f t="shared" si="54"/>
        <v>1</v>
      </c>
    </row>
    <row r="70" spans="1:26" ht="16" x14ac:dyDescent="0.25">
      <c r="A70" s="24" t="s">
        <v>40</v>
      </c>
      <c r="B70" s="49">
        <f t="shared" ref="B70:B141" si="62">L70</f>
        <v>130388200</v>
      </c>
      <c r="C70" s="49">
        <f t="shared" si="55"/>
        <v>44238521</v>
      </c>
      <c r="D70" s="49">
        <f t="shared" si="56"/>
        <v>45646077</v>
      </c>
      <c r="E70" s="49">
        <f t="shared" si="57"/>
        <v>3539346.0134856957</v>
      </c>
      <c r="F70" s="49">
        <f t="shared" si="58"/>
        <v>20832540</v>
      </c>
      <c r="G70" s="49">
        <f t="shared" si="59"/>
        <v>15462757</v>
      </c>
      <c r="H70" s="49">
        <f t="shared" si="60"/>
        <v>668958.9865143043</v>
      </c>
      <c r="I70" s="7" t="b">
        <f t="shared" si="47"/>
        <v>1</v>
      </c>
      <c r="L70" s="4">
        <f t="shared" si="61"/>
        <v>130388200</v>
      </c>
      <c r="M70" s="4">
        <f>IFERROR(VLOOKUP($A70,동부영업본부IU!$A:$G,3,FALSE),0)</f>
        <v>4208305</v>
      </c>
      <c r="N70" s="4">
        <f>IFERROR(VLOOKUP($A70,동부영업본부IU!$A:$G,4,FALSE),0)</f>
        <v>44238521</v>
      </c>
      <c r="O70" s="4">
        <f>IFERROR(VLOOKUP($A70,동부영업본부IU!$A:$G,5,FALSE),0)</f>
        <v>45646077</v>
      </c>
      <c r="P70" s="4">
        <f>IFERROR(VLOOKUP($A70,동부영업본부IU!$A:$G,6,FALSE),0)</f>
        <v>20832540</v>
      </c>
      <c r="Q70" s="4">
        <f>IFERROR(VLOOKUP($A70,동부영업본부IU!$A:$G,7,FALSE),0)</f>
        <v>15462757</v>
      </c>
      <c r="R70" s="4" t="b">
        <f t="shared" si="48"/>
        <v>1</v>
      </c>
      <c r="U70" s="7">
        <f t="shared" si="49"/>
        <v>4208305</v>
      </c>
      <c r="V70" s="4">
        <f t="shared" si="50"/>
        <v>1936724.4334008961</v>
      </c>
      <c r="W70" s="4">
        <f t="shared" si="51"/>
        <v>1602621.5800847996</v>
      </c>
      <c r="X70" s="4">
        <f t="shared" si="52"/>
        <v>394339.22379391064</v>
      </c>
      <c r="Y70" s="4">
        <f t="shared" si="53"/>
        <v>274619.7627203936</v>
      </c>
      <c r="Z70" s="4" t="b">
        <f t="shared" si="54"/>
        <v>1</v>
      </c>
    </row>
    <row r="71" spans="1:26" ht="16" x14ac:dyDescent="0.25">
      <c r="A71" s="23" t="s">
        <v>41</v>
      </c>
      <c r="B71" s="49">
        <f t="shared" si="62"/>
        <v>130388200</v>
      </c>
      <c r="C71" s="49">
        <f t="shared" si="55"/>
        <v>44238521</v>
      </c>
      <c r="D71" s="49">
        <f t="shared" si="56"/>
        <v>45646077</v>
      </c>
      <c r="E71" s="49">
        <f t="shared" si="57"/>
        <v>3539346.0134856957</v>
      </c>
      <c r="F71" s="49">
        <f t="shared" si="58"/>
        <v>20832540</v>
      </c>
      <c r="G71" s="49">
        <f t="shared" si="59"/>
        <v>15462757</v>
      </c>
      <c r="H71" s="49">
        <f t="shared" si="60"/>
        <v>668958.9865143043</v>
      </c>
      <c r="I71" s="7" t="b">
        <f t="shared" si="47"/>
        <v>1</v>
      </c>
      <c r="L71" s="4">
        <f t="shared" si="61"/>
        <v>130388200</v>
      </c>
      <c r="M71" s="4">
        <f>IFERROR(VLOOKUP($A71,동부영업본부IU!$A:$G,3,FALSE),0)</f>
        <v>4208305</v>
      </c>
      <c r="N71" s="4">
        <f>IFERROR(VLOOKUP($A71,동부영업본부IU!$A:$G,4,FALSE),0)</f>
        <v>44238521</v>
      </c>
      <c r="O71" s="4">
        <f>IFERROR(VLOOKUP($A71,동부영업본부IU!$A:$G,5,FALSE),0)</f>
        <v>45646077</v>
      </c>
      <c r="P71" s="4">
        <f>IFERROR(VLOOKUP($A71,동부영업본부IU!$A:$G,6,FALSE),0)</f>
        <v>20832540</v>
      </c>
      <c r="Q71" s="4">
        <f>IFERROR(VLOOKUP($A71,동부영업본부IU!$A:$G,7,FALSE),0)</f>
        <v>15462757</v>
      </c>
      <c r="R71" s="4" t="b">
        <f t="shared" si="48"/>
        <v>1</v>
      </c>
      <c r="U71" s="7">
        <f t="shared" si="49"/>
        <v>4208305</v>
      </c>
      <c r="V71" s="4">
        <f t="shared" si="50"/>
        <v>1936724.4334008961</v>
      </c>
      <c r="W71" s="4">
        <f t="shared" si="51"/>
        <v>1602621.5800847996</v>
      </c>
      <c r="X71" s="4">
        <f t="shared" si="52"/>
        <v>394339.22379391064</v>
      </c>
      <c r="Y71" s="4">
        <f t="shared" si="53"/>
        <v>274619.7627203936</v>
      </c>
      <c r="Z71" s="4" t="b">
        <f t="shared" si="54"/>
        <v>1</v>
      </c>
    </row>
    <row r="72" spans="1:26" ht="16" x14ac:dyDescent="0.25">
      <c r="A72" s="24" t="s">
        <v>208</v>
      </c>
      <c r="B72" s="49">
        <f t="shared" si="62"/>
        <v>1000000</v>
      </c>
      <c r="C72" s="49">
        <f t="shared" si="55"/>
        <v>0</v>
      </c>
      <c r="D72" s="49">
        <f t="shared" si="56"/>
        <v>1000000</v>
      </c>
      <c r="E72" s="49">
        <f t="shared" si="57"/>
        <v>0</v>
      </c>
      <c r="F72" s="49">
        <f t="shared" si="58"/>
        <v>0</v>
      </c>
      <c r="G72" s="49">
        <f t="shared" si="59"/>
        <v>0</v>
      </c>
      <c r="H72" s="49">
        <f t="shared" si="60"/>
        <v>0</v>
      </c>
      <c r="I72" s="7" t="b">
        <f t="shared" si="47"/>
        <v>1</v>
      </c>
      <c r="L72" s="4">
        <f t="shared" si="61"/>
        <v>1000000</v>
      </c>
      <c r="M72" s="4">
        <f>IFERROR(VLOOKUP($A72,동부영업본부IU!$A:$G,3,FALSE),0)</f>
        <v>0</v>
      </c>
      <c r="N72" s="4">
        <f>IFERROR(VLOOKUP($A72,동부영업본부IU!$A:$G,4,FALSE),0)</f>
        <v>0</v>
      </c>
      <c r="O72" s="4">
        <f>IFERROR(VLOOKUP($A72,동부영업본부IU!$A:$G,5,FALSE),0)</f>
        <v>1000000</v>
      </c>
      <c r="P72" s="4">
        <f>IFERROR(VLOOKUP($A72,동부영업본부IU!$A:$G,6,FALSE),0)</f>
        <v>0</v>
      </c>
      <c r="Q72" s="4">
        <f>IFERROR(VLOOKUP($A72,동부영업본부IU!$A:$G,7,FALSE),0)</f>
        <v>0</v>
      </c>
      <c r="R72" s="4" t="b">
        <f t="shared" si="48"/>
        <v>1</v>
      </c>
      <c r="U72" s="7">
        <f t="shared" si="49"/>
        <v>0</v>
      </c>
      <c r="V72" s="4">
        <f t="shared" si="50"/>
        <v>0</v>
      </c>
      <c r="W72" s="4">
        <f t="shared" si="51"/>
        <v>0</v>
      </c>
      <c r="X72" s="4">
        <f t="shared" si="52"/>
        <v>0</v>
      </c>
      <c r="Y72" s="4">
        <f t="shared" si="53"/>
        <v>0</v>
      </c>
      <c r="Z72" s="4" t="b">
        <f t="shared" si="54"/>
        <v>1</v>
      </c>
    </row>
    <row r="73" spans="1:26" ht="16" x14ac:dyDescent="0.25">
      <c r="A73" s="24" t="s">
        <v>42</v>
      </c>
      <c r="B73" s="49">
        <f t="shared" si="62"/>
        <v>325183489</v>
      </c>
      <c r="C73" s="49">
        <f t="shared" si="55"/>
        <v>96523405</v>
      </c>
      <c r="D73" s="49">
        <f t="shared" si="56"/>
        <v>110993241</v>
      </c>
      <c r="E73" s="49">
        <f t="shared" si="57"/>
        <v>3683433.5495308219</v>
      </c>
      <c r="F73" s="49">
        <f t="shared" si="58"/>
        <v>68462892</v>
      </c>
      <c r="G73" s="49">
        <f t="shared" si="59"/>
        <v>44824325</v>
      </c>
      <c r="H73" s="49">
        <f t="shared" si="60"/>
        <v>696192.45046917838</v>
      </c>
      <c r="I73" s="7" t="b">
        <f t="shared" si="47"/>
        <v>1</v>
      </c>
      <c r="L73" s="4">
        <f t="shared" si="61"/>
        <v>325183489</v>
      </c>
      <c r="M73" s="4">
        <f>IFERROR(VLOOKUP($A73,동부영업본부IU!$A:$G,3,FALSE),0)</f>
        <v>4379626</v>
      </c>
      <c r="N73" s="4">
        <f>IFERROR(VLOOKUP($A73,동부영업본부IU!$A:$G,4,FALSE),0)</f>
        <v>96523405</v>
      </c>
      <c r="O73" s="4">
        <f>IFERROR(VLOOKUP($A73,동부영업본부IU!$A:$G,5,FALSE),0)</f>
        <v>110993241</v>
      </c>
      <c r="P73" s="4">
        <f>IFERROR(VLOOKUP($A73,동부영업본부IU!$A:$G,6,FALSE),0)</f>
        <v>68462892</v>
      </c>
      <c r="Q73" s="4">
        <f>IFERROR(VLOOKUP($A73,동부영업본부IU!$A:$G,7,FALSE),0)</f>
        <v>44824325</v>
      </c>
      <c r="R73" s="4" t="b">
        <f t="shared" si="48"/>
        <v>1</v>
      </c>
      <c r="U73" s="7">
        <f t="shared" si="49"/>
        <v>4379626</v>
      </c>
      <c r="V73" s="4">
        <f t="shared" si="50"/>
        <v>2015568.9008657485</v>
      </c>
      <c r="W73" s="4">
        <f t="shared" si="51"/>
        <v>1667864.6486650731</v>
      </c>
      <c r="X73" s="4">
        <f t="shared" si="52"/>
        <v>410392.85825234378</v>
      </c>
      <c r="Y73" s="4">
        <f t="shared" si="53"/>
        <v>285799.59221683466</v>
      </c>
      <c r="Z73" s="4" t="b">
        <f t="shared" si="54"/>
        <v>1</v>
      </c>
    </row>
    <row r="74" spans="1:26" ht="16" x14ac:dyDescent="0.25">
      <c r="A74" s="23" t="s">
        <v>43</v>
      </c>
      <c r="B74" s="49">
        <f t="shared" si="62"/>
        <v>0</v>
      </c>
      <c r="C74" s="49">
        <f t="shared" si="55"/>
        <v>0</v>
      </c>
      <c r="D74" s="49">
        <f t="shared" si="56"/>
        <v>0</v>
      </c>
      <c r="E74" s="49">
        <f t="shared" si="57"/>
        <v>0</v>
      </c>
      <c r="F74" s="49">
        <f t="shared" si="58"/>
        <v>0</v>
      </c>
      <c r="G74" s="49">
        <f t="shared" si="59"/>
        <v>0</v>
      </c>
      <c r="H74" s="49">
        <f t="shared" si="60"/>
        <v>0</v>
      </c>
      <c r="I74" s="7" t="b">
        <f t="shared" si="47"/>
        <v>1</v>
      </c>
      <c r="L74" s="4">
        <f t="shared" si="61"/>
        <v>0</v>
      </c>
      <c r="M74" s="4">
        <f>IFERROR(VLOOKUP($A74,동부영업본부IU!$A:$G,3,FALSE),0)</f>
        <v>0</v>
      </c>
      <c r="N74" s="4">
        <f>IFERROR(VLOOKUP($A74,동부영업본부IU!$A:$G,4,FALSE),0)</f>
        <v>0</v>
      </c>
      <c r="O74" s="4">
        <f>IFERROR(VLOOKUP($A74,동부영업본부IU!$A:$G,5,FALSE),0)</f>
        <v>0</v>
      </c>
      <c r="P74" s="4">
        <f>IFERROR(VLOOKUP($A74,동부영업본부IU!$A:$G,6,FALSE),0)</f>
        <v>0</v>
      </c>
      <c r="Q74" s="4">
        <f>IFERROR(VLOOKUP($A74,동부영업본부IU!$A:$G,7,FALSE),0)</f>
        <v>0</v>
      </c>
      <c r="R74" s="4" t="b">
        <f t="shared" si="48"/>
        <v>1</v>
      </c>
      <c r="U74" s="7">
        <f t="shared" si="49"/>
        <v>0</v>
      </c>
      <c r="V74" s="4">
        <f t="shared" si="50"/>
        <v>0</v>
      </c>
      <c r="W74" s="4">
        <f t="shared" si="51"/>
        <v>0</v>
      </c>
      <c r="X74" s="4">
        <f t="shared" si="52"/>
        <v>0</v>
      </c>
      <c r="Y74" s="4">
        <f t="shared" si="53"/>
        <v>0</v>
      </c>
      <c r="Z74" s="4" t="b">
        <f t="shared" si="54"/>
        <v>1</v>
      </c>
    </row>
    <row r="75" spans="1:26" ht="16" x14ac:dyDescent="0.25">
      <c r="A75" s="23" t="s">
        <v>44</v>
      </c>
      <c r="B75" s="49">
        <f t="shared" si="62"/>
        <v>12086375</v>
      </c>
      <c r="C75" s="49">
        <f t="shared" si="55"/>
        <v>3781954</v>
      </c>
      <c r="D75" s="49">
        <f t="shared" si="56"/>
        <v>4136783</v>
      </c>
      <c r="E75" s="49">
        <f t="shared" si="57"/>
        <v>305920.14083848498</v>
      </c>
      <c r="F75" s="49">
        <f t="shared" si="58"/>
        <v>2161473</v>
      </c>
      <c r="G75" s="49">
        <f t="shared" si="59"/>
        <v>1642424</v>
      </c>
      <c r="H75" s="49">
        <f t="shared" si="60"/>
        <v>57820.859161515036</v>
      </c>
      <c r="I75" s="7" t="b">
        <f t="shared" si="47"/>
        <v>1</v>
      </c>
      <c r="L75" s="4">
        <f t="shared" si="61"/>
        <v>12086375</v>
      </c>
      <c r="M75" s="4">
        <f>IFERROR(VLOOKUP($A75,동부영업본부IU!$A:$G,3,FALSE),0)</f>
        <v>363741</v>
      </c>
      <c r="N75" s="4">
        <f>IFERROR(VLOOKUP($A75,동부영업본부IU!$A:$G,4,FALSE),0)</f>
        <v>3781954</v>
      </c>
      <c r="O75" s="4">
        <f>IFERROR(VLOOKUP($A75,동부영업본부IU!$A:$G,5,FALSE),0)</f>
        <v>4136783</v>
      </c>
      <c r="P75" s="4">
        <f>IFERROR(VLOOKUP($A75,동부영업본부IU!$A:$G,6,FALSE),0)</f>
        <v>2161473</v>
      </c>
      <c r="Q75" s="4">
        <f>IFERROR(VLOOKUP($A75,동부영업본부IU!$A:$G,7,FALSE),0)</f>
        <v>1642424</v>
      </c>
      <c r="R75" s="4" t="b">
        <f t="shared" si="48"/>
        <v>1</v>
      </c>
      <c r="U75" s="7">
        <f t="shared" si="49"/>
        <v>363741</v>
      </c>
      <c r="V75" s="4">
        <f t="shared" si="50"/>
        <v>167399.00794492685</v>
      </c>
      <c r="W75" s="4">
        <f t="shared" si="51"/>
        <v>138521.1328935581</v>
      </c>
      <c r="X75" s="4">
        <f t="shared" si="52"/>
        <v>34084.350730762351</v>
      </c>
      <c r="Y75" s="4">
        <f t="shared" si="53"/>
        <v>23736.508430752685</v>
      </c>
      <c r="Z75" s="4" t="b">
        <f t="shared" si="54"/>
        <v>1</v>
      </c>
    </row>
    <row r="76" spans="1:26" ht="16" x14ac:dyDescent="0.25">
      <c r="A76" s="23" t="s">
        <v>45</v>
      </c>
      <c r="B76" s="49">
        <f t="shared" si="62"/>
        <v>60786920</v>
      </c>
      <c r="C76" s="49">
        <f t="shared" si="55"/>
        <v>20623980</v>
      </c>
      <c r="D76" s="49">
        <f t="shared" si="56"/>
        <v>21280180</v>
      </c>
      <c r="E76" s="49">
        <f t="shared" si="57"/>
        <v>1650041.6051872955</v>
      </c>
      <c r="F76" s="49">
        <f t="shared" si="58"/>
        <v>9712120</v>
      </c>
      <c r="G76" s="49">
        <f t="shared" si="59"/>
        <v>7208730</v>
      </c>
      <c r="H76" s="49">
        <f t="shared" si="60"/>
        <v>311868.39481270453</v>
      </c>
      <c r="I76" s="7" t="b">
        <f t="shared" si="47"/>
        <v>1</v>
      </c>
      <c r="L76" s="4">
        <f t="shared" si="61"/>
        <v>60786920</v>
      </c>
      <c r="M76" s="4">
        <f>IFERROR(VLOOKUP($A76,동부영업본부IU!$A:$G,3,FALSE),0)</f>
        <v>1961910</v>
      </c>
      <c r="N76" s="4">
        <f>IFERROR(VLOOKUP($A76,동부영업본부IU!$A:$G,4,FALSE),0)</f>
        <v>20623980</v>
      </c>
      <c r="O76" s="4">
        <f>IFERROR(VLOOKUP($A76,동부영업본부IU!$A:$G,5,FALSE),0)</f>
        <v>21280180</v>
      </c>
      <c r="P76" s="4">
        <f>IFERROR(VLOOKUP($A76,동부영업본부IU!$A:$G,6,FALSE),0)</f>
        <v>9712120</v>
      </c>
      <c r="Q76" s="4">
        <f>IFERROR(VLOOKUP($A76,동부영업본부IU!$A:$G,7,FALSE),0)</f>
        <v>7208730</v>
      </c>
      <c r="R76" s="4" t="b">
        <f t="shared" si="48"/>
        <v>1</v>
      </c>
      <c r="U76" s="7">
        <f t="shared" si="49"/>
        <v>1961910</v>
      </c>
      <c r="V76" s="4">
        <f t="shared" si="50"/>
        <v>902900.10660671035</v>
      </c>
      <c r="W76" s="4">
        <f t="shared" si="51"/>
        <v>747141.498580585</v>
      </c>
      <c r="X76" s="4">
        <f t="shared" si="52"/>
        <v>183840.77830706452</v>
      </c>
      <c r="Y76" s="4">
        <f t="shared" si="53"/>
        <v>128027.61650564001</v>
      </c>
      <c r="Z76" s="4" t="b">
        <f t="shared" si="54"/>
        <v>1</v>
      </c>
    </row>
    <row r="77" spans="1:26" ht="16" x14ac:dyDescent="0.25">
      <c r="A77" s="23" t="s">
        <v>46</v>
      </c>
      <c r="B77" s="49">
        <f t="shared" si="62"/>
        <v>64917260</v>
      </c>
      <c r="C77" s="49">
        <f t="shared" si="55"/>
        <v>22551410</v>
      </c>
      <c r="D77" s="49">
        <f t="shared" si="56"/>
        <v>23386920</v>
      </c>
      <c r="E77" s="49">
        <f t="shared" si="57"/>
        <v>1131390.0579262583</v>
      </c>
      <c r="F77" s="49">
        <f t="shared" si="58"/>
        <v>9772870</v>
      </c>
      <c r="G77" s="49">
        <f t="shared" si="59"/>
        <v>7860830</v>
      </c>
      <c r="H77" s="49">
        <f t="shared" si="60"/>
        <v>213839.94207374169</v>
      </c>
      <c r="I77" s="7" t="b">
        <f t="shared" si="47"/>
        <v>1</v>
      </c>
      <c r="L77" s="4">
        <f t="shared" si="61"/>
        <v>64917260</v>
      </c>
      <c r="M77" s="4">
        <f>IFERROR(VLOOKUP($A77,동부영업본부IU!$A:$G,3,FALSE),0)</f>
        <v>1345230</v>
      </c>
      <c r="N77" s="4">
        <f>IFERROR(VLOOKUP($A77,동부영업본부IU!$A:$G,4,FALSE),0)</f>
        <v>22551410</v>
      </c>
      <c r="O77" s="4">
        <f>IFERROR(VLOOKUP($A77,동부영업본부IU!$A:$G,5,FALSE),0)</f>
        <v>23386920</v>
      </c>
      <c r="P77" s="4">
        <f>IFERROR(VLOOKUP($A77,동부영업본부IU!$A:$G,6,FALSE),0)</f>
        <v>9772870</v>
      </c>
      <c r="Q77" s="4">
        <f>IFERROR(VLOOKUP($A77,동부영업본부IU!$A:$G,7,FALSE),0)</f>
        <v>7860830</v>
      </c>
      <c r="R77" s="4" t="b">
        <f t="shared" si="48"/>
        <v>1</v>
      </c>
      <c r="U77" s="7">
        <f t="shared" si="49"/>
        <v>1345230</v>
      </c>
      <c r="V77" s="4">
        <f t="shared" si="50"/>
        <v>619094.81597552646</v>
      </c>
      <c r="W77" s="4">
        <f t="shared" si="51"/>
        <v>512295.2419507319</v>
      </c>
      <c r="X77" s="4">
        <f t="shared" si="52"/>
        <v>126054.77835477286</v>
      </c>
      <c r="Y77" s="4">
        <f t="shared" si="53"/>
        <v>87785.163718968819</v>
      </c>
      <c r="Z77" s="4" t="b">
        <f t="shared" si="54"/>
        <v>1</v>
      </c>
    </row>
    <row r="78" spans="1:26" ht="16" x14ac:dyDescent="0.25">
      <c r="A78" s="23" t="s">
        <v>47</v>
      </c>
      <c r="B78" s="49">
        <f t="shared" si="62"/>
        <v>22526109</v>
      </c>
      <c r="C78" s="49">
        <f t="shared" si="55"/>
        <v>7048658</v>
      </c>
      <c r="D78" s="49">
        <f t="shared" si="56"/>
        <v>7709972</v>
      </c>
      <c r="E78" s="49">
        <f t="shared" si="57"/>
        <v>570161.78379140864</v>
      </c>
      <c r="F78" s="49">
        <f t="shared" si="58"/>
        <v>4028469</v>
      </c>
      <c r="G78" s="49">
        <f t="shared" si="59"/>
        <v>3061084</v>
      </c>
      <c r="H78" s="49">
        <f t="shared" si="60"/>
        <v>107764.21620859139</v>
      </c>
      <c r="I78" s="7" t="b">
        <f t="shared" si="47"/>
        <v>1</v>
      </c>
      <c r="L78" s="4">
        <f t="shared" si="61"/>
        <v>22526109</v>
      </c>
      <c r="M78" s="4">
        <f>IFERROR(VLOOKUP($A78,동부영업본부IU!$A:$G,3,FALSE),0)</f>
        <v>677926</v>
      </c>
      <c r="N78" s="4">
        <f>IFERROR(VLOOKUP($A78,동부영업본부IU!$A:$G,4,FALSE),0)</f>
        <v>7048658</v>
      </c>
      <c r="O78" s="4">
        <f>IFERROR(VLOOKUP($A78,동부영업본부IU!$A:$G,5,FALSE),0)</f>
        <v>7709972</v>
      </c>
      <c r="P78" s="4">
        <f>IFERROR(VLOOKUP($A78,동부영업본부IU!$A:$G,6,FALSE),0)</f>
        <v>4028469</v>
      </c>
      <c r="Q78" s="4">
        <f>IFERROR(VLOOKUP($A78,동부영업본부IU!$A:$G,7,FALSE),0)</f>
        <v>3061084</v>
      </c>
      <c r="R78" s="4" t="b">
        <f t="shared" si="48"/>
        <v>1</v>
      </c>
      <c r="U78" s="7">
        <f t="shared" si="49"/>
        <v>677926</v>
      </c>
      <c r="V78" s="4">
        <f t="shared" si="50"/>
        <v>311991.60902970104</v>
      </c>
      <c r="W78" s="4">
        <f t="shared" si="51"/>
        <v>258170.17476170757</v>
      </c>
      <c r="X78" s="4">
        <f t="shared" si="52"/>
        <v>63525.056437142899</v>
      </c>
      <c r="Y78" s="4">
        <f t="shared" si="53"/>
        <v>44239.159771448489</v>
      </c>
      <c r="Z78" s="4" t="b">
        <f t="shared" si="54"/>
        <v>1</v>
      </c>
    </row>
    <row r="79" spans="1:26" ht="16" x14ac:dyDescent="0.25">
      <c r="A79" s="23" t="s">
        <v>153</v>
      </c>
      <c r="B79" s="49">
        <f t="shared" si="62"/>
        <v>0</v>
      </c>
      <c r="C79" s="49">
        <f t="shared" si="55"/>
        <v>0</v>
      </c>
      <c r="D79" s="49">
        <f t="shared" si="56"/>
        <v>0</v>
      </c>
      <c r="E79" s="49">
        <f t="shared" si="57"/>
        <v>0</v>
      </c>
      <c r="F79" s="49">
        <f t="shared" si="58"/>
        <v>0</v>
      </c>
      <c r="G79" s="49">
        <f t="shared" si="59"/>
        <v>0</v>
      </c>
      <c r="H79" s="49">
        <f t="shared" si="60"/>
        <v>0</v>
      </c>
      <c r="I79" s="7" t="b">
        <f t="shared" si="47"/>
        <v>1</v>
      </c>
      <c r="L79" s="4">
        <f t="shared" si="61"/>
        <v>0</v>
      </c>
      <c r="M79" s="4">
        <f>IFERROR(VLOOKUP($A79,동부영업본부IU!$A:$G,3,FALSE),0)</f>
        <v>0</v>
      </c>
      <c r="N79" s="4">
        <f>IFERROR(VLOOKUP($A79,동부영업본부IU!$A:$G,4,FALSE),0)</f>
        <v>0</v>
      </c>
      <c r="O79" s="4">
        <f>IFERROR(VLOOKUP($A79,동부영업본부IU!$A:$G,5,FALSE),0)</f>
        <v>0</v>
      </c>
      <c r="P79" s="4">
        <f>IFERROR(VLOOKUP($A79,동부영업본부IU!$A:$G,6,FALSE),0)</f>
        <v>0</v>
      </c>
      <c r="Q79" s="4">
        <f>IFERROR(VLOOKUP($A79,동부영업본부IU!$A:$G,7,FALSE),0)</f>
        <v>0</v>
      </c>
      <c r="R79" s="4" t="b">
        <f t="shared" si="48"/>
        <v>1</v>
      </c>
      <c r="U79" s="7">
        <f t="shared" si="49"/>
        <v>0</v>
      </c>
      <c r="V79" s="4">
        <f t="shared" si="50"/>
        <v>0</v>
      </c>
      <c r="W79" s="4">
        <f t="shared" si="51"/>
        <v>0</v>
      </c>
      <c r="X79" s="4">
        <f t="shared" si="52"/>
        <v>0</v>
      </c>
      <c r="Y79" s="4">
        <f t="shared" si="53"/>
        <v>0</v>
      </c>
      <c r="Z79" s="4" t="b">
        <f t="shared" si="54"/>
        <v>1</v>
      </c>
    </row>
    <row r="80" spans="1:26" ht="16" x14ac:dyDescent="0.25">
      <c r="A80" s="25" t="s">
        <v>48</v>
      </c>
      <c r="B80" s="49">
        <f t="shared" si="62"/>
        <v>134968419</v>
      </c>
      <c r="C80" s="49">
        <f t="shared" si="55"/>
        <v>33540398</v>
      </c>
      <c r="D80" s="49">
        <f t="shared" si="56"/>
        <v>34856301</v>
      </c>
      <c r="E80" s="49">
        <f t="shared" si="57"/>
        <v>0</v>
      </c>
      <c r="F80" s="49">
        <f t="shared" si="58"/>
        <v>42516920</v>
      </c>
      <c r="G80" s="49">
        <f t="shared" si="59"/>
        <v>24054800</v>
      </c>
      <c r="H80" s="49">
        <f t="shared" si="60"/>
        <v>0</v>
      </c>
      <c r="I80" s="7" t="b">
        <f t="shared" si="47"/>
        <v>1</v>
      </c>
      <c r="L80" s="4">
        <f t="shared" si="61"/>
        <v>134968419</v>
      </c>
      <c r="M80" s="4">
        <f>IFERROR(VLOOKUP($A80,동부영업본부IU!$A:$G,3,FALSE),0)</f>
        <v>0</v>
      </c>
      <c r="N80" s="4">
        <f>IFERROR(VLOOKUP($A80,동부영업본부IU!$A:$G,4,FALSE),0)</f>
        <v>33540398</v>
      </c>
      <c r="O80" s="4">
        <f>IFERROR(VLOOKUP($A80,동부영업본부IU!$A:$G,5,FALSE),0)</f>
        <v>34856301</v>
      </c>
      <c r="P80" s="4">
        <f>IFERROR(VLOOKUP($A80,동부영업본부IU!$A:$G,6,FALSE),0)</f>
        <v>42516920</v>
      </c>
      <c r="Q80" s="4">
        <f>IFERROR(VLOOKUP($A80,동부영업본부IU!$A:$G,7,FALSE),0)</f>
        <v>24054800</v>
      </c>
      <c r="R80" s="4" t="b">
        <f t="shared" si="48"/>
        <v>1</v>
      </c>
      <c r="U80" s="7">
        <f t="shared" si="49"/>
        <v>0</v>
      </c>
      <c r="V80" s="4">
        <f t="shared" si="50"/>
        <v>0</v>
      </c>
      <c r="W80" s="4">
        <f t="shared" si="51"/>
        <v>0</v>
      </c>
      <c r="X80" s="4">
        <f t="shared" si="52"/>
        <v>0</v>
      </c>
      <c r="Y80" s="4">
        <f t="shared" si="53"/>
        <v>0</v>
      </c>
      <c r="Z80" s="4" t="b">
        <f t="shared" si="54"/>
        <v>1</v>
      </c>
    </row>
    <row r="81" spans="1:26" ht="16" x14ac:dyDescent="0.25">
      <c r="A81" s="23" t="s">
        <v>49</v>
      </c>
      <c r="B81" s="49">
        <f t="shared" si="62"/>
        <v>4660000</v>
      </c>
      <c r="C81" s="49">
        <f t="shared" si="55"/>
        <v>1780000</v>
      </c>
      <c r="D81" s="49">
        <f t="shared" si="56"/>
        <v>2080000</v>
      </c>
      <c r="E81" s="49">
        <f t="shared" si="57"/>
        <v>0</v>
      </c>
      <c r="F81" s="49">
        <f t="shared" si="58"/>
        <v>0</v>
      </c>
      <c r="G81" s="49">
        <f t="shared" si="59"/>
        <v>800000</v>
      </c>
      <c r="H81" s="49">
        <f t="shared" si="60"/>
        <v>0</v>
      </c>
      <c r="I81" s="7" t="b">
        <f t="shared" si="47"/>
        <v>1</v>
      </c>
      <c r="L81" s="4">
        <f t="shared" si="61"/>
        <v>4660000</v>
      </c>
      <c r="M81" s="4">
        <f>IFERROR(VLOOKUP($A81,동부영업본부IU!$A:$G,3,FALSE),0)</f>
        <v>0</v>
      </c>
      <c r="N81" s="4">
        <f>IFERROR(VLOOKUP($A81,동부영업본부IU!$A:$G,4,FALSE),0)</f>
        <v>1780000</v>
      </c>
      <c r="O81" s="4">
        <f>IFERROR(VLOOKUP($A81,동부영업본부IU!$A:$G,5,FALSE),0)</f>
        <v>2080000</v>
      </c>
      <c r="P81" s="4">
        <f>IFERROR(VLOOKUP($A81,동부영업본부IU!$A:$G,6,FALSE),0)</f>
        <v>0</v>
      </c>
      <c r="Q81" s="4">
        <f>IFERROR(VLOOKUP($A81,동부영업본부IU!$A:$G,7,FALSE),0)</f>
        <v>800000</v>
      </c>
      <c r="R81" s="4" t="b">
        <f t="shared" si="48"/>
        <v>1</v>
      </c>
      <c r="U81" s="7">
        <f t="shared" si="49"/>
        <v>0</v>
      </c>
      <c r="V81" s="4">
        <f t="shared" si="50"/>
        <v>0</v>
      </c>
      <c r="W81" s="4">
        <f t="shared" si="51"/>
        <v>0</v>
      </c>
      <c r="X81" s="4">
        <f t="shared" si="52"/>
        <v>0</v>
      </c>
      <c r="Y81" s="4">
        <f t="shared" si="53"/>
        <v>0</v>
      </c>
      <c r="Z81" s="4" t="b">
        <f t="shared" si="54"/>
        <v>1</v>
      </c>
    </row>
    <row r="82" spans="1:26" ht="16" x14ac:dyDescent="0.25">
      <c r="A82" s="23" t="s">
        <v>50</v>
      </c>
      <c r="B82" s="49">
        <f t="shared" si="62"/>
        <v>0</v>
      </c>
      <c r="C82" s="49">
        <f t="shared" si="55"/>
        <v>0</v>
      </c>
      <c r="D82" s="49">
        <f t="shared" si="56"/>
        <v>0</v>
      </c>
      <c r="E82" s="49">
        <f t="shared" si="57"/>
        <v>0</v>
      </c>
      <c r="F82" s="49">
        <f t="shared" si="58"/>
        <v>0</v>
      </c>
      <c r="G82" s="49">
        <f t="shared" si="59"/>
        <v>0</v>
      </c>
      <c r="H82" s="49">
        <f t="shared" si="60"/>
        <v>0</v>
      </c>
      <c r="I82" s="7" t="b">
        <f t="shared" si="47"/>
        <v>1</v>
      </c>
      <c r="L82" s="4">
        <f t="shared" si="61"/>
        <v>0</v>
      </c>
      <c r="M82" s="4">
        <f>IFERROR(VLOOKUP($A82,동부영업본부IU!$A:$G,3,FALSE),0)</f>
        <v>0</v>
      </c>
      <c r="N82" s="4">
        <f>IFERROR(VLOOKUP($A82,동부영업본부IU!$A:$G,4,FALSE),0)</f>
        <v>0</v>
      </c>
      <c r="O82" s="4">
        <f>IFERROR(VLOOKUP($A82,동부영업본부IU!$A:$G,5,FALSE),0)</f>
        <v>0</v>
      </c>
      <c r="P82" s="4">
        <f>IFERROR(VLOOKUP($A82,동부영업본부IU!$A:$G,6,FALSE),0)</f>
        <v>0</v>
      </c>
      <c r="Q82" s="4">
        <f>IFERROR(VLOOKUP($A82,동부영업본부IU!$A:$G,7,FALSE),0)</f>
        <v>0</v>
      </c>
      <c r="R82" s="4" t="b">
        <f t="shared" si="48"/>
        <v>1</v>
      </c>
      <c r="U82" s="7">
        <f t="shared" si="49"/>
        <v>0</v>
      </c>
      <c r="V82" s="4">
        <f t="shared" si="50"/>
        <v>0</v>
      </c>
      <c r="W82" s="4">
        <f t="shared" si="51"/>
        <v>0</v>
      </c>
      <c r="X82" s="4">
        <f t="shared" si="52"/>
        <v>0</v>
      </c>
      <c r="Y82" s="4">
        <f t="shared" si="53"/>
        <v>0</v>
      </c>
      <c r="Z82" s="4" t="b">
        <f t="shared" si="54"/>
        <v>1</v>
      </c>
    </row>
    <row r="83" spans="1:26" ht="16" x14ac:dyDescent="0.25">
      <c r="A83" s="23" t="s">
        <v>51</v>
      </c>
      <c r="B83" s="49">
        <f t="shared" si="62"/>
        <v>2222879</v>
      </c>
      <c r="C83" s="49">
        <f t="shared" si="55"/>
        <v>812646</v>
      </c>
      <c r="D83" s="49">
        <f t="shared" si="56"/>
        <v>911917</v>
      </c>
      <c r="E83" s="49">
        <f t="shared" si="57"/>
        <v>25919.96178737417</v>
      </c>
      <c r="F83" s="49">
        <f t="shared" si="58"/>
        <v>271040</v>
      </c>
      <c r="G83" s="49">
        <f t="shared" si="59"/>
        <v>196457</v>
      </c>
      <c r="H83" s="49">
        <f t="shared" si="60"/>
        <v>4899.0382126258301</v>
      </c>
      <c r="I83" s="7" t="b">
        <f t="shared" si="47"/>
        <v>1</v>
      </c>
      <c r="L83" s="4">
        <f t="shared" si="61"/>
        <v>2222879</v>
      </c>
      <c r="M83" s="4">
        <f>IFERROR(VLOOKUP($A83,동부영업본부IU!$A:$G,3,FALSE),0)</f>
        <v>30819</v>
      </c>
      <c r="N83" s="4">
        <f>IFERROR(VLOOKUP($A83,동부영업본부IU!$A:$G,4,FALSE),0)</f>
        <v>812646</v>
      </c>
      <c r="O83" s="4">
        <f>IFERROR(VLOOKUP($A83,동부영업본부IU!$A:$G,5,FALSE),0)</f>
        <v>911917</v>
      </c>
      <c r="P83" s="4">
        <f>IFERROR(VLOOKUP($A83,동부영업본부IU!$A:$G,6,FALSE),0)</f>
        <v>271040</v>
      </c>
      <c r="Q83" s="4">
        <f>IFERROR(VLOOKUP($A83,동부영업본부IU!$A:$G,7,FALSE),0)</f>
        <v>196457</v>
      </c>
      <c r="R83" s="4" t="b">
        <f t="shared" si="48"/>
        <v>1</v>
      </c>
      <c r="U83" s="7">
        <f t="shared" si="49"/>
        <v>30819</v>
      </c>
      <c r="V83" s="4">
        <f t="shared" si="50"/>
        <v>14183.361308883796</v>
      </c>
      <c r="W83" s="4">
        <f t="shared" si="51"/>
        <v>11736.600478490374</v>
      </c>
      <c r="X83" s="4">
        <f t="shared" si="52"/>
        <v>2887.8944226011499</v>
      </c>
      <c r="Y83" s="4">
        <f t="shared" si="53"/>
        <v>2011.1437900246797</v>
      </c>
      <c r="Z83" s="4" t="b">
        <f t="shared" si="54"/>
        <v>1</v>
      </c>
    </row>
    <row r="84" spans="1:26" ht="16" x14ac:dyDescent="0.25">
      <c r="A84" s="23" t="s">
        <v>301</v>
      </c>
      <c r="B84" s="49">
        <f t="shared" ref="B84" si="63">L84</f>
        <v>3450000</v>
      </c>
      <c r="C84" s="49">
        <f t="shared" si="55"/>
        <v>0</v>
      </c>
      <c r="D84" s="49">
        <f t="shared" si="56"/>
        <v>3450000</v>
      </c>
      <c r="E84" s="49">
        <f t="shared" si="57"/>
        <v>0</v>
      </c>
      <c r="F84" s="49">
        <f t="shared" si="58"/>
        <v>0</v>
      </c>
      <c r="G84" s="49">
        <f t="shared" si="59"/>
        <v>0</v>
      </c>
      <c r="H84" s="49">
        <f t="shared" si="60"/>
        <v>0</v>
      </c>
      <c r="I84" s="7" t="b">
        <f t="shared" si="47"/>
        <v>1</v>
      </c>
      <c r="L84" s="4">
        <f t="shared" si="61"/>
        <v>3450000</v>
      </c>
      <c r="M84" s="4">
        <f>IFERROR(VLOOKUP($A84,동부영업본부IU!$A:$G,3,FALSE),0)</f>
        <v>0</v>
      </c>
      <c r="N84" s="4">
        <f>IFERROR(VLOOKUP($A84,동부영업본부IU!$A:$G,4,FALSE),0)</f>
        <v>0</v>
      </c>
      <c r="O84" s="4">
        <f>IFERROR(VLOOKUP($A84,동부영업본부IU!$A:$G,5,FALSE),0)</f>
        <v>3450000</v>
      </c>
      <c r="P84" s="4">
        <f>IFERROR(VLOOKUP($A84,동부영업본부IU!$A:$G,6,FALSE),0)</f>
        <v>0</v>
      </c>
      <c r="Q84" s="4">
        <f>IFERROR(VLOOKUP($A84,동부영업본부IU!$A:$G,7,FALSE),0)</f>
        <v>0</v>
      </c>
      <c r="R84" s="4" t="b">
        <f t="shared" si="48"/>
        <v>1</v>
      </c>
      <c r="U84" s="7">
        <f t="shared" si="49"/>
        <v>0</v>
      </c>
      <c r="V84" s="4">
        <f t="shared" si="50"/>
        <v>0</v>
      </c>
      <c r="W84" s="4">
        <f t="shared" si="51"/>
        <v>0</v>
      </c>
      <c r="X84" s="4">
        <f t="shared" si="52"/>
        <v>0</v>
      </c>
      <c r="Y84" s="4">
        <f t="shared" si="53"/>
        <v>0</v>
      </c>
      <c r="Z84" s="4" t="b">
        <f t="shared" si="54"/>
        <v>1</v>
      </c>
    </row>
    <row r="85" spans="1:26" ht="16" x14ac:dyDescent="0.25">
      <c r="A85" s="23" t="s">
        <v>52</v>
      </c>
      <c r="B85" s="49">
        <f t="shared" si="62"/>
        <v>0</v>
      </c>
      <c r="C85" s="49">
        <f t="shared" si="55"/>
        <v>0</v>
      </c>
      <c r="D85" s="49">
        <f t="shared" si="56"/>
        <v>0</v>
      </c>
      <c r="E85" s="49">
        <f t="shared" si="57"/>
        <v>0</v>
      </c>
      <c r="F85" s="49">
        <f t="shared" si="58"/>
        <v>0</v>
      </c>
      <c r="G85" s="49">
        <f t="shared" si="59"/>
        <v>0</v>
      </c>
      <c r="H85" s="49">
        <f t="shared" si="60"/>
        <v>0</v>
      </c>
      <c r="I85" s="7" t="b">
        <f t="shared" si="47"/>
        <v>1</v>
      </c>
      <c r="L85" s="4">
        <f t="shared" si="61"/>
        <v>0</v>
      </c>
      <c r="M85" s="4">
        <f>IFERROR(VLOOKUP($A85,동부영업본부IU!$A:$G,3,FALSE),0)</f>
        <v>0</v>
      </c>
      <c r="N85" s="4">
        <f>IFERROR(VLOOKUP($A85,동부영업본부IU!$A:$G,4,FALSE),0)</f>
        <v>0</v>
      </c>
      <c r="O85" s="4">
        <f>IFERROR(VLOOKUP($A85,동부영업본부IU!$A:$G,5,FALSE),0)</f>
        <v>0</v>
      </c>
      <c r="P85" s="4">
        <f>IFERROR(VLOOKUP($A85,동부영업본부IU!$A:$G,6,FALSE),0)</f>
        <v>0</v>
      </c>
      <c r="Q85" s="4">
        <f>IFERROR(VLOOKUP($A85,동부영업본부IU!$A:$G,7,FALSE),0)</f>
        <v>0</v>
      </c>
      <c r="R85" s="4" t="b">
        <f t="shared" si="48"/>
        <v>1</v>
      </c>
      <c r="U85" s="7">
        <f t="shared" si="49"/>
        <v>0</v>
      </c>
      <c r="V85" s="4">
        <f t="shared" si="50"/>
        <v>0</v>
      </c>
      <c r="W85" s="4">
        <f t="shared" si="51"/>
        <v>0</v>
      </c>
      <c r="X85" s="4">
        <f t="shared" si="52"/>
        <v>0</v>
      </c>
      <c r="Y85" s="4">
        <f t="shared" si="53"/>
        <v>0</v>
      </c>
      <c r="Z85" s="4" t="b">
        <f t="shared" si="54"/>
        <v>1</v>
      </c>
    </row>
    <row r="86" spans="1:26" ht="16" x14ac:dyDescent="0.25">
      <c r="A86" s="23" t="s">
        <v>53</v>
      </c>
      <c r="B86" s="49">
        <f t="shared" si="62"/>
        <v>0</v>
      </c>
      <c r="C86" s="49">
        <f t="shared" si="55"/>
        <v>0</v>
      </c>
      <c r="D86" s="49">
        <f t="shared" si="56"/>
        <v>0</v>
      </c>
      <c r="E86" s="49">
        <f t="shared" si="57"/>
        <v>0</v>
      </c>
      <c r="F86" s="49">
        <f t="shared" si="58"/>
        <v>0</v>
      </c>
      <c r="G86" s="49">
        <f t="shared" si="59"/>
        <v>0</v>
      </c>
      <c r="H86" s="49">
        <f t="shared" si="60"/>
        <v>0</v>
      </c>
      <c r="I86" s="7" t="b">
        <f t="shared" si="47"/>
        <v>1</v>
      </c>
      <c r="L86" s="4">
        <f t="shared" si="61"/>
        <v>0</v>
      </c>
      <c r="M86" s="4">
        <f>IFERROR(VLOOKUP($A86,동부영업본부IU!$A:$G,3,FALSE),0)</f>
        <v>0</v>
      </c>
      <c r="N86" s="4">
        <f>IFERROR(VLOOKUP($A86,동부영업본부IU!$A:$G,4,FALSE),0)</f>
        <v>0</v>
      </c>
      <c r="O86" s="4">
        <f>IFERROR(VLOOKUP($A86,동부영업본부IU!$A:$G,5,FALSE),0)</f>
        <v>0</v>
      </c>
      <c r="P86" s="4">
        <f>IFERROR(VLOOKUP($A86,동부영업본부IU!$A:$G,6,FALSE),0)</f>
        <v>0</v>
      </c>
      <c r="Q86" s="4">
        <f>IFERROR(VLOOKUP($A86,동부영업본부IU!$A:$G,7,FALSE),0)</f>
        <v>0</v>
      </c>
      <c r="R86" s="4" t="b">
        <f t="shared" si="48"/>
        <v>1</v>
      </c>
      <c r="U86" s="7">
        <f t="shared" si="49"/>
        <v>0</v>
      </c>
      <c r="V86" s="4">
        <f t="shared" si="50"/>
        <v>0</v>
      </c>
      <c r="W86" s="4">
        <f t="shared" si="51"/>
        <v>0</v>
      </c>
      <c r="X86" s="4">
        <f t="shared" si="52"/>
        <v>0</v>
      </c>
      <c r="Y86" s="4">
        <f t="shared" si="53"/>
        <v>0</v>
      </c>
      <c r="Z86" s="4" t="b">
        <f t="shared" si="54"/>
        <v>1</v>
      </c>
    </row>
    <row r="87" spans="1:26" ht="16" x14ac:dyDescent="0.25">
      <c r="A87" s="23" t="s">
        <v>209</v>
      </c>
      <c r="B87" s="49">
        <f t="shared" si="62"/>
        <v>0</v>
      </c>
      <c r="C87" s="49">
        <f t="shared" si="55"/>
        <v>0</v>
      </c>
      <c r="D87" s="49">
        <f t="shared" si="56"/>
        <v>0</v>
      </c>
      <c r="E87" s="49">
        <f t="shared" si="57"/>
        <v>0</v>
      </c>
      <c r="F87" s="49">
        <f t="shared" si="58"/>
        <v>0</v>
      </c>
      <c r="G87" s="49">
        <f t="shared" si="59"/>
        <v>0</v>
      </c>
      <c r="H87" s="49">
        <f t="shared" si="60"/>
        <v>0</v>
      </c>
      <c r="I87" s="7" t="b">
        <f t="shared" si="47"/>
        <v>1</v>
      </c>
      <c r="L87" s="4">
        <f t="shared" si="61"/>
        <v>0</v>
      </c>
      <c r="M87" s="4">
        <f>IFERROR(VLOOKUP($A87,동부영업본부IU!$A:$G,3,FALSE),0)</f>
        <v>0</v>
      </c>
      <c r="N87" s="4">
        <f>IFERROR(VLOOKUP($A87,동부영업본부IU!$A:$G,4,FALSE),0)</f>
        <v>0</v>
      </c>
      <c r="O87" s="4">
        <f>IFERROR(VLOOKUP($A87,동부영업본부IU!$A:$G,5,FALSE),0)</f>
        <v>0</v>
      </c>
      <c r="P87" s="4">
        <f>IFERROR(VLOOKUP($A87,동부영업본부IU!$A:$G,6,FALSE),0)</f>
        <v>0</v>
      </c>
      <c r="Q87" s="4">
        <f>IFERROR(VLOOKUP($A87,동부영업본부IU!$A:$G,7,FALSE),0)</f>
        <v>0</v>
      </c>
      <c r="R87" s="4" t="b">
        <f t="shared" si="48"/>
        <v>1</v>
      </c>
      <c r="U87" s="7">
        <f t="shared" si="49"/>
        <v>0</v>
      </c>
      <c r="V87" s="4">
        <f t="shared" si="50"/>
        <v>0</v>
      </c>
      <c r="W87" s="4">
        <f t="shared" si="51"/>
        <v>0</v>
      </c>
      <c r="X87" s="4">
        <f t="shared" si="52"/>
        <v>0</v>
      </c>
      <c r="Y87" s="4">
        <f t="shared" si="53"/>
        <v>0</v>
      </c>
      <c r="Z87" s="4" t="b">
        <f t="shared" si="54"/>
        <v>1</v>
      </c>
    </row>
    <row r="88" spans="1:26" ht="16" x14ac:dyDescent="0.25">
      <c r="A88" s="23" t="s">
        <v>54</v>
      </c>
      <c r="B88" s="49">
        <f t="shared" si="62"/>
        <v>0</v>
      </c>
      <c r="C88" s="49">
        <f t="shared" si="55"/>
        <v>0</v>
      </c>
      <c r="D88" s="49">
        <f t="shared" si="56"/>
        <v>0</v>
      </c>
      <c r="E88" s="49">
        <f t="shared" si="57"/>
        <v>0</v>
      </c>
      <c r="F88" s="49">
        <f t="shared" si="58"/>
        <v>0</v>
      </c>
      <c r="G88" s="49">
        <f t="shared" si="59"/>
        <v>0</v>
      </c>
      <c r="H88" s="49">
        <f t="shared" si="60"/>
        <v>0</v>
      </c>
      <c r="I88" s="7" t="b">
        <f t="shared" si="47"/>
        <v>1</v>
      </c>
      <c r="L88" s="4">
        <f t="shared" si="61"/>
        <v>0</v>
      </c>
      <c r="M88" s="4">
        <f>IFERROR(VLOOKUP($A88,동부영업본부IU!$A:$G,3,FALSE),0)</f>
        <v>0</v>
      </c>
      <c r="N88" s="4">
        <f>IFERROR(VLOOKUP($A88,동부영업본부IU!$A:$G,4,FALSE),0)</f>
        <v>0</v>
      </c>
      <c r="O88" s="4">
        <f>IFERROR(VLOOKUP($A88,동부영업본부IU!$A:$G,5,FALSE),0)</f>
        <v>0</v>
      </c>
      <c r="P88" s="4">
        <f>IFERROR(VLOOKUP($A88,동부영업본부IU!$A:$G,6,FALSE),0)</f>
        <v>0</v>
      </c>
      <c r="Q88" s="4">
        <f>IFERROR(VLOOKUP($A88,동부영업본부IU!$A:$G,7,FALSE),0)</f>
        <v>0</v>
      </c>
      <c r="R88" s="4" t="b">
        <f t="shared" si="48"/>
        <v>1</v>
      </c>
      <c r="U88" s="7">
        <f t="shared" si="49"/>
        <v>0</v>
      </c>
      <c r="V88" s="4">
        <f t="shared" si="50"/>
        <v>0</v>
      </c>
      <c r="W88" s="4">
        <f t="shared" si="51"/>
        <v>0</v>
      </c>
      <c r="X88" s="4">
        <f t="shared" si="52"/>
        <v>0</v>
      </c>
      <c r="Y88" s="4">
        <f t="shared" si="53"/>
        <v>0</v>
      </c>
      <c r="Z88" s="4" t="b">
        <f t="shared" si="54"/>
        <v>1</v>
      </c>
    </row>
    <row r="89" spans="1:26" ht="16" x14ac:dyDescent="0.25">
      <c r="A89" s="23" t="s">
        <v>210</v>
      </c>
      <c r="B89" s="49">
        <f t="shared" si="62"/>
        <v>0</v>
      </c>
      <c r="C89" s="49">
        <f t="shared" si="55"/>
        <v>0</v>
      </c>
      <c r="D89" s="49">
        <f t="shared" si="56"/>
        <v>0</v>
      </c>
      <c r="E89" s="49">
        <f t="shared" si="57"/>
        <v>0</v>
      </c>
      <c r="F89" s="49">
        <f t="shared" si="58"/>
        <v>0</v>
      </c>
      <c r="G89" s="49">
        <f t="shared" si="59"/>
        <v>0</v>
      </c>
      <c r="H89" s="49">
        <f t="shared" si="60"/>
        <v>0</v>
      </c>
      <c r="I89" s="7" t="b">
        <f t="shared" si="47"/>
        <v>1</v>
      </c>
      <c r="L89" s="4">
        <f t="shared" si="61"/>
        <v>0</v>
      </c>
      <c r="M89" s="4">
        <f>IFERROR(VLOOKUP($A89,동부영업본부IU!$A:$G,3,FALSE),0)</f>
        <v>0</v>
      </c>
      <c r="N89" s="4">
        <f>IFERROR(VLOOKUP($A89,동부영업본부IU!$A:$G,4,FALSE),0)</f>
        <v>0</v>
      </c>
      <c r="O89" s="4">
        <f>IFERROR(VLOOKUP($A89,동부영업본부IU!$A:$G,5,FALSE),0)</f>
        <v>0</v>
      </c>
      <c r="P89" s="4">
        <f>IFERROR(VLOOKUP($A89,동부영업본부IU!$A:$G,6,FALSE),0)</f>
        <v>0</v>
      </c>
      <c r="Q89" s="4">
        <f>IFERROR(VLOOKUP($A89,동부영업본부IU!$A:$G,7,FALSE),0)</f>
        <v>0</v>
      </c>
      <c r="R89" s="4" t="b">
        <f t="shared" si="48"/>
        <v>1</v>
      </c>
      <c r="U89" s="7">
        <f t="shared" si="49"/>
        <v>0</v>
      </c>
      <c r="V89" s="4">
        <f t="shared" si="50"/>
        <v>0</v>
      </c>
      <c r="W89" s="4">
        <f t="shared" si="51"/>
        <v>0</v>
      </c>
      <c r="X89" s="4">
        <f t="shared" si="52"/>
        <v>0</v>
      </c>
      <c r="Y89" s="4">
        <f t="shared" si="53"/>
        <v>0</v>
      </c>
      <c r="Z89" s="4" t="b">
        <f t="shared" si="54"/>
        <v>1</v>
      </c>
    </row>
    <row r="90" spans="1:26" ht="16" x14ac:dyDescent="0.25">
      <c r="A90" s="23" t="s">
        <v>55</v>
      </c>
      <c r="B90" s="49">
        <f t="shared" si="62"/>
        <v>0</v>
      </c>
      <c r="C90" s="49">
        <f t="shared" si="55"/>
        <v>0</v>
      </c>
      <c r="D90" s="49">
        <f t="shared" si="56"/>
        <v>0</v>
      </c>
      <c r="E90" s="49">
        <f t="shared" si="57"/>
        <v>0</v>
      </c>
      <c r="F90" s="49">
        <f t="shared" si="58"/>
        <v>0</v>
      </c>
      <c r="G90" s="49">
        <f t="shared" si="59"/>
        <v>0</v>
      </c>
      <c r="H90" s="49">
        <f t="shared" si="60"/>
        <v>0</v>
      </c>
      <c r="I90" s="7" t="b">
        <f t="shared" si="47"/>
        <v>1</v>
      </c>
      <c r="L90" s="4">
        <f t="shared" si="61"/>
        <v>0</v>
      </c>
      <c r="M90" s="4">
        <f>IFERROR(VLOOKUP($A90,동부영업본부IU!$A:$G,3,FALSE),0)</f>
        <v>0</v>
      </c>
      <c r="N90" s="4">
        <f>IFERROR(VLOOKUP($A90,동부영업본부IU!$A:$G,4,FALSE),0)</f>
        <v>0</v>
      </c>
      <c r="O90" s="4">
        <f>IFERROR(VLOOKUP($A90,동부영업본부IU!$A:$G,5,FALSE),0)</f>
        <v>0</v>
      </c>
      <c r="P90" s="4">
        <f>IFERROR(VLOOKUP($A90,동부영업본부IU!$A:$G,6,FALSE),0)</f>
        <v>0</v>
      </c>
      <c r="Q90" s="4">
        <f>IFERROR(VLOOKUP($A90,동부영업본부IU!$A:$G,7,FALSE),0)</f>
        <v>0</v>
      </c>
      <c r="R90" s="4" t="b">
        <f t="shared" si="48"/>
        <v>1</v>
      </c>
      <c r="U90" s="7">
        <f t="shared" si="49"/>
        <v>0</v>
      </c>
      <c r="V90" s="4">
        <f t="shared" si="50"/>
        <v>0</v>
      </c>
      <c r="W90" s="4">
        <f t="shared" si="51"/>
        <v>0</v>
      </c>
      <c r="X90" s="4">
        <f t="shared" si="52"/>
        <v>0</v>
      </c>
      <c r="Y90" s="4">
        <f t="shared" si="53"/>
        <v>0</v>
      </c>
      <c r="Z90" s="4" t="b">
        <f t="shared" si="54"/>
        <v>1</v>
      </c>
    </row>
    <row r="91" spans="1:26" ht="16" x14ac:dyDescent="0.25">
      <c r="A91" s="27" t="s">
        <v>255</v>
      </c>
      <c r="B91" s="49">
        <f t="shared" si="62"/>
        <v>0</v>
      </c>
      <c r="C91" s="49">
        <f t="shared" si="55"/>
        <v>0</v>
      </c>
      <c r="D91" s="49">
        <f t="shared" si="56"/>
        <v>0</v>
      </c>
      <c r="E91" s="49">
        <f t="shared" si="57"/>
        <v>0</v>
      </c>
      <c r="F91" s="49">
        <f t="shared" si="58"/>
        <v>0</v>
      </c>
      <c r="G91" s="49">
        <f t="shared" si="59"/>
        <v>0</v>
      </c>
      <c r="H91" s="49">
        <f t="shared" si="60"/>
        <v>0</v>
      </c>
      <c r="I91" s="7" t="b">
        <f t="shared" si="47"/>
        <v>1</v>
      </c>
      <c r="L91" s="4">
        <f t="shared" si="61"/>
        <v>0</v>
      </c>
      <c r="M91" s="4">
        <f>IFERROR(VLOOKUP($A91,동부영업본부IU!$A:$G,3,FALSE),0)</f>
        <v>0</v>
      </c>
      <c r="N91" s="4">
        <f>IFERROR(VLOOKUP($A91,동부영업본부IU!$A:$G,4,FALSE),0)</f>
        <v>0</v>
      </c>
      <c r="O91" s="4">
        <f>IFERROR(VLOOKUP($A91,동부영업본부IU!$A:$G,5,FALSE),0)</f>
        <v>0</v>
      </c>
      <c r="P91" s="4">
        <f>IFERROR(VLOOKUP($A91,동부영업본부IU!$A:$G,6,FALSE),0)</f>
        <v>0</v>
      </c>
      <c r="Q91" s="4">
        <f>IFERROR(VLOOKUP($A91,동부영업본부IU!$A:$G,7,FALSE),0)</f>
        <v>0</v>
      </c>
      <c r="R91" s="4" t="b">
        <f t="shared" si="48"/>
        <v>1</v>
      </c>
      <c r="U91" s="7">
        <f t="shared" si="49"/>
        <v>0</v>
      </c>
      <c r="V91" s="4">
        <f t="shared" si="50"/>
        <v>0</v>
      </c>
      <c r="W91" s="4">
        <f t="shared" si="51"/>
        <v>0</v>
      </c>
      <c r="X91" s="4">
        <f t="shared" si="52"/>
        <v>0</v>
      </c>
      <c r="Y91" s="4">
        <f t="shared" si="53"/>
        <v>0</v>
      </c>
      <c r="Z91" s="4" t="b">
        <f t="shared" si="54"/>
        <v>1</v>
      </c>
    </row>
    <row r="92" spans="1:26" ht="16" x14ac:dyDescent="0.25">
      <c r="A92" s="23" t="s">
        <v>211</v>
      </c>
      <c r="B92" s="49">
        <f t="shared" si="62"/>
        <v>0</v>
      </c>
      <c r="C92" s="49">
        <f t="shared" si="55"/>
        <v>0</v>
      </c>
      <c r="D92" s="49">
        <f t="shared" si="56"/>
        <v>0</v>
      </c>
      <c r="E92" s="49">
        <f t="shared" si="57"/>
        <v>0</v>
      </c>
      <c r="F92" s="49">
        <f t="shared" si="58"/>
        <v>0</v>
      </c>
      <c r="G92" s="49">
        <f t="shared" si="59"/>
        <v>0</v>
      </c>
      <c r="H92" s="49">
        <f t="shared" si="60"/>
        <v>0</v>
      </c>
      <c r="I92" s="7" t="b">
        <f t="shared" si="47"/>
        <v>1</v>
      </c>
      <c r="L92" s="4">
        <f t="shared" si="61"/>
        <v>0</v>
      </c>
      <c r="M92" s="4">
        <f>IFERROR(VLOOKUP($A92,동부영업본부IU!$A:$G,3,FALSE),0)</f>
        <v>0</v>
      </c>
      <c r="N92" s="4">
        <f>IFERROR(VLOOKUP($A92,동부영업본부IU!$A:$G,4,FALSE),0)</f>
        <v>0</v>
      </c>
      <c r="O92" s="4">
        <f>IFERROR(VLOOKUP($A92,동부영업본부IU!$A:$G,5,FALSE),0)</f>
        <v>0</v>
      </c>
      <c r="P92" s="4">
        <f>IFERROR(VLOOKUP($A92,동부영업본부IU!$A:$G,6,FALSE),0)</f>
        <v>0</v>
      </c>
      <c r="Q92" s="4">
        <f>IFERROR(VLOOKUP($A92,동부영업본부IU!$A:$G,7,FALSE),0)</f>
        <v>0</v>
      </c>
      <c r="R92" s="4" t="b">
        <f t="shared" si="48"/>
        <v>1</v>
      </c>
      <c r="U92" s="7">
        <f t="shared" si="49"/>
        <v>0</v>
      </c>
      <c r="V92" s="4">
        <f t="shared" si="50"/>
        <v>0</v>
      </c>
      <c r="W92" s="4">
        <f t="shared" si="51"/>
        <v>0</v>
      </c>
      <c r="X92" s="4">
        <f t="shared" si="52"/>
        <v>0</v>
      </c>
      <c r="Y92" s="4">
        <f t="shared" si="53"/>
        <v>0</v>
      </c>
      <c r="Z92" s="4" t="b">
        <f t="shared" si="54"/>
        <v>1</v>
      </c>
    </row>
    <row r="93" spans="1:26" ht="16" x14ac:dyDescent="0.25">
      <c r="A93" s="27" t="s">
        <v>212</v>
      </c>
      <c r="B93" s="49">
        <f t="shared" si="62"/>
        <v>0</v>
      </c>
      <c r="C93" s="49">
        <f t="shared" si="55"/>
        <v>0</v>
      </c>
      <c r="D93" s="49">
        <f t="shared" si="56"/>
        <v>0</v>
      </c>
      <c r="E93" s="49">
        <f t="shared" si="57"/>
        <v>0</v>
      </c>
      <c r="F93" s="49">
        <f t="shared" si="58"/>
        <v>0</v>
      </c>
      <c r="G93" s="49">
        <f t="shared" si="59"/>
        <v>0</v>
      </c>
      <c r="H93" s="49">
        <f t="shared" si="60"/>
        <v>0</v>
      </c>
      <c r="I93" s="7" t="b">
        <f t="shared" si="47"/>
        <v>1</v>
      </c>
      <c r="L93" s="4">
        <f t="shared" si="61"/>
        <v>0</v>
      </c>
      <c r="M93" s="4">
        <f>IFERROR(VLOOKUP($A93,동부영업본부IU!$A:$G,3,FALSE),0)</f>
        <v>0</v>
      </c>
      <c r="N93" s="4">
        <f>IFERROR(VLOOKUP($A93,동부영업본부IU!$A:$G,4,FALSE),0)</f>
        <v>0</v>
      </c>
      <c r="O93" s="4">
        <f>IFERROR(VLOOKUP($A93,동부영업본부IU!$A:$G,5,FALSE),0)</f>
        <v>0</v>
      </c>
      <c r="P93" s="4">
        <f>IFERROR(VLOOKUP($A93,동부영업본부IU!$A:$G,6,FALSE),0)</f>
        <v>0</v>
      </c>
      <c r="Q93" s="4">
        <f>IFERROR(VLOOKUP($A93,동부영업본부IU!$A:$G,7,FALSE),0)</f>
        <v>0</v>
      </c>
      <c r="R93" s="4" t="b">
        <f t="shared" si="48"/>
        <v>1</v>
      </c>
      <c r="U93" s="7">
        <f t="shared" si="49"/>
        <v>0</v>
      </c>
      <c r="V93" s="4">
        <f t="shared" si="50"/>
        <v>0</v>
      </c>
      <c r="W93" s="4">
        <f t="shared" si="51"/>
        <v>0</v>
      </c>
      <c r="X93" s="4">
        <f t="shared" si="52"/>
        <v>0</v>
      </c>
      <c r="Y93" s="4">
        <f t="shared" si="53"/>
        <v>0</v>
      </c>
      <c r="Z93" s="4" t="b">
        <f t="shared" si="54"/>
        <v>1</v>
      </c>
    </row>
    <row r="94" spans="1:26" ht="16" x14ac:dyDescent="0.25">
      <c r="A94" s="23" t="s">
        <v>213</v>
      </c>
      <c r="B94" s="49">
        <f t="shared" si="62"/>
        <v>0</v>
      </c>
      <c r="C94" s="49">
        <f t="shared" si="55"/>
        <v>0</v>
      </c>
      <c r="D94" s="49">
        <f t="shared" si="56"/>
        <v>0</v>
      </c>
      <c r="E94" s="49">
        <f t="shared" si="57"/>
        <v>0</v>
      </c>
      <c r="F94" s="49">
        <f t="shared" si="58"/>
        <v>0</v>
      </c>
      <c r="G94" s="49">
        <f t="shared" si="59"/>
        <v>0</v>
      </c>
      <c r="H94" s="49">
        <f t="shared" si="60"/>
        <v>0</v>
      </c>
      <c r="I94" s="7" t="b">
        <f t="shared" si="47"/>
        <v>1</v>
      </c>
      <c r="L94" s="4">
        <f t="shared" si="61"/>
        <v>0</v>
      </c>
      <c r="M94" s="4">
        <f>IFERROR(VLOOKUP($A94,동부영업본부IU!$A:$G,3,FALSE),0)</f>
        <v>0</v>
      </c>
      <c r="N94" s="4">
        <f>IFERROR(VLOOKUP($A94,동부영업본부IU!$A:$G,4,FALSE),0)</f>
        <v>0</v>
      </c>
      <c r="O94" s="4">
        <f>IFERROR(VLOOKUP($A94,동부영업본부IU!$A:$G,5,FALSE),0)</f>
        <v>0</v>
      </c>
      <c r="P94" s="4">
        <f>IFERROR(VLOOKUP($A94,동부영업본부IU!$A:$G,6,FALSE),0)</f>
        <v>0</v>
      </c>
      <c r="Q94" s="4">
        <f>IFERROR(VLOOKUP($A94,동부영업본부IU!$A:$G,7,FALSE),0)</f>
        <v>0</v>
      </c>
      <c r="R94" s="4" t="b">
        <f t="shared" si="48"/>
        <v>1</v>
      </c>
      <c r="U94" s="7">
        <f t="shared" si="49"/>
        <v>0</v>
      </c>
      <c r="V94" s="4">
        <f t="shared" si="50"/>
        <v>0</v>
      </c>
      <c r="W94" s="4">
        <f t="shared" si="51"/>
        <v>0</v>
      </c>
      <c r="X94" s="4">
        <f t="shared" si="52"/>
        <v>0</v>
      </c>
      <c r="Y94" s="4">
        <f t="shared" si="53"/>
        <v>0</v>
      </c>
      <c r="Z94" s="4" t="b">
        <f t="shared" si="54"/>
        <v>1</v>
      </c>
    </row>
    <row r="95" spans="1:26" ht="16" x14ac:dyDescent="0.25">
      <c r="A95" s="27" t="s">
        <v>256</v>
      </c>
      <c r="B95" s="49">
        <f t="shared" si="62"/>
        <v>0</v>
      </c>
      <c r="C95" s="49">
        <f t="shared" si="55"/>
        <v>0</v>
      </c>
      <c r="D95" s="49">
        <f t="shared" si="56"/>
        <v>0</v>
      </c>
      <c r="E95" s="49">
        <f t="shared" si="57"/>
        <v>0</v>
      </c>
      <c r="F95" s="49">
        <f t="shared" si="58"/>
        <v>0</v>
      </c>
      <c r="G95" s="49">
        <f t="shared" si="59"/>
        <v>0</v>
      </c>
      <c r="H95" s="49">
        <f t="shared" si="60"/>
        <v>0</v>
      </c>
      <c r="I95" s="7" t="b">
        <f t="shared" si="47"/>
        <v>1</v>
      </c>
      <c r="L95" s="4">
        <f t="shared" si="61"/>
        <v>0</v>
      </c>
      <c r="M95" s="4">
        <f>IFERROR(VLOOKUP($A95,동부영업본부IU!$A:$G,3,FALSE),0)</f>
        <v>0</v>
      </c>
      <c r="N95" s="4">
        <f>IFERROR(VLOOKUP($A95,동부영업본부IU!$A:$G,4,FALSE),0)</f>
        <v>0</v>
      </c>
      <c r="O95" s="4">
        <f>IFERROR(VLOOKUP($A95,동부영업본부IU!$A:$G,5,FALSE),0)</f>
        <v>0</v>
      </c>
      <c r="P95" s="4">
        <f>IFERROR(VLOOKUP($A95,동부영업본부IU!$A:$G,6,FALSE),0)</f>
        <v>0</v>
      </c>
      <c r="Q95" s="4">
        <f>IFERROR(VLOOKUP($A95,동부영업본부IU!$A:$G,7,FALSE),0)</f>
        <v>0</v>
      </c>
      <c r="R95" s="4" t="b">
        <f t="shared" si="48"/>
        <v>1</v>
      </c>
      <c r="U95" s="7">
        <f t="shared" si="49"/>
        <v>0</v>
      </c>
      <c r="V95" s="4">
        <f t="shared" si="50"/>
        <v>0</v>
      </c>
      <c r="W95" s="4">
        <f t="shared" si="51"/>
        <v>0</v>
      </c>
      <c r="X95" s="4">
        <f t="shared" si="52"/>
        <v>0</v>
      </c>
      <c r="Y95" s="4">
        <f t="shared" si="53"/>
        <v>0</v>
      </c>
      <c r="Z95" s="4" t="b">
        <f t="shared" si="54"/>
        <v>1</v>
      </c>
    </row>
    <row r="96" spans="1:26" ht="16" x14ac:dyDescent="0.25">
      <c r="A96" s="23" t="s">
        <v>154</v>
      </c>
      <c r="B96" s="49">
        <f t="shared" si="62"/>
        <v>0</v>
      </c>
      <c r="C96" s="49">
        <f t="shared" si="55"/>
        <v>0</v>
      </c>
      <c r="D96" s="49">
        <f t="shared" si="56"/>
        <v>0</v>
      </c>
      <c r="E96" s="49">
        <f t="shared" si="57"/>
        <v>0</v>
      </c>
      <c r="F96" s="49">
        <f t="shared" si="58"/>
        <v>0</v>
      </c>
      <c r="G96" s="49">
        <f t="shared" si="59"/>
        <v>0</v>
      </c>
      <c r="H96" s="49">
        <f t="shared" si="60"/>
        <v>0</v>
      </c>
      <c r="I96" s="7" t="b">
        <f t="shared" si="47"/>
        <v>1</v>
      </c>
      <c r="L96" s="4">
        <f t="shared" si="61"/>
        <v>0</v>
      </c>
      <c r="M96" s="4">
        <f>IFERROR(VLOOKUP($A96,동부영업본부IU!$A:$G,3,FALSE),0)</f>
        <v>0</v>
      </c>
      <c r="N96" s="4">
        <f>IFERROR(VLOOKUP($A96,동부영업본부IU!$A:$G,4,FALSE),0)</f>
        <v>0</v>
      </c>
      <c r="O96" s="4">
        <f>IFERROR(VLOOKUP($A96,동부영업본부IU!$A:$G,5,FALSE),0)</f>
        <v>0</v>
      </c>
      <c r="P96" s="4">
        <f>IFERROR(VLOOKUP($A96,동부영업본부IU!$A:$G,6,FALSE),0)</f>
        <v>0</v>
      </c>
      <c r="Q96" s="4">
        <f>IFERROR(VLOOKUP($A96,동부영업본부IU!$A:$G,7,FALSE),0)</f>
        <v>0</v>
      </c>
      <c r="R96" s="4" t="b">
        <f t="shared" si="48"/>
        <v>1</v>
      </c>
      <c r="U96" s="7">
        <f t="shared" si="49"/>
        <v>0</v>
      </c>
      <c r="V96" s="4">
        <f t="shared" si="50"/>
        <v>0</v>
      </c>
      <c r="W96" s="4">
        <f t="shared" si="51"/>
        <v>0</v>
      </c>
      <c r="X96" s="4">
        <f t="shared" si="52"/>
        <v>0</v>
      </c>
      <c r="Y96" s="4">
        <f t="shared" si="53"/>
        <v>0</v>
      </c>
      <c r="Z96" s="4" t="b">
        <f t="shared" si="54"/>
        <v>1</v>
      </c>
    </row>
    <row r="97" spans="1:26" ht="16" x14ac:dyDescent="0.25">
      <c r="A97" s="23" t="s">
        <v>56</v>
      </c>
      <c r="B97" s="49">
        <f t="shared" si="62"/>
        <v>0</v>
      </c>
      <c r="C97" s="49">
        <f t="shared" si="55"/>
        <v>0</v>
      </c>
      <c r="D97" s="49">
        <f t="shared" si="56"/>
        <v>0</v>
      </c>
      <c r="E97" s="49">
        <f t="shared" si="57"/>
        <v>0</v>
      </c>
      <c r="F97" s="49">
        <f t="shared" si="58"/>
        <v>0</v>
      </c>
      <c r="G97" s="49">
        <f t="shared" si="59"/>
        <v>0</v>
      </c>
      <c r="H97" s="49">
        <f t="shared" si="60"/>
        <v>0</v>
      </c>
      <c r="I97" s="7" t="b">
        <f t="shared" si="47"/>
        <v>1</v>
      </c>
      <c r="L97" s="4">
        <f t="shared" si="61"/>
        <v>0</v>
      </c>
      <c r="M97" s="4">
        <f>IFERROR(VLOOKUP($A97,동부영업본부IU!$A:$G,3,FALSE),0)</f>
        <v>0</v>
      </c>
      <c r="N97" s="4">
        <f>IFERROR(VLOOKUP($A97,동부영업본부IU!$A:$G,4,FALSE),0)</f>
        <v>0</v>
      </c>
      <c r="O97" s="4">
        <f>IFERROR(VLOOKUP($A97,동부영업본부IU!$A:$G,5,FALSE),0)</f>
        <v>0</v>
      </c>
      <c r="P97" s="4">
        <f>IFERROR(VLOOKUP($A97,동부영업본부IU!$A:$G,6,FALSE),0)</f>
        <v>0</v>
      </c>
      <c r="Q97" s="4">
        <f>IFERROR(VLOOKUP($A97,동부영업본부IU!$A:$G,7,FALSE),0)</f>
        <v>0</v>
      </c>
      <c r="R97" s="4" t="b">
        <f t="shared" si="48"/>
        <v>1</v>
      </c>
      <c r="U97" s="7">
        <f t="shared" si="49"/>
        <v>0</v>
      </c>
      <c r="V97" s="4">
        <f t="shared" si="50"/>
        <v>0</v>
      </c>
      <c r="W97" s="4">
        <f t="shared" si="51"/>
        <v>0</v>
      </c>
      <c r="X97" s="4">
        <f t="shared" si="52"/>
        <v>0</v>
      </c>
      <c r="Y97" s="4">
        <f t="shared" si="53"/>
        <v>0</v>
      </c>
      <c r="Z97" s="4" t="b">
        <f t="shared" si="54"/>
        <v>1</v>
      </c>
    </row>
    <row r="98" spans="1:26" ht="16" x14ac:dyDescent="0.25">
      <c r="A98" s="27" t="s">
        <v>214</v>
      </c>
      <c r="B98" s="49">
        <f t="shared" si="62"/>
        <v>0</v>
      </c>
      <c r="C98" s="49">
        <f t="shared" si="55"/>
        <v>0</v>
      </c>
      <c r="D98" s="49">
        <f t="shared" si="56"/>
        <v>0</v>
      </c>
      <c r="E98" s="49">
        <f t="shared" si="57"/>
        <v>0</v>
      </c>
      <c r="F98" s="49">
        <f t="shared" si="58"/>
        <v>0</v>
      </c>
      <c r="G98" s="49">
        <f t="shared" si="59"/>
        <v>0</v>
      </c>
      <c r="H98" s="49">
        <f t="shared" si="60"/>
        <v>0</v>
      </c>
      <c r="I98" s="7" t="b">
        <f t="shared" si="47"/>
        <v>1</v>
      </c>
      <c r="L98" s="4">
        <f t="shared" si="61"/>
        <v>0</v>
      </c>
      <c r="M98" s="4">
        <f>IFERROR(VLOOKUP($A98,동부영업본부IU!$A:$G,3,FALSE),0)</f>
        <v>0</v>
      </c>
      <c r="N98" s="4">
        <f>IFERROR(VLOOKUP($A98,동부영업본부IU!$A:$G,4,FALSE),0)</f>
        <v>0</v>
      </c>
      <c r="O98" s="4">
        <f>IFERROR(VLOOKUP($A98,동부영업본부IU!$A:$G,5,FALSE),0)</f>
        <v>0</v>
      </c>
      <c r="P98" s="4">
        <f>IFERROR(VLOOKUP($A98,동부영업본부IU!$A:$G,6,FALSE),0)</f>
        <v>0</v>
      </c>
      <c r="Q98" s="4">
        <f>IFERROR(VLOOKUP($A98,동부영업본부IU!$A:$G,7,FALSE),0)</f>
        <v>0</v>
      </c>
      <c r="R98" s="4" t="b">
        <f t="shared" si="48"/>
        <v>1</v>
      </c>
      <c r="U98" s="7">
        <f t="shared" si="49"/>
        <v>0</v>
      </c>
      <c r="V98" s="4">
        <f t="shared" si="50"/>
        <v>0</v>
      </c>
      <c r="W98" s="4">
        <f t="shared" si="51"/>
        <v>0</v>
      </c>
      <c r="X98" s="4">
        <f t="shared" si="52"/>
        <v>0</v>
      </c>
      <c r="Y98" s="4">
        <f t="shared" si="53"/>
        <v>0</v>
      </c>
      <c r="Z98" s="4" t="b">
        <f t="shared" si="54"/>
        <v>1</v>
      </c>
    </row>
    <row r="99" spans="1:26" ht="16" x14ac:dyDescent="0.25">
      <c r="A99" s="23" t="s">
        <v>129</v>
      </c>
      <c r="B99" s="49">
        <f t="shared" si="62"/>
        <v>0</v>
      </c>
      <c r="C99" s="49">
        <f t="shared" si="55"/>
        <v>0</v>
      </c>
      <c r="D99" s="49">
        <f t="shared" si="56"/>
        <v>0</v>
      </c>
      <c r="E99" s="49">
        <f t="shared" si="57"/>
        <v>0</v>
      </c>
      <c r="F99" s="49">
        <f t="shared" si="58"/>
        <v>0</v>
      </c>
      <c r="G99" s="49">
        <f t="shared" si="59"/>
        <v>0</v>
      </c>
      <c r="H99" s="49">
        <f t="shared" si="60"/>
        <v>0</v>
      </c>
      <c r="I99" s="7" t="b">
        <f t="shared" si="47"/>
        <v>1</v>
      </c>
      <c r="L99" s="4">
        <f t="shared" si="61"/>
        <v>0</v>
      </c>
      <c r="M99" s="4">
        <f>IFERROR(VLOOKUP($A99,동부영업본부IU!$A:$G,3,FALSE),0)</f>
        <v>0</v>
      </c>
      <c r="N99" s="4">
        <f>IFERROR(VLOOKUP($A99,동부영업본부IU!$A:$G,4,FALSE),0)</f>
        <v>0</v>
      </c>
      <c r="O99" s="4">
        <f>IFERROR(VLOOKUP($A99,동부영업본부IU!$A:$G,5,FALSE),0)</f>
        <v>0</v>
      </c>
      <c r="P99" s="4">
        <f>IFERROR(VLOOKUP($A99,동부영업본부IU!$A:$G,6,FALSE),0)</f>
        <v>0</v>
      </c>
      <c r="Q99" s="4">
        <f>IFERROR(VLOOKUP($A99,동부영업본부IU!$A:$G,7,FALSE),0)</f>
        <v>0</v>
      </c>
      <c r="R99" s="4" t="b">
        <f t="shared" si="48"/>
        <v>1</v>
      </c>
      <c r="U99" s="7">
        <f t="shared" si="49"/>
        <v>0</v>
      </c>
      <c r="V99" s="4">
        <f t="shared" si="50"/>
        <v>0</v>
      </c>
      <c r="W99" s="4">
        <f t="shared" si="51"/>
        <v>0</v>
      </c>
      <c r="X99" s="4">
        <f t="shared" si="52"/>
        <v>0</v>
      </c>
      <c r="Y99" s="4">
        <f t="shared" si="53"/>
        <v>0</v>
      </c>
      <c r="Z99" s="4" t="b">
        <f t="shared" si="54"/>
        <v>1</v>
      </c>
    </row>
    <row r="100" spans="1:26" ht="16" x14ac:dyDescent="0.25">
      <c r="A100" s="23" t="s">
        <v>215</v>
      </c>
      <c r="B100" s="49">
        <f t="shared" si="62"/>
        <v>0</v>
      </c>
      <c r="C100" s="49">
        <f t="shared" si="55"/>
        <v>0</v>
      </c>
      <c r="D100" s="49">
        <f t="shared" si="56"/>
        <v>0</v>
      </c>
      <c r="E100" s="49">
        <f t="shared" si="57"/>
        <v>0</v>
      </c>
      <c r="F100" s="49">
        <f t="shared" si="58"/>
        <v>0</v>
      </c>
      <c r="G100" s="49">
        <f t="shared" si="59"/>
        <v>0</v>
      </c>
      <c r="H100" s="49">
        <f t="shared" si="60"/>
        <v>0</v>
      </c>
      <c r="I100" s="7" t="b">
        <f t="shared" si="47"/>
        <v>1</v>
      </c>
      <c r="L100" s="4">
        <f t="shared" si="61"/>
        <v>0</v>
      </c>
      <c r="M100" s="4">
        <f>IFERROR(VLOOKUP($A100,동부영업본부IU!$A:$G,3,FALSE),0)</f>
        <v>0</v>
      </c>
      <c r="N100" s="4">
        <f>IFERROR(VLOOKUP($A100,동부영업본부IU!$A:$G,4,FALSE),0)</f>
        <v>0</v>
      </c>
      <c r="O100" s="4">
        <f>IFERROR(VLOOKUP($A100,동부영업본부IU!$A:$G,5,FALSE),0)</f>
        <v>0</v>
      </c>
      <c r="P100" s="4">
        <f>IFERROR(VLOOKUP($A100,동부영업본부IU!$A:$G,6,FALSE),0)</f>
        <v>0</v>
      </c>
      <c r="Q100" s="4">
        <f>IFERROR(VLOOKUP($A100,동부영업본부IU!$A:$G,7,FALSE),0)</f>
        <v>0</v>
      </c>
      <c r="R100" s="4" t="b">
        <f t="shared" ref="R100:R165" si="64">L100=SUM(M100:Q100)</f>
        <v>1</v>
      </c>
      <c r="U100" s="7">
        <f t="shared" ref="U100:U133" si="65">M100</f>
        <v>0</v>
      </c>
      <c r="V100" s="4">
        <f t="shared" si="50"/>
        <v>0</v>
      </c>
      <c r="W100" s="4">
        <f t="shared" si="51"/>
        <v>0</v>
      </c>
      <c r="X100" s="4">
        <f t="shared" si="52"/>
        <v>0</v>
      </c>
      <c r="Y100" s="4">
        <f t="shared" si="53"/>
        <v>0</v>
      </c>
      <c r="Z100" s="4" t="b">
        <f t="shared" si="54"/>
        <v>1</v>
      </c>
    </row>
    <row r="101" spans="1:26" ht="16" x14ac:dyDescent="0.25">
      <c r="A101" s="23" t="s">
        <v>336</v>
      </c>
      <c r="B101" s="49">
        <f t="shared" ref="B101" si="66">L101</f>
        <v>0</v>
      </c>
      <c r="C101" s="49">
        <f t="shared" si="55"/>
        <v>0</v>
      </c>
      <c r="D101" s="49">
        <f t="shared" si="56"/>
        <v>0</v>
      </c>
      <c r="E101" s="49">
        <f t="shared" si="57"/>
        <v>0</v>
      </c>
      <c r="F101" s="49">
        <f t="shared" si="58"/>
        <v>0</v>
      </c>
      <c r="G101" s="49">
        <f t="shared" si="59"/>
        <v>0</v>
      </c>
      <c r="H101" s="49">
        <f t="shared" si="60"/>
        <v>0</v>
      </c>
      <c r="I101" s="7" t="b">
        <f t="shared" si="47"/>
        <v>1</v>
      </c>
      <c r="L101" s="4">
        <f t="shared" si="61"/>
        <v>0</v>
      </c>
      <c r="M101" s="4">
        <f>IFERROR(VLOOKUP($A101,동부영업본부IU!$A:$G,3,FALSE),0)</f>
        <v>0</v>
      </c>
      <c r="N101" s="4">
        <f>IFERROR(VLOOKUP($A101,동부영업본부IU!$A:$G,4,FALSE),0)</f>
        <v>0</v>
      </c>
      <c r="O101" s="4">
        <f>IFERROR(VLOOKUP($A101,동부영업본부IU!$A:$G,5,FALSE),0)</f>
        <v>0</v>
      </c>
      <c r="P101" s="4">
        <f>IFERROR(VLOOKUP($A101,동부영업본부IU!$A:$G,6,FALSE),0)</f>
        <v>0</v>
      </c>
      <c r="Q101" s="4">
        <f>IFERROR(VLOOKUP($A101,동부영업본부IU!$A:$G,7,FALSE),0)</f>
        <v>0</v>
      </c>
      <c r="R101" s="4" t="b">
        <f t="shared" si="64"/>
        <v>1</v>
      </c>
      <c r="U101" s="7">
        <f t="shared" si="65"/>
        <v>0</v>
      </c>
      <c r="V101" s="4">
        <f t="shared" si="50"/>
        <v>0</v>
      </c>
      <c r="W101" s="4">
        <f t="shared" si="51"/>
        <v>0</v>
      </c>
      <c r="X101" s="4">
        <f t="shared" si="52"/>
        <v>0</v>
      </c>
      <c r="Y101" s="4">
        <f t="shared" si="53"/>
        <v>0</v>
      </c>
      <c r="Z101" s="4" t="b">
        <f t="shared" si="54"/>
        <v>1</v>
      </c>
    </row>
    <row r="102" spans="1:26" ht="16" x14ac:dyDescent="0.25">
      <c r="A102" s="23" t="s">
        <v>216</v>
      </c>
      <c r="B102" s="49">
        <f t="shared" si="62"/>
        <v>0</v>
      </c>
      <c r="C102" s="49">
        <f t="shared" si="55"/>
        <v>0</v>
      </c>
      <c r="D102" s="49">
        <f t="shared" si="56"/>
        <v>0</v>
      </c>
      <c r="E102" s="49">
        <f t="shared" si="57"/>
        <v>0</v>
      </c>
      <c r="F102" s="49">
        <f t="shared" si="58"/>
        <v>0</v>
      </c>
      <c r="G102" s="49">
        <f t="shared" si="59"/>
        <v>0</v>
      </c>
      <c r="H102" s="49">
        <f t="shared" si="60"/>
        <v>0</v>
      </c>
      <c r="I102" s="7" t="b">
        <f t="shared" si="47"/>
        <v>1</v>
      </c>
      <c r="L102" s="4">
        <f t="shared" si="61"/>
        <v>0</v>
      </c>
      <c r="M102" s="4">
        <f>IFERROR(VLOOKUP($A102,동부영업본부IU!$A:$G,3,FALSE),0)</f>
        <v>0</v>
      </c>
      <c r="N102" s="4">
        <f>IFERROR(VLOOKUP($A102,동부영업본부IU!$A:$G,4,FALSE),0)</f>
        <v>0</v>
      </c>
      <c r="O102" s="4">
        <f>IFERROR(VLOOKUP($A102,동부영업본부IU!$A:$G,5,FALSE),0)</f>
        <v>0</v>
      </c>
      <c r="P102" s="4">
        <f>IFERROR(VLOOKUP($A102,동부영업본부IU!$A:$G,6,FALSE),0)</f>
        <v>0</v>
      </c>
      <c r="Q102" s="4">
        <f>IFERROR(VLOOKUP($A102,동부영업본부IU!$A:$G,7,FALSE),0)</f>
        <v>0</v>
      </c>
      <c r="R102" s="4" t="b">
        <f t="shared" si="64"/>
        <v>1</v>
      </c>
      <c r="U102" s="7">
        <f t="shared" si="65"/>
        <v>0</v>
      </c>
      <c r="V102" s="4">
        <f t="shared" si="50"/>
        <v>0</v>
      </c>
      <c r="W102" s="4">
        <f t="shared" si="51"/>
        <v>0</v>
      </c>
      <c r="X102" s="4">
        <f t="shared" si="52"/>
        <v>0</v>
      </c>
      <c r="Y102" s="4">
        <f t="shared" si="53"/>
        <v>0</v>
      </c>
      <c r="Z102" s="4" t="b">
        <f t="shared" si="54"/>
        <v>1</v>
      </c>
    </row>
    <row r="103" spans="1:26" ht="16" x14ac:dyDescent="0.25">
      <c r="A103" s="23" t="s">
        <v>130</v>
      </c>
      <c r="B103" s="49">
        <f t="shared" si="62"/>
        <v>0</v>
      </c>
      <c r="C103" s="49">
        <f t="shared" si="55"/>
        <v>0</v>
      </c>
      <c r="D103" s="49">
        <f t="shared" si="56"/>
        <v>0</v>
      </c>
      <c r="E103" s="49">
        <f t="shared" si="57"/>
        <v>0</v>
      </c>
      <c r="F103" s="49">
        <f t="shared" si="58"/>
        <v>0</v>
      </c>
      <c r="G103" s="49">
        <f t="shared" si="59"/>
        <v>0</v>
      </c>
      <c r="H103" s="49">
        <f t="shared" si="60"/>
        <v>0</v>
      </c>
      <c r="I103" s="7" t="b">
        <f t="shared" si="47"/>
        <v>1</v>
      </c>
      <c r="L103" s="4">
        <f t="shared" si="61"/>
        <v>0</v>
      </c>
      <c r="M103" s="4">
        <f>IFERROR(VLOOKUP($A103,동부영업본부IU!$A:$G,3,FALSE),0)</f>
        <v>0</v>
      </c>
      <c r="N103" s="4">
        <f>IFERROR(VLOOKUP($A103,동부영업본부IU!$A:$G,4,FALSE),0)</f>
        <v>0</v>
      </c>
      <c r="O103" s="4">
        <f>IFERROR(VLOOKUP($A103,동부영업본부IU!$A:$G,5,FALSE),0)</f>
        <v>0</v>
      </c>
      <c r="P103" s="4">
        <f>IFERROR(VLOOKUP($A103,동부영업본부IU!$A:$G,6,FALSE),0)</f>
        <v>0</v>
      </c>
      <c r="Q103" s="4">
        <f>IFERROR(VLOOKUP($A103,동부영업본부IU!$A:$G,7,FALSE),0)</f>
        <v>0</v>
      </c>
      <c r="R103" s="4" t="b">
        <f t="shared" si="64"/>
        <v>1</v>
      </c>
      <c r="U103" s="7">
        <f t="shared" si="65"/>
        <v>0</v>
      </c>
      <c r="V103" s="4">
        <f t="shared" si="50"/>
        <v>0</v>
      </c>
      <c r="W103" s="4">
        <f t="shared" si="51"/>
        <v>0</v>
      </c>
      <c r="X103" s="4">
        <f t="shared" si="52"/>
        <v>0</v>
      </c>
      <c r="Y103" s="4">
        <f t="shared" si="53"/>
        <v>0</v>
      </c>
      <c r="Z103" s="4" t="b">
        <f t="shared" si="54"/>
        <v>1</v>
      </c>
    </row>
    <row r="104" spans="1:26" ht="16" x14ac:dyDescent="0.25">
      <c r="A104" s="23" t="s">
        <v>57</v>
      </c>
      <c r="B104" s="49">
        <f t="shared" si="62"/>
        <v>0</v>
      </c>
      <c r="C104" s="49">
        <f t="shared" si="55"/>
        <v>0</v>
      </c>
      <c r="D104" s="49">
        <f t="shared" si="56"/>
        <v>0</v>
      </c>
      <c r="E104" s="49">
        <f t="shared" si="57"/>
        <v>0</v>
      </c>
      <c r="F104" s="49">
        <f t="shared" si="58"/>
        <v>0</v>
      </c>
      <c r="G104" s="49">
        <f t="shared" si="59"/>
        <v>0</v>
      </c>
      <c r="H104" s="49">
        <f t="shared" si="60"/>
        <v>0</v>
      </c>
      <c r="I104" s="7" t="b">
        <f t="shared" si="47"/>
        <v>1</v>
      </c>
      <c r="L104" s="4">
        <f t="shared" si="61"/>
        <v>0</v>
      </c>
      <c r="M104" s="4">
        <f>IFERROR(VLOOKUP($A104,동부영업본부IU!$A:$G,3,FALSE),0)</f>
        <v>0</v>
      </c>
      <c r="N104" s="4">
        <f>IFERROR(VLOOKUP($A104,동부영업본부IU!$A:$G,4,FALSE),0)</f>
        <v>0</v>
      </c>
      <c r="O104" s="4">
        <f>IFERROR(VLOOKUP($A104,동부영업본부IU!$A:$G,5,FALSE),0)</f>
        <v>0</v>
      </c>
      <c r="P104" s="4">
        <f>IFERROR(VLOOKUP($A104,동부영업본부IU!$A:$G,6,FALSE),0)</f>
        <v>0</v>
      </c>
      <c r="Q104" s="4">
        <f>IFERROR(VLOOKUP($A104,동부영업본부IU!$A:$G,7,FALSE),0)</f>
        <v>0</v>
      </c>
      <c r="R104" s="4" t="b">
        <f t="shared" si="64"/>
        <v>1</v>
      </c>
      <c r="U104" s="7">
        <f t="shared" si="65"/>
        <v>0</v>
      </c>
      <c r="V104" s="4">
        <f t="shared" si="50"/>
        <v>0</v>
      </c>
      <c r="W104" s="4">
        <f t="shared" si="51"/>
        <v>0</v>
      </c>
      <c r="X104" s="4">
        <f t="shared" si="52"/>
        <v>0</v>
      </c>
      <c r="Y104" s="4">
        <f t="shared" si="53"/>
        <v>0</v>
      </c>
      <c r="Z104" s="4" t="b">
        <f t="shared" si="54"/>
        <v>1</v>
      </c>
    </row>
    <row r="105" spans="1:26" ht="16" x14ac:dyDescent="0.25">
      <c r="A105" s="23" t="s">
        <v>58</v>
      </c>
      <c r="B105" s="49">
        <f t="shared" si="62"/>
        <v>0</v>
      </c>
      <c r="C105" s="49">
        <f t="shared" si="55"/>
        <v>0</v>
      </c>
      <c r="D105" s="49">
        <f t="shared" si="56"/>
        <v>0</v>
      </c>
      <c r="E105" s="49">
        <f t="shared" si="57"/>
        <v>0</v>
      </c>
      <c r="F105" s="49">
        <f t="shared" si="58"/>
        <v>0</v>
      </c>
      <c r="G105" s="49">
        <f t="shared" si="59"/>
        <v>0</v>
      </c>
      <c r="H105" s="49">
        <f t="shared" si="60"/>
        <v>0</v>
      </c>
      <c r="I105" s="7" t="b">
        <f t="shared" si="47"/>
        <v>1</v>
      </c>
      <c r="L105" s="4">
        <f t="shared" si="61"/>
        <v>0</v>
      </c>
      <c r="M105" s="4">
        <f>IFERROR(VLOOKUP($A105,동부영업본부IU!$A:$G,3,FALSE),0)</f>
        <v>0</v>
      </c>
      <c r="N105" s="4">
        <f>IFERROR(VLOOKUP($A105,동부영업본부IU!$A:$G,4,FALSE),0)</f>
        <v>0</v>
      </c>
      <c r="O105" s="4">
        <f>IFERROR(VLOOKUP($A105,동부영업본부IU!$A:$G,5,FALSE),0)</f>
        <v>0</v>
      </c>
      <c r="P105" s="4">
        <f>IFERROR(VLOOKUP($A105,동부영업본부IU!$A:$G,6,FALSE),0)</f>
        <v>0</v>
      </c>
      <c r="Q105" s="4">
        <f>IFERROR(VLOOKUP($A105,동부영업본부IU!$A:$G,7,FALSE),0)</f>
        <v>0</v>
      </c>
      <c r="R105" s="4" t="b">
        <f t="shared" si="64"/>
        <v>1</v>
      </c>
      <c r="U105" s="7">
        <f t="shared" si="65"/>
        <v>0</v>
      </c>
      <c r="V105" s="4">
        <f t="shared" si="50"/>
        <v>0</v>
      </c>
      <c r="W105" s="4">
        <f t="shared" si="51"/>
        <v>0</v>
      </c>
      <c r="X105" s="4">
        <f t="shared" si="52"/>
        <v>0</v>
      </c>
      <c r="Y105" s="4">
        <f t="shared" si="53"/>
        <v>0</v>
      </c>
      <c r="Z105" s="4" t="b">
        <f t="shared" si="54"/>
        <v>1</v>
      </c>
    </row>
    <row r="106" spans="1:26" ht="16" x14ac:dyDescent="0.25">
      <c r="A106" s="23" t="s">
        <v>59</v>
      </c>
      <c r="B106" s="49">
        <f t="shared" si="62"/>
        <v>0</v>
      </c>
      <c r="C106" s="49">
        <f t="shared" si="55"/>
        <v>0</v>
      </c>
      <c r="D106" s="49">
        <f t="shared" si="56"/>
        <v>0</v>
      </c>
      <c r="E106" s="49">
        <f t="shared" si="57"/>
        <v>0</v>
      </c>
      <c r="F106" s="49">
        <f t="shared" si="58"/>
        <v>0</v>
      </c>
      <c r="G106" s="49">
        <f t="shared" si="59"/>
        <v>0</v>
      </c>
      <c r="H106" s="49">
        <f t="shared" si="60"/>
        <v>0</v>
      </c>
      <c r="I106" s="7" t="b">
        <f t="shared" si="47"/>
        <v>1</v>
      </c>
      <c r="L106" s="4">
        <f t="shared" si="61"/>
        <v>0</v>
      </c>
      <c r="M106" s="4">
        <f>IFERROR(VLOOKUP($A106,동부영업본부IU!$A:$G,3,FALSE),0)</f>
        <v>0</v>
      </c>
      <c r="N106" s="4">
        <f>IFERROR(VLOOKUP($A106,동부영업본부IU!$A:$G,4,FALSE),0)</f>
        <v>0</v>
      </c>
      <c r="O106" s="4">
        <f>IFERROR(VLOOKUP($A106,동부영업본부IU!$A:$G,5,FALSE),0)</f>
        <v>0</v>
      </c>
      <c r="P106" s="4">
        <f>IFERROR(VLOOKUP($A106,동부영업본부IU!$A:$G,6,FALSE),0)</f>
        <v>0</v>
      </c>
      <c r="Q106" s="4">
        <f>IFERROR(VLOOKUP($A106,동부영업본부IU!$A:$G,7,FALSE),0)</f>
        <v>0</v>
      </c>
      <c r="R106" s="4" t="b">
        <f t="shared" si="64"/>
        <v>1</v>
      </c>
      <c r="U106" s="7">
        <f t="shared" si="65"/>
        <v>0</v>
      </c>
      <c r="V106" s="4">
        <f t="shared" si="50"/>
        <v>0</v>
      </c>
      <c r="W106" s="4">
        <f t="shared" si="51"/>
        <v>0</v>
      </c>
      <c r="X106" s="4">
        <f t="shared" si="52"/>
        <v>0</v>
      </c>
      <c r="Y106" s="4">
        <f t="shared" si="53"/>
        <v>0</v>
      </c>
      <c r="Z106" s="4" t="b">
        <f t="shared" si="54"/>
        <v>1</v>
      </c>
    </row>
    <row r="107" spans="1:26" ht="16" x14ac:dyDescent="0.25">
      <c r="A107" s="28" t="s">
        <v>217</v>
      </c>
      <c r="B107" s="49">
        <f t="shared" si="62"/>
        <v>0</v>
      </c>
      <c r="C107" s="49">
        <f t="shared" si="55"/>
        <v>0</v>
      </c>
      <c r="D107" s="49">
        <f t="shared" si="56"/>
        <v>0</v>
      </c>
      <c r="E107" s="49">
        <f t="shared" si="57"/>
        <v>0</v>
      </c>
      <c r="F107" s="49">
        <f t="shared" si="58"/>
        <v>0</v>
      </c>
      <c r="G107" s="49">
        <f t="shared" si="59"/>
        <v>0</v>
      </c>
      <c r="H107" s="49">
        <f t="shared" si="60"/>
        <v>0</v>
      </c>
      <c r="I107" s="7" t="b">
        <f t="shared" si="47"/>
        <v>1</v>
      </c>
      <c r="L107" s="4">
        <f t="shared" si="61"/>
        <v>0</v>
      </c>
      <c r="M107" s="4">
        <f>IFERROR(VLOOKUP($A107,동부영업본부IU!$A:$G,3,FALSE),0)</f>
        <v>0</v>
      </c>
      <c r="N107" s="4">
        <f>IFERROR(VLOOKUP($A107,동부영업본부IU!$A:$G,4,FALSE),0)</f>
        <v>0</v>
      </c>
      <c r="O107" s="4">
        <f>IFERROR(VLOOKUP($A107,동부영업본부IU!$A:$G,5,FALSE),0)</f>
        <v>0</v>
      </c>
      <c r="P107" s="4">
        <f>IFERROR(VLOOKUP($A107,동부영업본부IU!$A:$G,6,FALSE),0)</f>
        <v>0</v>
      </c>
      <c r="Q107" s="4">
        <f>IFERROR(VLOOKUP($A107,동부영업본부IU!$A:$G,7,FALSE),0)</f>
        <v>0</v>
      </c>
      <c r="R107" s="4" t="b">
        <f t="shared" si="64"/>
        <v>1</v>
      </c>
      <c r="U107" s="7">
        <f t="shared" si="65"/>
        <v>0</v>
      </c>
      <c r="V107" s="4">
        <f t="shared" si="50"/>
        <v>0</v>
      </c>
      <c r="W107" s="4">
        <f t="shared" si="51"/>
        <v>0</v>
      </c>
      <c r="X107" s="4">
        <f t="shared" si="52"/>
        <v>0</v>
      </c>
      <c r="Y107" s="4">
        <f t="shared" si="53"/>
        <v>0</v>
      </c>
      <c r="Z107" s="4" t="b">
        <f t="shared" si="54"/>
        <v>1</v>
      </c>
    </row>
    <row r="108" spans="1:26" ht="16" x14ac:dyDescent="0.25">
      <c r="A108" s="26" t="s">
        <v>60</v>
      </c>
      <c r="B108" s="49">
        <f t="shared" si="62"/>
        <v>19565527</v>
      </c>
      <c r="C108" s="49">
        <f t="shared" si="55"/>
        <v>6384359</v>
      </c>
      <c r="D108" s="49">
        <f t="shared" si="56"/>
        <v>13181168</v>
      </c>
      <c r="E108" s="49">
        <f t="shared" si="57"/>
        <v>0</v>
      </c>
      <c r="F108" s="49">
        <f t="shared" si="58"/>
        <v>0</v>
      </c>
      <c r="G108" s="49">
        <f t="shared" si="59"/>
        <v>0</v>
      </c>
      <c r="H108" s="49">
        <f t="shared" si="60"/>
        <v>0</v>
      </c>
      <c r="I108" s="7" t="b">
        <f t="shared" si="47"/>
        <v>1</v>
      </c>
      <c r="L108" s="4">
        <f t="shared" si="61"/>
        <v>19565527</v>
      </c>
      <c r="M108" s="4">
        <f>IFERROR(VLOOKUP($A108,동부영업본부IU!$A:$G,3,FALSE),0)</f>
        <v>0</v>
      </c>
      <c r="N108" s="4">
        <f>IFERROR(VLOOKUP($A108,동부영업본부IU!$A:$G,4,FALSE),0)</f>
        <v>6384359</v>
      </c>
      <c r="O108" s="4">
        <f>IFERROR(VLOOKUP($A108,동부영업본부IU!$A:$G,5,FALSE),0)</f>
        <v>13181168</v>
      </c>
      <c r="P108" s="4">
        <f>IFERROR(VLOOKUP($A108,동부영업본부IU!$A:$G,6,FALSE),0)</f>
        <v>0</v>
      </c>
      <c r="Q108" s="4">
        <f>IFERROR(VLOOKUP($A108,동부영업본부IU!$A:$G,7,FALSE),0)</f>
        <v>0</v>
      </c>
      <c r="R108" s="4" t="b">
        <f t="shared" si="64"/>
        <v>1</v>
      </c>
      <c r="U108" s="7">
        <f t="shared" si="65"/>
        <v>0</v>
      </c>
      <c r="V108" s="4">
        <f t="shared" si="50"/>
        <v>0</v>
      </c>
      <c r="W108" s="4">
        <f t="shared" si="51"/>
        <v>0</v>
      </c>
      <c r="X108" s="4">
        <f t="shared" si="52"/>
        <v>0</v>
      </c>
      <c r="Y108" s="4">
        <f t="shared" si="53"/>
        <v>0</v>
      </c>
      <c r="Z108" s="4" t="b">
        <f t="shared" si="54"/>
        <v>1</v>
      </c>
    </row>
    <row r="109" spans="1:26" ht="16" x14ac:dyDescent="0.25">
      <c r="A109" s="28" t="s">
        <v>257</v>
      </c>
      <c r="B109" s="49">
        <f t="shared" si="62"/>
        <v>0</v>
      </c>
      <c r="C109" s="49">
        <f t="shared" si="55"/>
        <v>0</v>
      </c>
      <c r="D109" s="49">
        <f t="shared" si="56"/>
        <v>0</v>
      </c>
      <c r="E109" s="49">
        <f t="shared" si="57"/>
        <v>0</v>
      </c>
      <c r="F109" s="49">
        <f t="shared" si="58"/>
        <v>0</v>
      </c>
      <c r="G109" s="49">
        <f t="shared" si="59"/>
        <v>0</v>
      </c>
      <c r="H109" s="49">
        <f t="shared" si="60"/>
        <v>0</v>
      </c>
      <c r="I109" s="7" t="b">
        <f t="shared" si="47"/>
        <v>1</v>
      </c>
      <c r="L109" s="4">
        <f t="shared" si="61"/>
        <v>0</v>
      </c>
      <c r="M109" s="4">
        <f>IFERROR(VLOOKUP($A109,동부영업본부IU!$A:$G,3,FALSE),0)</f>
        <v>0</v>
      </c>
      <c r="N109" s="4">
        <f>IFERROR(VLOOKUP($A109,동부영업본부IU!$A:$G,4,FALSE),0)</f>
        <v>0</v>
      </c>
      <c r="O109" s="4">
        <f>IFERROR(VLOOKUP($A109,동부영업본부IU!$A:$G,5,FALSE),0)</f>
        <v>0</v>
      </c>
      <c r="P109" s="4">
        <f>IFERROR(VLOOKUP($A109,동부영업본부IU!$A:$G,6,FALSE),0)</f>
        <v>0</v>
      </c>
      <c r="Q109" s="4">
        <f>IFERROR(VLOOKUP($A109,동부영업본부IU!$A:$G,7,FALSE),0)</f>
        <v>0</v>
      </c>
      <c r="R109" s="4" t="b">
        <f t="shared" si="64"/>
        <v>1</v>
      </c>
      <c r="U109" s="7">
        <f t="shared" si="65"/>
        <v>0</v>
      </c>
      <c r="V109" s="4">
        <f t="shared" si="50"/>
        <v>0</v>
      </c>
      <c r="W109" s="4">
        <f t="shared" si="51"/>
        <v>0</v>
      </c>
      <c r="X109" s="4">
        <f t="shared" si="52"/>
        <v>0</v>
      </c>
      <c r="Y109" s="4">
        <f t="shared" si="53"/>
        <v>0</v>
      </c>
      <c r="Z109" s="4" t="b">
        <f t="shared" si="54"/>
        <v>1</v>
      </c>
    </row>
    <row r="110" spans="1:26" ht="16" x14ac:dyDescent="0.25">
      <c r="A110" s="28" t="s">
        <v>330</v>
      </c>
      <c r="B110" s="49">
        <f t="shared" ref="B110:B112" si="67">L110</f>
        <v>0</v>
      </c>
      <c r="C110" s="49">
        <f t="shared" si="55"/>
        <v>0</v>
      </c>
      <c r="D110" s="49">
        <f t="shared" si="56"/>
        <v>0</v>
      </c>
      <c r="E110" s="49">
        <f t="shared" si="57"/>
        <v>0</v>
      </c>
      <c r="F110" s="49">
        <f t="shared" si="58"/>
        <v>0</v>
      </c>
      <c r="G110" s="49">
        <f t="shared" si="59"/>
        <v>0</v>
      </c>
      <c r="H110" s="49">
        <f t="shared" si="60"/>
        <v>0</v>
      </c>
      <c r="I110" s="7" t="b">
        <f t="shared" si="47"/>
        <v>1</v>
      </c>
      <c r="L110" s="4">
        <f t="shared" si="61"/>
        <v>0</v>
      </c>
      <c r="M110" s="4">
        <f>IFERROR(VLOOKUP($A110,동부영업본부IU!$A:$G,3,FALSE),0)</f>
        <v>0</v>
      </c>
      <c r="N110" s="4">
        <f>IFERROR(VLOOKUP($A110,동부영업본부IU!$A:$G,4,FALSE),0)</f>
        <v>0</v>
      </c>
      <c r="O110" s="4">
        <f>IFERROR(VLOOKUP($A110,동부영업본부IU!$A:$G,5,FALSE),0)</f>
        <v>0</v>
      </c>
      <c r="P110" s="4">
        <f>IFERROR(VLOOKUP($A110,동부영업본부IU!$A:$G,6,FALSE),0)</f>
        <v>0</v>
      </c>
      <c r="Q110" s="4">
        <f>IFERROR(VLOOKUP($A110,동부영업본부IU!$A:$G,7,FALSE),0)</f>
        <v>0</v>
      </c>
      <c r="R110" s="4" t="b">
        <f t="shared" si="64"/>
        <v>1</v>
      </c>
      <c r="U110" s="7">
        <f t="shared" si="65"/>
        <v>0</v>
      </c>
      <c r="V110" s="4">
        <f t="shared" si="50"/>
        <v>0</v>
      </c>
      <c r="W110" s="4">
        <f t="shared" si="51"/>
        <v>0</v>
      </c>
      <c r="X110" s="4">
        <f t="shared" si="52"/>
        <v>0</v>
      </c>
      <c r="Y110" s="4">
        <f t="shared" si="53"/>
        <v>0</v>
      </c>
      <c r="Z110" s="4" t="b">
        <f t="shared" si="54"/>
        <v>1</v>
      </c>
    </row>
    <row r="111" spans="1:26" ht="16" x14ac:dyDescent="0.25">
      <c r="A111" s="28" t="s">
        <v>332</v>
      </c>
      <c r="B111" s="49">
        <f t="shared" ref="B111" si="68">L111</f>
        <v>0</v>
      </c>
      <c r="C111" s="49">
        <f t="shared" si="55"/>
        <v>0</v>
      </c>
      <c r="D111" s="49">
        <f t="shared" si="56"/>
        <v>0</v>
      </c>
      <c r="E111" s="49">
        <f t="shared" si="57"/>
        <v>0</v>
      </c>
      <c r="F111" s="49">
        <f t="shared" si="58"/>
        <v>0</v>
      </c>
      <c r="G111" s="49">
        <f t="shared" si="59"/>
        <v>0</v>
      </c>
      <c r="H111" s="49">
        <f t="shared" si="60"/>
        <v>0</v>
      </c>
      <c r="I111" s="7" t="b">
        <f t="shared" si="47"/>
        <v>1</v>
      </c>
      <c r="L111" s="4">
        <f t="shared" si="61"/>
        <v>0</v>
      </c>
      <c r="M111" s="4">
        <f>IFERROR(VLOOKUP($A111,동부영업본부IU!$A:$G,3,FALSE),0)</f>
        <v>0</v>
      </c>
      <c r="N111" s="4">
        <f>IFERROR(VLOOKUP($A111,동부영업본부IU!$A:$G,4,FALSE),0)</f>
        <v>0</v>
      </c>
      <c r="O111" s="4">
        <f>IFERROR(VLOOKUP($A111,동부영업본부IU!$A:$G,5,FALSE),0)</f>
        <v>0</v>
      </c>
      <c r="P111" s="4">
        <f>IFERROR(VLOOKUP($A111,동부영업본부IU!$A:$G,6,FALSE),0)</f>
        <v>0</v>
      </c>
      <c r="Q111" s="4">
        <f>IFERROR(VLOOKUP($A111,동부영업본부IU!$A:$G,7,FALSE),0)</f>
        <v>0</v>
      </c>
      <c r="R111" s="4" t="b">
        <f t="shared" si="64"/>
        <v>1</v>
      </c>
      <c r="U111" s="7">
        <f t="shared" si="65"/>
        <v>0</v>
      </c>
      <c r="V111" s="4">
        <f t="shared" si="50"/>
        <v>0</v>
      </c>
      <c r="W111" s="4">
        <f t="shared" si="51"/>
        <v>0</v>
      </c>
      <c r="X111" s="4">
        <f t="shared" si="52"/>
        <v>0</v>
      </c>
      <c r="Y111" s="4">
        <f t="shared" si="53"/>
        <v>0</v>
      </c>
      <c r="Z111" s="4" t="b">
        <f t="shared" si="54"/>
        <v>1</v>
      </c>
    </row>
    <row r="112" spans="1:26" ht="16" x14ac:dyDescent="0.25">
      <c r="A112" s="28" t="s">
        <v>331</v>
      </c>
      <c r="B112" s="49">
        <f t="shared" si="67"/>
        <v>0</v>
      </c>
      <c r="C112" s="49">
        <f t="shared" si="55"/>
        <v>0</v>
      </c>
      <c r="D112" s="49">
        <f t="shared" si="56"/>
        <v>0</v>
      </c>
      <c r="E112" s="49">
        <f t="shared" si="57"/>
        <v>0</v>
      </c>
      <c r="F112" s="49">
        <f t="shared" si="58"/>
        <v>0</v>
      </c>
      <c r="G112" s="49">
        <f t="shared" si="59"/>
        <v>0</v>
      </c>
      <c r="H112" s="49">
        <f t="shared" si="60"/>
        <v>0</v>
      </c>
      <c r="I112" s="7" t="b">
        <f t="shared" si="47"/>
        <v>1</v>
      </c>
      <c r="L112" s="4">
        <f t="shared" si="61"/>
        <v>0</v>
      </c>
      <c r="M112" s="4">
        <f>IFERROR(VLOOKUP($A112,동부영업본부IU!$A:$G,3,FALSE),0)</f>
        <v>0</v>
      </c>
      <c r="N112" s="4">
        <f>IFERROR(VLOOKUP($A112,동부영업본부IU!$A:$G,4,FALSE),0)</f>
        <v>0</v>
      </c>
      <c r="O112" s="4">
        <f>IFERROR(VLOOKUP($A112,동부영업본부IU!$A:$G,5,FALSE),0)</f>
        <v>0</v>
      </c>
      <c r="P112" s="4">
        <f>IFERROR(VLOOKUP($A112,동부영업본부IU!$A:$G,6,FALSE),0)</f>
        <v>0</v>
      </c>
      <c r="Q112" s="4">
        <f>IFERROR(VLOOKUP($A112,동부영업본부IU!$A:$G,7,FALSE),0)</f>
        <v>0</v>
      </c>
      <c r="R112" s="4" t="b">
        <f t="shared" si="64"/>
        <v>1</v>
      </c>
      <c r="U112" s="7">
        <f t="shared" si="65"/>
        <v>0</v>
      </c>
      <c r="V112" s="4">
        <f t="shared" si="50"/>
        <v>0</v>
      </c>
      <c r="W112" s="4">
        <f t="shared" si="51"/>
        <v>0</v>
      </c>
      <c r="X112" s="4">
        <f t="shared" si="52"/>
        <v>0</v>
      </c>
      <c r="Y112" s="4">
        <f t="shared" si="53"/>
        <v>0</v>
      </c>
      <c r="Z112" s="4" t="b">
        <f t="shared" si="54"/>
        <v>1</v>
      </c>
    </row>
    <row r="113" spans="1:26" ht="16" x14ac:dyDescent="0.25">
      <c r="A113" s="24" t="s">
        <v>61</v>
      </c>
      <c r="B113" s="49">
        <f t="shared" si="62"/>
        <v>6604600</v>
      </c>
      <c r="C113" s="49">
        <f t="shared" si="55"/>
        <v>3106700</v>
      </c>
      <c r="D113" s="49">
        <f t="shared" si="56"/>
        <v>1237200</v>
      </c>
      <c r="E113" s="49">
        <f t="shared" si="57"/>
        <v>183850.98954281429</v>
      </c>
      <c r="F113" s="49">
        <f t="shared" si="58"/>
        <v>1394400</v>
      </c>
      <c r="G113" s="49">
        <f t="shared" si="59"/>
        <v>647700</v>
      </c>
      <c r="H113" s="49">
        <f t="shared" si="60"/>
        <v>34749.010457185708</v>
      </c>
      <c r="I113" s="7" t="b">
        <f t="shared" si="47"/>
        <v>1</v>
      </c>
      <c r="L113" s="4">
        <f t="shared" si="61"/>
        <v>6604600</v>
      </c>
      <c r="M113" s="4">
        <f>IFERROR(VLOOKUP($A113,동부영업본부IU!$A:$G,3,FALSE),0)</f>
        <v>218600</v>
      </c>
      <c r="N113" s="4">
        <f>IFERROR(VLOOKUP($A113,동부영업본부IU!$A:$G,4,FALSE),0)</f>
        <v>3106700</v>
      </c>
      <c r="O113" s="4">
        <f>IFERROR(VLOOKUP($A113,동부영업본부IU!$A:$G,5,FALSE),0)</f>
        <v>1237200</v>
      </c>
      <c r="P113" s="4">
        <f>IFERROR(VLOOKUP($A113,동부영업본부IU!$A:$G,6,FALSE),0)</f>
        <v>1394400</v>
      </c>
      <c r="Q113" s="4">
        <f>IFERROR(VLOOKUP($A113,동부영업본부IU!$A:$G,7,FALSE),0)</f>
        <v>647700</v>
      </c>
      <c r="R113" s="4" t="b">
        <f t="shared" si="64"/>
        <v>1</v>
      </c>
      <c r="U113" s="7">
        <f t="shared" si="65"/>
        <v>218600</v>
      </c>
      <c r="V113" s="4">
        <f t="shared" si="50"/>
        <v>100602.96512287867</v>
      </c>
      <c r="W113" s="4">
        <f t="shared" si="51"/>
        <v>83248.024419935624</v>
      </c>
      <c r="X113" s="4">
        <f t="shared" si="52"/>
        <v>20483.913195775702</v>
      </c>
      <c r="Y113" s="4">
        <f t="shared" si="53"/>
        <v>14265.097261410006</v>
      </c>
      <c r="Z113" s="4" t="b">
        <f t="shared" si="54"/>
        <v>1</v>
      </c>
    </row>
    <row r="114" spans="1:26" ht="16" x14ac:dyDescent="0.25">
      <c r="A114" s="23" t="s">
        <v>62</v>
      </c>
      <c r="B114" s="49">
        <f t="shared" si="62"/>
        <v>5218600</v>
      </c>
      <c r="C114" s="49">
        <f t="shared" si="55"/>
        <v>2736700</v>
      </c>
      <c r="D114" s="49">
        <f t="shared" si="56"/>
        <v>831200</v>
      </c>
      <c r="E114" s="49">
        <f t="shared" si="57"/>
        <v>183850.98954281429</v>
      </c>
      <c r="F114" s="49">
        <f t="shared" si="58"/>
        <v>1002400</v>
      </c>
      <c r="G114" s="49">
        <f t="shared" si="59"/>
        <v>429700</v>
      </c>
      <c r="H114" s="49">
        <f t="shared" si="60"/>
        <v>34749.010457185708</v>
      </c>
      <c r="I114" s="7" t="b">
        <f t="shared" si="47"/>
        <v>1</v>
      </c>
      <c r="L114" s="4">
        <f t="shared" si="61"/>
        <v>5218600</v>
      </c>
      <c r="M114" s="4">
        <f>IFERROR(VLOOKUP($A114,동부영업본부IU!$A:$G,3,FALSE),0)</f>
        <v>218600</v>
      </c>
      <c r="N114" s="4">
        <f>IFERROR(VLOOKUP($A114,동부영업본부IU!$A:$G,4,FALSE),0)</f>
        <v>2736700</v>
      </c>
      <c r="O114" s="4">
        <f>IFERROR(VLOOKUP($A114,동부영업본부IU!$A:$G,5,FALSE),0)</f>
        <v>831200</v>
      </c>
      <c r="P114" s="4">
        <f>IFERROR(VLOOKUP($A114,동부영업본부IU!$A:$G,6,FALSE),0)</f>
        <v>1002400</v>
      </c>
      <c r="Q114" s="4">
        <f>IFERROR(VLOOKUP($A114,동부영업본부IU!$A:$G,7,FALSE),0)</f>
        <v>429700</v>
      </c>
      <c r="R114" s="4" t="b">
        <f t="shared" si="64"/>
        <v>1</v>
      </c>
      <c r="U114" s="7">
        <f t="shared" si="65"/>
        <v>218600</v>
      </c>
      <c r="V114" s="4">
        <f t="shared" si="50"/>
        <v>100602.96512287867</v>
      </c>
      <c r="W114" s="4">
        <f t="shared" si="51"/>
        <v>83248.024419935624</v>
      </c>
      <c r="X114" s="4">
        <f t="shared" si="52"/>
        <v>20483.913195775702</v>
      </c>
      <c r="Y114" s="4">
        <f t="shared" si="53"/>
        <v>14265.097261410006</v>
      </c>
      <c r="Z114" s="4" t="b">
        <f t="shared" si="54"/>
        <v>1</v>
      </c>
    </row>
    <row r="115" spans="1:26" ht="16" x14ac:dyDescent="0.25">
      <c r="A115" s="23" t="s">
        <v>382</v>
      </c>
      <c r="B115" s="49">
        <f t="shared" ref="B115" si="69">L115</f>
        <v>0</v>
      </c>
      <c r="C115" s="49">
        <f t="shared" ref="C115" si="70">N115</f>
        <v>0</v>
      </c>
      <c r="D115" s="49">
        <f t="shared" ref="D115" si="71">O115</f>
        <v>0</v>
      </c>
      <c r="E115" s="49">
        <f t="shared" ref="E115" si="72">V115+W115</f>
        <v>0</v>
      </c>
      <c r="F115" s="49">
        <f t="shared" ref="F115" si="73">P115</f>
        <v>0</v>
      </c>
      <c r="G115" s="49">
        <f t="shared" ref="G115" si="74">Q115</f>
        <v>0</v>
      </c>
      <c r="H115" s="49">
        <f t="shared" ref="H115" si="75">X115+Y115</f>
        <v>0</v>
      </c>
      <c r="I115" s="7" t="b">
        <f t="shared" ref="I115" si="76">B115=SUM(C115:H115)</f>
        <v>1</v>
      </c>
      <c r="L115" s="4">
        <f t="shared" si="61"/>
        <v>0</v>
      </c>
      <c r="M115" s="4">
        <f>IFERROR(VLOOKUP($A115,동부영업본부IU!$A:$G,3,FALSE),0)</f>
        <v>0</v>
      </c>
      <c r="N115" s="4">
        <f>IFERROR(VLOOKUP($A115,동부영업본부IU!$A:$G,4,FALSE),0)</f>
        <v>0</v>
      </c>
      <c r="O115" s="4">
        <f>IFERROR(VLOOKUP($A115,동부영업본부IU!$A:$G,5,FALSE),0)</f>
        <v>0</v>
      </c>
      <c r="P115" s="4">
        <f>IFERROR(VLOOKUP($A115,동부영업본부IU!$A:$G,6,FALSE),0)</f>
        <v>0</v>
      </c>
      <c r="Q115" s="4">
        <f>IFERROR(VLOOKUP($A115,동부영업본부IU!$A:$G,7,FALSE),0)</f>
        <v>0</v>
      </c>
      <c r="R115" s="4" t="b">
        <f t="shared" si="64"/>
        <v>1</v>
      </c>
      <c r="U115" s="7">
        <f t="shared" ref="U115" si="77">M115</f>
        <v>0</v>
      </c>
      <c r="V115" s="4">
        <f t="shared" si="50"/>
        <v>0</v>
      </c>
      <c r="W115" s="4">
        <f t="shared" si="51"/>
        <v>0</v>
      </c>
      <c r="X115" s="4">
        <f t="shared" si="52"/>
        <v>0</v>
      </c>
      <c r="Y115" s="4">
        <f t="shared" si="53"/>
        <v>0</v>
      </c>
      <c r="Z115" s="4" t="b">
        <f t="shared" ref="Z115" si="78">U115=SUM(V115:Y115)</f>
        <v>1</v>
      </c>
    </row>
    <row r="116" spans="1:26" ht="16" x14ac:dyDescent="0.25">
      <c r="A116" s="23" t="s">
        <v>218</v>
      </c>
      <c r="B116" s="49">
        <f t="shared" si="62"/>
        <v>0</v>
      </c>
      <c r="C116" s="49">
        <f t="shared" si="55"/>
        <v>0</v>
      </c>
      <c r="D116" s="49">
        <f t="shared" si="56"/>
        <v>0</v>
      </c>
      <c r="E116" s="49">
        <f t="shared" si="57"/>
        <v>0</v>
      </c>
      <c r="F116" s="49">
        <f t="shared" si="58"/>
        <v>0</v>
      </c>
      <c r="G116" s="49">
        <f t="shared" si="59"/>
        <v>0</v>
      </c>
      <c r="H116" s="49">
        <f t="shared" si="60"/>
        <v>0</v>
      </c>
      <c r="I116" s="7" t="b">
        <f t="shared" si="47"/>
        <v>1</v>
      </c>
      <c r="L116" s="4">
        <f t="shared" si="61"/>
        <v>0</v>
      </c>
      <c r="M116" s="4">
        <f>IFERROR(VLOOKUP($A116,동부영업본부IU!$A:$G,3,FALSE),0)</f>
        <v>0</v>
      </c>
      <c r="N116" s="4">
        <f>IFERROR(VLOOKUP($A116,동부영업본부IU!$A:$G,4,FALSE),0)</f>
        <v>0</v>
      </c>
      <c r="O116" s="4">
        <f>IFERROR(VLOOKUP($A116,동부영업본부IU!$A:$G,5,FALSE),0)</f>
        <v>0</v>
      </c>
      <c r="P116" s="4">
        <f>IFERROR(VLOOKUP($A116,동부영업본부IU!$A:$G,6,FALSE),0)</f>
        <v>0</v>
      </c>
      <c r="Q116" s="4">
        <f>IFERROR(VLOOKUP($A116,동부영업본부IU!$A:$G,7,FALSE),0)</f>
        <v>0</v>
      </c>
      <c r="R116" s="4" t="b">
        <f t="shared" si="64"/>
        <v>1</v>
      </c>
      <c r="U116" s="7">
        <f t="shared" si="65"/>
        <v>0</v>
      </c>
      <c r="V116" s="4">
        <f t="shared" si="50"/>
        <v>0</v>
      </c>
      <c r="W116" s="4">
        <f t="shared" si="51"/>
        <v>0</v>
      </c>
      <c r="X116" s="4">
        <f t="shared" si="52"/>
        <v>0</v>
      </c>
      <c r="Y116" s="4">
        <f t="shared" si="53"/>
        <v>0</v>
      </c>
      <c r="Z116" s="4" t="b">
        <f t="shared" si="54"/>
        <v>1</v>
      </c>
    </row>
    <row r="117" spans="1:26" ht="16" x14ac:dyDescent="0.25">
      <c r="A117" s="177" t="s">
        <v>412</v>
      </c>
      <c r="B117" s="181">
        <f t="shared" ref="B117" si="79">L117</f>
        <v>1386000</v>
      </c>
      <c r="C117" s="181">
        <f t="shared" ref="C117" si="80">N117</f>
        <v>370000</v>
      </c>
      <c r="D117" s="181">
        <f t="shared" ref="D117" si="81">O117</f>
        <v>406000</v>
      </c>
      <c r="E117" s="181">
        <f t="shared" ref="E117" si="82">V117+W117</f>
        <v>0</v>
      </c>
      <c r="F117" s="181">
        <f t="shared" ref="F117" si="83">P117</f>
        <v>392000</v>
      </c>
      <c r="G117" s="181">
        <f t="shared" ref="G117" si="84">Q117</f>
        <v>218000</v>
      </c>
      <c r="H117" s="181">
        <f t="shared" ref="H117" si="85">X117+Y117</f>
        <v>0</v>
      </c>
      <c r="I117" s="7" t="b">
        <f t="shared" ref="I117" si="86">B117=SUM(C117:H117)</f>
        <v>1</v>
      </c>
      <c r="L117" s="4">
        <f t="shared" ref="L117" si="87">SUM(M117:Q117)</f>
        <v>1386000</v>
      </c>
      <c r="M117" s="4">
        <f>IFERROR(VLOOKUP($A117,동부영업본부IU!$A:$G,3,FALSE),0)</f>
        <v>0</v>
      </c>
      <c r="N117" s="4">
        <f>IFERROR(VLOOKUP($A117,동부영업본부IU!$A:$G,4,FALSE),0)</f>
        <v>370000</v>
      </c>
      <c r="O117" s="4">
        <f>IFERROR(VLOOKUP($A117,동부영업본부IU!$A:$G,5,FALSE),0)</f>
        <v>406000</v>
      </c>
      <c r="P117" s="4">
        <f>IFERROR(VLOOKUP($A117,동부영업본부IU!$A:$G,6,FALSE),0)</f>
        <v>392000</v>
      </c>
      <c r="Q117" s="4">
        <f>IFERROR(VLOOKUP($A117,동부영업본부IU!$A:$G,7,FALSE),0)</f>
        <v>218000</v>
      </c>
      <c r="R117" s="4" t="b">
        <f t="shared" ref="R117" si="88">L117=SUM(M117:Q117)</f>
        <v>1</v>
      </c>
      <c r="U117" s="7">
        <f t="shared" ref="U117" si="89">M117</f>
        <v>0</v>
      </c>
      <c r="V117" s="4">
        <f t="shared" si="50"/>
        <v>0</v>
      </c>
      <c r="W117" s="4">
        <f t="shared" si="51"/>
        <v>0</v>
      </c>
      <c r="X117" s="4">
        <f t="shared" si="52"/>
        <v>0</v>
      </c>
      <c r="Y117" s="4">
        <f t="shared" si="53"/>
        <v>0</v>
      </c>
      <c r="Z117" s="4" t="b">
        <f t="shared" ref="Z117" si="90">U117=SUM(V117:Y117)</f>
        <v>1</v>
      </c>
    </row>
    <row r="118" spans="1:26" ht="16" x14ac:dyDescent="0.25">
      <c r="A118" s="24" t="s">
        <v>155</v>
      </c>
      <c r="B118" s="49">
        <f t="shared" si="62"/>
        <v>0</v>
      </c>
      <c r="C118" s="49">
        <f t="shared" si="55"/>
        <v>0</v>
      </c>
      <c r="D118" s="49">
        <f t="shared" si="56"/>
        <v>0</v>
      </c>
      <c r="E118" s="49">
        <f t="shared" si="57"/>
        <v>0</v>
      </c>
      <c r="F118" s="49">
        <f t="shared" si="58"/>
        <v>0</v>
      </c>
      <c r="G118" s="49">
        <f t="shared" si="59"/>
        <v>0</v>
      </c>
      <c r="H118" s="49">
        <f t="shared" si="60"/>
        <v>0</v>
      </c>
      <c r="I118" s="7" t="b">
        <f t="shared" si="47"/>
        <v>1</v>
      </c>
      <c r="L118" s="4">
        <f t="shared" si="61"/>
        <v>0</v>
      </c>
      <c r="M118" s="4">
        <f>IFERROR(VLOOKUP($A118,동부영업본부IU!$A:$G,3,FALSE),0)</f>
        <v>0</v>
      </c>
      <c r="N118" s="4">
        <f>IFERROR(VLOOKUP($A118,동부영업본부IU!$A:$G,4,FALSE),0)</f>
        <v>0</v>
      </c>
      <c r="O118" s="4">
        <f>IFERROR(VLOOKUP($A118,동부영업본부IU!$A:$G,5,FALSE),0)</f>
        <v>0</v>
      </c>
      <c r="P118" s="4">
        <f>IFERROR(VLOOKUP($A118,동부영업본부IU!$A:$G,6,FALSE),0)</f>
        <v>0</v>
      </c>
      <c r="Q118" s="4">
        <f>IFERROR(VLOOKUP($A118,동부영업본부IU!$A:$G,7,FALSE),0)</f>
        <v>0</v>
      </c>
      <c r="R118" s="4" t="b">
        <f t="shared" si="64"/>
        <v>1</v>
      </c>
      <c r="U118" s="7">
        <f t="shared" si="65"/>
        <v>0</v>
      </c>
      <c r="V118" s="4">
        <f t="shared" si="50"/>
        <v>0</v>
      </c>
      <c r="W118" s="4">
        <f t="shared" si="51"/>
        <v>0</v>
      </c>
      <c r="X118" s="4">
        <f t="shared" si="52"/>
        <v>0</v>
      </c>
      <c r="Y118" s="4">
        <f t="shared" si="53"/>
        <v>0</v>
      </c>
      <c r="Z118" s="4" t="b">
        <f t="shared" si="54"/>
        <v>1</v>
      </c>
    </row>
    <row r="119" spans="1:26" ht="16" x14ac:dyDescent="0.25">
      <c r="A119" s="23" t="s">
        <v>156</v>
      </c>
      <c r="B119" s="49">
        <f t="shared" si="62"/>
        <v>0</v>
      </c>
      <c r="C119" s="49">
        <f t="shared" si="55"/>
        <v>0</v>
      </c>
      <c r="D119" s="49">
        <f t="shared" si="56"/>
        <v>0</v>
      </c>
      <c r="E119" s="49">
        <f t="shared" si="57"/>
        <v>0</v>
      </c>
      <c r="F119" s="49">
        <f t="shared" si="58"/>
        <v>0</v>
      </c>
      <c r="G119" s="49">
        <f t="shared" si="59"/>
        <v>0</v>
      </c>
      <c r="H119" s="49">
        <f t="shared" si="60"/>
        <v>0</v>
      </c>
      <c r="I119" s="7" t="b">
        <f t="shared" si="47"/>
        <v>1</v>
      </c>
      <c r="L119" s="4">
        <f t="shared" si="61"/>
        <v>0</v>
      </c>
      <c r="M119" s="4">
        <f>IFERROR(VLOOKUP($A119,동부영업본부IU!$A:$G,3,FALSE),0)</f>
        <v>0</v>
      </c>
      <c r="N119" s="4">
        <f>IFERROR(VLOOKUP($A119,동부영업본부IU!$A:$G,4,FALSE),0)</f>
        <v>0</v>
      </c>
      <c r="O119" s="4">
        <f>IFERROR(VLOOKUP($A119,동부영업본부IU!$A:$G,5,FALSE),0)</f>
        <v>0</v>
      </c>
      <c r="P119" s="4">
        <f>IFERROR(VLOOKUP($A119,동부영업본부IU!$A:$G,6,FALSE),0)</f>
        <v>0</v>
      </c>
      <c r="Q119" s="4">
        <f>IFERROR(VLOOKUP($A119,동부영업본부IU!$A:$G,7,FALSE),0)</f>
        <v>0</v>
      </c>
      <c r="R119" s="4" t="b">
        <f t="shared" si="64"/>
        <v>1</v>
      </c>
      <c r="U119" s="7">
        <f t="shared" si="65"/>
        <v>0</v>
      </c>
      <c r="V119" s="4">
        <f t="shared" si="50"/>
        <v>0</v>
      </c>
      <c r="W119" s="4">
        <f t="shared" si="51"/>
        <v>0</v>
      </c>
      <c r="X119" s="4">
        <f t="shared" si="52"/>
        <v>0</v>
      </c>
      <c r="Y119" s="4">
        <f t="shared" si="53"/>
        <v>0</v>
      </c>
      <c r="Z119" s="4" t="b">
        <f t="shared" si="54"/>
        <v>1</v>
      </c>
    </row>
    <row r="120" spans="1:26" ht="16" x14ac:dyDescent="0.25">
      <c r="A120" s="23" t="s">
        <v>219</v>
      </c>
      <c r="B120" s="49">
        <f t="shared" si="62"/>
        <v>0</v>
      </c>
      <c r="C120" s="49">
        <f t="shared" si="55"/>
        <v>0</v>
      </c>
      <c r="D120" s="49">
        <f t="shared" si="56"/>
        <v>0</v>
      </c>
      <c r="E120" s="49">
        <f t="shared" si="57"/>
        <v>0</v>
      </c>
      <c r="F120" s="49">
        <f t="shared" si="58"/>
        <v>0</v>
      </c>
      <c r="G120" s="49">
        <f t="shared" si="59"/>
        <v>0</v>
      </c>
      <c r="H120" s="49">
        <f t="shared" si="60"/>
        <v>0</v>
      </c>
      <c r="I120" s="7" t="b">
        <f t="shared" si="47"/>
        <v>1</v>
      </c>
      <c r="L120" s="4">
        <f t="shared" si="61"/>
        <v>0</v>
      </c>
      <c r="M120" s="4">
        <f>IFERROR(VLOOKUP($A120,동부영업본부IU!$A:$G,3,FALSE),0)</f>
        <v>0</v>
      </c>
      <c r="N120" s="4">
        <f>IFERROR(VLOOKUP($A120,동부영업본부IU!$A:$G,4,FALSE),0)</f>
        <v>0</v>
      </c>
      <c r="O120" s="4">
        <f>IFERROR(VLOOKUP($A120,동부영업본부IU!$A:$G,5,FALSE),0)</f>
        <v>0</v>
      </c>
      <c r="P120" s="4">
        <f>IFERROR(VLOOKUP($A120,동부영업본부IU!$A:$G,6,FALSE),0)</f>
        <v>0</v>
      </c>
      <c r="Q120" s="4">
        <f>IFERROR(VLOOKUP($A120,동부영업본부IU!$A:$G,7,FALSE),0)</f>
        <v>0</v>
      </c>
      <c r="R120" s="4" t="b">
        <f t="shared" si="64"/>
        <v>1</v>
      </c>
      <c r="U120" s="7">
        <f t="shared" si="65"/>
        <v>0</v>
      </c>
      <c r="V120" s="4">
        <f t="shared" si="50"/>
        <v>0</v>
      </c>
      <c r="W120" s="4">
        <f t="shared" si="51"/>
        <v>0</v>
      </c>
      <c r="X120" s="4">
        <f t="shared" si="52"/>
        <v>0</v>
      </c>
      <c r="Y120" s="4">
        <f t="shared" si="53"/>
        <v>0</v>
      </c>
      <c r="Z120" s="4" t="b">
        <f t="shared" si="54"/>
        <v>1</v>
      </c>
    </row>
    <row r="121" spans="1:26" ht="16" x14ac:dyDescent="0.25">
      <c r="A121" s="23" t="s">
        <v>157</v>
      </c>
      <c r="B121" s="49">
        <f t="shared" si="62"/>
        <v>0</v>
      </c>
      <c r="C121" s="49">
        <f t="shared" si="55"/>
        <v>0</v>
      </c>
      <c r="D121" s="49">
        <f t="shared" si="56"/>
        <v>0</v>
      </c>
      <c r="E121" s="49">
        <f t="shared" si="57"/>
        <v>0</v>
      </c>
      <c r="F121" s="49">
        <f t="shared" si="58"/>
        <v>0</v>
      </c>
      <c r="G121" s="49">
        <f t="shared" si="59"/>
        <v>0</v>
      </c>
      <c r="H121" s="49">
        <f t="shared" si="60"/>
        <v>0</v>
      </c>
      <c r="I121" s="7" t="b">
        <f t="shared" si="47"/>
        <v>1</v>
      </c>
      <c r="L121" s="4">
        <f t="shared" si="61"/>
        <v>0</v>
      </c>
      <c r="M121" s="4">
        <f>IFERROR(VLOOKUP($A121,동부영업본부IU!$A:$G,3,FALSE),0)</f>
        <v>0</v>
      </c>
      <c r="N121" s="4">
        <f>IFERROR(VLOOKUP($A121,동부영업본부IU!$A:$G,4,FALSE),0)</f>
        <v>0</v>
      </c>
      <c r="O121" s="4">
        <f>IFERROR(VLOOKUP($A121,동부영업본부IU!$A:$G,5,FALSE),0)</f>
        <v>0</v>
      </c>
      <c r="P121" s="4">
        <f>IFERROR(VLOOKUP($A121,동부영업본부IU!$A:$G,6,FALSE),0)</f>
        <v>0</v>
      </c>
      <c r="Q121" s="4">
        <f>IFERROR(VLOOKUP($A121,동부영업본부IU!$A:$G,7,FALSE),0)</f>
        <v>0</v>
      </c>
      <c r="R121" s="4" t="b">
        <f t="shared" si="64"/>
        <v>1</v>
      </c>
      <c r="U121" s="7">
        <f t="shared" si="65"/>
        <v>0</v>
      </c>
      <c r="V121" s="4">
        <f t="shared" si="50"/>
        <v>0</v>
      </c>
      <c r="W121" s="4">
        <f t="shared" si="51"/>
        <v>0</v>
      </c>
      <c r="X121" s="4">
        <f t="shared" si="52"/>
        <v>0</v>
      </c>
      <c r="Y121" s="4">
        <f t="shared" si="53"/>
        <v>0</v>
      </c>
      <c r="Z121" s="4" t="b">
        <f t="shared" si="54"/>
        <v>1</v>
      </c>
    </row>
    <row r="122" spans="1:26" ht="16" x14ac:dyDescent="0.25">
      <c r="A122" s="24" t="s">
        <v>63</v>
      </c>
      <c r="B122" s="49">
        <f t="shared" si="62"/>
        <v>2431661</v>
      </c>
      <c r="C122" s="49">
        <f t="shared" si="55"/>
        <v>290280</v>
      </c>
      <c r="D122" s="49">
        <f t="shared" si="56"/>
        <v>257320</v>
      </c>
      <c r="E122" s="49">
        <f t="shared" si="57"/>
        <v>14364.935504992078</v>
      </c>
      <c r="F122" s="49">
        <f t="shared" si="58"/>
        <v>1023968</v>
      </c>
      <c r="G122" s="49">
        <f t="shared" si="59"/>
        <v>843013</v>
      </c>
      <c r="H122" s="49">
        <f t="shared" si="60"/>
        <v>2715.0644950079227</v>
      </c>
      <c r="I122" s="7" t="b">
        <f t="shared" si="47"/>
        <v>1</v>
      </c>
      <c r="L122" s="4">
        <f t="shared" si="61"/>
        <v>2431661</v>
      </c>
      <c r="M122" s="4">
        <f>IFERROR(VLOOKUP($A122,동부영업본부IU!$A:$G,3,FALSE),0)</f>
        <v>17080</v>
      </c>
      <c r="N122" s="4">
        <f>IFERROR(VLOOKUP($A122,동부영업본부IU!$A:$G,4,FALSE),0)</f>
        <v>290280</v>
      </c>
      <c r="O122" s="4">
        <f>IFERROR(VLOOKUP($A122,동부영업본부IU!$A:$G,5,FALSE),0)</f>
        <v>257320</v>
      </c>
      <c r="P122" s="4">
        <f>IFERROR(VLOOKUP($A122,동부영업본부IU!$A:$G,6,FALSE),0)</f>
        <v>1023968</v>
      </c>
      <c r="Q122" s="4">
        <f>IFERROR(VLOOKUP($A122,동부영업본부IU!$A:$G,7,FALSE),0)</f>
        <v>843013</v>
      </c>
      <c r="R122" s="4" t="b">
        <f t="shared" si="64"/>
        <v>1</v>
      </c>
      <c r="U122" s="7">
        <f t="shared" si="65"/>
        <v>17080</v>
      </c>
      <c r="V122" s="4">
        <f t="shared" si="50"/>
        <v>7860.4695530593217</v>
      </c>
      <c r="W122" s="4">
        <f t="shared" si="51"/>
        <v>6504.4659519327561</v>
      </c>
      <c r="X122" s="4">
        <f t="shared" si="52"/>
        <v>1600.481415296656</v>
      </c>
      <c r="Y122" s="4">
        <f t="shared" si="53"/>
        <v>1114.5830797112667</v>
      </c>
      <c r="Z122" s="4" t="b">
        <f t="shared" si="54"/>
        <v>1</v>
      </c>
    </row>
    <row r="123" spans="1:26" ht="16" x14ac:dyDescent="0.25">
      <c r="A123" s="23" t="s">
        <v>64</v>
      </c>
      <c r="B123" s="49">
        <f t="shared" si="62"/>
        <v>0</v>
      </c>
      <c r="C123" s="49">
        <f t="shared" si="55"/>
        <v>0</v>
      </c>
      <c r="D123" s="49">
        <f t="shared" si="56"/>
        <v>0</v>
      </c>
      <c r="E123" s="49">
        <f t="shared" si="57"/>
        <v>0</v>
      </c>
      <c r="F123" s="49">
        <f t="shared" si="58"/>
        <v>0</v>
      </c>
      <c r="G123" s="49">
        <f t="shared" si="59"/>
        <v>0</v>
      </c>
      <c r="H123" s="49">
        <f t="shared" si="60"/>
        <v>0</v>
      </c>
      <c r="I123" s="7" t="b">
        <f t="shared" si="47"/>
        <v>1</v>
      </c>
      <c r="L123" s="4">
        <f t="shared" si="61"/>
        <v>0</v>
      </c>
      <c r="M123" s="4">
        <f>IFERROR(VLOOKUP($A123,동부영업본부IU!$A:$G,3,FALSE),0)</f>
        <v>0</v>
      </c>
      <c r="N123" s="4">
        <f>IFERROR(VLOOKUP($A123,동부영업본부IU!$A:$G,4,FALSE),0)</f>
        <v>0</v>
      </c>
      <c r="O123" s="4">
        <f>IFERROR(VLOOKUP($A123,동부영업본부IU!$A:$G,5,FALSE),0)</f>
        <v>0</v>
      </c>
      <c r="P123" s="4">
        <f>IFERROR(VLOOKUP($A123,동부영업본부IU!$A:$G,6,FALSE),0)</f>
        <v>0</v>
      </c>
      <c r="Q123" s="4">
        <f>IFERROR(VLOOKUP($A123,동부영업본부IU!$A:$G,7,FALSE),0)</f>
        <v>0</v>
      </c>
      <c r="R123" s="4" t="b">
        <f t="shared" si="64"/>
        <v>1</v>
      </c>
      <c r="U123" s="7">
        <f t="shared" si="65"/>
        <v>0</v>
      </c>
      <c r="V123" s="4">
        <f t="shared" si="50"/>
        <v>0</v>
      </c>
      <c r="W123" s="4">
        <f t="shared" si="51"/>
        <v>0</v>
      </c>
      <c r="X123" s="4">
        <f t="shared" si="52"/>
        <v>0</v>
      </c>
      <c r="Y123" s="4">
        <f t="shared" si="53"/>
        <v>0</v>
      </c>
      <c r="Z123" s="4" t="b">
        <f t="shared" si="54"/>
        <v>1</v>
      </c>
    </row>
    <row r="124" spans="1:26" ht="16" x14ac:dyDescent="0.25">
      <c r="A124" s="23" t="s">
        <v>65</v>
      </c>
      <c r="B124" s="49">
        <f t="shared" si="62"/>
        <v>0</v>
      </c>
      <c r="C124" s="49">
        <f t="shared" si="55"/>
        <v>0</v>
      </c>
      <c r="D124" s="49">
        <f t="shared" si="56"/>
        <v>0</v>
      </c>
      <c r="E124" s="49">
        <f t="shared" si="57"/>
        <v>0</v>
      </c>
      <c r="F124" s="49">
        <f t="shared" si="58"/>
        <v>0</v>
      </c>
      <c r="G124" s="49">
        <f t="shared" si="59"/>
        <v>0</v>
      </c>
      <c r="H124" s="49">
        <f t="shared" si="60"/>
        <v>0</v>
      </c>
      <c r="I124" s="7" t="b">
        <f t="shared" si="47"/>
        <v>1</v>
      </c>
      <c r="L124" s="4">
        <f t="shared" si="61"/>
        <v>0</v>
      </c>
      <c r="M124" s="4">
        <f>IFERROR(VLOOKUP($A124,동부영업본부IU!$A:$G,3,FALSE),0)</f>
        <v>0</v>
      </c>
      <c r="N124" s="4">
        <f>IFERROR(VLOOKUP($A124,동부영업본부IU!$A:$G,4,FALSE),0)</f>
        <v>0</v>
      </c>
      <c r="O124" s="4">
        <f>IFERROR(VLOOKUP($A124,동부영업본부IU!$A:$G,5,FALSE),0)</f>
        <v>0</v>
      </c>
      <c r="P124" s="4">
        <f>IFERROR(VLOOKUP($A124,동부영업본부IU!$A:$G,6,FALSE),0)</f>
        <v>0</v>
      </c>
      <c r="Q124" s="4">
        <f>IFERROR(VLOOKUP($A124,동부영업본부IU!$A:$G,7,FALSE),0)</f>
        <v>0</v>
      </c>
      <c r="R124" s="4" t="b">
        <f t="shared" si="64"/>
        <v>1</v>
      </c>
      <c r="U124" s="7">
        <f t="shared" si="65"/>
        <v>0</v>
      </c>
      <c r="V124" s="4">
        <f t="shared" si="50"/>
        <v>0</v>
      </c>
      <c r="W124" s="4">
        <f t="shared" si="51"/>
        <v>0</v>
      </c>
      <c r="X124" s="4">
        <f t="shared" si="52"/>
        <v>0</v>
      </c>
      <c r="Y124" s="4">
        <f t="shared" si="53"/>
        <v>0</v>
      </c>
      <c r="Z124" s="4" t="b">
        <f t="shared" si="54"/>
        <v>1</v>
      </c>
    </row>
    <row r="125" spans="1:26" ht="16" x14ac:dyDescent="0.25">
      <c r="A125" s="23" t="s">
        <v>66</v>
      </c>
      <c r="B125" s="49">
        <f t="shared" si="62"/>
        <v>1576741</v>
      </c>
      <c r="C125" s="49">
        <f t="shared" si="55"/>
        <v>0</v>
      </c>
      <c r="D125" s="49">
        <f t="shared" si="56"/>
        <v>0</v>
      </c>
      <c r="E125" s="49">
        <f t="shared" si="57"/>
        <v>0</v>
      </c>
      <c r="F125" s="49">
        <f t="shared" si="58"/>
        <v>953378</v>
      </c>
      <c r="G125" s="49">
        <f t="shared" si="59"/>
        <v>623363</v>
      </c>
      <c r="H125" s="49">
        <f t="shared" si="60"/>
        <v>0</v>
      </c>
      <c r="I125" s="7" t="b">
        <f t="shared" si="47"/>
        <v>1</v>
      </c>
      <c r="L125" s="4">
        <f t="shared" si="61"/>
        <v>1576741</v>
      </c>
      <c r="M125" s="4">
        <f>IFERROR(VLOOKUP($A125,동부영업본부IU!$A:$G,3,FALSE),0)</f>
        <v>0</v>
      </c>
      <c r="N125" s="4">
        <f>IFERROR(VLOOKUP($A125,동부영업본부IU!$A:$G,4,FALSE),0)</f>
        <v>0</v>
      </c>
      <c r="O125" s="4">
        <f>IFERROR(VLOOKUP($A125,동부영업본부IU!$A:$G,5,FALSE),0)</f>
        <v>0</v>
      </c>
      <c r="P125" s="4">
        <f>IFERROR(VLOOKUP($A125,동부영업본부IU!$A:$G,6,FALSE),0)</f>
        <v>953378</v>
      </c>
      <c r="Q125" s="4">
        <f>IFERROR(VLOOKUP($A125,동부영업본부IU!$A:$G,7,FALSE),0)</f>
        <v>623363</v>
      </c>
      <c r="R125" s="4" t="b">
        <f t="shared" si="64"/>
        <v>1</v>
      </c>
      <c r="U125" s="7">
        <f t="shared" si="65"/>
        <v>0</v>
      </c>
      <c r="V125" s="4">
        <f t="shared" si="50"/>
        <v>0</v>
      </c>
      <c r="W125" s="4">
        <f t="shared" si="51"/>
        <v>0</v>
      </c>
      <c r="X125" s="4">
        <f t="shared" si="52"/>
        <v>0</v>
      </c>
      <c r="Y125" s="4">
        <f t="shared" si="53"/>
        <v>0</v>
      </c>
      <c r="Z125" s="4" t="b">
        <f t="shared" si="54"/>
        <v>1</v>
      </c>
    </row>
    <row r="126" spans="1:26" ht="16" x14ac:dyDescent="0.25">
      <c r="A126" s="23" t="s">
        <v>67</v>
      </c>
      <c r="B126" s="49">
        <f t="shared" si="62"/>
        <v>854920</v>
      </c>
      <c r="C126" s="49">
        <f t="shared" si="55"/>
        <v>290280</v>
      </c>
      <c r="D126" s="49">
        <f t="shared" si="56"/>
        <v>257320</v>
      </c>
      <c r="E126" s="49">
        <f t="shared" si="57"/>
        <v>14364.935504992078</v>
      </c>
      <c r="F126" s="49">
        <f t="shared" si="58"/>
        <v>70590</v>
      </c>
      <c r="G126" s="49">
        <f t="shared" si="59"/>
        <v>219650</v>
      </c>
      <c r="H126" s="49">
        <f t="shared" si="60"/>
        <v>2715.0644950079227</v>
      </c>
      <c r="I126" s="7" t="b">
        <f t="shared" si="47"/>
        <v>1</v>
      </c>
      <c r="L126" s="4">
        <f t="shared" si="61"/>
        <v>854920</v>
      </c>
      <c r="M126" s="4">
        <f>IFERROR(VLOOKUP($A126,동부영업본부IU!$A:$G,3,FALSE),0)</f>
        <v>17080</v>
      </c>
      <c r="N126" s="4">
        <f>IFERROR(VLOOKUP($A126,동부영업본부IU!$A:$G,4,FALSE),0)</f>
        <v>290280</v>
      </c>
      <c r="O126" s="4">
        <f>IFERROR(VLOOKUP($A126,동부영업본부IU!$A:$G,5,FALSE),0)</f>
        <v>257320</v>
      </c>
      <c r="P126" s="4">
        <f>IFERROR(VLOOKUP($A126,동부영업본부IU!$A:$G,6,FALSE),0)</f>
        <v>70590</v>
      </c>
      <c r="Q126" s="4">
        <f>IFERROR(VLOOKUP($A126,동부영업본부IU!$A:$G,7,FALSE),0)</f>
        <v>219650</v>
      </c>
      <c r="R126" s="4" t="b">
        <f t="shared" si="64"/>
        <v>1</v>
      </c>
      <c r="U126" s="7">
        <f t="shared" si="65"/>
        <v>17080</v>
      </c>
      <c r="V126" s="4">
        <f t="shared" si="50"/>
        <v>7860.4695530593217</v>
      </c>
      <c r="W126" s="4">
        <f t="shared" si="51"/>
        <v>6504.4659519327561</v>
      </c>
      <c r="X126" s="4">
        <f t="shared" si="52"/>
        <v>1600.481415296656</v>
      </c>
      <c r="Y126" s="4">
        <f t="shared" si="53"/>
        <v>1114.5830797112667</v>
      </c>
      <c r="Z126" s="4" t="b">
        <f t="shared" si="54"/>
        <v>1</v>
      </c>
    </row>
    <row r="127" spans="1:26" ht="16" x14ac:dyDescent="0.25">
      <c r="A127" s="25" t="s">
        <v>220</v>
      </c>
      <c r="B127" s="49">
        <f t="shared" si="62"/>
        <v>0</v>
      </c>
      <c r="C127" s="49">
        <f t="shared" si="55"/>
        <v>0</v>
      </c>
      <c r="D127" s="49">
        <f t="shared" si="56"/>
        <v>0</v>
      </c>
      <c r="E127" s="49">
        <f t="shared" si="57"/>
        <v>0</v>
      </c>
      <c r="F127" s="49">
        <f t="shared" si="58"/>
        <v>0</v>
      </c>
      <c r="G127" s="49">
        <f t="shared" si="59"/>
        <v>0</v>
      </c>
      <c r="H127" s="49">
        <f t="shared" si="60"/>
        <v>0</v>
      </c>
      <c r="I127" s="7" t="b">
        <f t="shared" si="47"/>
        <v>1</v>
      </c>
      <c r="L127" s="4">
        <f t="shared" si="61"/>
        <v>0</v>
      </c>
      <c r="M127" s="4">
        <f>IFERROR(VLOOKUP($A127,동부영업본부IU!$A:$G,3,FALSE),0)</f>
        <v>0</v>
      </c>
      <c r="N127" s="4">
        <f>IFERROR(VLOOKUP($A127,동부영업본부IU!$A:$G,4,FALSE),0)</f>
        <v>0</v>
      </c>
      <c r="O127" s="4">
        <f>IFERROR(VLOOKUP($A127,동부영업본부IU!$A:$G,5,FALSE),0)</f>
        <v>0</v>
      </c>
      <c r="P127" s="4">
        <f>IFERROR(VLOOKUP($A127,동부영업본부IU!$A:$G,6,FALSE),0)</f>
        <v>0</v>
      </c>
      <c r="Q127" s="4">
        <f>IFERROR(VLOOKUP($A127,동부영업본부IU!$A:$G,7,FALSE),0)</f>
        <v>0</v>
      </c>
      <c r="R127" s="4" t="b">
        <f t="shared" si="64"/>
        <v>1</v>
      </c>
      <c r="U127" s="7">
        <f t="shared" si="65"/>
        <v>0</v>
      </c>
      <c r="V127" s="4">
        <f t="shared" si="50"/>
        <v>0</v>
      </c>
      <c r="W127" s="4">
        <f t="shared" si="51"/>
        <v>0</v>
      </c>
      <c r="X127" s="4">
        <f t="shared" si="52"/>
        <v>0</v>
      </c>
      <c r="Y127" s="4">
        <f t="shared" si="53"/>
        <v>0</v>
      </c>
      <c r="Z127" s="4" t="b">
        <f t="shared" si="54"/>
        <v>1</v>
      </c>
    </row>
    <row r="128" spans="1:26" ht="16" x14ac:dyDescent="0.25">
      <c r="A128" s="28" t="s">
        <v>221</v>
      </c>
      <c r="B128" s="49">
        <f t="shared" si="62"/>
        <v>0</v>
      </c>
      <c r="C128" s="49">
        <f t="shared" si="55"/>
        <v>0</v>
      </c>
      <c r="D128" s="49">
        <f t="shared" si="56"/>
        <v>0</v>
      </c>
      <c r="E128" s="49">
        <f t="shared" si="57"/>
        <v>0</v>
      </c>
      <c r="F128" s="49">
        <f t="shared" si="58"/>
        <v>0</v>
      </c>
      <c r="G128" s="49">
        <f t="shared" si="59"/>
        <v>0</v>
      </c>
      <c r="H128" s="49">
        <f t="shared" si="60"/>
        <v>0</v>
      </c>
      <c r="I128" s="7" t="b">
        <f t="shared" si="47"/>
        <v>1</v>
      </c>
      <c r="L128" s="4">
        <f t="shared" si="61"/>
        <v>0</v>
      </c>
      <c r="M128" s="4">
        <f>IFERROR(VLOOKUP($A128,동부영업본부IU!$A:$G,3,FALSE),0)</f>
        <v>0</v>
      </c>
      <c r="N128" s="4">
        <f>IFERROR(VLOOKUP($A128,동부영업본부IU!$A:$G,4,FALSE),0)</f>
        <v>0</v>
      </c>
      <c r="O128" s="4">
        <f>IFERROR(VLOOKUP($A128,동부영업본부IU!$A:$G,5,FALSE),0)</f>
        <v>0</v>
      </c>
      <c r="P128" s="4">
        <f>IFERROR(VLOOKUP($A128,동부영업본부IU!$A:$G,6,FALSE),0)</f>
        <v>0</v>
      </c>
      <c r="Q128" s="4">
        <f>IFERROR(VLOOKUP($A128,동부영업본부IU!$A:$G,7,FALSE),0)</f>
        <v>0</v>
      </c>
      <c r="R128" s="4" t="b">
        <f t="shared" si="64"/>
        <v>1</v>
      </c>
      <c r="U128" s="7">
        <f t="shared" si="65"/>
        <v>0</v>
      </c>
      <c r="V128" s="4">
        <f t="shared" si="50"/>
        <v>0</v>
      </c>
      <c r="W128" s="4">
        <f t="shared" si="51"/>
        <v>0</v>
      </c>
      <c r="X128" s="4">
        <f t="shared" si="52"/>
        <v>0</v>
      </c>
      <c r="Y128" s="4">
        <f t="shared" si="53"/>
        <v>0</v>
      </c>
      <c r="Z128" s="4" t="b">
        <f t="shared" si="54"/>
        <v>1</v>
      </c>
    </row>
    <row r="129" spans="1:28" ht="16" x14ac:dyDescent="0.25">
      <c r="A129" s="24" t="s">
        <v>68</v>
      </c>
      <c r="B129" s="49">
        <f t="shared" si="62"/>
        <v>22699868</v>
      </c>
      <c r="C129" s="49">
        <f t="shared" si="55"/>
        <v>7526675</v>
      </c>
      <c r="D129" s="49">
        <f t="shared" si="56"/>
        <v>11774189</v>
      </c>
      <c r="E129" s="49">
        <f t="shared" si="57"/>
        <v>0</v>
      </c>
      <c r="F129" s="49">
        <f t="shared" si="58"/>
        <v>2417762</v>
      </c>
      <c r="G129" s="49">
        <f t="shared" si="59"/>
        <v>981242</v>
      </c>
      <c r="H129" s="49">
        <f t="shared" si="60"/>
        <v>0</v>
      </c>
      <c r="I129" s="7" t="b">
        <f t="shared" si="47"/>
        <v>1</v>
      </c>
      <c r="L129" s="4">
        <f t="shared" si="61"/>
        <v>22699868</v>
      </c>
      <c r="M129" s="4">
        <f>IFERROR(VLOOKUP($A129,동부영업본부IU!$A:$G,3,FALSE),0)</f>
        <v>0</v>
      </c>
      <c r="N129" s="4">
        <f>IFERROR(VLOOKUP($A129,동부영업본부IU!$A:$G,4,FALSE),0)</f>
        <v>7526675</v>
      </c>
      <c r="O129" s="4">
        <f>IFERROR(VLOOKUP($A129,동부영업본부IU!$A:$G,5,FALSE),0)</f>
        <v>11774189</v>
      </c>
      <c r="P129" s="4">
        <f>IFERROR(VLOOKUP($A129,동부영업본부IU!$A:$G,6,FALSE),0)</f>
        <v>2417762</v>
      </c>
      <c r="Q129" s="4">
        <f>IFERROR(VLOOKUP($A129,동부영업본부IU!$A:$G,7,FALSE),0)</f>
        <v>981242</v>
      </c>
      <c r="R129" s="4" t="b">
        <f t="shared" si="64"/>
        <v>1</v>
      </c>
      <c r="U129" s="7">
        <f t="shared" si="65"/>
        <v>0</v>
      </c>
      <c r="V129" s="4">
        <f t="shared" si="50"/>
        <v>0</v>
      </c>
      <c r="W129" s="4">
        <f t="shared" si="51"/>
        <v>0</v>
      </c>
      <c r="X129" s="4">
        <f t="shared" si="52"/>
        <v>0</v>
      </c>
      <c r="Y129" s="4">
        <f t="shared" si="53"/>
        <v>0</v>
      </c>
      <c r="Z129" s="4" t="b">
        <f t="shared" si="54"/>
        <v>1</v>
      </c>
    </row>
    <row r="130" spans="1:28" ht="16" x14ac:dyDescent="0.25">
      <c r="A130" s="23" t="s">
        <v>69</v>
      </c>
      <c r="B130" s="49">
        <f t="shared" si="62"/>
        <v>22699868</v>
      </c>
      <c r="C130" s="49">
        <f t="shared" si="55"/>
        <v>7526675</v>
      </c>
      <c r="D130" s="49">
        <f t="shared" si="56"/>
        <v>11774189</v>
      </c>
      <c r="E130" s="49">
        <f t="shared" si="57"/>
        <v>0</v>
      </c>
      <c r="F130" s="49">
        <f t="shared" si="58"/>
        <v>2417762</v>
      </c>
      <c r="G130" s="49">
        <f t="shared" si="59"/>
        <v>981242</v>
      </c>
      <c r="H130" s="49">
        <f t="shared" si="60"/>
        <v>0</v>
      </c>
      <c r="I130" s="7" t="b">
        <f t="shared" si="47"/>
        <v>1</v>
      </c>
      <c r="L130" s="4">
        <f t="shared" si="61"/>
        <v>22699868</v>
      </c>
      <c r="M130" s="4">
        <f>IFERROR(VLOOKUP($A130,동부영업본부IU!$A:$G,3,FALSE),0)</f>
        <v>0</v>
      </c>
      <c r="N130" s="4">
        <f>IFERROR(VLOOKUP($A130,동부영업본부IU!$A:$G,4,FALSE),0)</f>
        <v>7526675</v>
      </c>
      <c r="O130" s="4">
        <f>IFERROR(VLOOKUP($A130,동부영업본부IU!$A:$G,5,FALSE),0)</f>
        <v>11774189</v>
      </c>
      <c r="P130" s="4">
        <f>IFERROR(VLOOKUP($A130,동부영업본부IU!$A:$G,6,FALSE),0)</f>
        <v>2417762</v>
      </c>
      <c r="Q130" s="4">
        <f>IFERROR(VLOOKUP($A130,동부영업본부IU!$A:$G,7,FALSE),0)</f>
        <v>981242</v>
      </c>
      <c r="R130" s="4" t="b">
        <f t="shared" si="64"/>
        <v>1</v>
      </c>
      <c r="U130" s="7">
        <f t="shared" si="65"/>
        <v>0</v>
      </c>
      <c r="V130" s="4">
        <f t="shared" si="50"/>
        <v>0</v>
      </c>
      <c r="W130" s="4">
        <f t="shared" si="51"/>
        <v>0</v>
      </c>
      <c r="X130" s="4">
        <f t="shared" si="52"/>
        <v>0</v>
      </c>
      <c r="Y130" s="4">
        <f t="shared" si="53"/>
        <v>0</v>
      </c>
      <c r="Z130" s="4" t="b">
        <f t="shared" si="54"/>
        <v>1</v>
      </c>
    </row>
    <row r="131" spans="1:28" ht="16" x14ac:dyDescent="0.25">
      <c r="A131" s="23" t="s">
        <v>345</v>
      </c>
      <c r="B131" s="49">
        <f t="shared" ref="B131" si="91">L131</f>
        <v>0</v>
      </c>
      <c r="C131" s="49">
        <f t="shared" si="55"/>
        <v>0</v>
      </c>
      <c r="D131" s="49">
        <f t="shared" si="56"/>
        <v>0</v>
      </c>
      <c r="E131" s="49">
        <f t="shared" si="57"/>
        <v>0</v>
      </c>
      <c r="F131" s="49">
        <f t="shared" si="58"/>
        <v>0</v>
      </c>
      <c r="G131" s="49">
        <f t="shared" si="59"/>
        <v>0</v>
      </c>
      <c r="H131" s="49">
        <f t="shared" si="60"/>
        <v>0</v>
      </c>
      <c r="I131" s="7" t="b">
        <f t="shared" si="47"/>
        <v>1</v>
      </c>
      <c r="L131" s="4">
        <f t="shared" si="61"/>
        <v>0</v>
      </c>
      <c r="M131" s="4">
        <f>IFERROR(VLOOKUP($A131,동부영업본부IU!$A:$G,3,FALSE),0)</f>
        <v>0</v>
      </c>
      <c r="N131" s="4">
        <f>IFERROR(VLOOKUP($A131,동부영업본부IU!$A:$G,4,FALSE),0)</f>
        <v>0</v>
      </c>
      <c r="O131" s="4">
        <f>IFERROR(VLOOKUP($A131,동부영업본부IU!$A:$G,5,FALSE),0)</f>
        <v>0</v>
      </c>
      <c r="P131" s="4">
        <f>IFERROR(VLOOKUP($A131,동부영업본부IU!$A:$G,6,FALSE),0)</f>
        <v>0</v>
      </c>
      <c r="Q131" s="4">
        <f>IFERROR(VLOOKUP($A131,동부영업본부IU!$A:$G,7,FALSE),0)</f>
        <v>0</v>
      </c>
      <c r="R131" s="4" t="b">
        <f t="shared" si="64"/>
        <v>1</v>
      </c>
      <c r="U131" s="7">
        <f t="shared" si="65"/>
        <v>0</v>
      </c>
      <c r="V131" s="4">
        <f t="shared" si="50"/>
        <v>0</v>
      </c>
      <c r="W131" s="4">
        <f t="shared" si="51"/>
        <v>0</v>
      </c>
      <c r="X131" s="4">
        <f t="shared" si="52"/>
        <v>0</v>
      </c>
      <c r="Y131" s="4">
        <f t="shared" si="53"/>
        <v>0</v>
      </c>
      <c r="Z131" s="4" t="b">
        <f t="shared" si="54"/>
        <v>1</v>
      </c>
    </row>
    <row r="132" spans="1:28" ht="16" x14ac:dyDescent="0.25">
      <c r="A132" s="24" t="s">
        <v>158</v>
      </c>
      <c r="B132" s="49">
        <f t="shared" si="62"/>
        <v>0</v>
      </c>
      <c r="C132" s="49">
        <f t="shared" si="55"/>
        <v>0</v>
      </c>
      <c r="D132" s="49">
        <f t="shared" si="56"/>
        <v>0</v>
      </c>
      <c r="E132" s="49">
        <f t="shared" si="57"/>
        <v>0</v>
      </c>
      <c r="F132" s="49">
        <f t="shared" si="58"/>
        <v>0</v>
      </c>
      <c r="G132" s="49">
        <f t="shared" si="59"/>
        <v>0</v>
      </c>
      <c r="H132" s="49">
        <f t="shared" si="60"/>
        <v>0</v>
      </c>
      <c r="I132" s="7" t="b">
        <f t="shared" si="47"/>
        <v>1</v>
      </c>
      <c r="L132" s="4">
        <f t="shared" si="61"/>
        <v>0</v>
      </c>
      <c r="M132" s="4">
        <f>IFERROR(VLOOKUP($A132,동부영업본부IU!$A:$G,3,FALSE),0)</f>
        <v>0</v>
      </c>
      <c r="N132" s="4">
        <f>IFERROR(VLOOKUP($A132,동부영업본부IU!$A:$G,4,FALSE),0)</f>
        <v>0</v>
      </c>
      <c r="O132" s="4">
        <f>IFERROR(VLOOKUP($A132,동부영업본부IU!$A:$G,5,FALSE),0)</f>
        <v>0</v>
      </c>
      <c r="P132" s="4">
        <f>IFERROR(VLOOKUP($A132,동부영업본부IU!$A:$G,6,FALSE),0)</f>
        <v>0</v>
      </c>
      <c r="Q132" s="4">
        <f>IFERROR(VLOOKUP($A132,동부영업본부IU!$A:$G,7,FALSE),0)</f>
        <v>0</v>
      </c>
      <c r="R132" s="4" t="b">
        <f t="shared" si="64"/>
        <v>1</v>
      </c>
      <c r="U132" s="7">
        <f t="shared" si="65"/>
        <v>0</v>
      </c>
      <c r="V132" s="4">
        <f t="shared" ref="V132:V195" si="92">$U132*N$262</f>
        <v>0</v>
      </c>
      <c r="W132" s="4">
        <f t="shared" ref="W132:W195" si="93">$U132*O$262</f>
        <v>0</v>
      </c>
      <c r="X132" s="4">
        <f t="shared" ref="X132:X195" si="94">$U132*P$262</f>
        <v>0</v>
      </c>
      <c r="Y132" s="4">
        <f t="shared" ref="Y132:Y171" si="95">$U132*Q$262</f>
        <v>0</v>
      </c>
      <c r="Z132" s="4" t="b">
        <f t="shared" si="54"/>
        <v>1</v>
      </c>
    </row>
    <row r="133" spans="1:28" ht="16" x14ac:dyDescent="0.25">
      <c r="A133" s="23" t="s">
        <v>159</v>
      </c>
      <c r="B133" s="49">
        <f t="shared" si="62"/>
        <v>0</v>
      </c>
      <c r="C133" s="49">
        <f t="shared" si="55"/>
        <v>0</v>
      </c>
      <c r="D133" s="49">
        <f t="shared" si="56"/>
        <v>0</v>
      </c>
      <c r="E133" s="49">
        <f t="shared" si="57"/>
        <v>0</v>
      </c>
      <c r="F133" s="49">
        <f t="shared" si="58"/>
        <v>0</v>
      </c>
      <c r="G133" s="49">
        <f t="shared" si="59"/>
        <v>0</v>
      </c>
      <c r="H133" s="49">
        <f t="shared" si="60"/>
        <v>0</v>
      </c>
      <c r="I133" s="7" t="b">
        <f t="shared" si="47"/>
        <v>1</v>
      </c>
      <c r="L133" s="4">
        <f t="shared" si="61"/>
        <v>0</v>
      </c>
      <c r="M133" s="4">
        <f>IFERROR(VLOOKUP($A133,동부영업본부IU!$A:$G,3,FALSE),0)</f>
        <v>0</v>
      </c>
      <c r="N133" s="4">
        <f>IFERROR(VLOOKUP($A133,동부영업본부IU!$A:$G,4,FALSE),0)</f>
        <v>0</v>
      </c>
      <c r="O133" s="4">
        <f>IFERROR(VLOOKUP($A133,동부영업본부IU!$A:$G,5,FALSE),0)</f>
        <v>0</v>
      </c>
      <c r="P133" s="4">
        <f>IFERROR(VLOOKUP($A133,동부영업본부IU!$A:$G,6,FALSE),0)</f>
        <v>0</v>
      </c>
      <c r="Q133" s="4">
        <f>IFERROR(VLOOKUP($A133,동부영업본부IU!$A:$G,7,FALSE),0)</f>
        <v>0</v>
      </c>
      <c r="R133" s="4" t="b">
        <f t="shared" si="64"/>
        <v>1</v>
      </c>
      <c r="U133" s="7">
        <f t="shared" si="65"/>
        <v>0</v>
      </c>
      <c r="V133" s="4">
        <f t="shared" si="92"/>
        <v>0</v>
      </c>
      <c r="W133" s="4">
        <f t="shared" si="93"/>
        <v>0</v>
      </c>
      <c r="X133" s="4">
        <f t="shared" si="94"/>
        <v>0</v>
      </c>
      <c r="Y133" s="4">
        <f t="shared" si="95"/>
        <v>0</v>
      </c>
      <c r="Z133" s="4" t="b">
        <f t="shared" si="54"/>
        <v>1</v>
      </c>
    </row>
    <row r="134" spans="1:28" ht="16" x14ac:dyDescent="0.25">
      <c r="A134" s="23" t="s">
        <v>222</v>
      </c>
      <c r="B134" s="49">
        <f t="shared" si="62"/>
        <v>0</v>
      </c>
      <c r="C134" s="49">
        <f t="shared" si="55"/>
        <v>0</v>
      </c>
      <c r="D134" s="49">
        <f t="shared" si="56"/>
        <v>0</v>
      </c>
      <c r="E134" s="49">
        <f t="shared" si="57"/>
        <v>0</v>
      </c>
      <c r="F134" s="49">
        <f t="shared" si="58"/>
        <v>0</v>
      </c>
      <c r="G134" s="49">
        <f t="shared" si="59"/>
        <v>0</v>
      </c>
      <c r="H134" s="49">
        <f t="shared" si="60"/>
        <v>0</v>
      </c>
      <c r="I134" s="7" t="b">
        <f t="shared" ref="I134:I197" si="96">B134=SUM(C134:H134)</f>
        <v>1</v>
      </c>
      <c r="L134" s="4">
        <f t="shared" si="61"/>
        <v>0</v>
      </c>
      <c r="M134" s="4">
        <f>IFERROR(VLOOKUP($A134,동부영업본부IU!$A:$G,3,FALSE),0)</f>
        <v>0</v>
      </c>
      <c r="N134" s="4">
        <f>IFERROR(VLOOKUP($A134,동부영업본부IU!$A:$G,4,FALSE),0)</f>
        <v>0</v>
      </c>
      <c r="O134" s="4">
        <f>IFERROR(VLOOKUP($A134,동부영업본부IU!$A:$G,5,FALSE),0)</f>
        <v>0</v>
      </c>
      <c r="P134" s="4">
        <f>IFERROR(VLOOKUP($A134,동부영업본부IU!$A:$G,6,FALSE),0)</f>
        <v>0</v>
      </c>
      <c r="Q134" s="4">
        <f>IFERROR(VLOOKUP($A134,동부영업본부IU!$A:$G,7,FALSE),0)</f>
        <v>0</v>
      </c>
      <c r="R134" s="4" t="b">
        <f t="shared" si="64"/>
        <v>1</v>
      </c>
      <c r="U134" s="7">
        <f t="shared" ref="U134:U165" si="97">M134</f>
        <v>0</v>
      </c>
      <c r="V134" s="4">
        <f t="shared" si="92"/>
        <v>0</v>
      </c>
      <c r="W134" s="4">
        <f t="shared" si="93"/>
        <v>0</v>
      </c>
      <c r="X134" s="4">
        <f t="shared" si="94"/>
        <v>0</v>
      </c>
      <c r="Y134" s="4">
        <f t="shared" si="95"/>
        <v>0</v>
      </c>
      <c r="Z134" s="4" t="b">
        <f t="shared" ref="Z134:Z197" si="98">U134=SUM(V134:Y134)</f>
        <v>1</v>
      </c>
    </row>
    <row r="135" spans="1:28" ht="16" x14ac:dyDescent="0.25">
      <c r="A135" s="23" t="s">
        <v>223</v>
      </c>
      <c r="B135" s="49">
        <f t="shared" si="62"/>
        <v>0</v>
      </c>
      <c r="C135" s="49">
        <f t="shared" ref="C135:C198" si="99">N135</f>
        <v>0</v>
      </c>
      <c r="D135" s="49">
        <f t="shared" ref="D135:D198" si="100">O135</f>
        <v>0</v>
      </c>
      <c r="E135" s="49">
        <f t="shared" ref="E135:E198" si="101">V135+W135</f>
        <v>0</v>
      </c>
      <c r="F135" s="49">
        <f t="shared" ref="F135:F198" si="102">P135</f>
        <v>0</v>
      </c>
      <c r="G135" s="49">
        <f t="shared" ref="G135:G198" si="103">Q135</f>
        <v>0</v>
      </c>
      <c r="H135" s="49">
        <f t="shared" ref="H135:H198" si="104">X135+Y135</f>
        <v>0</v>
      </c>
      <c r="I135" s="7" t="b">
        <f t="shared" si="96"/>
        <v>1</v>
      </c>
      <c r="L135" s="4">
        <f t="shared" ref="L135:L198" si="105">SUM(M135:Q135)</f>
        <v>0</v>
      </c>
      <c r="M135" s="4">
        <f>IFERROR(VLOOKUP($A135,동부영업본부IU!$A:$G,3,FALSE),0)</f>
        <v>0</v>
      </c>
      <c r="N135" s="4">
        <f>IFERROR(VLOOKUP($A135,동부영업본부IU!$A:$G,4,FALSE),0)</f>
        <v>0</v>
      </c>
      <c r="O135" s="4">
        <f>IFERROR(VLOOKUP($A135,동부영업본부IU!$A:$G,5,FALSE),0)</f>
        <v>0</v>
      </c>
      <c r="P135" s="4">
        <f>IFERROR(VLOOKUP($A135,동부영업본부IU!$A:$G,6,FALSE),0)</f>
        <v>0</v>
      </c>
      <c r="Q135" s="4">
        <f>IFERROR(VLOOKUP($A135,동부영업본부IU!$A:$G,7,FALSE),0)</f>
        <v>0</v>
      </c>
      <c r="R135" s="4" t="b">
        <f t="shared" si="64"/>
        <v>1</v>
      </c>
      <c r="U135" s="7">
        <f t="shared" si="97"/>
        <v>0</v>
      </c>
      <c r="V135" s="4">
        <f t="shared" si="92"/>
        <v>0</v>
      </c>
      <c r="W135" s="4">
        <f t="shared" si="93"/>
        <v>0</v>
      </c>
      <c r="X135" s="4">
        <f t="shared" si="94"/>
        <v>0</v>
      </c>
      <c r="Y135" s="4">
        <f t="shared" si="95"/>
        <v>0</v>
      </c>
      <c r="Z135" s="4" t="b">
        <f t="shared" si="98"/>
        <v>1</v>
      </c>
    </row>
    <row r="136" spans="1:28" ht="16" x14ac:dyDescent="0.25">
      <c r="A136" s="23" t="s">
        <v>160</v>
      </c>
      <c r="B136" s="49">
        <f t="shared" si="62"/>
        <v>0</v>
      </c>
      <c r="C136" s="49">
        <f t="shared" si="99"/>
        <v>0</v>
      </c>
      <c r="D136" s="49">
        <f t="shared" si="100"/>
        <v>0</v>
      </c>
      <c r="E136" s="49">
        <f t="shared" si="101"/>
        <v>0</v>
      </c>
      <c r="F136" s="49">
        <f t="shared" si="102"/>
        <v>0</v>
      </c>
      <c r="G136" s="49">
        <f t="shared" si="103"/>
        <v>0</v>
      </c>
      <c r="H136" s="49">
        <f t="shared" si="104"/>
        <v>0</v>
      </c>
      <c r="I136" s="7" t="b">
        <f t="shared" si="96"/>
        <v>1</v>
      </c>
      <c r="L136" s="4">
        <f t="shared" si="105"/>
        <v>0</v>
      </c>
      <c r="M136" s="4">
        <f>IFERROR(VLOOKUP($A136,동부영업본부IU!$A:$G,3,FALSE),0)</f>
        <v>0</v>
      </c>
      <c r="N136" s="4">
        <f>IFERROR(VLOOKUP($A136,동부영업본부IU!$A:$G,4,FALSE),0)</f>
        <v>0</v>
      </c>
      <c r="O136" s="4">
        <f>IFERROR(VLOOKUP($A136,동부영업본부IU!$A:$G,5,FALSE),0)</f>
        <v>0</v>
      </c>
      <c r="P136" s="4">
        <f>IFERROR(VLOOKUP($A136,동부영업본부IU!$A:$G,6,FALSE),0)</f>
        <v>0</v>
      </c>
      <c r="Q136" s="4">
        <f>IFERROR(VLOOKUP($A136,동부영업본부IU!$A:$G,7,FALSE),0)</f>
        <v>0</v>
      </c>
      <c r="R136" s="4" t="b">
        <f t="shared" si="64"/>
        <v>1</v>
      </c>
      <c r="U136" s="7">
        <f t="shared" si="97"/>
        <v>0</v>
      </c>
      <c r="V136" s="4">
        <f t="shared" si="92"/>
        <v>0</v>
      </c>
      <c r="W136" s="4">
        <f t="shared" si="93"/>
        <v>0</v>
      </c>
      <c r="X136" s="4">
        <f t="shared" si="94"/>
        <v>0</v>
      </c>
      <c r="Y136" s="4">
        <f t="shared" si="95"/>
        <v>0</v>
      </c>
      <c r="Z136" s="4" t="b">
        <f t="shared" si="98"/>
        <v>1</v>
      </c>
    </row>
    <row r="137" spans="1:28" ht="16" x14ac:dyDescent="0.25">
      <c r="A137" s="24" t="s">
        <v>70</v>
      </c>
      <c r="B137" s="49">
        <f t="shared" si="62"/>
        <v>1046659</v>
      </c>
      <c r="C137" s="49">
        <f t="shared" si="99"/>
        <v>53133</v>
      </c>
      <c r="D137" s="49">
        <f t="shared" si="100"/>
        <v>216562</v>
      </c>
      <c r="E137" s="49">
        <f t="shared" si="101"/>
        <v>574709.2783040253</v>
      </c>
      <c r="F137" s="49">
        <f t="shared" si="102"/>
        <v>0</v>
      </c>
      <c r="G137" s="49">
        <f t="shared" si="103"/>
        <v>93631</v>
      </c>
      <c r="H137" s="49">
        <f t="shared" si="104"/>
        <v>108623.72169597476</v>
      </c>
      <c r="I137" s="7" t="b">
        <f t="shared" si="96"/>
        <v>1</v>
      </c>
      <c r="L137" s="4">
        <f t="shared" si="105"/>
        <v>1046659</v>
      </c>
      <c r="M137" s="4">
        <f>IFERROR(VLOOKUP($A137,동부영업본부IU!$A:$G,3,FALSE),0)</f>
        <v>683333</v>
      </c>
      <c r="N137" s="4">
        <f>IFERROR(VLOOKUP($A137,동부영업본부IU!$A:$G,4,FALSE),0)</f>
        <v>53133</v>
      </c>
      <c r="O137" s="4">
        <f>IFERROR(VLOOKUP($A137,동부영업본부IU!$A:$G,5,FALSE),0)</f>
        <v>216562</v>
      </c>
      <c r="P137" s="4">
        <f>IFERROR(VLOOKUP($A137,동부영업본부IU!$A:$G,6,FALSE),0)</f>
        <v>0</v>
      </c>
      <c r="Q137" s="4">
        <f>IFERROR(VLOOKUP($A137,동부영업본부IU!$A:$G,7,FALSE),0)</f>
        <v>93631</v>
      </c>
      <c r="R137" s="4" t="b">
        <f t="shared" si="64"/>
        <v>1</v>
      </c>
      <c r="U137" s="7">
        <f t="shared" si="97"/>
        <v>683333</v>
      </c>
      <c r="V137" s="4">
        <f t="shared" si="92"/>
        <v>314479.99069676147</v>
      </c>
      <c r="W137" s="4">
        <f t="shared" si="93"/>
        <v>260229.2876072638</v>
      </c>
      <c r="X137" s="4">
        <f t="shared" si="94"/>
        <v>64031.719376985347</v>
      </c>
      <c r="Y137" s="4">
        <f t="shared" si="95"/>
        <v>44592.002318989405</v>
      </c>
      <c r="Z137" s="4" t="b">
        <f t="shared" si="98"/>
        <v>1</v>
      </c>
    </row>
    <row r="138" spans="1:28" ht="16" x14ac:dyDescent="0.25">
      <c r="A138" s="24" t="s">
        <v>71</v>
      </c>
      <c r="B138" s="49">
        <f t="shared" si="62"/>
        <v>147916461</v>
      </c>
      <c r="C138" s="49">
        <f t="shared" si="99"/>
        <v>31265159</v>
      </c>
      <c r="D138" s="49">
        <f t="shared" si="100"/>
        <v>50234087</v>
      </c>
      <c r="E138" s="49">
        <f t="shared" si="101"/>
        <v>841038.37851241673</v>
      </c>
      <c r="F138" s="49">
        <f t="shared" si="102"/>
        <v>37912239</v>
      </c>
      <c r="G138" s="49">
        <f t="shared" si="103"/>
        <v>27504976</v>
      </c>
      <c r="H138" s="49">
        <f t="shared" si="104"/>
        <v>158961.62148758327</v>
      </c>
      <c r="I138" s="7" t="b">
        <f t="shared" si="96"/>
        <v>1</v>
      </c>
      <c r="L138" s="4">
        <f t="shared" si="105"/>
        <v>147916461</v>
      </c>
      <c r="M138" s="4">
        <f>IFERROR(VLOOKUP($A138,동부영업본부IU!$A:$G,3,FALSE),0)</f>
        <v>1000000</v>
      </c>
      <c r="N138" s="4">
        <f>IFERROR(VLOOKUP($A138,동부영업본부IU!$A:$G,4,FALSE),0)</f>
        <v>31265159</v>
      </c>
      <c r="O138" s="4">
        <f>IFERROR(VLOOKUP($A138,동부영업본부IU!$A:$G,5,FALSE),0)</f>
        <v>50234087</v>
      </c>
      <c r="P138" s="4">
        <f>IFERROR(VLOOKUP($A138,동부영업본부IU!$A:$G,6,FALSE),0)</f>
        <v>37912239</v>
      </c>
      <c r="Q138" s="4">
        <f>IFERROR(VLOOKUP($A138,동부영업본부IU!$A:$G,7,FALSE),0)</f>
        <v>27504976</v>
      </c>
      <c r="R138" s="4" t="b">
        <f t="shared" si="64"/>
        <v>1</v>
      </c>
      <c r="U138" s="7">
        <f t="shared" si="97"/>
        <v>1000000</v>
      </c>
      <c r="V138" s="4">
        <f t="shared" si="92"/>
        <v>460214.84502689238</v>
      </c>
      <c r="W138" s="4">
        <f t="shared" si="93"/>
        <v>380823.53348552436</v>
      </c>
      <c r="X138" s="4">
        <f t="shared" si="94"/>
        <v>93705.000895588746</v>
      </c>
      <c r="Y138" s="4">
        <f t="shared" si="95"/>
        <v>65256.620591994535</v>
      </c>
      <c r="Z138" s="4" t="b">
        <f t="shared" si="98"/>
        <v>1</v>
      </c>
    </row>
    <row r="139" spans="1:28" ht="16" x14ac:dyDescent="0.25">
      <c r="A139" s="23" t="s">
        <v>72</v>
      </c>
      <c r="B139" s="49">
        <f t="shared" si="62"/>
        <v>39418000</v>
      </c>
      <c r="C139" s="49">
        <f t="shared" si="99"/>
        <v>2695000</v>
      </c>
      <c r="D139" s="49">
        <f t="shared" si="100"/>
        <v>2695000</v>
      </c>
      <c r="E139" s="49">
        <f t="shared" si="101"/>
        <v>841038.37851241673</v>
      </c>
      <c r="F139" s="49">
        <f t="shared" si="102"/>
        <v>18897000</v>
      </c>
      <c r="G139" s="49">
        <f t="shared" si="103"/>
        <v>14131000</v>
      </c>
      <c r="H139" s="49">
        <f t="shared" si="104"/>
        <v>158961.62148758327</v>
      </c>
      <c r="I139" s="7" t="b">
        <f t="shared" si="96"/>
        <v>1</v>
      </c>
      <c r="L139" s="4">
        <f t="shared" si="105"/>
        <v>39418000</v>
      </c>
      <c r="M139" s="4">
        <f>IFERROR(VLOOKUP($A139,동부영업본부IU!$A:$G,3,FALSE),0)</f>
        <v>1000000</v>
      </c>
      <c r="N139" s="4">
        <f>IFERROR(VLOOKUP($A139,동부영업본부IU!$A:$G,4,FALSE),0)</f>
        <v>2695000</v>
      </c>
      <c r="O139" s="4">
        <f>IFERROR(VLOOKUP($A139,동부영업본부IU!$A:$G,5,FALSE),0)</f>
        <v>2695000</v>
      </c>
      <c r="P139" s="4">
        <f>IFERROR(VLOOKUP($A139,동부영업본부IU!$A:$G,6,FALSE),0)</f>
        <v>18897000</v>
      </c>
      <c r="Q139" s="4">
        <f>IFERROR(VLOOKUP($A139,동부영업본부IU!$A:$G,7,FALSE),0)</f>
        <v>14131000</v>
      </c>
      <c r="R139" s="4" t="b">
        <f t="shared" si="64"/>
        <v>1</v>
      </c>
      <c r="U139" s="7">
        <f t="shared" si="97"/>
        <v>1000000</v>
      </c>
      <c r="V139" s="4">
        <f t="shared" si="92"/>
        <v>460214.84502689238</v>
      </c>
      <c r="W139" s="4">
        <f t="shared" si="93"/>
        <v>380823.53348552436</v>
      </c>
      <c r="X139" s="4">
        <f t="shared" si="94"/>
        <v>93705.000895588746</v>
      </c>
      <c r="Y139" s="4">
        <f t="shared" si="95"/>
        <v>65256.620591994535</v>
      </c>
      <c r="Z139" s="4" t="b">
        <f t="shared" si="98"/>
        <v>1</v>
      </c>
    </row>
    <row r="140" spans="1:28" ht="16" x14ac:dyDescent="0.25">
      <c r="A140" s="23" t="s">
        <v>224</v>
      </c>
      <c r="B140" s="49">
        <f t="shared" si="62"/>
        <v>0</v>
      </c>
      <c r="C140" s="49">
        <f t="shared" si="99"/>
        <v>0</v>
      </c>
      <c r="D140" s="49">
        <f t="shared" si="100"/>
        <v>0</v>
      </c>
      <c r="E140" s="49">
        <f t="shared" si="101"/>
        <v>0</v>
      </c>
      <c r="F140" s="49">
        <f t="shared" si="102"/>
        <v>0</v>
      </c>
      <c r="G140" s="49">
        <f t="shared" si="103"/>
        <v>0</v>
      </c>
      <c r="H140" s="49">
        <f t="shared" si="104"/>
        <v>0</v>
      </c>
      <c r="I140" s="7" t="b">
        <f t="shared" si="96"/>
        <v>1</v>
      </c>
      <c r="L140" s="4">
        <f t="shared" si="105"/>
        <v>0</v>
      </c>
      <c r="M140" s="4">
        <f>IFERROR(VLOOKUP($A140,동부영업본부IU!$A:$G,3,FALSE),0)</f>
        <v>0</v>
      </c>
      <c r="N140" s="4">
        <f>IFERROR(VLOOKUP($A140,동부영업본부IU!$A:$G,4,FALSE),0)</f>
        <v>0</v>
      </c>
      <c r="O140" s="4">
        <f>IFERROR(VLOOKUP($A140,동부영업본부IU!$A:$G,5,FALSE),0)</f>
        <v>0</v>
      </c>
      <c r="P140" s="4">
        <f>IFERROR(VLOOKUP($A140,동부영업본부IU!$A:$G,6,FALSE),0)</f>
        <v>0</v>
      </c>
      <c r="Q140" s="4">
        <f>IFERROR(VLOOKUP($A140,동부영업본부IU!$A:$G,7,FALSE),0)</f>
        <v>0</v>
      </c>
      <c r="R140" s="4" t="b">
        <f t="shared" si="64"/>
        <v>1</v>
      </c>
      <c r="U140" s="7">
        <f t="shared" si="97"/>
        <v>0</v>
      </c>
      <c r="V140" s="4">
        <f t="shared" si="92"/>
        <v>0</v>
      </c>
      <c r="W140" s="4">
        <f t="shared" si="93"/>
        <v>0</v>
      </c>
      <c r="X140" s="4">
        <f t="shared" si="94"/>
        <v>0</v>
      </c>
      <c r="Y140" s="4">
        <f t="shared" si="95"/>
        <v>0</v>
      </c>
      <c r="Z140" s="4" t="b">
        <f t="shared" si="98"/>
        <v>1</v>
      </c>
      <c r="AA140" s="4"/>
      <c r="AB140" s="4"/>
    </row>
    <row r="141" spans="1:28" ht="16" x14ac:dyDescent="0.25">
      <c r="A141" s="23" t="s">
        <v>73</v>
      </c>
      <c r="B141" s="49">
        <f t="shared" si="62"/>
        <v>72109532</v>
      </c>
      <c r="C141" s="49">
        <f t="shared" si="99"/>
        <v>12040000</v>
      </c>
      <c r="D141" s="49">
        <f t="shared" si="100"/>
        <v>33903796</v>
      </c>
      <c r="E141" s="49">
        <f t="shared" si="101"/>
        <v>0</v>
      </c>
      <c r="F141" s="49">
        <f t="shared" si="102"/>
        <v>16664736</v>
      </c>
      <c r="G141" s="49">
        <f t="shared" si="103"/>
        <v>9501000</v>
      </c>
      <c r="H141" s="49">
        <f t="shared" si="104"/>
        <v>0</v>
      </c>
      <c r="I141" s="7" t="b">
        <f t="shared" si="96"/>
        <v>1</v>
      </c>
      <c r="L141" s="4">
        <f t="shared" si="105"/>
        <v>72109532</v>
      </c>
      <c r="M141" s="4">
        <f>IFERROR(VLOOKUP($A141,동부영업본부IU!$A:$G,3,FALSE),0)</f>
        <v>0</v>
      </c>
      <c r="N141" s="4">
        <f>IFERROR(VLOOKUP($A141,동부영업본부IU!$A:$G,4,FALSE),0)</f>
        <v>12040000</v>
      </c>
      <c r="O141" s="4">
        <f>IFERROR(VLOOKUP($A141,동부영업본부IU!$A:$G,5,FALSE),0)</f>
        <v>33903796</v>
      </c>
      <c r="P141" s="4">
        <f>IFERROR(VLOOKUP($A141,동부영업본부IU!$A:$G,6,FALSE),0)</f>
        <v>16664736</v>
      </c>
      <c r="Q141" s="4">
        <f>IFERROR(VLOOKUP($A141,동부영업본부IU!$A:$G,7,FALSE),0)</f>
        <v>9501000</v>
      </c>
      <c r="R141" s="4" t="b">
        <f t="shared" si="64"/>
        <v>1</v>
      </c>
      <c r="U141" s="7">
        <f t="shared" si="97"/>
        <v>0</v>
      </c>
      <c r="V141" s="4">
        <f t="shared" si="92"/>
        <v>0</v>
      </c>
      <c r="W141" s="4">
        <f t="shared" si="93"/>
        <v>0</v>
      </c>
      <c r="X141" s="4">
        <f t="shared" si="94"/>
        <v>0</v>
      </c>
      <c r="Y141" s="4">
        <f t="shared" si="95"/>
        <v>0</v>
      </c>
      <c r="Z141" s="4" t="b">
        <f t="shared" si="98"/>
        <v>1</v>
      </c>
      <c r="AA141" s="4"/>
      <c r="AB141" s="4"/>
    </row>
    <row r="142" spans="1:28" ht="16" x14ac:dyDescent="0.25">
      <c r="A142" s="23" t="s">
        <v>74</v>
      </c>
      <c r="B142" s="49">
        <f t="shared" ref="B142:B208" si="106">L142</f>
        <v>36388929</v>
      </c>
      <c r="C142" s="49">
        <f t="shared" si="99"/>
        <v>16530159</v>
      </c>
      <c r="D142" s="49">
        <f t="shared" si="100"/>
        <v>13635291</v>
      </c>
      <c r="E142" s="49">
        <f t="shared" si="101"/>
        <v>0</v>
      </c>
      <c r="F142" s="49">
        <f t="shared" si="102"/>
        <v>2350503</v>
      </c>
      <c r="G142" s="49">
        <f t="shared" si="103"/>
        <v>3872976</v>
      </c>
      <c r="H142" s="49">
        <f t="shared" si="104"/>
        <v>0</v>
      </c>
      <c r="I142" s="7" t="b">
        <f t="shared" si="96"/>
        <v>1</v>
      </c>
      <c r="L142" s="4">
        <f t="shared" si="105"/>
        <v>36388929</v>
      </c>
      <c r="M142" s="4">
        <f>IFERROR(VLOOKUP($A142,동부영업본부IU!$A:$G,3,FALSE),0)</f>
        <v>0</v>
      </c>
      <c r="N142" s="4">
        <f>IFERROR(VLOOKUP($A142,동부영업본부IU!$A:$G,4,FALSE),0)</f>
        <v>16530159</v>
      </c>
      <c r="O142" s="4">
        <f>IFERROR(VLOOKUP($A142,동부영업본부IU!$A:$G,5,FALSE),0)</f>
        <v>13635291</v>
      </c>
      <c r="P142" s="4">
        <f>IFERROR(VLOOKUP($A142,동부영업본부IU!$A:$G,6,FALSE),0)</f>
        <v>2350503</v>
      </c>
      <c r="Q142" s="4">
        <f>IFERROR(VLOOKUP($A142,동부영업본부IU!$A:$G,7,FALSE),0)</f>
        <v>3872976</v>
      </c>
      <c r="R142" s="4" t="b">
        <f t="shared" si="64"/>
        <v>1</v>
      </c>
      <c r="U142" s="7">
        <f t="shared" si="97"/>
        <v>0</v>
      </c>
      <c r="V142" s="4">
        <f t="shared" si="92"/>
        <v>0</v>
      </c>
      <c r="W142" s="4">
        <f t="shared" si="93"/>
        <v>0</v>
      </c>
      <c r="X142" s="4">
        <f t="shared" si="94"/>
        <v>0</v>
      </c>
      <c r="Y142" s="4">
        <f t="shared" si="95"/>
        <v>0</v>
      </c>
      <c r="Z142" s="4" t="b">
        <f t="shared" si="98"/>
        <v>1</v>
      </c>
      <c r="AA142" s="4"/>
      <c r="AB142" s="4"/>
    </row>
    <row r="143" spans="1:28" ht="16" x14ac:dyDescent="0.25">
      <c r="A143" s="23" t="s">
        <v>161</v>
      </c>
      <c r="B143" s="49">
        <f t="shared" si="106"/>
        <v>0</v>
      </c>
      <c r="C143" s="49">
        <f t="shared" si="99"/>
        <v>0</v>
      </c>
      <c r="D143" s="49">
        <f t="shared" si="100"/>
        <v>0</v>
      </c>
      <c r="E143" s="49">
        <f t="shared" si="101"/>
        <v>0</v>
      </c>
      <c r="F143" s="49">
        <f t="shared" si="102"/>
        <v>0</v>
      </c>
      <c r="G143" s="49">
        <f t="shared" si="103"/>
        <v>0</v>
      </c>
      <c r="H143" s="49">
        <f t="shared" si="104"/>
        <v>0</v>
      </c>
      <c r="I143" s="7" t="b">
        <f t="shared" si="96"/>
        <v>1</v>
      </c>
      <c r="L143" s="4">
        <f t="shared" si="105"/>
        <v>0</v>
      </c>
      <c r="M143" s="4">
        <f>IFERROR(VLOOKUP($A143,동부영업본부IU!$A:$G,3,FALSE),0)</f>
        <v>0</v>
      </c>
      <c r="N143" s="4">
        <f>IFERROR(VLOOKUP($A143,동부영업본부IU!$A:$G,4,FALSE),0)</f>
        <v>0</v>
      </c>
      <c r="O143" s="4">
        <f>IFERROR(VLOOKUP($A143,동부영업본부IU!$A:$G,5,FALSE),0)</f>
        <v>0</v>
      </c>
      <c r="P143" s="4">
        <f>IFERROR(VLOOKUP($A143,동부영업본부IU!$A:$G,6,FALSE),0)</f>
        <v>0</v>
      </c>
      <c r="Q143" s="4">
        <f>IFERROR(VLOOKUP($A143,동부영업본부IU!$A:$G,7,FALSE),0)</f>
        <v>0</v>
      </c>
      <c r="R143" s="4" t="b">
        <f t="shared" si="64"/>
        <v>1</v>
      </c>
      <c r="U143" s="7">
        <f t="shared" si="97"/>
        <v>0</v>
      </c>
      <c r="V143" s="4">
        <f t="shared" si="92"/>
        <v>0</v>
      </c>
      <c r="W143" s="4">
        <f t="shared" si="93"/>
        <v>0</v>
      </c>
      <c r="X143" s="4">
        <f t="shared" si="94"/>
        <v>0</v>
      </c>
      <c r="Y143" s="4">
        <f t="shared" si="95"/>
        <v>0</v>
      </c>
      <c r="Z143" s="4" t="b">
        <f t="shared" si="98"/>
        <v>1</v>
      </c>
      <c r="AA143" s="4"/>
      <c r="AB143" s="4"/>
    </row>
    <row r="144" spans="1:28" ht="16" x14ac:dyDescent="0.25">
      <c r="A144" s="23" t="s">
        <v>225</v>
      </c>
      <c r="B144" s="49">
        <f t="shared" si="106"/>
        <v>0</v>
      </c>
      <c r="C144" s="49">
        <f t="shared" si="99"/>
        <v>0</v>
      </c>
      <c r="D144" s="49">
        <f t="shared" si="100"/>
        <v>0</v>
      </c>
      <c r="E144" s="49">
        <f t="shared" si="101"/>
        <v>0</v>
      </c>
      <c r="F144" s="49">
        <f t="shared" si="102"/>
        <v>0</v>
      </c>
      <c r="G144" s="49">
        <f t="shared" si="103"/>
        <v>0</v>
      </c>
      <c r="H144" s="49">
        <f t="shared" si="104"/>
        <v>0</v>
      </c>
      <c r="I144" s="7" t="b">
        <f t="shared" si="96"/>
        <v>1</v>
      </c>
      <c r="L144" s="4">
        <f t="shared" si="105"/>
        <v>0</v>
      </c>
      <c r="M144" s="4">
        <f>IFERROR(VLOOKUP($A144,동부영업본부IU!$A:$G,3,FALSE),0)</f>
        <v>0</v>
      </c>
      <c r="N144" s="4">
        <f>IFERROR(VLOOKUP($A144,동부영업본부IU!$A:$G,4,FALSE),0)</f>
        <v>0</v>
      </c>
      <c r="O144" s="4">
        <f>IFERROR(VLOOKUP($A144,동부영업본부IU!$A:$G,5,FALSE),0)</f>
        <v>0</v>
      </c>
      <c r="P144" s="4">
        <f>IFERROR(VLOOKUP($A144,동부영업본부IU!$A:$G,6,FALSE),0)</f>
        <v>0</v>
      </c>
      <c r="Q144" s="4">
        <f>IFERROR(VLOOKUP($A144,동부영업본부IU!$A:$G,7,FALSE),0)</f>
        <v>0</v>
      </c>
      <c r="R144" s="4" t="b">
        <f t="shared" si="64"/>
        <v>1</v>
      </c>
      <c r="U144" s="7">
        <f t="shared" si="97"/>
        <v>0</v>
      </c>
      <c r="V144" s="4">
        <f t="shared" si="92"/>
        <v>0</v>
      </c>
      <c r="W144" s="4">
        <f t="shared" si="93"/>
        <v>0</v>
      </c>
      <c r="X144" s="4">
        <f t="shared" si="94"/>
        <v>0</v>
      </c>
      <c r="Y144" s="4">
        <f t="shared" si="95"/>
        <v>0</v>
      </c>
      <c r="Z144" s="4" t="b">
        <f t="shared" si="98"/>
        <v>1</v>
      </c>
      <c r="AA144" s="4"/>
      <c r="AB144" s="4"/>
    </row>
    <row r="145" spans="1:28" ht="16" x14ac:dyDescent="0.25">
      <c r="A145" s="23" t="s">
        <v>346</v>
      </c>
      <c r="B145" s="49">
        <f t="shared" ref="B145:B146" si="107">L145</f>
        <v>0</v>
      </c>
      <c r="C145" s="49">
        <f t="shared" si="99"/>
        <v>0</v>
      </c>
      <c r="D145" s="49">
        <f t="shared" si="100"/>
        <v>0</v>
      </c>
      <c r="E145" s="49">
        <f t="shared" si="101"/>
        <v>0</v>
      </c>
      <c r="F145" s="49">
        <f t="shared" si="102"/>
        <v>0</v>
      </c>
      <c r="G145" s="49">
        <f t="shared" si="103"/>
        <v>0</v>
      </c>
      <c r="H145" s="49">
        <f t="shared" si="104"/>
        <v>0</v>
      </c>
      <c r="I145" s="7" t="b">
        <f t="shared" si="96"/>
        <v>1</v>
      </c>
      <c r="L145" s="4">
        <f t="shared" si="105"/>
        <v>0</v>
      </c>
      <c r="M145" s="4">
        <f>IFERROR(VLOOKUP($A145,동부영업본부IU!$A:$G,3,FALSE),0)</f>
        <v>0</v>
      </c>
      <c r="N145" s="4">
        <f>IFERROR(VLOOKUP($A145,동부영업본부IU!$A:$G,4,FALSE),0)</f>
        <v>0</v>
      </c>
      <c r="O145" s="4">
        <f>IFERROR(VLOOKUP($A145,동부영업본부IU!$A:$G,5,FALSE),0)</f>
        <v>0</v>
      </c>
      <c r="P145" s="4">
        <f>IFERROR(VLOOKUP($A145,동부영업본부IU!$A:$G,6,FALSE),0)</f>
        <v>0</v>
      </c>
      <c r="Q145" s="4">
        <f>IFERROR(VLOOKUP($A145,동부영업본부IU!$A:$G,7,FALSE),0)</f>
        <v>0</v>
      </c>
      <c r="R145" s="4" t="b">
        <f t="shared" si="64"/>
        <v>1</v>
      </c>
      <c r="U145" s="7">
        <f t="shared" si="97"/>
        <v>0</v>
      </c>
      <c r="V145" s="4">
        <f t="shared" si="92"/>
        <v>0</v>
      </c>
      <c r="W145" s="4">
        <f t="shared" si="93"/>
        <v>0</v>
      </c>
      <c r="X145" s="4">
        <f t="shared" si="94"/>
        <v>0</v>
      </c>
      <c r="Y145" s="4">
        <f t="shared" si="95"/>
        <v>0</v>
      </c>
      <c r="Z145" s="4" t="b">
        <f t="shared" si="98"/>
        <v>1</v>
      </c>
      <c r="AA145" s="4"/>
      <c r="AB145" s="4"/>
    </row>
    <row r="146" spans="1:28" ht="16" x14ac:dyDescent="0.25">
      <c r="A146" s="23" t="s">
        <v>347</v>
      </c>
      <c r="B146" s="49">
        <f t="shared" si="107"/>
        <v>0</v>
      </c>
      <c r="C146" s="49">
        <f t="shared" si="99"/>
        <v>0</v>
      </c>
      <c r="D146" s="49">
        <f t="shared" si="100"/>
        <v>0</v>
      </c>
      <c r="E146" s="49">
        <f t="shared" si="101"/>
        <v>0</v>
      </c>
      <c r="F146" s="49">
        <f t="shared" si="102"/>
        <v>0</v>
      </c>
      <c r="G146" s="49">
        <f t="shared" si="103"/>
        <v>0</v>
      </c>
      <c r="H146" s="49">
        <f t="shared" si="104"/>
        <v>0</v>
      </c>
      <c r="I146" s="7" t="b">
        <f t="shared" si="96"/>
        <v>1</v>
      </c>
      <c r="L146" s="4">
        <f t="shared" si="105"/>
        <v>0</v>
      </c>
      <c r="M146" s="4">
        <f>IFERROR(VLOOKUP($A146,동부영업본부IU!$A:$G,3,FALSE),0)</f>
        <v>0</v>
      </c>
      <c r="N146" s="4">
        <f>IFERROR(VLOOKUP($A146,동부영업본부IU!$A:$G,4,FALSE),0)</f>
        <v>0</v>
      </c>
      <c r="O146" s="4">
        <f>IFERROR(VLOOKUP($A146,동부영업본부IU!$A:$G,5,FALSE),0)</f>
        <v>0</v>
      </c>
      <c r="P146" s="4">
        <f>IFERROR(VLOOKUP($A146,동부영업본부IU!$A:$G,6,FALSE),0)</f>
        <v>0</v>
      </c>
      <c r="Q146" s="4">
        <f>IFERROR(VLOOKUP($A146,동부영업본부IU!$A:$G,7,FALSE),0)</f>
        <v>0</v>
      </c>
      <c r="R146" s="4" t="b">
        <f t="shared" si="64"/>
        <v>1</v>
      </c>
      <c r="U146" s="7">
        <f t="shared" si="97"/>
        <v>0</v>
      </c>
      <c r="V146" s="4">
        <f t="shared" si="92"/>
        <v>0</v>
      </c>
      <c r="W146" s="4">
        <f t="shared" si="93"/>
        <v>0</v>
      </c>
      <c r="X146" s="4">
        <f t="shared" si="94"/>
        <v>0</v>
      </c>
      <c r="Y146" s="4">
        <f t="shared" si="95"/>
        <v>0</v>
      </c>
      <c r="Z146" s="4" t="b">
        <f t="shared" si="98"/>
        <v>1</v>
      </c>
      <c r="AA146" s="4"/>
      <c r="AB146" s="4"/>
    </row>
    <row r="147" spans="1:28" ht="16" x14ac:dyDescent="0.25">
      <c r="A147" s="24" t="s">
        <v>75</v>
      </c>
      <c r="B147" s="49">
        <f t="shared" si="106"/>
        <v>100921</v>
      </c>
      <c r="C147" s="49">
        <f t="shared" si="99"/>
        <v>0</v>
      </c>
      <c r="D147" s="49">
        <f t="shared" si="100"/>
        <v>0</v>
      </c>
      <c r="E147" s="49">
        <f t="shared" si="101"/>
        <v>0</v>
      </c>
      <c r="F147" s="49">
        <f t="shared" si="102"/>
        <v>52624</v>
      </c>
      <c r="G147" s="49">
        <f t="shared" si="103"/>
        <v>48297</v>
      </c>
      <c r="H147" s="49">
        <f t="shared" si="104"/>
        <v>0</v>
      </c>
      <c r="I147" s="7" t="b">
        <f t="shared" si="96"/>
        <v>1</v>
      </c>
      <c r="L147" s="4">
        <f t="shared" si="105"/>
        <v>100921</v>
      </c>
      <c r="M147" s="4">
        <f>IFERROR(VLOOKUP($A147,동부영업본부IU!$A:$G,3,FALSE),0)</f>
        <v>0</v>
      </c>
      <c r="N147" s="4">
        <f>IFERROR(VLOOKUP($A147,동부영업본부IU!$A:$G,4,FALSE),0)</f>
        <v>0</v>
      </c>
      <c r="O147" s="4">
        <f>IFERROR(VLOOKUP($A147,동부영업본부IU!$A:$G,5,FALSE),0)</f>
        <v>0</v>
      </c>
      <c r="P147" s="4">
        <f>IFERROR(VLOOKUP($A147,동부영업본부IU!$A:$G,6,FALSE),0)</f>
        <v>52624</v>
      </c>
      <c r="Q147" s="4">
        <f>IFERROR(VLOOKUP($A147,동부영업본부IU!$A:$G,7,FALSE),0)</f>
        <v>48297</v>
      </c>
      <c r="R147" s="4" t="b">
        <f t="shared" si="64"/>
        <v>1</v>
      </c>
      <c r="U147" s="7">
        <f t="shared" si="97"/>
        <v>0</v>
      </c>
      <c r="V147" s="4">
        <f t="shared" si="92"/>
        <v>0</v>
      </c>
      <c r="W147" s="4">
        <f t="shared" si="93"/>
        <v>0</v>
      </c>
      <c r="X147" s="4">
        <f t="shared" si="94"/>
        <v>0</v>
      </c>
      <c r="Y147" s="4">
        <f t="shared" si="95"/>
        <v>0</v>
      </c>
      <c r="Z147" s="4" t="b">
        <f t="shared" si="98"/>
        <v>1</v>
      </c>
    </row>
    <row r="148" spans="1:28" ht="16" x14ac:dyDescent="0.25">
      <c r="A148" s="23" t="s">
        <v>162</v>
      </c>
      <c r="B148" s="49">
        <f t="shared" si="106"/>
        <v>0</v>
      </c>
      <c r="C148" s="49">
        <f t="shared" si="99"/>
        <v>0</v>
      </c>
      <c r="D148" s="49">
        <f t="shared" si="100"/>
        <v>0</v>
      </c>
      <c r="E148" s="49">
        <f t="shared" si="101"/>
        <v>0</v>
      </c>
      <c r="F148" s="49">
        <f t="shared" si="102"/>
        <v>0</v>
      </c>
      <c r="G148" s="49">
        <f t="shared" si="103"/>
        <v>0</v>
      </c>
      <c r="H148" s="49">
        <f t="shared" si="104"/>
        <v>0</v>
      </c>
      <c r="I148" s="7" t="b">
        <f t="shared" si="96"/>
        <v>1</v>
      </c>
      <c r="L148" s="4">
        <f t="shared" si="105"/>
        <v>0</v>
      </c>
      <c r="M148" s="4">
        <f>IFERROR(VLOOKUP($A148,동부영업본부IU!$A:$G,3,FALSE),0)</f>
        <v>0</v>
      </c>
      <c r="N148" s="4">
        <f>IFERROR(VLOOKUP($A148,동부영업본부IU!$A:$G,4,FALSE),0)</f>
        <v>0</v>
      </c>
      <c r="O148" s="4">
        <f>IFERROR(VLOOKUP($A148,동부영업본부IU!$A:$G,5,FALSE),0)</f>
        <v>0</v>
      </c>
      <c r="P148" s="4">
        <f>IFERROR(VLOOKUP($A148,동부영업본부IU!$A:$G,6,FALSE),0)</f>
        <v>0</v>
      </c>
      <c r="Q148" s="4">
        <f>IFERROR(VLOOKUP($A148,동부영업본부IU!$A:$G,7,FALSE),0)</f>
        <v>0</v>
      </c>
      <c r="R148" s="4" t="b">
        <f t="shared" si="64"/>
        <v>1</v>
      </c>
      <c r="U148" s="7">
        <f t="shared" si="97"/>
        <v>0</v>
      </c>
      <c r="V148" s="4">
        <f t="shared" si="92"/>
        <v>0</v>
      </c>
      <c r="W148" s="4">
        <f t="shared" si="93"/>
        <v>0</v>
      </c>
      <c r="X148" s="4">
        <f t="shared" si="94"/>
        <v>0</v>
      </c>
      <c r="Y148" s="4">
        <f t="shared" si="95"/>
        <v>0</v>
      </c>
      <c r="Z148" s="4" t="b">
        <f t="shared" si="98"/>
        <v>1</v>
      </c>
    </row>
    <row r="149" spans="1:28" ht="16" x14ac:dyDescent="0.25">
      <c r="A149" s="23" t="s">
        <v>76</v>
      </c>
      <c r="B149" s="49">
        <f t="shared" si="106"/>
        <v>100921</v>
      </c>
      <c r="C149" s="49">
        <f t="shared" si="99"/>
        <v>0</v>
      </c>
      <c r="D149" s="49">
        <f t="shared" si="100"/>
        <v>0</v>
      </c>
      <c r="E149" s="49">
        <f t="shared" si="101"/>
        <v>0</v>
      </c>
      <c r="F149" s="49">
        <f t="shared" si="102"/>
        <v>52624</v>
      </c>
      <c r="G149" s="49">
        <f t="shared" si="103"/>
        <v>48297</v>
      </c>
      <c r="H149" s="49">
        <f t="shared" si="104"/>
        <v>0</v>
      </c>
      <c r="I149" s="7" t="b">
        <f t="shared" si="96"/>
        <v>1</v>
      </c>
      <c r="L149" s="4">
        <f t="shared" si="105"/>
        <v>100921</v>
      </c>
      <c r="M149" s="4">
        <f>IFERROR(VLOOKUP($A149,동부영업본부IU!$A:$G,3,FALSE),0)</f>
        <v>0</v>
      </c>
      <c r="N149" s="4">
        <f>IFERROR(VLOOKUP($A149,동부영업본부IU!$A:$G,4,FALSE),0)</f>
        <v>0</v>
      </c>
      <c r="O149" s="4">
        <f>IFERROR(VLOOKUP($A149,동부영업본부IU!$A:$G,5,FALSE),0)</f>
        <v>0</v>
      </c>
      <c r="P149" s="4">
        <f>IFERROR(VLOOKUP($A149,동부영업본부IU!$A:$G,6,FALSE),0)</f>
        <v>52624</v>
      </c>
      <c r="Q149" s="4">
        <f>IFERROR(VLOOKUP($A149,동부영업본부IU!$A:$G,7,FALSE),0)</f>
        <v>48297</v>
      </c>
      <c r="R149" s="4" t="b">
        <f t="shared" si="64"/>
        <v>1</v>
      </c>
      <c r="U149" s="7">
        <f t="shared" si="97"/>
        <v>0</v>
      </c>
      <c r="V149" s="4">
        <f t="shared" si="92"/>
        <v>0</v>
      </c>
      <c r="W149" s="4">
        <f t="shared" si="93"/>
        <v>0</v>
      </c>
      <c r="X149" s="4">
        <f t="shared" si="94"/>
        <v>0</v>
      </c>
      <c r="Y149" s="4">
        <f t="shared" si="95"/>
        <v>0</v>
      </c>
      <c r="Z149" s="4" t="b">
        <f t="shared" si="98"/>
        <v>1</v>
      </c>
    </row>
    <row r="150" spans="1:28" ht="16" x14ac:dyDescent="0.25">
      <c r="A150" s="23" t="s">
        <v>163</v>
      </c>
      <c r="B150" s="49">
        <f t="shared" si="106"/>
        <v>0</v>
      </c>
      <c r="C150" s="49">
        <f t="shared" si="99"/>
        <v>0</v>
      </c>
      <c r="D150" s="49">
        <f t="shared" si="100"/>
        <v>0</v>
      </c>
      <c r="E150" s="49">
        <f t="shared" si="101"/>
        <v>0</v>
      </c>
      <c r="F150" s="49">
        <f t="shared" si="102"/>
        <v>0</v>
      </c>
      <c r="G150" s="49">
        <f t="shared" si="103"/>
        <v>0</v>
      </c>
      <c r="H150" s="49">
        <f t="shared" si="104"/>
        <v>0</v>
      </c>
      <c r="I150" s="7" t="b">
        <f t="shared" si="96"/>
        <v>1</v>
      </c>
      <c r="L150" s="4">
        <f t="shared" si="105"/>
        <v>0</v>
      </c>
      <c r="M150" s="4">
        <f>IFERROR(VLOOKUP($A150,동부영업본부IU!$A:$G,3,FALSE),0)</f>
        <v>0</v>
      </c>
      <c r="N150" s="4">
        <f>IFERROR(VLOOKUP($A150,동부영업본부IU!$A:$G,4,FALSE),0)</f>
        <v>0</v>
      </c>
      <c r="O150" s="4">
        <f>IFERROR(VLOOKUP($A150,동부영업본부IU!$A:$G,5,FALSE),0)</f>
        <v>0</v>
      </c>
      <c r="P150" s="4">
        <f>IFERROR(VLOOKUP($A150,동부영업본부IU!$A:$G,6,FALSE),0)</f>
        <v>0</v>
      </c>
      <c r="Q150" s="4">
        <f>IFERROR(VLOOKUP($A150,동부영업본부IU!$A:$G,7,FALSE),0)</f>
        <v>0</v>
      </c>
      <c r="R150" s="4" t="b">
        <f t="shared" si="64"/>
        <v>1</v>
      </c>
      <c r="U150" s="7">
        <f t="shared" si="97"/>
        <v>0</v>
      </c>
      <c r="V150" s="4">
        <f t="shared" si="92"/>
        <v>0</v>
      </c>
      <c r="W150" s="4">
        <f t="shared" si="93"/>
        <v>0</v>
      </c>
      <c r="X150" s="4">
        <f t="shared" si="94"/>
        <v>0</v>
      </c>
      <c r="Y150" s="4">
        <f t="shared" si="95"/>
        <v>0</v>
      </c>
      <c r="Z150" s="4" t="b">
        <f t="shared" si="98"/>
        <v>1</v>
      </c>
    </row>
    <row r="151" spans="1:28" ht="16" x14ac:dyDescent="0.25">
      <c r="A151" s="23" t="s">
        <v>164</v>
      </c>
      <c r="B151" s="49">
        <f t="shared" si="106"/>
        <v>0</v>
      </c>
      <c r="C151" s="49">
        <f t="shared" si="99"/>
        <v>0</v>
      </c>
      <c r="D151" s="49">
        <f t="shared" si="100"/>
        <v>0</v>
      </c>
      <c r="E151" s="49">
        <f t="shared" si="101"/>
        <v>0</v>
      </c>
      <c r="F151" s="49">
        <f t="shared" si="102"/>
        <v>0</v>
      </c>
      <c r="G151" s="49">
        <f t="shared" si="103"/>
        <v>0</v>
      </c>
      <c r="H151" s="49">
        <f t="shared" si="104"/>
        <v>0</v>
      </c>
      <c r="I151" s="7" t="b">
        <f t="shared" si="96"/>
        <v>1</v>
      </c>
      <c r="L151" s="4">
        <f t="shared" si="105"/>
        <v>0</v>
      </c>
      <c r="M151" s="4">
        <f>IFERROR(VLOOKUP($A151,동부영업본부IU!$A:$G,3,FALSE),0)</f>
        <v>0</v>
      </c>
      <c r="N151" s="4">
        <f>IFERROR(VLOOKUP($A151,동부영업본부IU!$A:$G,4,FALSE),0)</f>
        <v>0</v>
      </c>
      <c r="O151" s="4">
        <f>IFERROR(VLOOKUP($A151,동부영업본부IU!$A:$G,5,FALSE),0)</f>
        <v>0</v>
      </c>
      <c r="P151" s="4">
        <f>IFERROR(VLOOKUP($A151,동부영업본부IU!$A:$G,6,FALSE),0)</f>
        <v>0</v>
      </c>
      <c r="Q151" s="4">
        <f>IFERROR(VLOOKUP($A151,동부영업본부IU!$A:$G,7,FALSE),0)</f>
        <v>0</v>
      </c>
      <c r="R151" s="4" t="b">
        <f t="shared" si="64"/>
        <v>1</v>
      </c>
      <c r="U151" s="7">
        <f t="shared" si="97"/>
        <v>0</v>
      </c>
      <c r="V151" s="4">
        <f t="shared" si="92"/>
        <v>0</v>
      </c>
      <c r="W151" s="4">
        <f t="shared" si="93"/>
        <v>0</v>
      </c>
      <c r="X151" s="4">
        <f t="shared" si="94"/>
        <v>0</v>
      </c>
      <c r="Y151" s="4">
        <f t="shared" si="95"/>
        <v>0</v>
      </c>
      <c r="Z151" s="4" t="b">
        <f t="shared" si="98"/>
        <v>1</v>
      </c>
    </row>
    <row r="152" spans="1:28" ht="16" x14ac:dyDescent="0.25">
      <c r="A152" s="24" t="s">
        <v>77</v>
      </c>
      <c r="B152" s="49">
        <f t="shared" si="106"/>
        <v>23249305</v>
      </c>
      <c r="C152" s="49">
        <f t="shared" si="99"/>
        <v>1804255</v>
      </c>
      <c r="D152" s="49">
        <f t="shared" si="100"/>
        <v>1698962</v>
      </c>
      <c r="E152" s="49">
        <f t="shared" si="101"/>
        <v>1089154.7926341218</v>
      </c>
      <c r="F152" s="49">
        <f t="shared" si="102"/>
        <v>10566224</v>
      </c>
      <c r="G152" s="49">
        <f t="shared" si="103"/>
        <v>7884852</v>
      </c>
      <c r="H152" s="49">
        <f t="shared" si="104"/>
        <v>205857.20736587822</v>
      </c>
      <c r="I152" s="7" t="b">
        <f t="shared" si="96"/>
        <v>1</v>
      </c>
      <c r="L152" s="4">
        <f t="shared" si="105"/>
        <v>23249305</v>
      </c>
      <c r="M152" s="4">
        <f>IFERROR(VLOOKUP($A152,동부영업본부IU!$A:$G,3,FALSE),0)</f>
        <v>1295012</v>
      </c>
      <c r="N152" s="4">
        <f>IFERROR(VLOOKUP($A152,동부영업본부IU!$A:$G,4,FALSE),0)</f>
        <v>1804255</v>
      </c>
      <c r="O152" s="4">
        <f>IFERROR(VLOOKUP($A152,동부영업본부IU!$A:$G,5,FALSE),0)</f>
        <v>1698962</v>
      </c>
      <c r="P152" s="4">
        <f>IFERROR(VLOOKUP($A152,동부영업본부IU!$A:$G,6,FALSE),0)</f>
        <v>10566224</v>
      </c>
      <c r="Q152" s="4">
        <f>IFERROR(VLOOKUP($A152,동부영업본부IU!$A:$G,7,FALSE),0)</f>
        <v>7884852</v>
      </c>
      <c r="R152" s="4" t="b">
        <f t="shared" si="64"/>
        <v>1</v>
      </c>
      <c r="U152" s="7">
        <f t="shared" si="97"/>
        <v>1295012</v>
      </c>
      <c r="V152" s="4">
        <f t="shared" si="92"/>
        <v>595983.74688796594</v>
      </c>
      <c r="W152" s="4">
        <f t="shared" si="93"/>
        <v>493171.04574615584</v>
      </c>
      <c r="X152" s="4">
        <f t="shared" si="94"/>
        <v>121349.10061979818</v>
      </c>
      <c r="Y152" s="4">
        <f t="shared" si="95"/>
        <v>84508.106746080026</v>
      </c>
      <c r="Z152" s="4" t="b">
        <f t="shared" si="98"/>
        <v>1</v>
      </c>
    </row>
    <row r="153" spans="1:28" ht="16" x14ac:dyDescent="0.25">
      <c r="A153" s="23" t="s">
        <v>78</v>
      </c>
      <c r="B153" s="49">
        <f t="shared" si="106"/>
        <v>6665345</v>
      </c>
      <c r="C153" s="49">
        <f t="shared" si="99"/>
        <v>1081650</v>
      </c>
      <c r="D153" s="49">
        <f t="shared" si="100"/>
        <v>747357</v>
      </c>
      <c r="E153" s="49">
        <f t="shared" si="101"/>
        <v>256937.2246355433</v>
      </c>
      <c r="F153" s="49">
        <f t="shared" si="102"/>
        <v>3641998</v>
      </c>
      <c r="G153" s="49">
        <f t="shared" si="103"/>
        <v>888840</v>
      </c>
      <c r="H153" s="49">
        <f t="shared" si="104"/>
        <v>48562.775364456698</v>
      </c>
      <c r="I153" s="7" t="b">
        <f t="shared" si="96"/>
        <v>1</v>
      </c>
      <c r="L153" s="4">
        <f t="shared" si="105"/>
        <v>6665345</v>
      </c>
      <c r="M153" s="4">
        <f>IFERROR(VLOOKUP($A153,동부영업본부IU!$A:$G,3,FALSE),0)</f>
        <v>305500</v>
      </c>
      <c r="N153" s="4">
        <f>IFERROR(VLOOKUP($A153,동부영업본부IU!$A:$G,4,FALSE),0)</f>
        <v>1081650</v>
      </c>
      <c r="O153" s="4">
        <f>IFERROR(VLOOKUP($A153,동부영업본부IU!$A:$G,5,FALSE),0)</f>
        <v>747357</v>
      </c>
      <c r="P153" s="4">
        <f>IFERROR(VLOOKUP($A153,동부영업본부IU!$A:$G,6,FALSE),0)</f>
        <v>3641998</v>
      </c>
      <c r="Q153" s="4">
        <f>IFERROR(VLOOKUP($A153,동부영업본부IU!$A:$G,7,FALSE),0)</f>
        <v>888840</v>
      </c>
      <c r="R153" s="4" t="b">
        <f t="shared" si="64"/>
        <v>1</v>
      </c>
      <c r="U153" s="7">
        <f t="shared" si="97"/>
        <v>305500</v>
      </c>
      <c r="V153" s="4">
        <f t="shared" si="92"/>
        <v>140595.63515571563</v>
      </c>
      <c r="W153" s="4">
        <f t="shared" si="93"/>
        <v>116341.58947982769</v>
      </c>
      <c r="X153" s="4">
        <f t="shared" si="94"/>
        <v>28626.877773602362</v>
      </c>
      <c r="Y153" s="4">
        <f t="shared" si="95"/>
        <v>19935.897590854333</v>
      </c>
      <c r="Z153" s="4" t="b">
        <f t="shared" si="98"/>
        <v>1</v>
      </c>
    </row>
    <row r="154" spans="1:28" ht="16" x14ac:dyDescent="0.25">
      <c r="A154" s="23" t="s">
        <v>79</v>
      </c>
      <c r="B154" s="49">
        <f t="shared" si="106"/>
        <v>989512</v>
      </c>
      <c r="C154" s="49">
        <f t="shared" si="99"/>
        <v>0</v>
      </c>
      <c r="D154" s="49">
        <f t="shared" si="100"/>
        <v>0</v>
      </c>
      <c r="E154" s="49">
        <f t="shared" si="101"/>
        <v>832217.56799857854</v>
      </c>
      <c r="F154" s="49">
        <f t="shared" si="102"/>
        <v>0</v>
      </c>
      <c r="G154" s="49">
        <f t="shared" si="103"/>
        <v>0</v>
      </c>
      <c r="H154" s="49">
        <f t="shared" si="104"/>
        <v>157294.43200142152</v>
      </c>
      <c r="I154" s="7" t="b">
        <f t="shared" si="96"/>
        <v>1</v>
      </c>
      <c r="L154" s="4">
        <f t="shared" si="105"/>
        <v>989512</v>
      </c>
      <c r="M154" s="4">
        <f>IFERROR(VLOOKUP($A154,동부영업본부IU!$A:$G,3,FALSE),0)</f>
        <v>989512</v>
      </c>
      <c r="N154" s="4">
        <f>IFERROR(VLOOKUP($A154,동부영업본부IU!$A:$G,4,FALSE),0)</f>
        <v>0</v>
      </c>
      <c r="O154" s="4">
        <f>IFERROR(VLOOKUP($A154,동부영업본부IU!$A:$G,5,FALSE),0)</f>
        <v>0</v>
      </c>
      <c r="P154" s="4">
        <f>IFERROR(VLOOKUP($A154,동부영업본부IU!$A:$G,6,FALSE),0)</f>
        <v>0</v>
      </c>
      <c r="Q154" s="4">
        <f>IFERROR(VLOOKUP($A154,동부영업본부IU!$A:$G,7,FALSE),0)</f>
        <v>0</v>
      </c>
      <c r="R154" s="4" t="b">
        <f t="shared" si="64"/>
        <v>1</v>
      </c>
      <c r="U154" s="7">
        <f t="shared" si="97"/>
        <v>989512</v>
      </c>
      <c r="V154" s="4">
        <f t="shared" si="92"/>
        <v>455388.11173225031</v>
      </c>
      <c r="W154" s="4">
        <f t="shared" si="93"/>
        <v>376829.45626632817</v>
      </c>
      <c r="X154" s="4">
        <f t="shared" si="94"/>
        <v>92722.222846195815</v>
      </c>
      <c r="Y154" s="4">
        <f t="shared" si="95"/>
        <v>64572.209155225697</v>
      </c>
      <c r="Z154" s="4" t="b">
        <f t="shared" si="98"/>
        <v>1</v>
      </c>
    </row>
    <row r="155" spans="1:28" ht="16" x14ac:dyDescent="0.25">
      <c r="A155" s="23" t="s">
        <v>80</v>
      </c>
      <c r="B155" s="49">
        <f t="shared" si="106"/>
        <v>928143</v>
      </c>
      <c r="C155" s="49">
        <f t="shared" si="99"/>
        <v>310000</v>
      </c>
      <c r="D155" s="49">
        <f t="shared" si="100"/>
        <v>300000</v>
      </c>
      <c r="E155" s="49">
        <f t="shared" si="101"/>
        <v>0</v>
      </c>
      <c r="F155" s="49">
        <f t="shared" si="102"/>
        <v>148143</v>
      </c>
      <c r="G155" s="49">
        <f t="shared" si="103"/>
        <v>170000</v>
      </c>
      <c r="H155" s="49">
        <f t="shared" si="104"/>
        <v>0</v>
      </c>
      <c r="I155" s="7" t="b">
        <f t="shared" si="96"/>
        <v>1</v>
      </c>
      <c r="L155" s="4">
        <f t="shared" si="105"/>
        <v>928143</v>
      </c>
      <c r="M155" s="4">
        <f>IFERROR(VLOOKUP($A155,동부영업본부IU!$A:$G,3,FALSE),0)</f>
        <v>0</v>
      </c>
      <c r="N155" s="4">
        <f>IFERROR(VLOOKUP($A155,동부영업본부IU!$A:$G,4,FALSE),0)</f>
        <v>310000</v>
      </c>
      <c r="O155" s="4">
        <f>IFERROR(VLOOKUP($A155,동부영업본부IU!$A:$G,5,FALSE),0)</f>
        <v>300000</v>
      </c>
      <c r="P155" s="4">
        <f>IFERROR(VLOOKUP($A155,동부영업본부IU!$A:$G,6,FALSE),0)</f>
        <v>148143</v>
      </c>
      <c r="Q155" s="4">
        <f>IFERROR(VLOOKUP($A155,동부영업본부IU!$A:$G,7,FALSE),0)</f>
        <v>170000</v>
      </c>
      <c r="R155" s="4" t="b">
        <f t="shared" si="64"/>
        <v>1</v>
      </c>
      <c r="U155" s="7">
        <f t="shared" si="97"/>
        <v>0</v>
      </c>
      <c r="V155" s="4">
        <f t="shared" si="92"/>
        <v>0</v>
      </c>
      <c r="W155" s="4">
        <f t="shared" si="93"/>
        <v>0</v>
      </c>
      <c r="X155" s="4">
        <f t="shared" si="94"/>
        <v>0</v>
      </c>
      <c r="Y155" s="4">
        <f t="shared" si="95"/>
        <v>0</v>
      </c>
      <c r="Z155" s="4" t="b">
        <f t="shared" si="98"/>
        <v>1</v>
      </c>
    </row>
    <row r="156" spans="1:28" ht="16" x14ac:dyDescent="0.25">
      <c r="A156" s="23" t="s">
        <v>81</v>
      </c>
      <c r="B156" s="49">
        <f t="shared" si="106"/>
        <v>14666305</v>
      </c>
      <c r="C156" s="49">
        <f t="shared" si="99"/>
        <v>412605</v>
      </c>
      <c r="D156" s="49">
        <f t="shared" si="100"/>
        <v>651605</v>
      </c>
      <c r="E156" s="49">
        <f t="shared" si="101"/>
        <v>0</v>
      </c>
      <c r="F156" s="49">
        <f t="shared" si="102"/>
        <v>6776083</v>
      </c>
      <c r="G156" s="49">
        <f t="shared" si="103"/>
        <v>6826012</v>
      </c>
      <c r="H156" s="49">
        <f t="shared" si="104"/>
        <v>0</v>
      </c>
      <c r="I156" s="7" t="b">
        <f t="shared" si="96"/>
        <v>1</v>
      </c>
      <c r="L156" s="4">
        <f t="shared" si="105"/>
        <v>14666305</v>
      </c>
      <c r="M156" s="4">
        <f>IFERROR(VLOOKUP($A156,동부영업본부IU!$A:$G,3,FALSE),0)</f>
        <v>0</v>
      </c>
      <c r="N156" s="4">
        <f>IFERROR(VLOOKUP($A156,동부영업본부IU!$A:$G,4,FALSE),0)</f>
        <v>412605</v>
      </c>
      <c r="O156" s="4">
        <f>IFERROR(VLOOKUP($A156,동부영업본부IU!$A:$G,5,FALSE),0)</f>
        <v>651605</v>
      </c>
      <c r="P156" s="4">
        <f>IFERROR(VLOOKUP($A156,동부영업본부IU!$A:$G,6,FALSE),0)</f>
        <v>6776083</v>
      </c>
      <c r="Q156" s="4">
        <f>IFERROR(VLOOKUP($A156,동부영업본부IU!$A:$G,7,FALSE),0)</f>
        <v>6826012</v>
      </c>
      <c r="R156" s="4" t="b">
        <f t="shared" si="64"/>
        <v>1</v>
      </c>
      <c r="U156" s="7">
        <f t="shared" si="97"/>
        <v>0</v>
      </c>
      <c r="V156" s="4">
        <f t="shared" si="92"/>
        <v>0</v>
      </c>
      <c r="W156" s="4">
        <f t="shared" si="93"/>
        <v>0</v>
      </c>
      <c r="X156" s="4">
        <f t="shared" si="94"/>
        <v>0</v>
      </c>
      <c r="Y156" s="4">
        <f t="shared" si="95"/>
        <v>0</v>
      </c>
      <c r="Z156" s="4" t="b">
        <f t="shared" si="98"/>
        <v>1</v>
      </c>
    </row>
    <row r="157" spans="1:28" ht="16" x14ac:dyDescent="0.25">
      <c r="A157" s="23" t="s">
        <v>226</v>
      </c>
      <c r="B157" s="49">
        <f t="shared" si="106"/>
        <v>0</v>
      </c>
      <c r="C157" s="49">
        <f t="shared" si="99"/>
        <v>0</v>
      </c>
      <c r="D157" s="49">
        <f t="shared" si="100"/>
        <v>0</v>
      </c>
      <c r="E157" s="49">
        <f t="shared" si="101"/>
        <v>0</v>
      </c>
      <c r="F157" s="49">
        <f t="shared" si="102"/>
        <v>0</v>
      </c>
      <c r="G157" s="49">
        <f t="shared" si="103"/>
        <v>0</v>
      </c>
      <c r="H157" s="49">
        <f t="shared" si="104"/>
        <v>0</v>
      </c>
      <c r="I157" s="7" t="b">
        <f t="shared" si="96"/>
        <v>1</v>
      </c>
      <c r="L157" s="4">
        <f t="shared" si="105"/>
        <v>0</v>
      </c>
      <c r="M157" s="4">
        <f>IFERROR(VLOOKUP($A157,동부영업본부IU!$A:$G,3,FALSE),0)</f>
        <v>0</v>
      </c>
      <c r="N157" s="4">
        <f>IFERROR(VLOOKUP($A157,동부영업본부IU!$A:$G,4,FALSE),0)</f>
        <v>0</v>
      </c>
      <c r="O157" s="4">
        <f>IFERROR(VLOOKUP($A157,동부영업본부IU!$A:$G,5,FALSE),0)</f>
        <v>0</v>
      </c>
      <c r="P157" s="4">
        <f>IFERROR(VLOOKUP($A157,동부영업본부IU!$A:$G,6,FALSE),0)</f>
        <v>0</v>
      </c>
      <c r="Q157" s="4">
        <f>IFERROR(VLOOKUP($A157,동부영업본부IU!$A:$G,7,FALSE),0)</f>
        <v>0</v>
      </c>
      <c r="R157" s="4" t="b">
        <f t="shared" si="64"/>
        <v>1</v>
      </c>
      <c r="U157" s="7">
        <f t="shared" si="97"/>
        <v>0</v>
      </c>
      <c r="V157" s="4">
        <f t="shared" si="92"/>
        <v>0</v>
      </c>
      <c r="W157" s="4">
        <f t="shared" si="93"/>
        <v>0</v>
      </c>
      <c r="X157" s="4">
        <f t="shared" si="94"/>
        <v>0</v>
      </c>
      <c r="Y157" s="4">
        <f t="shared" si="95"/>
        <v>0</v>
      </c>
      <c r="Z157" s="4" t="b">
        <f t="shared" si="98"/>
        <v>1</v>
      </c>
    </row>
    <row r="158" spans="1:28" ht="16" x14ac:dyDescent="0.25">
      <c r="A158" s="25" t="s">
        <v>227</v>
      </c>
      <c r="B158" s="49">
        <f t="shared" si="106"/>
        <v>0</v>
      </c>
      <c r="C158" s="49">
        <f t="shared" si="99"/>
        <v>0</v>
      </c>
      <c r="D158" s="49">
        <f t="shared" si="100"/>
        <v>0</v>
      </c>
      <c r="E158" s="49">
        <f t="shared" si="101"/>
        <v>0</v>
      </c>
      <c r="F158" s="49">
        <f t="shared" si="102"/>
        <v>0</v>
      </c>
      <c r="G158" s="49">
        <f t="shared" si="103"/>
        <v>0</v>
      </c>
      <c r="H158" s="49">
        <f t="shared" si="104"/>
        <v>0</v>
      </c>
      <c r="I158" s="7" t="b">
        <f t="shared" si="96"/>
        <v>1</v>
      </c>
      <c r="L158" s="4">
        <f t="shared" si="105"/>
        <v>0</v>
      </c>
      <c r="M158" s="4">
        <f>IFERROR(VLOOKUP($A158,동부영업본부IU!$A:$G,3,FALSE),0)</f>
        <v>0</v>
      </c>
      <c r="N158" s="4">
        <f>IFERROR(VLOOKUP($A158,동부영업본부IU!$A:$G,4,FALSE),0)</f>
        <v>0</v>
      </c>
      <c r="O158" s="4">
        <f>IFERROR(VLOOKUP($A158,동부영업본부IU!$A:$G,5,FALSE),0)</f>
        <v>0</v>
      </c>
      <c r="P158" s="4">
        <f>IFERROR(VLOOKUP($A158,동부영업본부IU!$A:$G,6,FALSE),0)</f>
        <v>0</v>
      </c>
      <c r="Q158" s="4">
        <f>IFERROR(VLOOKUP($A158,동부영업본부IU!$A:$G,7,FALSE),0)</f>
        <v>0</v>
      </c>
      <c r="R158" s="4" t="b">
        <f t="shared" si="64"/>
        <v>1</v>
      </c>
      <c r="U158" s="7">
        <f t="shared" si="97"/>
        <v>0</v>
      </c>
      <c r="V158" s="4">
        <f t="shared" si="92"/>
        <v>0</v>
      </c>
      <c r="W158" s="4">
        <f t="shared" si="93"/>
        <v>0</v>
      </c>
      <c r="X158" s="4">
        <f t="shared" si="94"/>
        <v>0</v>
      </c>
      <c r="Y158" s="4">
        <f t="shared" si="95"/>
        <v>0</v>
      </c>
      <c r="Z158" s="4" t="b">
        <f t="shared" si="98"/>
        <v>1</v>
      </c>
    </row>
    <row r="159" spans="1:28" ht="16" x14ac:dyDescent="0.25">
      <c r="A159" s="26" t="s">
        <v>228</v>
      </c>
      <c r="B159" s="49">
        <f t="shared" si="106"/>
        <v>0</v>
      </c>
      <c r="C159" s="49">
        <f t="shared" si="99"/>
        <v>0</v>
      </c>
      <c r="D159" s="49">
        <f t="shared" si="100"/>
        <v>0</v>
      </c>
      <c r="E159" s="49">
        <f t="shared" si="101"/>
        <v>0</v>
      </c>
      <c r="F159" s="49">
        <f t="shared" si="102"/>
        <v>0</v>
      </c>
      <c r="G159" s="49">
        <f t="shared" si="103"/>
        <v>0</v>
      </c>
      <c r="H159" s="49">
        <f t="shared" si="104"/>
        <v>0</v>
      </c>
      <c r="I159" s="7" t="b">
        <f t="shared" si="96"/>
        <v>1</v>
      </c>
      <c r="L159" s="4">
        <f t="shared" si="105"/>
        <v>0</v>
      </c>
      <c r="M159" s="4">
        <f>IFERROR(VLOOKUP($A159,동부영업본부IU!$A:$G,3,FALSE),0)</f>
        <v>0</v>
      </c>
      <c r="N159" s="4">
        <f>IFERROR(VLOOKUP($A159,동부영업본부IU!$A:$G,4,FALSE),0)</f>
        <v>0</v>
      </c>
      <c r="O159" s="4">
        <f>IFERROR(VLOOKUP($A159,동부영업본부IU!$A:$G,5,FALSE),0)</f>
        <v>0</v>
      </c>
      <c r="P159" s="4">
        <f>IFERROR(VLOOKUP($A159,동부영업본부IU!$A:$G,6,FALSE),0)</f>
        <v>0</v>
      </c>
      <c r="Q159" s="4">
        <f>IFERROR(VLOOKUP($A159,동부영업본부IU!$A:$G,7,FALSE),0)</f>
        <v>0</v>
      </c>
      <c r="R159" s="4" t="b">
        <f t="shared" si="64"/>
        <v>1</v>
      </c>
      <c r="U159" s="7">
        <f t="shared" si="97"/>
        <v>0</v>
      </c>
      <c r="V159" s="4">
        <f t="shared" si="92"/>
        <v>0</v>
      </c>
      <c r="W159" s="4">
        <f t="shared" si="93"/>
        <v>0</v>
      </c>
      <c r="X159" s="4">
        <f t="shared" si="94"/>
        <v>0</v>
      </c>
      <c r="Y159" s="4">
        <f t="shared" si="95"/>
        <v>0</v>
      </c>
      <c r="Z159" s="4" t="b">
        <f t="shared" si="98"/>
        <v>1</v>
      </c>
    </row>
    <row r="160" spans="1:28" ht="16" x14ac:dyDescent="0.25">
      <c r="A160" s="24" t="s">
        <v>82</v>
      </c>
      <c r="B160" s="49">
        <f t="shared" si="106"/>
        <v>44773682</v>
      </c>
      <c r="C160" s="49">
        <f t="shared" si="99"/>
        <v>14928500</v>
      </c>
      <c r="D160" s="49">
        <f t="shared" si="100"/>
        <v>10508000</v>
      </c>
      <c r="E160" s="49">
        <f t="shared" si="101"/>
        <v>0</v>
      </c>
      <c r="F160" s="49">
        <f t="shared" si="102"/>
        <v>12643955</v>
      </c>
      <c r="G160" s="49">
        <f t="shared" si="103"/>
        <v>6693227</v>
      </c>
      <c r="H160" s="49">
        <f t="shared" si="104"/>
        <v>0</v>
      </c>
      <c r="I160" s="7" t="b">
        <f t="shared" si="96"/>
        <v>1</v>
      </c>
      <c r="L160" s="4">
        <f t="shared" si="105"/>
        <v>44773682</v>
      </c>
      <c r="M160" s="4">
        <f>IFERROR(VLOOKUP($A160,동부영업본부IU!$A:$G,3,FALSE),0)</f>
        <v>0</v>
      </c>
      <c r="N160" s="4">
        <f>IFERROR(VLOOKUP($A160,동부영업본부IU!$A:$G,4,FALSE),0)</f>
        <v>14928500</v>
      </c>
      <c r="O160" s="4">
        <f>IFERROR(VLOOKUP($A160,동부영업본부IU!$A:$G,5,FALSE),0)</f>
        <v>10508000</v>
      </c>
      <c r="P160" s="4">
        <f>IFERROR(VLOOKUP($A160,동부영업본부IU!$A:$G,6,FALSE),0)</f>
        <v>12643955</v>
      </c>
      <c r="Q160" s="4">
        <f>IFERROR(VLOOKUP($A160,동부영업본부IU!$A:$G,7,FALSE),0)</f>
        <v>6693227</v>
      </c>
      <c r="R160" s="4" t="b">
        <f t="shared" si="64"/>
        <v>1</v>
      </c>
      <c r="U160" s="7">
        <f t="shared" si="97"/>
        <v>0</v>
      </c>
      <c r="V160" s="4">
        <f t="shared" si="92"/>
        <v>0</v>
      </c>
      <c r="W160" s="4">
        <f t="shared" si="93"/>
        <v>0</v>
      </c>
      <c r="X160" s="4">
        <f t="shared" si="94"/>
        <v>0</v>
      </c>
      <c r="Y160" s="4">
        <f t="shared" si="95"/>
        <v>0</v>
      </c>
      <c r="Z160" s="4" t="b">
        <f t="shared" si="98"/>
        <v>1</v>
      </c>
    </row>
    <row r="161" spans="1:26" ht="16" x14ac:dyDescent="0.25">
      <c r="A161" s="26" t="s">
        <v>229</v>
      </c>
      <c r="B161" s="49">
        <f t="shared" si="106"/>
        <v>0</v>
      </c>
      <c r="C161" s="49">
        <f t="shared" si="99"/>
        <v>0</v>
      </c>
      <c r="D161" s="49">
        <f t="shared" si="100"/>
        <v>0</v>
      </c>
      <c r="E161" s="49">
        <f t="shared" si="101"/>
        <v>0</v>
      </c>
      <c r="F161" s="49">
        <f t="shared" si="102"/>
        <v>0</v>
      </c>
      <c r="G161" s="49">
        <f t="shared" si="103"/>
        <v>0</v>
      </c>
      <c r="H161" s="49">
        <f t="shared" si="104"/>
        <v>0</v>
      </c>
      <c r="I161" s="7" t="b">
        <f t="shared" si="96"/>
        <v>1</v>
      </c>
      <c r="L161" s="4">
        <f t="shared" si="105"/>
        <v>0</v>
      </c>
      <c r="M161" s="4">
        <f>IFERROR(VLOOKUP($A161,동부영업본부IU!$A:$G,3,FALSE),0)</f>
        <v>0</v>
      </c>
      <c r="N161" s="4">
        <f>IFERROR(VLOOKUP($A161,동부영업본부IU!$A:$G,4,FALSE),0)</f>
        <v>0</v>
      </c>
      <c r="O161" s="4">
        <f>IFERROR(VLOOKUP($A161,동부영업본부IU!$A:$G,5,FALSE),0)</f>
        <v>0</v>
      </c>
      <c r="P161" s="4">
        <f>IFERROR(VLOOKUP($A161,동부영업본부IU!$A:$G,6,FALSE),0)</f>
        <v>0</v>
      </c>
      <c r="Q161" s="4">
        <f>IFERROR(VLOOKUP($A161,동부영업본부IU!$A:$G,7,FALSE),0)</f>
        <v>0</v>
      </c>
      <c r="R161" s="4" t="b">
        <f t="shared" si="64"/>
        <v>1</v>
      </c>
      <c r="U161" s="7">
        <f t="shared" si="97"/>
        <v>0</v>
      </c>
      <c r="V161" s="4">
        <f t="shared" si="92"/>
        <v>0</v>
      </c>
      <c r="W161" s="4">
        <f t="shared" si="93"/>
        <v>0</v>
      </c>
      <c r="X161" s="4">
        <f t="shared" si="94"/>
        <v>0</v>
      </c>
      <c r="Y161" s="4">
        <f t="shared" si="95"/>
        <v>0</v>
      </c>
      <c r="Z161" s="4" t="b">
        <f t="shared" si="98"/>
        <v>1</v>
      </c>
    </row>
    <row r="162" spans="1:26" ht="16" x14ac:dyDescent="0.25">
      <c r="A162" s="23" t="s">
        <v>83</v>
      </c>
      <c r="B162" s="49">
        <f t="shared" si="106"/>
        <v>44773682</v>
      </c>
      <c r="C162" s="49">
        <f t="shared" si="99"/>
        <v>14928500</v>
      </c>
      <c r="D162" s="49">
        <f t="shared" si="100"/>
        <v>10508000</v>
      </c>
      <c r="E162" s="49">
        <f t="shared" si="101"/>
        <v>0</v>
      </c>
      <c r="F162" s="49">
        <f t="shared" si="102"/>
        <v>12643955</v>
      </c>
      <c r="G162" s="49">
        <f t="shared" si="103"/>
        <v>6693227</v>
      </c>
      <c r="H162" s="49">
        <f t="shared" si="104"/>
        <v>0</v>
      </c>
      <c r="I162" s="7" t="b">
        <f t="shared" si="96"/>
        <v>1</v>
      </c>
      <c r="L162" s="4">
        <f t="shared" si="105"/>
        <v>44773682</v>
      </c>
      <c r="M162" s="4">
        <f>IFERROR(VLOOKUP($A162,동부영업본부IU!$A:$G,3,FALSE),0)</f>
        <v>0</v>
      </c>
      <c r="N162" s="4">
        <f>IFERROR(VLOOKUP($A162,동부영업본부IU!$A:$G,4,FALSE),0)</f>
        <v>14928500</v>
      </c>
      <c r="O162" s="4">
        <f>IFERROR(VLOOKUP($A162,동부영업본부IU!$A:$G,5,FALSE),0)</f>
        <v>10508000</v>
      </c>
      <c r="P162" s="4">
        <f>IFERROR(VLOOKUP($A162,동부영업본부IU!$A:$G,6,FALSE),0)</f>
        <v>12643955</v>
      </c>
      <c r="Q162" s="4">
        <f>IFERROR(VLOOKUP($A162,동부영업본부IU!$A:$G,7,FALSE),0)</f>
        <v>6693227</v>
      </c>
      <c r="R162" s="4" t="b">
        <f t="shared" si="64"/>
        <v>1</v>
      </c>
      <c r="U162" s="7">
        <f t="shared" si="97"/>
        <v>0</v>
      </c>
      <c r="V162" s="4">
        <f t="shared" si="92"/>
        <v>0</v>
      </c>
      <c r="W162" s="4">
        <f t="shared" si="93"/>
        <v>0</v>
      </c>
      <c r="X162" s="4">
        <f t="shared" si="94"/>
        <v>0</v>
      </c>
      <c r="Y162" s="4">
        <f t="shared" si="95"/>
        <v>0</v>
      </c>
      <c r="Z162" s="4" t="b">
        <f t="shared" si="98"/>
        <v>1</v>
      </c>
    </row>
    <row r="163" spans="1:26" ht="16" x14ac:dyDescent="0.25">
      <c r="A163" s="23" t="s">
        <v>230</v>
      </c>
      <c r="B163" s="49">
        <f t="shared" si="106"/>
        <v>0</v>
      </c>
      <c r="C163" s="49">
        <f t="shared" si="99"/>
        <v>0</v>
      </c>
      <c r="D163" s="49">
        <f t="shared" si="100"/>
        <v>0</v>
      </c>
      <c r="E163" s="49">
        <f t="shared" si="101"/>
        <v>0</v>
      </c>
      <c r="F163" s="49">
        <f t="shared" si="102"/>
        <v>0</v>
      </c>
      <c r="G163" s="49">
        <f t="shared" si="103"/>
        <v>0</v>
      </c>
      <c r="H163" s="49">
        <f t="shared" si="104"/>
        <v>0</v>
      </c>
      <c r="I163" s="7" t="b">
        <f t="shared" si="96"/>
        <v>1</v>
      </c>
      <c r="L163" s="4">
        <f t="shared" si="105"/>
        <v>0</v>
      </c>
      <c r="M163" s="4">
        <f>IFERROR(VLOOKUP($A163,동부영업본부IU!$A:$G,3,FALSE),0)</f>
        <v>0</v>
      </c>
      <c r="N163" s="4">
        <f>IFERROR(VLOOKUP($A163,동부영업본부IU!$A:$G,4,FALSE),0)</f>
        <v>0</v>
      </c>
      <c r="O163" s="4">
        <f>IFERROR(VLOOKUP($A163,동부영업본부IU!$A:$G,5,FALSE),0)</f>
        <v>0</v>
      </c>
      <c r="P163" s="4">
        <f>IFERROR(VLOOKUP($A163,동부영업본부IU!$A:$G,6,FALSE),0)</f>
        <v>0</v>
      </c>
      <c r="Q163" s="4">
        <f>IFERROR(VLOOKUP($A163,동부영업본부IU!$A:$G,7,FALSE),0)</f>
        <v>0</v>
      </c>
      <c r="R163" s="4" t="b">
        <f t="shared" si="64"/>
        <v>1</v>
      </c>
      <c r="U163" s="7">
        <f t="shared" si="97"/>
        <v>0</v>
      </c>
      <c r="V163" s="4">
        <f t="shared" si="92"/>
        <v>0</v>
      </c>
      <c r="W163" s="4">
        <f t="shared" si="93"/>
        <v>0</v>
      </c>
      <c r="X163" s="4">
        <f t="shared" si="94"/>
        <v>0</v>
      </c>
      <c r="Y163" s="4">
        <f t="shared" si="95"/>
        <v>0</v>
      </c>
      <c r="Z163" s="4" t="b">
        <f t="shared" si="98"/>
        <v>1</v>
      </c>
    </row>
    <row r="164" spans="1:26" ht="16" x14ac:dyDescent="0.25">
      <c r="A164" s="25" t="s">
        <v>231</v>
      </c>
      <c r="B164" s="49">
        <f t="shared" si="106"/>
        <v>0</v>
      </c>
      <c r="C164" s="49">
        <f t="shared" si="99"/>
        <v>0</v>
      </c>
      <c r="D164" s="49">
        <f t="shared" si="100"/>
        <v>0</v>
      </c>
      <c r="E164" s="49">
        <f t="shared" si="101"/>
        <v>0</v>
      </c>
      <c r="F164" s="49">
        <f t="shared" si="102"/>
        <v>0</v>
      </c>
      <c r="G164" s="49">
        <f t="shared" si="103"/>
        <v>0</v>
      </c>
      <c r="H164" s="49">
        <f t="shared" si="104"/>
        <v>0</v>
      </c>
      <c r="I164" s="7" t="b">
        <f t="shared" si="96"/>
        <v>1</v>
      </c>
      <c r="L164" s="4">
        <f t="shared" si="105"/>
        <v>0</v>
      </c>
      <c r="M164" s="4">
        <f>IFERROR(VLOOKUP($A164,동부영업본부IU!$A:$G,3,FALSE),0)</f>
        <v>0</v>
      </c>
      <c r="N164" s="4">
        <f>IFERROR(VLOOKUP($A164,동부영업본부IU!$A:$G,4,FALSE),0)</f>
        <v>0</v>
      </c>
      <c r="O164" s="4">
        <f>IFERROR(VLOOKUP($A164,동부영업본부IU!$A:$G,5,FALSE),0)</f>
        <v>0</v>
      </c>
      <c r="P164" s="4">
        <f>IFERROR(VLOOKUP($A164,동부영업본부IU!$A:$G,6,FALSE),0)</f>
        <v>0</v>
      </c>
      <c r="Q164" s="4">
        <f>IFERROR(VLOOKUP($A164,동부영업본부IU!$A:$G,7,FALSE),0)</f>
        <v>0</v>
      </c>
      <c r="R164" s="4" t="b">
        <f t="shared" si="64"/>
        <v>1</v>
      </c>
      <c r="U164" s="7">
        <f t="shared" si="97"/>
        <v>0</v>
      </c>
      <c r="V164" s="4">
        <f t="shared" si="92"/>
        <v>0</v>
      </c>
      <c r="W164" s="4">
        <f t="shared" si="93"/>
        <v>0</v>
      </c>
      <c r="X164" s="4">
        <f t="shared" si="94"/>
        <v>0</v>
      </c>
      <c r="Y164" s="4">
        <f t="shared" si="95"/>
        <v>0</v>
      </c>
      <c r="Z164" s="4" t="b">
        <f t="shared" si="98"/>
        <v>1</v>
      </c>
    </row>
    <row r="165" spans="1:26" ht="16" x14ac:dyDescent="0.25">
      <c r="A165" s="28" t="s">
        <v>232</v>
      </c>
      <c r="B165" s="49">
        <f t="shared" si="106"/>
        <v>0</v>
      </c>
      <c r="C165" s="49">
        <f t="shared" si="99"/>
        <v>0</v>
      </c>
      <c r="D165" s="49">
        <f t="shared" si="100"/>
        <v>0</v>
      </c>
      <c r="E165" s="49">
        <f t="shared" si="101"/>
        <v>0</v>
      </c>
      <c r="F165" s="49">
        <f t="shared" si="102"/>
        <v>0</v>
      </c>
      <c r="G165" s="49">
        <f t="shared" si="103"/>
        <v>0</v>
      </c>
      <c r="H165" s="49">
        <f t="shared" si="104"/>
        <v>0</v>
      </c>
      <c r="I165" s="7" t="b">
        <f t="shared" si="96"/>
        <v>1</v>
      </c>
      <c r="L165" s="4">
        <f t="shared" si="105"/>
        <v>0</v>
      </c>
      <c r="M165" s="4">
        <f>IFERROR(VLOOKUP($A165,동부영업본부IU!$A:$G,3,FALSE),0)</f>
        <v>0</v>
      </c>
      <c r="N165" s="4">
        <f>IFERROR(VLOOKUP($A165,동부영업본부IU!$A:$G,4,FALSE),0)</f>
        <v>0</v>
      </c>
      <c r="O165" s="4">
        <f>IFERROR(VLOOKUP($A165,동부영업본부IU!$A:$G,5,FALSE),0)</f>
        <v>0</v>
      </c>
      <c r="P165" s="4">
        <f>IFERROR(VLOOKUP($A165,동부영업본부IU!$A:$G,6,FALSE),0)</f>
        <v>0</v>
      </c>
      <c r="Q165" s="4">
        <f>IFERROR(VLOOKUP($A165,동부영업본부IU!$A:$G,7,FALSE),0)</f>
        <v>0</v>
      </c>
      <c r="R165" s="4" t="b">
        <f t="shared" si="64"/>
        <v>1</v>
      </c>
      <c r="U165" s="7">
        <f t="shared" si="97"/>
        <v>0</v>
      </c>
      <c r="V165" s="4">
        <f t="shared" si="92"/>
        <v>0</v>
      </c>
      <c r="W165" s="4">
        <f t="shared" si="93"/>
        <v>0</v>
      </c>
      <c r="X165" s="4">
        <f t="shared" si="94"/>
        <v>0</v>
      </c>
      <c r="Y165" s="4">
        <f t="shared" si="95"/>
        <v>0</v>
      </c>
      <c r="Z165" s="4" t="b">
        <f t="shared" si="98"/>
        <v>1</v>
      </c>
    </row>
    <row r="166" spans="1:26" ht="16" x14ac:dyDescent="0.25">
      <c r="A166" s="26" t="s">
        <v>233</v>
      </c>
      <c r="B166" s="49">
        <f t="shared" si="106"/>
        <v>0</v>
      </c>
      <c r="C166" s="49">
        <f t="shared" si="99"/>
        <v>0</v>
      </c>
      <c r="D166" s="49">
        <f t="shared" si="100"/>
        <v>0</v>
      </c>
      <c r="E166" s="49">
        <f t="shared" si="101"/>
        <v>0</v>
      </c>
      <c r="F166" s="49">
        <f t="shared" si="102"/>
        <v>0</v>
      </c>
      <c r="G166" s="49">
        <f t="shared" si="103"/>
        <v>0</v>
      </c>
      <c r="H166" s="49">
        <f t="shared" si="104"/>
        <v>0</v>
      </c>
      <c r="I166" s="7" t="b">
        <f t="shared" si="96"/>
        <v>1</v>
      </c>
      <c r="L166" s="4">
        <f t="shared" si="105"/>
        <v>0</v>
      </c>
      <c r="M166" s="4">
        <f>IFERROR(VLOOKUP($A166,동부영업본부IU!$A:$G,3,FALSE),0)</f>
        <v>0</v>
      </c>
      <c r="N166" s="4">
        <f>IFERROR(VLOOKUP($A166,동부영업본부IU!$A:$G,4,FALSE),0)</f>
        <v>0</v>
      </c>
      <c r="O166" s="4">
        <f>IFERROR(VLOOKUP($A166,동부영업본부IU!$A:$G,5,FALSE),0)</f>
        <v>0</v>
      </c>
      <c r="P166" s="4">
        <f>IFERROR(VLOOKUP($A166,동부영업본부IU!$A:$G,6,FALSE),0)</f>
        <v>0</v>
      </c>
      <c r="Q166" s="4">
        <f>IFERROR(VLOOKUP($A166,동부영업본부IU!$A:$G,7,FALSE),0)</f>
        <v>0</v>
      </c>
      <c r="R166" s="4" t="b">
        <f t="shared" ref="R166:R229" si="108">L166=SUM(M166:Q166)</f>
        <v>1</v>
      </c>
      <c r="U166" s="7">
        <f t="shared" ref="U166:U171" si="109">M166</f>
        <v>0</v>
      </c>
      <c r="V166" s="4">
        <f t="shared" si="92"/>
        <v>0</v>
      </c>
      <c r="W166" s="4">
        <f t="shared" si="93"/>
        <v>0</v>
      </c>
      <c r="X166" s="4">
        <f t="shared" si="94"/>
        <v>0</v>
      </c>
      <c r="Y166" s="4">
        <f t="shared" si="95"/>
        <v>0</v>
      </c>
      <c r="Z166" s="4" t="b">
        <f t="shared" si="98"/>
        <v>1</v>
      </c>
    </row>
    <row r="167" spans="1:26" ht="16" x14ac:dyDescent="0.25">
      <c r="A167" s="24" t="s">
        <v>84</v>
      </c>
      <c r="B167" s="49">
        <f t="shared" si="106"/>
        <v>2814367</v>
      </c>
      <c r="C167" s="49">
        <f t="shared" si="99"/>
        <v>1776276</v>
      </c>
      <c r="D167" s="49">
        <f t="shared" si="100"/>
        <v>456273</v>
      </c>
      <c r="E167" s="49">
        <f t="shared" si="101"/>
        <v>0</v>
      </c>
      <c r="F167" s="49">
        <f t="shared" si="102"/>
        <v>567818</v>
      </c>
      <c r="G167" s="49">
        <f t="shared" si="103"/>
        <v>14000</v>
      </c>
      <c r="H167" s="49">
        <f t="shared" si="104"/>
        <v>0</v>
      </c>
      <c r="I167" s="7" t="b">
        <f t="shared" si="96"/>
        <v>1</v>
      </c>
      <c r="L167" s="4">
        <f t="shared" si="105"/>
        <v>2814367</v>
      </c>
      <c r="M167" s="4">
        <f>IFERROR(VLOOKUP($A167,동부영업본부IU!$A:$G,3,FALSE),0)</f>
        <v>0</v>
      </c>
      <c r="N167" s="4">
        <f>IFERROR(VLOOKUP($A167,동부영업본부IU!$A:$G,4,FALSE),0)</f>
        <v>1776276</v>
      </c>
      <c r="O167" s="4">
        <f>IFERROR(VLOOKUP($A167,동부영업본부IU!$A:$G,5,FALSE),0)</f>
        <v>456273</v>
      </c>
      <c r="P167" s="4">
        <f>IFERROR(VLOOKUP($A167,동부영업본부IU!$A:$G,6,FALSE),0)</f>
        <v>567818</v>
      </c>
      <c r="Q167" s="4">
        <f>IFERROR(VLOOKUP($A167,동부영업본부IU!$A:$G,7,FALSE),0)</f>
        <v>14000</v>
      </c>
      <c r="R167" s="4" t="b">
        <f t="shared" si="108"/>
        <v>1</v>
      </c>
      <c r="U167" s="7">
        <f t="shared" si="109"/>
        <v>0</v>
      </c>
      <c r="V167" s="4">
        <f t="shared" si="92"/>
        <v>0</v>
      </c>
      <c r="W167" s="4">
        <f t="shared" si="93"/>
        <v>0</v>
      </c>
      <c r="X167" s="4">
        <f t="shared" si="94"/>
        <v>0</v>
      </c>
      <c r="Y167" s="4">
        <f t="shared" si="95"/>
        <v>0</v>
      </c>
      <c r="Z167" s="4" t="b">
        <f t="shared" si="98"/>
        <v>1</v>
      </c>
    </row>
    <row r="168" spans="1:26" ht="16" x14ac:dyDescent="0.25">
      <c r="A168" s="23" t="s">
        <v>85</v>
      </c>
      <c r="B168" s="49">
        <f t="shared" si="106"/>
        <v>363367</v>
      </c>
      <c r="C168" s="49">
        <f t="shared" si="99"/>
        <v>176276</v>
      </c>
      <c r="D168" s="49">
        <f t="shared" si="100"/>
        <v>99273</v>
      </c>
      <c r="E168" s="49">
        <f t="shared" si="101"/>
        <v>0</v>
      </c>
      <c r="F168" s="49">
        <f t="shared" si="102"/>
        <v>87818</v>
      </c>
      <c r="G168" s="49">
        <f t="shared" si="103"/>
        <v>0</v>
      </c>
      <c r="H168" s="49">
        <f t="shared" si="104"/>
        <v>0</v>
      </c>
      <c r="I168" s="7" t="b">
        <f t="shared" si="96"/>
        <v>1</v>
      </c>
      <c r="L168" s="4">
        <f t="shared" si="105"/>
        <v>363367</v>
      </c>
      <c r="M168" s="4">
        <f>IFERROR(VLOOKUP($A168,동부영업본부IU!$A:$G,3,FALSE),0)</f>
        <v>0</v>
      </c>
      <c r="N168" s="4">
        <f>IFERROR(VLOOKUP($A168,동부영업본부IU!$A:$G,4,FALSE),0)</f>
        <v>176276</v>
      </c>
      <c r="O168" s="4">
        <f>IFERROR(VLOOKUP($A168,동부영업본부IU!$A:$G,5,FALSE),0)</f>
        <v>99273</v>
      </c>
      <c r="P168" s="4">
        <f>IFERROR(VLOOKUP($A168,동부영업본부IU!$A:$G,6,FALSE),0)</f>
        <v>87818</v>
      </c>
      <c r="Q168" s="4">
        <f>IFERROR(VLOOKUP($A168,동부영업본부IU!$A:$G,7,FALSE),0)</f>
        <v>0</v>
      </c>
      <c r="R168" s="4" t="b">
        <f t="shared" si="108"/>
        <v>1</v>
      </c>
      <c r="U168" s="7">
        <f t="shared" si="109"/>
        <v>0</v>
      </c>
      <c r="V168" s="4">
        <f t="shared" si="92"/>
        <v>0</v>
      </c>
      <c r="W168" s="4">
        <f t="shared" si="93"/>
        <v>0</v>
      </c>
      <c r="X168" s="4">
        <f t="shared" si="94"/>
        <v>0</v>
      </c>
      <c r="Y168" s="4">
        <f t="shared" si="95"/>
        <v>0</v>
      </c>
      <c r="Z168" s="4" t="b">
        <f t="shared" si="98"/>
        <v>1</v>
      </c>
    </row>
    <row r="169" spans="1:26" ht="16" x14ac:dyDescent="0.25">
      <c r="A169" s="23" t="s">
        <v>234</v>
      </c>
      <c r="B169" s="49">
        <f t="shared" si="106"/>
        <v>0</v>
      </c>
      <c r="C169" s="49">
        <f t="shared" si="99"/>
        <v>0</v>
      </c>
      <c r="D169" s="49">
        <f t="shared" si="100"/>
        <v>0</v>
      </c>
      <c r="E169" s="49">
        <f t="shared" si="101"/>
        <v>0</v>
      </c>
      <c r="F169" s="49">
        <f t="shared" si="102"/>
        <v>0</v>
      </c>
      <c r="G169" s="49">
        <f t="shared" si="103"/>
        <v>0</v>
      </c>
      <c r="H169" s="49">
        <f t="shared" si="104"/>
        <v>0</v>
      </c>
      <c r="I169" s="7" t="b">
        <f t="shared" si="96"/>
        <v>1</v>
      </c>
      <c r="L169" s="4">
        <f t="shared" si="105"/>
        <v>0</v>
      </c>
      <c r="M169" s="4">
        <f>IFERROR(VLOOKUP($A169,동부영업본부IU!$A:$G,3,FALSE),0)</f>
        <v>0</v>
      </c>
      <c r="N169" s="4">
        <f>IFERROR(VLOOKUP($A169,동부영업본부IU!$A:$G,4,FALSE),0)</f>
        <v>0</v>
      </c>
      <c r="O169" s="4">
        <f>IFERROR(VLOOKUP($A169,동부영업본부IU!$A:$G,5,FALSE),0)</f>
        <v>0</v>
      </c>
      <c r="P169" s="4">
        <f>IFERROR(VLOOKUP($A169,동부영업본부IU!$A:$G,6,FALSE),0)</f>
        <v>0</v>
      </c>
      <c r="Q169" s="4">
        <f>IFERROR(VLOOKUP($A169,동부영업본부IU!$A:$G,7,FALSE),0)</f>
        <v>0</v>
      </c>
      <c r="R169" s="4" t="b">
        <f t="shared" si="108"/>
        <v>1</v>
      </c>
      <c r="U169" s="7">
        <f t="shared" si="109"/>
        <v>0</v>
      </c>
      <c r="V169" s="4">
        <f t="shared" si="92"/>
        <v>0</v>
      </c>
      <c r="W169" s="4">
        <f t="shared" si="93"/>
        <v>0</v>
      </c>
      <c r="X169" s="4">
        <f t="shared" si="94"/>
        <v>0</v>
      </c>
      <c r="Y169" s="4">
        <f t="shared" si="95"/>
        <v>0</v>
      </c>
      <c r="Z169" s="4" t="b">
        <f t="shared" si="98"/>
        <v>1</v>
      </c>
    </row>
    <row r="170" spans="1:26" ht="16" x14ac:dyDescent="0.25">
      <c r="A170" s="23" t="s">
        <v>86</v>
      </c>
      <c r="B170" s="49">
        <f t="shared" si="106"/>
        <v>2451000</v>
      </c>
      <c r="C170" s="49">
        <f t="shared" si="99"/>
        <v>1600000</v>
      </c>
      <c r="D170" s="49">
        <f t="shared" si="100"/>
        <v>357000</v>
      </c>
      <c r="E170" s="49">
        <f t="shared" si="101"/>
        <v>0</v>
      </c>
      <c r="F170" s="49">
        <f t="shared" si="102"/>
        <v>480000</v>
      </c>
      <c r="G170" s="49">
        <f t="shared" si="103"/>
        <v>14000</v>
      </c>
      <c r="H170" s="49">
        <f t="shared" si="104"/>
        <v>0</v>
      </c>
      <c r="I170" s="7" t="b">
        <f t="shared" si="96"/>
        <v>1</v>
      </c>
      <c r="L170" s="4">
        <f t="shared" si="105"/>
        <v>2451000</v>
      </c>
      <c r="M170" s="4">
        <f>IFERROR(VLOOKUP($A170,동부영업본부IU!$A:$G,3,FALSE),0)</f>
        <v>0</v>
      </c>
      <c r="N170" s="4">
        <f>IFERROR(VLOOKUP($A170,동부영업본부IU!$A:$G,4,FALSE),0)</f>
        <v>1600000</v>
      </c>
      <c r="O170" s="4">
        <f>IFERROR(VLOOKUP($A170,동부영업본부IU!$A:$G,5,FALSE),0)</f>
        <v>357000</v>
      </c>
      <c r="P170" s="4">
        <f>IFERROR(VLOOKUP($A170,동부영업본부IU!$A:$G,6,FALSE),0)</f>
        <v>480000</v>
      </c>
      <c r="Q170" s="4">
        <f>IFERROR(VLOOKUP($A170,동부영업본부IU!$A:$G,7,FALSE),0)</f>
        <v>14000</v>
      </c>
      <c r="R170" s="4" t="b">
        <f t="shared" si="108"/>
        <v>1</v>
      </c>
      <c r="U170" s="7">
        <f t="shared" si="109"/>
        <v>0</v>
      </c>
      <c r="V170" s="4">
        <f t="shared" si="92"/>
        <v>0</v>
      </c>
      <c r="W170" s="4">
        <f t="shared" si="93"/>
        <v>0</v>
      </c>
      <c r="X170" s="4">
        <f t="shared" si="94"/>
        <v>0</v>
      </c>
      <c r="Y170" s="4">
        <f t="shared" si="95"/>
        <v>0</v>
      </c>
      <c r="Z170" s="4" t="b">
        <f t="shared" si="98"/>
        <v>1</v>
      </c>
    </row>
    <row r="171" spans="1:26" ht="16" x14ac:dyDescent="0.25">
      <c r="A171" s="25" t="s">
        <v>235</v>
      </c>
      <c r="B171" s="49">
        <f t="shared" si="106"/>
        <v>0</v>
      </c>
      <c r="C171" s="49">
        <f t="shared" si="99"/>
        <v>0</v>
      </c>
      <c r="D171" s="49">
        <f t="shared" si="100"/>
        <v>0</v>
      </c>
      <c r="E171" s="49">
        <f t="shared" si="101"/>
        <v>0</v>
      </c>
      <c r="F171" s="49">
        <f t="shared" si="102"/>
        <v>0</v>
      </c>
      <c r="G171" s="49">
        <f t="shared" si="103"/>
        <v>0</v>
      </c>
      <c r="H171" s="49">
        <f t="shared" si="104"/>
        <v>0</v>
      </c>
      <c r="I171" s="7" t="b">
        <f t="shared" si="96"/>
        <v>1</v>
      </c>
      <c r="L171" s="4">
        <f t="shared" si="105"/>
        <v>0</v>
      </c>
      <c r="M171" s="4">
        <f>IFERROR(VLOOKUP($A171,동부영업본부IU!$A:$G,3,FALSE),0)</f>
        <v>0</v>
      </c>
      <c r="N171" s="4">
        <f>IFERROR(VLOOKUP($A171,동부영업본부IU!$A:$G,4,FALSE),0)</f>
        <v>0</v>
      </c>
      <c r="O171" s="4">
        <f>IFERROR(VLOOKUP($A171,동부영업본부IU!$A:$G,5,FALSE),0)</f>
        <v>0</v>
      </c>
      <c r="P171" s="4">
        <f>IFERROR(VLOOKUP($A171,동부영업본부IU!$A:$G,6,FALSE),0)</f>
        <v>0</v>
      </c>
      <c r="Q171" s="4">
        <f>IFERROR(VLOOKUP($A171,동부영업본부IU!$A:$G,7,FALSE),0)</f>
        <v>0</v>
      </c>
      <c r="R171" s="4" t="b">
        <f t="shared" si="108"/>
        <v>1</v>
      </c>
      <c r="U171" s="7">
        <f t="shared" si="109"/>
        <v>0</v>
      </c>
      <c r="V171" s="4">
        <f t="shared" si="92"/>
        <v>0</v>
      </c>
      <c r="W171" s="4">
        <f t="shared" si="93"/>
        <v>0</v>
      </c>
      <c r="X171" s="4">
        <f t="shared" si="94"/>
        <v>0</v>
      </c>
      <c r="Y171" s="4">
        <f t="shared" si="95"/>
        <v>0</v>
      </c>
      <c r="Z171" s="4" t="b">
        <f t="shared" si="98"/>
        <v>1</v>
      </c>
    </row>
    <row r="172" spans="1:26" ht="16" x14ac:dyDescent="0.25">
      <c r="A172" s="28" t="s">
        <v>333</v>
      </c>
      <c r="B172" s="49">
        <f t="shared" ref="B172" si="110">L172</f>
        <v>0</v>
      </c>
      <c r="C172" s="49">
        <f t="shared" si="99"/>
        <v>0</v>
      </c>
      <c r="D172" s="49">
        <f t="shared" si="100"/>
        <v>0</v>
      </c>
      <c r="E172" s="49">
        <f t="shared" si="101"/>
        <v>0</v>
      </c>
      <c r="F172" s="49">
        <f t="shared" si="102"/>
        <v>0</v>
      </c>
      <c r="G172" s="49">
        <f t="shared" si="103"/>
        <v>0</v>
      </c>
      <c r="H172" s="49">
        <f t="shared" si="104"/>
        <v>0</v>
      </c>
      <c r="I172" s="7" t="b">
        <f t="shared" si="96"/>
        <v>1</v>
      </c>
      <c r="L172" s="4">
        <f t="shared" si="105"/>
        <v>0</v>
      </c>
      <c r="M172" s="4">
        <f>IFERROR(VLOOKUP($A172,동부영업본부IU!$A:$G,3,FALSE),0)</f>
        <v>0</v>
      </c>
      <c r="N172" s="4">
        <f>IFERROR(VLOOKUP($A172,동부영업본부IU!$A:$G,4,FALSE),0)</f>
        <v>0</v>
      </c>
      <c r="O172" s="4">
        <f>IFERROR(VLOOKUP($A172,동부영업본부IU!$A:$G,5,FALSE),0)</f>
        <v>0</v>
      </c>
      <c r="P172" s="4">
        <f>IFERROR(VLOOKUP($A172,동부영업본부IU!$A:$G,6,FALSE),0)</f>
        <v>0</v>
      </c>
      <c r="Q172" s="4">
        <f>IFERROR(VLOOKUP($A172,동부영업본부IU!$A:$G,7,FALSE),0)</f>
        <v>0</v>
      </c>
      <c r="R172" s="4" t="b">
        <f t="shared" si="108"/>
        <v>1</v>
      </c>
      <c r="U172" s="16">
        <v>0</v>
      </c>
      <c r="V172" s="4">
        <f t="shared" si="92"/>
        <v>0</v>
      </c>
      <c r="W172" s="4">
        <f t="shared" si="93"/>
        <v>0</v>
      </c>
      <c r="X172" s="4">
        <f t="shared" si="94"/>
        <v>0</v>
      </c>
      <c r="Y172" s="4">
        <f>$U172*Q$262</f>
        <v>0</v>
      </c>
      <c r="Z172" s="4" t="b">
        <f t="shared" si="98"/>
        <v>1</v>
      </c>
    </row>
    <row r="173" spans="1:26" ht="16" x14ac:dyDescent="0.25">
      <c r="A173" s="23" t="s">
        <v>236</v>
      </c>
      <c r="B173" s="49">
        <f t="shared" si="106"/>
        <v>0</v>
      </c>
      <c r="C173" s="49">
        <f t="shared" si="99"/>
        <v>0</v>
      </c>
      <c r="D173" s="49">
        <f t="shared" si="100"/>
        <v>0</v>
      </c>
      <c r="E173" s="49">
        <f t="shared" si="101"/>
        <v>0</v>
      </c>
      <c r="F173" s="49">
        <f t="shared" si="102"/>
        <v>0</v>
      </c>
      <c r="G173" s="49">
        <f t="shared" si="103"/>
        <v>0</v>
      </c>
      <c r="H173" s="49">
        <f t="shared" si="104"/>
        <v>0</v>
      </c>
      <c r="I173" s="7" t="b">
        <f t="shared" si="96"/>
        <v>1</v>
      </c>
      <c r="L173" s="4">
        <f t="shared" si="105"/>
        <v>0</v>
      </c>
      <c r="M173" s="4">
        <f>IFERROR(VLOOKUP($A173,동부영업본부IU!$A:$G,3,FALSE),0)</f>
        <v>0</v>
      </c>
      <c r="N173" s="4">
        <f>IFERROR(VLOOKUP($A173,동부영업본부IU!$A:$G,4,FALSE),0)</f>
        <v>0</v>
      </c>
      <c r="O173" s="4">
        <f>IFERROR(VLOOKUP($A173,동부영업본부IU!$A:$G,5,FALSE),0)</f>
        <v>0</v>
      </c>
      <c r="P173" s="4">
        <f>IFERROR(VLOOKUP($A173,동부영업본부IU!$A:$G,6,FALSE),0)</f>
        <v>0</v>
      </c>
      <c r="Q173" s="4">
        <f>IFERROR(VLOOKUP($A173,동부영업본부IU!$A:$G,7,FALSE),0)</f>
        <v>0</v>
      </c>
      <c r="R173" s="4" t="b">
        <f t="shared" si="108"/>
        <v>1</v>
      </c>
      <c r="U173" s="7">
        <f t="shared" ref="U173:U204" si="111">M173</f>
        <v>0</v>
      </c>
      <c r="V173" s="4">
        <f t="shared" si="92"/>
        <v>0</v>
      </c>
      <c r="W173" s="4">
        <f t="shared" si="93"/>
        <v>0</v>
      </c>
      <c r="X173" s="4">
        <f t="shared" si="94"/>
        <v>0</v>
      </c>
      <c r="Y173" s="4">
        <f>$U173*Q$262</f>
        <v>0</v>
      </c>
      <c r="Z173" s="4" t="b">
        <f t="shared" si="98"/>
        <v>1</v>
      </c>
    </row>
    <row r="174" spans="1:26" ht="16" x14ac:dyDescent="0.25">
      <c r="A174" s="24" t="s">
        <v>165</v>
      </c>
      <c r="B174" s="49">
        <f t="shared" si="106"/>
        <v>0</v>
      </c>
      <c r="C174" s="49">
        <f t="shared" si="99"/>
        <v>0</v>
      </c>
      <c r="D174" s="49">
        <f t="shared" si="100"/>
        <v>0</v>
      </c>
      <c r="E174" s="49">
        <f t="shared" si="101"/>
        <v>0</v>
      </c>
      <c r="F174" s="49">
        <f t="shared" si="102"/>
        <v>0</v>
      </c>
      <c r="G174" s="49">
        <f t="shared" si="103"/>
        <v>0</v>
      </c>
      <c r="H174" s="49">
        <f t="shared" si="104"/>
        <v>0</v>
      </c>
      <c r="I174" s="7" t="b">
        <f t="shared" si="96"/>
        <v>1</v>
      </c>
      <c r="L174" s="4">
        <f t="shared" si="105"/>
        <v>0</v>
      </c>
      <c r="M174" s="4">
        <f>IFERROR(VLOOKUP($A174,동부영업본부IU!$A:$G,3,FALSE),0)</f>
        <v>0</v>
      </c>
      <c r="N174" s="4">
        <f>IFERROR(VLOOKUP($A174,동부영업본부IU!$A:$G,4,FALSE),0)</f>
        <v>0</v>
      </c>
      <c r="O174" s="4">
        <f>IFERROR(VLOOKUP($A174,동부영업본부IU!$A:$G,5,FALSE),0)</f>
        <v>0</v>
      </c>
      <c r="P174" s="4">
        <f>IFERROR(VLOOKUP($A174,동부영업본부IU!$A:$G,6,FALSE),0)</f>
        <v>0</v>
      </c>
      <c r="Q174" s="4">
        <f>IFERROR(VLOOKUP($A174,동부영업본부IU!$A:$G,7,FALSE),0)</f>
        <v>0</v>
      </c>
      <c r="R174" s="4" t="b">
        <f t="shared" si="108"/>
        <v>1</v>
      </c>
      <c r="U174" s="7">
        <f t="shared" si="111"/>
        <v>0</v>
      </c>
      <c r="V174" s="4">
        <f t="shared" si="92"/>
        <v>0</v>
      </c>
      <c r="W174" s="4">
        <f t="shared" si="93"/>
        <v>0</v>
      </c>
      <c r="X174" s="4">
        <f t="shared" si="94"/>
        <v>0</v>
      </c>
      <c r="Y174" s="4">
        <f t="shared" ref="Y174:Y237" si="112">$U174*Q$262</f>
        <v>0</v>
      </c>
      <c r="Z174" s="4" t="b">
        <f t="shared" si="98"/>
        <v>1</v>
      </c>
    </row>
    <row r="175" spans="1:26" ht="16" x14ac:dyDescent="0.25">
      <c r="A175" s="23" t="s">
        <v>166</v>
      </c>
      <c r="B175" s="49">
        <f t="shared" si="106"/>
        <v>0</v>
      </c>
      <c r="C175" s="49">
        <f t="shared" si="99"/>
        <v>0</v>
      </c>
      <c r="D175" s="49">
        <f t="shared" si="100"/>
        <v>0</v>
      </c>
      <c r="E175" s="49">
        <f t="shared" si="101"/>
        <v>0</v>
      </c>
      <c r="F175" s="49">
        <f t="shared" si="102"/>
        <v>0</v>
      </c>
      <c r="G175" s="49">
        <f t="shared" si="103"/>
        <v>0</v>
      </c>
      <c r="H175" s="49">
        <f t="shared" si="104"/>
        <v>0</v>
      </c>
      <c r="I175" s="7" t="b">
        <f t="shared" si="96"/>
        <v>1</v>
      </c>
      <c r="L175" s="4">
        <f t="shared" si="105"/>
        <v>0</v>
      </c>
      <c r="M175" s="4">
        <f>IFERROR(VLOOKUP($A175,동부영업본부IU!$A:$G,3,FALSE),0)</f>
        <v>0</v>
      </c>
      <c r="N175" s="4">
        <f>IFERROR(VLOOKUP($A175,동부영업본부IU!$A:$G,4,FALSE),0)</f>
        <v>0</v>
      </c>
      <c r="O175" s="4">
        <f>IFERROR(VLOOKUP($A175,동부영업본부IU!$A:$G,5,FALSE),0)</f>
        <v>0</v>
      </c>
      <c r="P175" s="4">
        <f>IFERROR(VLOOKUP($A175,동부영업본부IU!$A:$G,6,FALSE),0)</f>
        <v>0</v>
      </c>
      <c r="Q175" s="4">
        <f>IFERROR(VLOOKUP($A175,동부영업본부IU!$A:$G,7,FALSE),0)</f>
        <v>0</v>
      </c>
      <c r="R175" s="4" t="b">
        <f t="shared" si="108"/>
        <v>1</v>
      </c>
      <c r="U175" s="7">
        <f t="shared" si="111"/>
        <v>0</v>
      </c>
      <c r="V175" s="4">
        <f t="shared" si="92"/>
        <v>0</v>
      </c>
      <c r="W175" s="4">
        <f t="shared" si="93"/>
        <v>0</v>
      </c>
      <c r="X175" s="4">
        <f t="shared" si="94"/>
        <v>0</v>
      </c>
      <c r="Y175" s="4">
        <f t="shared" si="112"/>
        <v>0</v>
      </c>
      <c r="Z175" s="4" t="b">
        <f t="shared" si="98"/>
        <v>1</v>
      </c>
    </row>
    <row r="176" spans="1:26" ht="16" x14ac:dyDescent="0.25">
      <c r="A176" s="23" t="s">
        <v>167</v>
      </c>
      <c r="B176" s="49">
        <f t="shared" si="106"/>
        <v>0</v>
      </c>
      <c r="C176" s="49">
        <f t="shared" si="99"/>
        <v>0</v>
      </c>
      <c r="D176" s="49">
        <f t="shared" si="100"/>
        <v>0</v>
      </c>
      <c r="E176" s="49">
        <f t="shared" si="101"/>
        <v>0</v>
      </c>
      <c r="F176" s="49">
        <f t="shared" si="102"/>
        <v>0</v>
      </c>
      <c r="G176" s="49">
        <f t="shared" si="103"/>
        <v>0</v>
      </c>
      <c r="H176" s="49">
        <f t="shared" si="104"/>
        <v>0</v>
      </c>
      <c r="I176" s="7" t="b">
        <f t="shared" si="96"/>
        <v>1</v>
      </c>
      <c r="L176" s="4">
        <f t="shared" si="105"/>
        <v>0</v>
      </c>
      <c r="M176" s="4">
        <f>IFERROR(VLOOKUP($A176,동부영업본부IU!$A:$G,3,FALSE),0)</f>
        <v>0</v>
      </c>
      <c r="N176" s="4">
        <f>IFERROR(VLOOKUP($A176,동부영업본부IU!$A:$G,4,FALSE),0)</f>
        <v>0</v>
      </c>
      <c r="O176" s="4">
        <f>IFERROR(VLOOKUP($A176,동부영업본부IU!$A:$G,5,FALSE),0)</f>
        <v>0</v>
      </c>
      <c r="P176" s="4">
        <f>IFERROR(VLOOKUP($A176,동부영업본부IU!$A:$G,6,FALSE),0)</f>
        <v>0</v>
      </c>
      <c r="Q176" s="4">
        <f>IFERROR(VLOOKUP($A176,동부영업본부IU!$A:$G,7,FALSE),0)</f>
        <v>0</v>
      </c>
      <c r="R176" s="4" t="b">
        <f t="shared" si="108"/>
        <v>1</v>
      </c>
      <c r="U176" s="7">
        <f t="shared" si="111"/>
        <v>0</v>
      </c>
      <c r="V176" s="4">
        <f t="shared" si="92"/>
        <v>0</v>
      </c>
      <c r="W176" s="4">
        <f t="shared" si="93"/>
        <v>0</v>
      </c>
      <c r="X176" s="4">
        <f t="shared" si="94"/>
        <v>0</v>
      </c>
      <c r="Y176" s="4">
        <f t="shared" si="112"/>
        <v>0</v>
      </c>
      <c r="Z176" s="4" t="b">
        <f t="shared" si="98"/>
        <v>1</v>
      </c>
    </row>
    <row r="177" spans="1:26" ht="16" x14ac:dyDescent="0.25">
      <c r="A177" s="24" t="s">
        <v>87</v>
      </c>
      <c r="B177" s="49">
        <f t="shared" si="106"/>
        <v>75002732</v>
      </c>
      <c r="C177" s="49">
        <f t="shared" si="99"/>
        <v>24591222</v>
      </c>
      <c r="D177" s="49">
        <f t="shared" si="100"/>
        <v>20911621</v>
      </c>
      <c r="E177" s="49">
        <f t="shared" si="101"/>
        <v>3372525.2100693798</v>
      </c>
      <c r="F177" s="49">
        <f t="shared" si="102"/>
        <v>15261465</v>
      </c>
      <c r="G177" s="49">
        <f t="shared" si="103"/>
        <v>10228470</v>
      </c>
      <c r="H177" s="49">
        <f t="shared" si="104"/>
        <v>637428.78993062058</v>
      </c>
      <c r="I177" s="7" t="b">
        <f t="shared" si="96"/>
        <v>1</v>
      </c>
      <c r="L177" s="4">
        <f t="shared" si="105"/>
        <v>75002732</v>
      </c>
      <c r="M177" s="4">
        <f>IFERROR(VLOOKUP($A177,동부영업본부IU!$A:$G,3,FALSE),0)</f>
        <v>4009954</v>
      </c>
      <c r="N177" s="4">
        <f>IFERROR(VLOOKUP($A177,동부영업본부IU!$A:$G,4,FALSE),0)</f>
        <v>24591222</v>
      </c>
      <c r="O177" s="4">
        <f>IFERROR(VLOOKUP($A177,동부영업본부IU!$A:$G,5,FALSE),0)</f>
        <v>20911621</v>
      </c>
      <c r="P177" s="4">
        <f>IFERROR(VLOOKUP($A177,동부영업본부IU!$A:$G,6,FALSE),0)</f>
        <v>15261465</v>
      </c>
      <c r="Q177" s="4">
        <f>IFERROR(VLOOKUP($A177,동부영업본부IU!$A:$G,7,FALSE),0)</f>
        <v>10228470</v>
      </c>
      <c r="R177" s="4" t="b">
        <f t="shared" si="108"/>
        <v>1</v>
      </c>
      <c r="U177" s="7">
        <f t="shared" si="111"/>
        <v>4009954</v>
      </c>
      <c r="V177" s="4">
        <f t="shared" si="92"/>
        <v>1845440.3586749672</v>
      </c>
      <c r="W177" s="4">
        <f t="shared" si="93"/>
        <v>1527084.8513944123</v>
      </c>
      <c r="X177" s="4">
        <f t="shared" si="94"/>
        <v>375752.7431612697</v>
      </c>
      <c r="Y177" s="4">
        <f t="shared" si="112"/>
        <v>261676.04676935085</v>
      </c>
      <c r="Z177" s="4" t="b">
        <f t="shared" si="98"/>
        <v>1</v>
      </c>
    </row>
    <row r="178" spans="1:26" ht="16" x14ac:dyDescent="0.25">
      <c r="A178" s="23" t="s">
        <v>88</v>
      </c>
      <c r="B178" s="49">
        <f t="shared" si="106"/>
        <v>17269892</v>
      </c>
      <c r="C178" s="49">
        <f t="shared" si="99"/>
        <v>6592810</v>
      </c>
      <c r="D178" s="49">
        <f t="shared" si="100"/>
        <v>6732445</v>
      </c>
      <c r="E178" s="49">
        <f t="shared" si="101"/>
        <v>0</v>
      </c>
      <c r="F178" s="49">
        <f t="shared" si="102"/>
        <v>2345512</v>
      </c>
      <c r="G178" s="49">
        <f t="shared" si="103"/>
        <v>1599125</v>
      </c>
      <c r="H178" s="49">
        <f t="shared" si="104"/>
        <v>0</v>
      </c>
      <c r="I178" s="7" t="b">
        <f t="shared" si="96"/>
        <v>1</v>
      </c>
      <c r="L178" s="4">
        <f t="shared" si="105"/>
        <v>17269892</v>
      </c>
      <c r="M178" s="4">
        <f>IFERROR(VLOOKUP($A178,동부영업본부IU!$A:$G,3,FALSE),0)</f>
        <v>0</v>
      </c>
      <c r="N178" s="4">
        <f>IFERROR(VLOOKUP($A178,동부영업본부IU!$A:$G,4,FALSE),0)</f>
        <v>6592810</v>
      </c>
      <c r="O178" s="4">
        <f>IFERROR(VLOOKUP($A178,동부영업본부IU!$A:$G,5,FALSE),0)</f>
        <v>6732445</v>
      </c>
      <c r="P178" s="4">
        <f>IFERROR(VLOOKUP($A178,동부영업본부IU!$A:$G,6,FALSE),0)</f>
        <v>2345512</v>
      </c>
      <c r="Q178" s="4">
        <f>IFERROR(VLOOKUP($A178,동부영업본부IU!$A:$G,7,FALSE),0)</f>
        <v>1599125</v>
      </c>
      <c r="R178" s="4" t="b">
        <f t="shared" si="108"/>
        <v>1</v>
      </c>
      <c r="U178" s="7">
        <f t="shared" si="111"/>
        <v>0</v>
      </c>
      <c r="V178" s="4">
        <f t="shared" si="92"/>
        <v>0</v>
      </c>
      <c r="W178" s="4">
        <f t="shared" si="93"/>
        <v>0</v>
      </c>
      <c r="X178" s="4">
        <f t="shared" si="94"/>
        <v>0</v>
      </c>
      <c r="Y178" s="4">
        <f t="shared" si="112"/>
        <v>0</v>
      </c>
      <c r="Z178" s="4" t="b">
        <f t="shared" si="98"/>
        <v>1</v>
      </c>
    </row>
    <row r="179" spans="1:26" ht="16" x14ac:dyDescent="0.25">
      <c r="A179" s="23" t="s">
        <v>168</v>
      </c>
      <c r="B179" s="49">
        <f t="shared" si="106"/>
        <v>0</v>
      </c>
      <c r="C179" s="49">
        <f t="shared" si="99"/>
        <v>0</v>
      </c>
      <c r="D179" s="49">
        <f t="shared" si="100"/>
        <v>0</v>
      </c>
      <c r="E179" s="49">
        <f t="shared" si="101"/>
        <v>0</v>
      </c>
      <c r="F179" s="49">
        <f t="shared" si="102"/>
        <v>0</v>
      </c>
      <c r="G179" s="49">
        <f t="shared" si="103"/>
        <v>0</v>
      </c>
      <c r="H179" s="49">
        <f t="shared" si="104"/>
        <v>0</v>
      </c>
      <c r="I179" s="7" t="b">
        <f t="shared" si="96"/>
        <v>1</v>
      </c>
      <c r="L179" s="4">
        <f t="shared" si="105"/>
        <v>0</v>
      </c>
      <c r="M179" s="4">
        <f>IFERROR(VLOOKUP($A179,동부영업본부IU!$A:$G,3,FALSE),0)</f>
        <v>0</v>
      </c>
      <c r="N179" s="4">
        <f>IFERROR(VLOOKUP($A179,동부영업본부IU!$A:$G,4,FALSE),0)</f>
        <v>0</v>
      </c>
      <c r="O179" s="4">
        <f>IFERROR(VLOOKUP($A179,동부영업본부IU!$A:$G,5,FALSE),0)</f>
        <v>0</v>
      </c>
      <c r="P179" s="4">
        <f>IFERROR(VLOOKUP($A179,동부영업본부IU!$A:$G,6,FALSE),0)</f>
        <v>0</v>
      </c>
      <c r="Q179" s="4">
        <f>IFERROR(VLOOKUP($A179,동부영업본부IU!$A:$G,7,FALSE),0)</f>
        <v>0</v>
      </c>
      <c r="R179" s="4" t="b">
        <f t="shared" si="108"/>
        <v>1</v>
      </c>
      <c r="U179" s="7">
        <f t="shared" si="111"/>
        <v>0</v>
      </c>
      <c r="V179" s="4">
        <f t="shared" si="92"/>
        <v>0</v>
      </c>
      <c r="W179" s="4">
        <f t="shared" si="93"/>
        <v>0</v>
      </c>
      <c r="X179" s="4">
        <f t="shared" si="94"/>
        <v>0</v>
      </c>
      <c r="Y179" s="4">
        <f t="shared" si="112"/>
        <v>0</v>
      </c>
      <c r="Z179" s="4" t="b">
        <f t="shared" si="98"/>
        <v>1</v>
      </c>
    </row>
    <row r="180" spans="1:26" ht="16" x14ac:dyDescent="0.25">
      <c r="A180" s="23" t="s">
        <v>89</v>
      </c>
      <c r="B180" s="49">
        <f t="shared" si="106"/>
        <v>2709243</v>
      </c>
      <c r="C180" s="49">
        <f t="shared" si="99"/>
        <v>399637</v>
      </c>
      <c r="D180" s="49">
        <f t="shared" si="100"/>
        <v>399992</v>
      </c>
      <c r="E180" s="49">
        <f t="shared" si="101"/>
        <v>1075849.5654860553</v>
      </c>
      <c r="F180" s="49">
        <f t="shared" si="102"/>
        <v>310644</v>
      </c>
      <c r="G180" s="49">
        <f t="shared" si="103"/>
        <v>319778</v>
      </c>
      <c r="H180" s="49">
        <f t="shared" si="104"/>
        <v>203342.43451394464</v>
      </c>
      <c r="I180" s="7" t="b">
        <f t="shared" si="96"/>
        <v>1</v>
      </c>
      <c r="L180" s="4">
        <f t="shared" si="105"/>
        <v>2709243</v>
      </c>
      <c r="M180" s="4">
        <f>IFERROR(VLOOKUP($A180,동부영업본부IU!$A:$G,3,FALSE),0)</f>
        <v>1279192</v>
      </c>
      <c r="N180" s="4">
        <f>IFERROR(VLOOKUP($A180,동부영업본부IU!$A:$G,4,FALSE),0)</f>
        <v>399637</v>
      </c>
      <c r="O180" s="4">
        <f>IFERROR(VLOOKUP($A180,동부영업본부IU!$A:$G,5,FALSE),0)</f>
        <v>399992</v>
      </c>
      <c r="P180" s="4">
        <f>IFERROR(VLOOKUP($A180,동부영업본부IU!$A:$G,6,FALSE),0)</f>
        <v>310644</v>
      </c>
      <c r="Q180" s="4">
        <f>IFERROR(VLOOKUP($A180,동부영업본부IU!$A:$G,7,FALSE),0)</f>
        <v>319778</v>
      </c>
      <c r="R180" s="4" t="b">
        <f t="shared" si="108"/>
        <v>1</v>
      </c>
      <c r="U180" s="7">
        <f t="shared" si="111"/>
        <v>1279192</v>
      </c>
      <c r="V180" s="4">
        <f t="shared" si="92"/>
        <v>588703.14803964051</v>
      </c>
      <c r="W180" s="4">
        <f t="shared" si="93"/>
        <v>487146.41744641482</v>
      </c>
      <c r="X180" s="4">
        <f t="shared" si="94"/>
        <v>119866.68750562996</v>
      </c>
      <c r="Y180" s="4">
        <f t="shared" si="112"/>
        <v>83475.747008314676</v>
      </c>
      <c r="Z180" s="4" t="b">
        <f t="shared" si="98"/>
        <v>1</v>
      </c>
    </row>
    <row r="181" spans="1:26" ht="16" x14ac:dyDescent="0.25">
      <c r="A181" s="23" t="s">
        <v>90</v>
      </c>
      <c r="B181" s="49">
        <f t="shared" si="106"/>
        <v>1467469</v>
      </c>
      <c r="C181" s="49">
        <f t="shared" si="99"/>
        <v>433449</v>
      </c>
      <c r="D181" s="49">
        <f t="shared" si="100"/>
        <v>594467</v>
      </c>
      <c r="E181" s="49">
        <f t="shared" si="101"/>
        <v>0</v>
      </c>
      <c r="F181" s="49">
        <f t="shared" si="102"/>
        <v>289912</v>
      </c>
      <c r="G181" s="49">
        <f t="shared" si="103"/>
        <v>149641</v>
      </c>
      <c r="H181" s="49">
        <f t="shared" si="104"/>
        <v>0</v>
      </c>
      <c r="I181" s="7" t="b">
        <f t="shared" si="96"/>
        <v>1</v>
      </c>
      <c r="L181" s="4">
        <f t="shared" si="105"/>
        <v>1467469</v>
      </c>
      <c r="M181" s="4">
        <f>IFERROR(VLOOKUP($A181,동부영업본부IU!$A:$G,3,FALSE),0)</f>
        <v>0</v>
      </c>
      <c r="N181" s="4">
        <f>IFERROR(VLOOKUP($A181,동부영업본부IU!$A:$G,4,FALSE),0)</f>
        <v>433449</v>
      </c>
      <c r="O181" s="4">
        <f>IFERROR(VLOOKUP($A181,동부영업본부IU!$A:$G,5,FALSE),0)</f>
        <v>594467</v>
      </c>
      <c r="P181" s="4">
        <f>IFERROR(VLOOKUP($A181,동부영업본부IU!$A:$G,6,FALSE),0)</f>
        <v>289912</v>
      </c>
      <c r="Q181" s="4">
        <f>IFERROR(VLOOKUP($A181,동부영업본부IU!$A:$G,7,FALSE),0)</f>
        <v>149641</v>
      </c>
      <c r="R181" s="4" t="b">
        <f t="shared" si="108"/>
        <v>1</v>
      </c>
      <c r="U181" s="7">
        <f t="shared" si="111"/>
        <v>0</v>
      </c>
      <c r="V181" s="4">
        <f t="shared" si="92"/>
        <v>0</v>
      </c>
      <c r="W181" s="4">
        <f t="shared" si="93"/>
        <v>0</v>
      </c>
      <c r="X181" s="4">
        <f t="shared" si="94"/>
        <v>0</v>
      </c>
      <c r="Y181" s="4">
        <f t="shared" si="112"/>
        <v>0</v>
      </c>
      <c r="Z181" s="4" t="b">
        <f t="shared" si="98"/>
        <v>1</v>
      </c>
    </row>
    <row r="182" spans="1:26" ht="16" x14ac:dyDescent="0.25">
      <c r="A182" s="23" t="s">
        <v>169</v>
      </c>
      <c r="B182" s="49">
        <f t="shared" si="106"/>
        <v>0</v>
      </c>
      <c r="C182" s="49">
        <f t="shared" si="99"/>
        <v>0</v>
      </c>
      <c r="D182" s="49">
        <f t="shared" si="100"/>
        <v>0</v>
      </c>
      <c r="E182" s="49">
        <f t="shared" si="101"/>
        <v>0</v>
      </c>
      <c r="F182" s="49">
        <f t="shared" si="102"/>
        <v>0</v>
      </c>
      <c r="G182" s="49">
        <f t="shared" si="103"/>
        <v>0</v>
      </c>
      <c r="H182" s="49">
        <f t="shared" si="104"/>
        <v>0</v>
      </c>
      <c r="I182" s="7" t="b">
        <f t="shared" si="96"/>
        <v>1</v>
      </c>
      <c r="L182" s="4">
        <f t="shared" si="105"/>
        <v>0</v>
      </c>
      <c r="M182" s="4">
        <f>IFERROR(VLOOKUP($A182,동부영업본부IU!$A:$G,3,FALSE),0)</f>
        <v>0</v>
      </c>
      <c r="N182" s="4">
        <f>IFERROR(VLOOKUP($A182,동부영업본부IU!$A:$G,4,FALSE),0)</f>
        <v>0</v>
      </c>
      <c r="O182" s="4">
        <f>IFERROR(VLOOKUP($A182,동부영업본부IU!$A:$G,5,FALSE),0)</f>
        <v>0</v>
      </c>
      <c r="P182" s="4">
        <f>IFERROR(VLOOKUP($A182,동부영업본부IU!$A:$G,6,FALSE),0)</f>
        <v>0</v>
      </c>
      <c r="Q182" s="4">
        <f>IFERROR(VLOOKUP($A182,동부영업본부IU!$A:$G,7,FALSE),0)</f>
        <v>0</v>
      </c>
      <c r="R182" s="4" t="b">
        <f t="shared" si="108"/>
        <v>1</v>
      </c>
      <c r="U182" s="7">
        <f t="shared" si="111"/>
        <v>0</v>
      </c>
      <c r="V182" s="4">
        <f t="shared" si="92"/>
        <v>0</v>
      </c>
      <c r="W182" s="4">
        <f t="shared" si="93"/>
        <v>0</v>
      </c>
      <c r="X182" s="4">
        <f t="shared" si="94"/>
        <v>0</v>
      </c>
      <c r="Y182" s="4">
        <f t="shared" si="112"/>
        <v>0</v>
      </c>
      <c r="Z182" s="4" t="b">
        <f t="shared" si="98"/>
        <v>1</v>
      </c>
    </row>
    <row r="183" spans="1:26" ht="16" x14ac:dyDescent="0.25">
      <c r="A183" s="23" t="s">
        <v>91</v>
      </c>
      <c r="B183" s="49">
        <f t="shared" si="106"/>
        <v>5904963</v>
      </c>
      <c r="C183" s="49">
        <f t="shared" si="99"/>
        <v>2279826</v>
      </c>
      <c r="D183" s="49">
        <f t="shared" si="100"/>
        <v>875181</v>
      </c>
      <c r="E183" s="49">
        <f t="shared" si="101"/>
        <v>1496704.3290552902</v>
      </c>
      <c r="F183" s="49">
        <f t="shared" si="102"/>
        <v>970365</v>
      </c>
      <c r="G183" s="49">
        <f t="shared" si="103"/>
        <v>0</v>
      </c>
      <c r="H183" s="49">
        <f t="shared" si="104"/>
        <v>282886.67094470985</v>
      </c>
      <c r="I183" s="7" t="b">
        <f t="shared" si="96"/>
        <v>1</v>
      </c>
      <c r="L183" s="4">
        <f t="shared" si="105"/>
        <v>5904963</v>
      </c>
      <c r="M183" s="4">
        <f>IFERROR(VLOOKUP($A183,동부영업본부IU!$A:$G,3,FALSE),0)</f>
        <v>1779591</v>
      </c>
      <c r="N183" s="4">
        <f>IFERROR(VLOOKUP($A183,동부영업본부IU!$A:$G,4,FALSE),0)</f>
        <v>2279826</v>
      </c>
      <c r="O183" s="4">
        <f>IFERROR(VLOOKUP($A183,동부영업본부IU!$A:$G,5,FALSE),0)</f>
        <v>875181</v>
      </c>
      <c r="P183" s="4">
        <f>IFERROR(VLOOKUP($A183,동부영업본부IU!$A:$G,6,FALSE),0)</f>
        <v>970365</v>
      </c>
      <c r="Q183" s="4">
        <f>IFERROR(VLOOKUP($A183,동부영업본부IU!$A:$G,7,FALSE),0)</f>
        <v>0</v>
      </c>
      <c r="R183" s="4" t="b">
        <f t="shared" si="108"/>
        <v>1</v>
      </c>
      <c r="U183" s="7">
        <f t="shared" si="111"/>
        <v>1779591</v>
      </c>
      <c r="V183" s="4">
        <f t="shared" si="92"/>
        <v>818994.19627625239</v>
      </c>
      <c r="W183" s="4">
        <f t="shared" si="93"/>
        <v>677710.1327790377</v>
      </c>
      <c r="X183" s="4">
        <f t="shared" si="94"/>
        <v>166756.5762487817</v>
      </c>
      <c r="Y183" s="4">
        <f t="shared" si="112"/>
        <v>116130.09469592816</v>
      </c>
      <c r="Z183" s="4" t="b">
        <f t="shared" si="98"/>
        <v>1</v>
      </c>
    </row>
    <row r="184" spans="1:26" ht="16" x14ac:dyDescent="0.25">
      <c r="A184" s="23" t="s">
        <v>92</v>
      </c>
      <c r="B184" s="49">
        <f t="shared" si="106"/>
        <v>15079942</v>
      </c>
      <c r="C184" s="49">
        <f t="shared" si="99"/>
        <v>298187</v>
      </c>
      <c r="D184" s="49">
        <f t="shared" si="100"/>
        <v>842962</v>
      </c>
      <c r="E184" s="49">
        <f t="shared" si="101"/>
        <v>0</v>
      </c>
      <c r="F184" s="49">
        <f t="shared" si="102"/>
        <v>7006765</v>
      </c>
      <c r="G184" s="49">
        <f t="shared" si="103"/>
        <v>6932028</v>
      </c>
      <c r="H184" s="49">
        <f t="shared" si="104"/>
        <v>0</v>
      </c>
      <c r="I184" s="7" t="b">
        <f t="shared" si="96"/>
        <v>1</v>
      </c>
      <c r="L184" s="4">
        <f t="shared" si="105"/>
        <v>15079942</v>
      </c>
      <c r="M184" s="4">
        <f>IFERROR(VLOOKUP($A184,동부영업본부IU!$A:$G,3,FALSE),0)</f>
        <v>0</v>
      </c>
      <c r="N184" s="4">
        <f>IFERROR(VLOOKUP($A184,동부영업본부IU!$A:$G,4,FALSE),0)</f>
        <v>298187</v>
      </c>
      <c r="O184" s="4">
        <f>IFERROR(VLOOKUP($A184,동부영업본부IU!$A:$G,5,FALSE),0)</f>
        <v>842962</v>
      </c>
      <c r="P184" s="4">
        <f>IFERROR(VLOOKUP($A184,동부영업본부IU!$A:$G,6,FALSE),0)</f>
        <v>7006765</v>
      </c>
      <c r="Q184" s="4">
        <f>IFERROR(VLOOKUP($A184,동부영업본부IU!$A:$G,7,FALSE),0)</f>
        <v>6932028</v>
      </c>
      <c r="R184" s="4" t="b">
        <f t="shared" si="108"/>
        <v>1</v>
      </c>
      <c r="U184" s="7">
        <f t="shared" si="111"/>
        <v>0</v>
      </c>
      <c r="V184" s="4">
        <f t="shared" si="92"/>
        <v>0</v>
      </c>
      <c r="W184" s="4">
        <f t="shared" si="93"/>
        <v>0</v>
      </c>
      <c r="X184" s="4">
        <f t="shared" si="94"/>
        <v>0</v>
      </c>
      <c r="Y184" s="4">
        <f t="shared" si="112"/>
        <v>0</v>
      </c>
      <c r="Z184" s="4" t="b">
        <f t="shared" si="98"/>
        <v>1</v>
      </c>
    </row>
    <row r="185" spans="1:26" ht="16" x14ac:dyDescent="0.25">
      <c r="A185" s="25" t="s">
        <v>93</v>
      </c>
      <c r="B185" s="49">
        <f t="shared" si="106"/>
        <v>32184493</v>
      </c>
      <c r="C185" s="49">
        <f t="shared" si="99"/>
        <v>14540860</v>
      </c>
      <c r="D185" s="49">
        <f t="shared" si="100"/>
        <v>11266844</v>
      </c>
      <c r="E185" s="49">
        <f t="shared" si="101"/>
        <v>799971.31552803388</v>
      </c>
      <c r="F185" s="49">
        <f t="shared" si="102"/>
        <v>4238356</v>
      </c>
      <c r="G185" s="49">
        <f t="shared" si="103"/>
        <v>1187262</v>
      </c>
      <c r="H185" s="49">
        <f t="shared" si="104"/>
        <v>151199.68447196609</v>
      </c>
      <c r="I185" s="7" t="b">
        <f t="shared" si="96"/>
        <v>1</v>
      </c>
      <c r="L185" s="4">
        <f t="shared" si="105"/>
        <v>32184493</v>
      </c>
      <c r="M185" s="4">
        <f>IFERROR(VLOOKUP($A185,동부영업본부IU!$A:$G,3,FALSE),0)</f>
        <v>951171</v>
      </c>
      <c r="N185" s="4">
        <f>IFERROR(VLOOKUP($A185,동부영업본부IU!$A:$G,4,FALSE),0)</f>
        <v>14540860</v>
      </c>
      <c r="O185" s="4">
        <f>IFERROR(VLOOKUP($A185,동부영업본부IU!$A:$G,5,FALSE),0)</f>
        <v>11266844</v>
      </c>
      <c r="P185" s="4">
        <f>IFERROR(VLOOKUP($A185,동부영업본부IU!$A:$G,6,FALSE),0)</f>
        <v>4238356</v>
      </c>
      <c r="Q185" s="4">
        <f>IFERROR(VLOOKUP($A185,동부영업본부IU!$A:$G,7,FALSE),0)</f>
        <v>1187262</v>
      </c>
      <c r="R185" s="4" t="b">
        <f t="shared" si="108"/>
        <v>1</v>
      </c>
      <c r="U185" s="7">
        <f t="shared" si="111"/>
        <v>951171</v>
      </c>
      <c r="V185" s="4">
        <f t="shared" si="92"/>
        <v>437743.01435907424</v>
      </c>
      <c r="W185" s="4">
        <f t="shared" si="93"/>
        <v>362228.30116895965</v>
      </c>
      <c r="X185" s="4">
        <f t="shared" si="94"/>
        <v>89129.479406858052</v>
      </c>
      <c r="Y185" s="4">
        <f t="shared" si="112"/>
        <v>62070.205065108035</v>
      </c>
      <c r="Z185" s="4" t="b">
        <f t="shared" si="98"/>
        <v>1</v>
      </c>
    </row>
    <row r="186" spans="1:26" ht="16" x14ac:dyDescent="0.25">
      <c r="A186" s="28" t="s">
        <v>237</v>
      </c>
      <c r="B186" s="49">
        <f t="shared" si="106"/>
        <v>0</v>
      </c>
      <c r="C186" s="49">
        <f t="shared" si="99"/>
        <v>0</v>
      </c>
      <c r="D186" s="49">
        <f t="shared" si="100"/>
        <v>0</v>
      </c>
      <c r="E186" s="49">
        <f t="shared" si="101"/>
        <v>0</v>
      </c>
      <c r="F186" s="49">
        <f t="shared" si="102"/>
        <v>0</v>
      </c>
      <c r="G186" s="49">
        <f t="shared" si="103"/>
        <v>0</v>
      </c>
      <c r="H186" s="49">
        <f t="shared" si="104"/>
        <v>0</v>
      </c>
      <c r="I186" s="7" t="b">
        <f t="shared" si="96"/>
        <v>1</v>
      </c>
      <c r="L186" s="4">
        <f t="shared" si="105"/>
        <v>0</v>
      </c>
      <c r="M186" s="4">
        <f>IFERROR(VLOOKUP($A186,동부영업본부IU!$A:$G,3,FALSE),0)</f>
        <v>0</v>
      </c>
      <c r="N186" s="4">
        <f>IFERROR(VLOOKUP($A186,동부영업본부IU!$A:$G,4,FALSE),0)</f>
        <v>0</v>
      </c>
      <c r="O186" s="4">
        <f>IFERROR(VLOOKUP($A186,동부영업본부IU!$A:$G,5,FALSE),0)</f>
        <v>0</v>
      </c>
      <c r="P186" s="4">
        <f>IFERROR(VLOOKUP($A186,동부영업본부IU!$A:$G,6,FALSE),0)</f>
        <v>0</v>
      </c>
      <c r="Q186" s="4">
        <f>IFERROR(VLOOKUP($A186,동부영업본부IU!$A:$G,7,FALSE),0)</f>
        <v>0</v>
      </c>
      <c r="R186" s="4" t="b">
        <f t="shared" si="108"/>
        <v>1</v>
      </c>
      <c r="U186" s="7">
        <f t="shared" si="111"/>
        <v>0</v>
      </c>
      <c r="V186" s="4">
        <f t="shared" si="92"/>
        <v>0</v>
      </c>
      <c r="W186" s="4">
        <f t="shared" si="93"/>
        <v>0</v>
      </c>
      <c r="X186" s="4">
        <f t="shared" si="94"/>
        <v>0</v>
      </c>
      <c r="Y186" s="4">
        <f t="shared" si="112"/>
        <v>0</v>
      </c>
      <c r="Z186" s="4" t="b">
        <f t="shared" si="98"/>
        <v>1</v>
      </c>
    </row>
    <row r="187" spans="1:26" ht="16" x14ac:dyDescent="0.25">
      <c r="A187" s="23" t="s">
        <v>94</v>
      </c>
      <c r="B187" s="49">
        <f t="shared" si="106"/>
        <v>386730</v>
      </c>
      <c r="C187" s="49">
        <f t="shared" si="99"/>
        <v>46453</v>
      </c>
      <c r="D187" s="49">
        <f t="shared" si="100"/>
        <v>199730</v>
      </c>
      <c r="E187" s="49">
        <f t="shared" si="101"/>
        <v>0</v>
      </c>
      <c r="F187" s="49">
        <f t="shared" si="102"/>
        <v>99911</v>
      </c>
      <c r="G187" s="49">
        <f t="shared" si="103"/>
        <v>40636</v>
      </c>
      <c r="H187" s="49">
        <f t="shared" si="104"/>
        <v>0</v>
      </c>
      <c r="I187" s="7" t="b">
        <f t="shared" si="96"/>
        <v>1</v>
      </c>
      <c r="L187" s="4">
        <f t="shared" si="105"/>
        <v>386730</v>
      </c>
      <c r="M187" s="4">
        <f>IFERROR(VLOOKUP($A187,동부영업본부IU!$A:$G,3,FALSE),0)</f>
        <v>0</v>
      </c>
      <c r="N187" s="4">
        <f>IFERROR(VLOOKUP($A187,동부영업본부IU!$A:$G,4,FALSE),0)</f>
        <v>46453</v>
      </c>
      <c r="O187" s="4">
        <f>IFERROR(VLOOKUP($A187,동부영업본부IU!$A:$G,5,FALSE),0)</f>
        <v>199730</v>
      </c>
      <c r="P187" s="4">
        <f>IFERROR(VLOOKUP($A187,동부영업본부IU!$A:$G,6,FALSE),0)</f>
        <v>99911</v>
      </c>
      <c r="Q187" s="4">
        <f>IFERROR(VLOOKUP($A187,동부영업본부IU!$A:$G,7,FALSE),0)</f>
        <v>40636</v>
      </c>
      <c r="R187" s="4" t="b">
        <f t="shared" si="108"/>
        <v>1</v>
      </c>
      <c r="U187" s="7">
        <f t="shared" si="111"/>
        <v>0</v>
      </c>
      <c r="V187" s="4">
        <f t="shared" si="92"/>
        <v>0</v>
      </c>
      <c r="W187" s="4">
        <f t="shared" si="93"/>
        <v>0</v>
      </c>
      <c r="X187" s="4">
        <f t="shared" si="94"/>
        <v>0</v>
      </c>
      <c r="Y187" s="4">
        <f t="shared" si="112"/>
        <v>0</v>
      </c>
      <c r="Z187" s="4" t="b">
        <f t="shared" si="98"/>
        <v>1</v>
      </c>
    </row>
    <row r="188" spans="1:26" ht="16" x14ac:dyDescent="0.25">
      <c r="A188" s="26" t="s">
        <v>170</v>
      </c>
      <c r="B188" s="49">
        <f t="shared" si="106"/>
        <v>0</v>
      </c>
      <c r="C188" s="49">
        <f t="shared" si="99"/>
        <v>0</v>
      </c>
      <c r="D188" s="49">
        <f t="shared" si="100"/>
        <v>0</v>
      </c>
      <c r="E188" s="49">
        <f t="shared" si="101"/>
        <v>0</v>
      </c>
      <c r="F188" s="49">
        <f t="shared" si="102"/>
        <v>0</v>
      </c>
      <c r="G188" s="49">
        <f t="shared" si="103"/>
        <v>0</v>
      </c>
      <c r="H188" s="49">
        <f t="shared" si="104"/>
        <v>0</v>
      </c>
      <c r="I188" s="7" t="b">
        <f t="shared" si="96"/>
        <v>1</v>
      </c>
      <c r="L188" s="4">
        <f t="shared" si="105"/>
        <v>0</v>
      </c>
      <c r="M188" s="4">
        <f>IFERROR(VLOOKUP($A188,동부영업본부IU!$A:$G,3,FALSE),0)</f>
        <v>0</v>
      </c>
      <c r="N188" s="4">
        <f>IFERROR(VLOOKUP($A188,동부영업본부IU!$A:$G,4,FALSE),0)</f>
        <v>0</v>
      </c>
      <c r="O188" s="4">
        <f>IFERROR(VLOOKUP($A188,동부영업본부IU!$A:$G,5,FALSE),0)</f>
        <v>0</v>
      </c>
      <c r="P188" s="4">
        <f>IFERROR(VLOOKUP($A188,동부영업본부IU!$A:$G,6,FALSE),0)</f>
        <v>0</v>
      </c>
      <c r="Q188" s="4">
        <f>IFERROR(VLOOKUP($A188,동부영업본부IU!$A:$G,7,FALSE),0)</f>
        <v>0</v>
      </c>
      <c r="R188" s="4" t="b">
        <f t="shared" si="108"/>
        <v>1</v>
      </c>
      <c r="U188" s="7">
        <f t="shared" si="111"/>
        <v>0</v>
      </c>
      <c r="V188" s="4">
        <f t="shared" si="92"/>
        <v>0</v>
      </c>
      <c r="W188" s="4">
        <f t="shared" si="93"/>
        <v>0</v>
      </c>
      <c r="X188" s="4">
        <f t="shared" si="94"/>
        <v>0</v>
      </c>
      <c r="Y188" s="4">
        <f t="shared" si="112"/>
        <v>0</v>
      </c>
      <c r="Z188" s="4" t="b">
        <f t="shared" si="98"/>
        <v>1</v>
      </c>
    </row>
    <row r="189" spans="1:26" ht="16" x14ac:dyDescent="0.25">
      <c r="A189" s="24" t="s">
        <v>95</v>
      </c>
      <c r="B189" s="49">
        <f t="shared" si="106"/>
        <v>20519086</v>
      </c>
      <c r="C189" s="49">
        <f t="shared" si="99"/>
        <v>8625802</v>
      </c>
      <c r="D189" s="49">
        <f t="shared" si="100"/>
        <v>8335626</v>
      </c>
      <c r="E189" s="49">
        <f t="shared" si="101"/>
        <v>80351.965644697775</v>
      </c>
      <c r="F189" s="49">
        <f t="shared" si="102"/>
        <v>2311723</v>
      </c>
      <c r="G189" s="49">
        <f t="shared" si="103"/>
        <v>1150396</v>
      </c>
      <c r="H189" s="49">
        <f t="shared" si="104"/>
        <v>15187.034355302219</v>
      </c>
      <c r="I189" s="7" t="b">
        <f t="shared" si="96"/>
        <v>1</v>
      </c>
      <c r="L189" s="4">
        <f t="shared" si="105"/>
        <v>20519086</v>
      </c>
      <c r="M189" s="4">
        <f>IFERROR(VLOOKUP($A189,동부영업본부IU!$A:$G,3,FALSE),0)</f>
        <v>95539</v>
      </c>
      <c r="N189" s="4">
        <f>IFERROR(VLOOKUP($A189,동부영업본부IU!$A:$G,4,FALSE),0)</f>
        <v>8625802</v>
      </c>
      <c r="O189" s="4">
        <f>IFERROR(VLOOKUP($A189,동부영업본부IU!$A:$G,5,FALSE),0)</f>
        <v>8335626</v>
      </c>
      <c r="P189" s="4">
        <f>IFERROR(VLOOKUP($A189,동부영업본부IU!$A:$G,6,FALSE),0)</f>
        <v>2311723</v>
      </c>
      <c r="Q189" s="4">
        <f>IFERROR(VLOOKUP($A189,동부영업본부IU!$A:$G,7,FALSE),0)</f>
        <v>1150396</v>
      </c>
      <c r="R189" s="4" t="b">
        <f t="shared" si="108"/>
        <v>1</v>
      </c>
      <c r="U189" s="7">
        <f t="shared" si="111"/>
        <v>95539</v>
      </c>
      <c r="V189" s="4">
        <f t="shared" si="92"/>
        <v>43968.466079024271</v>
      </c>
      <c r="W189" s="4">
        <f t="shared" si="93"/>
        <v>36383.499565673512</v>
      </c>
      <c r="X189" s="4">
        <f t="shared" si="94"/>
        <v>8952.4820805636537</v>
      </c>
      <c r="Y189" s="4">
        <f t="shared" si="112"/>
        <v>6234.5522747385658</v>
      </c>
      <c r="Z189" s="4" t="b">
        <f t="shared" si="98"/>
        <v>1</v>
      </c>
    </row>
    <row r="190" spans="1:26" ht="16" x14ac:dyDescent="0.25">
      <c r="A190" s="23" t="s">
        <v>96</v>
      </c>
      <c r="B190" s="49">
        <f t="shared" si="106"/>
        <v>10892397</v>
      </c>
      <c r="C190" s="49">
        <f t="shared" si="99"/>
        <v>3950305</v>
      </c>
      <c r="D190" s="49">
        <f t="shared" si="100"/>
        <v>4766288</v>
      </c>
      <c r="E190" s="49">
        <f t="shared" si="101"/>
        <v>80351.965644697775</v>
      </c>
      <c r="F190" s="49">
        <f t="shared" si="102"/>
        <v>1198003</v>
      </c>
      <c r="G190" s="49">
        <f t="shared" si="103"/>
        <v>882262</v>
      </c>
      <c r="H190" s="49">
        <f t="shared" si="104"/>
        <v>15187.034355302219</v>
      </c>
      <c r="I190" s="7" t="b">
        <f t="shared" si="96"/>
        <v>1</v>
      </c>
      <c r="L190" s="4">
        <f t="shared" si="105"/>
        <v>10892397</v>
      </c>
      <c r="M190" s="4">
        <f>IFERROR(VLOOKUP($A190,동부영업본부IU!$A:$G,3,FALSE),0)</f>
        <v>95539</v>
      </c>
      <c r="N190" s="4">
        <f>IFERROR(VLOOKUP($A190,동부영업본부IU!$A:$G,4,FALSE),0)</f>
        <v>3950305</v>
      </c>
      <c r="O190" s="4">
        <f>IFERROR(VLOOKUP($A190,동부영업본부IU!$A:$G,5,FALSE),0)</f>
        <v>4766288</v>
      </c>
      <c r="P190" s="4">
        <f>IFERROR(VLOOKUP($A190,동부영업본부IU!$A:$G,6,FALSE),0)</f>
        <v>1198003</v>
      </c>
      <c r="Q190" s="4">
        <f>IFERROR(VLOOKUP($A190,동부영업본부IU!$A:$G,7,FALSE),0)</f>
        <v>882262</v>
      </c>
      <c r="R190" s="4" t="b">
        <f t="shared" si="108"/>
        <v>1</v>
      </c>
      <c r="U190" s="7">
        <f t="shared" si="111"/>
        <v>95539</v>
      </c>
      <c r="V190" s="4">
        <f t="shared" si="92"/>
        <v>43968.466079024271</v>
      </c>
      <c r="W190" s="4">
        <f t="shared" si="93"/>
        <v>36383.499565673512</v>
      </c>
      <c r="X190" s="4">
        <f t="shared" si="94"/>
        <v>8952.4820805636537</v>
      </c>
      <c r="Y190" s="4">
        <f t="shared" si="112"/>
        <v>6234.5522747385658</v>
      </c>
      <c r="Z190" s="4" t="b">
        <f t="shared" si="98"/>
        <v>1</v>
      </c>
    </row>
    <row r="191" spans="1:26" ht="16" x14ac:dyDescent="0.25">
      <c r="A191" s="23" t="s">
        <v>97</v>
      </c>
      <c r="B191" s="49">
        <f t="shared" si="106"/>
        <v>5945945</v>
      </c>
      <c r="C191" s="49">
        <f t="shared" si="99"/>
        <v>3288828</v>
      </c>
      <c r="D191" s="49">
        <f t="shared" si="100"/>
        <v>1947117</v>
      </c>
      <c r="E191" s="49">
        <f t="shared" si="101"/>
        <v>0</v>
      </c>
      <c r="F191" s="49">
        <f t="shared" si="102"/>
        <v>710000</v>
      </c>
      <c r="G191" s="49">
        <f t="shared" si="103"/>
        <v>0</v>
      </c>
      <c r="H191" s="49">
        <f t="shared" si="104"/>
        <v>0</v>
      </c>
      <c r="I191" s="7" t="b">
        <f t="shared" si="96"/>
        <v>1</v>
      </c>
      <c r="L191" s="4">
        <f t="shared" si="105"/>
        <v>5945945</v>
      </c>
      <c r="M191" s="4">
        <f>IFERROR(VLOOKUP($A191,동부영업본부IU!$A:$G,3,FALSE),0)</f>
        <v>0</v>
      </c>
      <c r="N191" s="4">
        <f>IFERROR(VLOOKUP($A191,동부영업본부IU!$A:$G,4,FALSE),0)</f>
        <v>3288828</v>
      </c>
      <c r="O191" s="4">
        <f>IFERROR(VLOOKUP($A191,동부영업본부IU!$A:$G,5,FALSE),0)</f>
        <v>1947117</v>
      </c>
      <c r="P191" s="4">
        <f>IFERROR(VLOOKUP($A191,동부영업본부IU!$A:$G,6,FALSE),0)</f>
        <v>710000</v>
      </c>
      <c r="Q191" s="4">
        <f>IFERROR(VLOOKUP($A191,동부영업본부IU!$A:$G,7,FALSE),0)</f>
        <v>0</v>
      </c>
      <c r="R191" s="4" t="b">
        <f t="shared" si="108"/>
        <v>1</v>
      </c>
      <c r="U191" s="7">
        <f t="shared" si="111"/>
        <v>0</v>
      </c>
      <c r="V191" s="4">
        <f t="shared" si="92"/>
        <v>0</v>
      </c>
      <c r="W191" s="4">
        <f t="shared" si="93"/>
        <v>0</v>
      </c>
      <c r="X191" s="4">
        <f t="shared" si="94"/>
        <v>0</v>
      </c>
      <c r="Y191" s="4">
        <f t="shared" si="112"/>
        <v>0</v>
      </c>
      <c r="Z191" s="4" t="b">
        <f t="shared" si="98"/>
        <v>1</v>
      </c>
    </row>
    <row r="192" spans="1:26" ht="16" x14ac:dyDescent="0.25">
      <c r="A192" s="23" t="s">
        <v>98</v>
      </c>
      <c r="B192" s="49">
        <f t="shared" si="106"/>
        <v>3680744</v>
      </c>
      <c r="C192" s="49">
        <f t="shared" si="99"/>
        <v>1386669</v>
      </c>
      <c r="D192" s="49">
        <f t="shared" si="100"/>
        <v>1622221</v>
      </c>
      <c r="E192" s="49">
        <f t="shared" si="101"/>
        <v>0</v>
      </c>
      <c r="F192" s="49">
        <f t="shared" si="102"/>
        <v>403720</v>
      </c>
      <c r="G192" s="49">
        <f t="shared" si="103"/>
        <v>268134</v>
      </c>
      <c r="H192" s="49">
        <f t="shared" si="104"/>
        <v>0</v>
      </c>
      <c r="I192" s="7" t="b">
        <f t="shared" si="96"/>
        <v>1</v>
      </c>
      <c r="L192" s="4">
        <f t="shared" si="105"/>
        <v>3680744</v>
      </c>
      <c r="M192" s="4">
        <f>IFERROR(VLOOKUP($A192,동부영업본부IU!$A:$G,3,FALSE),0)</f>
        <v>0</v>
      </c>
      <c r="N192" s="4">
        <f>IFERROR(VLOOKUP($A192,동부영업본부IU!$A:$G,4,FALSE),0)</f>
        <v>1386669</v>
      </c>
      <c r="O192" s="4">
        <f>IFERROR(VLOOKUP($A192,동부영업본부IU!$A:$G,5,FALSE),0)</f>
        <v>1622221</v>
      </c>
      <c r="P192" s="4">
        <f>IFERROR(VLOOKUP($A192,동부영업본부IU!$A:$G,6,FALSE),0)</f>
        <v>403720</v>
      </c>
      <c r="Q192" s="4">
        <f>IFERROR(VLOOKUP($A192,동부영업본부IU!$A:$G,7,FALSE),0)</f>
        <v>268134</v>
      </c>
      <c r="R192" s="4" t="b">
        <f t="shared" si="108"/>
        <v>1</v>
      </c>
      <c r="U192" s="7">
        <f t="shared" si="111"/>
        <v>0</v>
      </c>
      <c r="V192" s="4">
        <f t="shared" si="92"/>
        <v>0</v>
      </c>
      <c r="W192" s="4">
        <f t="shared" si="93"/>
        <v>0</v>
      </c>
      <c r="X192" s="4">
        <f t="shared" si="94"/>
        <v>0</v>
      </c>
      <c r="Y192" s="4">
        <f t="shared" si="112"/>
        <v>0</v>
      </c>
      <c r="Z192" s="4" t="b">
        <f t="shared" si="98"/>
        <v>1</v>
      </c>
    </row>
    <row r="193" spans="1:26" ht="16" x14ac:dyDescent="0.25">
      <c r="A193" s="23" t="s">
        <v>238</v>
      </c>
      <c r="B193" s="49">
        <f t="shared" si="106"/>
        <v>0</v>
      </c>
      <c r="C193" s="49">
        <f t="shared" si="99"/>
        <v>0</v>
      </c>
      <c r="D193" s="49">
        <f t="shared" si="100"/>
        <v>0</v>
      </c>
      <c r="E193" s="49">
        <f t="shared" si="101"/>
        <v>0</v>
      </c>
      <c r="F193" s="49">
        <f t="shared" si="102"/>
        <v>0</v>
      </c>
      <c r="G193" s="49">
        <f t="shared" si="103"/>
        <v>0</v>
      </c>
      <c r="H193" s="49">
        <f t="shared" si="104"/>
        <v>0</v>
      </c>
      <c r="I193" s="7" t="b">
        <f t="shared" si="96"/>
        <v>1</v>
      </c>
      <c r="L193" s="4">
        <f t="shared" si="105"/>
        <v>0</v>
      </c>
      <c r="M193" s="4">
        <f>IFERROR(VLOOKUP($A193,동부영업본부IU!$A:$G,3,FALSE),0)</f>
        <v>0</v>
      </c>
      <c r="N193" s="4">
        <f>IFERROR(VLOOKUP($A193,동부영업본부IU!$A:$G,4,FALSE),0)</f>
        <v>0</v>
      </c>
      <c r="O193" s="4">
        <f>IFERROR(VLOOKUP($A193,동부영업본부IU!$A:$G,5,FALSE),0)</f>
        <v>0</v>
      </c>
      <c r="P193" s="4">
        <f>IFERROR(VLOOKUP($A193,동부영업본부IU!$A:$G,6,FALSE),0)</f>
        <v>0</v>
      </c>
      <c r="Q193" s="4">
        <f>IFERROR(VLOOKUP($A193,동부영업본부IU!$A:$G,7,FALSE),0)</f>
        <v>0</v>
      </c>
      <c r="R193" s="4" t="b">
        <f t="shared" si="108"/>
        <v>1</v>
      </c>
      <c r="U193" s="7">
        <f t="shared" si="111"/>
        <v>0</v>
      </c>
      <c r="V193" s="4">
        <f t="shared" si="92"/>
        <v>0</v>
      </c>
      <c r="W193" s="4">
        <f t="shared" si="93"/>
        <v>0</v>
      </c>
      <c r="X193" s="4">
        <f t="shared" si="94"/>
        <v>0</v>
      </c>
      <c r="Y193" s="4">
        <f t="shared" si="112"/>
        <v>0</v>
      </c>
      <c r="Z193" s="4" t="b">
        <f t="shared" si="98"/>
        <v>1</v>
      </c>
    </row>
    <row r="194" spans="1:26" ht="16" x14ac:dyDescent="0.25">
      <c r="A194" s="25" t="s">
        <v>239</v>
      </c>
      <c r="B194" s="49">
        <f t="shared" si="106"/>
        <v>0</v>
      </c>
      <c r="C194" s="49">
        <f t="shared" si="99"/>
        <v>0</v>
      </c>
      <c r="D194" s="49">
        <f t="shared" si="100"/>
        <v>0</v>
      </c>
      <c r="E194" s="49">
        <f t="shared" si="101"/>
        <v>0</v>
      </c>
      <c r="F194" s="49">
        <f t="shared" si="102"/>
        <v>0</v>
      </c>
      <c r="G194" s="49">
        <f t="shared" si="103"/>
        <v>0</v>
      </c>
      <c r="H194" s="49">
        <f t="shared" si="104"/>
        <v>0</v>
      </c>
      <c r="I194" s="7" t="b">
        <f t="shared" si="96"/>
        <v>1</v>
      </c>
      <c r="L194" s="4">
        <f t="shared" si="105"/>
        <v>0</v>
      </c>
      <c r="M194" s="4">
        <f>IFERROR(VLOOKUP($A194,동부영업본부IU!$A:$G,3,FALSE),0)</f>
        <v>0</v>
      </c>
      <c r="N194" s="4">
        <f>IFERROR(VLOOKUP($A194,동부영업본부IU!$A:$G,4,FALSE),0)</f>
        <v>0</v>
      </c>
      <c r="O194" s="4">
        <f>IFERROR(VLOOKUP($A194,동부영업본부IU!$A:$G,5,FALSE),0)</f>
        <v>0</v>
      </c>
      <c r="P194" s="4">
        <f>IFERROR(VLOOKUP($A194,동부영업본부IU!$A:$G,6,FALSE),0)</f>
        <v>0</v>
      </c>
      <c r="Q194" s="4">
        <f>IFERROR(VLOOKUP($A194,동부영업본부IU!$A:$G,7,FALSE),0)</f>
        <v>0</v>
      </c>
      <c r="R194" s="4" t="b">
        <f t="shared" si="108"/>
        <v>1</v>
      </c>
      <c r="U194" s="7">
        <f t="shared" si="111"/>
        <v>0</v>
      </c>
      <c r="V194" s="4">
        <f t="shared" si="92"/>
        <v>0</v>
      </c>
      <c r="W194" s="4">
        <f t="shared" si="93"/>
        <v>0</v>
      </c>
      <c r="X194" s="4">
        <f t="shared" si="94"/>
        <v>0</v>
      </c>
      <c r="Y194" s="4">
        <f t="shared" si="112"/>
        <v>0</v>
      </c>
      <c r="Z194" s="4" t="b">
        <f t="shared" si="98"/>
        <v>1</v>
      </c>
    </row>
    <row r="195" spans="1:26" ht="16" x14ac:dyDescent="0.25">
      <c r="A195" s="24" t="s">
        <v>99</v>
      </c>
      <c r="B195" s="49">
        <f t="shared" si="106"/>
        <v>18638840</v>
      </c>
      <c r="C195" s="49">
        <f t="shared" si="99"/>
        <v>5172209</v>
      </c>
      <c r="D195" s="49">
        <f t="shared" si="100"/>
        <v>5802850</v>
      </c>
      <c r="E195" s="49">
        <f t="shared" si="101"/>
        <v>4484332.5303903548</v>
      </c>
      <c r="F195" s="49">
        <f t="shared" si="102"/>
        <v>1704481</v>
      </c>
      <c r="G195" s="49">
        <f t="shared" si="103"/>
        <v>627400</v>
      </c>
      <c r="H195" s="49">
        <f t="shared" si="104"/>
        <v>847567.46960964531</v>
      </c>
      <c r="I195" s="7" t="b">
        <f t="shared" si="96"/>
        <v>1</v>
      </c>
      <c r="L195" s="4">
        <f t="shared" si="105"/>
        <v>18638840</v>
      </c>
      <c r="M195" s="4">
        <f>IFERROR(VLOOKUP($A195,동부영업본부IU!$A:$G,3,FALSE),0)</f>
        <v>5331900</v>
      </c>
      <c r="N195" s="4">
        <f>IFERROR(VLOOKUP($A195,동부영업본부IU!$A:$G,4,FALSE),0)</f>
        <v>5172209</v>
      </c>
      <c r="O195" s="4">
        <f>IFERROR(VLOOKUP($A195,동부영업본부IU!$A:$G,5,FALSE),0)</f>
        <v>5802850</v>
      </c>
      <c r="P195" s="4">
        <f>IFERROR(VLOOKUP($A195,동부영업본부IU!$A:$G,6,FALSE),0)</f>
        <v>1704481</v>
      </c>
      <c r="Q195" s="4">
        <f>IFERROR(VLOOKUP($A195,동부영업본부IU!$A:$G,7,FALSE),0)</f>
        <v>627400</v>
      </c>
      <c r="R195" s="4" t="b">
        <f t="shared" si="108"/>
        <v>1</v>
      </c>
      <c r="U195" s="7">
        <f t="shared" si="111"/>
        <v>5331900</v>
      </c>
      <c r="V195" s="4">
        <f t="shared" si="92"/>
        <v>2453819.5321988873</v>
      </c>
      <c r="W195" s="4">
        <f t="shared" si="93"/>
        <v>2030512.9981914673</v>
      </c>
      <c r="X195" s="4">
        <f t="shared" si="94"/>
        <v>499625.69427518966</v>
      </c>
      <c r="Y195" s="4">
        <f t="shared" si="112"/>
        <v>347941.77533445565</v>
      </c>
      <c r="Z195" s="4" t="b">
        <f t="shared" si="98"/>
        <v>1</v>
      </c>
    </row>
    <row r="196" spans="1:26" ht="16" x14ac:dyDescent="0.25">
      <c r="A196" s="23" t="s">
        <v>171</v>
      </c>
      <c r="B196" s="49">
        <f t="shared" si="106"/>
        <v>0</v>
      </c>
      <c r="C196" s="49">
        <f t="shared" si="99"/>
        <v>0</v>
      </c>
      <c r="D196" s="49">
        <f t="shared" si="100"/>
        <v>0</v>
      </c>
      <c r="E196" s="49">
        <f t="shared" si="101"/>
        <v>0</v>
      </c>
      <c r="F196" s="49">
        <f t="shared" si="102"/>
        <v>0</v>
      </c>
      <c r="G196" s="49">
        <f t="shared" si="103"/>
        <v>0</v>
      </c>
      <c r="H196" s="49">
        <f t="shared" si="104"/>
        <v>0</v>
      </c>
      <c r="I196" s="7" t="b">
        <f t="shared" si="96"/>
        <v>1</v>
      </c>
      <c r="L196" s="4">
        <f t="shared" si="105"/>
        <v>0</v>
      </c>
      <c r="M196" s="4">
        <f>IFERROR(VLOOKUP($A196,동부영업본부IU!$A:$G,3,FALSE),0)</f>
        <v>0</v>
      </c>
      <c r="N196" s="4">
        <f>IFERROR(VLOOKUP($A196,동부영업본부IU!$A:$G,4,FALSE),0)</f>
        <v>0</v>
      </c>
      <c r="O196" s="4">
        <f>IFERROR(VLOOKUP($A196,동부영업본부IU!$A:$G,5,FALSE),0)</f>
        <v>0</v>
      </c>
      <c r="P196" s="4">
        <f>IFERROR(VLOOKUP($A196,동부영업본부IU!$A:$G,6,FALSE),0)</f>
        <v>0</v>
      </c>
      <c r="Q196" s="4">
        <f>IFERROR(VLOOKUP($A196,동부영업본부IU!$A:$G,7,FALSE),0)</f>
        <v>0</v>
      </c>
      <c r="R196" s="4" t="b">
        <f t="shared" si="108"/>
        <v>1</v>
      </c>
      <c r="U196" s="7">
        <f t="shared" si="111"/>
        <v>0</v>
      </c>
      <c r="V196" s="4">
        <f t="shared" ref="V196:V254" si="113">$U196*N$262</f>
        <v>0</v>
      </c>
      <c r="W196" s="4">
        <f t="shared" ref="W196:W254" si="114">$U196*O$262</f>
        <v>0</v>
      </c>
      <c r="X196" s="4">
        <f t="shared" ref="X196:X254" si="115">$U196*P$262</f>
        <v>0</v>
      </c>
      <c r="Y196" s="4">
        <f t="shared" si="112"/>
        <v>0</v>
      </c>
      <c r="Z196" s="4" t="b">
        <f t="shared" si="98"/>
        <v>1</v>
      </c>
    </row>
    <row r="197" spans="1:26" ht="16" x14ac:dyDescent="0.25">
      <c r="A197" s="23" t="s">
        <v>172</v>
      </c>
      <c r="B197" s="49">
        <f t="shared" si="106"/>
        <v>0</v>
      </c>
      <c r="C197" s="49">
        <f t="shared" si="99"/>
        <v>0</v>
      </c>
      <c r="D197" s="49">
        <f t="shared" si="100"/>
        <v>0</v>
      </c>
      <c r="E197" s="49">
        <f t="shared" si="101"/>
        <v>0</v>
      </c>
      <c r="F197" s="49">
        <f t="shared" si="102"/>
        <v>0</v>
      </c>
      <c r="G197" s="49">
        <f t="shared" si="103"/>
        <v>0</v>
      </c>
      <c r="H197" s="49">
        <f t="shared" si="104"/>
        <v>0</v>
      </c>
      <c r="I197" s="7" t="b">
        <f t="shared" si="96"/>
        <v>1</v>
      </c>
      <c r="L197" s="4">
        <f t="shared" si="105"/>
        <v>0</v>
      </c>
      <c r="M197" s="4">
        <f>IFERROR(VLOOKUP($A197,동부영업본부IU!$A:$G,3,FALSE),0)</f>
        <v>0</v>
      </c>
      <c r="N197" s="4">
        <f>IFERROR(VLOOKUP($A197,동부영업본부IU!$A:$G,4,FALSE),0)</f>
        <v>0</v>
      </c>
      <c r="O197" s="4">
        <f>IFERROR(VLOOKUP($A197,동부영업본부IU!$A:$G,5,FALSE),0)</f>
        <v>0</v>
      </c>
      <c r="P197" s="4">
        <f>IFERROR(VLOOKUP($A197,동부영업본부IU!$A:$G,6,FALSE),0)</f>
        <v>0</v>
      </c>
      <c r="Q197" s="4">
        <f>IFERROR(VLOOKUP($A197,동부영업본부IU!$A:$G,7,FALSE),0)</f>
        <v>0</v>
      </c>
      <c r="R197" s="4" t="b">
        <f t="shared" si="108"/>
        <v>1</v>
      </c>
      <c r="U197" s="7">
        <f t="shared" si="111"/>
        <v>0</v>
      </c>
      <c r="V197" s="4">
        <f t="shared" si="113"/>
        <v>0</v>
      </c>
      <c r="W197" s="4">
        <f t="shared" si="114"/>
        <v>0</v>
      </c>
      <c r="X197" s="4">
        <f t="shared" si="115"/>
        <v>0</v>
      </c>
      <c r="Y197" s="4">
        <f t="shared" si="112"/>
        <v>0</v>
      </c>
      <c r="Z197" s="4" t="b">
        <f t="shared" si="98"/>
        <v>1</v>
      </c>
    </row>
    <row r="198" spans="1:26" ht="16" x14ac:dyDescent="0.25">
      <c r="A198" s="23" t="s">
        <v>136</v>
      </c>
      <c r="B198" s="49">
        <f t="shared" si="106"/>
        <v>649452</v>
      </c>
      <c r="C198" s="49">
        <f t="shared" si="99"/>
        <v>0</v>
      </c>
      <c r="D198" s="49">
        <f t="shared" si="100"/>
        <v>0</v>
      </c>
      <c r="E198" s="49">
        <f t="shared" si="101"/>
        <v>0</v>
      </c>
      <c r="F198" s="49">
        <f t="shared" si="102"/>
        <v>649452</v>
      </c>
      <c r="G198" s="49">
        <f t="shared" si="103"/>
        <v>0</v>
      </c>
      <c r="H198" s="49">
        <f t="shared" si="104"/>
        <v>0</v>
      </c>
      <c r="I198" s="7" t="b">
        <f t="shared" ref="I198:I254" si="116">B198=SUM(C198:H198)</f>
        <v>1</v>
      </c>
      <c r="L198" s="4">
        <f t="shared" si="105"/>
        <v>649452</v>
      </c>
      <c r="M198" s="4">
        <f>IFERROR(VLOOKUP($A198,동부영업본부IU!$A:$G,3,FALSE),0)</f>
        <v>0</v>
      </c>
      <c r="N198" s="4">
        <f>IFERROR(VLOOKUP($A198,동부영업본부IU!$A:$G,4,FALSE),0)</f>
        <v>0</v>
      </c>
      <c r="O198" s="4">
        <f>IFERROR(VLOOKUP($A198,동부영업본부IU!$A:$G,5,FALSE),0)</f>
        <v>0</v>
      </c>
      <c r="P198" s="4">
        <f>IFERROR(VLOOKUP($A198,동부영업본부IU!$A:$G,6,FALSE),0)</f>
        <v>649452</v>
      </c>
      <c r="Q198" s="4">
        <f>IFERROR(VLOOKUP($A198,동부영업본부IU!$A:$G,7,FALSE),0)</f>
        <v>0</v>
      </c>
      <c r="R198" s="4" t="b">
        <f t="shared" si="108"/>
        <v>1</v>
      </c>
      <c r="U198" s="7">
        <f t="shared" si="111"/>
        <v>0</v>
      </c>
      <c r="V198" s="4">
        <f t="shared" si="113"/>
        <v>0</v>
      </c>
      <c r="W198" s="4">
        <f t="shared" si="114"/>
        <v>0</v>
      </c>
      <c r="X198" s="4">
        <f t="shared" si="115"/>
        <v>0</v>
      </c>
      <c r="Y198" s="4">
        <f t="shared" si="112"/>
        <v>0</v>
      </c>
      <c r="Z198" s="4" t="b">
        <f t="shared" ref="Z198:Z254" si="117">U198=SUM(V198:Y198)</f>
        <v>1</v>
      </c>
    </row>
    <row r="199" spans="1:26" ht="16" x14ac:dyDescent="0.25">
      <c r="A199" s="23" t="s">
        <v>173</v>
      </c>
      <c r="B199" s="49">
        <f t="shared" si="106"/>
        <v>0</v>
      </c>
      <c r="C199" s="49">
        <f t="shared" ref="C199:C254" si="118">N199</f>
        <v>0</v>
      </c>
      <c r="D199" s="49">
        <f t="shared" ref="D199:D254" si="119">O199</f>
        <v>0</v>
      </c>
      <c r="E199" s="49">
        <f t="shared" ref="E199:E254" si="120">V199+W199</f>
        <v>0</v>
      </c>
      <c r="F199" s="49">
        <f t="shared" ref="F199:F254" si="121">P199</f>
        <v>0</v>
      </c>
      <c r="G199" s="49">
        <f t="shared" ref="G199:G254" si="122">Q199</f>
        <v>0</v>
      </c>
      <c r="H199" s="49">
        <f t="shared" ref="H199:H254" si="123">X199+Y199</f>
        <v>0</v>
      </c>
      <c r="I199" s="7" t="b">
        <f t="shared" si="116"/>
        <v>1</v>
      </c>
      <c r="L199" s="4">
        <f t="shared" ref="L199:L253" si="124">SUM(M199:Q199)</f>
        <v>0</v>
      </c>
      <c r="M199" s="4">
        <f>IFERROR(VLOOKUP($A199,동부영업본부IU!$A:$G,3,FALSE),0)</f>
        <v>0</v>
      </c>
      <c r="N199" s="4">
        <f>IFERROR(VLOOKUP($A199,동부영업본부IU!$A:$G,4,FALSE),0)</f>
        <v>0</v>
      </c>
      <c r="O199" s="4">
        <f>IFERROR(VLOOKUP($A199,동부영업본부IU!$A:$G,5,FALSE),0)</f>
        <v>0</v>
      </c>
      <c r="P199" s="4">
        <f>IFERROR(VLOOKUP($A199,동부영업본부IU!$A:$G,6,FALSE),0)</f>
        <v>0</v>
      </c>
      <c r="Q199" s="4">
        <f>IFERROR(VLOOKUP($A199,동부영업본부IU!$A:$G,7,FALSE),0)</f>
        <v>0</v>
      </c>
      <c r="R199" s="4" t="b">
        <f t="shared" si="108"/>
        <v>1</v>
      </c>
      <c r="U199" s="7">
        <f t="shared" si="111"/>
        <v>0</v>
      </c>
      <c r="V199" s="4">
        <f t="shared" si="113"/>
        <v>0</v>
      </c>
      <c r="W199" s="4">
        <f t="shared" si="114"/>
        <v>0</v>
      </c>
      <c r="X199" s="4">
        <f t="shared" si="115"/>
        <v>0</v>
      </c>
      <c r="Y199" s="4">
        <f t="shared" si="112"/>
        <v>0</v>
      </c>
      <c r="Z199" s="4" t="b">
        <f t="shared" si="117"/>
        <v>1</v>
      </c>
    </row>
    <row r="200" spans="1:26" ht="16" x14ac:dyDescent="0.25">
      <c r="A200" s="23" t="s">
        <v>100</v>
      </c>
      <c r="B200" s="49">
        <f t="shared" si="106"/>
        <v>5979232</v>
      </c>
      <c r="C200" s="49">
        <f t="shared" si="118"/>
        <v>2488842</v>
      </c>
      <c r="D200" s="49">
        <f t="shared" si="119"/>
        <v>2427000</v>
      </c>
      <c r="E200" s="49">
        <f t="shared" si="120"/>
        <v>84944.876229754096</v>
      </c>
      <c r="F200" s="49">
        <f t="shared" si="121"/>
        <v>590290</v>
      </c>
      <c r="G200" s="49">
        <f t="shared" si="122"/>
        <v>372100</v>
      </c>
      <c r="H200" s="49">
        <f t="shared" si="123"/>
        <v>16055.123770245913</v>
      </c>
      <c r="I200" s="7" t="b">
        <f t="shared" si="116"/>
        <v>1</v>
      </c>
      <c r="L200" s="4">
        <f t="shared" si="124"/>
        <v>5979232</v>
      </c>
      <c r="M200" s="4">
        <f>IFERROR(VLOOKUP($A200,동부영업본부IU!$A:$G,3,FALSE),0)</f>
        <v>101000</v>
      </c>
      <c r="N200" s="4">
        <f>IFERROR(VLOOKUP($A200,동부영업본부IU!$A:$G,4,FALSE),0)</f>
        <v>2488842</v>
      </c>
      <c r="O200" s="4">
        <f>IFERROR(VLOOKUP($A200,동부영업본부IU!$A:$G,5,FALSE),0)</f>
        <v>2427000</v>
      </c>
      <c r="P200" s="4">
        <f>IFERROR(VLOOKUP($A200,동부영업본부IU!$A:$G,6,FALSE),0)</f>
        <v>590290</v>
      </c>
      <c r="Q200" s="4">
        <f>IFERROR(VLOOKUP($A200,동부영업본부IU!$A:$G,7,FALSE),0)</f>
        <v>372100</v>
      </c>
      <c r="R200" s="4" t="b">
        <f t="shared" si="108"/>
        <v>1</v>
      </c>
      <c r="U200" s="7">
        <f t="shared" si="111"/>
        <v>101000</v>
      </c>
      <c r="V200" s="4">
        <f t="shared" si="113"/>
        <v>46481.69934771613</v>
      </c>
      <c r="W200" s="4">
        <f t="shared" si="114"/>
        <v>38463.176882037958</v>
      </c>
      <c r="X200" s="4">
        <f t="shared" si="115"/>
        <v>9464.2050904544649</v>
      </c>
      <c r="Y200" s="4">
        <f t="shared" si="112"/>
        <v>6590.9186797914481</v>
      </c>
      <c r="Z200" s="4" t="b">
        <f t="shared" si="117"/>
        <v>1</v>
      </c>
    </row>
    <row r="201" spans="1:26" ht="16" x14ac:dyDescent="0.25">
      <c r="A201" s="23" t="s">
        <v>101</v>
      </c>
      <c r="B201" s="49">
        <f t="shared" si="106"/>
        <v>3000</v>
      </c>
      <c r="C201" s="49">
        <f t="shared" si="118"/>
        <v>3000</v>
      </c>
      <c r="D201" s="49">
        <f t="shared" si="119"/>
        <v>0</v>
      </c>
      <c r="E201" s="49">
        <f t="shared" si="120"/>
        <v>0</v>
      </c>
      <c r="F201" s="49">
        <f t="shared" si="121"/>
        <v>0</v>
      </c>
      <c r="G201" s="49">
        <f t="shared" si="122"/>
        <v>0</v>
      </c>
      <c r="H201" s="49">
        <f t="shared" si="123"/>
        <v>0</v>
      </c>
      <c r="I201" s="7" t="b">
        <f t="shared" si="116"/>
        <v>1</v>
      </c>
      <c r="L201" s="4">
        <f t="shared" si="124"/>
        <v>3000</v>
      </c>
      <c r="M201" s="4">
        <f>IFERROR(VLOOKUP($A201,동부영업본부IU!$A:$G,3,FALSE),0)</f>
        <v>0</v>
      </c>
      <c r="N201" s="4">
        <f>IFERROR(VLOOKUP($A201,동부영업본부IU!$A:$G,4,FALSE),0)</f>
        <v>3000</v>
      </c>
      <c r="O201" s="4">
        <f>IFERROR(VLOOKUP($A201,동부영업본부IU!$A:$G,5,FALSE),0)</f>
        <v>0</v>
      </c>
      <c r="P201" s="4">
        <f>IFERROR(VLOOKUP($A201,동부영업본부IU!$A:$G,6,FALSE),0)</f>
        <v>0</v>
      </c>
      <c r="Q201" s="4">
        <f>IFERROR(VLOOKUP($A201,동부영업본부IU!$A:$G,7,FALSE),0)</f>
        <v>0</v>
      </c>
      <c r="R201" s="4" t="b">
        <f t="shared" si="108"/>
        <v>1</v>
      </c>
      <c r="U201" s="7">
        <f t="shared" si="111"/>
        <v>0</v>
      </c>
      <c r="V201" s="4">
        <f t="shared" si="113"/>
        <v>0</v>
      </c>
      <c r="W201" s="4">
        <f t="shared" si="114"/>
        <v>0</v>
      </c>
      <c r="X201" s="4">
        <f t="shared" si="115"/>
        <v>0</v>
      </c>
      <c r="Y201" s="4">
        <f t="shared" si="112"/>
        <v>0</v>
      </c>
      <c r="Z201" s="4" t="b">
        <f t="shared" si="117"/>
        <v>1</v>
      </c>
    </row>
    <row r="202" spans="1:26" ht="16" x14ac:dyDescent="0.25">
      <c r="A202" s="23" t="s">
        <v>102</v>
      </c>
      <c r="B202" s="49">
        <f t="shared" si="106"/>
        <v>970000</v>
      </c>
      <c r="C202" s="49">
        <f t="shared" si="118"/>
        <v>0</v>
      </c>
      <c r="D202" s="49">
        <f t="shared" si="119"/>
        <v>970000</v>
      </c>
      <c r="E202" s="49">
        <f t="shared" si="120"/>
        <v>0</v>
      </c>
      <c r="F202" s="49">
        <f t="shared" si="121"/>
        <v>0</v>
      </c>
      <c r="G202" s="49">
        <f t="shared" si="122"/>
        <v>0</v>
      </c>
      <c r="H202" s="49">
        <f t="shared" si="123"/>
        <v>0</v>
      </c>
      <c r="I202" s="7" t="b">
        <f t="shared" si="116"/>
        <v>1</v>
      </c>
      <c r="L202" s="4">
        <f t="shared" si="124"/>
        <v>970000</v>
      </c>
      <c r="M202" s="4">
        <f>IFERROR(VLOOKUP($A202,동부영업본부IU!$A:$G,3,FALSE),0)</f>
        <v>0</v>
      </c>
      <c r="N202" s="4">
        <f>IFERROR(VLOOKUP($A202,동부영업본부IU!$A:$G,4,FALSE),0)</f>
        <v>0</v>
      </c>
      <c r="O202" s="4">
        <f>IFERROR(VLOOKUP($A202,동부영업본부IU!$A:$G,5,FALSE),0)</f>
        <v>970000</v>
      </c>
      <c r="P202" s="4">
        <f>IFERROR(VLOOKUP($A202,동부영업본부IU!$A:$G,6,FALSE),0)</f>
        <v>0</v>
      </c>
      <c r="Q202" s="4">
        <f>IFERROR(VLOOKUP($A202,동부영업본부IU!$A:$G,7,FALSE),0)</f>
        <v>0</v>
      </c>
      <c r="R202" s="4" t="b">
        <f t="shared" si="108"/>
        <v>1</v>
      </c>
      <c r="U202" s="7">
        <f t="shared" si="111"/>
        <v>0</v>
      </c>
      <c r="V202" s="4">
        <f t="shared" si="113"/>
        <v>0</v>
      </c>
      <c r="W202" s="4">
        <f t="shared" si="114"/>
        <v>0</v>
      </c>
      <c r="X202" s="4">
        <f t="shared" si="115"/>
        <v>0</v>
      </c>
      <c r="Y202" s="4">
        <f t="shared" si="112"/>
        <v>0</v>
      </c>
      <c r="Z202" s="4" t="b">
        <f t="shared" si="117"/>
        <v>1</v>
      </c>
    </row>
    <row r="203" spans="1:26" ht="16" x14ac:dyDescent="0.25">
      <c r="A203" s="23" t="s">
        <v>103</v>
      </c>
      <c r="B203" s="49">
        <f t="shared" si="106"/>
        <v>5840856</v>
      </c>
      <c r="C203" s="49">
        <f t="shared" si="118"/>
        <v>2680367</v>
      </c>
      <c r="D203" s="49">
        <f t="shared" si="119"/>
        <v>2405850</v>
      </c>
      <c r="E203" s="49">
        <f t="shared" si="120"/>
        <v>29099.927896529618</v>
      </c>
      <c r="F203" s="49">
        <f t="shared" si="121"/>
        <v>464739</v>
      </c>
      <c r="G203" s="49">
        <f t="shared" si="122"/>
        <v>255300</v>
      </c>
      <c r="H203" s="49">
        <f t="shared" si="123"/>
        <v>5500.072103470382</v>
      </c>
      <c r="I203" s="7" t="b">
        <f t="shared" si="116"/>
        <v>1</v>
      </c>
      <c r="L203" s="4">
        <f t="shared" si="124"/>
        <v>5840856</v>
      </c>
      <c r="M203" s="4">
        <f>IFERROR(VLOOKUP($A203,동부영업본부IU!$A:$G,3,FALSE),0)</f>
        <v>34600</v>
      </c>
      <c r="N203" s="4">
        <f>IFERROR(VLOOKUP($A203,동부영업본부IU!$A:$G,4,FALSE),0)</f>
        <v>2680367</v>
      </c>
      <c r="O203" s="4">
        <f>IFERROR(VLOOKUP($A203,동부영업본부IU!$A:$G,5,FALSE),0)</f>
        <v>2405850</v>
      </c>
      <c r="P203" s="4">
        <f>IFERROR(VLOOKUP($A203,동부영업본부IU!$A:$G,6,FALSE),0)</f>
        <v>464739</v>
      </c>
      <c r="Q203" s="4">
        <f>IFERROR(VLOOKUP($A203,동부영업본부IU!$A:$G,7,FALSE),0)</f>
        <v>255300</v>
      </c>
      <c r="R203" s="4" t="b">
        <f t="shared" si="108"/>
        <v>1</v>
      </c>
      <c r="U203" s="7">
        <f t="shared" si="111"/>
        <v>34600</v>
      </c>
      <c r="V203" s="4">
        <f t="shared" si="113"/>
        <v>15923.433637930475</v>
      </c>
      <c r="W203" s="4">
        <f t="shared" si="114"/>
        <v>13176.494258599141</v>
      </c>
      <c r="X203" s="4">
        <f t="shared" si="115"/>
        <v>3242.193030987371</v>
      </c>
      <c r="Y203" s="4">
        <f t="shared" si="112"/>
        <v>2257.879072483011</v>
      </c>
      <c r="Z203" s="4" t="b">
        <f t="shared" si="117"/>
        <v>1</v>
      </c>
    </row>
    <row r="204" spans="1:26" ht="16" x14ac:dyDescent="0.25">
      <c r="A204" s="23" t="s">
        <v>174</v>
      </c>
      <c r="B204" s="49">
        <f t="shared" si="106"/>
        <v>0</v>
      </c>
      <c r="C204" s="49">
        <f t="shared" si="118"/>
        <v>0</v>
      </c>
      <c r="D204" s="49">
        <f t="shared" si="119"/>
        <v>0</v>
      </c>
      <c r="E204" s="49">
        <f t="shared" si="120"/>
        <v>0</v>
      </c>
      <c r="F204" s="49">
        <f t="shared" si="121"/>
        <v>0</v>
      </c>
      <c r="G204" s="49">
        <f t="shared" si="122"/>
        <v>0</v>
      </c>
      <c r="H204" s="49">
        <f t="shared" si="123"/>
        <v>0</v>
      </c>
      <c r="I204" s="7" t="b">
        <f t="shared" si="116"/>
        <v>1</v>
      </c>
      <c r="L204" s="4">
        <f t="shared" si="124"/>
        <v>0</v>
      </c>
      <c r="M204" s="4">
        <f>IFERROR(VLOOKUP($A204,동부영업본부IU!$A:$G,3,FALSE),0)</f>
        <v>0</v>
      </c>
      <c r="N204" s="4">
        <f>IFERROR(VLOOKUP($A204,동부영업본부IU!$A:$G,4,FALSE),0)</f>
        <v>0</v>
      </c>
      <c r="O204" s="4">
        <f>IFERROR(VLOOKUP($A204,동부영업본부IU!$A:$G,5,FALSE),0)</f>
        <v>0</v>
      </c>
      <c r="P204" s="4">
        <f>IFERROR(VLOOKUP($A204,동부영업본부IU!$A:$G,6,FALSE),0)</f>
        <v>0</v>
      </c>
      <c r="Q204" s="4">
        <f>IFERROR(VLOOKUP($A204,동부영업본부IU!$A:$G,7,FALSE),0)</f>
        <v>0</v>
      </c>
      <c r="R204" s="4" t="b">
        <f t="shared" si="108"/>
        <v>1</v>
      </c>
      <c r="U204" s="7">
        <f t="shared" si="111"/>
        <v>0</v>
      </c>
      <c r="V204" s="4">
        <f t="shared" si="113"/>
        <v>0</v>
      </c>
      <c r="W204" s="4">
        <f t="shared" si="114"/>
        <v>0</v>
      </c>
      <c r="X204" s="4">
        <f t="shared" si="115"/>
        <v>0</v>
      </c>
      <c r="Y204" s="4">
        <f t="shared" si="112"/>
        <v>0</v>
      </c>
      <c r="Z204" s="4" t="b">
        <f t="shared" si="117"/>
        <v>1</v>
      </c>
    </row>
    <row r="205" spans="1:26" ht="16" x14ac:dyDescent="0.25">
      <c r="A205" s="23" t="s">
        <v>104</v>
      </c>
      <c r="B205" s="49">
        <f t="shared" si="106"/>
        <v>5196300</v>
      </c>
      <c r="C205" s="49">
        <f t="shared" si="118"/>
        <v>0</v>
      </c>
      <c r="D205" s="49">
        <f t="shared" si="119"/>
        <v>0</v>
      </c>
      <c r="E205" s="49">
        <f t="shared" si="120"/>
        <v>4370287.7262640707</v>
      </c>
      <c r="F205" s="49">
        <f t="shared" si="121"/>
        <v>0</v>
      </c>
      <c r="G205" s="49">
        <f t="shared" si="122"/>
        <v>0</v>
      </c>
      <c r="H205" s="49">
        <f t="shared" si="123"/>
        <v>826012.27373592905</v>
      </c>
      <c r="I205" s="7" t="b">
        <f t="shared" si="116"/>
        <v>1</v>
      </c>
      <c r="L205" s="4">
        <f t="shared" si="124"/>
        <v>5196300</v>
      </c>
      <c r="M205" s="4">
        <f>IFERROR(VLOOKUP($A205,동부영업본부IU!$A:$G,3,FALSE),0)</f>
        <v>5196300</v>
      </c>
      <c r="N205" s="4">
        <f>IFERROR(VLOOKUP($A205,동부영업본부IU!$A:$G,4,FALSE),0)</f>
        <v>0</v>
      </c>
      <c r="O205" s="4">
        <f>IFERROR(VLOOKUP($A205,동부영업본부IU!$A:$G,5,FALSE),0)</f>
        <v>0</v>
      </c>
      <c r="P205" s="4">
        <f>IFERROR(VLOOKUP($A205,동부영업본부IU!$A:$G,6,FALSE),0)</f>
        <v>0</v>
      </c>
      <c r="Q205" s="4">
        <f>IFERROR(VLOOKUP($A205,동부영업본부IU!$A:$G,7,FALSE),0)</f>
        <v>0</v>
      </c>
      <c r="R205" s="4" t="b">
        <f t="shared" si="108"/>
        <v>1</v>
      </c>
      <c r="U205" s="7">
        <f t="shared" ref="U205:U236" si="125">M205</f>
        <v>5196300</v>
      </c>
      <c r="V205" s="4">
        <f t="shared" si="113"/>
        <v>2391414.3992132409</v>
      </c>
      <c r="W205" s="4">
        <f t="shared" si="114"/>
        <v>1978873.32705083</v>
      </c>
      <c r="X205" s="4">
        <f t="shared" si="115"/>
        <v>486919.29615374783</v>
      </c>
      <c r="Y205" s="4">
        <f t="shared" si="112"/>
        <v>339092.97758218122</v>
      </c>
      <c r="Z205" s="4" t="b">
        <f t="shared" si="117"/>
        <v>1</v>
      </c>
    </row>
    <row r="206" spans="1:26" ht="16" x14ac:dyDescent="0.25">
      <c r="A206" s="25" t="s">
        <v>240</v>
      </c>
      <c r="B206" s="49">
        <f t="shared" si="106"/>
        <v>0</v>
      </c>
      <c r="C206" s="49">
        <f t="shared" si="118"/>
        <v>0</v>
      </c>
      <c r="D206" s="49">
        <f t="shared" si="119"/>
        <v>0</v>
      </c>
      <c r="E206" s="49">
        <f t="shared" si="120"/>
        <v>0</v>
      </c>
      <c r="F206" s="49">
        <f t="shared" si="121"/>
        <v>0</v>
      </c>
      <c r="G206" s="49">
        <f t="shared" si="122"/>
        <v>0</v>
      </c>
      <c r="H206" s="49">
        <f t="shared" si="123"/>
        <v>0</v>
      </c>
      <c r="I206" s="7" t="b">
        <f t="shared" si="116"/>
        <v>1</v>
      </c>
      <c r="L206" s="4">
        <f t="shared" si="124"/>
        <v>0</v>
      </c>
      <c r="M206" s="4">
        <f>IFERROR(VLOOKUP($A206,동부영업본부IU!$A:$G,3,FALSE),0)</f>
        <v>0</v>
      </c>
      <c r="N206" s="4">
        <f>IFERROR(VLOOKUP($A206,동부영업본부IU!$A:$G,4,FALSE),0)</f>
        <v>0</v>
      </c>
      <c r="O206" s="4">
        <f>IFERROR(VLOOKUP($A206,동부영업본부IU!$A:$G,5,FALSE),0)</f>
        <v>0</v>
      </c>
      <c r="P206" s="4">
        <f>IFERROR(VLOOKUP($A206,동부영업본부IU!$A:$G,6,FALSE),0)</f>
        <v>0</v>
      </c>
      <c r="Q206" s="4">
        <f>IFERROR(VLOOKUP($A206,동부영업본부IU!$A:$G,7,FALSE),0)</f>
        <v>0</v>
      </c>
      <c r="R206" s="4" t="b">
        <f t="shared" si="108"/>
        <v>1</v>
      </c>
      <c r="U206" s="7">
        <f t="shared" si="125"/>
        <v>0</v>
      </c>
      <c r="V206" s="4">
        <f t="shared" si="113"/>
        <v>0</v>
      </c>
      <c r="W206" s="4">
        <f t="shared" si="114"/>
        <v>0</v>
      </c>
      <c r="X206" s="4">
        <f t="shared" si="115"/>
        <v>0</v>
      </c>
      <c r="Y206" s="4">
        <f t="shared" si="112"/>
        <v>0</v>
      </c>
      <c r="Z206" s="4" t="b">
        <f t="shared" si="117"/>
        <v>1</v>
      </c>
    </row>
    <row r="207" spans="1:26" ht="16" x14ac:dyDescent="0.25">
      <c r="A207" s="23" t="s">
        <v>241</v>
      </c>
      <c r="B207" s="49">
        <f t="shared" si="106"/>
        <v>0</v>
      </c>
      <c r="C207" s="49">
        <f t="shared" si="118"/>
        <v>0</v>
      </c>
      <c r="D207" s="49">
        <f t="shared" si="119"/>
        <v>0</v>
      </c>
      <c r="E207" s="49">
        <f t="shared" si="120"/>
        <v>0</v>
      </c>
      <c r="F207" s="49">
        <f t="shared" si="121"/>
        <v>0</v>
      </c>
      <c r="G207" s="49">
        <f t="shared" si="122"/>
        <v>0</v>
      </c>
      <c r="H207" s="49">
        <f t="shared" si="123"/>
        <v>0</v>
      </c>
      <c r="I207" s="7" t="b">
        <f t="shared" si="116"/>
        <v>1</v>
      </c>
      <c r="L207" s="4">
        <f t="shared" si="124"/>
        <v>0</v>
      </c>
      <c r="M207" s="4">
        <f>IFERROR(VLOOKUP($A207,동부영업본부IU!$A:$G,3,FALSE),0)</f>
        <v>0</v>
      </c>
      <c r="N207" s="4">
        <f>IFERROR(VLOOKUP($A207,동부영업본부IU!$A:$G,4,FALSE),0)</f>
        <v>0</v>
      </c>
      <c r="O207" s="4">
        <f>IFERROR(VLOOKUP($A207,동부영업본부IU!$A:$G,5,FALSE),0)</f>
        <v>0</v>
      </c>
      <c r="P207" s="4">
        <f>IFERROR(VLOOKUP($A207,동부영업본부IU!$A:$G,6,FALSE),0)</f>
        <v>0</v>
      </c>
      <c r="Q207" s="4">
        <f>IFERROR(VLOOKUP($A207,동부영업본부IU!$A:$G,7,FALSE),0)</f>
        <v>0</v>
      </c>
      <c r="R207" s="4" t="b">
        <f t="shared" si="108"/>
        <v>1</v>
      </c>
      <c r="U207" s="7">
        <f t="shared" si="125"/>
        <v>0</v>
      </c>
      <c r="V207" s="4">
        <f t="shared" si="113"/>
        <v>0</v>
      </c>
      <c r="W207" s="4">
        <f t="shared" si="114"/>
        <v>0</v>
      </c>
      <c r="X207" s="4">
        <f t="shared" si="115"/>
        <v>0</v>
      </c>
      <c r="Y207" s="4">
        <f t="shared" si="112"/>
        <v>0</v>
      </c>
      <c r="Z207" s="4" t="b">
        <f t="shared" si="117"/>
        <v>1</v>
      </c>
    </row>
    <row r="208" spans="1:26" ht="16" x14ac:dyDescent="0.25">
      <c r="A208" s="25" t="s">
        <v>242</v>
      </c>
      <c r="B208" s="49">
        <f t="shared" si="106"/>
        <v>0</v>
      </c>
      <c r="C208" s="49">
        <f t="shared" si="118"/>
        <v>0</v>
      </c>
      <c r="D208" s="49">
        <f t="shared" si="119"/>
        <v>0</v>
      </c>
      <c r="E208" s="49">
        <f t="shared" si="120"/>
        <v>0</v>
      </c>
      <c r="F208" s="49">
        <f t="shared" si="121"/>
        <v>0</v>
      </c>
      <c r="G208" s="49">
        <f t="shared" si="122"/>
        <v>0</v>
      </c>
      <c r="H208" s="49">
        <f t="shared" si="123"/>
        <v>0</v>
      </c>
      <c r="I208" s="7" t="b">
        <f t="shared" si="116"/>
        <v>1</v>
      </c>
      <c r="L208" s="4">
        <f t="shared" si="124"/>
        <v>0</v>
      </c>
      <c r="M208" s="4">
        <f>IFERROR(VLOOKUP($A208,동부영업본부IU!$A:$G,3,FALSE),0)</f>
        <v>0</v>
      </c>
      <c r="N208" s="4">
        <f>IFERROR(VLOOKUP($A208,동부영업본부IU!$A:$G,4,FALSE),0)</f>
        <v>0</v>
      </c>
      <c r="O208" s="4">
        <f>IFERROR(VLOOKUP($A208,동부영업본부IU!$A:$G,5,FALSE),0)</f>
        <v>0</v>
      </c>
      <c r="P208" s="4">
        <f>IFERROR(VLOOKUP($A208,동부영업본부IU!$A:$G,6,FALSE),0)</f>
        <v>0</v>
      </c>
      <c r="Q208" s="4">
        <f>IFERROR(VLOOKUP($A208,동부영업본부IU!$A:$G,7,FALSE),0)</f>
        <v>0</v>
      </c>
      <c r="R208" s="4" t="b">
        <f t="shared" si="108"/>
        <v>1</v>
      </c>
      <c r="U208" s="7">
        <f t="shared" si="125"/>
        <v>0</v>
      </c>
      <c r="V208" s="4">
        <f t="shared" si="113"/>
        <v>0</v>
      </c>
      <c r="W208" s="4">
        <f t="shared" si="114"/>
        <v>0</v>
      </c>
      <c r="X208" s="4">
        <f t="shared" si="115"/>
        <v>0</v>
      </c>
      <c r="Y208" s="4">
        <f t="shared" si="112"/>
        <v>0</v>
      </c>
      <c r="Z208" s="4" t="b">
        <f t="shared" si="117"/>
        <v>1</v>
      </c>
    </row>
    <row r="209" spans="1:26" ht="16" x14ac:dyDescent="0.25">
      <c r="A209" s="23" t="s">
        <v>243</v>
      </c>
      <c r="B209" s="49">
        <f t="shared" ref="B209:B254" si="126">L209</f>
        <v>0</v>
      </c>
      <c r="C209" s="49">
        <f t="shared" si="118"/>
        <v>0</v>
      </c>
      <c r="D209" s="49">
        <f t="shared" si="119"/>
        <v>0</v>
      </c>
      <c r="E209" s="49">
        <f t="shared" si="120"/>
        <v>0</v>
      </c>
      <c r="F209" s="49">
        <f t="shared" si="121"/>
        <v>0</v>
      </c>
      <c r="G209" s="49">
        <f t="shared" si="122"/>
        <v>0</v>
      </c>
      <c r="H209" s="49">
        <f t="shared" si="123"/>
        <v>0</v>
      </c>
      <c r="I209" s="7" t="b">
        <f t="shared" si="116"/>
        <v>1</v>
      </c>
      <c r="L209" s="4">
        <f t="shared" si="124"/>
        <v>0</v>
      </c>
      <c r="M209" s="4">
        <f>IFERROR(VLOOKUP($A209,동부영업본부IU!$A:$G,3,FALSE),0)</f>
        <v>0</v>
      </c>
      <c r="N209" s="4">
        <f>IFERROR(VLOOKUP($A209,동부영업본부IU!$A:$G,4,FALSE),0)</f>
        <v>0</v>
      </c>
      <c r="O209" s="4">
        <f>IFERROR(VLOOKUP($A209,동부영업본부IU!$A:$G,5,FALSE),0)</f>
        <v>0</v>
      </c>
      <c r="P209" s="4">
        <f>IFERROR(VLOOKUP($A209,동부영업본부IU!$A:$G,6,FALSE),0)</f>
        <v>0</v>
      </c>
      <c r="Q209" s="4">
        <f>IFERROR(VLOOKUP($A209,동부영업본부IU!$A:$G,7,FALSE),0)</f>
        <v>0</v>
      </c>
      <c r="R209" s="4" t="b">
        <f t="shared" si="108"/>
        <v>1</v>
      </c>
      <c r="U209" s="7">
        <f t="shared" si="125"/>
        <v>0</v>
      </c>
      <c r="V209" s="4">
        <f t="shared" si="113"/>
        <v>0</v>
      </c>
      <c r="W209" s="4">
        <f t="shared" si="114"/>
        <v>0</v>
      </c>
      <c r="X209" s="4">
        <f t="shared" si="115"/>
        <v>0</v>
      </c>
      <c r="Y209" s="4">
        <f t="shared" si="112"/>
        <v>0</v>
      </c>
      <c r="Z209" s="4" t="b">
        <f t="shared" si="117"/>
        <v>1</v>
      </c>
    </row>
    <row r="210" spans="1:26" ht="16" x14ac:dyDescent="0.25">
      <c r="A210" s="23" t="s">
        <v>334</v>
      </c>
      <c r="B210" s="49">
        <f t="shared" ref="B210" si="127">L210</f>
        <v>0</v>
      </c>
      <c r="C210" s="49">
        <f t="shared" si="118"/>
        <v>0</v>
      </c>
      <c r="D210" s="49">
        <f t="shared" si="119"/>
        <v>0</v>
      </c>
      <c r="E210" s="49">
        <f t="shared" si="120"/>
        <v>0</v>
      </c>
      <c r="F210" s="49">
        <f t="shared" si="121"/>
        <v>0</v>
      </c>
      <c r="G210" s="49">
        <f t="shared" si="122"/>
        <v>0</v>
      </c>
      <c r="H210" s="49">
        <f t="shared" si="123"/>
        <v>0</v>
      </c>
      <c r="I210" s="7" t="b">
        <f t="shared" si="116"/>
        <v>1</v>
      </c>
      <c r="L210" s="4">
        <f t="shared" si="124"/>
        <v>0</v>
      </c>
      <c r="M210" s="4">
        <f>IFERROR(VLOOKUP($A210,동부영업본부IU!$A:$G,3,FALSE),0)</f>
        <v>0</v>
      </c>
      <c r="N210" s="4">
        <f>IFERROR(VLOOKUP($A210,동부영업본부IU!$A:$G,4,FALSE),0)</f>
        <v>0</v>
      </c>
      <c r="O210" s="4">
        <f>IFERROR(VLOOKUP($A210,동부영업본부IU!$A:$G,5,FALSE),0)</f>
        <v>0</v>
      </c>
      <c r="P210" s="4">
        <f>IFERROR(VLOOKUP($A210,동부영업본부IU!$A:$G,6,FALSE),0)</f>
        <v>0</v>
      </c>
      <c r="Q210" s="4">
        <f>IFERROR(VLOOKUP($A210,동부영업본부IU!$A:$G,7,FALSE),0)</f>
        <v>0</v>
      </c>
      <c r="R210" s="4" t="b">
        <f t="shared" si="108"/>
        <v>1</v>
      </c>
      <c r="U210" s="7">
        <f t="shared" si="125"/>
        <v>0</v>
      </c>
      <c r="V210" s="4">
        <f t="shared" si="113"/>
        <v>0</v>
      </c>
      <c r="W210" s="4">
        <f t="shared" si="114"/>
        <v>0</v>
      </c>
      <c r="X210" s="4">
        <f t="shared" si="115"/>
        <v>0</v>
      </c>
      <c r="Y210" s="4">
        <f t="shared" si="112"/>
        <v>0</v>
      </c>
      <c r="Z210" s="4" t="b">
        <f t="shared" si="117"/>
        <v>1</v>
      </c>
    </row>
    <row r="211" spans="1:26" ht="16" x14ac:dyDescent="0.25">
      <c r="A211" s="24" t="s">
        <v>175</v>
      </c>
      <c r="B211" s="49">
        <f t="shared" si="126"/>
        <v>0</v>
      </c>
      <c r="C211" s="49">
        <f t="shared" si="118"/>
        <v>0</v>
      </c>
      <c r="D211" s="49">
        <f t="shared" si="119"/>
        <v>0</v>
      </c>
      <c r="E211" s="49">
        <f t="shared" si="120"/>
        <v>0</v>
      </c>
      <c r="F211" s="49">
        <f t="shared" si="121"/>
        <v>0</v>
      </c>
      <c r="G211" s="49">
        <f t="shared" si="122"/>
        <v>0</v>
      </c>
      <c r="H211" s="49">
        <f t="shared" si="123"/>
        <v>0</v>
      </c>
      <c r="I211" s="7" t="b">
        <f t="shared" si="116"/>
        <v>1</v>
      </c>
      <c r="L211" s="4">
        <f t="shared" si="124"/>
        <v>0</v>
      </c>
      <c r="M211" s="4">
        <f>IFERROR(VLOOKUP($A211,동부영업본부IU!$A:$G,3,FALSE),0)</f>
        <v>0</v>
      </c>
      <c r="N211" s="4">
        <f>IFERROR(VLOOKUP($A211,동부영업본부IU!$A:$G,4,FALSE),0)</f>
        <v>0</v>
      </c>
      <c r="O211" s="4">
        <f>IFERROR(VLOOKUP($A211,동부영업본부IU!$A:$G,5,FALSE),0)</f>
        <v>0</v>
      </c>
      <c r="P211" s="4">
        <f>IFERROR(VLOOKUP($A211,동부영업본부IU!$A:$G,6,FALSE),0)</f>
        <v>0</v>
      </c>
      <c r="Q211" s="4">
        <f>IFERROR(VLOOKUP($A211,동부영업본부IU!$A:$G,7,FALSE),0)</f>
        <v>0</v>
      </c>
      <c r="R211" s="4" t="b">
        <f t="shared" si="108"/>
        <v>1</v>
      </c>
      <c r="U211" s="7">
        <f t="shared" si="125"/>
        <v>0</v>
      </c>
      <c r="V211" s="4">
        <f t="shared" si="113"/>
        <v>0</v>
      </c>
      <c r="W211" s="4">
        <f t="shared" si="114"/>
        <v>0</v>
      </c>
      <c r="X211" s="4">
        <f t="shared" si="115"/>
        <v>0</v>
      </c>
      <c r="Y211" s="4">
        <f t="shared" si="112"/>
        <v>0</v>
      </c>
      <c r="Z211" s="4" t="b">
        <f t="shared" si="117"/>
        <v>1</v>
      </c>
    </row>
    <row r="212" spans="1:26" ht="16" x14ac:dyDescent="0.25">
      <c r="A212" s="23" t="s">
        <v>176</v>
      </c>
      <c r="B212" s="49">
        <f t="shared" si="126"/>
        <v>0</v>
      </c>
      <c r="C212" s="49">
        <f t="shared" si="118"/>
        <v>0</v>
      </c>
      <c r="D212" s="49">
        <f t="shared" si="119"/>
        <v>0</v>
      </c>
      <c r="E212" s="49">
        <f t="shared" si="120"/>
        <v>0</v>
      </c>
      <c r="F212" s="49">
        <f t="shared" si="121"/>
        <v>0</v>
      </c>
      <c r="G212" s="49">
        <f t="shared" si="122"/>
        <v>0</v>
      </c>
      <c r="H212" s="49">
        <f t="shared" si="123"/>
        <v>0</v>
      </c>
      <c r="I212" s="7" t="b">
        <f t="shared" si="116"/>
        <v>1</v>
      </c>
      <c r="L212" s="4">
        <f t="shared" si="124"/>
        <v>0</v>
      </c>
      <c r="M212" s="4">
        <f>IFERROR(VLOOKUP($A212,동부영업본부IU!$A:$G,3,FALSE),0)</f>
        <v>0</v>
      </c>
      <c r="N212" s="4">
        <f>IFERROR(VLOOKUP($A212,동부영업본부IU!$A:$G,4,FALSE),0)</f>
        <v>0</v>
      </c>
      <c r="O212" s="4">
        <f>IFERROR(VLOOKUP($A212,동부영업본부IU!$A:$G,5,FALSE),0)</f>
        <v>0</v>
      </c>
      <c r="P212" s="4">
        <f>IFERROR(VLOOKUP($A212,동부영업본부IU!$A:$G,6,FALSE),0)</f>
        <v>0</v>
      </c>
      <c r="Q212" s="4">
        <f>IFERROR(VLOOKUP($A212,동부영업본부IU!$A:$G,7,FALSE),0)</f>
        <v>0</v>
      </c>
      <c r="R212" s="4" t="b">
        <f t="shared" si="108"/>
        <v>1</v>
      </c>
      <c r="U212" s="7">
        <f t="shared" si="125"/>
        <v>0</v>
      </c>
      <c r="V212" s="4">
        <f t="shared" si="113"/>
        <v>0</v>
      </c>
      <c r="W212" s="4">
        <f t="shared" si="114"/>
        <v>0</v>
      </c>
      <c r="X212" s="4">
        <f t="shared" si="115"/>
        <v>0</v>
      </c>
      <c r="Y212" s="4">
        <f t="shared" si="112"/>
        <v>0</v>
      </c>
      <c r="Z212" s="4" t="b">
        <f t="shared" si="117"/>
        <v>1</v>
      </c>
    </row>
    <row r="213" spans="1:26" ht="16" x14ac:dyDescent="0.25">
      <c r="A213" s="24" t="s">
        <v>105</v>
      </c>
      <c r="B213" s="49">
        <f t="shared" si="126"/>
        <v>245363984</v>
      </c>
      <c r="C213" s="49">
        <f t="shared" si="118"/>
        <v>121769801</v>
      </c>
      <c r="D213" s="49">
        <f t="shared" si="119"/>
        <v>119639081</v>
      </c>
      <c r="E213" s="49">
        <f t="shared" si="120"/>
        <v>0</v>
      </c>
      <c r="F213" s="49">
        <f t="shared" si="121"/>
        <v>3618402</v>
      </c>
      <c r="G213" s="49">
        <f t="shared" si="122"/>
        <v>336700</v>
      </c>
      <c r="H213" s="49">
        <f t="shared" si="123"/>
        <v>0</v>
      </c>
      <c r="I213" s="7" t="b">
        <f t="shared" si="116"/>
        <v>1</v>
      </c>
      <c r="L213" s="4">
        <f t="shared" si="124"/>
        <v>245363984</v>
      </c>
      <c r="M213" s="4">
        <f>IFERROR(VLOOKUP($A213,동부영업본부IU!$A:$G,3,FALSE),0)</f>
        <v>0</v>
      </c>
      <c r="N213" s="4">
        <f>IFERROR(VLOOKUP($A213,동부영업본부IU!$A:$G,4,FALSE),0)</f>
        <v>121769801</v>
      </c>
      <c r="O213" s="4">
        <f>IFERROR(VLOOKUP($A213,동부영업본부IU!$A:$G,5,FALSE),0)</f>
        <v>119639081</v>
      </c>
      <c r="P213" s="4">
        <f>IFERROR(VLOOKUP($A213,동부영업본부IU!$A:$G,6,FALSE),0)</f>
        <v>3618402</v>
      </c>
      <c r="Q213" s="4">
        <f>IFERROR(VLOOKUP($A213,동부영업본부IU!$A:$G,7,FALSE),0)</f>
        <v>336700</v>
      </c>
      <c r="R213" s="4" t="b">
        <f t="shared" si="108"/>
        <v>1</v>
      </c>
      <c r="U213" s="7">
        <f t="shared" si="125"/>
        <v>0</v>
      </c>
      <c r="V213" s="4">
        <f t="shared" si="113"/>
        <v>0</v>
      </c>
      <c r="W213" s="4">
        <f t="shared" si="114"/>
        <v>0</v>
      </c>
      <c r="X213" s="4">
        <f t="shared" si="115"/>
        <v>0</v>
      </c>
      <c r="Y213" s="4">
        <f t="shared" si="112"/>
        <v>0</v>
      </c>
      <c r="Z213" s="4" t="b">
        <f t="shared" si="117"/>
        <v>1</v>
      </c>
    </row>
    <row r="214" spans="1:26" ht="16" x14ac:dyDescent="0.25">
      <c r="A214" s="25" t="s">
        <v>186</v>
      </c>
      <c r="B214" s="49">
        <f t="shared" si="126"/>
        <v>103064570</v>
      </c>
      <c r="C214" s="49">
        <f t="shared" si="118"/>
        <v>50852020</v>
      </c>
      <c r="D214" s="49">
        <f t="shared" si="119"/>
        <v>52212550</v>
      </c>
      <c r="E214" s="49">
        <f t="shared" si="120"/>
        <v>0</v>
      </c>
      <c r="F214" s="49">
        <f t="shared" si="121"/>
        <v>0</v>
      </c>
      <c r="G214" s="49">
        <f t="shared" si="122"/>
        <v>0</v>
      </c>
      <c r="H214" s="49">
        <f t="shared" si="123"/>
        <v>0</v>
      </c>
      <c r="I214" s="7" t="b">
        <f t="shared" si="116"/>
        <v>1</v>
      </c>
      <c r="L214" s="4">
        <f t="shared" si="124"/>
        <v>103064570</v>
      </c>
      <c r="M214" s="4">
        <f>IFERROR(VLOOKUP($A214,동부영업본부IU!$A:$G,3,FALSE),0)</f>
        <v>0</v>
      </c>
      <c r="N214" s="4">
        <f>IFERROR(VLOOKUP($A214,동부영업본부IU!$A:$G,4,FALSE),0)</f>
        <v>50852020</v>
      </c>
      <c r="O214" s="4">
        <f>IFERROR(VLOOKUP($A214,동부영업본부IU!$A:$G,5,FALSE),0)</f>
        <v>52212550</v>
      </c>
      <c r="P214" s="4">
        <f>IFERROR(VLOOKUP($A214,동부영업본부IU!$A:$G,6,FALSE),0)</f>
        <v>0</v>
      </c>
      <c r="Q214" s="4">
        <f>IFERROR(VLOOKUP($A214,동부영업본부IU!$A:$G,7,FALSE),0)</f>
        <v>0</v>
      </c>
      <c r="R214" s="4" t="b">
        <f t="shared" si="108"/>
        <v>1</v>
      </c>
      <c r="U214" s="7">
        <f t="shared" si="125"/>
        <v>0</v>
      </c>
      <c r="V214" s="4">
        <f t="shared" si="113"/>
        <v>0</v>
      </c>
      <c r="W214" s="4">
        <f t="shared" si="114"/>
        <v>0</v>
      </c>
      <c r="X214" s="4">
        <f t="shared" si="115"/>
        <v>0</v>
      </c>
      <c r="Y214" s="4">
        <f t="shared" si="112"/>
        <v>0</v>
      </c>
      <c r="Z214" s="4" t="b">
        <f t="shared" si="117"/>
        <v>1</v>
      </c>
    </row>
    <row r="215" spans="1:26" ht="16" x14ac:dyDescent="0.25">
      <c r="A215" s="25" t="s">
        <v>244</v>
      </c>
      <c r="B215" s="49">
        <f t="shared" si="126"/>
        <v>0</v>
      </c>
      <c r="C215" s="49">
        <f t="shared" si="118"/>
        <v>0</v>
      </c>
      <c r="D215" s="49">
        <f t="shared" si="119"/>
        <v>0</v>
      </c>
      <c r="E215" s="49">
        <f t="shared" si="120"/>
        <v>0</v>
      </c>
      <c r="F215" s="49">
        <f t="shared" si="121"/>
        <v>0</v>
      </c>
      <c r="G215" s="49">
        <f t="shared" si="122"/>
        <v>0</v>
      </c>
      <c r="H215" s="49">
        <f t="shared" si="123"/>
        <v>0</v>
      </c>
      <c r="I215" s="7" t="b">
        <f t="shared" si="116"/>
        <v>1</v>
      </c>
      <c r="L215" s="4">
        <f t="shared" si="124"/>
        <v>0</v>
      </c>
      <c r="M215" s="4">
        <f>IFERROR(VLOOKUP($A215,동부영업본부IU!$A:$G,3,FALSE),0)</f>
        <v>0</v>
      </c>
      <c r="N215" s="4">
        <f>IFERROR(VLOOKUP($A215,동부영업본부IU!$A:$G,4,FALSE),0)</f>
        <v>0</v>
      </c>
      <c r="O215" s="4">
        <f>IFERROR(VLOOKUP($A215,동부영업본부IU!$A:$G,5,FALSE),0)</f>
        <v>0</v>
      </c>
      <c r="P215" s="4">
        <f>IFERROR(VLOOKUP($A215,동부영업본부IU!$A:$G,6,FALSE),0)</f>
        <v>0</v>
      </c>
      <c r="Q215" s="4">
        <f>IFERROR(VLOOKUP($A215,동부영업본부IU!$A:$G,7,FALSE),0)</f>
        <v>0</v>
      </c>
      <c r="R215" s="4" t="b">
        <f t="shared" si="108"/>
        <v>1</v>
      </c>
      <c r="U215" s="7">
        <f t="shared" si="125"/>
        <v>0</v>
      </c>
      <c r="V215" s="4">
        <f t="shared" si="113"/>
        <v>0</v>
      </c>
      <c r="W215" s="4">
        <f t="shared" si="114"/>
        <v>0</v>
      </c>
      <c r="X215" s="4">
        <f t="shared" si="115"/>
        <v>0</v>
      </c>
      <c r="Y215" s="4">
        <f t="shared" si="112"/>
        <v>0</v>
      </c>
      <c r="Z215" s="4" t="b">
        <f t="shared" si="117"/>
        <v>1</v>
      </c>
    </row>
    <row r="216" spans="1:26" ht="16" x14ac:dyDescent="0.25">
      <c r="A216" s="23" t="s">
        <v>106</v>
      </c>
      <c r="B216" s="49">
        <f t="shared" si="126"/>
        <v>685030</v>
      </c>
      <c r="C216" s="49">
        <f t="shared" si="118"/>
        <v>0</v>
      </c>
      <c r="D216" s="49">
        <f t="shared" si="119"/>
        <v>0</v>
      </c>
      <c r="E216" s="49">
        <f t="shared" si="120"/>
        <v>0</v>
      </c>
      <c r="F216" s="49">
        <f t="shared" si="121"/>
        <v>348330</v>
      </c>
      <c r="G216" s="49">
        <f t="shared" si="122"/>
        <v>336700</v>
      </c>
      <c r="H216" s="49">
        <f t="shared" si="123"/>
        <v>0</v>
      </c>
      <c r="I216" s="7" t="b">
        <f t="shared" si="116"/>
        <v>1</v>
      </c>
      <c r="L216" s="4">
        <f t="shared" si="124"/>
        <v>685030</v>
      </c>
      <c r="M216" s="4">
        <f>IFERROR(VLOOKUP($A216,동부영업본부IU!$A:$G,3,FALSE),0)</f>
        <v>0</v>
      </c>
      <c r="N216" s="4">
        <f>IFERROR(VLOOKUP($A216,동부영업본부IU!$A:$G,4,FALSE),0)</f>
        <v>0</v>
      </c>
      <c r="O216" s="4">
        <f>IFERROR(VLOOKUP($A216,동부영업본부IU!$A:$G,5,FALSE),0)</f>
        <v>0</v>
      </c>
      <c r="P216" s="4">
        <f>IFERROR(VLOOKUP($A216,동부영업본부IU!$A:$G,6,FALSE),0)</f>
        <v>348330</v>
      </c>
      <c r="Q216" s="4">
        <f>IFERROR(VLOOKUP($A216,동부영업본부IU!$A:$G,7,FALSE),0)</f>
        <v>336700</v>
      </c>
      <c r="R216" s="4" t="b">
        <f t="shared" si="108"/>
        <v>1</v>
      </c>
      <c r="U216" s="7">
        <f t="shared" si="125"/>
        <v>0</v>
      </c>
      <c r="V216" s="4">
        <f t="shared" si="113"/>
        <v>0</v>
      </c>
      <c r="W216" s="4">
        <f t="shared" si="114"/>
        <v>0</v>
      </c>
      <c r="X216" s="4">
        <f t="shared" si="115"/>
        <v>0</v>
      </c>
      <c r="Y216" s="4">
        <f t="shared" si="112"/>
        <v>0</v>
      </c>
      <c r="Z216" s="4" t="b">
        <f t="shared" si="117"/>
        <v>1</v>
      </c>
    </row>
    <row r="217" spans="1:26" ht="16" x14ac:dyDescent="0.25">
      <c r="A217" s="25" t="s">
        <v>107</v>
      </c>
      <c r="B217" s="49">
        <f t="shared" si="126"/>
        <v>2218547</v>
      </c>
      <c r="C217" s="49">
        <f t="shared" si="118"/>
        <v>1805917</v>
      </c>
      <c r="D217" s="49">
        <f t="shared" si="119"/>
        <v>412630</v>
      </c>
      <c r="E217" s="49">
        <f t="shared" si="120"/>
        <v>0</v>
      </c>
      <c r="F217" s="49">
        <f t="shared" si="121"/>
        <v>0</v>
      </c>
      <c r="G217" s="49">
        <f t="shared" si="122"/>
        <v>0</v>
      </c>
      <c r="H217" s="49">
        <f t="shared" si="123"/>
        <v>0</v>
      </c>
      <c r="I217" s="7" t="b">
        <f t="shared" si="116"/>
        <v>1</v>
      </c>
      <c r="L217" s="4">
        <f t="shared" si="124"/>
        <v>2218547</v>
      </c>
      <c r="M217" s="4">
        <f>IFERROR(VLOOKUP($A217,동부영업본부IU!$A:$G,3,FALSE),0)</f>
        <v>0</v>
      </c>
      <c r="N217" s="4">
        <f>IFERROR(VLOOKUP($A217,동부영업본부IU!$A:$G,4,FALSE),0)</f>
        <v>1805917</v>
      </c>
      <c r="O217" s="4">
        <f>IFERROR(VLOOKUP($A217,동부영업본부IU!$A:$G,5,FALSE),0)</f>
        <v>412630</v>
      </c>
      <c r="P217" s="4">
        <f>IFERROR(VLOOKUP($A217,동부영업본부IU!$A:$G,6,FALSE),0)</f>
        <v>0</v>
      </c>
      <c r="Q217" s="4">
        <f>IFERROR(VLOOKUP($A217,동부영업본부IU!$A:$G,7,FALSE),0)</f>
        <v>0</v>
      </c>
      <c r="R217" s="4" t="b">
        <f t="shared" si="108"/>
        <v>1</v>
      </c>
      <c r="U217" s="7">
        <f t="shared" si="125"/>
        <v>0</v>
      </c>
      <c r="V217" s="4">
        <f t="shared" si="113"/>
        <v>0</v>
      </c>
      <c r="W217" s="4">
        <f t="shared" si="114"/>
        <v>0</v>
      </c>
      <c r="X217" s="4">
        <f t="shared" si="115"/>
        <v>0</v>
      </c>
      <c r="Y217" s="4">
        <f t="shared" si="112"/>
        <v>0</v>
      </c>
      <c r="Z217" s="4" t="b">
        <f t="shared" si="117"/>
        <v>1</v>
      </c>
    </row>
    <row r="218" spans="1:26" ht="16" x14ac:dyDescent="0.25">
      <c r="A218" s="26" t="s">
        <v>108</v>
      </c>
      <c r="B218" s="49">
        <f t="shared" si="126"/>
        <v>110766000</v>
      </c>
      <c r="C218" s="49">
        <f t="shared" si="118"/>
        <v>54148800</v>
      </c>
      <c r="D218" s="49">
        <f t="shared" si="119"/>
        <v>56617200</v>
      </c>
      <c r="E218" s="49">
        <f t="shared" si="120"/>
        <v>0</v>
      </c>
      <c r="F218" s="49">
        <f t="shared" si="121"/>
        <v>0</v>
      </c>
      <c r="G218" s="49">
        <f t="shared" si="122"/>
        <v>0</v>
      </c>
      <c r="H218" s="49">
        <f t="shared" si="123"/>
        <v>0</v>
      </c>
      <c r="I218" s="7" t="b">
        <f t="shared" si="116"/>
        <v>1</v>
      </c>
      <c r="L218" s="4">
        <f t="shared" si="124"/>
        <v>110766000</v>
      </c>
      <c r="M218" s="4">
        <f>IFERROR(VLOOKUP($A218,동부영업본부IU!$A:$G,3,FALSE),0)</f>
        <v>0</v>
      </c>
      <c r="N218" s="4">
        <f>IFERROR(VLOOKUP($A218,동부영업본부IU!$A:$G,4,FALSE),0)</f>
        <v>54148800</v>
      </c>
      <c r="O218" s="4">
        <f>IFERROR(VLOOKUP($A218,동부영업본부IU!$A:$G,5,FALSE),0)</f>
        <v>56617200</v>
      </c>
      <c r="P218" s="4">
        <f>IFERROR(VLOOKUP($A218,동부영업본부IU!$A:$G,6,FALSE),0)</f>
        <v>0</v>
      </c>
      <c r="Q218" s="4">
        <f>IFERROR(VLOOKUP($A218,동부영업본부IU!$A:$G,7,FALSE),0)</f>
        <v>0</v>
      </c>
      <c r="R218" s="4" t="b">
        <f t="shared" si="108"/>
        <v>1</v>
      </c>
      <c r="U218" s="7">
        <f t="shared" si="125"/>
        <v>0</v>
      </c>
      <c r="V218" s="4">
        <f t="shared" si="113"/>
        <v>0</v>
      </c>
      <c r="W218" s="4">
        <f t="shared" si="114"/>
        <v>0</v>
      </c>
      <c r="X218" s="4">
        <f t="shared" si="115"/>
        <v>0</v>
      </c>
      <c r="Y218" s="4">
        <f t="shared" si="112"/>
        <v>0</v>
      </c>
      <c r="Z218" s="4" t="b">
        <f t="shared" si="117"/>
        <v>1</v>
      </c>
    </row>
    <row r="219" spans="1:26" ht="16" x14ac:dyDescent="0.25">
      <c r="A219" s="23" t="s">
        <v>131</v>
      </c>
      <c r="B219" s="49">
        <f t="shared" si="126"/>
        <v>3270072</v>
      </c>
      <c r="C219" s="49">
        <f t="shared" si="118"/>
        <v>0</v>
      </c>
      <c r="D219" s="49">
        <f t="shared" si="119"/>
        <v>0</v>
      </c>
      <c r="E219" s="49">
        <f t="shared" si="120"/>
        <v>0</v>
      </c>
      <c r="F219" s="49">
        <f t="shared" si="121"/>
        <v>3270072</v>
      </c>
      <c r="G219" s="49">
        <f t="shared" si="122"/>
        <v>0</v>
      </c>
      <c r="H219" s="49">
        <f t="shared" si="123"/>
        <v>0</v>
      </c>
      <c r="I219" s="7" t="b">
        <f t="shared" si="116"/>
        <v>1</v>
      </c>
      <c r="L219" s="4">
        <f t="shared" si="124"/>
        <v>3270072</v>
      </c>
      <c r="M219" s="4">
        <f>IFERROR(VLOOKUP($A219,동부영업본부IU!$A:$G,3,FALSE),0)</f>
        <v>0</v>
      </c>
      <c r="N219" s="4">
        <f>IFERROR(VLOOKUP($A219,동부영업본부IU!$A:$G,4,FALSE),0)</f>
        <v>0</v>
      </c>
      <c r="O219" s="4">
        <f>IFERROR(VLOOKUP($A219,동부영업본부IU!$A:$G,5,FALSE),0)</f>
        <v>0</v>
      </c>
      <c r="P219" s="4">
        <f>IFERROR(VLOOKUP($A219,동부영업본부IU!$A:$G,6,FALSE),0)</f>
        <v>3270072</v>
      </c>
      <c r="Q219" s="4">
        <f>IFERROR(VLOOKUP($A219,동부영업본부IU!$A:$G,7,FALSE),0)</f>
        <v>0</v>
      </c>
      <c r="R219" s="4" t="b">
        <f t="shared" si="108"/>
        <v>1</v>
      </c>
      <c r="U219" s="7">
        <f t="shared" si="125"/>
        <v>0</v>
      </c>
      <c r="V219" s="4">
        <f t="shared" si="113"/>
        <v>0</v>
      </c>
      <c r="W219" s="4">
        <f t="shared" si="114"/>
        <v>0</v>
      </c>
      <c r="X219" s="4">
        <f t="shared" si="115"/>
        <v>0</v>
      </c>
      <c r="Y219" s="4">
        <f t="shared" si="112"/>
        <v>0</v>
      </c>
      <c r="Z219" s="4" t="b">
        <f t="shared" si="117"/>
        <v>1</v>
      </c>
    </row>
    <row r="220" spans="1:26" ht="16" x14ac:dyDescent="0.25">
      <c r="A220" s="25" t="s">
        <v>109</v>
      </c>
      <c r="B220" s="49">
        <f t="shared" si="126"/>
        <v>25359765</v>
      </c>
      <c r="C220" s="49">
        <f t="shared" si="118"/>
        <v>14963064</v>
      </c>
      <c r="D220" s="49">
        <f t="shared" si="119"/>
        <v>10396701</v>
      </c>
      <c r="E220" s="49">
        <f t="shared" si="120"/>
        <v>0</v>
      </c>
      <c r="F220" s="49">
        <f t="shared" si="121"/>
        <v>0</v>
      </c>
      <c r="G220" s="49">
        <f t="shared" si="122"/>
        <v>0</v>
      </c>
      <c r="H220" s="49">
        <f t="shared" si="123"/>
        <v>0</v>
      </c>
      <c r="I220" s="7" t="b">
        <f t="shared" si="116"/>
        <v>1</v>
      </c>
      <c r="L220" s="4">
        <f t="shared" si="124"/>
        <v>25359765</v>
      </c>
      <c r="M220" s="4">
        <f>IFERROR(VLOOKUP($A220,동부영업본부IU!$A:$G,3,FALSE),0)</f>
        <v>0</v>
      </c>
      <c r="N220" s="4">
        <f>IFERROR(VLOOKUP($A220,동부영업본부IU!$A:$G,4,FALSE),0)</f>
        <v>14963064</v>
      </c>
      <c r="O220" s="4">
        <f>IFERROR(VLOOKUP($A220,동부영업본부IU!$A:$G,5,FALSE),0)</f>
        <v>10396701</v>
      </c>
      <c r="P220" s="4">
        <f>IFERROR(VLOOKUP($A220,동부영업본부IU!$A:$G,6,FALSE),0)</f>
        <v>0</v>
      </c>
      <c r="Q220" s="4">
        <f>IFERROR(VLOOKUP($A220,동부영업본부IU!$A:$G,7,FALSE),0)</f>
        <v>0</v>
      </c>
      <c r="R220" s="4" t="b">
        <f t="shared" si="108"/>
        <v>1</v>
      </c>
      <c r="U220" s="7">
        <f t="shared" si="125"/>
        <v>0</v>
      </c>
      <c r="V220" s="4">
        <f t="shared" si="113"/>
        <v>0</v>
      </c>
      <c r="W220" s="4">
        <f t="shared" si="114"/>
        <v>0</v>
      </c>
      <c r="X220" s="4">
        <f t="shared" si="115"/>
        <v>0</v>
      </c>
      <c r="Y220" s="4">
        <f t="shared" si="112"/>
        <v>0</v>
      </c>
      <c r="Z220" s="4" t="b">
        <f t="shared" si="117"/>
        <v>1</v>
      </c>
    </row>
    <row r="221" spans="1:26" ht="16" x14ac:dyDescent="0.25">
      <c r="A221" s="28" t="s">
        <v>245</v>
      </c>
      <c r="B221" s="49">
        <f t="shared" si="126"/>
        <v>0</v>
      </c>
      <c r="C221" s="49">
        <f t="shared" si="118"/>
        <v>0</v>
      </c>
      <c r="D221" s="49">
        <f t="shared" si="119"/>
        <v>0</v>
      </c>
      <c r="E221" s="49">
        <f t="shared" si="120"/>
        <v>0</v>
      </c>
      <c r="F221" s="49">
        <f t="shared" si="121"/>
        <v>0</v>
      </c>
      <c r="G221" s="49">
        <f t="shared" si="122"/>
        <v>0</v>
      </c>
      <c r="H221" s="49">
        <f t="shared" si="123"/>
        <v>0</v>
      </c>
      <c r="I221" s="7" t="b">
        <f t="shared" si="116"/>
        <v>1</v>
      </c>
      <c r="L221" s="4">
        <f t="shared" si="124"/>
        <v>0</v>
      </c>
      <c r="M221" s="4">
        <f>IFERROR(VLOOKUP($A221,동부영업본부IU!$A:$G,3,FALSE),0)</f>
        <v>0</v>
      </c>
      <c r="N221" s="4">
        <f>IFERROR(VLOOKUP($A221,동부영업본부IU!$A:$G,4,FALSE),0)</f>
        <v>0</v>
      </c>
      <c r="O221" s="4">
        <f>IFERROR(VLOOKUP($A221,동부영업본부IU!$A:$G,5,FALSE),0)</f>
        <v>0</v>
      </c>
      <c r="P221" s="4">
        <f>IFERROR(VLOOKUP($A221,동부영업본부IU!$A:$G,6,FALSE),0)</f>
        <v>0</v>
      </c>
      <c r="Q221" s="4">
        <f>IFERROR(VLOOKUP($A221,동부영업본부IU!$A:$G,7,FALSE),0)</f>
        <v>0</v>
      </c>
      <c r="R221" s="4" t="b">
        <f t="shared" si="108"/>
        <v>1</v>
      </c>
      <c r="U221" s="7">
        <f t="shared" si="125"/>
        <v>0</v>
      </c>
      <c r="V221" s="4">
        <f t="shared" si="113"/>
        <v>0</v>
      </c>
      <c r="W221" s="4">
        <f t="shared" si="114"/>
        <v>0</v>
      </c>
      <c r="X221" s="4">
        <f t="shared" si="115"/>
        <v>0</v>
      </c>
      <c r="Y221" s="4">
        <f t="shared" si="112"/>
        <v>0</v>
      </c>
      <c r="Z221" s="4" t="b">
        <f t="shared" si="117"/>
        <v>1</v>
      </c>
    </row>
    <row r="222" spans="1:26" ht="16" x14ac:dyDescent="0.25">
      <c r="A222" s="26" t="s">
        <v>110</v>
      </c>
      <c r="B222" s="49">
        <f t="shared" si="126"/>
        <v>0</v>
      </c>
      <c r="C222" s="49">
        <f t="shared" si="118"/>
        <v>0</v>
      </c>
      <c r="D222" s="49">
        <f t="shared" si="119"/>
        <v>0</v>
      </c>
      <c r="E222" s="49">
        <f t="shared" si="120"/>
        <v>0</v>
      </c>
      <c r="F222" s="49">
        <f t="shared" si="121"/>
        <v>0</v>
      </c>
      <c r="G222" s="49">
        <f t="shared" si="122"/>
        <v>0</v>
      </c>
      <c r="H222" s="49">
        <f t="shared" si="123"/>
        <v>0</v>
      </c>
      <c r="I222" s="7" t="b">
        <f t="shared" si="116"/>
        <v>1</v>
      </c>
      <c r="L222" s="4">
        <f t="shared" si="124"/>
        <v>0</v>
      </c>
      <c r="M222" s="4">
        <f>IFERROR(VLOOKUP($A222,동부영업본부IU!$A:$G,3,FALSE),0)</f>
        <v>0</v>
      </c>
      <c r="N222" s="4">
        <f>IFERROR(VLOOKUP($A222,동부영업본부IU!$A:$G,4,FALSE),0)</f>
        <v>0</v>
      </c>
      <c r="O222" s="4">
        <f>IFERROR(VLOOKUP($A222,동부영업본부IU!$A:$G,5,FALSE),0)</f>
        <v>0</v>
      </c>
      <c r="P222" s="4">
        <f>IFERROR(VLOOKUP($A222,동부영업본부IU!$A:$G,6,FALSE),0)</f>
        <v>0</v>
      </c>
      <c r="Q222" s="4">
        <f>IFERROR(VLOOKUP($A222,동부영업본부IU!$A:$G,7,FALSE),0)</f>
        <v>0</v>
      </c>
      <c r="R222" s="4" t="b">
        <f t="shared" si="108"/>
        <v>1</v>
      </c>
      <c r="U222" s="7">
        <f t="shared" si="125"/>
        <v>0</v>
      </c>
      <c r="V222" s="4">
        <f t="shared" si="113"/>
        <v>0</v>
      </c>
      <c r="W222" s="4">
        <f t="shared" si="114"/>
        <v>0</v>
      </c>
      <c r="X222" s="4">
        <f t="shared" si="115"/>
        <v>0</v>
      </c>
      <c r="Y222" s="4">
        <f t="shared" si="112"/>
        <v>0</v>
      </c>
      <c r="Z222" s="4" t="b">
        <f t="shared" si="117"/>
        <v>1</v>
      </c>
    </row>
    <row r="223" spans="1:26" ht="16" x14ac:dyDescent="0.25">
      <c r="A223" s="26" t="s">
        <v>339</v>
      </c>
      <c r="B223" s="49">
        <f t="shared" ref="B223" si="128">L223</f>
        <v>0</v>
      </c>
      <c r="C223" s="49">
        <f t="shared" si="118"/>
        <v>0</v>
      </c>
      <c r="D223" s="49">
        <f t="shared" si="119"/>
        <v>0</v>
      </c>
      <c r="E223" s="49">
        <f t="shared" si="120"/>
        <v>0</v>
      </c>
      <c r="F223" s="49">
        <f t="shared" si="121"/>
        <v>0</v>
      </c>
      <c r="G223" s="49">
        <f t="shared" si="122"/>
        <v>0</v>
      </c>
      <c r="H223" s="49">
        <f t="shared" si="123"/>
        <v>0</v>
      </c>
      <c r="I223" s="7" t="b">
        <f t="shared" si="116"/>
        <v>1</v>
      </c>
      <c r="L223" s="4">
        <f t="shared" si="124"/>
        <v>0</v>
      </c>
      <c r="M223" s="4">
        <f>IFERROR(VLOOKUP($A223,동부영업본부IU!$A:$G,3,FALSE),0)</f>
        <v>0</v>
      </c>
      <c r="N223" s="4">
        <f>IFERROR(VLOOKUP($A223,동부영업본부IU!$A:$G,4,FALSE),0)</f>
        <v>0</v>
      </c>
      <c r="O223" s="4">
        <f>IFERROR(VLOOKUP($A223,동부영업본부IU!$A:$G,5,FALSE),0)</f>
        <v>0</v>
      </c>
      <c r="P223" s="4">
        <f>IFERROR(VLOOKUP($A223,동부영업본부IU!$A:$G,6,FALSE),0)</f>
        <v>0</v>
      </c>
      <c r="Q223" s="4">
        <f>IFERROR(VLOOKUP($A223,동부영업본부IU!$A:$G,7,FALSE),0)</f>
        <v>0</v>
      </c>
      <c r="R223" s="4" t="b">
        <f t="shared" si="108"/>
        <v>1</v>
      </c>
      <c r="U223" s="7">
        <f t="shared" si="125"/>
        <v>0</v>
      </c>
      <c r="V223" s="4">
        <f t="shared" si="113"/>
        <v>0</v>
      </c>
      <c r="W223" s="4">
        <f t="shared" si="114"/>
        <v>0</v>
      </c>
      <c r="X223" s="4">
        <f t="shared" si="115"/>
        <v>0</v>
      </c>
      <c r="Y223" s="4">
        <f t="shared" si="112"/>
        <v>0</v>
      </c>
      <c r="Z223" s="4" t="b">
        <f t="shared" si="117"/>
        <v>1</v>
      </c>
    </row>
    <row r="224" spans="1:26" ht="16" x14ac:dyDescent="0.25">
      <c r="A224" s="24" t="s">
        <v>246</v>
      </c>
      <c r="B224" s="49">
        <f t="shared" si="126"/>
        <v>0</v>
      </c>
      <c r="C224" s="49">
        <f t="shared" si="118"/>
        <v>0</v>
      </c>
      <c r="D224" s="49">
        <f t="shared" si="119"/>
        <v>0</v>
      </c>
      <c r="E224" s="49">
        <f t="shared" si="120"/>
        <v>0</v>
      </c>
      <c r="F224" s="49">
        <f t="shared" si="121"/>
        <v>0</v>
      </c>
      <c r="G224" s="49">
        <f t="shared" si="122"/>
        <v>0</v>
      </c>
      <c r="H224" s="49">
        <f t="shared" si="123"/>
        <v>0</v>
      </c>
      <c r="I224" s="7" t="b">
        <f t="shared" si="116"/>
        <v>1</v>
      </c>
      <c r="L224" s="4">
        <f t="shared" si="124"/>
        <v>0</v>
      </c>
      <c r="M224" s="4">
        <f>IFERROR(VLOOKUP($A224,동부영업본부IU!$A:$G,3,FALSE),0)</f>
        <v>0</v>
      </c>
      <c r="N224" s="4">
        <f>IFERROR(VLOOKUP($A224,동부영업본부IU!$A:$G,4,FALSE),0)</f>
        <v>0</v>
      </c>
      <c r="O224" s="4">
        <f>IFERROR(VLOOKUP($A224,동부영업본부IU!$A:$G,5,FALSE),0)</f>
        <v>0</v>
      </c>
      <c r="P224" s="4">
        <f>IFERROR(VLOOKUP($A224,동부영업본부IU!$A:$G,6,FALSE),0)</f>
        <v>0</v>
      </c>
      <c r="Q224" s="4">
        <f>IFERROR(VLOOKUP($A224,동부영업본부IU!$A:$G,7,FALSE),0)</f>
        <v>0</v>
      </c>
      <c r="R224" s="4" t="b">
        <f t="shared" si="108"/>
        <v>1</v>
      </c>
      <c r="U224" s="7">
        <f t="shared" si="125"/>
        <v>0</v>
      </c>
      <c r="V224" s="4">
        <f t="shared" si="113"/>
        <v>0</v>
      </c>
      <c r="W224" s="4">
        <f t="shared" si="114"/>
        <v>0</v>
      </c>
      <c r="X224" s="4">
        <f t="shared" si="115"/>
        <v>0</v>
      </c>
      <c r="Y224" s="4">
        <f t="shared" si="112"/>
        <v>0</v>
      </c>
      <c r="Z224" s="4" t="b">
        <f t="shared" si="117"/>
        <v>1</v>
      </c>
    </row>
    <row r="225" spans="1:26" ht="16" x14ac:dyDescent="0.25">
      <c r="A225" s="24" t="s">
        <v>111</v>
      </c>
      <c r="B225" s="49">
        <f t="shared" si="126"/>
        <v>-3152788</v>
      </c>
      <c r="C225" s="49">
        <f t="shared" si="118"/>
        <v>0</v>
      </c>
      <c r="D225" s="49">
        <f t="shared" si="119"/>
        <v>0</v>
      </c>
      <c r="E225" s="49">
        <f t="shared" si="120"/>
        <v>0</v>
      </c>
      <c r="F225" s="49">
        <f t="shared" si="121"/>
        <v>-2607334</v>
      </c>
      <c r="G225" s="49">
        <f t="shared" si="122"/>
        <v>-545454</v>
      </c>
      <c r="H225" s="49">
        <f t="shared" si="123"/>
        <v>0</v>
      </c>
      <c r="I225" s="7" t="b">
        <f t="shared" si="116"/>
        <v>1</v>
      </c>
      <c r="L225" s="4">
        <f t="shared" si="124"/>
        <v>-3152788</v>
      </c>
      <c r="M225" s="4">
        <f>IFERROR(VLOOKUP($A225,동부영업본부IU!$A:$G,3,FALSE),0)</f>
        <v>0</v>
      </c>
      <c r="N225" s="4">
        <f>IFERROR(VLOOKUP($A225,동부영업본부IU!$A:$G,4,FALSE),0)</f>
        <v>0</v>
      </c>
      <c r="O225" s="4">
        <f>IFERROR(VLOOKUP($A225,동부영업본부IU!$A:$G,5,FALSE),0)</f>
        <v>0</v>
      </c>
      <c r="P225" s="4">
        <f>IFERROR(VLOOKUP($A225,동부영업본부IU!$A:$G,6,FALSE),0)</f>
        <v>-2607334</v>
      </c>
      <c r="Q225" s="4">
        <f>IFERROR(VLOOKUP($A225,동부영업본부IU!$A:$G,7,FALSE),0)</f>
        <v>-545454</v>
      </c>
      <c r="R225" s="4" t="b">
        <f t="shared" si="108"/>
        <v>1</v>
      </c>
      <c r="U225" s="7">
        <f t="shared" si="125"/>
        <v>0</v>
      </c>
      <c r="V225" s="4">
        <f t="shared" si="113"/>
        <v>0</v>
      </c>
      <c r="W225" s="4">
        <f t="shared" si="114"/>
        <v>0</v>
      </c>
      <c r="X225" s="4">
        <f t="shared" si="115"/>
        <v>0</v>
      </c>
      <c r="Y225" s="4">
        <f t="shared" si="112"/>
        <v>0</v>
      </c>
      <c r="Z225" s="4" t="b">
        <f t="shared" si="117"/>
        <v>1</v>
      </c>
    </row>
    <row r="226" spans="1:26" ht="16" x14ac:dyDescent="0.25">
      <c r="A226" s="25" t="s">
        <v>177</v>
      </c>
      <c r="B226" s="49">
        <f t="shared" si="126"/>
        <v>0</v>
      </c>
      <c r="C226" s="49">
        <f t="shared" si="118"/>
        <v>0</v>
      </c>
      <c r="D226" s="49">
        <f t="shared" si="119"/>
        <v>0</v>
      </c>
      <c r="E226" s="49">
        <f t="shared" si="120"/>
        <v>0</v>
      </c>
      <c r="F226" s="49">
        <f t="shared" si="121"/>
        <v>0</v>
      </c>
      <c r="G226" s="49">
        <f t="shared" si="122"/>
        <v>0</v>
      </c>
      <c r="H226" s="49">
        <f t="shared" si="123"/>
        <v>0</v>
      </c>
      <c r="I226" s="7" t="b">
        <f t="shared" si="116"/>
        <v>1</v>
      </c>
      <c r="L226" s="4">
        <f t="shared" si="124"/>
        <v>0</v>
      </c>
      <c r="M226" s="4">
        <f>IFERROR(VLOOKUP($A226,동부영업본부IU!$A:$G,3,FALSE),0)</f>
        <v>0</v>
      </c>
      <c r="N226" s="4">
        <f>IFERROR(VLOOKUP($A226,동부영업본부IU!$A:$G,4,FALSE),0)</f>
        <v>0</v>
      </c>
      <c r="O226" s="4">
        <f>IFERROR(VLOOKUP($A226,동부영업본부IU!$A:$G,5,FALSE),0)</f>
        <v>0</v>
      </c>
      <c r="P226" s="4">
        <f>IFERROR(VLOOKUP($A226,동부영업본부IU!$A:$G,6,FALSE),0)</f>
        <v>0</v>
      </c>
      <c r="Q226" s="4">
        <f>IFERROR(VLOOKUP($A226,동부영업본부IU!$A:$G,7,FALSE),0)</f>
        <v>0</v>
      </c>
      <c r="R226" s="4" t="b">
        <f t="shared" si="108"/>
        <v>1</v>
      </c>
      <c r="U226" s="7">
        <f t="shared" si="125"/>
        <v>0</v>
      </c>
      <c r="V226" s="4">
        <f t="shared" si="113"/>
        <v>0</v>
      </c>
      <c r="W226" s="4">
        <f t="shared" si="114"/>
        <v>0</v>
      </c>
      <c r="X226" s="4">
        <f t="shared" si="115"/>
        <v>0</v>
      </c>
      <c r="Y226" s="4">
        <f t="shared" si="112"/>
        <v>0</v>
      </c>
      <c r="Z226" s="4" t="b">
        <f t="shared" si="117"/>
        <v>1</v>
      </c>
    </row>
    <row r="227" spans="1:26" ht="16" x14ac:dyDescent="0.25">
      <c r="A227" s="25" t="s">
        <v>247</v>
      </c>
      <c r="B227" s="49">
        <f t="shared" si="126"/>
        <v>0</v>
      </c>
      <c r="C227" s="49">
        <f t="shared" si="118"/>
        <v>0</v>
      </c>
      <c r="D227" s="49">
        <f t="shared" si="119"/>
        <v>0</v>
      </c>
      <c r="E227" s="49">
        <f t="shared" si="120"/>
        <v>0</v>
      </c>
      <c r="F227" s="49">
        <f t="shared" si="121"/>
        <v>0</v>
      </c>
      <c r="G227" s="49">
        <f t="shared" si="122"/>
        <v>0</v>
      </c>
      <c r="H227" s="49">
        <f t="shared" si="123"/>
        <v>0</v>
      </c>
      <c r="I227" s="7" t="b">
        <f t="shared" si="116"/>
        <v>1</v>
      </c>
      <c r="L227" s="4">
        <f t="shared" si="124"/>
        <v>0</v>
      </c>
      <c r="M227" s="4">
        <f>IFERROR(VLOOKUP($A227,동부영업본부IU!$A:$G,3,FALSE),0)</f>
        <v>0</v>
      </c>
      <c r="N227" s="4">
        <f>IFERROR(VLOOKUP($A227,동부영업본부IU!$A:$G,4,FALSE),0)</f>
        <v>0</v>
      </c>
      <c r="O227" s="4">
        <f>IFERROR(VLOOKUP($A227,동부영업본부IU!$A:$G,5,FALSE),0)</f>
        <v>0</v>
      </c>
      <c r="P227" s="4">
        <f>IFERROR(VLOOKUP($A227,동부영업본부IU!$A:$G,6,FALSE),0)</f>
        <v>0</v>
      </c>
      <c r="Q227" s="4">
        <f>IFERROR(VLOOKUP($A227,동부영업본부IU!$A:$G,7,FALSE),0)</f>
        <v>0</v>
      </c>
      <c r="R227" s="4" t="b">
        <f t="shared" si="108"/>
        <v>1</v>
      </c>
      <c r="U227" s="7">
        <f t="shared" si="125"/>
        <v>0</v>
      </c>
      <c r="V227" s="4">
        <f t="shared" si="113"/>
        <v>0</v>
      </c>
      <c r="W227" s="4">
        <f t="shared" si="114"/>
        <v>0</v>
      </c>
      <c r="X227" s="4">
        <f t="shared" si="115"/>
        <v>0</v>
      </c>
      <c r="Y227" s="4">
        <f t="shared" si="112"/>
        <v>0</v>
      </c>
      <c r="Z227" s="4" t="b">
        <f t="shared" si="117"/>
        <v>1</v>
      </c>
    </row>
    <row r="228" spans="1:26" ht="16" x14ac:dyDescent="0.25">
      <c r="A228" s="25" t="s">
        <v>258</v>
      </c>
      <c r="B228" s="49">
        <f t="shared" si="126"/>
        <v>0</v>
      </c>
      <c r="C228" s="49">
        <f t="shared" si="118"/>
        <v>0</v>
      </c>
      <c r="D228" s="49">
        <f t="shared" si="119"/>
        <v>0</v>
      </c>
      <c r="E228" s="49">
        <f t="shared" si="120"/>
        <v>0</v>
      </c>
      <c r="F228" s="49">
        <f t="shared" si="121"/>
        <v>0</v>
      </c>
      <c r="G228" s="49">
        <f t="shared" si="122"/>
        <v>0</v>
      </c>
      <c r="H228" s="49">
        <f t="shared" si="123"/>
        <v>0</v>
      </c>
      <c r="I228" s="7" t="b">
        <f t="shared" si="116"/>
        <v>1</v>
      </c>
      <c r="L228" s="4">
        <f t="shared" si="124"/>
        <v>0</v>
      </c>
      <c r="M228" s="4">
        <f>IFERROR(VLOOKUP($A228,동부영업본부IU!$A:$G,3,FALSE),0)</f>
        <v>0</v>
      </c>
      <c r="N228" s="4">
        <f>IFERROR(VLOOKUP($A228,동부영업본부IU!$A:$G,4,FALSE),0)</f>
        <v>0</v>
      </c>
      <c r="O228" s="4">
        <f>IFERROR(VLOOKUP($A228,동부영업본부IU!$A:$G,5,FALSE),0)</f>
        <v>0</v>
      </c>
      <c r="P228" s="4">
        <f>IFERROR(VLOOKUP($A228,동부영업본부IU!$A:$G,6,FALSE),0)</f>
        <v>0</v>
      </c>
      <c r="Q228" s="4">
        <f>IFERROR(VLOOKUP($A228,동부영업본부IU!$A:$G,7,FALSE),0)</f>
        <v>0</v>
      </c>
      <c r="R228" s="4" t="b">
        <f t="shared" si="108"/>
        <v>1</v>
      </c>
      <c r="U228" s="7">
        <f t="shared" si="125"/>
        <v>0</v>
      </c>
      <c r="V228" s="4">
        <f t="shared" si="113"/>
        <v>0</v>
      </c>
      <c r="W228" s="4">
        <f t="shared" si="114"/>
        <v>0</v>
      </c>
      <c r="X228" s="4">
        <f t="shared" si="115"/>
        <v>0</v>
      </c>
      <c r="Y228" s="4">
        <f t="shared" si="112"/>
        <v>0</v>
      </c>
      <c r="Z228" s="4" t="b">
        <f t="shared" si="117"/>
        <v>1</v>
      </c>
    </row>
    <row r="229" spans="1:26" ht="16" x14ac:dyDescent="0.25">
      <c r="A229" s="28" t="s">
        <v>248</v>
      </c>
      <c r="B229" s="49">
        <f t="shared" si="126"/>
        <v>0</v>
      </c>
      <c r="C229" s="49">
        <f t="shared" si="118"/>
        <v>0</v>
      </c>
      <c r="D229" s="49">
        <f t="shared" si="119"/>
        <v>0</v>
      </c>
      <c r="E229" s="49">
        <f t="shared" si="120"/>
        <v>0</v>
      </c>
      <c r="F229" s="49">
        <f t="shared" si="121"/>
        <v>0</v>
      </c>
      <c r="G229" s="49">
        <f t="shared" si="122"/>
        <v>0</v>
      </c>
      <c r="H229" s="49">
        <f t="shared" si="123"/>
        <v>0</v>
      </c>
      <c r="I229" s="7" t="b">
        <f t="shared" si="116"/>
        <v>1</v>
      </c>
      <c r="L229" s="4">
        <f t="shared" si="124"/>
        <v>0</v>
      </c>
      <c r="M229" s="4">
        <f>IFERROR(VLOOKUP($A229,동부영업본부IU!$A:$G,3,FALSE),0)</f>
        <v>0</v>
      </c>
      <c r="N229" s="4">
        <f>IFERROR(VLOOKUP($A229,동부영업본부IU!$A:$G,4,FALSE),0)</f>
        <v>0</v>
      </c>
      <c r="O229" s="4">
        <f>IFERROR(VLOOKUP($A229,동부영업본부IU!$A:$G,5,FALSE),0)</f>
        <v>0</v>
      </c>
      <c r="P229" s="4">
        <f>IFERROR(VLOOKUP($A229,동부영업본부IU!$A:$G,6,FALSE),0)</f>
        <v>0</v>
      </c>
      <c r="Q229" s="4">
        <f>IFERROR(VLOOKUP($A229,동부영업본부IU!$A:$G,7,FALSE),0)</f>
        <v>0</v>
      </c>
      <c r="R229" s="4" t="b">
        <f t="shared" si="108"/>
        <v>1</v>
      </c>
      <c r="U229" s="7">
        <f t="shared" si="125"/>
        <v>0</v>
      </c>
      <c r="V229" s="4">
        <f t="shared" si="113"/>
        <v>0</v>
      </c>
      <c r="W229" s="4">
        <f t="shared" si="114"/>
        <v>0</v>
      </c>
      <c r="X229" s="4">
        <f t="shared" si="115"/>
        <v>0</v>
      </c>
      <c r="Y229" s="4">
        <f t="shared" si="112"/>
        <v>0</v>
      </c>
      <c r="Z229" s="4" t="b">
        <f t="shared" si="117"/>
        <v>1</v>
      </c>
    </row>
    <row r="230" spans="1:26" ht="16" x14ac:dyDescent="0.25">
      <c r="A230" s="25" t="s">
        <v>112</v>
      </c>
      <c r="B230" s="49">
        <f t="shared" si="126"/>
        <v>-3152788</v>
      </c>
      <c r="C230" s="49">
        <f t="shared" si="118"/>
        <v>0</v>
      </c>
      <c r="D230" s="49">
        <f t="shared" si="119"/>
        <v>0</v>
      </c>
      <c r="E230" s="49">
        <f t="shared" si="120"/>
        <v>0</v>
      </c>
      <c r="F230" s="49">
        <f t="shared" si="121"/>
        <v>-2607334</v>
      </c>
      <c r="G230" s="49">
        <f t="shared" si="122"/>
        <v>-545454</v>
      </c>
      <c r="H230" s="49">
        <f t="shared" si="123"/>
        <v>0</v>
      </c>
      <c r="I230" s="7" t="b">
        <f t="shared" si="116"/>
        <v>1</v>
      </c>
      <c r="L230" s="4">
        <f t="shared" si="124"/>
        <v>-3152788</v>
      </c>
      <c r="M230" s="4">
        <f>IFERROR(VLOOKUP($A230,동부영업본부IU!$A:$G,3,FALSE),0)</f>
        <v>0</v>
      </c>
      <c r="N230" s="4">
        <f>IFERROR(VLOOKUP($A230,동부영업본부IU!$A:$G,4,FALSE),0)</f>
        <v>0</v>
      </c>
      <c r="O230" s="4">
        <f>IFERROR(VLOOKUP($A230,동부영업본부IU!$A:$G,5,FALSE),0)</f>
        <v>0</v>
      </c>
      <c r="P230" s="4">
        <f>IFERROR(VLOOKUP($A230,동부영업본부IU!$A:$G,6,FALSE),0)</f>
        <v>-2607334</v>
      </c>
      <c r="Q230" s="4">
        <f>IFERROR(VLOOKUP($A230,동부영업본부IU!$A:$G,7,FALSE),0)</f>
        <v>-545454</v>
      </c>
      <c r="R230" s="4" t="b">
        <f t="shared" ref="R230:R252" si="129">L230=SUM(M230:Q230)</f>
        <v>1</v>
      </c>
      <c r="U230" s="7">
        <f t="shared" si="125"/>
        <v>0</v>
      </c>
      <c r="V230" s="4">
        <f t="shared" si="113"/>
        <v>0</v>
      </c>
      <c r="W230" s="4">
        <f t="shared" si="114"/>
        <v>0</v>
      </c>
      <c r="X230" s="4">
        <f t="shared" si="115"/>
        <v>0</v>
      </c>
      <c r="Y230" s="4">
        <f t="shared" si="112"/>
        <v>0</v>
      </c>
      <c r="Z230" s="4" t="b">
        <f t="shared" si="117"/>
        <v>1</v>
      </c>
    </row>
    <row r="231" spans="1:26" ht="16" x14ac:dyDescent="0.25">
      <c r="A231" s="25" t="s">
        <v>249</v>
      </c>
      <c r="B231" s="49">
        <f t="shared" si="126"/>
        <v>0</v>
      </c>
      <c r="C231" s="49">
        <f t="shared" si="118"/>
        <v>0</v>
      </c>
      <c r="D231" s="49">
        <f t="shared" si="119"/>
        <v>0</v>
      </c>
      <c r="E231" s="49">
        <f t="shared" si="120"/>
        <v>0</v>
      </c>
      <c r="F231" s="49">
        <f t="shared" si="121"/>
        <v>0</v>
      </c>
      <c r="G231" s="49">
        <f t="shared" si="122"/>
        <v>0</v>
      </c>
      <c r="H231" s="49">
        <f t="shared" si="123"/>
        <v>0</v>
      </c>
      <c r="I231" s="7" t="b">
        <f t="shared" si="116"/>
        <v>1</v>
      </c>
      <c r="L231" s="4">
        <f t="shared" si="124"/>
        <v>0</v>
      </c>
      <c r="M231" s="4">
        <f>IFERROR(VLOOKUP($A231,동부영업본부IU!$A:$G,3,FALSE),0)</f>
        <v>0</v>
      </c>
      <c r="N231" s="4">
        <f>IFERROR(VLOOKUP($A231,동부영업본부IU!$A:$G,4,FALSE),0)</f>
        <v>0</v>
      </c>
      <c r="O231" s="4">
        <f>IFERROR(VLOOKUP($A231,동부영업본부IU!$A:$G,5,FALSE),0)</f>
        <v>0</v>
      </c>
      <c r="P231" s="4">
        <f>IFERROR(VLOOKUP($A231,동부영업본부IU!$A:$G,6,FALSE),0)</f>
        <v>0</v>
      </c>
      <c r="Q231" s="4">
        <f>IFERROR(VLOOKUP($A231,동부영업본부IU!$A:$G,7,FALSE),0)</f>
        <v>0</v>
      </c>
      <c r="R231" s="4" t="b">
        <f t="shared" si="129"/>
        <v>1</v>
      </c>
      <c r="U231" s="7">
        <f t="shared" si="125"/>
        <v>0</v>
      </c>
      <c r="V231" s="4">
        <f t="shared" si="113"/>
        <v>0</v>
      </c>
      <c r="W231" s="4">
        <f t="shared" si="114"/>
        <v>0</v>
      </c>
      <c r="X231" s="4">
        <f t="shared" si="115"/>
        <v>0</v>
      </c>
      <c r="Y231" s="4">
        <f t="shared" si="112"/>
        <v>0</v>
      </c>
      <c r="Z231" s="4" t="b">
        <f t="shared" si="117"/>
        <v>1</v>
      </c>
    </row>
    <row r="232" spans="1:26" ht="16" x14ac:dyDescent="0.25">
      <c r="A232" s="25" t="s">
        <v>250</v>
      </c>
      <c r="B232" s="49">
        <f t="shared" si="126"/>
        <v>0</v>
      </c>
      <c r="C232" s="49">
        <f t="shared" si="118"/>
        <v>0</v>
      </c>
      <c r="D232" s="49">
        <f t="shared" si="119"/>
        <v>0</v>
      </c>
      <c r="E232" s="49">
        <f t="shared" si="120"/>
        <v>0</v>
      </c>
      <c r="F232" s="49">
        <f t="shared" si="121"/>
        <v>0</v>
      </c>
      <c r="G232" s="49">
        <f t="shared" si="122"/>
        <v>0</v>
      </c>
      <c r="H232" s="49">
        <f t="shared" si="123"/>
        <v>0</v>
      </c>
      <c r="I232" s="7" t="b">
        <f t="shared" si="116"/>
        <v>1</v>
      </c>
      <c r="L232" s="4">
        <f t="shared" si="124"/>
        <v>0</v>
      </c>
      <c r="M232" s="4">
        <f>IFERROR(VLOOKUP($A232,동부영업본부IU!$A:$G,3,FALSE),0)</f>
        <v>0</v>
      </c>
      <c r="N232" s="4">
        <f>IFERROR(VLOOKUP($A232,동부영업본부IU!$A:$G,4,FALSE),0)</f>
        <v>0</v>
      </c>
      <c r="O232" s="4">
        <f>IFERROR(VLOOKUP($A232,동부영업본부IU!$A:$G,5,FALSE),0)</f>
        <v>0</v>
      </c>
      <c r="P232" s="4">
        <f>IFERROR(VLOOKUP($A232,동부영업본부IU!$A:$G,6,FALSE),0)</f>
        <v>0</v>
      </c>
      <c r="Q232" s="4">
        <f>IFERROR(VLOOKUP($A232,동부영업본부IU!$A:$G,7,FALSE),0)</f>
        <v>0</v>
      </c>
      <c r="R232" s="4" t="b">
        <f t="shared" si="129"/>
        <v>1</v>
      </c>
      <c r="U232" s="7">
        <f t="shared" si="125"/>
        <v>0</v>
      </c>
      <c r="V232" s="4">
        <f t="shared" si="113"/>
        <v>0</v>
      </c>
      <c r="W232" s="4">
        <f t="shared" si="114"/>
        <v>0</v>
      </c>
      <c r="X232" s="4">
        <f t="shared" si="115"/>
        <v>0</v>
      </c>
      <c r="Y232" s="4">
        <f t="shared" si="112"/>
        <v>0</v>
      </c>
      <c r="Z232" s="4" t="b">
        <f t="shared" si="117"/>
        <v>1</v>
      </c>
    </row>
    <row r="233" spans="1:26" ht="16" x14ac:dyDescent="0.25">
      <c r="A233" s="26" t="s">
        <v>113</v>
      </c>
      <c r="B233" s="49">
        <f t="shared" si="126"/>
        <v>0</v>
      </c>
      <c r="C233" s="49">
        <f t="shared" si="118"/>
        <v>0</v>
      </c>
      <c r="D233" s="49">
        <f t="shared" si="119"/>
        <v>0</v>
      </c>
      <c r="E233" s="49">
        <f t="shared" si="120"/>
        <v>0</v>
      </c>
      <c r="F233" s="49">
        <f t="shared" si="121"/>
        <v>0</v>
      </c>
      <c r="G233" s="49">
        <f t="shared" si="122"/>
        <v>0</v>
      </c>
      <c r="H233" s="49">
        <f t="shared" si="123"/>
        <v>0</v>
      </c>
      <c r="I233" s="7" t="b">
        <f t="shared" si="116"/>
        <v>1</v>
      </c>
      <c r="L233" s="4">
        <f t="shared" si="124"/>
        <v>0</v>
      </c>
      <c r="M233" s="4">
        <f>IFERROR(VLOOKUP($A233,동부영업본부IU!$A:$G,3,FALSE),0)</f>
        <v>0</v>
      </c>
      <c r="N233" s="4">
        <f>IFERROR(VLOOKUP($A233,동부영업본부IU!$A:$G,4,FALSE),0)</f>
        <v>0</v>
      </c>
      <c r="O233" s="4">
        <f>IFERROR(VLOOKUP($A233,동부영업본부IU!$A:$G,5,FALSE),0)</f>
        <v>0</v>
      </c>
      <c r="P233" s="4">
        <f>IFERROR(VLOOKUP($A233,동부영업본부IU!$A:$G,6,FALSE),0)</f>
        <v>0</v>
      </c>
      <c r="Q233" s="4">
        <f>IFERROR(VLOOKUP($A233,동부영업본부IU!$A:$G,7,FALSE),0)</f>
        <v>0</v>
      </c>
      <c r="R233" s="4" t="b">
        <f t="shared" si="129"/>
        <v>1</v>
      </c>
      <c r="U233" s="7">
        <f t="shared" si="125"/>
        <v>0</v>
      </c>
      <c r="V233" s="4">
        <f t="shared" si="113"/>
        <v>0</v>
      </c>
      <c r="W233" s="4">
        <f t="shared" si="114"/>
        <v>0</v>
      </c>
      <c r="X233" s="4">
        <f t="shared" si="115"/>
        <v>0</v>
      </c>
      <c r="Y233" s="4">
        <f t="shared" si="112"/>
        <v>0</v>
      </c>
      <c r="Z233" s="4" t="b">
        <f t="shared" si="117"/>
        <v>1</v>
      </c>
    </row>
    <row r="234" spans="1:26" ht="16" x14ac:dyDescent="0.25">
      <c r="A234" s="24" t="s">
        <v>114</v>
      </c>
      <c r="B234" s="49">
        <f t="shared" si="126"/>
        <v>0</v>
      </c>
      <c r="C234" s="49">
        <f t="shared" si="118"/>
        <v>0</v>
      </c>
      <c r="D234" s="49">
        <f t="shared" si="119"/>
        <v>0</v>
      </c>
      <c r="E234" s="49">
        <f t="shared" si="120"/>
        <v>0</v>
      </c>
      <c r="F234" s="49">
        <f t="shared" si="121"/>
        <v>0</v>
      </c>
      <c r="G234" s="49">
        <f t="shared" si="122"/>
        <v>0</v>
      </c>
      <c r="H234" s="49">
        <f t="shared" si="123"/>
        <v>0</v>
      </c>
      <c r="I234" s="7" t="b">
        <f t="shared" si="116"/>
        <v>1</v>
      </c>
      <c r="L234" s="4">
        <f t="shared" si="124"/>
        <v>0</v>
      </c>
      <c r="M234" s="4">
        <f>IFERROR(VLOOKUP($A234,동부영업본부IU!$A:$G,3,FALSE),0)</f>
        <v>0</v>
      </c>
      <c r="N234" s="4">
        <f>IFERROR(VLOOKUP($A234,동부영업본부IU!$A:$G,4,FALSE),0)</f>
        <v>0</v>
      </c>
      <c r="O234" s="4">
        <f>IFERROR(VLOOKUP($A234,동부영업본부IU!$A:$G,5,FALSE),0)</f>
        <v>0</v>
      </c>
      <c r="P234" s="4">
        <f>IFERROR(VLOOKUP($A234,동부영업본부IU!$A:$G,6,FALSE),0)</f>
        <v>0</v>
      </c>
      <c r="Q234" s="4">
        <f>IFERROR(VLOOKUP($A234,동부영업본부IU!$A:$G,7,FALSE),0)</f>
        <v>0</v>
      </c>
      <c r="R234" s="4" t="b">
        <f t="shared" si="129"/>
        <v>1</v>
      </c>
      <c r="U234" s="7">
        <f t="shared" si="125"/>
        <v>0</v>
      </c>
      <c r="V234" s="4">
        <f t="shared" si="113"/>
        <v>0</v>
      </c>
      <c r="W234" s="4">
        <f t="shared" si="114"/>
        <v>0</v>
      </c>
      <c r="X234" s="4">
        <f t="shared" si="115"/>
        <v>0</v>
      </c>
      <c r="Y234" s="4">
        <f t="shared" si="112"/>
        <v>0</v>
      </c>
      <c r="Z234" s="4" t="b">
        <f t="shared" si="117"/>
        <v>1</v>
      </c>
    </row>
    <row r="235" spans="1:26" ht="16" x14ac:dyDescent="0.25">
      <c r="A235" s="33" t="s">
        <v>259</v>
      </c>
      <c r="B235" s="49">
        <f t="shared" si="126"/>
        <v>1008020355</v>
      </c>
      <c r="C235" s="49">
        <f t="shared" si="118"/>
        <v>555243818</v>
      </c>
      <c r="D235" s="49">
        <f t="shared" si="119"/>
        <v>271536448</v>
      </c>
      <c r="E235" s="49">
        <f t="shared" si="120"/>
        <v>-64642393.959869236</v>
      </c>
      <c r="F235" s="49">
        <f t="shared" si="121"/>
        <v>164236790</v>
      </c>
      <c r="G235" s="49">
        <f t="shared" si="122"/>
        <v>93863518</v>
      </c>
      <c r="H235" s="49">
        <f t="shared" si="123"/>
        <v>-12217825.040130757</v>
      </c>
      <c r="I235" s="7" t="b">
        <f>B235=SUM(C235:H235)</f>
        <v>1</v>
      </c>
      <c r="L235" s="4">
        <f>L26-L27</f>
        <v>1008020355</v>
      </c>
      <c r="M235" s="4">
        <f t="shared" ref="M235:Q235" si="130">M26-M27</f>
        <v>-76860219</v>
      </c>
      <c r="N235" s="4">
        <f t="shared" si="130"/>
        <v>555243818</v>
      </c>
      <c r="O235" s="4">
        <f t="shared" si="130"/>
        <v>271536448</v>
      </c>
      <c r="P235" s="4">
        <f t="shared" si="130"/>
        <v>164236790</v>
      </c>
      <c r="Q235" s="4">
        <f t="shared" si="130"/>
        <v>93863518</v>
      </c>
      <c r="R235" s="4" t="b">
        <f t="shared" si="129"/>
        <v>1</v>
      </c>
      <c r="S235" s="165" t="e">
        <f>L235=동부영업본부IU!#REF!</f>
        <v>#REF!</v>
      </c>
      <c r="U235" s="7">
        <f t="shared" si="125"/>
        <v>-76860219</v>
      </c>
      <c r="V235" s="4">
        <f t="shared" si="113"/>
        <v>-35372213.775818005</v>
      </c>
      <c r="W235" s="4">
        <f t="shared" si="114"/>
        <v>-29270180.184051234</v>
      </c>
      <c r="X235" s="4">
        <f t="shared" si="115"/>
        <v>-7202186.8902301481</v>
      </c>
      <c r="Y235" s="4">
        <f t="shared" si="112"/>
        <v>-5015638.1499006096</v>
      </c>
      <c r="Z235" s="4" t="b">
        <f t="shared" si="117"/>
        <v>1</v>
      </c>
    </row>
    <row r="236" spans="1:26" ht="16" x14ac:dyDescent="0.25">
      <c r="A236" s="24" t="s">
        <v>115</v>
      </c>
      <c r="B236" s="49">
        <f t="shared" si="126"/>
        <v>0</v>
      </c>
      <c r="C236" s="49">
        <f t="shared" si="118"/>
        <v>0</v>
      </c>
      <c r="D236" s="49">
        <f t="shared" si="119"/>
        <v>0</v>
      </c>
      <c r="E236" s="49">
        <f t="shared" si="120"/>
        <v>0</v>
      </c>
      <c r="F236" s="49">
        <f t="shared" si="121"/>
        <v>0</v>
      </c>
      <c r="G236" s="49">
        <f t="shared" si="122"/>
        <v>0</v>
      </c>
      <c r="H236" s="49">
        <f t="shared" si="123"/>
        <v>0</v>
      </c>
      <c r="I236" s="7" t="b">
        <f t="shared" si="116"/>
        <v>1</v>
      </c>
      <c r="L236" s="4">
        <f t="shared" si="124"/>
        <v>0</v>
      </c>
      <c r="M236" s="4">
        <f>IFERROR(VLOOKUP($A236,동부영업본부IU!$A:$G,3,FALSE),0)</f>
        <v>0</v>
      </c>
      <c r="N236" s="4">
        <f>IFERROR(VLOOKUP($A236,동부영업본부IU!$A:$G,4,FALSE),0)</f>
        <v>0</v>
      </c>
      <c r="O236" s="4">
        <f>IFERROR(VLOOKUP($A236,동부영업본부IU!$A:$G,5,FALSE),0)</f>
        <v>0</v>
      </c>
      <c r="P236" s="4">
        <f>IFERROR(VLOOKUP($A236,동부영업본부IU!$A:$G,6,FALSE),0)</f>
        <v>0</v>
      </c>
      <c r="Q236" s="4">
        <f>IFERROR(VLOOKUP($A236,동부영업본부IU!$A:$G,7,FALSE),0)</f>
        <v>0</v>
      </c>
      <c r="R236" s="4" t="b">
        <f t="shared" si="129"/>
        <v>1</v>
      </c>
      <c r="U236" s="7">
        <f t="shared" si="125"/>
        <v>0</v>
      </c>
      <c r="V236" s="4">
        <f t="shared" si="113"/>
        <v>0</v>
      </c>
      <c r="W236" s="4">
        <f t="shared" si="114"/>
        <v>0</v>
      </c>
      <c r="X236" s="4">
        <f t="shared" si="115"/>
        <v>0</v>
      </c>
      <c r="Y236" s="4">
        <f t="shared" si="112"/>
        <v>0</v>
      </c>
      <c r="Z236" s="4" t="b">
        <f t="shared" si="117"/>
        <v>1</v>
      </c>
    </row>
    <row r="237" spans="1:26" ht="16" x14ac:dyDescent="0.25">
      <c r="A237" s="23" t="s">
        <v>179</v>
      </c>
      <c r="B237" s="49">
        <f t="shared" si="126"/>
        <v>0</v>
      </c>
      <c r="C237" s="49">
        <f t="shared" si="118"/>
        <v>0</v>
      </c>
      <c r="D237" s="49">
        <f t="shared" si="119"/>
        <v>0</v>
      </c>
      <c r="E237" s="49">
        <f t="shared" si="120"/>
        <v>0</v>
      </c>
      <c r="F237" s="49">
        <f t="shared" si="121"/>
        <v>0</v>
      </c>
      <c r="G237" s="49">
        <f t="shared" si="122"/>
        <v>0</v>
      </c>
      <c r="H237" s="49">
        <f t="shared" si="123"/>
        <v>0</v>
      </c>
      <c r="I237" s="7" t="b">
        <f t="shared" si="116"/>
        <v>1</v>
      </c>
      <c r="L237" s="4">
        <f t="shared" si="124"/>
        <v>0</v>
      </c>
      <c r="M237" s="4">
        <f>IFERROR(VLOOKUP($A237,동부영업본부IU!$A:$G,3,FALSE),0)</f>
        <v>0</v>
      </c>
      <c r="N237" s="4">
        <f>IFERROR(VLOOKUP($A237,동부영업본부IU!$A:$G,4,FALSE),0)</f>
        <v>0</v>
      </c>
      <c r="O237" s="4">
        <f>IFERROR(VLOOKUP($A237,동부영업본부IU!$A:$G,5,FALSE),0)</f>
        <v>0</v>
      </c>
      <c r="P237" s="4">
        <f>IFERROR(VLOOKUP($A237,동부영업본부IU!$A:$G,6,FALSE),0)</f>
        <v>0</v>
      </c>
      <c r="Q237" s="4">
        <f>IFERROR(VLOOKUP($A237,동부영업본부IU!$A:$G,7,FALSE),0)</f>
        <v>0</v>
      </c>
      <c r="R237" s="4" t="b">
        <f t="shared" si="129"/>
        <v>1</v>
      </c>
      <c r="U237" s="7">
        <f t="shared" ref="U237:U254" si="131">M237</f>
        <v>0</v>
      </c>
      <c r="V237" s="4">
        <f t="shared" si="113"/>
        <v>0</v>
      </c>
      <c r="W237" s="4">
        <f t="shared" si="114"/>
        <v>0</v>
      </c>
      <c r="X237" s="4">
        <f t="shared" si="115"/>
        <v>0</v>
      </c>
      <c r="Y237" s="4">
        <f t="shared" si="112"/>
        <v>0</v>
      </c>
      <c r="Z237" s="4" t="b">
        <f t="shared" si="117"/>
        <v>1</v>
      </c>
    </row>
    <row r="238" spans="1:26" ht="16" x14ac:dyDescent="0.25">
      <c r="A238" s="23" t="s">
        <v>180</v>
      </c>
      <c r="B238" s="49">
        <f t="shared" si="126"/>
        <v>0</v>
      </c>
      <c r="C238" s="49">
        <f t="shared" si="118"/>
        <v>0</v>
      </c>
      <c r="D238" s="49">
        <f t="shared" si="119"/>
        <v>0</v>
      </c>
      <c r="E238" s="49">
        <f t="shared" si="120"/>
        <v>0</v>
      </c>
      <c r="F238" s="49">
        <f t="shared" si="121"/>
        <v>0</v>
      </c>
      <c r="G238" s="49">
        <f t="shared" si="122"/>
        <v>0</v>
      </c>
      <c r="H238" s="49">
        <f t="shared" si="123"/>
        <v>0</v>
      </c>
      <c r="I238" s="7" t="b">
        <f t="shared" si="116"/>
        <v>1</v>
      </c>
      <c r="L238" s="4">
        <f t="shared" si="124"/>
        <v>0</v>
      </c>
      <c r="M238" s="4">
        <f>IFERROR(VLOOKUP($A238,동부영업본부IU!$A:$G,3,FALSE),0)</f>
        <v>0</v>
      </c>
      <c r="N238" s="4">
        <f>IFERROR(VLOOKUP($A238,동부영업본부IU!$A:$G,4,FALSE),0)</f>
        <v>0</v>
      </c>
      <c r="O238" s="4">
        <f>IFERROR(VLOOKUP($A238,동부영업본부IU!$A:$G,5,FALSE),0)</f>
        <v>0</v>
      </c>
      <c r="P238" s="4">
        <f>IFERROR(VLOOKUP($A238,동부영업본부IU!$A:$G,6,FALSE),0)</f>
        <v>0</v>
      </c>
      <c r="Q238" s="4">
        <f>IFERROR(VLOOKUP($A238,동부영업본부IU!$A:$G,7,FALSE),0)</f>
        <v>0</v>
      </c>
      <c r="R238" s="4" t="b">
        <f t="shared" si="129"/>
        <v>1</v>
      </c>
      <c r="U238" s="7">
        <f t="shared" si="131"/>
        <v>0</v>
      </c>
      <c r="V238" s="4">
        <f t="shared" si="113"/>
        <v>0</v>
      </c>
      <c r="W238" s="4">
        <f t="shared" si="114"/>
        <v>0</v>
      </c>
      <c r="X238" s="4">
        <f t="shared" si="115"/>
        <v>0</v>
      </c>
      <c r="Y238" s="4">
        <f t="shared" ref="Y238:Y254" si="132">$U238*Q$262</f>
        <v>0</v>
      </c>
      <c r="Z238" s="4" t="b">
        <f t="shared" si="117"/>
        <v>1</v>
      </c>
    </row>
    <row r="239" spans="1:26" ht="16" x14ac:dyDescent="0.25">
      <c r="A239" s="23" t="s">
        <v>335</v>
      </c>
      <c r="B239" s="49">
        <f t="shared" ref="B239" si="133">L239</f>
        <v>0</v>
      </c>
      <c r="C239" s="49">
        <f t="shared" si="118"/>
        <v>0</v>
      </c>
      <c r="D239" s="49">
        <f t="shared" si="119"/>
        <v>0</v>
      </c>
      <c r="E239" s="49">
        <f t="shared" si="120"/>
        <v>0</v>
      </c>
      <c r="F239" s="49">
        <f t="shared" si="121"/>
        <v>0</v>
      </c>
      <c r="G239" s="49">
        <f t="shared" si="122"/>
        <v>0</v>
      </c>
      <c r="H239" s="49">
        <f t="shared" si="123"/>
        <v>0</v>
      </c>
      <c r="I239" s="7" t="b">
        <f t="shared" si="116"/>
        <v>1</v>
      </c>
      <c r="L239" s="4">
        <f t="shared" si="124"/>
        <v>0</v>
      </c>
      <c r="M239" s="4">
        <f>IFERROR(VLOOKUP($A239,동부영업본부IU!$A:$G,3,FALSE),0)</f>
        <v>0</v>
      </c>
      <c r="N239" s="4">
        <f>IFERROR(VLOOKUP($A239,동부영업본부IU!$A:$G,4,FALSE),0)</f>
        <v>0</v>
      </c>
      <c r="O239" s="4">
        <f>IFERROR(VLOOKUP($A239,동부영업본부IU!$A:$G,5,FALSE),0)</f>
        <v>0</v>
      </c>
      <c r="P239" s="4">
        <f>IFERROR(VLOOKUP($A239,동부영업본부IU!$A:$G,6,FALSE),0)</f>
        <v>0</v>
      </c>
      <c r="Q239" s="4">
        <f>IFERROR(VLOOKUP($A239,동부영업본부IU!$A:$G,7,FALSE),0)</f>
        <v>0</v>
      </c>
      <c r="R239" s="4" t="b">
        <f t="shared" si="129"/>
        <v>1</v>
      </c>
      <c r="U239" s="7">
        <f t="shared" si="131"/>
        <v>0</v>
      </c>
      <c r="V239" s="4">
        <f t="shared" si="113"/>
        <v>0</v>
      </c>
      <c r="W239" s="4">
        <f t="shared" si="114"/>
        <v>0</v>
      </c>
      <c r="X239" s="4">
        <f t="shared" si="115"/>
        <v>0</v>
      </c>
      <c r="Y239" s="4">
        <f t="shared" si="132"/>
        <v>0</v>
      </c>
      <c r="Z239" s="4" t="b">
        <f t="shared" si="117"/>
        <v>1</v>
      </c>
    </row>
    <row r="240" spans="1:26" ht="16" x14ac:dyDescent="0.25">
      <c r="A240" s="23" t="s">
        <v>251</v>
      </c>
      <c r="B240" s="49">
        <f t="shared" si="126"/>
        <v>0</v>
      </c>
      <c r="C240" s="49">
        <f t="shared" si="118"/>
        <v>0</v>
      </c>
      <c r="D240" s="49">
        <f t="shared" si="119"/>
        <v>0</v>
      </c>
      <c r="E240" s="49">
        <f t="shared" si="120"/>
        <v>0</v>
      </c>
      <c r="F240" s="49">
        <f t="shared" si="121"/>
        <v>0</v>
      </c>
      <c r="G240" s="49">
        <f t="shared" si="122"/>
        <v>0</v>
      </c>
      <c r="H240" s="49">
        <f t="shared" si="123"/>
        <v>0</v>
      </c>
      <c r="I240" s="7" t="b">
        <f t="shared" si="116"/>
        <v>1</v>
      </c>
      <c r="L240" s="4">
        <f t="shared" si="124"/>
        <v>0</v>
      </c>
      <c r="M240" s="4">
        <f>IFERROR(VLOOKUP($A240,동부영업본부IU!$A:$G,3,FALSE),0)</f>
        <v>0</v>
      </c>
      <c r="N240" s="4">
        <f>IFERROR(VLOOKUP($A240,동부영업본부IU!$A:$G,4,FALSE),0)</f>
        <v>0</v>
      </c>
      <c r="O240" s="4">
        <f>IFERROR(VLOOKUP($A240,동부영업본부IU!$A:$G,5,FALSE),0)</f>
        <v>0</v>
      </c>
      <c r="P240" s="4">
        <f>IFERROR(VLOOKUP($A240,동부영업본부IU!$A:$G,6,FALSE),0)</f>
        <v>0</v>
      </c>
      <c r="Q240" s="4">
        <f>IFERROR(VLOOKUP($A240,동부영업본부IU!$A:$G,7,FALSE),0)</f>
        <v>0</v>
      </c>
      <c r="R240" s="4" t="b">
        <f t="shared" si="129"/>
        <v>1</v>
      </c>
      <c r="U240" s="7">
        <f t="shared" si="131"/>
        <v>0</v>
      </c>
      <c r="V240" s="4">
        <f t="shared" si="113"/>
        <v>0</v>
      </c>
      <c r="W240" s="4">
        <f t="shared" si="114"/>
        <v>0</v>
      </c>
      <c r="X240" s="4">
        <f t="shared" si="115"/>
        <v>0</v>
      </c>
      <c r="Y240" s="4">
        <f t="shared" si="132"/>
        <v>0</v>
      </c>
      <c r="Z240" s="4" t="b">
        <f t="shared" si="117"/>
        <v>1</v>
      </c>
    </row>
    <row r="241" spans="1:26" ht="16" x14ac:dyDescent="0.25">
      <c r="A241" s="112" t="s">
        <v>283</v>
      </c>
      <c r="B241" s="49">
        <f t="shared" ref="B241" si="134">L241</f>
        <v>0</v>
      </c>
      <c r="C241" s="49">
        <f t="shared" si="118"/>
        <v>0</v>
      </c>
      <c r="D241" s="49">
        <f t="shared" si="119"/>
        <v>0</v>
      </c>
      <c r="E241" s="49">
        <f t="shared" si="120"/>
        <v>0</v>
      </c>
      <c r="F241" s="49">
        <f t="shared" si="121"/>
        <v>0</v>
      </c>
      <c r="G241" s="49">
        <f t="shared" si="122"/>
        <v>0</v>
      </c>
      <c r="H241" s="49">
        <f t="shared" si="123"/>
        <v>0</v>
      </c>
      <c r="I241" s="7" t="b">
        <f t="shared" si="116"/>
        <v>1</v>
      </c>
      <c r="L241" s="4">
        <f t="shared" si="124"/>
        <v>0</v>
      </c>
      <c r="M241" s="4">
        <f>IFERROR(VLOOKUP($A241,동부영업본부IU!$A:$G,3,FALSE),0)</f>
        <v>0</v>
      </c>
      <c r="N241" s="4">
        <f>IFERROR(VLOOKUP($A241,동부영업본부IU!$A:$G,4,FALSE),0)</f>
        <v>0</v>
      </c>
      <c r="O241" s="4">
        <f>IFERROR(VLOOKUP($A241,동부영업본부IU!$A:$G,5,FALSE),0)</f>
        <v>0</v>
      </c>
      <c r="P241" s="4">
        <f>IFERROR(VLOOKUP($A241,동부영업본부IU!$A:$G,6,FALSE),0)</f>
        <v>0</v>
      </c>
      <c r="Q241" s="4">
        <f>IFERROR(VLOOKUP($A241,동부영업본부IU!$A:$G,7,FALSE),0)</f>
        <v>0</v>
      </c>
      <c r="R241" s="4" t="b">
        <f t="shared" si="129"/>
        <v>1</v>
      </c>
      <c r="U241" s="7">
        <f t="shared" si="131"/>
        <v>0</v>
      </c>
      <c r="V241" s="4">
        <f t="shared" si="113"/>
        <v>0</v>
      </c>
      <c r="W241" s="4">
        <f t="shared" si="114"/>
        <v>0</v>
      </c>
      <c r="X241" s="4">
        <f t="shared" si="115"/>
        <v>0</v>
      </c>
      <c r="Y241" s="4">
        <f t="shared" si="132"/>
        <v>0</v>
      </c>
      <c r="Z241" s="4" t="b">
        <f t="shared" si="117"/>
        <v>1</v>
      </c>
    </row>
    <row r="242" spans="1:26" ht="16" x14ac:dyDescent="0.25">
      <c r="A242" s="56" t="s">
        <v>302</v>
      </c>
      <c r="B242" s="49">
        <f t="shared" ref="B242" si="135">L242</f>
        <v>0</v>
      </c>
      <c r="C242" s="49">
        <f t="shared" si="118"/>
        <v>0</v>
      </c>
      <c r="D242" s="49">
        <f t="shared" si="119"/>
        <v>0</v>
      </c>
      <c r="E242" s="49">
        <f t="shared" si="120"/>
        <v>0</v>
      </c>
      <c r="F242" s="49">
        <f t="shared" si="121"/>
        <v>0</v>
      </c>
      <c r="G242" s="49">
        <f t="shared" si="122"/>
        <v>0</v>
      </c>
      <c r="H242" s="49">
        <f t="shared" si="123"/>
        <v>0</v>
      </c>
      <c r="I242" s="7" t="b">
        <f t="shared" si="116"/>
        <v>1</v>
      </c>
      <c r="L242" s="4">
        <f t="shared" si="124"/>
        <v>0</v>
      </c>
      <c r="M242" s="4">
        <f>IFERROR(VLOOKUP($A242,동부영업본부IU!$A:$G,3,FALSE),0)</f>
        <v>0</v>
      </c>
      <c r="N242" s="4">
        <f>IFERROR(VLOOKUP($A242,동부영업본부IU!$A:$G,4,FALSE),0)</f>
        <v>0</v>
      </c>
      <c r="O242" s="4">
        <f>IFERROR(VLOOKUP($A242,동부영업본부IU!$A:$G,5,FALSE),0)</f>
        <v>0</v>
      </c>
      <c r="P242" s="4">
        <f>IFERROR(VLOOKUP($A242,동부영업본부IU!$A:$G,6,FALSE),0)</f>
        <v>0</v>
      </c>
      <c r="Q242" s="4">
        <f>IFERROR(VLOOKUP($A242,동부영업본부IU!$A:$G,7,FALSE),0)</f>
        <v>0</v>
      </c>
      <c r="R242" s="4" t="b">
        <f t="shared" si="129"/>
        <v>1</v>
      </c>
      <c r="U242" s="7">
        <f t="shared" si="131"/>
        <v>0</v>
      </c>
      <c r="V242" s="4">
        <f t="shared" si="113"/>
        <v>0</v>
      </c>
      <c r="W242" s="4">
        <f t="shared" si="114"/>
        <v>0</v>
      </c>
      <c r="X242" s="4">
        <f t="shared" si="115"/>
        <v>0</v>
      </c>
      <c r="Y242" s="4">
        <f t="shared" si="132"/>
        <v>0</v>
      </c>
      <c r="Z242" s="4" t="b">
        <f t="shared" si="117"/>
        <v>1</v>
      </c>
    </row>
    <row r="243" spans="1:26" ht="16" x14ac:dyDescent="0.25">
      <c r="A243" s="23" t="s">
        <v>181</v>
      </c>
      <c r="B243" s="49">
        <f t="shared" si="126"/>
        <v>0</v>
      </c>
      <c r="C243" s="49">
        <f t="shared" si="118"/>
        <v>0</v>
      </c>
      <c r="D243" s="49">
        <f t="shared" si="119"/>
        <v>0</v>
      </c>
      <c r="E243" s="49">
        <f t="shared" si="120"/>
        <v>0</v>
      </c>
      <c r="F243" s="49">
        <f t="shared" si="121"/>
        <v>0</v>
      </c>
      <c r="G243" s="49">
        <f t="shared" si="122"/>
        <v>0</v>
      </c>
      <c r="H243" s="49">
        <f t="shared" si="123"/>
        <v>0</v>
      </c>
      <c r="I243" s="7" t="b">
        <f t="shared" si="116"/>
        <v>1</v>
      </c>
      <c r="L243" s="4">
        <f t="shared" si="124"/>
        <v>0</v>
      </c>
      <c r="M243" s="4">
        <f>IFERROR(VLOOKUP($A243,동부영업본부IU!$A:$G,3,FALSE),0)</f>
        <v>0</v>
      </c>
      <c r="N243" s="4">
        <f>IFERROR(VLOOKUP($A243,동부영업본부IU!$A:$G,4,FALSE),0)</f>
        <v>0</v>
      </c>
      <c r="O243" s="4">
        <f>IFERROR(VLOOKUP($A243,동부영업본부IU!$A:$G,5,FALSE),0)</f>
        <v>0</v>
      </c>
      <c r="P243" s="4">
        <f>IFERROR(VLOOKUP($A243,동부영업본부IU!$A:$G,6,FALSE),0)</f>
        <v>0</v>
      </c>
      <c r="Q243" s="4">
        <f>IFERROR(VLOOKUP($A243,동부영업본부IU!$A:$G,7,FALSE),0)</f>
        <v>0</v>
      </c>
      <c r="R243" s="4" t="b">
        <f t="shared" si="129"/>
        <v>1</v>
      </c>
      <c r="U243" s="7">
        <f t="shared" si="131"/>
        <v>0</v>
      </c>
      <c r="V243" s="4">
        <f t="shared" si="113"/>
        <v>0</v>
      </c>
      <c r="W243" s="4">
        <f t="shared" si="114"/>
        <v>0</v>
      </c>
      <c r="X243" s="4">
        <f t="shared" si="115"/>
        <v>0</v>
      </c>
      <c r="Y243" s="4">
        <f t="shared" si="132"/>
        <v>0</v>
      </c>
      <c r="Z243" s="4" t="b">
        <f t="shared" si="117"/>
        <v>1</v>
      </c>
    </row>
    <row r="244" spans="1:26" ht="16" x14ac:dyDescent="0.25">
      <c r="A244" s="23" t="s">
        <v>252</v>
      </c>
      <c r="B244" s="49">
        <f t="shared" si="126"/>
        <v>0</v>
      </c>
      <c r="C244" s="49">
        <f t="shared" si="118"/>
        <v>0</v>
      </c>
      <c r="D244" s="49">
        <f t="shared" si="119"/>
        <v>0</v>
      </c>
      <c r="E244" s="49">
        <f t="shared" si="120"/>
        <v>0</v>
      </c>
      <c r="F244" s="49">
        <f t="shared" si="121"/>
        <v>0</v>
      </c>
      <c r="G244" s="49">
        <f t="shared" si="122"/>
        <v>0</v>
      </c>
      <c r="H244" s="49">
        <f t="shared" si="123"/>
        <v>0</v>
      </c>
      <c r="I244" s="7" t="b">
        <f t="shared" si="116"/>
        <v>1</v>
      </c>
      <c r="L244" s="4">
        <f t="shared" si="124"/>
        <v>0</v>
      </c>
      <c r="M244" s="4">
        <f>IFERROR(VLOOKUP($A244,동부영업본부IU!$A:$G,3,FALSE),0)</f>
        <v>0</v>
      </c>
      <c r="N244" s="4">
        <f>IFERROR(VLOOKUP($A244,동부영업본부IU!$A:$G,4,FALSE),0)</f>
        <v>0</v>
      </c>
      <c r="O244" s="4">
        <f>IFERROR(VLOOKUP($A244,동부영업본부IU!$A:$G,5,FALSE),0)</f>
        <v>0</v>
      </c>
      <c r="P244" s="4">
        <f>IFERROR(VLOOKUP($A244,동부영업본부IU!$A:$G,6,FALSE),0)</f>
        <v>0</v>
      </c>
      <c r="Q244" s="4">
        <f>IFERROR(VLOOKUP($A244,동부영업본부IU!$A:$G,7,FALSE),0)</f>
        <v>0</v>
      </c>
      <c r="R244" s="4" t="b">
        <f t="shared" si="129"/>
        <v>1</v>
      </c>
      <c r="U244" s="7">
        <f t="shared" si="131"/>
        <v>0</v>
      </c>
      <c r="V244" s="4">
        <f t="shared" si="113"/>
        <v>0</v>
      </c>
      <c r="W244" s="4">
        <f t="shared" si="114"/>
        <v>0</v>
      </c>
      <c r="X244" s="4">
        <f t="shared" si="115"/>
        <v>0</v>
      </c>
      <c r="Y244" s="4">
        <f t="shared" si="132"/>
        <v>0</v>
      </c>
      <c r="Z244" s="4" t="b">
        <f t="shared" si="117"/>
        <v>1</v>
      </c>
    </row>
    <row r="245" spans="1:26" ht="16" x14ac:dyDescent="0.25">
      <c r="A245" s="24" t="s">
        <v>116</v>
      </c>
      <c r="B245" s="49">
        <f t="shared" si="126"/>
        <v>0</v>
      </c>
      <c r="C245" s="49">
        <f t="shared" si="118"/>
        <v>0</v>
      </c>
      <c r="D245" s="49">
        <f t="shared" si="119"/>
        <v>0</v>
      </c>
      <c r="E245" s="49">
        <f t="shared" si="120"/>
        <v>0</v>
      </c>
      <c r="F245" s="49">
        <f t="shared" si="121"/>
        <v>0</v>
      </c>
      <c r="G245" s="49">
        <f t="shared" si="122"/>
        <v>0</v>
      </c>
      <c r="H245" s="49">
        <f t="shared" si="123"/>
        <v>0</v>
      </c>
      <c r="I245" s="7" t="b">
        <f t="shared" si="116"/>
        <v>1</v>
      </c>
      <c r="L245" s="4">
        <f t="shared" si="124"/>
        <v>0</v>
      </c>
      <c r="M245" s="4">
        <f>IFERROR(VLOOKUP($A245,동부영업본부IU!$A:$G,3,FALSE),0)</f>
        <v>0</v>
      </c>
      <c r="N245" s="4">
        <f>IFERROR(VLOOKUP($A245,동부영업본부IU!$A:$G,4,FALSE),0)</f>
        <v>0</v>
      </c>
      <c r="O245" s="4">
        <f>IFERROR(VLOOKUP($A245,동부영업본부IU!$A:$G,5,FALSE),0)</f>
        <v>0</v>
      </c>
      <c r="P245" s="4">
        <f>IFERROR(VLOOKUP($A245,동부영업본부IU!$A:$G,6,FALSE),0)</f>
        <v>0</v>
      </c>
      <c r="Q245" s="4">
        <f>IFERROR(VLOOKUP($A245,동부영업본부IU!$A:$G,7,FALSE),0)</f>
        <v>0</v>
      </c>
      <c r="R245" s="4" t="b">
        <f t="shared" si="129"/>
        <v>1</v>
      </c>
      <c r="U245" s="7">
        <f t="shared" si="131"/>
        <v>0</v>
      </c>
      <c r="V245" s="4">
        <f t="shared" si="113"/>
        <v>0</v>
      </c>
      <c r="W245" s="4">
        <f t="shared" si="114"/>
        <v>0</v>
      </c>
      <c r="X245" s="4">
        <f t="shared" si="115"/>
        <v>0</v>
      </c>
      <c r="Y245" s="4">
        <f t="shared" si="132"/>
        <v>0</v>
      </c>
      <c r="Z245" s="4" t="b">
        <f t="shared" si="117"/>
        <v>1</v>
      </c>
    </row>
    <row r="246" spans="1:26" ht="16" x14ac:dyDescent="0.25">
      <c r="A246" s="23" t="s">
        <v>182</v>
      </c>
      <c r="B246" s="49">
        <f t="shared" si="126"/>
        <v>0</v>
      </c>
      <c r="C246" s="49">
        <f t="shared" si="118"/>
        <v>0</v>
      </c>
      <c r="D246" s="49">
        <f t="shared" si="119"/>
        <v>0</v>
      </c>
      <c r="E246" s="49">
        <f t="shared" si="120"/>
        <v>0</v>
      </c>
      <c r="F246" s="49">
        <f t="shared" si="121"/>
        <v>0</v>
      </c>
      <c r="G246" s="49">
        <f t="shared" si="122"/>
        <v>0</v>
      </c>
      <c r="H246" s="49">
        <f t="shared" si="123"/>
        <v>0</v>
      </c>
      <c r="I246" s="7" t="b">
        <f t="shared" si="116"/>
        <v>1</v>
      </c>
      <c r="L246" s="4">
        <f t="shared" si="124"/>
        <v>0</v>
      </c>
      <c r="M246" s="4">
        <f>IFERROR(VLOOKUP($A246,동부영업본부IU!$A:$G,3,FALSE),0)</f>
        <v>0</v>
      </c>
      <c r="N246" s="4">
        <f>IFERROR(VLOOKUP($A246,동부영업본부IU!$A:$G,4,FALSE),0)</f>
        <v>0</v>
      </c>
      <c r="O246" s="4">
        <f>IFERROR(VLOOKUP($A246,동부영업본부IU!$A:$G,5,FALSE),0)</f>
        <v>0</v>
      </c>
      <c r="P246" s="4">
        <f>IFERROR(VLOOKUP($A246,동부영업본부IU!$A:$G,6,FALSE),0)</f>
        <v>0</v>
      </c>
      <c r="Q246" s="4">
        <f>IFERROR(VLOOKUP($A246,동부영업본부IU!$A:$G,7,FALSE),0)</f>
        <v>0</v>
      </c>
      <c r="R246" s="4" t="b">
        <f t="shared" si="129"/>
        <v>1</v>
      </c>
      <c r="U246" s="7">
        <f t="shared" si="131"/>
        <v>0</v>
      </c>
      <c r="V246" s="4">
        <f t="shared" si="113"/>
        <v>0</v>
      </c>
      <c r="W246" s="4">
        <f t="shared" si="114"/>
        <v>0</v>
      </c>
      <c r="X246" s="4">
        <f t="shared" si="115"/>
        <v>0</v>
      </c>
      <c r="Y246" s="4">
        <f t="shared" si="132"/>
        <v>0</v>
      </c>
      <c r="Z246" s="4" t="b">
        <f t="shared" si="117"/>
        <v>1</v>
      </c>
    </row>
    <row r="247" spans="1:26" ht="16" x14ac:dyDescent="0.25">
      <c r="A247" s="23" t="s">
        <v>328</v>
      </c>
      <c r="B247" s="49">
        <f t="shared" ref="B247:B248" si="136">L247</f>
        <v>0</v>
      </c>
      <c r="C247" s="49">
        <f t="shared" si="118"/>
        <v>0</v>
      </c>
      <c r="D247" s="49">
        <f t="shared" si="119"/>
        <v>0</v>
      </c>
      <c r="E247" s="49">
        <f t="shared" si="120"/>
        <v>0</v>
      </c>
      <c r="F247" s="49">
        <f t="shared" si="121"/>
        <v>0</v>
      </c>
      <c r="G247" s="49">
        <f t="shared" si="122"/>
        <v>0</v>
      </c>
      <c r="H247" s="49">
        <f t="shared" si="123"/>
        <v>0</v>
      </c>
      <c r="I247" s="7" t="b">
        <f t="shared" si="116"/>
        <v>1</v>
      </c>
      <c r="L247" s="4">
        <f t="shared" si="124"/>
        <v>0</v>
      </c>
      <c r="M247" s="4">
        <f>IFERROR(VLOOKUP($A247,동부영업본부IU!$A:$G,3,FALSE),0)</f>
        <v>0</v>
      </c>
      <c r="N247" s="4">
        <f>IFERROR(VLOOKUP($A247,동부영업본부IU!$A:$G,4,FALSE),0)</f>
        <v>0</v>
      </c>
      <c r="O247" s="4">
        <f>IFERROR(VLOOKUP($A247,동부영업본부IU!$A:$G,5,FALSE),0)</f>
        <v>0</v>
      </c>
      <c r="P247" s="4">
        <f>IFERROR(VLOOKUP($A247,동부영업본부IU!$A:$G,6,FALSE),0)</f>
        <v>0</v>
      </c>
      <c r="Q247" s="4">
        <f>IFERROR(VLOOKUP($A247,동부영업본부IU!$A:$G,7,FALSE),0)</f>
        <v>0</v>
      </c>
      <c r="R247" s="4" t="b">
        <f t="shared" si="129"/>
        <v>1</v>
      </c>
      <c r="U247" s="7">
        <f t="shared" si="131"/>
        <v>0</v>
      </c>
      <c r="V247" s="4">
        <f t="shared" si="113"/>
        <v>0</v>
      </c>
      <c r="W247" s="4">
        <f t="shared" si="114"/>
        <v>0</v>
      </c>
      <c r="X247" s="4">
        <f t="shared" si="115"/>
        <v>0</v>
      </c>
      <c r="Y247" s="4">
        <f t="shared" si="132"/>
        <v>0</v>
      </c>
      <c r="Z247" s="4" t="b">
        <f t="shared" si="117"/>
        <v>1</v>
      </c>
    </row>
    <row r="248" spans="1:26" ht="16" x14ac:dyDescent="0.25">
      <c r="A248" s="23" t="s">
        <v>329</v>
      </c>
      <c r="B248" s="49">
        <f t="shared" si="136"/>
        <v>0</v>
      </c>
      <c r="C248" s="49">
        <f t="shared" si="118"/>
        <v>0</v>
      </c>
      <c r="D248" s="49">
        <f t="shared" si="119"/>
        <v>0</v>
      </c>
      <c r="E248" s="49">
        <f t="shared" si="120"/>
        <v>0</v>
      </c>
      <c r="F248" s="49">
        <f t="shared" si="121"/>
        <v>0</v>
      </c>
      <c r="G248" s="49">
        <f t="shared" si="122"/>
        <v>0</v>
      </c>
      <c r="H248" s="49">
        <f t="shared" si="123"/>
        <v>0</v>
      </c>
      <c r="I248" s="7" t="b">
        <f t="shared" si="116"/>
        <v>1</v>
      </c>
      <c r="L248" s="4">
        <f t="shared" si="124"/>
        <v>0</v>
      </c>
      <c r="M248" s="4">
        <f>IFERROR(VLOOKUP($A248,동부영업본부IU!$A:$G,3,FALSE),0)</f>
        <v>0</v>
      </c>
      <c r="N248" s="4">
        <f>IFERROR(VLOOKUP($A248,동부영업본부IU!$A:$G,4,FALSE),0)</f>
        <v>0</v>
      </c>
      <c r="O248" s="4">
        <f>IFERROR(VLOOKUP($A248,동부영업본부IU!$A:$G,5,FALSE),0)</f>
        <v>0</v>
      </c>
      <c r="P248" s="4">
        <f>IFERROR(VLOOKUP($A248,동부영업본부IU!$A:$G,6,FALSE),0)</f>
        <v>0</v>
      </c>
      <c r="Q248" s="4">
        <f>IFERROR(VLOOKUP($A248,동부영업본부IU!$A:$G,7,FALSE),0)</f>
        <v>0</v>
      </c>
      <c r="R248" s="4" t="b">
        <f t="shared" si="129"/>
        <v>1</v>
      </c>
      <c r="U248" s="7">
        <f t="shared" si="131"/>
        <v>0</v>
      </c>
      <c r="V248" s="4">
        <f t="shared" si="113"/>
        <v>0</v>
      </c>
      <c r="W248" s="4">
        <f t="shared" si="114"/>
        <v>0</v>
      </c>
      <c r="X248" s="4">
        <f t="shared" si="115"/>
        <v>0</v>
      </c>
      <c r="Y248" s="4">
        <f t="shared" si="132"/>
        <v>0</v>
      </c>
      <c r="Z248" s="4" t="b">
        <f t="shared" si="117"/>
        <v>1</v>
      </c>
    </row>
    <row r="249" spans="1:26" ht="16" x14ac:dyDescent="0.25">
      <c r="A249" s="23" t="s">
        <v>253</v>
      </c>
      <c r="B249" s="49">
        <f t="shared" si="126"/>
        <v>0</v>
      </c>
      <c r="C249" s="49">
        <f t="shared" si="118"/>
        <v>0</v>
      </c>
      <c r="D249" s="49">
        <f t="shared" si="119"/>
        <v>0</v>
      </c>
      <c r="E249" s="49">
        <f t="shared" si="120"/>
        <v>0</v>
      </c>
      <c r="F249" s="49">
        <f t="shared" si="121"/>
        <v>0</v>
      </c>
      <c r="G249" s="49">
        <f t="shared" si="122"/>
        <v>0</v>
      </c>
      <c r="H249" s="49">
        <f t="shared" si="123"/>
        <v>0</v>
      </c>
      <c r="I249" s="7" t="b">
        <f t="shared" si="116"/>
        <v>1</v>
      </c>
      <c r="L249" s="4">
        <f t="shared" si="124"/>
        <v>0</v>
      </c>
      <c r="M249" s="4">
        <f>IFERROR(VLOOKUP($A249,동부영업본부IU!$A:$G,3,FALSE),0)</f>
        <v>0</v>
      </c>
      <c r="N249" s="4">
        <f>IFERROR(VLOOKUP($A249,동부영업본부IU!$A:$G,4,FALSE),0)</f>
        <v>0</v>
      </c>
      <c r="O249" s="4">
        <f>IFERROR(VLOOKUP($A249,동부영업본부IU!$A:$G,5,FALSE),0)</f>
        <v>0</v>
      </c>
      <c r="P249" s="4">
        <f>IFERROR(VLOOKUP($A249,동부영업본부IU!$A:$G,6,FALSE),0)</f>
        <v>0</v>
      </c>
      <c r="Q249" s="4">
        <f>IFERROR(VLOOKUP($A249,동부영업본부IU!$A:$G,7,FALSE),0)</f>
        <v>0</v>
      </c>
      <c r="R249" s="4" t="b">
        <f t="shared" si="129"/>
        <v>1</v>
      </c>
      <c r="U249" s="7">
        <f t="shared" si="131"/>
        <v>0</v>
      </c>
      <c r="V249" s="4">
        <f t="shared" si="113"/>
        <v>0</v>
      </c>
      <c r="W249" s="4">
        <f t="shared" si="114"/>
        <v>0</v>
      </c>
      <c r="X249" s="4">
        <f t="shared" si="115"/>
        <v>0</v>
      </c>
      <c r="Y249" s="4">
        <f t="shared" si="132"/>
        <v>0</v>
      </c>
      <c r="Z249" s="4" t="b">
        <f t="shared" si="117"/>
        <v>1</v>
      </c>
    </row>
    <row r="250" spans="1:26" ht="16" x14ac:dyDescent="0.25">
      <c r="A250" s="23" t="s">
        <v>254</v>
      </c>
      <c r="B250" s="49">
        <f t="shared" si="126"/>
        <v>0</v>
      </c>
      <c r="C250" s="49">
        <f t="shared" si="118"/>
        <v>0</v>
      </c>
      <c r="D250" s="49">
        <f t="shared" si="119"/>
        <v>0</v>
      </c>
      <c r="E250" s="49">
        <f t="shared" si="120"/>
        <v>0</v>
      </c>
      <c r="F250" s="49">
        <f t="shared" si="121"/>
        <v>0</v>
      </c>
      <c r="G250" s="49">
        <f t="shared" si="122"/>
        <v>0</v>
      </c>
      <c r="H250" s="49">
        <f t="shared" si="123"/>
        <v>0</v>
      </c>
      <c r="I250" s="7" t="b">
        <f t="shared" si="116"/>
        <v>1</v>
      </c>
      <c r="L250" s="4">
        <f t="shared" si="124"/>
        <v>0</v>
      </c>
      <c r="M250" s="4">
        <f>IFERROR(VLOOKUP($A250,동부영업본부IU!$A:$G,3,FALSE),0)</f>
        <v>0</v>
      </c>
      <c r="N250" s="4">
        <f>IFERROR(VLOOKUP($A250,동부영업본부IU!$A:$G,4,FALSE),0)</f>
        <v>0</v>
      </c>
      <c r="O250" s="4">
        <f>IFERROR(VLOOKUP($A250,동부영업본부IU!$A:$G,5,FALSE),0)</f>
        <v>0</v>
      </c>
      <c r="P250" s="4">
        <f>IFERROR(VLOOKUP($A250,동부영업본부IU!$A:$G,6,FALSE),0)</f>
        <v>0</v>
      </c>
      <c r="Q250" s="4">
        <f>IFERROR(VLOOKUP($A250,동부영업본부IU!$A:$G,7,FALSE),0)</f>
        <v>0</v>
      </c>
      <c r="R250" s="4" t="b">
        <f t="shared" si="129"/>
        <v>1</v>
      </c>
      <c r="U250" s="7">
        <f t="shared" si="131"/>
        <v>0</v>
      </c>
      <c r="V250" s="4">
        <f t="shared" si="113"/>
        <v>0</v>
      </c>
      <c r="W250" s="4">
        <f t="shared" si="114"/>
        <v>0</v>
      </c>
      <c r="X250" s="4">
        <f t="shared" si="115"/>
        <v>0</v>
      </c>
      <c r="Y250" s="4">
        <f t="shared" si="132"/>
        <v>0</v>
      </c>
      <c r="Z250" s="4" t="b">
        <f t="shared" si="117"/>
        <v>1</v>
      </c>
    </row>
    <row r="251" spans="1:26" ht="16" x14ac:dyDescent="0.25">
      <c r="A251" s="23" t="s">
        <v>183</v>
      </c>
      <c r="B251" s="49">
        <f t="shared" si="126"/>
        <v>0</v>
      </c>
      <c r="C251" s="49">
        <f t="shared" si="118"/>
        <v>0</v>
      </c>
      <c r="D251" s="49">
        <f t="shared" si="119"/>
        <v>0</v>
      </c>
      <c r="E251" s="49">
        <f t="shared" si="120"/>
        <v>0</v>
      </c>
      <c r="F251" s="49">
        <f t="shared" si="121"/>
        <v>0</v>
      </c>
      <c r="G251" s="49">
        <f t="shared" si="122"/>
        <v>0</v>
      </c>
      <c r="H251" s="49">
        <f t="shared" si="123"/>
        <v>0</v>
      </c>
      <c r="I251" s="7" t="b">
        <f t="shared" si="116"/>
        <v>1</v>
      </c>
      <c r="L251" s="4">
        <f t="shared" si="124"/>
        <v>0</v>
      </c>
      <c r="M251" s="4">
        <f>IFERROR(VLOOKUP($A251,동부영업본부IU!$A:$G,3,FALSE),0)</f>
        <v>0</v>
      </c>
      <c r="N251" s="4">
        <f>IFERROR(VLOOKUP($A251,동부영업본부IU!$A:$G,4,FALSE),0)</f>
        <v>0</v>
      </c>
      <c r="O251" s="4">
        <f>IFERROR(VLOOKUP($A251,동부영업본부IU!$A:$G,5,FALSE),0)</f>
        <v>0</v>
      </c>
      <c r="P251" s="4">
        <f>IFERROR(VLOOKUP($A251,동부영업본부IU!$A:$G,6,FALSE),0)</f>
        <v>0</v>
      </c>
      <c r="Q251" s="4">
        <f>IFERROR(VLOOKUP($A251,동부영업본부IU!$A:$G,7,FALSE),0)</f>
        <v>0</v>
      </c>
      <c r="R251" s="4" t="b">
        <f t="shared" si="129"/>
        <v>1</v>
      </c>
      <c r="U251" s="7">
        <f t="shared" si="131"/>
        <v>0</v>
      </c>
      <c r="V251" s="4">
        <f t="shared" si="113"/>
        <v>0</v>
      </c>
      <c r="W251" s="4">
        <f t="shared" si="114"/>
        <v>0</v>
      </c>
      <c r="X251" s="4">
        <f t="shared" si="115"/>
        <v>0</v>
      </c>
      <c r="Y251" s="4">
        <f t="shared" si="132"/>
        <v>0</v>
      </c>
      <c r="Z251" s="4" t="b">
        <f t="shared" si="117"/>
        <v>1</v>
      </c>
    </row>
    <row r="252" spans="1:26" ht="16" x14ac:dyDescent="0.25">
      <c r="A252" s="23" t="s">
        <v>184</v>
      </c>
      <c r="B252" s="49">
        <f t="shared" si="126"/>
        <v>0</v>
      </c>
      <c r="C252" s="49">
        <f t="shared" si="118"/>
        <v>0</v>
      </c>
      <c r="D252" s="49">
        <f t="shared" si="119"/>
        <v>0</v>
      </c>
      <c r="E252" s="49">
        <f t="shared" si="120"/>
        <v>0</v>
      </c>
      <c r="F252" s="49">
        <f t="shared" si="121"/>
        <v>0</v>
      </c>
      <c r="G252" s="49">
        <f t="shared" si="122"/>
        <v>0</v>
      </c>
      <c r="H252" s="49">
        <f t="shared" si="123"/>
        <v>0</v>
      </c>
      <c r="I252" s="7" t="b">
        <f t="shared" si="116"/>
        <v>1</v>
      </c>
      <c r="L252" s="4">
        <f t="shared" si="124"/>
        <v>0</v>
      </c>
      <c r="M252" s="4">
        <f>IFERROR(VLOOKUP($A252,동부영업본부IU!$A:$G,3,FALSE),0)</f>
        <v>0</v>
      </c>
      <c r="N252" s="4">
        <f>IFERROR(VLOOKUP($A252,동부영업본부IU!$A:$G,4,FALSE),0)</f>
        <v>0</v>
      </c>
      <c r="O252" s="4">
        <f>IFERROR(VLOOKUP($A252,동부영업본부IU!$A:$G,5,FALSE),0)</f>
        <v>0</v>
      </c>
      <c r="P252" s="4">
        <f>IFERROR(VLOOKUP($A252,동부영업본부IU!$A:$G,6,FALSE),0)</f>
        <v>0</v>
      </c>
      <c r="Q252" s="4">
        <f>IFERROR(VLOOKUP($A252,동부영업본부IU!$A:$G,7,FALSE),0)</f>
        <v>0</v>
      </c>
      <c r="R252" s="4" t="b">
        <f t="shared" si="129"/>
        <v>1</v>
      </c>
      <c r="U252" s="7">
        <f t="shared" si="131"/>
        <v>0</v>
      </c>
      <c r="V252" s="4">
        <f t="shared" si="113"/>
        <v>0</v>
      </c>
      <c r="W252" s="4">
        <f t="shared" si="114"/>
        <v>0</v>
      </c>
      <c r="X252" s="4">
        <f t="shared" si="115"/>
        <v>0</v>
      </c>
      <c r="Y252" s="4">
        <f t="shared" si="132"/>
        <v>0</v>
      </c>
      <c r="Z252" s="4" t="b">
        <f t="shared" si="117"/>
        <v>1</v>
      </c>
    </row>
    <row r="253" spans="1:26" ht="16" x14ac:dyDescent="0.25">
      <c r="A253" s="23" t="s">
        <v>185</v>
      </c>
      <c r="B253" s="49">
        <f t="shared" si="126"/>
        <v>0</v>
      </c>
      <c r="C253" s="49">
        <f t="shared" si="118"/>
        <v>0</v>
      </c>
      <c r="D253" s="49">
        <f t="shared" si="119"/>
        <v>0</v>
      </c>
      <c r="E253" s="49">
        <f t="shared" si="120"/>
        <v>0</v>
      </c>
      <c r="F253" s="49">
        <f t="shared" si="121"/>
        <v>0</v>
      </c>
      <c r="G253" s="49">
        <f t="shared" si="122"/>
        <v>0</v>
      </c>
      <c r="H253" s="49">
        <f t="shared" si="123"/>
        <v>0</v>
      </c>
      <c r="I253" s="7" t="b">
        <f t="shared" si="116"/>
        <v>1</v>
      </c>
      <c r="L253" s="4">
        <f t="shared" si="124"/>
        <v>0</v>
      </c>
      <c r="M253" s="4">
        <f>IFERROR(VLOOKUP($A253,동부영업본부IU!$A:$G,3,FALSE),0)</f>
        <v>0</v>
      </c>
      <c r="N253" s="4">
        <f>IFERROR(VLOOKUP($A253,동부영업본부IU!$A:$G,4,FALSE),0)</f>
        <v>0</v>
      </c>
      <c r="O253" s="4">
        <f>IFERROR(VLOOKUP($A253,동부영업본부IU!$A:$G,5,FALSE),0)</f>
        <v>0</v>
      </c>
      <c r="P253" s="4">
        <f>IFERROR(VLOOKUP($A253,동부영업본부IU!$A:$G,6,FALSE),0)</f>
        <v>0</v>
      </c>
      <c r="Q253" s="4">
        <f>IFERROR(VLOOKUP($A253,동부영업본부IU!$A:$G,7,FALSE),0)</f>
        <v>0</v>
      </c>
      <c r="R253" s="4" t="b">
        <f t="shared" ref="R253:R254" si="137">L253=SUM(M253:Q253)</f>
        <v>1</v>
      </c>
      <c r="U253" s="7">
        <f t="shared" si="131"/>
        <v>0</v>
      </c>
      <c r="V253" s="4">
        <f t="shared" si="113"/>
        <v>0</v>
      </c>
      <c r="W253" s="4">
        <f t="shared" si="114"/>
        <v>0</v>
      </c>
      <c r="X253" s="4">
        <f t="shared" si="115"/>
        <v>0</v>
      </c>
      <c r="Y253" s="4">
        <f t="shared" si="132"/>
        <v>0</v>
      </c>
      <c r="Z253" s="4" t="b">
        <f t="shared" si="117"/>
        <v>1</v>
      </c>
    </row>
    <row r="254" spans="1:26" ht="16" x14ac:dyDescent="0.25">
      <c r="A254" s="33" t="s">
        <v>260</v>
      </c>
      <c r="B254" s="49">
        <f t="shared" si="126"/>
        <v>1008020355</v>
      </c>
      <c r="C254" s="49">
        <f t="shared" si="118"/>
        <v>555243818</v>
      </c>
      <c r="D254" s="49">
        <f t="shared" si="119"/>
        <v>271536448</v>
      </c>
      <c r="E254" s="49">
        <f t="shared" si="120"/>
        <v>-64642393.959869236</v>
      </c>
      <c r="F254" s="49">
        <f t="shared" si="121"/>
        <v>164236790</v>
      </c>
      <c r="G254" s="49">
        <f t="shared" si="122"/>
        <v>93863518</v>
      </c>
      <c r="H254" s="49">
        <f t="shared" si="123"/>
        <v>-12217825.040130757</v>
      </c>
      <c r="I254" s="7" t="b">
        <f t="shared" si="116"/>
        <v>1</v>
      </c>
      <c r="L254" s="4">
        <f>L235</f>
        <v>1008020355</v>
      </c>
      <c r="M254" s="4">
        <f t="shared" ref="M254:Q254" si="138">M235</f>
        <v>-76860219</v>
      </c>
      <c r="N254" s="4">
        <f t="shared" si="138"/>
        <v>555243818</v>
      </c>
      <c r="O254" s="4">
        <f t="shared" si="138"/>
        <v>271536448</v>
      </c>
      <c r="P254" s="4">
        <f t="shared" si="138"/>
        <v>164236790</v>
      </c>
      <c r="Q254" s="4">
        <f t="shared" si="138"/>
        <v>93863518</v>
      </c>
      <c r="R254" s="4" t="b">
        <f t="shared" si="137"/>
        <v>1</v>
      </c>
      <c r="U254" s="7">
        <f t="shared" si="131"/>
        <v>-76860219</v>
      </c>
      <c r="V254" s="4">
        <f t="shared" si="113"/>
        <v>-35372213.775818005</v>
      </c>
      <c r="W254" s="4">
        <f t="shared" si="114"/>
        <v>-29270180.184051234</v>
      </c>
      <c r="X254" s="4">
        <f t="shared" si="115"/>
        <v>-7202186.8902301481</v>
      </c>
      <c r="Y254" s="4">
        <f t="shared" si="132"/>
        <v>-5015638.1499006096</v>
      </c>
      <c r="Z254" s="4" t="b">
        <f t="shared" si="117"/>
        <v>1</v>
      </c>
    </row>
    <row r="255" spans="1:26" x14ac:dyDescent="0.25">
      <c r="A255" s="4">
        <v>1</v>
      </c>
      <c r="B255" s="4">
        <v>2</v>
      </c>
      <c r="C255" s="4">
        <v>3</v>
      </c>
      <c r="D255" s="4">
        <v>4</v>
      </c>
      <c r="E255" s="4">
        <v>5</v>
      </c>
      <c r="F255" s="4">
        <v>6</v>
      </c>
      <c r="G255" s="4">
        <v>7</v>
      </c>
      <c r="H255" s="4">
        <v>8</v>
      </c>
    </row>
    <row r="258" spans="1:28" x14ac:dyDescent="0.25">
      <c r="L258" s="4">
        <f>SUM(M258:S258)</f>
        <v>1151419130</v>
      </c>
      <c r="M258" s="2"/>
      <c r="N258" s="2">
        <f t="shared" ref="N258:Q258" si="139">N29</f>
        <v>390763200</v>
      </c>
      <c r="O258" s="2">
        <f t="shared" ref="O258" si="140">O29</f>
        <v>406580510</v>
      </c>
      <c r="P258" s="2">
        <f t="shared" si="139"/>
        <v>197761530</v>
      </c>
      <c r="Q258" s="2">
        <f t="shared" si="139"/>
        <v>156313890</v>
      </c>
    </row>
    <row r="259" spans="1:28" x14ac:dyDescent="0.25">
      <c r="M259" s="1"/>
      <c r="N259" s="1">
        <f>N258/$L$258</f>
        <v>0.3393752889966315</v>
      </c>
      <c r="O259" s="1">
        <f>O258/$L$258</f>
        <v>0.35311251950451789</v>
      </c>
      <c r="P259" s="1">
        <f>P258/$L$258</f>
        <v>0.17175459817138872</v>
      </c>
      <c r="Q259" s="1">
        <f>Q258/$L$258</f>
        <v>0.1357575933274619</v>
      </c>
      <c r="R259" s="1">
        <f>SUM(N259:Q259)</f>
        <v>1</v>
      </c>
      <c r="S259" s="1"/>
    </row>
    <row r="261" spans="1:28" s="40" customFormat="1" ht="15" customHeight="1" x14ac:dyDescent="0.45">
      <c r="A261" s="45" t="s">
        <v>268</v>
      </c>
      <c r="B261" s="80">
        <f t="shared" ref="B261:H261" si="141">B27-B28-B29-B62-B69-B70-B72-B73-B113-B118-B122-B129-B132-B137-B138-B147-B152-B160-B167-B174-B177-B189-B195-B211-B213-B224-B225-B234</f>
        <v>0</v>
      </c>
      <c r="C261" s="80">
        <f t="shared" si="141"/>
        <v>0</v>
      </c>
      <c r="D261" s="80">
        <f t="shared" ref="D261" si="142">D27-D28-D29-D62-D69-D70-D72-D73-D113-D118-D122-D129-D132-D137-D138-D147-D152-D160-D167-D174-D177-D189-D195-D211-D213-D224-D225-D234</f>
        <v>0</v>
      </c>
      <c r="E261" s="80">
        <f t="shared" si="141"/>
        <v>-6.5192580223083496E-9</v>
      </c>
      <c r="F261" s="80">
        <f t="shared" si="141"/>
        <v>0</v>
      </c>
      <c r="G261" s="80">
        <f t="shared" si="141"/>
        <v>0</v>
      </c>
      <c r="H261" s="80">
        <f t="shared" si="141"/>
        <v>-1.0477378964424133E-9</v>
      </c>
      <c r="I261" s="52"/>
      <c r="L261" s="195">
        <f>SUM(N261:Q261)</f>
        <v>6602745991</v>
      </c>
      <c r="M261" s="196"/>
      <c r="N261" s="195">
        <f>N2</f>
        <v>3038681723</v>
      </c>
      <c r="O261" s="195">
        <f t="shared" ref="O261:Q261" si="143">O2</f>
        <v>2514481059</v>
      </c>
      <c r="P261" s="195">
        <f t="shared" si="143"/>
        <v>618710319</v>
      </c>
      <c r="Q261" s="195">
        <f t="shared" si="143"/>
        <v>430872890</v>
      </c>
      <c r="R261" s="196"/>
    </row>
    <row r="262" spans="1:28" s="40" customFormat="1" ht="15" customHeight="1" x14ac:dyDescent="0.45">
      <c r="A262" s="45" t="s">
        <v>269</v>
      </c>
      <c r="B262" s="80">
        <f t="shared" ref="B262:G262" si="144">B27-B28-SUM(B30:B61)-SUM(B63:B68)-B69-B71-B72-SUM(B74:B112)-SUM(B114:B117)-SUM(B119:B121)-SUM(B123:B128)-B130-SUM(B133:B136)-B137-SUM(B139:B146)-SUM(B148:B151)-SUM(B153:B159)-SUM(B161:B166)-SUM(B168:B173)-SUM(B175:B176)-SUM(B178:B188)-SUM(B190:B194)-SUM(B196:B209)-B212-SUM(B214:B223)-B224-SUM(B226:B233)-B234-B131</f>
        <v>0</v>
      </c>
      <c r="C262" s="80">
        <f t="shared" si="144"/>
        <v>0</v>
      </c>
      <c r="D262" s="80">
        <f t="shared" si="144"/>
        <v>0</v>
      </c>
      <c r="E262" s="80">
        <f t="shared" si="144"/>
        <v>-1.1175870895385742E-8</v>
      </c>
      <c r="F262" s="80">
        <f t="shared" si="144"/>
        <v>0</v>
      </c>
      <c r="G262" s="80">
        <f t="shared" si="144"/>
        <v>0</v>
      </c>
      <c r="H262" s="80">
        <f>H27-H28-SUM(H30:H61)-SUM(H63:H68)-H69-H71-H72-SUM(H74:H112)-SUM(H114:H117)-SUM(H119:H121)-SUM(H123:H128)-H130-SUM(H133:H136)-H137-SUM(H139:H146)-SUM(H148:H151)-SUM(H153:H159)-SUM(H161:H166)-SUM(H168:H173)-SUM(H175:H176)-SUM(H178:H188)-SUM(H190:H194)-SUM(H196:H209)-H212-SUM(H214:H223)-H224-SUM(H226:H233)-H234-H131</f>
        <v>-5.8207660913467407E-10</v>
      </c>
      <c r="I262" s="52"/>
      <c r="L262" s="196"/>
      <c r="M262" s="196"/>
      <c r="N262" s="197">
        <f>N261/$L$261</f>
        <v>0.46021484502689236</v>
      </c>
      <c r="O262" s="197">
        <f t="shared" ref="O262:Q262" si="145">O261/$L$261</f>
        <v>0.38082353348552433</v>
      </c>
      <c r="P262" s="197">
        <f t="shared" si="145"/>
        <v>9.3705000895588753E-2</v>
      </c>
      <c r="Q262" s="197">
        <f t="shared" si="145"/>
        <v>6.5256620591994538E-2</v>
      </c>
      <c r="R262" s="198">
        <f>SUM(N262:Q262)</f>
        <v>1</v>
      </c>
    </row>
    <row r="263" spans="1:28" s="40" customFormat="1" ht="15" customHeight="1" x14ac:dyDescent="0.45">
      <c r="A263" s="45" t="s">
        <v>270</v>
      </c>
      <c r="B263" s="80">
        <f t="shared" ref="B263:G263" si="146">B2-B24-B27-B235</f>
        <v>0</v>
      </c>
      <c r="C263" s="80">
        <f t="shared" si="146"/>
        <v>0</v>
      </c>
      <c r="D263" s="80">
        <f t="shared" ref="D263" si="147">D2-D24-D27-D235</f>
        <v>0</v>
      </c>
      <c r="E263" s="80">
        <f t="shared" ref="E263:F263" si="148">E2-E24-E27-E235</f>
        <v>0</v>
      </c>
      <c r="F263" s="80">
        <f t="shared" si="148"/>
        <v>0</v>
      </c>
      <c r="G263" s="80">
        <f t="shared" si="146"/>
        <v>0</v>
      </c>
      <c r="H263" s="80">
        <f>H2-H24-H27-H235</f>
        <v>0</v>
      </c>
      <c r="I263" s="52"/>
    </row>
    <row r="264" spans="1:28" s="40" customFormat="1" ht="15" customHeight="1" x14ac:dyDescent="0.45">
      <c r="A264" s="45" t="s">
        <v>271</v>
      </c>
      <c r="B264" s="80">
        <f t="shared" ref="B264:G264" si="149">B235+B236-B245-B254</f>
        <v>0</v>
      </c>
      <c r="C264" s="80">
        <f t="shared" si="149"/>
        <v>0</v>
      </c>
      <c r="D264" s="80">
        <f t="shared" ref="D264" si="150">D235+D236-D245-D254</f>
        <v>0</v>
      </c>
      <c r="E264" s="80">
        <f t="shared" ref="E264:F264" si="151">E235+E236-E245-E254</f>
        <v>0</v>
      </c>
      <c r="F264" s="80">
        <f t="shared" si="151"/>
        <v>0</v>
      </c>
      <c r="G264" s="80">
        <f t="shared" si="149"/>
        <v>0</v>
      </c>
      <c r="H264" s="80">
        <f>H235+H236-H245-H254</f>
        <v>0</v>
      </c>
      <c r="I264" s="52"/>
    </row>
    <row r="265" spans="1:28" x14ac:dyDescent="0.25">
      <c r="A265" s="38"/>
      <c r="T265" s="4"/>
      <c r="AA265" s="4"/>
      <c r="AB265" s="4"/>
    </row>
  </sheetData>
  <autoFilter ref="A1:Z255" xr:uid="{00000000-0009-0000-0000-00000D000000}"/>
  <phoneticPr fontId="4" type="noConversion"/>
  <pageMargins left="0.75" right="0.75" top="1" bottom="1" header="0.5" footer="0.5"/>
  <pageSetup paperSize="9" fitToWidth="0" fitToHeight="0" orientation="portrait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theme="7"/>
  </sheetPr>
  <dimension ref="A1:Z265"/>
  <sheetViews>
    <sheetView zoomScaleNormal="100" workbookViewId="0">
      <pane xSplit="1" ySplit="1" topLeftCell="B2" activePane="bottomRight" state="frozen"/>
      <selection activeCell="F33" sqref="F33"/>
      <selection pane="topRight" activeCell="F33" sqref="F33"/>
      <selection pane="bottomLeft" activeCell="F33" sqref="F33"/>
      <selection pane="bottomRight"/>
    </sheetView>
  </sheetViews>
  <sheetFormatPr defaultColWidth="9.36328125" defaultRowHeight="12.5" x14ac:dyDescent="0.25"/>
  <cols>
    <col min="1" max="1" width="27.90625" style="4" bestFit="1" customWidth="1"/>
    <col min="2" max="8" width="16.6328125" style="4" customWidth="1"/>
    <col min="9" max="11" width="9.36328125" style="4"/>
    <col min="12" max="12" width="16.36328125" style="4" bestFit="1" customWidth="1"/>
    <col min="13" max="17" width="14.90625" style="4" customWidth="1"/>
    <col min="18" max="19" width="9.36328125" style="4"/>
    <col min="20" max="20" width="13.08984375" style="2" bestFit="1" customWidth="1"/>
    <col min="21" max="21" width="16.6328125" style="4" customWidth="1"/>
    <col min="22" max="25" width="15.36328125" style="4" customWidth="1"/>
    <col min="26" max="16384" width="9.36328125" style="4"/>
  </cols>
  <sheetData>
    <row r="1" spans="1:26" ht="13" x14ac:dyDescent="0.25">
      <c r="A1" s="47" t="s">
        <v>0</v>
      </c>
      <c r="B1" s="47" t="s">
        <v>1</v>
      </c>
      <c r="C1" s="109" t="s">
        <v>132</v>
      </c>
      <c r="D1" s="109" t="s">
        <v>134</v>
      </c>
      <c r="E1" s="110" t="s">
        <v>314</v>
      </c>
      <c r="F1" s="105" t="s">
        <v>133</v>
      </c>
      <c r="G1" s="105" t="s">
        <v>135</v>
      </c>
      <c r="H1" s="110" t="s">
        <v>368</v>
      </c>
      <c r="K1" s="38" t="s">
        <v>287</v>
      </c>
      <c r="L1" s="105" t="s">
        <v>1</v>
      </c>
      <c r="M1" s="105" t="s">
        <v>360</v>
      </c>
      <c r="N1" s="109" t="s">
        <v>132</v>
      </c>
      <c r="O1" s="109" t="s">
        <v>134</v>
      </c>
      <c r="P1" s="105" t="s">
        <v>133</v>
      </c>
      <c r="Q1" s="105" t="s">
        <v>135</v>
      </c>
      <c r="T1" s="234" t="s">
        <v>262</v>
      </c>
      <c r="U1" s="105" t="s">
        <v>360</v>
      </c>
      <c r="V1" s="109" t="s">
        <v>132</v>
      </c>
      <c r="W1" s="109" t="s">
        <v>134</v>
      </c>
      <c r="X1" s="105" t="s">
        <v>133</v>
      </c>
      <c r="Y1" s="105" t="s">
        <v>135</v>
      </c>
    </row>
    <row r="2" spans="1:26" ht="16" x14ac:dyDescent="0.25">
      <c r="A2" s="33" t="s">
        <v>4</v>
      </c>
      <c r="B2" s="49">
        <f>L2</f>
        <v>5249552282</v>
      </c>
      <c r="C2" s="49">
        <f>N2</f>
        <v>2187789434</v>
      </c>
      <c r="D2" s="49">
        <f>O2</f>
        <v>2265285232</v>
      </c>
      <c r="E2" s="49">
        <f>V2+W2</f>
        <v>0</v>
      </c>
      <c r="F2" s="49">
        <f>P2</f>
        <v>494693222</v>
      </c>
      <c r="G2" s="49">
        <f>Q2</f>
        <v>301784394</v>
      </c>
      <c r="H2" s="49">
        <f>X2+Y2</f>
        <v>0</v>
      </c>
      <c r="I2" s="4" t="b">
        <f>B2=SUM(C2:H2)</f>
        <v>1</v>
      </c>
      <c r="L2" s="4">
        <f>SUM(M2:Q2)</f>
        <v>5249552282</v>
      </c>
      <c r="M2" s="4">
        <f>IFERROR(VLOOKUP($A2,'서부영업본부 IU'!$A:$G,3,FALSE),0)</f>
        <v>0</v>
      </c>
      <c r="N2" s="4">
        <f>IFERROR(VLOOKUP($A2,'서부영업본부 IU'!$A:$G,4,FALSE),0)</f>
        <v>2187789434</v>
      </c>
      <c r="O2" s="4">
        <f>IFERROR(VLOOKUP($A2,'서부영업본부 IU'!$A:$G,5,FALSE),0)</f>
        <v>2265285232</v>
      </c>
      <c r="P2" s="4">
        <f>IFERROR(VLOOKUP($A2,'서부영업본부 IU'!$A:$G,6,FALSE),0)</f>
        <v>494693222</v>
      </c>
      <c r="Q2" s="4">
        <f>IFERROR(VLOOKUP($A2,'서부영업본부 IU'!$A:$G,7,FALSE),0)</f>
        <v>301784394</v>
      </c>
      <c r="R2" s="4" t="b">
        <f t="shared" ref="R2:R67" si="0">L2=SUM(M2:Q2)</f>
        <v>1</v>
      </c>
      <c r="U2" s="7">
        <f t="shared" ref="U2:U67" si="1">M2</f>
        <v>0</v>
      </c>
      <c r="V2" s="4">
        <f t="shared" ref="V2:V33" si="2">$U2*N$263</f>
        <v>0</v>
      </c>
      <c r="W2" s="4">
        <f t="shared" ref="W2:W33" si="3">$U2*O$263</f>
        <v>0</v>
      </c>
      <c r="X2" s="4">
        <f t="shared" ref="X2:X33" si="4">$U2*P$263</f>
        <v>0</v>
      </c>
      <c r="Y2" s="4">
        <f t="shared" ref="Y2:Y33" si="5">$U2*Q$263</f>
        <v>0</v>
      </c>
      <c r="Z2" s="4" t="b">
        <f t="shared" ref="Z2:Z67" si="6">U2=SUM(V2:Y2)</f>
        <v>1</v>
      </c>
    </row>
    <row r="3" spans="1:26" ht="16" x14ac:dyDescent="0.25">
      <c r="A3" s="22" t="s">
        <v>5</v>
      </c>
      <c r="B3" s="49">
        <f t="shared" ref="B3:B69" si="7">L3</f>
        <v>1969420568</v>
      </c>
      <c r="C3" s="49">
        <f t="shared" ref="C3:C68" si="8">N3</f>
        <v>952855043</v>
      </c>
      <c r="D3" s="49">
        <f t="shared" ref="D3:D68" si="9">O3</f>
        <v>1015290489</v>
      </c>
      <c r="E3" s="49">
        <f t="shared" ref="E3:E68" si="10">V3+W3</f>
        <v>0</v>
      </c>
      <c r="F3" s="49">
        <f t="shared" ref="F3:F68" si="11">P3</f>
        <v>861989</v>
      </c>
      <c r="G3" s="49">
        <f t="shared" ref="G3:G68" si="12">Q3</f>
        <v>413047</v>
      </c>
      <c r="H3" s="49">
        <f t="shared" ref="H3:H68" si="13">X3+Y3</f>
        <v>0</v>
      </c>
      <c r="I3" s="4" t="b">
        <f t="shared" ref="I3:I67" si="14">B3=SUM(C3:H3)</f>
        <v>1</v>
      </c>
      <c r="L3" s="4">
        <f t="shared" ref="L3:L67" si="15">SUM(M3:Q3)</f>
        <v>1969420568</v>
      </c>
      <c r="M3" s="4">
        <f>IFERROR(VLOOKUP($A3,'서부영업본부 IU'!$A:$G,3,FALSE),0)</f>
        <v>0</v>
      </c>
      <c r="N3" s="4">
        <f>IFERROR(VLOOKUP($A3,'서부영업본부 IU'!$A:$G,4,FALSE),0)</f>
        <v>952855043</v>
      </c>
      <c r="O3" s="4">
        <f>IFERROR(VLOOKUP($A3,'서부영업본부 IU'!$A:$G,5,FALSE),0)</f>
        <v>1015290489</v>
      </c>
      <c r="P3" s="4">
        <f>IFERROR(VLOOKUP($A3,'서부영업본부 IU'!$A:$G,6,FALSE),0)</f>
        <v>861989</v>
      </c>
      <c r="Q3" s="4">
        <f>IFERROR(VLOOKUP($A3,'서부영업본부 IU'!$A:$G,7,FALSE),0)</f>
        <v>413047</v>
      </c>
      <c r="R3" s="4" t="b">
        <f t="shared" si="0"/>
        <v>1</v>
      </c>
      <c r="U3" s="7">
        <f t="shared" si="1"/>
        <v>0</v>
      </c>
      <c r="V3" s="4">
        <f t="shared" si="2"/>
        <v>0</v>
      </c>
      <c r="W3" s="4">
        <f t="shared" si="3"/>
        <v>0</v>
      </c>
      <c r="X3" s="4">
        <f t="shared" si="4"/>
        <v>0</v>
      </c>
      <c r="Y3" s="4">
        <f t="shared" si="5"/>
        <v>0</v>
      </c>
      <c r="Z3" s="4" t="b">
        <f t="shared" si="6"/>
        <v>1</v>
      </c>
    </row>
    <row r="4" spans="1:26" ht="16" x14ac:dyDescent="0.25">
      <c r="A4" s="23" t="s">
        <v>6</v>
      </c>
      <c r="B4" s="49">
        <f t="shared" si="7"/>
        <v>6551478</v>
      </c>
      <c r="C4" s="49">
        <f t="shared" si="8"/>
        <v>2111091</v>
      </c>
      <c r="D4" s="49">
        <f t="shared" si="9"/>
        <v>4440387</v>
      </c>
      <c r="E4" s="49">
        <f t="shared" si="10"/>
        <v>0</v>
      </c>
      <c r="F4" s="49">
        <f t="shared" si="11"/>
        <v>0</v>
      </c>
      <c r="G4" s="49">
        <f t="shared" si="12"/>
        <v>0</v>
      </c>
      <c r="H4" s="49">
        <f t="shared" si="13"/>
        <v>0</v>
      </c>
      <c r="I4" s="4" t="b">
        <f t="shared" si="14"/>
        <v>1</v>
      </c>
      <c r="L4" s="4">
        <f t="shared" si="15"/>
        <v>6551478</v>
      </c>
      <c r="M4" s="4">
        <f>IFERROR(VLOOKUP($A4,'서부영업본부 IU'!$A:$G,3,FALSE),0)</f>
        <v>0</v>
      </c>
      <c r="N4" s="4">
        <f>IFERROR(VLOOKUP($A4,'서부영업본부 IU'!$A:$G,4,FALSE),0)</f>
        <v>2111091</v>
      </c>
      <c r="O4" s="4">
        <f>IFERROR(VLOOKUP($A4,'서부영업본부 IU'!$A:$G,5,FALSE),0)</f>
        <v>4440387</v>
      </c>
      <c r="P4" s="4">
        <f>IFERROR(VLOOKUP($A4,'서부영업본부 IU'!$A:$G,6,FALSE),0)</f>
        <v>0</v>
      </c>
      <c r="Q4" s="4">
        <f>IFERROR(VLOOKUP($A4,'서부영업본부 IU'!$A:$G,7,FALSE),0)</f>
        <v>0</v>
      </c>
      <c r="R4" s="4" t="b">
        <f t="shared" si="0"/>
        <v>1</v>
      </c>
      <c r="U4" s="7">
        <f t="shared" si="1"/>
        <v>0</v>
      </c>
      <c r="V4" s="4">
        <f t="shared" si="2"/>
        <v>0</v>
      </c>
      <c r="W4" s="4">
        <f t="shared" si="3"/>
        <v>0</v>
      </c>
      <c r="X4" s="4">
        <f t="shared" si="4"/>
        <v>0</v>
      </c>
      <c r="Y4" s="4">
        <f t="shared" si="5"/>
        <v>0</v>
      </c>
      <c r="Z4" s="4" t="b">
        <f t="shared" si="6"/>
        <v>1</v>
      </c>
    </row>
    <row r="5" spans="1:26" ht="16" x14ac:dyDescent="0.25">
      <c r="A5" s="23" t="s">
        <v>7</v>
      </c>
      <c r="B5" s="49">
        <f t="shared" si="7"/>
        <v>0</v>
      </c>
      <c r="C5" s="49">
        <f t="shared" si="8"/>
        <v>0</v>
      </c>
      <c r="D5" s="49">
        <f t="shared" si="9"/>
        <v>0</v>
      </c>
      <c r="E5" s="49">
        <f t="shared" si="10"/>
        <v>0</v>
      </c>
      <c r="F5" s="49">
        <f t="shared" si="11"/>
        <v>0</v>
      </c>
      <c r="G5" s="49">
        <f t="shared" si="12"/>
        <v>0</v>
      </c>
      <c r="H5" s="49">
        <f t="shared" si="13"/>
        <v>0</v>
      </c>
      <c r="I5" s="4" t="b">
        <f t="shared" si="14"/>
        <v>1</v>
      </c>
      <c r="L5" s="4">
        <f t="shared" si="15"/>
        <v>0</v>
      </c>
      <c r="M5" s="4">
        <f>IFERROR(VLOOKUP($A5,'서부영업본부 IU'!$A:$G,3,FALSE),0)</f>
        <v>0</v>
      </c>
      <c r="N5" s="4">
        <f>IFERROR(VLOOKUP($A5,'서부영업본부 IU'!$A:$G,4,FALSE),0)</f>
        <v>0</v>
      </c>
      <c r="O5" s="4">
        <f>IFERROR(VLOOKUP($A5,'서부영업본부 IU'!$A:$G,5,FALSE),0)</f>
        <v>0</v>
      </c>
      <c r="P5" s="4">
        <f>IFERROR(VLOOKUP($A5,'서부영업본부 IU'!$A:$G,6,FALSE),0)</f>
        <v>0</v>
      </c>
      <c r="Q5" s="4">
        <f>IFERROR(VLOOKUP($A5,'서부영업본부 IU'!$A:$G,7,FALSE),0)</f>
        <v>0</v>
      </c>
      <c r="R5" s="4" t="b">
        <f t="shared" si="0"/>
        <v>1</v>
      </c>
      <c r="U5" s="7">
        <f t="shared" si="1"/>
        <v>0</v>
      </c>
      <c r="V5" s="4">
        <f t="shared" si="2"/>
        <v>0</v>
      </c>
      <c r="W5" s="4">
        <f t="shared" si="3"/>
        <v>0</v>
      </c>
      <c r="X5" s="4">
        <f t="shared" si="4"/>
        <v>0</v>
      </c>
      <c r="Y5" s="4">
        <f t="shared" si="5"/>
        <v>0</v>
      </c>
      <c r="Z5" s="4" t="b">
        <f t="shared" si="6"/>
        <v>1</v>
      </c>
    </row>
    <row r="6" spans="1:26" ht="16" x14ac:dyDescent="0.25">
      <c r="A6" s="23" t="s">
        <v>196</v>
      </c>
      <c r="B6" s="49">
        <f t="shared" si="7"/>
        <v>0</v>
      </c>
      <c r="C6" s="49">
        <f t="shared" si="8"/>
        <v>0</v>
      </c>
      <c r="D6" s="49">
        <f t="shared" si="9"/>
        <v>0</v>
      </c>
      <c r="E6" s="49">
        <f t="shared" si="10"/>
        <v>0</v>
      </c>
      <c r="F6" s="49">
        <f t="shared" si="11"/>
        <v>0</v>
      </c>
      <c r="G6" s="49">
        <f t="shared" si="12"/>
        <v>0</v>
      </c>
      <c r="H6" s="49">
        <f t="shared" si="13"/>
        <v>0</v>
      </c>
      <c r="I6" s="4" t="b">
        <f t="shared" si="14"/>
        <v>1</v>
      </c>
      <c r="L6" s="4">
        <f t="shared" si="15"/>
        <v>0</v>
      </c>
      <c r="M6" s="4">
        <f>IFERROR(VLOOKUP($A6,'서부영업본부 IU'!$A:$G,3,FALSE),0)</f>
        <v>0</v>
      </c>
      <c r="N6" s="4">
        <f>IFERROR(VLOOKUP($A6,'서부영업본부 IU'!$A:$G,4,FALSE),0)</f>
        <v>0</v>
      </c>
      <c r="O6" s="4">
        <f>IFERROR(VLOOKUP($A6,'서부영업본부 IU'!$A:$G,5,FALSE),0)</f>
        <v>0</v>
      </c>
      <c r="P6" s="4">
        <f>IFERROR(VLOOKUP($A6,'서부영업본부 IU'!$A:$G,6,FALSE),0)</f>
        <v>0</v>
      </c>
      <c r="Q6" s="4">
        <f>IFERROR(VLOOKUP($A6,'서부영업본부 IU'!$A:$G,7,FALSE),0)</f>
        <v>0</v>
      </c>
      <c r="R6" s="4" t="b">
        <f t="shared" si="0"/>
        <v>1</v>
      </c>
      <c r="U6" s="7">
        <f t="shared" si="1"/>
        <v>0</v>
      </c>
      <c r="V6" s="4">
        <f t="shared" si="2"/>
        <v>0</v>
      </c>
      <c r="W6" s="4">
        <f t="shared" si="3"/>
        <v>0</v>
      </c>
      <c r="X6" s="4">
        <f t="shared" si="4"/>
        <v>0</v>
      </c>
      <c r="Y6" s="4">
        <f t="shared" si="5"/>
        <v>0</v>
      </c>
      <c r="Z6" s="4" t="b">
        <f t="shared" si="6"/>
        <v>1</v>
      </c>
    </row>
    <row r="7" spans="1:26" ht="16" x14ac:dyDescent="0.25">
      <c r="A7" s="23" t="s">
        <v>8</v>
      </c>
      <c r="B7" s="49">
        <f t="shared" si="7"/>
        <v>1854876836</v>
      </c>
      <c r="C7" s="49">
        <f t="shared" si="8"/>
        <v>909517133</v>
      </c>
      <c r="D7" s="49">
        <f t="shared" si="9"/>
        <v>944084667</v>
      </c>
      <c r="E7" s="49">
        <f t="shared" si="10"/>
        <v>0</v>
      </c>
      <c r="F7" s="49">
        <f t="shared" si="11"/>
        <v>861989</v>
      </c>
      <c r="G7" s="49">
        <f t="shared" si="12"/>
        <v>413047</v>
      </c>
      <c r="H7" s="49">
        <f t="shared" si="13"/>
        <v>0</v>
      </c>
      <c r="I7" s="4" t="b">
        <f t="shared" si="14"/>
        <v>1</v>
      </c>
      <c r="L7" s="4">
        <f t="shared" si="15"/>
        <v>1854876836</v>
      </c>
      <c r="M7" s="4">
        <f>IFERROR(VLOOKUP($A7,'서부영업본부 IU'!$A:$G,3,FALSE),0)</f>
        <v>0</v>
      </c>
      <c r="N7" s="4">
        <f>IFERROR(VLOOKUP($A7,'서부영업본부 IU'!$A:$G,4,FALSE),0)</f>
        <v>909517133</v>
      </c>
      <c r="O7" s="4">
        <f>IFERROR(VLOOKUP($A7,'서부영업본부 IU'!$A:$G,5,FALSE),0)</f>
        <v>944084667</v>
      </c>
      <c r="P7" s="4">
        <f>IFERROR(VLOOKUP($A7,'서부영업본부 IU'!$A:$G,6,FALSE),0)</f>
        <v>861989</v>
      </c>
      <c r="Q7" s="4">
        <f>IFERROR(VLOOKUP($A7,'서부영업본부 IU'!$A:$G,7,FALSE),0)</f>
        <v>413047</v>
      </c>
      <c r="R7" s="4" t="b">
        <f t="shared" si="0"/>
        <v>1</v>
      </c>
      <c r="U7" s="7">
        <f t="shared" si="1"/>
        <v>0</v>
      </c>
      <c r="V7" s="4">
        <f t="shared" si="2"/>
        <v>0</v>
      </c>
      <c r="W7" s="4">
        <f t="shared" si="3"/>
        <v>0</v>
      </c>
      <c r="X7" s="4">
        <f t="shared" si="4"/>
        <v>0</v>
      </c>
      <c r="Y7" s="4">
        <f t="shared" si="5"/>
        <v>0</v>
      </c>
      <c r="Z7" s="4" t="b">
        <f t="shared" si="6"/>
        <v>1</v>
      </c>
    </row>
    <row r="8" spans="1:26" ht="16" x14ac:dyDescent="0.25">
      <c r="A8" s="23" t="s">
        <v>9</v>
      </c>
      <c r="B8" s="49">
        <f t="shared" si="7"/>
        <v>50175462</v>
      </c>
      <c r="C8" s="49">
        <f t="shared" si="8"/>
        <v>19804521</v>
      </c>
      <c r="D8" s="49">
        <f t="shared" si="9"/>
        <v>30370941</v>
      </c>
      <c r="E8" s="49">
        <f t="shared" si="10"/>
        <v>0</v>
      </c>
      <c r="F8" s="49">
        <f t="shared" si="11"/>
        <v>0</v>
      </c>
      <c r="G8" s="49">
        <f t="shared" si="12"/>
        <v>0</v>
      </c>
      <c r="H8" s="49">
        <f t="shared" si="13"/>
        <v>0</v>
      </c>
      <c r="I8" s="4" t="b">
        <f t="shared" si="14"/>
        <v>1</v>
      </c>
      <c r="L8" s="4">
        <f t="shared" si="15"/>
        <v>50175462</v>
      </c>
      <c r="M8" s="4">
        <f>IFERROR(VLOOKUP($A8,'서부영업본부 IU'!$A:$G,3,FALSE),0)</f>
        <v>0</v>
      </c>
      <c r="N8" s="4">
        <f>IFERROR(VLOOKUP($A8,'서부영업본부 IU'!$A:$G,4,FALSE),0)</f>
        <v>19804521</v>
      </c>
      <c r="O8" s="4">
        <f>IFERROR(VLOOKUP($A8,'서부영업본부 IU'!$A:$G,5,FALSE),0)</f>
        <v>30370941</v>
      </c>
      <c r="P8" s="4">
        <f>IFERROR(VLOOKUP($A8,'서부영업본부 IU'!$A:$G,6,FALSE),0)</f>
        <v>0</v>
      </c>
      <c r="Q8" s="4">
        <f>IFERROR(VLOOKUP($A8,'서부영업본부 IU'!$A:$G,7,FALSE),0)</f>
        <v>0</v>
      </c>
      <c r="R8" s="4" t="b">
        <f t="shared" si="0"/>
        <v>1</v>
      </c>
      <c r="U8" s="7">
        <f t="shared" si="1"/>
        <v>0</v>
      </c>
      <c r="V8" s="4">
        <f t="shared" si="2"/>
        <v>0</v>
      </c>
      <c r="W8" s="4">
        <f t="shared" si="3"/>
        <v>0</v>
      </c>
      <c r="X8" s="4">
        <f t="shared" si="4"/>
        <v>0</v>
      </c>
      <c r="Y8" s="4">
        <f t="shared" si="5"/>
        <v>0</v>
      </c>
      <c r="Z8" s="4" t="b">
        <f t="shared" si="6"/>
        <v>1</v>
      </c>
    </row>
    <row r="9" spans="1:26" ht="16" x14ac:dyDescent="0.25">
      <c r="A9" s="23" t="s">
        <v>137</v>
      </c>
      <c r="B9" s="49">
        <f t="shared" si="7"/>
        <v>0</v>
      </c>
      <c r="C9" s="49">
        <f t="shared" si="8"/>
        <v>0</v>
      </c>
      <c r="D9" s="49">
        <f t="shared" si="9"/>
        <v>0</v>
      </c>
      <c r="E9" s="49">
        <f t="shared" si="10"/>
        <v>0</v>
      </c>
      <c r="F9" s="49">
        <f t="shared" si="11"/>
        <v>0</v>
      </c>
      <c r="G9" s="49">
        <f t="shared" si="12"/>
        <v>0</v>
      </c>
      <c r="H9" s="49">
        <f t="shared" si="13"/>
        <v>0</v>
      </c>
      <c r="I9" s="4" t="b">
        <f t="shared" si="14"/>
        <v>1</v>
      </c>
      <c r="L9" s="4">
        <f t="shared" si="15"/>
        <v>0</v>
      </c>
      <c r="M9" s="4">
        <f>IFERROR(VLOOKUP($A9,'서부영업본부 IU'!$A:$G,3,FALSE),0)</f>
        <v>0</v>
      </c>
      <c r="N9" s="4">
        <f>IFERROR(VLOOKUP($A9,'서부영업본부 IU'!$A:$G,4,FALSE),0)</f>
        <v>0</v>
      </c>
      <c r="O9" s="4">
        <f>IFERROR(VLOOKUP($A9,'서부영업본부 IU'!$A:$G,5,FALSE),0)</f>
        <v>0</v>
      </c>
      <c r="P9" s="4">
        <f>IFERROR(VLOOKUP($A9,'서부영업본부 IU'!$A:$G,6,FALSE),0)</f>
        <v>0</v>
      </c>
      <c r="Q9" s="4">
        <f>IFERROR(VLOOKUP($A9,'서부영업본부 IU'!$A:$G,7,FALSE),0)</f>
        <v>0</v>
      </c>
      <c r="R9" s="4" t="b">
        <f t="shared" si="0"/>
        <v>1</v>
      </c>
      <c r="U9" s="7">
        <f t="shared" si="1"/>
        <v>0</v>
      </c>
      <c r="V9" s="4">
        <f t="shared" si="2"/>
        <v>0</v>
      </c>
      <c r="W9" s="4">
        <f t="shared" si="3"/>
        <v>0</v>
      </c>
      <c r="X9" s="4">
        <f t="shared" si="4"/>
        <v>0</v>
      </c>
      <c r="Y9" s="4">
        <f t="shared" si="5"/>
        <v>0</v>
      </c>
      <c r="Z9" s="4" t="b">
        <f t="shared" si="6"/>
        <v>1</v>
      </c>
    </row>
    <row r="10" spans="1:26" ht="16" x14ac:dyDescent="0.25">
      <c r="A10" s="23" t="s">
        <v>10</v>
      </c>
      <c r="B10" s="49">
        <f t="shared" si="7"/>
        <v>57816792</v>
      </c>
      <c r="C10" s="49">
        <f t="shared" si="8"/>
        <v>21422298</v>
      </c>
      <c r="D10" s="49">
        <f t="shared" si="9"/>
        <v>36394494</v>
      </c>
      <c r="E10" s="49">
        <f t="shared" si="10"/>
        <v>0</v>
      </c>
      <c r="F10" s="49">
        <f t="shared" si="11"/>
        <v>0</v>
      </c>
      <c r="G10" s="49">
        <f t="shared" si="12"/>
        <v>0</v>
      </c>
      <c r="H10" s="49">
        <f t="shared" si="13"/>
        <v>0</v>
      </c>
      <c r="I10" s="4" t="b">
        <f t="shared" si="14"/>
        <v>1</v>
      </c>
      <c r="L10" s="4">
        <f t="shared" si="15"/>
        <v>57816792</v>
      </c>
      <c r="M10" s="4">
        <f>IFERROR(VLOOKUP($A10,'서부영업본부 IU'!$A:$G,3,FALSE),0)</f>
        <v>0</v>
      </c>
      <c r="N10" s="4">
        <f>IFERROR(VLOOKUP($A10,'서부영업본부 IU'!$A:$G,4,FALSE),0)</f>
        <v>21422298</v>
      </c>
      <c r="O10" s="4">
        <f>IFERROR(VLOOKUP($A10,'서부영업본부 IU'!$A:$G,5,FALSE),0)</f>
        <v>36394494</v>
      </c>
      <c r="P10" s="4">
        <f>IFERROR(VLOOKUP($A10,'서부영업본부 IU'!$A:$G,6,FALSE),0)</f>
        <v>0</v>
      </c>
      <c r="Q10" s="4">
        <f>IFERROR(VLOOKUP($A10,'서부영업본부 IU'!$A:$G,7,FALSE),0)</f>
        <v>0</v>
      </c>
      <c r="R10" s="4" t="b">
        <f t="shared" si="0"/>
        <v>1</v>
      </c>
      <c r="U10" s="7">
        <f t="shared" si="1"/>
        <v>0</v>
      </c>
      <c r="V10" s="4">
        <f t="shared" si="2"/>
        <v>0</v>
      </c>
      <c r="W10" s="4">
        <f t="shared" si="3"/>
        <v>0</v>
      </c>
      <c r="X10" s="4">
        <f t="shared" si="4"/>
        <v>0</v>
      </c>
      <c r="Y10" s="4">
        <f t="shared" si="5"/>
        <v>0</v>
      </c>
      <c r="Z10" s="4" t="b">
        <f t="shared" si="6"/>
        <v>1</v>
      </c>
    </row>
    <row r="11" spans="1:26" ht="16" x14ac:dyDescent="0.25">
      <c r="A11" s="23" t="s">
        <v>197</v>
      </c>
      <c r="B11" s="49">
        <f t="shared" si="7"/>
        <v>0</v>
      </c>
      <c r="C11" s="49">
        <f t="shared" si="8"/>
        <v>0</v>
      </c>
      <c r="D11" s="49">
        <f t="shared" si="9"/>
        <v>0</v>
      </c>
      <c r="E11" s="49">
        <f t="shared" si="10"/>
        <v>0</v>
      </c>
      <c r="F11" s="49">
        <f t="shared" si="11"/>
        <v>0</v>
      </c>
      <c r="G11" s="49">
        <f t="shared" si="12"/>
        <v>0</v>
      </c>
      <c r="H11" s="49">
        <f t="shared" si="13"/>
        <v>0</v>
      </c>
      <c r="I11" s="4" t="b">
        <f t="shared" si="14"/>
        <v>1</v>
      </c>
      <c r="L11" s="4">
        <f t="shared" si="15"/>
        <v>0</v>
      </c>
      <c r="M11" s="4">
        <f>IFERROR(VLOOKUP($A11,'서부영업본부 IU'!$A:$G,3,FALSE),0)</f>
        <v>0</v>
      </c>
      <c r="N11" s="4">
        <f>IFERROR(VLOOKUP($A11,'서부영업본부 IU'!$A:$G,4,FALSE),0)</f>
        <v>0</v>
      </c>
      <c r="O11" s="4">
        <f>IFERROR(VLOOKUP($A11,'서부영업본부 IU'!$A:$G,5,FALSE),0)</f>
        <v>0</v>
      </c>
      <c r="P11" s="4">
        <f>IFERROR(VLOOKUP($A11,'서부영업본부 IU'!$A:$G,6,FALSE),0)</f>
        <v>0</v>
      </c>
      <c r="Q11" s="4">
        <f>IFERROR(VLOOKUP($A11,'서부영업본부 IU'!$A:$G,7,FALSE),0)</f>
        <v>0</v>
      </c>
      <c r="R11" s="4" t="b">
        <f t="shared" si="0"/>
        <v>1</v>
      </c>
      <c r="U11" s="7">
        <f t="shared" si="1"/>
        <v>0</v>
      </c>
      <c r="V11" s="4">
        <f t="shared" si="2"/>
        <v>0</v>
      </c>
      <c r="W11" s="4">
        <f t="shared" si="3"/>
        <v>0</v>
      </c>
      <c r="X11" s="4">
        <f t="shared" si="4"/>
        <v>0</v>
      </c>
      <c r="Y11" s="4">
        <f t="shared" si="5"/>
        <v>0</v>
      </c>
      <c r="Z11" s="4" t="b">
        <f t="shared" si="6"/>
        <v>1</v>
      </c>
    </row>
    <row r="12" spans="1:26" ht="16" x14ac:dyDescent="0.25">
      <c r="A12" s="24" t="s">
        <v>11</v>
      </c>
      <c r="B12" s="49">
        <f t="shared" si="7"/>
        <v>3280131714</v>
      </c>
      <c r="C12" s="49">
        <f t="shared" si="8"/>
        <v>1234934391</v>
      </c>
      <c r="D12" s="49">
        <f t="shared" si="9"/>
        <v>1249994743</v>
      </c>
      <c r="E12" s="49">
        <f t="shared" si="10"/>
        <v>0</v>
      </c>
      <c r="F12" s="49">
        <f t="shared" si="11"/>
        <v>493831233</v>
      </c>
      <c r="G12" s="49">
        <f t="shared" si="12"/>
        <v>301371347</v>
      </c>
      <c r="H12" s="49">
        <f t="shared" si="13"/>
        <v>0</v>
      </c>
      <c r="I12" s="4" t="b">
        <f t="shared" si="14"/>
        <v>1</v>
      </c>
      <c r="L12" s="4">
        <f t="shared" si="15"/>
        <v>3280131714</v>
      </c>
      <c r="M12" s="4">
        <f>IFERROR(VLOOKUP($A12,'서부영업본부 IU'!$A:$G,3,FALSE),0)</f>
        <v>0</v>
      </c>
      <c r="N12" s="4">
        <f>IFERROR(VLOOKUP($A12,'서부영업본부 IU'!$A:$G,4,FALSE),0)</f>
        <v>1234934391</v>
      </c>
      <c r="O12" s="4">
        <f>IFERROR(VLOOKUP($A12,'서부영업본부 IU'!$A:$G,5,FALSE),0)</f>
        <v>1249994743</v>
      </c>
      <c r="P12" s="4">
        <f>IFERROR(VLOOKUP($A12,'서부영업본부 IU'!$A:$G,6,FALSE),0)</f>
        <v>493831233</v>
      </c>
      <c r="Q12" s="4">
        <f>IFERROR(VLOOKUP($A12,'서부영업본부 IU'!$A:$G,7,FALSE),0)</f>
        <v>301371347</v>
      </c>
      <c r="R12" s="4" t="b">
        <f t="shared" si="0"/>
        <v>1</v>
      </c>
      <c r="U12" s="7">
        <f t="shared" si="1"/>
        <v>0</v>
      </c>
      <c r="V12" s="4">
        <f t="shared" si="2"/>
        <v>0</v>
      </c>
      <c r="W12" s="4">
        <f t="shared" si="3"/>
        <v>0</v>
      </c>
      <c r="X12" s="4">
        <f t="shared" si="4"/>
        <v>0</v>
      </c>
      <c r="Y12" s="4">
        <f t="shared" si="5"/>
        <v>0</v>
      </c>
      <c r="Z12" s="4" t="b">
        <f t="shared" si="6"/>
        <v>1</v>
      </c>
    </row>
    <row r="13" spans="1:26" ht="16" x14ac:dyDescent="0.25">
      <c r="A13" s="25" t="s">
        <v>12</v>
      </c>
      <c r="B13" s="49">
        <f t="shared" si="7"/>
        <v>1619344456</v>
      </c>
      <c r="C13" s="49">
        <f t="shared" si="8"/>
        <v>798693667</v>
      </c>
      <c r="D13" s="49">
        <f t="shared" si="9"/>
        <v>820751015</v>
      </c>
      <c r="E13" s="49">
        <f t="shared" si="10"/>
        <v>0</v>
      </c>
      <c r="F13" s="49">
        <f t="shared" si="11"/>
        <v>-100425</v>
      </c>
      <c r="G13" s="49">
        <f t="shared" si="12"/>
        <v>199</v>
      </c>
      <c r="H13" s="49">
        <f t="shared" si="13"/>
        <v>0</v>
      </c>
      <c r="I13" s="4" t="b">
        <f t="shared" si="14"/>
        <v>1</v>
      </c>
      <c r="L13" s="4">
        <f t="shared" si="15"/>
        <v>1619344456</v>
      </c>
      <c r="M13" s="4">
        <f>IFERROR(VLOOKUP($A13,'서부영업본부 IU'!$A:$G,3,FALSE),0)</f>
        <v>0</v>
      </c>
      <c r="N13" s="4">
        <f>IFERROR(VLOOKUP($A13,'서부영업본부 IU'!$A:$G,4,FALSE),0)</f>
        <v>798693667</v>
      </c>
      <c r="O13" s="4">
        <f>IFERROR(VLOOKUP($A13,'서부영업본부 IU'!$A:$G,5,FALSE),0)</f>
        <v>820751015</v>
      </c>
      <c r="P13" s="4">
        <f>IFERROR(VLOOKUP($A13,'서부영업본부 IU'!$A:$G,6,FALSE),0)</f>
        <v>-100425</v>
      </c>
      <c r="Q13" s="4">
        <f>IFERROR(VLOOKUP($A13,'서부영업본부 IU'!$A:$G,7,FALSE),0)</f>
        <v>199</v>
      </c>
      <c r="R13" s="4" t="b">
        <f t="shared" si="0"/>
        <v>1</v>
      </c>
      <c r="U13" s="7">
        <f t="shared" si="1"/>
        <v>0</v>
      </c>
      <c r="V13" s="4">
        <f t="shared" si="2"/>
        <v>0</v>
      </c>
      <c r="W13" s="4">
        <f t="shared" si="3"/>
        <v>0</v>
      </c>
      <c r="X13" s="4">
        <f t="shared" si="4"/>
        <v>0</v>
      </c>
      <c r="Y13" s="4">
        <f t="shared" si="5"/>
        <v>0</v>
      </c>
      <c r="Z13" s="4" t="b">
        <f t="shared" si="6"/>
        <v>1</v>
      </c>
    </row>
    <row r="14" spans="1:26" ht="16" x14ac:dyDescent="0.25">
      <c r="A14" s="23" t="s">
        <v>13</v>
      </c>
      <c r="B14" s="49">
        <f t="shared" si="7"/>
        <v>4500008</v>
      </c>
      <c r="C14" s="49">
        <f t="shared" si="8"/>
        <v>3136372</v>
      </c>
      <c r="D14" s="49">
        <f t="shared" si="9"/>
        <v>1363636</v>
      </c>
      <c r="E14" s="49">
        <f t="shared" si="10"/>
        <v>0</v>
      </c>
      <c r="F14" s="49">
        <f t="shared" si="11"/>
        <v>0</v>
      </c>
      <c r="G14" s="49">
        <f t="shared" si="12"/>
        <v>0</v>
      </c>
      <c r="H14" s="49">
        <f t="shared" si="13"/>
        <v>0</v>
      </c>
      <c r="I14" s="4" t="b">
        <f t="shared" si="14"/>
        <v>1</v>
      </c>
      <c r="L14" s="4">
        <f t="shared" si="15"/>
        <v>4500008</v>
      </c>
      <c r="M14" s="4">
        <f>IFERROR(VLOOKUP($A14,'서부영업본부 IU'!$A:$G,3,FALSE),0)</f>
        <v>0</v>
      </c>
      <c r="N14" s="4">
        <f>IFERROR(VLOOKUP($A14,'서부영업본부 IU'!$A:$G,4,FALSE),0)</f>
        <v>3136372</v>
      </c>
      <c r="O14" s="4">
        <f>IFERROR(VLOOKUP($A14,'서부영업본부 IU'!$A:$G,5,FALSE),0)</f>
        <v>1363636</v>
      </c>
      <c r="P14" s="4">
        <f>IFERROR(VLOOKUP($A14,'서부영업본부 IU'!$A:$G,6,FALSE),0)</f>
        <v>0</v>
      </c>
      <c r="Q14" s="4">
        <f>IFERROR(VLOOKUP($A14,'서부영업본부 IU'!$A:$G,7,FALSE),0)</f>
        <v>0</v>
      </c>
      <c r="R14" s="4" t="b">
        <f t="shared" si="0"/>
        <v>1</v>
      </c>
      <c r="U14" s="7">
        <f t="shared" si="1"/>
        <v>0</v>
      </c>
      <c r="V14" s="4">
        <f t="shared" si="2"/>
        <v>0</v>
      </c>
      <c r="W14" s="4">
        <f t="shared" si="3"/>
        <v>0</v>
      </c>
      <c r="X14" s="4">
        <f t="shared" si="4"/>
        <v>0</v>
      </c>
      <c r="Y14" s="4">
        <f t="shared" si="5"/>
        <v>0</v>
      </c>
      <c r="Z14" s="4" t="b">
        <f t="shared" si="6"/>
        <v>1</v>
      </c>
    </row>
    <row r="15" spans="1:26" ht="16" x14ac:dyDescent="0.25">
      <c r="A15" s="23" t="s">
        <v>14</v>
      </c>
      <c r="B15" s="49">
        <f t="shared" si="7"/>
        <v>699189826</v>
      </c>
      <c r="C15" s="49">
        <f t="shared" si="8"/>
        <v>231953721</v>
      </c>
      <c r="D15" s="49">
        <f t="shared" si="9"/>
        <v>216357048</v>
      </c>
      <c r="E15" s="49">
        <f t="shared" si="10"/>
        <v>0</v>
      </c>
      <c r="F15" s="49">
        <f t="shared" si="11"/>
        <v>162543212</v>
      </c>
      <c r="G15" s="49">
        <f t="shared" si="12"/>
        <v>88335845</v>
      </c>
      <c r="H15" s="49">
        <f t="shared" si="13"/>
        <v>0</v>
      </c>
      <c r="I15" s="4" t="b">
        <f t="shared" si="14"/>
        <v>1</v>
      </c>
      <c r="L15" s="4">
        <f t="shared" si="15"/>
        <v>699189826</v>
      </c>
      <c r="M15" s="4">
        <f>IFERROR(VLOOKUP($A15,'서부영업본부 IU'!$A:$G,3,FALSE),0)</f>
        <v>0</v>
      </c>
      <c r="N15" s="4">
        <f>IFERROR(VLOOKUP($A15,'서부영업본부 IU'!$A:$G,4,FALSE),0)</f>
        <v>231953721</v>
      </c>
      <c r="O15" s="4">
        <f>IFERROR(VLOOKUP($A15,'서부영업본부 IU'!$A:$G,5,FALSE),0)</f>
        <v>216357048</v>
      </c>
      <c r="P15" s="4">
        <f>IFERROR(VLOOKUP($A15,'서부영업본부 IU'!$A:$G,6,FALSE),0)</f>
        <v>162543212</v>
      </c>
      <c r="Q15" s="4">
        <f>IFERROR(VLOOKUP($A15,'서부영업본부 IU'!$A:$G,7,FALSE),0)</f>
        <v>88335845</v>
      </c>
      <c r="R15" s="4" t="b">
        <f t="shared" si="0"/>
        <v>1</v>
      </c>
      <c r="U15" s="7">
        <f t="shared" si="1"/>
        <v>0</v>
      </c>
      <c r="V15" s="4">
        <f t="shared" si="2"/>
        <v>0</v>
      </c>
      <c r="W15" s="4">
        <f t="shared" si="3"/>
        <v>0</v>
      </c>
      <c r="X15" s="4">
        <f t="shared" si="4"/>
        <v>0</v>
      </c>
      <c r="Y15" s="4">
        <f t="shared" si="5"/>
        <v>0</v>
      </c>
      <c r="Z15" s="4" t="b">
        <f t="shared" si="6"/>
        <v>1</v>
      </c>
    </row>
    <row r="16" spans="1:26" ht="16" x14ac:dyDescent="0.25">
      <c r="A16" s="23" t="s">
        <v>15</v>
      </c>
      <c r="B16" s="49">
        <f t="shared" si="7"/>
        <v>16960050</v>
      </c>
      <c r="C16" s="49">
        <f t="shared" si="8"/>
        <v>8368360</v>
      </c>
      <c r="D16" s="49">
        <f t="shared" si="9"/>
        <v>7382372</v>
      </c>
      <c r="E16" s="49">
        <f t="shared" si="10"/>
        <v>0</v>
      </c>
      <c r="F16" s="49">
        <f t="shared" si="11"/>
        <v>1206318</v>
      </c>
      <c r="G16" s="49">
        <f t="shared" si="12"/>
        <v>3000</v>
      </c>
      <c r="H16" s="49">
        <f t="shared" si="13"/>
        <v>0</v>
      </c>
      <c r="I16" s="4" t="b">
        <f t="shared" si="14"/>
        <v>1</v>
      </c>
      <c r="L16" s="4">
        <f t="shared" si="15"/>
        <v>16960050</v>
      </c>
      <c r="M16" s="4">
        <f>IFERROR(VLOOKUP($A16,'서부영업본부 IU'!$A:$G,3,FALSE),0)</f>
        <v>0</v>
      </c>
      <c r="N16" s="4">
        <f>IFERROR(VLOOKUP($A16,'서부영업본부 IU'!$A:$G,4,FALSE),0)</f>
        <v>8368360</v>
      </c>
      <c r="O16" s="4">
        <f>IFERROR(VLOOKUP($A16,'서부영업본부 IU'!$A:$G,5,FALSE),0)</f>
        <v>7382372</v>
      </c>
      <c r="P16" s="4">
        <f>IFERROR(VLOOKUP($A16,'서부영업본부 IU'!$A:$G,6,FALSE),0)</f>
        <v>1206318</v>
      </c>
      <c r="Q16" s="4">
        <f>IFERROR(VLOOKUP($A16,'서부영업본부 IU'!$A:$G,7,FALSE),0)</f>
        <v>3000</v>
      </c>
      <c r="R16" s="4" t="b">
        <f t="shared" si="0"/>
        <v>1</v>
      </c>
      <c r="U16" s="7">
        <f t="shared" si="1"/>
        <v>0</v>
      </c>
      <c r="V16" s="4">
        <f t="shared" si="2"/>
        <v>0</v>
      </c>
      <c r="W16" s="4">
        <f t="shared" si="3"/>
        <v>0</v>
      </c>
      <c r="X16" s="4">
        <f t="shared" si="4"/>
        <v>0</v>
      </c>
      <c r="Y16" s="4">
        <f t="shared" si="5"/>
        <v>0</v>
      </c>
      <c r="Z16" s="4" t="b">
        <f t="shared" si="6"/>
        <v>1</v>
      </c>
    </row>
    <row r="17" spans="1:26" ht="16" x14ac:dyDescent="0.25">
      <c r="A17" s="26" t="s">
        <v>16</v>
      </c>
      <c r="B17" s="49">
        <f t="shared" si="7"/>
        <v>249623106</v>
      </c>
      <c r="C17" s="49">
        <f t="shared" si="8"/>
        <v>119145900</v>
      </c>
      <c r="D17" s="49">
        <f t="shared" si="9"/>
        <v>130504301</v>
      </c>
      <c r="E17" s="49">
        <f t="shared" si="10"/>
        <v>0</v>
      </c>
      <c r="F17" s="49">
        <f t="shared" si="11"/>
        <v>27273</v>
      </c>
      <c r="G17" s="49">
        <f t="shared" si="12"/>
        <v>-54368</v>
      </c>
      <c r="H17" s="49">
        <f t="shared" si="13"/>
        <v>0</v>
      </c>
      <c r="I17" s="4" t="b">
        <f t="shared" si="14"/>
        <v>1</v>
      </c>
      <c r="L17" s="4">
        <f t="shared" si="15"/>
        <v>249623106</v>
      </c>
      <c r="M17" s="4">
        <f>IFERROR(VLOOKUP($A17,'서부영업본부 IU'!$A:$G,3,FALSE),0)</f>
        <v>0</v>
      </c>
      <c r="N17" s="4">
        <f>IFERROR(VLOOKUP($A17,'서부영업본부 IU'!$A:$G,4,FALSE),0)</f>
        <v>119145900</v>
      </c>
      <c r="O17" s="4">
        <f>IFERROR(VLOOKUP($A17,'서부영업본부 IU'!$A:$G,5,FALSE),0)</f>
        <v>130504301</v>
      </c>
      <c r="P17" s="4">
        <f>IFERROR(VLOOKUP($A17,'서부영업본부 IU'!$A:$G,6,FALSE),0)</f>
        <v>27273</v>
      </c>
      <c r="Q17" s="4">
        <f>IFERROR(VLOOKUP($A17,'서부영업본부 IU'!$A:$G,7,FALSE),0)</f>
        <v>-54368</v>
      </c>
      <c r="R17" s="4" t="b">
        <f t="shared" si="0"/>
        <v>1</v>
      </c>
      <c r="U17" s="7">
        <f t="shared" si="1"/>
        <v>0</v>
      </c>
      <c r="V17" s="4">
        <f t="shared" si="2"/>
        <v>0</v>
      </c>
      <c r="W17" s="4">
        <f t="shared" si="3"/>
        <v>0</v>
      </c>
      <c r="X17" s="4">
        <f t="shared" si="4"/>
        <v>0</v>
      </c>
      <c r="Y17" s="4">
        <f t="shared" si="5"/>
        <v>0</v>
      </c>
      <c r="Z17" s="4" t="b">
        <f t="shared" si="6"/>
        <v>1</v>
      </c>
    </row>
    <row r="18" spans="1:26" ht="16" x14ac:dyDescent="0.25">
      <c r="A18" s="23" t="s">
        <v>138</v>
      </c>
      <c r="B18" s="49">
        <f t="shared" si="7"/>
        <v>0</v>
      </c>
      <c r="C18" s="49">
        <f t="shared" si="8"/>
        <v>0</v>
      </c>
      <c r="D18" s="49">
        <f t="shared" si="9"/>
        <v>0</v>
      </c>
      <c r="E18" s="49">
        <f t="shared" si="10"/>
        <v>0</v>
      </c>
      <c r="F18" s="49">
        <f t="shared" si="11"/>
        <v>0</v>
      </c>
      <c r="G18" s="49">
        <f t="shared" si="12"/>
        <v>0</v>
      </c>
      <c r="H18" s="49">
        <f t="shared" si="13"/>
        <v>0</v>
      </c>
      <c r="I18" s="4" t="b">
        <f t="shared" si="14"/>
        <v>1</v>
      </c>
      <c r="L18" s="4">
        <f t="shared" si="15"/>
        <v>0</v>
      </c>
      <c r="M18" s="4">
        <f>IFERROR(VLOOKUP($A18,'서부영업본부 IU'!$A:$G,3,FALSE),0)</f>
        <v>0</v>
      </c>
      <c r="N18" s="4">
        <f>IFERROR(VLOOKUP($A18,'서부영업본부 IU'!$A:$G,4,FALSE),0)</f>
        <v>0</v>
      </c>
      <c r="O18" s="4">
        <f>IFERROR(VLOOKUP($A18,'서부영업본부 IU'!$A:$G,5,FALSE),0)</f>
        <v>0</v>
      </c>
      <c r="P18" s="4">
        <f>IFERROR(VLOOKUP($A18,'서부영업본부 IU'!$A:$G,6,FALSE),0)</f>
        <v>0</v>
      </c>
      <c r="Q18" s="4">
        <f>IFERROR(VLOOKUP($A18,'서부영업본부 IU'!$A:$G,7,FALSE),0)</f>
        <v>0</v>
      </c>
      <c r="R18" s="4" t="b">
        <f t="shared" si="0"/>
        <v>1</v>
      </c>
      <c r="U18" s="7">
        <f t="shared" si="1"/>
        <v>0</v>
      </c>
      <c r="V18" s="4">
        <f t="shared" si="2"/>
        <v>0</v>
      </c>
      <c r="W18" s="4">
        <f t="shared" si="3"/>
        <v>0</v>
      </c>
      <c r="X18" s="4">
        <f t="shared" si="4"/>
        <v>0</v>
      </c>
      <c r="Y18" s="4">
        <f t="shared" si="5"/>
        <v>0</v>
      </c>
      <c r="Z18" s="4" t="b">
        <f t="shared" si="6"/>
        <v>1</v>
      </c>
    </row>
    <row r="19" spans="1:26" ht="16" x14ac:dyDescent="0.25">
      <c r="A19" s="23" t="s">
        <v>139</v>
      </c>
      <c r="B19" s="49">
        <f t="shared" si="7"/>
        <v>0</v>
      </c>
      <c r="C19" s="49">
        <f t="shared" si="8"/>
        <v>0</v>
      </c>
      <c r="D19" s="49">
        <f t="shared" si="9"/>
        <v>0</v>
      </c>
      <c r="E19" s="49">
        <f t="shared" si="10"/>
        <v>0</v>
      </c>
      <c r="F19" s="49">
        <f t="shared" si="11"/>
        <v>0</v>
      </c>
      <c r="G19" s="49">
        <f t="shared" si="12"/>
        <v>0</v>
      </c>
      <c r="H19" s="49">
        <f t="shared" si="13"/>
        <v>0</v>
      </c>
      <c r="I19" s="4" t="b">
        <f t="shared" si="14"/>
        <v>1</v>
      </c>
      <c r="L19" s="4">
        <f t="shared" si="15"/>
        <v>0</v>
      </c>
      <c r="M19" s="4">
        <f>IFERROR(VLOOKUP($A19,'서부영업본부 IU'!$A:$G,3,FALSE),0)</f>
        <v>0</v>
      </c>
      <c r="N19" s="4">
        <f>IFERROR(VLOOKUP($A19,'서부영업본부 IU'!$A:$G,4,FALSE),0)</f>
        <v>0</v>
      </c>
      <c r="O19" s="4">
        <f>IFERROR(VLOOKUP($A19,'서부영업본부 IU'!$A:$G,5,FALSE),0)</f>
        <v>0</v>
      </c>
      <c r="P19" s="4">
        <f>IFERROR(VLOOKUP($A19,'서부영업본부 IU'!$A:$G,6,FALSE),0)</f>
        <v>0</v>
      </c>
      <c r="Q19" s="4">
        <f>IFERROR(VLOOKUP($A19,'서부영업본부 IU'!$A:$G,7,FALSE),0)</f>
        <v>0</v>
      </c>
      <c r="R19" s="4" t="b">
        <f t="shared" si="0"/>
        <v>1</v>
      </c>
      <c r="U19" s="7">
        <f t="shared" si="1"/>
        <v>0</v>
      </c>
      <c r="V19" s="4">
        <f t="shared" si="2"/>
        <v>0</v>
      </c>
      <c r="W19" s="4">
        <f t="shared" si="3"/>
        <v>0</v>
      </c>
      <c r="X19" s="4">
        <f t="shared" si="4"/>
        <v>0</v>
      </c>
      <c r="Y19" s="4">
        <f t="shared" si="5"/>
        <v>0</v>
      </c>
      <c r="Z19" s="4" t="b">
        <f t="shared" si="6"/>
        <v>1</v>
      </c>
    </row>
    <row r="20" spans="1:26" ht="16" x14ac:dyDescent="0.25">
      <c r="A20" s="25" t="s">
        <v>17</v>
      </c>
      <c r="B20" s="49">
        <f t="shared" si="7"/>
        <v>0</v>
      </c>
      <c r="C20" s="49">
        <f t="shared" si="8"/>
        <v>0</v>
      </c>
      <c r="D20" s="49">
        <f t="shared" si="9"/>
        <v>0</v>
      </c>
      <c r="E20" s="49">
        <f t="shared" si="10"/>
        <v>0</v>
      </c>
      <c r="F20" s="49">
        <f t="shared" si="11"/>
        <v>0</v>
      </c>
      <c r="G20" s="49">
        <f t="shared" si="12"/>
        <v>0</v>
      </c>
      <c r="H20" s="49">
        <f t="shared" si="13"/>
        <v>0</v>
      </c>
      <c r="I20" s="4" t="b">
        <f t="shared" si="14"/>
        <v>1</v>
      </c>
      <c r="L20" s="4">
        <f t="shared" si="15"/>
        <v>0</v>
      </c>
      <c r="M20" s="4">
        <f>IFERROR(VLOOKUP($A20,'서부영업본부 IU'!$A:$G,3,FALSE),0)</f>
        <v>0</v>
      </c>
      <c r="N20" s="4">
        <f>IFERROR(VLOOKUP($A20,'서부영업본부 IU'!$A:$G,4,FALSE),0)</f>
        <v>0</v>
      </c>
      <c r="O20" s="4">
        <f>IFERROR(VLOOKUP($A20,'서부영업본부 IU'!$A:$G,5,FALSE),0)</f>
        <v>0</v>
      </c>
      <c r="P20" s="4">
        <f>IFERROR(VLOOKUP($A20,'서부영업본부 IU'!$A:$G,6,FALSE),0)</f>
        <v>0</v>
      </c>
      <c r="Q20" s="4">
        <f>IFERROR(VLOOKUP($A20,'서부영업본부 IU'!$A:$G,7,FALSE),0)</f>
        <v>0</v>
      </c>
      <c r="R20" s="4" t="b">
        <f t="shared" si="0"/>
        <v>1</v>
      </c>
      <c r="U20" s="7">
        <f t="shared" si="1"/>
        <v>0</v>
      </c>
      <c r="V20" s="4">
        <f t="shared" si="2"/>
        <v>0</v>
      </c>
      <c r="W20" s="4">
        <f t="shared" si="3"/>
        <v>0</v>
      </c>
      <c r="X20" s="4">
        <f t="shared" si="4"/>
        <v>0</v>
      </c>
      <c r="Y20" s="4">
        <f t="shared" si="5"/>
        <v>0</v>
      </c>
      <c r="Z20" s="4" t="b">
        <f t="shared" si="6"/>
        <v>1</v>
      </c>
    </row>
    <row r="21" spans="1:26" ht="16" x14ac:dyDescent="0.25">
      <c r="A21" s="23" t="s">
        <v>140</v>
      </c>
      <c r="B21" s="49">
        <f t="shared" si="7"/>
        <v>543241526</v>
      </c>
      <c r="C21" s="49">
        <f t="shared" si="8"/>
        <v>0</v>
      </c>
      <c r="D21" s="49">
        <f t="shared" si="9"/>
        <v>0</v>
      </c>
      <c r="E21" s="49">
        <f t="shared" si="10"/>
        <v>0</v>
      </c>
      <c r="F21" s="49">
        <f t="shared" si="11"/>
        <v>330154855</v>
      </c>
      <c r="G21" s="49">
        <f t="shared" si="12"/>
        <v>213086671</v>
      </c>
      <c r="H21" s="49">
        <f t="shared" si="13"/>
        <v>0</v>
      </c>
      <c r="I21" s="4" t="b">
        <f t="shared" si="14"/>
        <v>1</v>
      </c>
      <c r="L21" s="4">
        <f t="shared" si="15"/>
        <v>543241526</v>
      </c>
      <c r="M21" s="4">
        <f>IFERROR(VLOOKUP($A21,'서부영업본부 IU'!$A:$G,3,FALSE),0)</f>
        <v>0</v>
      </c>
      <c r="N21" s="4">
        <f>IFERROR(VLOOKUP($A21,'서부영업본부 IU'!$A:$G,4,FALSE),0)</f>
        <v>0</v>
      </c>
      <c r="O21" s="4">
        <f>IFERROR(VLOOKUP($A21,'서부영업본부 IU'!$A:$G,5,FALSE),0)</f>
        <v>0</v>
      </c>
      <c r="P21" s="4">
        <f>IFERROR(VLOOKUP($A21,'서부영업본부 IU'!$A:$G,6,FALSE),0)</f>
        <v>330154855</v>
      </c>
      <c r="Q21" s="4">
        <f>IFERROR(VLOOKUP($A21,'서부영업본부 IU'!$A:$G,7,FALSE),0)</f>
        <v>213086671</v>
      </c>
      <c r="R21" s="4" t="b">
        <f t="shared" si="0"/>
        <v>1</v>
      </c>
      <c r="U21" s="7">
        <f t="shared" si="1"/>
        <v>0</v>
      </c>
      <c r="V21" s="4">
        <f t="shared" si="2"/>
        <v>0</v>
      </c>
      <c r="W21" s="4">
        <f t="shared" si="3"/>
        <v>0</v>
      </c>
      <c r="X21" s="4">
        <f t="shared" si="4"/>
        <v>0</v>
      </c>
      <c r="Y21" s="4">
        <f t="shared" si="5"/>
        <v>0</v>
      </c>
      <c r="Z21" s="4" t="b">
        <f t="shared" si="6"/>
        <v>1</v>
      </c>
    </row>
    <row r="22" spans="1:26" ht="16" x14ac:dyDescent="0.25">
      <c r="A22" s="23" t="s">
        <v>315</v>
      </c>
      <c r="B22" s="49">
        <f t="shared" ref="B22" si="16">L22</f>
        <v>147272742</v>
      </c>
      <c r="C22" s="49">
        <f t="shared" si="8"/>
        <v>73636371</v>
      </c>
      <c r="D22" s="49">
        <f t="shared" si="9"/>
        <v>73636371</v>
      </c>
      <c r="E22" s="49">
        <f t="shared" si="10"/>
        <v>0</v>
      </c>
      <c r="F22" s="49">
        <f t="shared" si="11"/>
        <v>0</v>
      </c>
      <c r="G22" s="49">
        <f t="shared" si="12"/>
        <v>0</v>
      </c>
      <c r="H22" s="49">
        <f t="shared" si="13"/>
        <v>0</v>
      </c>
      <c r="I22" s="4" t="b">
        <f t="shared" si="14"/>
        <v>1</v>
      </c>
      <c r="L22" s="4">
        <f t="shared" si="15"/>
        <v>147272742</v>
      </c>
      <c r="M22" s="4">
        <f>IFERROR(VLOOKUP($A22,'서부영업본부 IU'!$A:$G,3,FALSE),0)</f>
        <v>0</v>
      </c>
      <c r="N22" s="4">
        <f>IFERROR(VLOOKUP($A22,'서부영업본부 IU'!$A:$G,4,FALSE),0)</f>
        <v>73636371</v>
      </c>
      <c r="O22" s="4">
        <f>IFERROR(VLOOKUP($A22,'서부영업본부 IU'!$A:$G,5,FALSE),0)</f>
        <v>73636371</v>
      </c>
      <c r="P22" s="4">
        <f>IFERROR(VLOOKUP($A22,'서부영업본부 IU'!$A:$G,6,FALSE),0)</f>
        <v>0</v>
      </c>
      <c r="Q22" s="4">
        <f>IFERROR(VLOOKUP($A22,'서부영업본부 IU'!$A:$G,7,FALSE),0)</f>
        <v>0</v>
      </c>
      <c r="R22" s="4" t="b">
        <f t="shared" si="0"/>
        <v>1</v>
      </c>
      <c r="U22" s="7">
        <f t="shared" si="1"/>
        <v>0</v>
      </c>
      <c r="V22" s="4">
        <f t="shared" si="2"/>
        <v>0</v>
      </c>
      <c r="W22" s="4">
        <f t="shared" si="3"/>
        <v>0</v>
      </c>
      <c r="X22" s="4">
        <f t="shared" si="4"/>
        <v>0</v>
      </c>
      <c r="Y22" s="4">
        <f t="shared" si="5"/>
        <v>0</v>
      </c>
      <c r="Z22" s="4" t="b">
        <f t="shared" si="6"/>
        <v>1</v>
      </c>
    </row>
    <row r="23" spans="1:26" ht="16" x14ac:dyDescent="0.25">
      <c r="A23" s="202" t="s">
        <v>435</v>
      </c>
      <c r="B23" s="49">
        <f t="shared" ref="B23" si="17">L23</f>
        <v>0</v>
      </c>
      <c r="C23" s="49">
        <f t="shared" ref="C23" si="18">N23</f>
        <v>0</v>
      </c>
      <c r="D23" s="49">
        <f t="shared" ref="D23" si="19">O23</f>
        <v>0</v>
      </c>
      <c r="E23" s="49">
        <f t="shared" ref="E23" si="20">V23+W23</f>
        <v>0</v>
      </c>
      <c r="F23" s="49">
        <f t="shared" ref="F23" si="21">P23</f>
        <v>0</v>
      </c>
      <c r="G23" s="49">
        <f t="shared" ref="G23" si="22">Q23</f>
        <v>0</v>
      </c>
      <c r="H23" s="49">
        <f t="shared" ref="H23" si="23">X23+Y23</f>
        <v>0</v>
      </c>
      <c r="I23" s="4" t="b">
        <f t="shared" si="14"/>
        <v>1</v>
      </c>
      <c r="L23" s="4">
        <f t="shared" ref="L23" si="24">SUM(M23:Q23)</f>
        <v>0</v>
      </c>
      <c r="M23" s="4">
        <f>IFERROR(VLOOKUP($A23,'서부영업본부 IU'!$A:$G,3,FALSE),0)</f>
        <v>0</v>
      </c>
      <c r="N23" s="4">
        <f>IFERROR(VLOOKUP($A23,'서부영업본부 IU'!$A:$G,4,FALSE),0)</f>
        <v>0</v>
      </c>
      <c r="O23" s="4">
        <f>IFERROR(VLOOKUP($A23,'서부영업본부 IU'!$A:$G,5,FALSE),0)</f>
        <v>0</v>
      </c>
      <c r="P23" s="4">
        <f>IFERROR(VLOOKUP($A23,'서부영업본부 IU'!$A:$G,6,FALSE),0)</f>
        <v>0</v>
      </c>
      <c r="Q23" s="4">
        <f>IFERROR(VLOOKUP($A23,'서부영업본부 IU'!$A:$G,7,FALSE),0)</f>
        <v>0</v>
      </c>
      <c r="R23" s="4" t="b">
        <f t="shared" si="0"/>
        <v>1</v>
      </c>
      <c r="U23" s="7">
        <f t="shared" ref="U23" si="25">M23</f>
        <v>0</v>
      </c>
      <c r="V23" s="4">
        <f t="shared" si="2"/>
        <v>0</v>
      </c>
      <c r="W23" s="4">
        <f t="shared" si="3"/>
        <v>0</v>
      </c>
      <c r="X23" s="4">
        <f t="shared" si="4"/>
        <v>0</v>
      </c>
      <c r="Y23" s="4">
        <f t="shared" si="5"/>
        <v>0</v>
      </c>
      <c r="Z23" s="4" t="b">
        <f t="shared" si="6"/>
        <v>1</v>
      </c>
    </row>
    <row r="24" spans="1:26" ht="16" x14ac:dyDescent="0.25">
      <c r="A24" s="33" t="s">
        <v>18</v>
      </c>
      <c r="B24" s="49">
        <f t="shared" si="7"/>
        <v>2312616191</v>
      </c>
      <c r="C24" s="49">
        <f t="shared" si="8"/>
        <v>1132969520</v>
      </c>
      <c r="D24" s="49">
        <f t="shared" si="9"/>
        <v>1179646671</v>
      </c>
      <c r="E24" s="49">
        <f t="shared" si="10"/>
        <v>0</v>
      </c>
      <c r="F24" s="49">
        <f t="shared" si="11"/>
        <v>0</v>
      </c>
      <c r="G24" s="49">
        <f t="shared" si="12"/>
        <v>0</v>
      </c>
      <c r="H24" s="49">
        <f t="shared" si="13"/>
        <v>0</v>
      </c>
      <c r="I24" s="4" t="b">
        <f t="shared" si="14"/>
        <v>1</v>
      </c>
      <c r="L24" s="4">
        <f t="shared" si="15"/>
        <v>2312616191</v>
      </c>
      <c r="M24" s="4">
        <f>IFERROR(VLOOKUP($A24,'서부영업본부 IU'!$A:$G,3,FALSE),0)</f>
        <v>0</v>
      </c>
      <c r="N24" s="4">
        <f>IFERROR(VLOOKUP($A24,'서부영업본부 IU'!$A:$G,4,FALSE),0)</f>
        <v>1132969520</v>
      </c>
      <c r="O24" s="4">
        <f>IFERROR(VLOOKUP($A24,'서부영업본부 IU'!$A:$G,5,FALSE),0)</f>
        <v>1179646671</v>
      </c>
      <c r="P24" s="4">
        <f>IFERROR(VLOOKUP($A24,'서부영업본부 IU'!$A:$G,6,FALSE),0)</f>
        <v>0</v>
      </c>
      <c r="Q24" s="4">
        <f>IFERROR(VLOOKUP($A24,'서부영업본부 IU'!$A:$G,7,FALSE),0)</f>
        <v>0</v>
      </c>
      <c r="R24" s="4" t="b">
        <f t="shared" si="0"/>
        <v>1</v>
      </c>
      <c r="U24" s="7">
        <f t="shared" si="1"/>
        <v>0</v>
      </c>
      <c r="V24" s="4">
        <f t="shared" si="2"/>
        <v>0</v>
      </c>
      <c r="W24" s="4">
        <f t="shared" si="3"/>
        <v>0</v>
      </c>
      <c r="X24" s="4">
        <f t="shared" si="4"/>
        <v>0</v>
      </c>
      <c r="Y24" s="4">
        <f t="shared" si="5"/>
        <v>0</v>
      </c>
      <c r="Z24" s="4" t="b">
        <f t="shared" si="6"/>
        <v>1</v>
      </c>
    </row>
    <row r="25" spans="1:26" ht="16" x14ac:dyDescent="0.25">
      <c r="A25" s="22" t="s">
        <v>19</v>
      </c>
      <c r="B25" s="49">
        <f t="shared" si="7"/>
        <v>2312616191</v>
      </c>
      <c r="C25" s="49">
        <f t="shared" si="8"/>
        <v>1132969520</v>
      </c>
      <c r="D25" s="49">
        <f t="shared" si="9"/>
        <v>1179646671</v>
      </c>
      <c r="E25" s="49">
        <f t="shared" si="10"/>
        <v>0</v>
      </c>
      <c r="F25" s="49">
        <f t="shared" si="11"/>
        <v>0</v>
      </c>
      <c r="G25" s="49">
        <f t="shared" si="12"/>
        <v>0</v>
      </c>
      <c r="H25" s="49">
        <f t="shared" si="13"/>
        <v>0</v>
      </c>
      <c r="I25" s="4" t="b">
        <f t="shared" si="14"/>
        <v>1</v>
      </c>
      <c r="L25" s="4">
        <f t="shared" si="15"/>
        <v>2312616191</v>
      </c>
      <c r="M25" s="4">
        <f>IFERROR(VLOOKUP($A25,'서부영업본부 IU'!$A:$G,3,FALSE),0)</f>
        <v>0</v>
      </c>
      <c r="N25" s="4">
        <f>IFERROR(VLOOKUP($A25,'서부영업본부 IU'!$A:$G,4,FALSE),0)</f>
        <v>1132969520</v>
      </c>
      <c r="O25" s="4">
        <f>IFERROR(VLOOKUP($A25,'서부영업본부 IU'!$A:$G,5,FALSE),0)</f>
        <v>1179646671</v>
      </c>
      <c r="P25" s="4">
        <f>IFERROR(VLOOKUP($A25,'서부영업본부 IU'!$A:$G,6,FALSE),0)</f>
        <v>0</v>
      </c>
      <c r="Q25" s="4">
        <f>IFERROR(VLOOKUP($A25,'서부영업본부 IU'!$A:$G,7,FALSE),0)</f>
        <v>0</v>
      </c>
      <c r="R25" s="4" t="b">
        <f t="shared" si="0"/>
        <v>1</v>
      </c>
      <c r="U25" s="7">
        <f t="shared" si="1"/>
        <v>0</v>
      </c>
      <c r="V25" s="4">
        <f t="shared" si="2"/>
        <v>0</v>
      </c>
      <c r="W25" s="4">
        <f t="shared" si="3"/>
        <v>0</v>
      </c>
      <c r="X25" s="4">
        <f t="shared" si="4"/>
        <v>0</v>
      </c>
      <c r="Y25" s="4">
        <f t="shared" si="5"/>
        <v>0</v>
      </c>
      <c r="Z25" s="4" t="b">
        <f t="shared" si="6"/>
        <v>1</v>
      </c>
    </row>
    <row r="26" spans="1:26" ht="16" x14ac:dyDescent="0.25">
      <c r="A26" s="33" t="s">
        <v>20</v>
      </c>
      <c r="B26" s="49">
        <f t="shared" si="7"/>
        <v>2936936091</v>
      </c>
      <c r="C26" s="49">
        <f t="shared" si="8"/>
        <v>1054819914</v>
      </c>
      <c r="D26" s="49">
        <f t="shared" si="9"/>
        <v>1085638561</v>
      </c>
      <c r="E26" s="49">
        <f t="shared" si="10"/>
        <v>0</v>
      </c>
      <c r="F26" s="49">
        <f t="shared" si="11"/>
        <v>494693222</v>
      </c>
      <c r="G26" s="49">
        <f t="shared" si="12"/>
        <v>301784394</v>
      </c>
      <c r="H26" s="49">
        <f t="shared" si="13"/>
        <v>0</v>
      </c>
      <c r="I26" s="4" t="b">
        <f t="shared" si="14"/>
        <v>1</v>
      </c>
      <c r="L26" s="4">
        <f t="shared" si="15"/>
        <v>2936936091</v>
      </c>
      <c r="M26" s="4">
        <f>IFERROR(VLOOKUP($A26,'서부영업본부 IU'!$A:$G,3,FALSE),0)</f>
        <v>0</v>
      </c>
      <c r="N26" s="4">
        <f>IFERROR(VLOOKUP($A26,'서부영업본부 IU'!$A:$G,4,FALSE),0)</f>
        <v>1054819914</v>
      </c>
      <c r="O26" s="4">
        <f>IFERROR(VLOOKUP($A26,'서부영업본부 IU'!$A:$G,5,FALSE),0)</f>
        <v>1085638561</v>
      </c>
      <c r="P26" s="4">
        <f>IFERROR(VLOOKUP($A26,'서부영업본부 IU'!$A:$G,6,FALSE),0)</f>
        <v>494693222</v>
      </c>
      <c r="Q26" s="4">
        <f>IFERROR(VLOOKUP($A26,'서부영업본부 IU'!$A:$G,7,FALSE),0)</f>
        <v>301784394</v>
      </c>
      <c r="R26" s="4" t="b">
        <f t="shared" si="0"/>
        <v>1</v>
      </c>
      <c r="U26" s="7">
        <f t="shared" si="1"/>
        <v>0</v>
      </c>
      <c r="V26" s="4">
        <f t="shared" si="2"/>
        <v>0</v>
      </c>
      <c r="W26" s="4">
        <f t="shared" si="3"/>
        <v>0</v>
      </c>
      <c r="X26" s="4">
        <f t="shared" si="4"/>
        <v>0</v>
      </c>
      <c r="Y26" s="4">
        <f t="shared" si="5"/>
        <v>0</v>
      </c>
      <c r="Z26" s="4" t="b">
        <f t="shared" si="6"/>
        <v>1</v>
      </c>
    </row>
    <row r="27" spans="1:26" ht="16" x14ac:dyDescent="0.25">
      <c r="A27" s="33" t="s">
        <v>21</v>
      </c>
      <c r="B27" s="49">
        <f t="shared" si="7"/>
        <v>2049288734</v>
      </c>
      <c r="C27" s="49">
        <f t="shared" si="8"/>
        <v>746621962</v>
      </c>
      <c r="D27" s="49">
        <f t="shared" si="9"/>
        <v>689235249</v>
      </c>
      <c r="E27" s="49">
        <f t="shared" si="10"/>
        <v>79145752.584821582</v>
      </c>
      <c r="F27" s="49">
        <f t="shared" si="11"/>
        <v>312841266</v>
      </c>
      <c r="G27" s="49">
        <f t="shared" si="12"/>
        <v>207288483</v>
      </c>
      <c r="H27" s="49">
        <f t="shared" si="13"/>
        <v>14156021.415178427</v>
      </c>
      <c r="I27" s="4" t="b">
        <f t="shared" si="14"/>
        <v>1</v>
      </c>
      <c r="L27" s="4">
        <f t="shared" si="15"/>
        <v>2049288734</v>
      </c>
      <c r="M27" s="4">
        <f>IFERROR(VLOOKUP($A27,'서부영업본부 IU'!$A:$G,3,FALSE),0)</f>
        <v>93301774</v>
      </c>
      <c r="N27" s="4">
        <f>IFERROR(VLOOKUP($A27,'서부영업본부 IU'!$A:$G,4,FALSE),0)</f>
        <v>746621962</v>
      </c>
      <c r="O27" s="4">
        <f>IFERROR(VLOOKUP($A27,'서부영업본부 IU'!$A:$G,5,FALSE),0)</f>
        <v>689235249</v>
      </c>
      <c r="P27" s="4">
        <f>IFERROR(VLOOKUP($A27,'서부영업본부 IU'!$A:$G,6,FALSE),0)</f>
        <v>312841266</v>
      </c>
      <c r="Q27" s="4">
        <f>IFERROR(VLOOKUP($A27,'서부영업본부 IU'!$A:$G,7,FALSE),0)</f>
        <v>207288483</v>
      </c>
      <c r="R27" s="4" t="b">
        <f t="shared" si="0"/>
        <v>1</v>
      </c>
      <c r="U27" s="7">
        <f t="shared" si="1"/>
        <v>93301774</v>
      </c>
      <c r="V27" s="4">
        <f t="shared" si="2"/>
        <v>38884198.949798346</v>
      </c>
      <c r="W27" s="4">
        <f t="shared" si="3"/>
        <v>40261553.635023229</v>
      </c>
      <c r="X27" s="4">
        <f t="shared" si="4"/>
        <v>8792322.2246281132</v>
      </c>
      <c r="Y27" s="4">
        <f t="shared" si="5"/>
        <v>5363699.1905503143</v>
      </c>
      <c r="Z27" s="4" t="b">
        <f t="shared" si="6"/>
        <v>1</v>
      </c>
    </row>
    <row r="28" spans="1:26" ht="16" x14ac:dyDescent="0.25">
      <c r="A28" s="24" t="s">
        <v>22</v>
      </c>
      <c r="B28" s="49">
        <f t="shared" si="7"/>
        <v>11268110</v>
      </c>
      <c r="C28" s="49">
        <f t="shared" si="8"/>
        <v>0</v>
      </c>
      <c r="D28" s="49">
        <f t="shared" si="9"/>
        <v>0</v>
      </c>
      <c r="E28" s="49">
        <f t="shared" si="10"/>
        <v>9558478.9862468615</v>
      </c>
      <c r="F28" s="49">
        <f t="shared" si="11"/>
        <v>0</v>
      </c>
      <c r="G28" s="49">
        <f t="shared" si="12"/>
        <v>0</v>
      </c>
      <c r="H28" s="49">
        <f t="shared" si="13"/>
        <v>1709631.013753138</v>
      </c>
      <c r="I28" s="4" t="b">
        <f t="shared" si="14"/>
        <v>1</v>
      </c>
      <c r="L28" s="4">
        <f t="shared" si="15"/>
        <v>11268110</v>
      </c>
      <c r="M28" s="4">
        <f>IFERROR(VLOOKUP($A28,'서부영업본부 IU'!$A:$G,3,FALSE),0)</f>
        <v>11268110</v>
      </c>
      <c r="N28" s="4">
        <f>IFERROR(VLOOKUP($A28,'서부영업본부 IU'!$A:$G,4,FALSE),0)</f>
        <v>0</v>
      </c>
      <c r="O28" s="4">
        <f>IFERROR(VLOOKUP($A28,'서부영업본부 IU'!$A:$G,5,FALSE),0)</f>
        <v>0</v>
      </c>
      <c r="P28" s="4">
        <f>IFERROR(VLOOKUP($A28,'서부영업본부 IU'!$A:$G,6,FALSE),0)</f>
        <v>0</v>
      </c>
      <c r="Q28" s="4">
        <f>IFERROR(VLOOKUP($A28,'서부영업본부 IU'!$A:$G,7,FALSE),0)</f>
        <v>0</v>
      </c>
      <c r="R28" s="4" t="b">
        <f t="shared" si="0"/>
        <v>1</v>
      </c>
      <c r="U28" s="7">
        <f t="shared" si="1"/>
        <v>11268110</v>
      </c>
      <c r="V28" s="4">
        <f t="shared" si="2"/>
        <v>4696067.5263067586</v>
      </c>
      <c r="W28" s="4">
        <f t="shared" si="3"/>
        <v>4862411.4599401029</v>
      </c>
      <c r="X28" s="4">
        <f t="shared" si="4"/>
        <v>1061853.9148307543</v>
      </c>
      <c r="Y28" s="4">
        <f t="shared" si="5"/>
        <v>647777.09892238386</v>
      </c>
      <c r="Z28" s="4" t="b">
        <f t="shared" si="6"/>
        <v>1</v>
      </c>
    </row>
    <row r="29" spans="1:26" ht="16" x14ac:dyDescent="0.25">
      <c r="A29" s="24" t="s">
        <v>23</v>
      </c>
      <c r="B29" s="49">
        <f t="shared" si="7"/>
        <v>941228730</v>
      </c>
      <c r="C29" s="49">
        <f t="shared" si="8"/>
        <v>348668000</v>
      </c>
      <c r="D29" s="49">
        <f t="shared" si="9"/>
        <v>317692090</v>
      </c>
      <c r="E29" s="49">
        <f t="shared" si="10"/>
        <v>29080981.245559305</v>
      </c>
      <c r="F29" s="49">
        <f t="shared" si="11"/>
        <v>146316290</v>
      </c>
      <c r="G29" s="49">
        <f t="shared" si="12"/>
        <v>94269940</v>
      </c>
      <c r="H29" s="49">
        <f t="shared" si="13"/>
        <v>5201428.7544406932</v>
      </c>
      <c r="I29" s="4" t="b">
        <f t="shared" si="14"/>
        <v>1</v>
      </c>
      <c r="L29" s="4">
        <f t="shared" si="15"/>
        <v>941228730</v>
      </c>
      <c r="M29" s="4">
        <f>IFERROR(VLOOKUP($A29,'서부영업본부 IU'!$A:$G,3,FALSE),0)</f>
        <v>34282410</v>
      </c>
      <c r="N29" s="4">
        <f>IFERROR(VLOOKUP($A29,'서부영업본부 IU'!$A:$G,4,FALSE),0)</f>
        <v>348668000</v>
      </c>
      <c r="O29" s="4">
        <f>IFERROR(VLOOKUP($A29,'서부영업본부 IU'!$A:$G,5,FALSE),0)</f>
        <v>317692090</v>
      </c>
      <c r="P29" s="4">
        <f>IFERROR(VLOOKUP($A29,'서부영업본부 IU'!$A:$G,6,FALSE),0)</f>
        <v>146316290</v>
      </c>
      <c r="Q29" s="4">
        <f>IFERROR(VLOOKUP($A29,'서부영업본부 IU'!$A:$G,7,FALSE),0)</f>
        <v>94269940</v>
      </c>
      <c r="R29" s="4" t="b">
        <f t="shared" si="0"/>
        <v>1</v>
      </c>
      <c r="U29" s="7">
        <f t="shared" si="1"/>
        <v>34282410</v>
      </c>
      <c r="V29" s="4">
        <f t="shared" si="2"/>
        <v>14287445.927004093</v>
      </c>
      <c r="W29" s="4">
        <f t="shared" si="3"/>
        <v>14793535.318555214</v>
      </c>
      <c r="X29" s="4">
        <f t="shared" si="4"/>
        <v>3230613.7647159104</v>
      </c>
      <c r="Y29" s="4">
        <f t="shared" si="5"/>
        <v>1970814.9897247828</v>
      </c>
      <c r="Z29" s="4" t="b">
        <f t="shared" si="6"/>
        <v>1</v>
      </c>
    </row>
    <row r="30" spans="1:26" ht="16" x14ac:dyDescent="0.25">
      <c r="A30" s="23" t="s">
        <v>24</v>
      </c>
      <c r="B30" s="49">
        <f t="shared" si="7"/>
        <v>49184470</v>
      </c>
      <c r="C30" s="49">
        <f t="shared" si="8"/>
        <v>7916410</v>
      </c>
      <c r="D30" s="49">
        <f t="shared" si="9"/>
        <v>0</v>
      </c>
      <c r="E30" s="49">
        <f t="shared" si="10"/>
        <v>16420989.335364677</v>
      </c>
      <c r="F30" s="49">
        <f t="shared" si="11"/>
        <v>7175350</v>
      </c>
      <c r="G30" s="49">
        <f t="shared" si="12"/>
        <v>14734660</v>
      </c>
      <c r="H30" s="49">
        <f t="shared" si="13"/>
        <v>2937060.6646353235</v>
      </c>
      <c r="I30" s="4" t="b">
        <f t="shared" si="14"/>
        <v>1</v>
      </c>
      <c r="L30" s="4">
        <f t="shared" si="15"/>
        <v>49184470</v>
      </c>
      <c r="M30" s="4">
        <f>IFERROR(VLOOKUP($A30,'서부영업본부 IU'!$A:$G,3,FALSE),0)</f>
        <v>19358050</v>
      </c>
      <c r="N30" s="4">
        <f>IFERROR(VLOOKUP($A30,'서부영업본부 IU'!$A:$G,4,FALSE),0)</f>
        <v>7916410</v>
      </c>
      <c r="O30" s="4">
        <f>IFERROR(VLOOKUP($A30,'서부영업본부 IU'!$A:$G,5,FALSE),0)</f>
        <v>0</v>
      </c>
      <c r="P30" s="4">
        <f>IFERROR(VLOOKUP($A30,'서부영업본부 IU'!$A:$G,6,FALSE),0)</f>
        <v>7175350</v>
      </c>
      <c r="Q30" s="4">
        <f>IFERROR(VLOOKUP($A30,'서부영업본부 IU'!$A:$G,7,FALSE),0)</f>
        <v>14734660</v>
      </c>
      <c r="R30" s="4" t="b">
        <f t="shared" si="0"/>
        <v>1</v>
      </c>
      <c r="U30" s="7">
        <f t="shared" si="1"/>
        <v>19358050</v>
      </c>
      <c r="V30" s="4">
        <f t="shared" si="2"/>
        <v>8067609.3841489432</v>
      </c>
      <c r="W30" s="4">
        <f t="shared" si="3"/>
        <v>8353379.9512157328</v>
      </c>
      <c r="X30" s="4">
        <f t="shared" si="4"/>
        <v>1824211.9730806216</v>
      </c>
      <c r="Y30" s="4">
        <f t="shared" si="5"/>
        <v>1112848.6915547019</v>
      </c>
      <c r="Z30" s="4" t="b">
        <f t="shared" si="6"/>
        <v>1</v>
      </c>
    </row>
    <row r="31" spans="1:26" ht="16" x14ac:dyDescent="0.25">
      <c r="A31" s="23" t="s">
        <v>25</v>
      </c>
      <c r="B31" s="49">
        <f t="shared" si="7"/>
        <v>9027390</v>
      </c>
      <c r="C31" s="49">
        <f t="shared" si="8"/>
        <v>1514400</v>
      </c>
      <c r="D31" s="49">
        <f t="shared" si="9"/>
        <v>0</v>
      </c>
      <c r="E31" s="49">
        <f t="shared" si="10"/>
        <v>2975620.1285855565</v>
      </c>
      <c r="F31" s="49">
        <f t="shared" si="11"/>
        <v>1276310</v>
      </c>
      <c r="G31" s="49">
        <f t="shared" si="12"/>
        <v>2728840</v>
      </c>
      <c r="H31" s="49">
        <f t="shared" si="13"/>
        <v>532219.87141444371</v>
      </c>
      <c r="I31" s="4" t="b">
        <f t="shared" si="14"/>
        <v>1</v>
      </c>
      <c r="L31" s="4">
        <f t="shared" si="15"/>
        <v>9027390</v>
      </c>
      <c r="M31" s="4">
        <f>IFERROR(VLOOKUP($A31,'서부영업본부 IU'!$A:$G,3,FALSE),0)</f>
        <v>3507840</v>
      </c>
      <c r="N31" s="4">
        <f>IFERROR(VLOOKUP($A31,'서부영업본부 IU'!$A:$G,4,FALSE),0)</f>
        <v>1514400</v>
      </c>
      <c r="O31" s="4">
        <f>IFERROR(VLOOKUP($A31,'서부영업본부 IU'!$A:$G,5,FALSE),0)</f>
        <v>0</v>
      </c>
      <c r="P31" s="4">
        <f>IFERROR(VLOOKUP($A31,'서부영업본부 IU'!$A:$G,6,FALSE),0)</f>
        <v>1276310</v>
      </c>
      <c r="Q31" s="4">
        <f>IFERROR(VLOOKUP($A31,'서부영업본부 IU'!$A:$G,7,FALSE),0)</f>
        <v>2728840</v>
      </c>
      <c r="R31" s="4" t="b">
        <f t="shared" si="0"/>
        <v>1</v>
      </c>
      <c r="U31" s="7">
        <f t="shared" si="1"/>
        <v>3507840</v>
      </c>
      <c r="V31" s="4">
        <f t="shared" si="2"/>
        <v>1461918.0600366788</v>
      </c>
      <c r="W31" s="4">
        <f t="shared" si="3"/>
        <v>1513702.0685488775</v>
      </c>
      <c r="X31" s="4">
        <f t="shared" si="4"/>
        <v>330562.41344821028</v>
      </c>
      <c r="Y31" s="4">
        <f t="shared" si="5"/>
        <v>201657.45796623346</v>
      </c>
      <c r="Z31" s="4" t="b">
        <f t="shared" si="6"/>
        <v>1</v>
      </c>
    </row>
    <row r="32" spans="1:26" ht="16" x14ac:dyDescent="0.25">
      <c r="A32" s="23" t="s">
        <v>26</v>
      </c>
      <c r="B32" s="49">
        <f t="shared" si="7"/>
        <v>2100000</v>
      </c>
      <c r="C32" s="49">
        <f t="shared" si="8"/>
        <v>700000</v>
      </c>
      <c r="D32" s="49">
        <f t="shared" si="9"/>
        <v>0</v>
      </c>
      <c r="E32" s="49">
        <f t="shared" si="10"/>
        <v>593793.92731991457</v>
      </c>
      <c r="F32" s="49">
        <f t="shared" si="11"/>
        <v>0</v>
      </c>
      <c r="G32" s="49">
        <f t="shared" si="12"/>
        <v>700000</v>
      </c>
      <c r="H32" s="49">
        <f t="shared" si="13"/>
        <v>106206.07268008536</v>
      </c>
      <c r="I32" s="4" t="b">
        <f t="shared" si="14"/>
        <v>1</v>
      </c>
      <c r="L32" s="4">
        <f t="shared" si="15"/>
        <v>2100000</v>
      </c>
      <c r="M32" s="4">
        <f>IFERROR(VLOOKUP($A32,'서부영업본부 IU'!$A:$G,3,FALSE),0)</f>
        <v>700000</v>
      </c>
      <c r="N32" s="4">
        <f>IFERROR(VLOOKUP($A32,'서부영업본부 IU'!$A:$G,4,FALSE),0)</f>
        <v>700000</v>
      </c>
      <c r="O32" s="4">
        <f>IFERROR(VLOOKUP($A32,'서부영업본부 IU'!$A:$G,5,FALSE),0)</f>
        <v>0</v>
      </c>
      <c r="P32" s="4">
        <f>IFERROR(VLOOKUP($A32,'서부영업본부 IU'!$A:$G,6,FALSE),0)</f>
        <v>0</v>
      </c>
      <c r="Q32" s="4">
        <f>IFERROR(VLOOKUP($A32,'서부영업본부 IU'!$A:$G,7,FALSE),0)</f>
        <v>700000</v>
      </c>
      <c r="R32" s="4" t="b">
        <f t="shared" si="0"/>
        <v>1</v>
      </c>
      <c r="U32" s="7">
        <f t="shared" si="1"/>
        <v>700000</v>
      </c>
      <c r="V32" s="4">
        <f t="shared" si="2"/>
        <v>291730.13650157221</v>
      </c>
      <c r="W32" s="4">
        <f t="shared" si="3"/>
        <v>302063.79081834242</v>
      </c>
      <c r="X32" s="4">
        <f t="shared" si="4"/>
        <v>65964.721713004925</v>
      </c>
      <c r="Y32" s="4">
        <f t="shared" si="5"/>
        <v>40241.350967080434</v>
      </c>
      <c r="Z32" s="4" t="b">
        <f t="shared" si="6"/>
        <v>1</v>
      </c>
    </row>
    <row r="33" spans="1:26" ht="16" x14ac:dyDescent="0.25">
      <c r="A33" s="23" t="s">
        <v>198</v>
      </c>
      <c r="B33" s="49">
        <f t="shared" si="7"/>
        <v>6452820</v>
      </c>
      <c r="C33" s="49">
        <f t="shared" si="8"/>
        <v>253570</v>
      </c>
      <c r="D33" s="49">
        <f t="shared" si="9"/>
        <v>0</v>
      </c>
      <c r="E33" s="49">
        <f t="shared" si="10"/>
        <v>5258681.4341971148</v>
      </c>
      <c r="F33" s="49">
        <f t="shared" si="11"/>
        <v>0</v>
      </c>
      <c r="G33" s="49">
        <f t="shared" si="12"/>
        <v>0</v>
      </c>
      <c r="H33" s="49">
        <f t="shared" si="13"/>
        <v>940568.56580288452</v>
      </c>
      <c r="I33" s="4" t="b">
        <f t="shared" si="14"/>
        <v>1</v>
      </c>
      <c r="L33" s="4">
        <f t="shared" si="15"/>
        <v>6452820</v>
      </c>
      <c r="M33" s="4">
        <f>IFERROR(VLOOKUP($A33,'서부영업본부 IU'!$A:$G,3,FALSE),0)</f>
        <v>6199250</v>
      </c>
      <c r="N33" s="4">
        <f>IFERROR(VLOOKUP($A33,'서부영업본부 IU'!$A:$G,4,FALSE),0)</f>
        <v>253570</v>
      </c>
      <c r="O33" s="4">
        <f>IFERROR(VLOOKUP($A33,'서부영업본부 IU'!$A:$G,5,FALSE),0)</f>
        <v>0</v>
      </c>
      <c r="P33" s="4">
        <f>IFERROR(VLOOKUP($A33,'서부영업본부 IU'!$A:$G,6,FALSE),0)</f>
        <v>0</v>
      </c>
      <c r="Q33" s="4">
        <f>IFERROR(VLOOKUP($A33,'서부영업본부 IU'!$A:$G,7,FALSE),0)</f>
        <v>0</v>
      </c>
      <c r="R33" s="4" t="b">
        <f t="shared" si="0"/>
        <v>1</v>
      </c>
      <c r="U33" s="7">
        <f t="shared" si="1"/>
        <v>6199250</v>
      </c>
      <c r="V33" s="4">
        <f t="shared" si="2"/>
        <v>2583582.9267248167</v>
      </c>
      <c r="W33" s="4">
        <f t="shared" si="3"/>
        <v>2675098.5074722986</v>
      </c>
      <c r="X33" s="4">
        <f t="shared" si="4"/>
        <v>584188.28725620825</v>
      </c>
      <c r="Y33" s="4">
        <f t="shared" si="5"/>
        <v>356380.27854667627</v>
      </c>
      <c r="Z33" s="4" t="b">
        <f t="shared" si="6"/>
        <v>1</v>
      </c>
    </row>
    <row r="34" spans="1:26" ht="16" x14ac:dyDescent="0.25">
      <c r="A34" s="23" t="s">
        <v>27</v>
      </c>
      <c r="B34" s="49">
        <f t="shared" si="7"/>
        <v>945540</v>
      </c>
      <c r="C34" s="49">
        <f t="shared" si="8"/>
        <v>443330</v>
      </c>
      <c r="D34" s="49">
        <f t="shared" si="9"/>
        <v>0</v>
      </c>
      <c r="E34" s="49">
        <f t="shared" si="10"/>
        <v>0</v>
      </c>
      <c r="F34" s="49">
        <f t="shared" si="11"/>
        <v>333950</v>
      </c>
      <c r="G34" s="49">
        <f t="shared" si="12"/>
        <v>168260</v>
      </c>
      <c r="H34" s="49">
        <f t="shared" si="13"/>
        <v>0</v>
      </c>
      <c r="I34" s="4" t="b">
        <f t="shared" si="14"/>
        <v>1</v>
      </c>
      <c r="L34" s="4">
        <f t="shared" si="15"/>
        <v>945540</v>
      </c>
      <c r="M34" s="4">
        <f>IFERROR(VLOOKUP($A34,'서부영업본부 IU'!$A:$G,3,FALSE),0)</f>
        <v>0</v>
      </c>
      <c r="N34" s="4">
        <f>IFERROR(VLOOKUP($A34,'서부영업본부 IU'!$A:$G,4,FALSE),0)</f>
        <v>443330</v>
      </c>
      <c r="O34" s="4">
        <f>IFERROR(VLOOKUP($A34,'서부영업본부 IU'!$A:$G,5,FALSE),0)</f>
        <v>0</v>
      </c>
      <c r="P34" s="4">
        <f>IFERROR(VLOOKUP($A34,'서부영업본부 IU'!$A:$G,6,FALSE),0)</f>
        <v>333950</v>
      </c>
      <c r="Q34" s="4">
        <f>IFERROR(VLOOKUP($A34,'서부영업본부 IU'!$A:$G,7,FALSE),0)</f>
        <v>168260</v>
      </c>
      <c r="R34" s="4" t="b">
        <f t="shared" si="0"/>
        <v>1</v>
      </c>
      <c r="U34" s="7">
        <f t="shared" si="1"/>
        <v>0</v>
      </c>
      <c r="V34" s="4">
        <f t="shared" ref="V34:V65" si="26">$U34*N$263</f>
        <v>0</v>
      </c>
      <c r="W34" s="4">
        <f t="shared" ref="W34:W65" si="27">$U34*O$263</f>
        <v>0</v>
      </c>
      <c r="X34" s="4">
        <f t="shared" ref="X34:X65" si="28">$U34*P$263</f>
        <v>0</v>
      </c>
      <c r="Y34" s="4">
        <f t="shared" ref="Y34:Y65" si="29">$U34*Q$263</f>
        <v>0</v>
      </c>
      <c r="Z34" s="4" t="b">
        <f t="shared" si="6"/>
        <v>1</v>
      </c>
    </row>
    <row r="35" spans="1:26" ht="16" x14ac:dyDescent="0.25">
      <c r="A35" s="23" t="s">
        <v>28</v>
      </c>
      <c r="B35" s="49">
        <f t="shared" si="7"/>
        <v>577550</v>
      </c>
      <c r="C35" s="49">
        <f t="shared" si="8"/>
        <v>0</v>
      </c>
      <c r="D35" s="49">
        <f t="shared" si="9"/>
        <v>0</v>
      </c>
      <c r="E35" s="49">
        <f t="shared" si="10"/>
        <v>40335.573205802772</v>
      </c>
      <c r="F35" s="49">
        <f t="shared" si="11"/>
        <v>0</v>
      </c>
      <c r="G35" s="49">
        <f t="shared" si="12"/>
        <v>530000</v>
      </c>
      <c r="H35" s="49">
        <f t="shared" si="13"/>
        <v>7214.4267941972266</v>
      </c>
      <c r="I35" s="4" t="b">
        <f t="shared" si="14"/>
        <v>1</v>
      </c>
      <c r="L35" s="4">
        <f t="shared" si="15"/>
        <v>577550</v>
      </c>
      <c r="M35" s="4">
        <f>IFERROR(VLOOKUP($A35,'서부영업본부 IU'!$A:$G,3,FALSE),0)</f>
        <v>47550</v>
      </c>
      <c r="N35" s="4">
        <f>IFERROR(VLOOKUP($A35,'서부영업본부 IU'!$A:$G,4,FALSE),0)</f>
        <v>0</v>
      </c>
      <c r="O35" s="4">
        <f>IFERROR(VLOOKUP($A35,'서부영업본부 IU'!$A:$G,5,FALSE),0)</f>
        <v>0</v>
      </c>
      <c r="P35" s="4">
        <f>IFERROR(VLOOKUP($A35,'서부영업본부 IU'!$A:$G,6,FALSE),0)</f>
        <v>0</v>
      </c>
      <c r="Q35" s="4">
        <f>IFERROR(VLOOKUP($A35,'서부영업본부 IU'!$A:$G,7,FALSE),0)</f>
        <v>530000</v>
      </c>
      <c r="R35" s="4" t="b">
        <f t="shared" si="0"/>
        <v>1</v>
      </c>
      <c r="U35" s="7">
        <f t="shared" si="1"/>
        <v>47550</v>
      </c>
      <c r="V35" s="4">
        <f t="shared" si="26"/>
        <v>19816.811415213942</v>
      </c>
      <c r="W35" s="4">
        <f t="shared" si="27"/>
        <v>20518.761790588829</v>
      </c>
      <c r="X35" s="4">
        <f t="shared" si="28"/>
        <v>4480.8893106476917</v>
      </c>
      <c r="Y35" s="4">
        <f t="shared" si="29"/>
        <v>2733.537483549535</v>
      </c>
      <c r="Z35" s="4" t="b">
        <f t="shared" si="6"/>
        <v>1</v>
      </c>
    </row>
    <row r="36" spans="1:26" ht="16" x14ac:dyDescent="0.25">
      <c r="A36" s="23" t="s">
        <v>141</v>
      </c>
      <c r="B36" s="49">
        <f t="shared" si="7"/>
        <v>0</v>
      </c>
      <c r="C36" s="49">
        <f t="shared" si="8"/>
        <v>0</v>
      </c>
      <c r="D36" s="49">
        <f t="shared" si="9"/>
        <v>0</v>
      </c>
      <c r="E36" s="49">
        <f t="shared" si="10"/>
        <v>0</v>
      </c>
      <c r="F36" s="49">
        <f t="shared" si="11"/>
        <v>0</v>
      </c>
      <c r="G36" s="49">
        <f t="shared" si="12"/>
        <v>0</v>
      </c>
      <c r="H36" s="49">
        <f t="shared" si="13"/>
        <v>0</v>
      </c>
      <c r="I36" s="4" t="b">
        <f t="shared" si="14"/>
        <v>1</v>
      </c>
      <c r="L36" s="4">
        <f t="shared" si="15"/>
        <v>0</v>
      </c>
      <c r="M36" s="4">
        <f>IFERROR(VLOOKUP($A36,'서부영업본부 IU'!$A:$G,3,FALSE),0)</f>
        <v>0</v>
      </c>
      <c r="N36" s="4">
        <f>IFERROR(VLOOKUP($A36,'서부영업본부 IU'!$A:$G,4,FALSE),0)</f>
        <v>0</v>
      </c>
      <c r="O36" s="4">
        <f>IFERROR(VLOOKUP($A36,'서부영업본부 IU'!$A:$G,5,FALSE),0)</f>
        <v>0</v>
      </c>
      <c r="P36" s="4">
        <f>IFERROR(VLOOKUP($A36,'서부영업본부 IU'!$A:$G,6,FALSE),0)</f>
        <v>0</v>
      </c>
      <c r="Q36" s="4">
        <f>IFERROR(VLOOKUP($A36,'서부영업본부 IU'!$A:$G,7,FALSE),0)</f>
        <v>0</v>
      </c>
      <c r="R36" s="4" t="b">
        <f t="shared" si="0"/>
        <v>1</v>
      </c>
      <c r="U36" s="7">
        <f t="shared" si="1"/>
        <v>0</v>
      </c>
      <c r="V36" s="4">
        <f t="shared" si="26"/>
        <v>0</v>
      </c>
      <c r="W36" s="4">
        <f t="shared" si="27"/>
        <v>0</v>
      </c>
      <c r="X36" s="4">
        <f t="shared" si="28"/>
        <v>0</v>
      </c>
      <c r="Y36" s="4">
        <f t="shared" si="29"/>
        <v>0</v>
      </c>
      <c r="Z36" s="4" t="b">
        <f t="shared" si="6"/>
        <v>1</v>
      </c>
    </row>
    <row r="37" spans="1:26" ht="16" x14ac:dyDescent="0.25">
      <c r="A37" s="23" t="s">
        <v>142</v>
      </c>
      <c r="B37" s="49">
        <f t="shared" si="7"/>
        <v>0</v>
      </c>
      <c r="C37" s="49">
        <f t="shared" si="8"/>
        <v>0</v>
      </c>
      <c r="D37" s="49">
        <f t="shared" si="9"/>
        <v>0</v>
      </c>
      <c r="E37" s="49">
        <f t="shared" si="10"/>
        <v>0</v>
      </c>
      <c r="F37" s="49">
        <f t="shared" si="11"/>
        <v>0</v>
      </c>
      <c r="G37" s="49">
        <f t="shared" si="12"/>
        <v>0</v>
      </c>
      <c r="H37" s="49">
        <f t="shared" si="13"/>
        <v>0</v>
      </c>
      <c r="I37" s="4" t="b">
        <f t="shared" si="14"/>
        <v>1</v>
      </c>
      <c r="L37" s="4">
        <f t="shared" si="15"/>
        <v>0</v>
      </c>
      <c r="M37" s="4">
        <f>IFERROR(VLOOKUP($A37,'서부영업본부 IU'!$A:$G,3,FALSE),0)</f>
        <v>0</v>
      </c>
      <c r="N37" s="4">
        <f>IFERROR(VLOOKUP($A37,'서부영업본부 IU'!$A:$G,4,FALSE),0)</f>
        <v>0</v>
      </c>
      <c r="O37" s="4">
        <f>IFERROR(VLOOKUP($A37,'서부영업본부 IU'!$A:$G,5,FALSE),0)</f>
        <v>0</v>
      </c>
      <c r="P37" s="4">
        <f>IFERROR(VLOOKUP($A37,'서부영업본부 IU'!$A:$G,6,FALSE),0)</f>
        <v>0</v>
      </c>
      <c r="Q37" s="4">
        <f>IFERROR(VLOOKUP($A37,'서부영업본부 IU'!$A:$G,7,FALSE),0)</f>
        <v>0</v>
      </c>
      <c r="R37" s="4" t="b">
        <f t="shared" si="0"/>
        <v>1</v>
      </c>
      <c r="U37" s="7">
        <f t="shared" si="1"/>
        <v>0</v>
      </c>
      <c r="V37" s="4">
        <f t="shared" si="26"/>
        <v>0</v>
      </c>
      <c r="W37" s="4">
        <f t="shared" si="27"/>
        <v>0</v>
      </c>
      <c r="X37" s="4">
        <f t="shared" si="28"/>
        <v>0</v>
      </c>
      <c r="Y37" s="4">
        <f t="shared" si="29"/>
        <v>0</v>
      </c>
      <c r="Z37" s="4" t="b">
        <f t="shared" si="6"/>
        <v>1</v>
      </c>
    </row>
    <row r="38" spans="1:26" ht="16" x14ac:dyDescent="0.25">
      <c r="A38" s="23" t="s">
        <v>143</v>
      </c>
      <c r="B38" s="49">
        <f t="shared" si="7"/>
        <v>0</v>
      </c>
      <c r="C38" s="49">
        <f t="shared" si="8"/>
        <v>0</v>
      </c>
      <c r="D38" s="49">
        <f t="shared" si="9"/>
        <v>0</v>
      </c>
      <c r="E38" s="49">
        <f t="shared" si="10"/>
        <v>0</v>
      </c>
      <c r="F38" s="49">
        <f t="shared" si="11"/>
        <v>0</v>
      </c>
      <c r="G38" s="49">
        <f t="shared" si="12"/>
        <v>0</v>
      </c>
      <c r="H38" s="49">
        <f t="shared" si="13"/>
        <v>0</v>
      </c>
      <c r="I38" s="4" t="b">
        <f t="shared" si="14"/>
        <v>1</v>
      </c>
      <c r="L38" s="4">
        <f t="shared" si="15"/>
        <v>0</v>
      </c>
      <c r="M38" s="4">
        <f>IFERROR(VLOOKUP($A38,'서부영업본부 IU'!$A:$G,3,FALSE),0)</f>
        <v>0</v>
      </c>
      <c r="N38" s="4">
        <f>IFERROR(VLOOKUP($A38,'서부영업본부 IU'!$A:$G,4,FALSE),0)</f>
        <v>0</v>
      </c>
      <c r="O38" s="4">
        <f>IFERROR(VLOOKUP($A38,'서부영업본부 IU'!$A:$G,5,FALSE),0)</f>
        <v>0</v>
      </c>
      <c r="P38" s="4">
        <f>IFERROR(VLOOKUP($A38,'서부영업본부 IU'!$A:$G,6,FALSE),0)</f>
        <v>0</v>
      </c>
      <c r="Q38" s="4">
        <f>IFERROR(VLOOKUP($A38,'서부영업본부 IU'!$A:$G,7,FALSE),0)</f>
        <v>0</v>
      </c>
      <c r="R38" s="4" t="b">
        <f t="shared" si="0"/>
        <v>1</v>
      </c>
      <c r="U38" s="7">
        <f t="shared" si="1"/>
        <v>0</v>
      </c>
      <c r="V38" s="4">
        <f t="shared" si="26"/>
        <v>0</v>
      </c>
      <c r="W38" s="4">
        <f t="shared" si="27"/>
        <v>0</v>
      </c>
      <c r="X38" s="4">
        <f t="shared" si="28"/>
        <v>0</v>
      </c>
      <c r="Y38" s="4">
        <f t="shared" si="29"/>
        <v>0</v>
      </c>
      <c r="Z38" s="4" t="b">
        <f t="shared" si="6"/>
        <v>1</v>
      </c>
    </row>
    <row r="39" spans="1:26" ht="16" x14ac:dyDescent="0.25">
      <c r="A39" s="23" t="s">
        <v>144</v>
      </c>
      <c r="B39" s="49">
        <f t="shared" si="7"/>
        <v>0</v>
      </c>
      <c r="C39" s="49">
        <f t="shared" si="8"/>
        <v>0</v>
      </c>
      <c r="D39" s="49">
        <f t="shared" si="9"/>
        <v>0</v>
      </c>
      <c r="E39" s="49">
        <f t="shared" si="10"/>
        <v>0</v>
      </c>
      <c r="F39" s="49">
        <f t="shared" si="11"/>
        <v>0</v>
      </c>
      <c r="G39" s="49">
        <f t="shared" si="12"/>
        <v>0</v>
      </c>
      <c r="H39" s="49">
        <f t="shared" si="13"/>
        <v>0</v>
      </c>
      <c r="I39" s="4" t="b">
        <f t="shared" si="14"/>
        <v>1</v>
      </c>
      <c r="L39" s="4">
        <f t="shared" si="15"/>
        <v>0</v>
      </c>
      <c r="M39" s="4">
        <f>IFERROR(VLOOKUP($A39,'서부영업본부 IU'!$A:$G,3,FALSE),0)</f>
        <v>0</v>
      </c>
      <c r="N39" s="4">
        <f>IFERROR(VLOOKUP($A39,'서부영업본부 IU'!$A:$G,4,FALSE),0)</f>
        <v>0</v>
      </c>
      <c r="O39" s="4">
        <f>IFERROR(VLOOKUP($A39,'서부영업본부 IU'!$A:$G,5,FALSE),0)</f>
        <v>0</v>
      </c>
      <c r="P39" s="4">
        <f>IFERROR(VLOOKUP($A39,'서부영업본부 IU'!$A:$G,6,FALSE),0)</f>
        <v>0</v>
      </c>
      <c r="Q39" s="4">
        <f>IFERROR(VLOOKUP($A39,'서부영업본부 IU'!$A:$G,7,FALSE),0)</f>
        <v>0</v>
      </c>
      <c r="R39" s="4" t="b">
        <f t="shared" si="0"/>
        <v>1</v>
      </c>
      <c r="U39" s="7">
        <f t="shared" si="1"/>
        <v>0</v>
      </c>
      <c r="V39" s="4">
        <f t="shared" si="26"/>
        <v>0</v>
      </c>
      <c r="W39" s="4">
        <f t="shared" si="27"/>
        <v>0</v>
      </c>
      <c r="X39" s="4">
        <f t="shared" si="28"/>
        <v>0</v>
      </c>
      <c r="Y39" s="4">
        <f t="shared" si="29"/>
        <v>0</v>
      </c>
      <c r="Z39" s="4" t="b">
        <f t="shared" si="6"/>
        <v>1</v>
      </c>
    </row>
    <row r="40" spans="1:26" ht="16" x14ac:dyDescent="0.25">
      <c r="A40" s="23" t="s">
        <v>199</v>
      </c>
      <c r="B40" s="49">
        <f t="shared" si="7"/>
        <v>0</v>
      </c>
      <c r="C40" s="49">
        <f t="shared" si="8"/>
        <v>0</v>
      </c>
      <c r="D40" s="49">
        <f t="shared" si="9"/>
        <v>0</v>
      </c>
      <c r="E40" s="49">
        <f t="shared" si="10"/>
        <v>0</v>
      </c>
      <c r="F40" s="49">
        <f t="shared" si="11"/>
        <v>0</v>
      </c>
      <c r="G40" s="49">
        <f t="shared" si="12"/>
        <v>0</v>
      </c>
      <c r="H40" s="49">
        <f t="shared" si="13"/>
        <v>0</v>
      </c>
      <c r="I40" s="4" t="b">
        <f t="shared" si="14"/>
        <v>1</v>
      </c>
      <c r="L40" s="4">
        <f t="shared" si="15"/>
        <v>0</v>
      </c>
      <c r="M40" s="4">
        <f>IFERROR(VLOOKUP($A40,'서부영업본부 IU'!$A:$G,3,FALSE),0)</f>
        <v>0</v>
      </c>
      <c r="N40" s="4">
        <f>IFERROR(VLOOKUP($A40,'서부영업본부 IU'!$A:$G,4,FALSE),0)</f>
        <v>0</v>
      </c>
      <c r="O40" s="4">
        <f>IFERROR(VLOOKUP($A40,'서부영업본부 IU'!$A:$G,5,FALSE),0)</f>
        <v>0</v>
      </c>
      <c r="P40" s="4">
        <f>IFERROR(VLOOKUP($A40,'서부영업본부 IU'!$A:$G,6,FALSE),0)</f>
        <v>0</v>
      </c>
      <c r="Q40" s="4">
        <f>IFERROR(VLOOKUP($A40,'서부영업본부 IU'!$A:$G,7,FALSE),0)</f>
        <v>0</v>
      </c>
      <c r="R40" s="4" t="b">
        <f t="shared" si="0"/>
        <v>1</v>
      </c>
      <c r="U40" s="7">
        <f t="shared" si="1"/>
        <v>0</v>
      </c>
      <c r="V40" s="4">
        <f t="shared" si="26"/>
        <v>0</v>
      </c>
      <c r="W40" s="4">
        <f t="shared" si="27"/>
        <v>0</v>
      </c>
      <c r="X40" s="4">
        <f t="shared" si="28"/>
        <v>0</v>
      </c>
      <c r="Y40" s="4">
        <f t="shared" si="29"/>
        <v>0</v>
      </c>
      <c r="Z40" s="4" t="b">
        <f t="shared" si="6"/>
        <v>1</v>
      </c>
    </row>
    <row r="41" spans="1:26" ht="16" x14ac:dyDescent="0.25">
      <c r="A41" s="23" t="s">
        <v>200</v>
      </c>
      <c r="B41" s="49">
        <f t="shared" si="7"/>
        <v>0</v>
      </c>
      <c r="C41" s="49">
        <f t="shared" si="8"/>
        <v>0</v>
      </c>
      <c r="D41" s="49">
        <f t="shared" si="9"/>
        <v>0</v>
      </c>
      <c r="E41" s="49">
        <f t="shared" si="10"/>
        <v>0</v>
      </c>
      <c r="F41" s="49">
        <f t="shared" si="11"/>
        <v>0</v>
      </c>
      <c r="G41" s="49">
        <f t="shared" si="12"/>
        <v>0</v>
      </c>
      <c r="H41" s="49">
        <f t="shared" si="13"/>
        <v>0</v>
      </c>
      <c r="I41" s="4" t="b">
        <f t="shared" si="14"/>
        <v>1</v>
      </c>
      <c r="L41" s="4">
        <f t="shared" si="15"/>
        <v>0</v>
      </c>
      <c r="M41" s="4">
        <f>IFERROR(VLOOKUP($A41,'서부영업본부 IU'!$A:$G,3,FALSE),0)</f>
        <v>0</v>
      </c>
      <c r="N41" s="4">
        <f>IFERROR(VLOOKUP($A41,'서부영업본부 IU'!$A:$G,4,FALSE),0)</f>
        <v>0</v>
      </c>
      <c r="O41" s="4">
        <f>IFERROR(VLOOKUP($A41,'서부영업본부 IU'!$A:$G,5,FALSE),0)</f>
        <v>0</v>
      </c>
      <c r="P41" s="4">
        <f>IFERROR(VLOOKUP($A41,'서부영업본부 IU'!$A:$G,6,FALSE),0)</f>
        <v>0</v>
      </c>
      <c r="Q41" s="4">
        <f>IFERROR(VLOOKUP($A41,'서부영업본부 IU'!$A:$G,7,FALSE),0)</f>
        <v>0</v>
      </c>
      <c r="R41" s="4" t="b">
        <f t="shared" si="0"/>
        <v>1</v>
      </c>
      <c r="U41" s="7">
        <f t="shared" si="1"/>
        <v>0</v>
      </c>
      <c r="V41" s="4">
        <f t="shared" si="26"/>
        <v>0</v>
      </c>
      <c r="W41" s="4">
        <f t="shared" si="27"/>
        <v>0</v>
      </c>
      <c r="X41" s="4">
        <f t="shared" si="28"/>
        <v>0</v>
      </c>
      <c r="Y41" s="4">
        <f t="shared" si="29"/>
        <v>0</v>
      </c>
      <c r="Z41" s="4" t="b">
        <f t="shared" si="6"/>
        <v>1</v>
      </c>
    </row>
    <row r="42" spans="1:26" ht="16" x14ac:dyDescent="0.25">
      <c r="A42" s="23" t="s">
        <v>29</v>
      </c>
      <c r="B42" s="49">
        <f t="shared" si="7"/>
        <v>1945000</v>
      </c>
      <c r="C42" s="49">
        <f t="shared" si="8"/>
        <v>315000</v>
      </c>
      <c r="D42" s="49">
        <f t="shared" si="9"/>
        <v>0</v>
      </c>
      <c r="E42" s="49">
        <f t="shared" si="10"/>
        <v>593793.92731991457</v>
      </c>
      <c r="F42" s="49">
        <f t="shared" si="11"/>
        <v>310000</v>
      </c>
      <c r="G42" s="49">
        <f t="shared" si="12"/>
        <v>620000</v>
      </c>
      <c r="H42" s="49">
        <f t="shared" si="13"/>
        <v>106206.07268008536</v>
      </c>
      <c r="I42" s="4" t="b">
        <f t="shared" si="14"/>
        <v>1</v>
      </c>
      <c r="L42" s="4">
        <f t="shared" si="15"/>
        <v>1945000</v>
      </c>
      <c r="M42" s="4">
        <f>IFERROR(VLOOKUP($A42,'서부영업본부 IU'!$A:$G,3,FALSE),0)</f>
        <v>700000</v>
      </c>
      <c r="N42" s="4">
        <f>IFERROR(VLOOKUP($A42,'서부영업본부 IU'!$A:$G,4,FALSE),0)</f>
        <v>315000</v>
      </c>
      <c r="O42" s="4">
        <f>IFERROR(VLOOKUP($A42,'서부영업본부 IU'!$A:$G,5,FALSE),0)</f>
        <v>0</v>
      </c>
      <c r="P42" s="4">
        <f>IFERROR(VLOOKUP($A42,'서부영업본부 IU'!$A:$G,6,FALSE),0)</f>
        <v>310000</v>
      </c>
      <c r="Q42" s="4">
        <f>IFERROR(VLOOKUP($A42,'서부영업본부 IU'!$A:$G,7,FALSE),0)</f>
        <v>620000</v>
      </c>
      <c r="R42" s="4" t="b">
        <f t="shared" si="0"/>
        <v>1</v>
      </c>
      <c r="U42" s="7">
        <f t="shared" si="1"/>
        <v>700000</v>
      </c>
      <c r="V42" s="4">
        <f t="shared" si="26"/>
        <v>291730.13650157221</v>
      </c>
      <c r="W42" s="4">
        <f t="shared" si="27"/>
        <v>302063.79081834242</v>
      </c>
      <c r="X42" s="4">
        <f t="shared" si="28"/>
        <v>65964.721713004925</v>
      </c>
      <c r="Y42" s="4">
        <f t="shared" si="29"/>
        <v>40241.350967080434</v>
      </c>
      <c r="Z42" s="4" t="b">
        <f t="shared" si="6"/>
        <v>1</v>
      </c>
    </row>
    <row r="43" spans="1:26" ht="16" x14ac:dyDescent="0.25">
      <c r="A43" s="23" t="s">
        <v>201</v>
      </c>
      <c r="B43" s="49">
        <f t="shared" si="7"/>
        <v>0</v>
      </c>
      <c r="C43" s="49">
        <f t="shared" si="8"/>
        <v>0</v>
      </c>
      <c r="D43" s="49">
        <f t="shared" si="9"/>
        <v>0</v>
      </c>
      <c r="E43" s="49">
        <f t="shared" si="10"/>
        <v>0</v>
      </c>
      <c r="F43" s="49">
        <f t="shared" si="11"/>
        <v>0</v>
      </c>
      <c r="G43" s="49">
        <f t="shared" si="12"/>
        <v>0</v>
      </c>
      <c r="H43" s="49">
        <f t="shared" si="13"/>
        <v>0</v>
      </c>
      <c r="I43" s="4" t="b">
        <f t="shared" si="14"/>
        <v>1</v>
      </c>
      <c r="L43" s="4">
        <f t="shared" si="15"/>
        <v>0</v>
      </c>
      <c r="M43" s="4">
        <f>IFERROR(VLOOKUP($A43,'서부영업본부 IU'!$A:$G,3,FALSE),0)</f>
        <v>0</v>
      </c>
      <c r="N43" s="4">
        <f>IFERROR(VLOOKUP($A43,'서부영업본부 IU'!$A:$G,4,FALSE),0)</f>
        <v>0</v>
      </c>
      <c r="O43" s="4">
        <f>IFERROR(VLOOKUP($A43,'서부영업본부 IU'!$A:$G,5,FALSE),0)</f>
        <v>0</v>
      </c>
      <c r="P43" s="4">
        <f>IFERROR(VLOOKUP($A43,'서부영업본부 IU'!$A:$G,6,FALSE),0)</f>
        <v>0</v>
      </c>
      <c r="Q43" s="4">
        <f>IFERROR(VLOOKUP($A43,'서부영업본부 IU'!$A:$G,7,FALSE),0)</f>
        <v>0</v>
      </c>
      <c r="R43" s="4" t="b">
        <f t="shared" si="0"/>
        <v>1</v>
      </c>
      <c r="U43" s="7">
        <f t="shared" si="1"/>
        <v>0</v>
      </c>
      <c r="V43" s="4">
        <f t="shared" si="26"/>
        <v>0</v>
      </c>
      <c r="W43" s="4">
        <f t="shared" si="27"/>
        <v>0</v>
      </c>
      <c r="X43" s="4">
        <f t="shared" si="28"/>
        <v>0</v>
      </c>
      <c r="Y43" s="4">
        <f t="shared" si="29"/>
        <v>0</v>
      </c>
      <c r="Z43" s="4" t="b">
        <f t="shared" si="6"/>
        <v>1</v>
      </c>
    </row>
    <row r="44" spans="1:26" ht="16" x14ac:dyDescent="0.25">
      <c r="A44" s="23" t="s">
        <v>145</v>
      </c>
      <c r="B44" s="49">
        <f t="shared" si="7"/>
        <v>0</v>
      </c>
      <c r="C44" s="49">
        <f t="shared" si="8"/>
        <v>0</v>
      </c>
      <c r="D44" s="49">
        <f t="shared" si="9"/>
        <v>0</v>
      </c>
      <c r="E44" s="49">
        <f t="shared" si="10"/>
        <v>0</v>
      </c>
      <c r="F44" s="49">
        <f t="shared" si="11"/>
        <v>0</v>
      </c>
      <c r="G44" s="49">
        <f t="shared" si="12"/>
        <v>0</v>
      </c>
      <c r="H44" s="49">
        <f t="shared" si="13"/>
        <v>0</v>
      </c>
      <c r="I44" s="4" t="b">
        <f t="shared" si="14"/>
        <v>1</v>
      </c>
      <c r="L44" s="4">
        <f t="shared" si="15"/>
        <v>0</v>
      </c>
      <c r="M44" s="4">
        <f>IFERROR(VLOOKUP($A44,'서부영업본부 IU'!$A:$G,3,FALSE),0)</f>
        <v>0</v>
      </c>
      <c r="N44" s="4">
        <f>IFERROR(VLOOKUP($A44,'서부영업본부 IU'!$A:$G,4,FALSE),0)</f>
        <v>0</v>
      </c>
      <c r="O44" s="4">
        <f>IFERROR(VLOOKUP($A44,'서부영업본부 IU'!$A:$G,5,FALSE),0)</f>
        <v>0</v>
      </c>
      <c r="P44" s="4">
        <f>IFERROR(VLOOKUP($A44,'서부영업본부 IU'!$A:$G,6,FALSE),0)</f>
        <v>0</v>
      </c>
      <c r="Q44" s="4">
        <f>IFERROR(VLOOKUP($A44,'서부영업본부 IU'!$A:$G,7,FALSE),0)</f>
        <v>0</v>
      </c>
      <c r="R44" s="4" t="b">
        <f t="shared" si="0"/>
        <v>1</v>
      </c>
      <c r="U44" s="7">
        <f t="shared" si="1"/>
        <v>0</v>
      </c>
      <c r="V44" s="4">
        <f t="shared" si="26"/>
        <v>0</v>
      </c>
      <c r="W44" s="4">
        <f t="shared" si="27"/>
        <v>0</v>
      </c>
      <c r="X44" s="4">
        <f t="shared" si="28"/>
        <v>0</v>
      </c>
      <c r="Y44" s="4">
        <f t="shared" si="29"/>
        <v>0</v>
      </c>
      <c r="Z44" s="4" t="b">
        <f t="shared" si="6"/>
        <v>1</v>
      </c>
    </row>
    <row r="45" spans="1:26" ht="16" x14ac:dyDescent="0.25">
      <c r="A45" s="23" t="s">
        <v>202</v>
      </c>
      <c r="B45" s="49">
        <f t="shared" si="7"/>
        <v>0</v>
      </c>
      <c r="C45" s="49">
        <f t="shared" si="8"/>
        <v>0</v>
      </c>
      <c r="D45" s="49">
        <f t="shared" si="9"/>
        <v>0</v>
      </c>
      <c r="E45" s="49">
        <f t="shared" si="10"/>
        <v>0</v>
      </c>
      <c r="F45" s="49">
        <f t="shared" si="11"/>
        <v>0</v>
      </c>
      <c r="G45" s="49">
        <f t="shared" si="12"/>
        <v>0</v>
      </c>
      <c r="H45" s="49">
        <f t="shared" si="13"/>
        <v>0</v>
      </c>
      <c r="I45" s="4" t="b">
        <f t="shared" si="14"/>
        <v>1</v>
      </c>
      <c r="L45" s="4">
        <f t="shared" si="15"/>
        <v>0</v>
      </c>
      <c r="M45" s="4">
        <f>IFERROR(VLOOKUP($A45,'서부영업본부 IU'!$A:$G,3,FALSE),0)</f>
        <v>0</v>
      </c>
      <c r="N45" s="4">
        <f>IFERROR(VLOOKUP($A45,'서부영업본부 IU'!$A:$G,4,FALSE),0)</f>
        <v>0</v>
      </c>
      <c r="O45" s="4">
        <f>IFERROR(VLOOKUP($A45,'서부영업본부 IU'!$A:$G,5,FALSE),0)</f>
        <v>0</v>
      </c>
      <c r="P45" s="4">
        <f>IFERROR(VLOOKUP($A45,'서부영업본부 IU'!$A:$G,6,FALSE),0)</f>
        <v>0</v>
      </c>
      <c r="Q45" s="4">
        <f>IFERROR(VLOOKUP($A45,'서부영업본부 IU'!$A:$G,7,FALSE),0)</f>
        <v>0</v>
      </c>
      <c r="R45" s="4" t="b">
        <f t="shared" si="0"/>
        <v>1</v>
      </c>
      <c r="U45" s="7">
        <f t="shared" si="1"/>
        <v>0</v>
      </c>
      <c r="V45" s="4">
        <f t="shared" si="26"/>
        <v>0</v>
      </c>
      <c r="W45" s="4">
        <f t="shared" si="27"/>
        <v>0</v>
      </c>
      <c r="X45" s="4">
        <f t="shared" si="28"/>
        <v>0</v>
      </c>
      <c r="Y45" s="4">
        <f t="shared" si="29"/>
        <v>0</v>
      </c>
      <c r="Z45" s="4" t="b">
        <f t="shared" si="6"/>
        <v>1</v>
      </c>
    </row>
    <row r="46" spans="1:26" ht="16" x14ac:dyDescent="0.25">
      <c r="A46" s="23" t="s">
        <v>203</v>
      </c>
      <c r="B46" s="49">
        <f t="shared" si="7"/>
        <v>0</v>
      </c>
      <c r="C46" s="49">
        <f t="shared" si="8"/>
        <v>0</v>
      </c>
      <c r="D46" s="49">
        <f t="shared" si="9"/>
        <v>0</v>
      </c>
      <c r="E46" s="49">
        <f t="shared" si="10"/>
        <v>0</v>
      </c>
      <c r="F46" s="49">
        <f t="shared" si="11"/>
        <v>0</v>
      </c>
      <c r="G46" s="49">
        <f t="shared" si="12"/>
        <v>0</v>
      </c>
      <c r="H46" s="49">
        <f t="shared" si="13"/>
        <v>0</v>
      </c>
      <c r="I46" s="4" t="b">
        <f t="shared" si="14"/>
        <v>1</v>
      </c>
      <c r="L46" s="4">
        <f t="shared" si="15"/>
        <v>0</v>
      </c>
      <c r="M46" s="4">
        <f>IFERROR(VLOOKUP($A46,'서부영업본부 IU'!$A:$G,3,FALSE),0)</f>
        <v>0</v>
      </c>
      <c r="N46" s="4">
        <f>IFERROR(VLOOKUP($A46,'서부영업본부 IU'!$A:$G,4,FALSE),0)</f>
        <v>0</v>
      </c>
      <c r="O46" s="4">
        <f>IFERROR(VLOOKUP($A46,'서부영업본부 IU'!$A:$G,5,FALSE),0)</f>
        <v>0</v>
      </c>
      <c r="P46" s="4">
        <f>IFERROR(VLOOKUP($A46,'서부영업본부 IU'!$A:$G,6,FALSE),0)</f>
        <v>0</v>
      </c>
      <c r="Q46" s="4">
        <f>IFERROR(VLOOKUP($A46,'서부영업본부 IU'!$A:$G,7,FALSE),0)</f>
        <v>0</v>
      </c>
      <c r="R46" s="4" t="b">
        <f t="shared" si="0"/>
        <v>1</v>
      </c>
      <c r="U46" s="7">
        <f t="shared" si="1"/>
        <v>0</v>
      </c>
      <c r="V46" s="4">
        <f t="shared" si="26"/>
        <v>0</v>
      </c>
      <c r="W46" s="4">
        <f t="shared" si="27"/>
        <v>0</v>
      </c>
      <c r="X46" s="4">
        <f t="shared" si="28"/>
        <v>0</v>
      </c>
      <c r="Y46" s="4">
        <f t="shared" si="29"/>
        <v>0</v>
      </c>
      <c r="Z46" s="4" t="b">
        <f t="shared" si="6"/>
        <v>1</v>
      </c>
    </row>
    <row r="47" spans="1:26" ht="16" x14ac:dyDescent="0.25">
      <c r="A47" s="23" t="s">
        <v>30</v>
      </c>
      <c r="B47" s="49">
        <f t="shared" si="7"/>
        <v>679041970</v>
      </c>
      <c r="C47" s="49">
        <f t="shared" si="8"/>
        <v>263010570</v>
      </c>
      <c r="D47" s="49">
        <f t="shared" si="9"/>
        <v>249573420</v>
      </c>
      <c r="E47" s="49">
        <f t="shared" si="10"/>
        <v>2630218.6838339521</v>
      </c>
      <c r="F47" s="49">
        <f t="shared" si="11"/>
        <v>105779720</v>
      </c>
      <c r="G47" s="49">
        <f t="shared" si="12"/>
        <v>57577600</v>
      </c>
      <c r="H47" s="49">
        <f t="shared" si="13"/>
        <v>470441.31616604782</v>
      </c>
      <c r="I47" s="4" t="b">
        <f t="shared" si="14"/>
        <v>1</v>
      </c>
      <c r="L47" s="4">
        <f t="shared" si="15"/>
        <v>679041970</v>
      </c>
      <c r="M47" s="4">
        <f>IFERROR(VLOOKUP($A47,'서부영업본부 IU'!$A:$G,3,FALSE),0)</f>
        <v>3100660</v>
      </c>
      <c r="N47" s="4">
        <f>IFERROR(VLOOKUP($A47,'서부영업본부 IU'!$A:$G,4,FALSE),0)</f>
        <v>263010570</v>
      </c>
      <c r="O47" s="4">
        <f>IFERROR(VLOOKUP($A47,'서부영업본부 IU'!$A:$G,5,FALSE),0)</f>
        <v>249573420</v>
      </c>
      <c r="P47" s="4">
        <f>IFERROR(VLOOKUP($A47,'서부영업본부 IU'!$A:$G,6,FALSE),0)</f>
        <v>105779720</v>
      </c>
      <c r="Q47" s="4">
        <f>IFERROR(VLOOKUP($A47,'서부영업본부 IU'!$A:$G,7,FALSE),0)</f>
        <v>57577600</v>
      </c>
      <c r="R47" s="4" t="b">
        <f t="shared" si="0"/>
        <v>1</v>
      </c>
      <c r="U47" s="7">
        <f t="shared" si="1"/>
        <v>3100660</v>
      </c>
      <c r="V47" s="4">
        <f t="shared" si="26"/>
        <v>1292222.8072070929</v>
      </c>
      <c r="W47" s="4">
        <f t="shared" si="27"/>
        <v>1337995.8766268594</v>
      </c>
      <c r="X47" s="4">
        <f t="shared" si="28"/>
        <v>292191.67718092265</v>
      </c>
      <c r="Y47" s="4">
        <f t="shared" si="29"/>
        <v>178249.63898512517</v>
      </c>
      <c r="Z47" s="4" t="b">
        <f t="shared" si="6"/>
        <v>1</v>
      </c>
    </row>
    <row r="48" spans="1:26" ht="16" x14ac:dyDescent="0.25">
      <c r="A48" s="23" t="s">
        <v>31</v>
      </c>
      <c r="B48" s="49">
        <f t="shared" si="7"/>
        <v>115071660</v>
      </c>
      <c r="C48" s="49">
        <f t="shared" si="8"/>
        <v>45307420</v>
      </c>
      <c r="D48" s="49">
        <f t="shared" si="9"/>
        <v>41845310</v>
      </c>
      <c r="E48" s="49">
        <f t="shared" si="10"/>
        <v>436065.29468296468</v>
      </c>
      <c r="F48" s="49">
        <f t="shared" si="11"/>
        <v>17993750</v>
      </c>
      <c r="G48" s="49">
        <f t="shared" si="12"/>
        <v>9411120</v>
      </c>
      <c r="H48" s="49">
        <f t="shared" si="13"/>
        <v>77994.705317035259</v>
      </c>
      <c r="I48" s="4" t="b">
        <f t="shared" si="14"/>
        <v>1</v>
      </c>
      <c r="L48" s="4">
        <f t="shared" si="15"/>
        <v>115071660</v>
      </c>
      <c r="M48" s="4">
        <f>IFERROR(VLOOKUP($A48,'서부영업본부 IU'!$A:$G,3,FALSE),0)</f>
        <v>514060</v>
      </c>
      <c r="N48" s="4">
        <f>IFERROR(VLOOKUP($A48,'서부영업본부 IU'!$A:$G,4,FALSE),0)</f>
        <v>45307420</v>
      </c>
      <c r="O48" s="4">
        <f>IFERROR(VLOOKUP($A48,'서부영업본부 IU'!$A:$G,5,FALSE),0)</f>
        <v>41845310</v>
      </c>
      <c r="P48" s="4">
        <f>IFERROR(VLOOKUP($A48,'서부영업본부 IU'!$A:$G,6,FALSE),0)</f>
        <v>17993750</v>
      </c>
      <c r="Q48" s="4">
        <f>IFERROR(VLOOKUP($A48,'서부영업본부 IU'!$A:$G,7,FALSE),0)</f>
        <v>9411120</v>
      </c>
      <c r="R48" s="4" t="b">
        <f t="shared" si="0"/>
        <v>1</v>
      </c>
      <c r="U48" s="7">
        <f t="shared" si="1"/>
        <v>514060</v>
      </c>
      <c r="V48" s="4">
        <f t="shared" si="26"/>
        <v>214238.27709999745</v>
      </c>
      <c r="W48" s="4">
        <f t="shared" si="27"/>
        <v>221827.01758296727</v>
      </c>
      <c r="X48" s="4">
        <f t="shared" si="28"/>
        <v>48442.606919696162</v>
      </c>
      <c r="Y48" s="4">
        <f t="shared" si="29"/>
        <v>29552.098397339098</v>
      </c>
      <c r="Z48" s="4" t="b">
        <f t="shared" si="6"/>
        <v>1</v>
      </c>
    </row>
    <row r="49" spans="1:26" ht="16" x14ac:dyDescent="0.25">
      <c r="A49" s="23" t="s">
        <v>32</v>
      </c>
      <c r="B49" s="49">
        <f t="shared" si="7"/>
        <v>22735510</v>
      </c>
      <c r="C49" s="49">
        <f t="shared" si="8"/>
        <v>9000000</v>
      </c>
      <c r="D49" s="49">
        <f t="shared" si="9"/>
        <v>7635500</v>
      </c>
      <c r="E49" s="49">
        <f t="shared" si="10"/>
        <v>0</v>
      </c>
      <c r="F49" s="49">
        <f t="shared" si="11"/>
        <v>3600010</v>
      </c>
      <c r="G49" s="49">
        <f t="shared" si="12"/>
        <v>2500000</v>
      </c>
      <c r="H49" s="49">
        <f t="shared" si="13"/>
        <v>0</v>
      </c>
      <c r="I49" s="4" t="b">
        <f t="shared" si="14"/>
        <v>1</v>
      </c>
      <c r="L49" s="4">
        <f t="shared" si="15"/>
        <v>22735510</v>
      </c>
      <c r="M49" s="4">
        <f>IFERROR(VLOOKUP($A49,'서부영업본부 IU'!$A:$G,3,FALSE),0)</f>
        <v>0</v>
      </c>
      <c r="N49" s="4">
        <f>IFERROR(VLOOKUP($A49,'서부영업본부 IU'!$A:$G,4,FALSE),0)</f>
        <v>9000000</v>
      </c>
      <c r="O49" s="4">
        <f>IFERROR(VLOOKUP($A49,'서부영업본부 IU'!$A:$G,5,FALSE),0)</f>
        <v>7635500</v>
      </c>
      <c r="P49" s="4">
        <f>IFERROR(VLOOKUP($A49,'서부영업본부 IU'!$A:$G,6,FALSE),0)</f>
        <v>3600010</v>
      </c>
      <c r="Q49" s="4">
        <f>IFERROR(VLOOKUP($A49,'서부영업본부 IU'!$A:$G,7,FALSE),0)</f>
        <v>2500000</v>
      </c>
      <c r="R49" s="4" t="b">
        <f t="shared" si="0"/>
        <v>1</v>
      </c>
      <c r="U49" s="7">
        <f t="shared" si="1"/>
        <v>0</v>
      </c>
      <c r="V49" s="4">
        <f t="shared" si="26"/>
        <v>0</v>
      </c>
      <c r="W49" s="4">
        <f t="shared" si="27"/>
        <v>0</v>
      </c>
      <c r="X49" s="4">
        <f t="shared" si="28"/>
        <v>0</v>
      </c>
      <c r="Y49" s="4">
        <f t="shared" si="29"/>
        <v>0</v>
      </c>
      <c r="Z49" s="4" t="b">
        <f t="shared" si="6"/>
        <v>1</v>
      </c>
    </row>
    <row r="50" spans="1:26" ht="16" x14ac:dyDescent="0.25">
      <c r="A50" s="23" t="s">
        <v>33</v>
      </c>
      <c r="B50" s="49">
        <f t="shared" si="7"/>
        <v>46475000</v>
      </c>
      <c r="C50" s="49">
        <f t="shared" si="8"/>
        <v>18045000</v>
      </c>
      <c r="D50" s="49">
        <f t="shared" si="9"/>
        <v>17430000</v>
      </c>
      <c r="E50" s="49">
        <f t="shared" si="10"/>
        <v>131482.94104940968</v>
      </c>
      <c r="F50" s="49">
        <f t="shared" si="11"/>
        <v>7030000</v>
      </c>
      <c r="G50" s="49">
        <f t="shared" si="12"/>
        <v>3815000</v>
      </c>
      <c r="H50" s="49">
        <f t="shared" si="13"/>
        <v>23517.05895059033</v>
      </c>
      <c r="I50" s="4" t="b">
        <f t="shared" si="14"/>
        <v>1</v>
      </c>
      <c r="L50" s="4">
        <f t="shared" si="15"/>
        <v>46475000</v>
      </c>
      <c r="M50" s="4">
        <f>IFERROR(VLOOKUP($A50,'서부영업본부 IU'!$A:$G,3,FALSE),0)</f>
        <v>155000</v>
      </c>
      <c r="N50" s="4">
        <f>IFERROR(VLOOKUP($A50,'서부영업본부 IU'!$A:$G,4,FALSE),0)</f>
        <v>18045000</v>
      </c>
      <c r="O50" s="4">
        <f>IFERROR(VLOOKUP($A50,'서부영업본부 IU'!$A:$G,5,FALSE),0)</f>
        <v>17430000</v>
      </c>
      <c r="P50" s="4">
        <f>IFERROR(VLOOKUP($A50,'서부영업본부 IU'!$A:$G,6,FALSE),0)</f>
        <v>7030000</v>
      </c>
      <c r="Q50" s="4">
        <f>IFERROR(VLOOKUP($A50,'서부영업본부 IU'!$A:$G,7,FALSE),0)</f>
        <v>3815000</v>
      </c>
      <c r="R50" s="4" t="b">
        <f t="shared" si="0"/>
        <v>1</v>
      </c>
      <c r="U50" s="7">
        <f t="shared" si="1"/>
        <v>155000</v>
      </c>
      <c r="V50" s="4">
        <f t="shared" si="26"/>
        <v>64597.38736820528</v>
      </c>
      <c r="W50" s="4">
        <f t="shared" si="27"/>
        <v>66885.553681204387</v>
      </c>
      <c r="X50" s="4">
        <f t="shared" si="28"/>
        <v>14606.474093593948</v>
      </c>
      <c r="Y50" s="4">
        <f t="shared" si="29"/>
        <v>8910.5848569963819</v>
      </c>
      <c r="Z50" s="4" t="b">
        <f t="shared" si="6"/>
        <v>1</v>
      </c>
    </row>
    <row r="51" spans="1:26" ht="16" x14ac:dyDescent="0.25">
      <c r="A51" s="23" t="s">
        <v>146</v>
      </c>
      <c r="B51" s="49">
        <f t="shared" si="7"/>
        <v>0</v>
      </c>
      <c r="C51" s="49">
        <f t="shared" si="8"/>
        <v>0</v>
      </c>
      <c r="D51" s="49">
        <f t="shared" si="9"/>
        <v>0</v>
      </c>
      <c r="E51" s="49">
        <f t="shared" si="10"/>
        <v>0</v>
      </c>
      <c r="F51" s="49">
        <f t="shared" si="11"/>
        <v>0</v>
      </c>
      <c r="G51" s="49">
        <f t="shared" si="12"/>
        <v>0</v>
      </c>
      <c r="H51" s="49">
        <f t="shared" si="13"/>
        <v>0</v>
      </c>
      <c r="I51" s="4" t="b">
        <f t="shared" si="14"/>
        <v>1</v>
      </c>
      <c r="L51" s="4">
        <f t="shared" si="15"/>
        <v>0</v>
      </c>
      <c r="M51" s="4">
        <f>IFERROR(VLOOKUP($A51,'서부영업본부 IU'!$A:$G,3,FALSE),0)</f>
        <v>0</v>
      </c>
      <c r="N51" s="4">
        <f>IFERROR(VLOOKUP($A51,'서부영업본부 IU'!$A:$G,4,FALSE),0)</f>
        <v>0</v>
      </c>
      <c r="O51" s="4">
        <f>IFERROR(VLOOKUP($A51,'서부영업본부 IU'!$A:$G,5,FALSE),0)</f>
        <v>0</v>
      </c>
      <c r="P51" s="4">
        <f>IFERROR(VLOOKUP($A51,'서부영업본부 IU'!$A:$G,6,FALSE),0)</f>
        <v>0</v>
      </c>
      <c r="Q51" s="4">
        <f>IFERROR(VLOOKUP($A51,'서부영업본부 IU'!$A:$G,7,FALSE),0)</f>
        <v>0</v>
      </c>
      <c r="R51" s="4" t="b">
        <f t="shared" si="0"/>
        <v>1</v>
      </c>
      <c r="U51" s="7">
        <f t="shared" si="1"/>
        <v>0</v>
      </c>
      <c r="V51" s="4">
        <f t="shared" si="26"/>
        <v>0</v>
      </c>
      <c r="W51" s="4">
        <f t="shared" si="27"/>
        <v>0</v>
      </c>
      <c r="X51" s="4">
        <f t="shared" si="28"/>
        <v>0</v>
      </c>
      <c r="Y51" s="4">
        <f t="shared" si="29"/>
        <v>0</v>
      </c>
      <c r="Z51" s="4" t="b">
        <f t="shared" si="6"/>
        <v>1</v>
      </c>
    </row>
    <row r="52" spans="1:26" ht="16" x14ac:dyDescent="0.25">
      <c r="A52" s="25" t="s">
        <v>204</v>
      </c>
      <c r="B52" s="49">
        <f t="shared" si="7"/>
        <v>0</v>
      </c>
      <c r="C52" s="49">
        <f t="shared" si="8"/>
        <v>0</v>
      </c>
      <c r="D52" s="49">
        <f t="shared" si="9"/>
        <v>0</v>
      </c>
      <c r="E52" s="49">
        <f t="shared" si="10"/>
        <v>0</v>
      </c>
      <c r="F52" s="49">
        <f t="shared" si="11"/>
        <v>0</v>
      </c>
      <c r="G52" s="49">
        <f t="shared" si="12"/>
        <v>0</v>
      </c>
      <c r="H52" s="49">
        <f t="shared" si="13"/>
        <v>0</v>
      </c>
      <c r="I52" s="4" t="b">
        <f t="shared" si="14"/>
        <v>1</v>
      </c>
      <c r="L52" s="4">
        <f t="shared" si="15"/>
        <v>0</v>
      </c>
      <c r="M52" s="4">
        <f>IFERROR(VLOOKUP($A52,'서부영업본부 IU'!$A:$G,3,FALSE),0)</f>
        <v>0</v>
      </c>
      <c r="N52" s="4">
        <f>IFERROR(VLOOKUP($A52,'서부영업본부 IU'!$A:$G,4,FALSE),0)</f>
        <v>0</v>
      </c>
      <c r="O52" s="4">
        <f>IFERROR(VLOOKUP($A52,'서부영업본부 IU'!$A:$G,5,FALSE),0)</f>
        <v>0</v>
      </c>
      <c r="P52" s="4">
        <f>IFERROR(VLOOKUP($A52,'서부영업본부 IU'!$A:$G,6,FALSE),0)</f>
        <v>0</v>
      </c>
      <c r="Q52" s="4">
        <f>IFERROR(VLOOKUP($A52,'서부영업본부 IU'!$A:$G,7,FALSE),0)</f>
        <v>0</v>
      </c>
      <c r="R52" s="4" t="b">
        <f t="shared" si="0"/>
        <v>1</v>
      </c>
      <c r="U52" s="7">
        <f t="shared" si="1"/>
        <v>0</v>
      </c>
      <c r="V52" s="4">
        <f t="shared" si="26"/>
        <v>0</v>
      </c>
      <c r="W52" s="4">
        <f t="shared" si="27"/>
        <v>0</v>
      </c>
      <c r="X52" s="4">
        <f t="shared" si="28"/>
        <v>0</v>
      </c>
      <c r="Y52" s="4">
        <f t="shared" si="29"/>
        <v>0</v>
      </c>
      <c r="Z52" s="4" t="b">
        <f t="shared" si="6"/>
        <v>1</v>
      </c>
    </row>
    <row r="53" spans="1:26" ht="16" x14ac:dyDescent="0.25">
      <c r="A53" s="23" t="s">
        <v>34</v>
      </c>
      <c r="B53" s="49">
        <f t="shared" si="7"/>
        <v>3879080</v>
      </c>
      <c r="C53" s="49">
        <f t="shared" si="8"/>
        <v>884290</v>
      </c>
      <c r="D53" s="49">
        <f t="shared" si="9"/>
        <v>407860</v>
      </c>
      <c r="E53" s="49">
        <f t="shared" si="10"/>
        <v>0</v>
      </c>
      <c r="F53" s="49">
        <f t="shared" si="11"/>
        <v>1348930</v>
      </c>
      <c r="G53" s="49">
        <f t="shared" si="12"/>
        <v>1238000</v>
      </c>
      <c r="H53" s="49">
        <f t="shared" si="13"/>
        <v>0</v>
      </c>
      <c r="I53" s="4" t="b">
        <f t="shared" si="14"/>
        <v>1</v>
      </c>
      <c r="L53" s="4">
        <f t="shared" si="15"/>
        <v>3879080</v>
      </c>
      <c r="M53" s="4">
        <f>IFERROR(VLOOKUP($A53,'서부영업본부 IU'!$A:$G,3,FALSE),0)</f>
        <v>0</v>
      </c>
      <c r="N53" s="4">
        <f>IFERROR(VLOOKUP($A53,'서부영업본부 IU'!$A:$G,4,FALSE),0)</f>
        <v>884290</v>
      </c>
      <c r="O53" s="4">
        <f>IFERROR(VLOOKUP($A53,'서부영업본부 IU'!$A:$G,5,FALSE),0)</f>
        <v>407860</v>
      </c>
      <c r="P53" s="4">
        <f>IFERROR(VLOOKUP($A53,'서부영업본부 IU'!$A:$G,6,FALSE),0)</f>
        <v>1348930</v>
      </c>
      <c r="Q53" s="4">
        <f>IFERROR(VLOOKUP($A53,'서부영업본부 IU'!$A:$G,7,FALSE),0)</f>
        <v>1238000</v>
      </c>
      <c r="R53" s="4" t="b">
        <f t="shared" si="0"/>
        <v>1</v>
      </c>
      <c r="U53" s="7">
        <f t="shared" si="1"/>
        <v>0</v>
      </c>
      <c r="V53" s="4">
        <f t="shared" si="26"/>
        <v>0</v>
      </c>
      <c r="W53" s="4">
        <f t="shared" si="27"/>
        <v>0</v>
      </c>
      <c r="X53" s="4">
        <f t="shared" si="28"/>
        <v>0</v>
      </c>
      <c r="Y53" s="4">
        <f t="shared" si="29"/>
        <v>0</v>
      </c>
      <c r="Z53" s="4" t="b">
        <f t="shared" si="6"/>
        <v>1</v>
      </c>
    </row>
    <row r="54" spans="1:26" ht="16" x14ac:dyDescent="0.25">
      <c r="A54" s="23" t="s">
        <v>147</v>
      </c>
      <c r="B54" s="49">
        <f t="shared" si="7"/>
        <v>0</v>
      </c>
      <c r="C54" s="49">
        <f t="shared" si="8"/>
        <v>0</v>
      </c>
      <c r="D54" s="49">
        <f t="shared" si="9"/>
        <v>0</v>
      </c>
      <c r="E54" s="49">
        <f t="shared" si="10"/>
        <v>0</v>
      </c>
      <c r="F54" s="49">
        <f t="shared" si="11"/>
        <v>0</v>
      </c>
      <c r="G54" s="49">
        <f t="shared" si="12"/>
        <v>0</v>
      </c>
      <c r="H54" s="49">
        <f t="shared" si="13"/>
        <v>0</v>
      </c>
      <c r="I54" s="4" t="b">
        <f t="shared" si="14"/>
        <v>1</v>
      </c>
      <c r="L54" s="4">
        <f t="shared" si="15"/>
        <v>0</v>
      </c>
      <c r="M54" s="4">
        <f>IFERROR(VLOOKUP($A54,'서부영업본부 IU'!$A:$G,3,FALSE),0)</f>
        <v>0</v>
      </c>
      <c r="N54" s="4">
        <f>IFERROR(VLOOKUP($A54,'서부영업본부 IU'!$A:$G,4,FALSE),0)</f>
        <v>0</v>
      </c>
      <c r="O54" s="4">
        <f>IFERROR(VLOOKUP($A54,'서부영업본부 IU'!$A:$G,5,FALSE),0)</f>
        <v>0</v>
      </c>
      <c r="P54" s="4">
        <f>IFERROR(VLOOKUP($A54,'서부영업본부 IU'!$A:$G,6,FALSE),0)</f>
        <v>0</v>
      </c>
      <c r="Q54" s="4">
        <f>IFERROR(VLOOKUP($A54,'서부영업본부 IU'!$A:$G,7,FALSE),0)</f>
        <v>0</v>
      </c>
      <c r="R54" s="4" t="b">
        <f t="shared" si="0"/>
        <v>1</v>
      </c>
      <c r="U54" s="7">
        <f t="shared" si="1"/>
        <v>0</v>
      </c>
      <c r="V54" s="4">
        <f t="shared" si="26"/>
        <v>0</v>
      </c>
      <c r="W54" s="4">
        <f t="shared" si="27"/>
        <v>0</v>
      </c>
      <c r="X54" s="4">
        <f t="shared" si="28"/>
        <v>0</v>
      </c>
      <c r="Y54" s="4">
        <f t="shared" si="29"/>
        <v>0</v>
      </c>
      <c r="Z54" s="4" t="b">
        <f t="shared" si="6"/>
        <v>1</v>
      </c>
    </row>
    <row r="55" spans="1:26" ht="16" x14ac:dyDescent="0.25">
      <c r="A55" s="23" t="s">
        <v>148</v>
      </c>
      <c r="B55" s="49">
        <f t="shared" si="7"/>
        <v>0</v>
      </c>
      <c r="C55" s="49">
        <f t="shared" si="8"/>
        <v>0</v>
      </c>
      <c r="D55" s="49">
        <f t="shared" si="9"/>
        <v>0</v>
      </c>
      <c r="E55" s="49">
        <f t="shared" si="10"/>
        <v>0</v>
      </c>
      <c r="F55" s="49">
        <f t="shared" si="11"/>
        <v>0</v>
      </c>
      <c r="G55" s="49">
        <f t="shared" si="12"/>
        <v>0</v>
      </c>
      <c r="H55" s="49">
        <f t="shared" si="13"/>
        <v>0</v>
      </c>
      <c r="I55" s="4" t="b">
        <f t="shared" si="14"/>
        <v>1</v>
      </c>
      <c r="L55" s="4">
        <f t="shared" si="15"/>
        <v>0</v>
      </c>
      <c r="M55" s="4">
        <f>IFERROR(VLOOKUP($A55,'서부영업본부 IU'!$A:$G,3,FALSE),0)</f>
        <v>0</v>
      </c>
      <c r="N55" s="4">
        <f>IFERROR(VLOOKUP($A55,'서부영업본부 IU'!$A:$G,4,FALSE),0)</f>
        <v>0</v>
      </c>
      <c r="O55" s="4">
        <f>IFERROR(VLOOKUP($A55,'서부영업본부 IU'!$A:$G,5,FALSE),0)</f>
        <v>0</v>
      </c>
      <c r="P55" s="4">
        <f>IFERROR(VLOOKUP($A55,'서부영업본부 IU'!$A:$G,6,FALSE),0)</f>
        <v>0</v>
      </c>
      <c r="Q55" s="4">
        <f>IFERROR(VLOOKUP($A55,'서부영업본부 IU'!$A:$G,7,FALSE),0)</f>
        <v>0</v>
      </c>
      <c r="R55" s="4" t="b">
        <f t="shared" si="0"/>
        <v>1</v>
      </c>
      <c r="U55" s="7">
        <f t="shared" si="1"/>
        <v>0</v>
      </c>
      <c r="V55" s="4">
        <f t="shared" si="26"/>
        <v>0</v>
      </c>
      <c r="W55" s="4">
        <f t="shared" si="27"/>
        <v>0</v>
      </c>
      <c r="X55" s="4">
        <f t="shared" si="28"/>
        <v>0</v>
      </c>
      <c r="Y55" s="4">
        <f t="shared" si="29"/>
        <v>0</v>
      </c>
      <c r="Z55" s="4" t="b">
        <f t="shared" si="6"/>
        <v>1</v>
      </c>
    </row>
    <row r="56" spans="1:26" ht="16" x14ac:dyDescent="0.25">
      <c r="A56" s="23" t="s">
        <v>205</v>
      </c>
      <c r="B56" s="49">
        <f t="shared" si="7"/>
        <v>0</v>
      </c>
      <c r="C56" s="49">
        <f t="shared" si="8"/>
        <v>0</v>
      </c>
      <c r="D56" s="49">
        <f t="shared" si="9"/>
        <v>0</v>
      </c>
      <c r="E56" s="49">
        <f t="shared" si="10"/>
        <v>0</v>
      </c>
      <c r="F56" s="49">
        <f t="shared" si="11"/>
        <v>0</v>
      </c>
      <c r="G56" s="49">
        <f t="shared" si="12"/>
        <v>0</v>
      </c>
      <c r="H56" s="49">
        <f t="shared" si="13"/>
        <v>0</v>
      </c>
      <c r="I56" s="4" t="b">
        <f t="shared" si="14"/>
        <v>1</v>
      </c>
      <c r="L56" s="4">
        <f t="shared" si="15"/>
        <v>0</v>
      </c>
      <c r="M56" s="4">
        <f>IFERROR(VLOOKUP($A56,'서부영업본부 IU'!$A:$G,3,FALSE),0)</f>
        <v>0</v>
      </c>
      <c r="N56" s="4">
        <f>IFERROR(VLOOKUP($A56,'서부영업본부 IU'!$A:$G,4,FALSE),0)</f>
        <v>0</v>
      </c>
      <c r="O56" s="4">
        <f>IFERROR(VLOOKUP($A56,'서부영업본부 IU'!$A:$G,5,FALSE),0)</f>
        <v>0</v>
      </c>
      <c r="P56" s="4">
        <f>IFERROR(VLOOKUP($A56,'서부영업본부 IU'!$A:$G,6,FALSE),0)</f>
        <v>0</v>
      </c>
      <c r="Q56" s="4">
        <f>IFERROR(VLOOKUP($A56,'서부영업본부 IU'!$A:$G,7,FALSE),0)</f>
        <v>0</v>
      </c>
      <c r="R56" s="4" t="b">
        <f t="shared" si="0"/>
        <v>1</v>
      </c>
      <c r="U56" s="7">
        <f t="shared" si="1"/>
        <v>0</v>
      </c>
      <c r="V56" s="4">
        <f t="shared" si="26"/>
        <v>0</v>
      </c>
      <c r="W56" s="4">
        <f t="shared" si="27"/>
        <v>0</v>
      </c>
      <c r="X56" s="4">
        <f t="shared" si="28"/>
        <v>0</v>
      </c>
      <c r="Y56" s="4">
        <f t="shared" si="29"/>
        <v>0</v>
      </c>
      <c r="Z56" s="4" t="b">
        <f t="shared" si="6"/>
        <v>1</v>
      </c>
    </row>
    <row r="57" spans="1:26" ht="16" x14ac:dyDescent="0.25">
      <c r="A57" s="23" t="s">
        <v>35</v>
      </c>
      <c r="B57" s="49">
        <f t="shared" si="7"/>
        <v>1992740</v>
      </c>
      <c r="C57" s="49">
        <f t="shared" si="8"/>
        <v>1278010</v>
      </c>
      <c r="D57" s="49">
        <f t="shared" si="9"/>
        <v>0</v>
      </c>
      <c r="E57" s="49">
        <f t="shared" si="10"/>
        <v>0</v>
      </c>
      <c r="F57" s="49">
        <f t="shared" si="11"/>
        <v>468270</v>
      </c>
      <c r="G57" s="49">
        <f t="shared" si="12"/>
        <v>246460</v>
      </c>
      <c r="H57" s="49">
        <f t="shared" si="13"/>
        <v>0</v>
      </c>
      <c r="I57" s="4" t="b">
        <f t="shared" si="14"/>
        <v>1</v>
      </c>
      <c r="L57" s="4">
        <f t="shared" si="15"/>
        <v>1992740</v>
      </c>
      <c r="M57" s="4">
        <f>IFERROR(VLOOKUP($A57,'서부영업본부 IU'!$A:$G,3,FALSE),0)</f>
        <v>0</v>
      </c>
      <c r="N57" s="4">
        <f>IFERROR(VLOOKUP($A57,'서부영업본부 IU'!$A:$G,4,FALSE),0)</f>
        <v>1278010</v>
      </c>
      <c r="O57" s="4">
        <f>IFERROR(VLOOKUP($A57,'서부영업본부 IU'!$A:$G,5,FALSE),0)</f>
        <v>0</v>
      </c>
      <c r="P57" s="4">
        <f>IFERROR(VLOOKUP($A57,'서부영업본부 IU'!$A:$G,6,FALSE),0)</f>
        <v>468270</v>
      </c>
      <c r="Q57" s="4">
        <f>IFERROR(VLOOKUP($A57,'서부영업본부 IU'!$A:$G,7,FALSE),0)</f>
        <v>246460</v>
      </c>
      <c r="R57" s="4" t="b">
        <f t="shared" si="0"/>
        <v>1</v>
      </c>
      <c r="U57" s="7">
        <f t="shared" si="1"/>
        <v>0</v>
      </c>
      <c r="V57" s="4">
        <f t="shared" si="26"/>
        <v>0</v>
      </c>
      <c r="W57" s="4">
        <f t="shared" si="27"/>
        <v>0</v>
      </c>
      <c r="X57" s="4">
        <f t="shared" si="28"/>
        <v>0</v>
      </c>
      <c r="Y57" s="4">
        <f t="shared" si="29"/>
        <v>0</v>
      </c>
      <c r="Z57" s="4" t="b">
        <f t="shared" si="6"/>
        <v>1</v>
      </c>
    </row>
    <row r="58" spans="1:26" ht="16" x14ac:dyDescent="0.25">
      <c r="A58" s="23" t="s">
        <v>128</v>
      </c>
      <c r="B58" s="49">
        <f t="shared" si="7"/>
        <v>0</v>
      </c>
      <c r="C58" s="49">
        <f t="shared" si="8"/>
        <v>0</v>
      </c>
      <c r="D58" s="49">
        <f t="shared" si="9"/>
        <v>0</v>
      </c>
      <c r="E58" s="49">
        <f t="shared" si="10"/>
        <v>0</v>
      </c>
      <c r="F58" s="49">
        <f t="shared" si="11"/>
        <v>0</v>
      </c>
      <c r="G58" s="49">
        <f t="shared" si="12"/>
        <v>0</v>
      </c>
      <c r="H58" s="49">
        <f t="shared" si="13"/>
        <v>0</v>
      </c>
      <c r="I58" s="4" t="b">
        <f t="shared" si="14"/>
        <v>1</v>
      </c>
      <c r="L58" s="4">
        <f t="shared" si="15"/>
        <v>0</v>
      </c>
      <c r="M58" s="4">
        <f>IFERROR(VLOOKUP($A58,'서부영업본부 IU'!$A:$G,3,FALSE),0)</f>
        <v>0</v>
      </c>
      <c r="N58" s="4">
        <f>IFERROR(VLOOKUP($A58,'서부영업본부 IU'!$A:$G,4,FALSE),0)</f>
        <v>0</v>
      </c>
      <c r="O58" s="4">
        <f>IFERROR(VLOOKUP($A58,'서부영업본부 IU'!$A:$G,5,FALSE),0)</f>
        <v>0</v>
      </c>
      <c r="P58" s="4">
        <f>IFERROR(VLOOKUP($A58,'서부영업본부 IU'!$A:$G,6,FALSE),0)</f>
        <v>0</v>
      </c>
      <c r="Q58" s="4">
        <f>IFERROR(VLOOKUP($A58,'서부영업본부 IU'!$A:$G,7,FALSE),0)</f>
        <v>0</v>
      </c>
      <c r="R58" s="4" t="b">
        <f t="shared" si="0"/>
        <v>1</v>
      </c>
      <c r="U58" s="7">
        <f t="shared" si="1"/>
        <v>0</v>
      </c>
      <c r="V58" s="4">
        <f t="shared" si="26"/>
        <v>0</v>
      </c>
      <c r="W58" s="4">
        <f t="shared" si="27"/>
        <v>0</v>
      </c>
      <c r="X58" s="4">
        <f t="shared" si="28"/>
        <v>0</v>
      </c>
      <c r="Y58" s="4">
        <f t="shared" si="29"/>
        <v>0</v>
      </c>
      <c r="Z58" s="4" t="b">
        <f t="shared" si="6"/>
        <v>1</v>
      </c>
    </row>
    <row r="59" spans="1:26" ht="16" x14ac:dyDescent="0.25">
      <c r="A59" s="23" t="s">
        <v>36</v>
      </c>
      <c r="B59" s="49">
        <f t="shared" si="7"/>
        <v>1800000</v>
      </c>
      <c r="C59" s="49">
        <f t="shared" si="8"/>
        <v>0</v>
      </c>
      <c r="D59" s="49">
        <f t="shared" si="9"/>
        <v>800000</v>
      </c>
      <c r="E59" s="49">
        <f t="shared" si="10"/>
        <v>0</v>
      </c>
      <c r="F59" s="49">
        <f t="shared" si="11"/>
        <v>1000000</v>
      </c>
      <c r="G59" s="49">
        <f t="shared" si="12"/>
        <v>0</v>
      </c>
      <c r="H59" s="49">
        <f t="shared" si="13"/>
        <v>0</v>
      </c>
      <c r="I59" s="4" t="b">
        <f t="shared" si="14"/>
        <v>1</v>
      </c>
      <c r="L59" s="4">
        <f t="shared" si="15"/>
        <v>1800000</v>
      </c>
      <c r="M59" s="4">
        <f>IFERROR(VLOOKUP($A59,'서부영업본부 IU'!$A:$G,3,FALSE),0)</f>
        <v>0</v>
      </c>
      <c r="N59" s="4">
        <f>IFERROR(VLOOKUP($A59,'서부영업본부 IU'!$A:$G,4,FALSE),0)</f>
        <v>0</v>
      </c>
      <c r="O59" s="4">
        <f>IFERROR(VLOOKUP($A59,'서부영업본부 IU'!$A:$G,5,FALSE),0)</f>
        <v>800000</v>
      </c>
      <c r="P59" s="4">
        <f>IFERROR(VLOOKUP($A59,'서부영업본부 IU'!$A:$G,6,FALSE),0)</f>
        <v>1000000</v>
      </c>
      <c r="Q59" s="4">
        <f>IFERROR(VLOOKUP($A59,'서부영업본부 IU'!$A:$G,7,FALSE),0)</f>
        <v>0</v>
      </c>
      <c r="R59" s="4" t="b">
        <f t="shared" si="0"/>
        <v>1</v>
      </c>
      <c r="U59" s="7">
        <f t="shared" si="1"/>
        <v>0</v>
      </c>
      <c r="V59" s="4">
        <f t="shared" si="26"/>
        <v>0</v>
      </c>
      <c r="W59" s="4">
        <f t="shared" si="27"/>
        <v>0</v>
      </c>
      <c r="X59" s="4">
        <f t="shared" si="28"/>
        <v>0</v>
      </c>
      <c r="Y59" s="4">
        <f t="shared" si="29"/>
        <v>0</v>
      </c>
      <c r="Z59" s="4" t="b">
        <f t="shared" si="6"/>
        <v>1</v>
      </c>
    </row>
    <row r="60" spans="1:26" ht="16" x14ac:dyDescent="0.25">
      <c r="A60" s="23" t="s">
        <v>149</v>
      </c>
      <c r="B60" s="49">
        <f t="shared" si="7"/>
        <v>0</v>
      </c>
      <c r="C60" s="49">
        <f t="shared" si="8"/>
        <v>0</v>
      </c>
      <c r="D60" s="49">
        <f t="shared" si="9"/>
        <v>0</v>
      </c>
      <c r="E60" s="49">
        <f t="shared" si="10"/>
        <v>0</v>
      </c>
      <c r="F60" s="49">
        <f t="shared" si="11"/>
        <v>0</v>
      </c>
      <c r="G60" s="49">
        <f t="shared" si="12"/>
        <v>0</v>
      </c>
      <c r="H60" s="49">
        <f t="shared" si="13"/>
        <v>0</v>
      </c>
      <c r="I60" s="4" t="b">
        <f t="shared" si="14"/>
        <v>1</v>
      </c>
      <c r="L60" s="4">
        <f t="shared" si="15"/>
        <v>0</v>
      </c>
      <c r="M60" s="4">
        <f>IFERROR(VLOOKUP($A60,'서부영업본부 IU'!$A:$G,3,FALSE),0)</f>
        <v>0</v>
      </c>
      <c r="N60" s="4">
        <f>IFERROR(VLOOKUP($A60,'서부영업본부 IU'!$A:$G,4,FALSE),0)</f>
        <v>0</v>
      </c>
      <c r="O60" s="4">
        <f>IFERROR(VLOOKUP($A60,'서부영업본부 IU'!$A:$G,5,FALSE),0)</f>
        <v>0</v>
      </c>
      <c r="P60" s="4">
        <f>IFERROR(VLOOKUP($A60,'서부영업본부 IU'!$A:$G,6,FALSE),0)</f>
        <v>0</v>
      </c>
      <c r="Q60" s="4">
        <f>IFERROR(VLOOKUP($A60,'서부영업본부 IU'!$A:$G,7,FALSE),0)</f>
        <v>0</v>
      </c>
      <c r="R60" s="4" t="b">
        <f t="shared" si="0"/>
        <v>1</v>
      </c>
      <c r="U60" s="7">
        <f t="shared" si="1"/>
        <v>0</v>
      </c>
      <c r="V60" s="4">
        <f t="shared" si="26"/>
        <v>0</v>
      </c>
      <c r="W60" s="4">
        <f t="shared" si="27"/>
        <v>0</v>
      </c>
      <c r="X60" s="4">
        <f t="shared" si="28"/>
        <v>0</v>
      </c>
      <c r="Y60" s="4">
        <f t="shared" si="29"/>
        <v>0</v>
      </c>
      <c r="Z60" s="4" t="b">
        <f t="shared" si="6"/>
        <v>1</v>
      </c>
    </row>
    <row r="61" spans="1:26" ht="16" x14ac:dyDescent="0.25">
      <c r="A61" s="23" t="s">
        <v>384</v>
      </c>
      <c r="B61" s="49">
        <f t="shared" ref="B61" si="30">L61</f>
        <v>0</v>
      </c>
      <c r="C61" s="49">
        <f t="shared" ref="C61" si="31">N61</f>
        <v>0</v>
      </c>
      <c r="D61" s="49">
        <f t="shared" ref="D61" si="32">O61</f>
        <v>0</v>
      </c>
      <c r="E61" s="49">
        <f t="shared" ref="E61" si="33">V61+W61</f>
        <v>0</v>
      </c>
      <c r="F61" s="49">
        <f t="shared" ref="F61" si="34">P61</f>
        <v>0</v>
      </c>
      <c r="G61" s="49">
        <f t="shared" ref="G61" si="35">Q61</f>
        <v>0</v>
      </c>
      <c r="H61" s="49">
        <f t="shared" ref="H61" si="36">X61+Y61</f>
        <v>0</v>
      </c>
      <c r="I61" s="4" t="b">
        <f t="shared" ref="I61" si="37">B61=SUM(C61:H61)</f>
        <v>1</v>
      </c>
      <c r="L61" s="4">
        <f t="shared" si="15"/>
        <v>0</v>
      </c>
      <c r="M61" s="4">
        <f>IFERROR(VLOOKUP($A61,'서부영업본부 IU'!$A:$G,3,FALSE),0)</f>
        <v>0</v>
      </c>
      <c r="N61" s="4">
        <f>IFERROR(VLOOKUP($A61,'서부영업본부 IU'!$A:$G,4,FALSE),0)</f>
        <v>0</v>
      </c>
      <c r="O61" s="4">
        <f>IFERROR(VLOOKUP($A61,'서부영업본부 IU'!$A:$G,5,FALSE),0)</f>
        <v>0</v>
      </c>
      <c r="P61" s="4">
        <f>IFERROR(VLOOKUP($A61,'서부영업본부 IU'!$A:$G,6,FALSE),0)</f>
        <v>0</v>
      </c>
      <c r="Q61" s="4">
        <f>IFERROR(VLOOKUP($A61,'서부영업본부 IU'!$A:$G,7,FALSE),0)</f>
        <v>0</v>
      </c>
      <c r="R61" s="4" t="b">
        <f t="shared" ref="R61" si="38">L61=SUM(M61:Q61)</f>
        <v>1</v>
      </c>
      <c r="U61" s="7">
        <f t="shared" ref="U61" si="39">M61</f>
        <v>0</v>
      </c>
      <c r="V61" s="4">
        <f t="shared" si="26"/>
        <v>0</v>
      </c>
      <c r="W61" s="4">
        <f t="shared" si="27"/>
        <v>0</v>
      </c>
      <c r="X61" s="4">
        <f t="shared" si="28"/>
        <v>0</v>
      </c>
      <c r="Y61" s="4">
        <f t="shared" si="29"/>
        <v>0</v>
      </c>
      <c r="Z61" s="4" t="b">
        <f t="shared" ref="Z61" si="40">U61=SUM(V61:Y61)</f>
        <v>1</v>
      </c>
    </row>
    <row r="62" spans="1:26" ht="16" x14ac:dyDescent="0.25">
      <c r="A62" s="24" t="s">
        <v>37</v>
      </c>
      <c r="B62" s="49">
        <f t="shared" si="7"/>
        <v>336071400</v>
      </c>
      <c r="C62" s="49">
        <f t="shared" si="8"/>
        <v>121663640</v>
      </c>
      <c r="D62" s="49">
        <f t="shared" si="9"/>
        <v>99519670</v>
      </c>
      <c r="E62" s="49">
        <f t="shared" si="10"/>
        <v>18300516.77074001</v>
      </c>
      <c r="F62" s="49">
        <f t="shared" si="11"/>
        <v>52351790</v>
      </c>
      <c r="G62" s="49">
        <f t="shared" si="12"/>
        <v>40962550</v>
      </c>
      <c r="H62" s="49">
        <f t="shared" si="13"/>
        <v>3273233.2292599883</v>
      </c>
      <c r="I62" s="4" t="b">
        <f t="shared" si="14"/>
        <v>1</v>
      </c>
      <c r="L62" s="4">
        <f t="shared" si="15"/>
        <v>336071400</v>
      </c>
      <c r="M62" s="4">
        <f>IFERROR(VLOOKUP($A62,'서부영업본부 IU'!$A:$G,3,FALSE),0)</f>
        <v>21573750</v>
      </c>
      <c r="N62" s="4">
        <f>IFERROR(VLOOKUP($A62,'서부영업본부 IU'!$A:$G,4,FALSE),0)</f>
        <v>121663640</v>
      </c>
      <c r="O62" s="4">
        <f>IFERROR(VLOOKUP($A62,'서부영업본부 IU'!$A:$G,5,FALSE),0)</f>
        <v>99519670</v>
      </c>
      <c r="P62" s="4">
        <f>IFERROR(VLOOKUP($A62,'서부영업본부 IU'!$A:$G,6,FALSE),0)</f>
        <v>52351790</v>
      </c>
      <c r="Q62" s="4">
        <f>IFERROR(VLOOKUP($A62,'서부영업본부 IU'!$A:$G,7,FALSE),0)</f>
        <v>40962550</v>
      </c>
      <c r="R62" s="4" t="b">
        <f t="shared" si="0"/>
        <v>1</v>
      </c>
      <c r="U62" s="7">
        <f t="shared" si="1"/>
        <v>21573750</v>
      </c>
      <c r="V62" s="4">
        <f t="shared" si="26"/>
        <v>8991018.6176439915</v>
      </c>
      <c r="W62" s="4">
        <f t="shared" si="27"/>
        <v>9309498.1530960202</v>
      </c>
      <c r="X62" s="4">
        <f t="shared" si="28"/>
        <v>2033009.1643656287</v>
      </c>
      <c r="Y62" s="4">
        <f t="shared" si="29"/>
        <v>1240224.0648943593</v>
      </c>
      <c r="Z62" s="4" t="b">
        <f t="shared" si="6"/>
        <v>1</v>
      </c>
    </row>
    <row r="63" spans="1:26" ht="16" x14ac:dyDescent="0.25">
      <c r="A63" s="23" t="s">
        <v>38</v>
      </c>
      <c r="B63" s="49">
        <f t="shared" si="7"/>
        <v>51495110</v>
      </c>
      <c r="C63" s="49">
        <f t="shared" si="8"/>
        <v>7729900</v>
      </c>
      <c r="D63" s="49">
        <f t="shared" si="9"/>
        <v>0</v>
      </c>
      <c r="E63" s="49">
        <f t="shared" si="10"/>
        <v>17643102.065492965</v>
      </c>
      <c r="F63" s="49">
        <f t="shared" si="11"/>
        <v>7807180</v>
      </c>
      <c r="G63" s="49">
        <f t="shared" si="12"/>
        <v>15159280</v>
      </c>
      <c r="H63" s="49">
        <f t="shared" si="13"/>
        <v>3155647.9345070366</v>
      </c>
      <c r="I63" s="4" t="b">
        <f t="shared" si="14"/>
        <v>1</v>
      </c>
      <c r="L63" s="4">
        <f t="shared" si="15"/>
        <v>51495110</v>
      </c>
      <c r="M63" s="4">
        <f>IFERROR(VLOOKUP($A63,'서부영업본부 IU'!$A:$G,3,FALSE),0)</f>
        <v>20798750</v>
      </c>
      <c r="N63" s="4">
        <f>IFERROR(VLOOKUP($A63,'서부영업본부 IU'!$A:$G,4,FALSE),0)</f>
        <v>7729900</v>
      </c>
      <c r="O63" s="4">
        <f>IFERROR(VLOOKUP($A63,'서부영업본부 IU'!$A:$G,5,FALSE),0)</f>
        <v>0</v>
      </c>
      <c r="P63" s="4">
        <f>IFERROR(VLOOKUP($A63,'서부영업본부 IU'!$A:$G,6,FALSE),0)</f>
        <v>7807180</v>
      </c>
      <c r="Q63" s="4">
        <f>IFERROR(VLOOKUP($A63,'서부영업본부 IU'!$A:$G,7,FALSE),0)</f>
        <v>15159280</v>
      </c>
      <c r="R63" s="4" t="b">
        <f t="shared" si="0"/>
        <v>1</v>
      </c>
      <c r="U63" s="7">
        <f t="shared" si="1"/>
        <v>20798750</v>
      </c>
      <c r="V63" s="4">
        <f t="shared" si="26"/>
        <v>8668031.6808029655</v>
      </c>
      <c r="W63" s="4">
        <f t="shared" si="27"/>
        <v>8975070.3846899979</v>
      </c>
      <c r="X63" s="4">
        <f t="shared" si="28"/>
        <v>1959976.7938976591</v>
      </c>
      <c r="Y63" s="4">
        <f t="shared" si="29"/>
        <v>1195671.1406093773</v>
      </c>
      <c r="Z63" s="4" t="b">
        <f t="shared" si="6"/>
        <v>1</v>
      </c>
    </row>
    <row r="64" spans="1:26" ht="16" x14ac:dyDescent="0.25">
      <c r="A64" s="23" t="s">
        <v>206</v>
      </c>
      <c r="B64" s="49">
        <f t="shared" si="7"/>
        <v>0</v>
      </c>
      <c r="C64" s="49">
        <f t="shared" si="8"/>
        <v>0</v>
      </c>
      <c r="D64" s="49">
        <f t="shared" si="9"/>
        <v>0</v>
      </c>
      <c r="E64" s="49">
        <f t="shared" si="10"/>
        <v>0</v>
      </c>
      <c r="F64" s="49">
        <f t="shared" si="11"/>
        <v>0</v>
      </c>
      <c r="G64" s="49">
        <f t="shared" si="12"/>
        <v>0</v>
      </c>
      <c r="H64" s="49">
        <f t="shared" si="13"/>
        <v>0</v>
      </c>
      <c r="I64" s="4" t="b">
        <f t="shared" si="14"/>
        <v>1</v>
      </c>
      <c r="L64" s="4">
        <f t="shared" si="15"/>
        <v>0</v>
      </c>
      <c r="M64" s="4">
        <f>IFERROR(VLOOKUP($A64,'서부영업본부 IU'!$A:$G,3,FALSE),0)</f>
        <v>0</v>
      </c>
      <c r="N64" s="4">
        <f>IFERROR(VLOOKUP($A64,'서부영업본부 IU'!$A:$G,4,FALSE),0)</f>
        <v>0</v>
      </c>
      <c r="O64" s="4">
        <f>IFERROR(VLOOKUP($A64,'서부영업본부 IU'!$A:$G,5,FALSE),0)</f>
        <v>0</v>
      </c>
      <c r="P64" s="4">
        <f>IFERROR(VLOOKUP($A64,'서부영업본부 IU'!$A:$G,6,FALSE),0)</f>
        <v>0</v>
      </c>
      <c r="Q64" s="4">
        <f>IFERROR(VLOOKUP($A64,'서부영업본부 IU'!$A:$G,7,FALSE),0)</f>
        <v>0</v>
      </c>
      <c r="R64" s="4" t="b">
        <f t="shared" si="0"/>
        <v>1</v>
      </c>
      <c r="U64" s="7">
        <f t="shared" si="1"/>
        <v>0</v>
      </c>
      <c r="V64" s="4">
        <f t="shared" si="26"/>
        <v>0</v>
      </c>
      <c r="W64" s="4">
        <f t="shared" si="27"/>
        <v>0</v>
      </c>
      <c r="X64" s="4">
        <f t="shared" si="28"/>
        <v>0</v>
      </c>
      <c r="Y64" s="4">
        <f t="shared" si="29"/>
        <v>0</v>
      </c>
      <c r="Z64" s="4" t="b">
        <f t="shared" si="6"/>
        <v>1</v>
      </c>
    </row>
    <row r="65" spans="1:26" ht="16" x14ac:dyDescent="0.25">
      <c r="A65" s="23" t="s">
        <v>207</v>
      </c>
      <c r="B65" s="49">
        <f t="shared" si="7"/>
        <v>0</v>
      </c>
      <c r="C65" s="49">
        <f t="shared" si="8"/>
        <v>0</v>
      </c>
      <c r="D65" s="49">
        <f t="shared" si="9"/>
        <v>0</v>
      </c>
      <c r="E65" s="49">
        <f t="shared" si="10"/>
        <v>0</v>
      </c>
      <c r="F65" s="49">
        <f t="shared" si="11"/>
        <v>0</v>
      </c>
      <c r="G65" s="49">
        <f t="shared" si="12"/>
        <v>0</v>
      </c>
      <c r="H65" s="49">
        <f t="shared" si="13"/>
        <v>0</v>
      </c>
      <c r="I65" s="4" t="b">
        <f t="shared" si="14"/>
        <v>1</v>
      </c>
      <c r="L65" s="4">
        <f t="shared" si="15"/>
        <v>0</v>
      </c>
      <c r="M65" s="4">
        <f>IFERROR(VLOOKUP($A65,'서부영업본부 IU'!$A:$G,3,FALSE),0)</f>
        <v>0</v>
      </c>
      <c r="N65" s="4">
        <f>IFERROR(VLOOKUP($A65,'서부영업본부 IU'!$A:$G,4,FALSE),0)</f>
        <v>0</v>
      </c>
      <c r="O65" s="4">
        <f>IFERROR(VLOOKUP($A65,'서부영업본부 IU'!$A:$G,5,FALSE),0)</f>
        <v>0</v>
      </c>
      <c r="P65" s="4">
        <f>IFERROR(VLOOKUP($A65,'서부영업본부 IU'!$A:$G,6,FALSE),0)</f>
        <v>0</v>
      </c>
      <c r="Q65" s="4">
        <f>IFERROR(VLOOKUP($A65,'서부영업본부 IU'!$A:$G,7,FALSE),0)</f>
        <v>0</v>
      </c>
      <c r="R65" s="4" t="b">
        <f t="shared" si="0"/>
        <v>1</v>
      </c>
      <c r="U65" s="7">
        <f t="shared" si="1"/>
        <v>0</v>
      </c>
      <c r="V65" s="4">
        <f t="shared" si="26"/>
        <v>0</v>
      </c>
      <c r="W65" s="4">
        <f t="shared" si="27"/>
        <v>0</v>
      </c>
      <c r="X65" s="4">
        <f t="shared" si="28"/>
        <v>0</v>
      </c>
      <c r="Y65" s="4">
        <f t="shared" si="29"/>
        <v>0</v>
      </c>
      <c r="Z65" s="4" t="b">
        <f t="shared" si="6"/>
        <v>1</v>
      </c>
    </row>
    <row r="66" spans="1:26" ht="16" x14ac:dyDescent="0.25">
      <c r="A66" s="23" t="s">
        <v>150</v>
      </c>
      <c r="B66" s="49">
        <f t="shared" si="7"/>
        <v>0</v>
      </c>
      <c r="C66" s="49">
        <f t="shared" si="8"/>
        <v>0</v>
      </c>
      <c r="D66" s="49">
        <f t="shared" si="9"/>
        <v>0</v>
      </c>
      <c r="E66" s="49">
        <f t="shared" si="10"/>
        <v>0</v>
      </c>
      <c r="F66" s="49">
        <f t="shared" si="11"/>
        <v>0</v>
      </c>
      <c r="G66" s="49">
        <f t="shared" si="12"/>
        <v>0</v>
      </c>
      <c r="H66" s="49">
        <f t="shared" si="13"/>
        <v>0</v>
      </c>
      <c r="I66" s="4" t="b">
        <f t="shared" si="14"/>
        <v>1</v>
      </c>
      <c r="L66" s="4">
        <f t="shared" si="15"/>
        <v>0</v>
      </c>
      <c r="M66" s="4">
        <f>IFERROR(VLOOKUP($A66,'서부영업본부 IU'!$A:$G,3,FALSE),0)</f>
        <v>0</v>
      </c>
      <c r="N66" s="4">
        <f>IFERROR(VLOOKUP($A66,'서부영업본부 IU'!$A:$G,4,FALSE),0)</f>
        <v>0</v>
      </c>
      <c r="O66" s="4">
        <f>IFERROR(VLOOKUP($A66,'서부영업본부 IU'!$A:$G,5,FALSE),0)</f>
        <v>0</v>
      </c>
      <c r="P66" s="4">
        <f>IFERROR(VLOOKUP($A66,'서부영업본부 IU'!$A:$G,6,FALSE),0)</f>
        <v>0</v>
      </c>
      <c r="Q66" s="4">
        <f>IFERROR(VLOOKUP($A66,'서부영업본부 IU'!$A:$G,7,FALSE),0)</f>
        <v>0</v>
      </c>
      <c r="R66" s="4" t="b">
        <f t="shared" si="0"/>
        <v>1</v>
      </c>
      <c r="U66" s="7">
        <f t="shared" si="1"/>
        <v>0</v>
      </c>
      <c r="V66" s="4">
        <f t="shared" ref="V66:V97" si="41">$U66*N$263</f>
        <v>0</v>
      </c>
      <c r="W66" s="4">
        <f t="shared" ref="W66:W97" si="42">$U66*O$263</f>
        <v>0</v>
      </c>
      <c r="X66" s="4">
        <f t="shared" ref="X66:X97" si="43">$U66*P$263</f>
        <v>0</v>
      </c>
      <c r="Y66" s="4">
        <f t="shared" ref="Y66:Y97" si="44">$U66*Q$263</f>
        <v>0</v>
      </c>
      <c r="Z66" s="4" t="b">
        <f t="shared" si="6"/>
        <v>1</v>
      </c>
    </row>
    <row r="67" spans="1:26" ht="16" x14ac:dyDescent="0.25">
      <c r="A67" s="23" t="s">
        <v>39</v>
      </c>
      <c r="B67" s="49">
        <f t="shared" si="7"/>
        <v>284576290</v>
      </c>
      <c r="C67" s="49">
        <f t="shared" si="8"/>
        <v>113933740</v>
      </c>
      <c r="D67" s="49">
        <f t="shared" si="9"/>
        <v>99519670</v>
      </c>
      <c r="E67" s="49">
        <f t="shared" si="10"/>
        <v>657414.70524704829</v>
      </c>
      <c r="F67" s="49">
        <f t="shared" si="11"/>
        <v>44544610</v>
      </c>
      <c r="G67" s="49">
        <f t="shared" si="12"/>
        <v>25803270</v>
      </c>
      <c r="H67" s="49">
        <f t="shared" si="13"/>
        <v>117585.29475295165</v>
      </c>
      <c r="I67" s="4" t="b">
        <f t="shared" si="14"/>
        <v>1</v>
      </c>
      <c r="L67" s="4">
        <f t="shared" si="15"/>
        <v>284576290</v>
      </c>
      <c r="M67" s="4">
        <f>IFERROR(VLOOKUP($A67,'서부영업본부 IU'!$A:$G,3,FALSE),0)</f>
        <v>775000</v>
      </c>
      <c r="N67" s="4">
        <f>IFERROR(VLOOKUP($A67,'서부영업본부 IU'!$A:$G,4,FALSE),0)</f>
        <v>113933740</v>
      </c>
      <c r="O67" s="4">
        <f>IFERROR(VLOOKUP($A67,'서부영업본부 IU'!$A:$G,5,FALSE),0)</f>
        <v>99519670</v>
      </c>
      <c r="P67" s="4">
        <f>IFERROR(VLOOKUP($A67,'서부영업본부 IU'!$A:$G,6,FALSE),0)</f>
        <v>44544610</v>
      </c>
      <c r="Q67" s="4">
        <f>IFERROR(VLOOKUP($A67,'서부영업본부 IU'!$A:$G,7,FALSE),0)</f>
        <v>25803270</v>
      </c>
      <c r="R67" s="4" t="b">
        <f t="shared" si="0"/>
        <v>1</v>
      </c>
      <c r="U67" s="7">
        <f t="shared" si="1"/>
        <v>775000</v>
      </c>
      <c r="V67" s="4">
        <f t="shared" si="41"/>
        <v>322986.93684102641</v>
      </c>
      <c r="W67" s="4">
        <f t="shared" si="42"/>
        <v>334427.76840602193</v>
      </c>
      <c r="X67" s="4">
        <f t="shared" si="43"/>
        <v>73032.37046796974</v>
      </c>
      <c r="Y67" s="4">
        <f t="shared" si="44"/>
        <v>44552.924284981906</v>
      </c>
      <c r="Z67" s="4" t="b">
        <f t="shared" si="6"/>
        <v>1</v>
      </c>
    </row>
    <row r="68" spans="1:26" ht="16" x14ac:dyDescent="0.25">
      <c r="A68" s="23" t="s">
        <v>151</v>
      </c>
      <c r="B68" s="49">
        <f t="shared" si="7"/>
        <v>0</v>
      </c>
      <c r="C68" s="49">
        <f t="shared" si="8"/>
        <v>0</v>
      </c>
      <c r="D68" s="49">
        <f t="shared" si="9"/>
        <v>0</v>
      </c>
      <c r="E68" s="49">
        <f t="shared" si="10"/>
        <v>0</v>
      </c>
      <c r="F68" s="49">
        <f t="shared" si="11"/>
        <v>0</v>
      </c>
      <c r="G68" s="49">
        <f t="shared" si="12"/>
        <v>0</v>
      </c>
      <c r="H68" s="49">
        <f t="shared" si="13"/>
        <v>0</v>
      </c>
      <c r="I68" s="4" t="b">
        <f t="shared" ref="I68:I135" si="45">B68=SUM(C68:H68)</f>
        <v>1</v>
      </c>
      <c r="L68" s="4">
        <f t="shared" ref="L68:L132" si="46">SUM(M68:Q68)</f>
        <v>0</v>
      </c>
      <c r="M68" s="4">
        <f>IFERROR(VLOOKUP($A68,'서부영업본부 IU'!$A:$G,3,FALSE),0)</f>
        <v>0</v>
      </c>
      <c r="N68" s="4">
        <f>IFERROR(VLOOKUP($A68,'서부영업본부 IU'!$A:$G,4,FALSE),0)</f>
        <v>0</v>
      </c>
      <c r="O68" s="4">
        <f>IFERROR(VLOOKUP($A68,'서부영업본부 IU'!$A:$G,5,FALSE),0)</f>
        <v>0</v>
      </c>
      <c r="P68" s="4">
        <f>IFERROR(VLOOKUP($A68,'서부영업본부 IU'!$A:$G,6,FALSE),0)</f>
        <v>0</v>
      </c>
      <c r="Q68" s="4">
        <f>IFERROR(VLOOKUP($A68,'서부영업본부 IU'!$A:$G,7,FALSE),0)</f>
        <v>0</v>
      </c>
      <c r="R68" s="4" t="b">
        <f t="shared" ref="R68:R135" si="47">L68=SUM(M68:Q68)</f>
        <v>1</v>
      </c>
      <c r="U68" s="7">
        <f t="shared" ref="U68:U135" si="48">M68</f>
        <v>0</v>
      </c>
      <c r="V68" s="4">
        <f t="shared" si="41"/>
        <v>0</v>
      </c>
      <c r="W68" s="4">
        <f t="shared" si="42"/>
        <v>0</v>
      </c>
      <c r="X68" s="4">
        <f t="shared" si="43"/>
        <v>0</v>
      </c>
      <c r="Y68" s="4">
        <f t="shared" si="44"/>
        <v>0</v>
      </c>
      <c r="Z68" s="4" t="b">
        <f t="shared" ref="Z68:Z135" si="49">U68=SUM(V68:Y68)</f>
        <v>1</v>
      </c>
    </row>
    <row r="69" spans="1:26" ht="16" x14ac:dyDescent="0.25">
      <c r="A69" s="24" t="s">
        <v>152</v>
      </c>
      <c r="B69" s="49">
        <f t="shared" si="7"/>
        <v>0</v>
      </c>
      <c r="C69" s="49">
        <f t="shared" ref="C69:C135" si="50">N69</f>
        <v>0</v>
      </c>
      <c r="D69" s="49">
        <f t="shared" ref="D69:D135" si="51">O69</f>
        <v>0</v>
      </c>
      <c r="E69" s="49">
        <f t="shared" ref="E69:E135" si="52">V69+W69</f>
        <v>0</v>
      </c>
      <c r="F69" s="49">
        <f t="shared" ref="F69:F135" si="53">P69</f>
        <v>0</v>
      </c>
      <c r="G69" s="49">
        <f t="shared" ref="G69:G135" si="54">Q69</f>
        <v>0</v>
      </c>
      <c r="H69" s="49">
        <f t="shared" ref="H69:H135" si="55">X69+Y69</f>
        <v>0</v>
      </c>
      <c r="I69" s="4" t="b">
        <f t="shared" si="45"/>
        <v>1</v>
      </c>
      <c r="L69" s="4">
        <f t="shared" si="46"/>
        <v>0</v>
      </c>
      <c r="M69" s="4">
        <f>IFERROR(VLOOKUP($A69,'서부영업본부 IU'!$A:$G,3,FALSE),0)</f>
        <v>0</v>
      </c>
      <c r="N69" s="4">
        <f>IFERROR(VLOOKUP($A69,'서부영업본부 IU'!$A:$G,4,FALSE),0)</f>
        <v>0</v>
      </c>
      <c r="O69" s="4">
        <f>IFERROR(VLOOKUP($A69,'서부영업본부 IU'!$A:$G,5,FALSE),0)</f>
        <v>0</v>
      </c>
      <c r="P69" s="4">
        <f>IFERROR(VLOOKUP($A69,'서부영업본부 IU'!$A:$G,6,FALSE),0)</f>
        <v>0</v>
      </c>
      <c r="Q69" s="4">
        <f>IFERROR(VLOOKUP($A69,'서부영업본부 IU'!$A:$G,7,FALSE),0)</f>
        <v>0</v>
      </c>
      <c r="R69" s="4" t="b">
        <f t="shared" si="47"/>
        <v>1</v>
      </c>
      <c r="U69" s="7">
        <f t="shared" si="48"/>
        <v>0</v>
      </c>
      <c r="V69" s="4">
        <f t="shared" si="41"/>
        <v>0</v>
      </c>
      <c r="W69" s="4">
        <f t="shared" si="42"/>
        <v>0</v>
      </c>
      <c r="X69" s="4">
        <f t="shared" si="43"/>
        <v>0</v>
      </c>
      <c r="Y69" s="4">
        <f t="shared" si="44"/>
        <v>0</v>
      </c>
      <c r="Z69" s="4" t="b">
        <f t="shared" si="49"/>
        <v>1</v>
      </c>
    </row>
    <row r="70" spans="1:26" ht="16" x14ac:dyDescent="0.25">
      <c r="A70" s="24" t="s">
        <v>40</v>
      </c>
      <c r="B70" s="49">
        <f t="shared" ref="B70:B142" si="56">L70</f>
        <v>96591103</v>
      </c>
      <c r="C70" s="49">
        <f t="shared" si="50"/>
        <v>35500354</v>
      </c>
      <c r="D70" s="49">
        <f t="shared" si="51"/>
        <v>33072489</v>
      </c>
      <c r="E70" s="49">
        <f t="shared" si="52"/>
        <v>2440718.6829772308</v>
      </c>
      <c r="F70" s="49">
        <f t="shared" si="53"/>
        <v>14912863</v>
      </c>
      <c r="G70" s="49">
        <f t="shared" si="54"/>
        <v>10228131</v>
      </c>
      <c r="H70" s="49">
        <f t="shared" si="55"/>
        <v>436547.31702276925</v>
      </c>
      <c r="I70" s="4" t="b">
        <f t="shared" si="45"/>
        <v>1</v>
      </c>
      <c r="L70" s="4">
        <f t="shared" si="46"/>
        <v>96591103</v>
      </c>
      <c r="M70" s="4">
        <f>IFERROR(VLOOKUP($A70,'서부영업본부 IU'!$A:$G,3,FALSE),0)</f>
        <v>2877266</v>
      </c>
      <c r="N70" s="4">
        <f>IFERROR(VLOOKUP($A70,'서부영업본부 IU'!$A:$G,4,FALSE),0)</f>
        <v>35500354</v>
      </c>
      <c r="O70" s="4">
        <f>IFERROR(VLOOKUP($A70,'서부영업본부 IU'!$A:$G,5,FALSE),0)</f>
        <v>33072489</v>
      </c>
      <c r="P70" s="4">
        <f>IFERROR(VLOOKUP($A70,'서부영업본부 IU'!$A:$G,6,FALSE),0)</f>
        <v>14912863</v>
      </c>
      <c r="Q70" s="4">
        <f>IFERROR(VLOOKUP($A70,'서부영업본부 IU'!$A:$G,7,FALSE),0)</f>
        <v>10228131</v>
      </c>
      <c r="R70" s="4" t="b">
        <f t="shared" si="47"/>
        <v>1</v>
      </c>
      <c r="U70" s="7">
        <f t="shared" si="48"/>
        <v>2877266</v>
      </c>
      <c r="V70" s="4">
        <f t="shared" si="41"/>
        <v>1199121.7184733325</v>
      </c>
      <c r="W70" s="4">
        <f t="shared" si="42"/>
        <v>1241596.9645038983</v>
      </c>
      <c r="X70" s="4">
        <f t="shared" si="43"/>
        <v>271140.07283470122</v>
      </c>
      <c r="Y70" s="4">
        <f t="shared" si="44"/>
        <v>165407.24418806806</v>
      </c>
      <c r="Z70" s="4" t="b">
        <f t="shared" si="49"/>
        <v>1</v>
      </c>
    </row>
    <row r="71" spans="1:26" ht="16" x14ac:dyDescent="0.25">
      <c r="A71" s="23" t="s">
        <v>41</v>
      </c>
      <c r="B71" s="49">
        <f t="shared" si="56"/>
        <v>96591103</v>
      </c>
      <c r="C71" s="49">
        <f t="shared" si="50"/>
        <v>35500354</v>
      </c>
      <c r="D71" s="49">
        <f t="shared" si="51"/>
        <v>33072489</v>
      </c>
      <c r="E71" s="49">
        <f t="shared" si="52"/>
        <v>2440718.6829772308</v>
      </c>
      <c r="F71" s="49">
        <f t="shared" si="53"/>
        <v>14912863</v>
      </c>
      <c r="G71" s="49">
        <f t="shared" si="54"/>
        <v>10228131</v>
      </c>
      <c r="H71" s="49">
        <f t="shared" si="55"/>
        <v>436547.31702276925</v>
      </c>
      <c r="I71" s="4" t="b">
        <f t="shared" si="45"/>
        <v>1</v>
      </c>
      <c r="L71" s="4">
        <f t="shared" si="46"/>
        <v>96591103</v>
      </c>
      <c r="M71" s="4">
        <f>IFERROR(VLOOKUP($A71,'서부영업본부 IU'!$A:$G,3,FALSE),0)</f>
        <v>2877266</v>
      </c>
      <c r="N71" s="4">
        <f>IFERROR(VLOOKUP($A71,'서부영업본부 IU'!$A:$G,4,FALSE),0)</f>
        <v>35500354</v>
      </c>
      <c r="O71" s="4">
        <f>IFERROR(VLOOKUP($A71,'서부영업본부 IU'!$A:$G,5,FALSE),0)</f>
        <v>33072489</v>
      </c>
      <c r="P71" s="4">
        <f>IFERROR(VLOOKUP($A71,'서부영업본부 IU'!$A:$G,6,FALSE),0)</f>
        <v>14912863</v>
      </c>
      <c r="Q71" s="4">
        <f>IFERROR(VLOOKUP($A71,'서부영업본부 IU'!$A:$G,7,FALSE),0)</f>
        <v>10228131</v>
      </c>
      <c r="R71" s="4" t="b">
        <f t="shared" si="47"/>
        <v>1</v>
      </c>
      <c r="U71" s="7">
        <f t="shared" si="48"/>
        <v>2877266</v>
      </c>
      <c r="V71" s="4">
        <f t="shared" si="41"/>
        <v>1199121.7184733325</v>
      </c>
      <c r="W71" s="4">
        <f t="shared" si="42"/>
        <v>1241596.9645038983</v>
      </c>
      <c r="X71" s="4">
        <f t="shared" si="43"/>
        <v>271140.07283470122</v>
      </c>
      <c r="Y71" s="4">
        <f t="shared" si="44"/>
        <v>165407.24418806806</v>
      </c>
      <c r="Z71" s="4" t="b">
        <f t="shared" si="49"/>
        <v>1</v>
      </c>
    </row>
    <row r="72" spans="1:26" ht="16" x14ac:dyDescent="0.25">
      <c r="A72" s="24" t="s">
        <v>208</v>
      </c>
      <c r="B72" s="49">
        <f t="shared" si="56"/>
        <v>3000000</v>
      </c>
      <c r="C72" s="49">
        <f t="shared" si="50"/>
        <v>500000</v>
      </c>
      <c r="D72" s="49">
        <f t="shared" si="51"/>
        <v>500000</v>
      </c>
      <c r="E72" s="49">
        <f t="shared" si="52"/>
        <v>0</v>
      </c>
      <c r="F72" s="49">
        <f t="shared" si="53"/>
        <v>500000</v>
      </c>
      <c r="G72" s="49">
        <f t="shared" si="54"/>
        <v>1500000</v>
      </c>
      <c r="H72" s="49">
        <f t="shared" si="55"/>
        <v>0</v>
      </c>
      <c r="I72" s="4" t="b">
        <f t="shared" si="45"/>
        <v>1</v>
      </c>
      <c r="L72" s="4">
        <f t="shared" si="46"/>
        <v>3000000</v>
      </c>
      <c r="M72" s="4">
        <f>IFERROR(VLOOKUP($A72,'서부영업본부 IU'!$A:$G,3,FALSE),0)</f>
        <v>0</v>
      </c>
      <c r="N72" s="4">
        <f>IFERROR(VLOOKUP($A72,'서부영업본부 IU'!$A:$G,4,FALSE),0)</f>
        <v>500000</v>
      </c>
      <c r="O72" s="4">
        <f>IFERROR(VLOOKUP($A72,'서부영업본부 IU'!$A:$G,5,FALSE),0)</f>
        <v>500000</v>
      </c>
      <c r="P72" s="4">
        <f>IFERROR(VLOOKUP($A72,'서부영업본부 IU'!$A:$G,6,FALSE),0)</f>
        <v>500000</v>
      </c>
      <c r="Q72" s="4">
        <f>IFERROR(VLOOKUP($A72,'서부영업본부 IU'!$A:$G,7,FALSE),0)</f>
        <v>1500000</v>
      </c>
      <c r="R72" s="4" t="b">
        <f t="shared" si="47"/>
        <v>1</v>
      </c>
      <c r="U72" s="7">
        <f t="shared" si="48"/>
        <v>0</v>
      </c>
      <c r="V72" s="4">
        <f t="shared" si="41"/>
        <v>0</v>
      </c>
      <c r="W72" s="4">
        <f t="shared" si="42"/>
        <v>0</v>
      </c>
      <c r="X72" s="4">
        <f t="shared" si="43"/>
        <v>0</v>
      </c>
      <c r="Y72" s="4">
        <f t="shared" si="44"/>
        <v>0</v>
      </c>
      <c r="Z72" s="4" t="b">
        <f t="shared" si="49"/>
        <v>1</v>
      </c>
    </row>
    <row r="73" spans="1:26" ht="16" x14ac:dyDescent="0.25">
      <c r="A73" s="24" t="s">
        <v>42</v>
      </c>
      <c r="B73" s="49">
        <f t="shared" si="56"/>
        <v>208099420</v>
      </c>
      <c r="C73" s="49">
        <f t="shared" si="50"/>
        <v>69028713</v>
      </c>
      <c r="D73" s="49">
        <f t="shared" si="51"/>
        <v>71887743</v>
      </c>
      <c r="E73" s="49">
        <f t="shared" si="52"/>
        <v>4658123.3457679879</v>
      </c>
      <c r="F73" s="49">
        <f t="shared" si="53"/>
        <v>42509357</v>
      </c>
      <c r="G73" s="49">
        <f t="shared" si="54"/>
        <v>19182331</v>
      </c>
      <c r="H73" s="49">
        <f t="shared" si="55"/>
        <v>833152.65423201211</v>
      </c>
      <c r="I73" s="4" t="b">
        <f t="shared" si="45"/>
        <v>1</v>
      </c>
      <c r="L73" s="4">
        <f t="shared" si="46"/>
        <v>208099420</v>
      </c>
      <c r="M73" s="4">
        <f>IFERROR(VLOOKUP($A73,'서부영업본부 IU'!$A:$G,3,FALSE),0)</f>
        <v>5491276</v>
      </c>
      <c r="N73" s="4">
        <f>IFERROR(VLOOKUP($A73,'서부영업본부 IU'!$A:$G,4,FALSE),0)</f>
        <v>69028713</v>
      </c>
      <c r="O73" s="4">
        <f>IFERROR(VLOOKUP($A73,'서부영업본부 IU'!$A:$G,5,FALSE),0)</f>
        <v>71887743</v>
      </c>
      <c r="P73" s="4">
        <f>IFERROR(VLOOKUP($A73,'서부영업본부 IU'!$A:$G,6,FALSE),0)</f>
        <v>42509357</v>
      </c>
      <c r="Q73" s="4">
        <f>IFERROR(VLOOKUP($A73,'서부영업본부 IU'!$A:$G,7,FALSE),0)</f>
        <v>19182331</v>
      </c>
      <c r="R73" s="4" t="b">
        <f t="shared" si="47"/>
        <v>1</v>
      </c>
      <c r="U73" s="7">
        <f t="shared" si="48"/>
        <v>5491276</v>
      </c>
      <c r="V73" s="4">
        <f t="shared" si="41"/>
        <v>2288529.5672111535</v>
      </c>
      <c r="W73" s="4">
        <f t="shared" si="42"/>
        <v>2369593.7785568344</v>
      </c>
      <c r="X73" s="4">
        <f t="shared" si="43"/>
        <v>517472.13312757551</v>
      </c>
      <c r="Y73" s="4">
        <f t="shared" si="44"/>
        <v>315680.52110443654</v>
      </c>
      <c r="Z73" s="4" t="b">
        <f t="shared" si="49"/>
        <v>1</v>
      </c>
    </row>
    <row r="74" spans="1:26" ht="16" x14ac:dyDescent="0.25">
      <c r="A74" s="23" t="s">
        <v>43</v>
      </c>
      <c r="B74" s="49">
        <f t="shared" si="56"/>
        <v>0</v>
      </c>
      <c r="C74" s="49">
        <f t="shared" si="50"/>
        <v>0</v>
      </c>
      <c r="D74" s="49">
        <f t="shared" si="51"/>
        <v>0</v>
      </c>
      <c r="E74" s="49">
        <f t="shared" si="52"/>
        <v>0</v>
      </c>
      <c r="F74" s="49">
        <f t="shared" si="53"/>
        <v>0</v>
      </c>
      <c r="G74" s="49">
        <f t="shared" si="54"/>
        <v>0</v>
      </c>
      <c r="H74" s="49">
        <f t="shared" si="55"/>
        <v>0</v>
      </c>
      <c r="I74" s="4" t="b">
        <f t="shared" si="45"/>
        <v>1</v>
      </c>
      <c r="L74" s="4">
        <f t="shared" si="46"/>
        <v>0</v>
      </c>
      <c r="M74" s="4">
        <f>IFERROR(VLOOKUP($A74,'서부영업본부 IU'!$A:$G,3,FALSE),0)</f>
        <v>0</v>
      </c>
      <c r="N74" s="4">
        <f>IFERROR(VLOOKUP($A74,'서부영업본부 IU'!$A:$G,4,FALSE),0)</f>
        <v>0</v>
      </c>
      <c r="O74" s="4">
        <f>IFERROR(VLOOKUP($A74,'서부영업본부 IU'!$A:$G,5,FALSE),0)</f>
        <v>0</v>
      </c>
      <c r="P74" s="4">
        <f>IFERROR(VLOOKUP($A74,'서부영업본부 IU'!$A:$G,6,FALSE),0)</f>
        <v>0</v>
      </c>
      <c r="Q74" s="4">
        <f>IFERROR(VLOOKUP($A74,'서부영업본부 IU'!$A:$G,7,FALSE),0)</f>
        <v>0</v>
      </c>
      <c r="R74" s="4" t="b">
        <f t="shared" si="47"/>
        <v>1</v>
      </c>
      <c r="U74" s="7">
        <f t="shared" si="48"/>
        <v>0</v>
      </c>
      <c r="V74" s="4">
        <f t="shared" si="41"/>
        <v>0</v>
      </c>
      <c r="W74" s="4">
        <f t="shared" si="42"/>
        <v>0</v>
      </c>
      <c r="X74" s="4">
        <f t="shared" si="43"/>
        <v>0</v>
      </c>
      <c r="Y74" s="4">
        <f t="shared" si="44"/>
        <v>0</v>
      </c>
      <c r="Z74" s="4" t="b">
        <f t="shared" si="49"/>
        <v>1</v>
      </c>
    </row>
    <row r="75" spans="1:26" ht="16" x14ac:dyDescent="0.25">
      <c r="A75" s="23" t="s">
        <v>44</v>
      </c>
      <c r="B75" s="49">
        <f t="shared" si="56"/>
        <v>9131744</v>
      </c>
      <c r="C75" s="49">
        <f t="shared" si="50"/>
        <v>3267756</v>
      </c>
      <c r="D75" s="49">
        <f t="shared" si="51"/>
        <v>2989719</v>
      </c>
      <c r="E75" s="49">
        <f t="shared" si="52"/>
        <v>380478.54859246948</v>
      </c>
      <c r="F75" s="49">
        <f t="shared" si="53"/>
        <v>1476929</v>
      </c>
      <c r="G75" s="49">
        <f t="shared" si="54"/>
        <v>948809</v>
      </c>
      <c r="H75" s="49">
        <f t="shared" si="55"/>
        <v>68052.45140753052</v>
      </c>
      <c r="I75" s="4" t="b">
        <f t="shared" si="45"/>
        <v>1</v>
      </c>
      <c r="L75" s="4">
        <f t="shared" si="46"/>
        <v>9131744</v>
      </c>
      <c r="M75" s="4">
        <f>IFERROR(VLOOKUP($A75,'서부영업본부 IU'!$A:$G,3,FALSE),0)</f>
        <v>448531</v>
      </c>
      <c r="N75" s="4">
        <f>IFERROR(VLOOKUP($A75,'서부영업본부 IU'!$A:$G,4,FALSE),0)</f>
        <v>3267756</v>
      </c>
      <c r="O75" s="4">
        <f>IFERROR(VLOOKUP($A75,'서부영업본부 IU'!$A:$G,5,FALSE),0)</f>
        <v>2989719</v>
      </c>
      <c r="P75" s="4">
        <f>IFERROR(VLOOKUP($A75,'서부영업본부 IU'!$A:$G,6,FALSE),0)</f>
        <v>1476929</v>
      </c>
      <c r="Q75" s="4">
        <f>IFERROR(VLOOKUP($A75,'서부영업본부 IU'!$A:$G,7,FALSE),0)</f>
        <v>948809</v>
      </c>
      <c r="R75" s="4" t="b">
        <f t="shared" si="47"/>
        <v>1</v>
      </c>
      <c r="U75" s="7">
        <f t="shared" si="48"/>
        <v>448531</v>
      </c>
      <c r="V75" s="4">
        <f t="shared" si="41"/>
        <v>186928.58550740956</v>
      </c>
      <c r="W75" s="4">
        <f t="shared" si="42"/>
        <v>193549.96308505992</v>
      </c>
      <c r="X75" s="4">
        <f t="shared" si="43"/>
        <v>42267.460849508308</v>
      </c>
      <c r="Y75" s="4">
        <f t="shared" si="44"/>
        <v>25784.990558022218</v>
      </c>
      <c r="Z75" s="4" t="b">
        <f t="shared" si="49"/>
        <v>1</v>
      </c>
    </row>
    <row r="76" spans="1:26" ht="16" x14ac:dyDescent="0.25">
      <c r="A76" s="23" t="s">
        <v>45</v>
      </c>
      <c r="B76" s="49">
        <f t="shared" si="56"/>
        <v>45030730</v>
      </c>
      <c r="C76" s="49">
        <f t="shared" si="50"/>
        <v>16550250</v>
      </c>
      <c r="D76" s="49">
        <f t="shared" si="51"/>
        <v>15418380</v>
      </c>
      <c r="E76" s="49">
        <f t="shared" si="52"/>
        <v>1137861.8546119817</v>
      </c>
      <c r="F76" s="49">
        <f t="shared" si="53"/>
        <v>6952370</v>
      </c>
      <c r="G76" s="49">
        <f t="shared" si="54"/>
        <v>4768350</v>
      </c>
      <c r="H76" s="49">
        <f t="shared" si="55"/>
        <v>203518.14538801843</v>
      </c>
      <c r="I76" s="4" t="b">
        <f t="shared" si="45"/>
        <v>1</v>
      </c>
      <c r="L76" s="4">
        <f t="shared" si="46"/>
        <v>45030730</v>
      </c>
      <c r="M76" s="4">
        <f>IFERROR(VLOOKUP($A76,'서부영업본부 IU'!$A:$G,3,FALSE),0)</f>
        <v>1341380</v>
      </c>
      <c r="N76" s="4">
        <f>IFERROR(VLOOKUP($A76,'서부영업본부 IU'!$A:$G,4,FALSE),0)</f>
        <v>16550250</v>
      </c>
      <c r="O76" s="4">
        <f>IFERROR(VLOOKUP($A76,'서부영업본부 IU'!$A:$G,5,FALSE),0)</f>
        <v>15418380</v>
      </c>
      <c r="P76" s="4">
        <f>IFERROR(VLOOKUP($A76,'서부영업본부 IU'!$A:$G,6,FALSE),0)</f>
        <v>6952370</v>
      </c>
      <c r="Q76" s="4">
        <f>IFERROR(VLOOKUP($A76,'서부영업본부 IU'!$A:$G,7,FALSE),0)</f>
        <v>4768350</v>
      </c>
      <c r="R76" s="4" t="b">
        <f t="shared" si="47"/>
        <v>1</v>
      </c>
      <c r="U76" s="7">
        <f t="shared" si="48"/>
        <v>1341380</v>
      </c>
      <c r="V76" s="4">
        <f t="shared" si="41"/>
        <v>559029.95785782707</v>
      </c>
      <c r="W76" s="4">
        <f t="shared" si="42"/>
        <v>578831.89675415447</v>
      </c>
      <c r="X76" s="4">
        <f t="shared" si="43"/>
        <v>126405.36915912936</v>
      </c>
      <c r="Y76" s="4">
        <f t="shared" si="44"/>
        <v>77112.776228889066</v>
      </c>
      <c r="Z76" s="4" t="b">
        <f t="shared" si="49"/>
        <v>1</v>
      </c>
    </row>
    <row r="77" spans="1:26" ht="16" x14ac:dyDescent="0.25">
      <c r="A77" s="23" t="s">
        <v>46</v>
      </c>
      <c r="B77" s="49">
        <f t="shared" si="56"/>
        <v>50217000</v>
      </c>
      <c r="C77" s="49">
        <f t="shared" si="50"/>
        <v>18583600</v>
      </c>
      <c r="D77" s="49">
        <f t="shared" si="51"/>
        <v>17670700</v>
      </c>
      <c r="E77" s="49">
        <f t="shared" si="52"/>
        <v>1158245.9518598351</v>
      </c>
      <c r="F77" s="49">
        <f t="shared" si="53"/>
        <v>7548360</v>
      </c>
      <c r="G77" s="49">
        <f t="shared" si="54"/>
        <v>5048930</v>
      </c>
      <c r="H77" s="49">
        <f t="shared" si="55"/>
        <v>207164.04814016481</v>
      </c>
      <c r="I77" s="4" t="b">
        <f t="shared" si="45"/>
        <v>1</v>
      </c>
      <c r="L77" s="4">
        <f t="shared" si="46"/>
        <v>50217000</v>
      </c>
      <c r="M77" s="4">
        <f>IFERROR(VLOOKUP($A77,'서부영업본부 IU'!$A:$G,3,FALSE),0)</f>
        <v>1365410</v>
      </c>
      <c r="N77" s="4">
        <f>IFERROR(VLOOKUP($A77,'서부영업본부 IU'!$A:$G,4,FALSE),0)</f>
        <v>18583600</v>
      </c>
      <c r="O77" s="4">
        <f>IFERROR(VLOOKUP($A77,'서부영업본부 IU'!$A:$G,5,FALSE),0)</f>
        <v>17670700</v>
      </c>
      <c r="P77" s="4">
        <f>IFERROR(VLOOKUP($A77,'서부영업본부 IU'!$A:$G,6,FALSE),0)</f>
        <v>7548360</v>
      </c>
      <c r="Q77" s="4">
        <f>IFERROR(VLOOKUP($A77,'서부영업본부 IU'!$A:$G,7,FALSE),0)</f>
        <v>5048930</v>
      </c>
      <c r="R77" s="4" t="b">
        <f t="shared" si="47"/>
        <v>1</v>
      </c>
      <c r="U77" s="7">
        <f t="shared" si="48"/>
        <v>1365410</v>
      </c>
      <c r="V77" s="4">
        <f t="shared" si="41"/>
        <v>569044.63668658817</v>
      </c>
      <c r="W77" s="4">
        <f t="shared" si="42"/>
        <v>589201.31517324701</v>
      </c>
      <c r="X77" s="4">
        <f t="shared" si="43"/>
        <v>128669.84382022009</v>
      </c>
      <c r="Y77" s="4">
        <f t="shared" si="44"/>
        <v>78494.204319944707</v>
      </c>
      <c r="Z77" s="4" t="b">
        <f t="shared" si="49"/>
        <v>1</v>
      </c>
    </row>
    <row r="78" spans="1:26" ht="16" x14ac:dyDescent="0.25">
      <c r="A78" s="23" t="s">
        <v>47</v>
      </c>
      <c r="B78" s="49">
        <f t="shared" si="56"/>
        <v>17019387</v>
      </c>
      <c r="C78" s="49">
        <f t="shared" si="50"/>
        <v>6090315</v>
      </c>
      <c r="D78" s="49">
        <f t="shared" si="51"/>
        <v>5572124</v>
      </c>
      <c r="E78" s="49">
        <f t="shared" si="52"/>
        <v>709121.43216102745</v>
      </c>
      <c r="F78" s="49">
        <f t="shared" si="53"/>
        <v>2752642</v>
      </c>
      <c r="G78" s="49">
        <f t="shared" si="54"/>
        <v>1768351</v>
      </c>
      <c r="H78" s="49">
        <f t="shared" si="55"/>
        <v>126833.56783897252</v>
      </c>
      <c r="I78" s="4" t="b">
        <f t="shared" si="45"/>
        <v>1</v>
      </c>
      <c r="L78" s="4">
        <f t="shared" si="46"/>
        <v>17019387</v>
      </c>
      <c r="M78" s="4">
        <f>IFERROR(VLOOKUP($A78,'서부영업본부 IU'!$A:$G,3,FALSE),0)</f>
        <v>835955</v>
      </c>
      <c r="N78" s="4">
        <f>IFERROR(VLOOKUP($A78,'서부영업본부 IU'!$A:$G,4,FALSE),0)</f>
        <v>6090315</v>
      </c>
      <c r="O78" s="4">
        <f>IFERROR(VLOOKUP($A78,'서부영업본부 IU'!$A:$G,5,FALSE),0)</f>
        <v>5572124</v>
      </c>
      <c r="P78" s="4">
        <f>IFERROR(VLOOKUP($A78,'서부영업본부 IU'!$A:$G,6,FALSE),0)</f>
        <v>2752642</v>
      </c>
      <c r="Q78" s="4">
        <f>IFERROR(VLOOKUP($A78,'서부영업본부 IU'!$A:$G,7,FALSE),0)</f>
        <v>1768351</v>
      </c>
      <c r="R78" s="4" t="b">
        <f t="shared" si="47"/>
        <v>1</v>
      </c>
      <c r="U78" s="7">
        <f t="shared" si="48"/>
        <v>835955</v>
      </c>
      <c r="V78" s="4">
        <f t="shared" si="41"/>
        <v>348390.38037024543</v>
      </c>
      <c r="W78" s="4">
        <f t="shared" si="42"/>
        <v>360731.05179078202</v>
      </c>
      <c r="X78" s="4">
        <f t="shared" si="43"/>
        <v>78776.48419942148</v>
      </c>
      <c r="Y78" s="4">
        <f t="shared" si="44"/>
        <v>48057.083639551034</v>
      </c>
      <c r="Z78" s="4" t="b">
        <f t="shared" si="49"/>
        <v>1</v>
      </c>
    </row>
    <row r="79" spans="1:26" ht="16" x14ac:dyDescent="0.25">
      <c r="A79" s="23" t="s">
        <v>153</v>
      </c>
      <c r="B79" s="49">
        <f t="shared" si="56"/>
        <v>0</v>
      </c>
      <c r="C79" s="49">
        <f t="shared" si="50"/>
        <v>0</v>
      </c>
      <c r="D79" s="49">
        <f t="shared" si="51"/>
        <v>0</v>
      </c>
      <c r="E79" s="49">
        <f t="shared" si="52"/>
        <v>0</v>
      </c>
      <c r="F79" s="49">
        <f t="shared" si="53"/>
        <v>0</v>
      </c>
      <c r="G79" s="49">
        <f t="shared" si="54"/>
        <v>0</v>
      </c>
      <c r="H79" s="49">
        <f t="shared" si="55"/>
        <v>0</v>
      </c>
      <c r="I79" s="4" t="b">
        <f t="shared" si="45"/>
        <v>1</v>
      </c>
      <c r="L79" s="4">
        <f t="shared" si="46"/>
        <v>0</v>
      </c>
      <c r="M79" s="4">
        <f>IFERROR(VLOOKUP($A79,'서부영업본부 IU'!$A:$G,3,FALSE),0)</f>
        <v>0</v>
      </c>
      <c r="N79" s="4">
        <f>IFERROR(VLOOKUP($A79,'서부영업본부 IU'!$A:$G,4,FALSE),0)</f>
        <v>0</v>
      </c>
      <c r="O79" s="4">
        <f>IFERROR(VLOOKUP($A79,'서부영업본부 IU'!$A:$G,5,FALSE),0)</f>
        <v>0</v>
      </c>
      <c r="P79" s="4">
        <f>IFERROR(VLOOKUP($A79,'서부영업본부 IU'!$A:$G,6,FALSE),0)</f>
        <v>0</v>
      </c>
      <c r="Q79" s="4">
        <f>IFERROR(VLOOKUP($A79,'서부영업본부 IU'!$A:$G,7,FALSE),0)</f>
        <v>0</v>
      </c>
      <c r="R79" s="4" t="b">
        <f t="shared" si="47"/>
        <v>1</v>
      </c>
      <c r="U79" s="7">
        <f t="shared" si="48"/>
        <v>0</v>
      </c>
      <c r="V79" s="4">
        <f t="shared" si="41"/>
        <v>0</v>
      </c>
      <c r="W79" s="4">
        <f t="shared" si="42"/>
        <v>0</v>
      </c>
      <c r="X79" s="4">
        <f t="shared" si="43"/>
        <v>0</v>
      </c>
      <c r="Y79" s="4">
        <f t="shared" si="44"/>
        <v>0</v>
      </c>
      <c r="Z79" s="4" t="b">
        <f t="shared" si="49"/>
        <v>1</v>
      </c>
    </row>
    <row r="80" spans="1:26" ht="16" x14ac:dyDescent="0.25">
      <c r="A80" s="25" t="s">
        <v>48</v>
      </c>
      <c r="B80" s="49">
        <f t="shared" si="56"/>
        <v>68354936</v>
      </c>
      <c r="C80" s="49">
        <f t="shared" si="50"/>
        <v>19618100</v>
      </c>
      <c r="D80" s="49">
        <f t="shared" si="51"/>
        <v>24548636</v>
      </c>
      <c r="E80" s="49">
        <f t="shared" si="52"/>
        <v>0</v>
      </c>
      <c r="F80" s="49">
        <f t="shared" si="53"/>
        <v>17594400</v>
      </c>
      <c r="G80" s="49">
        <f t="shared" si="54"/>
        <v>6593800</v>
      </c>
      <c r="H80" s="49">
        <f t="shared" si="55"/>
        <v>0</v>
      </c>
      <c r="I80" s="4" t="b">
        <f t="shared" si="45"/>
        <v>1</v>
      </c>
      <c r="L80" s="4">
        <f t="shared" si="46"/>
        <v>68354936</v>
      </c>
      <c r="M80" s="4">
        <f>IFERROR(VLOOKUP($A80,'서부영업본부 IU'!$A:$G,3,FALSE),0)</f>
        <v>0</v>
      </c>
      <c r="N80" s="4">
        <f>IFERROR(VLOOKUP($A80,'서부영업본부 IU'!$A:$G,4,FALSE),0)</f>
        <v>19618100</v>
      </c>
      <c r="O80" s="4">
        <f>IFERROR(VLOOKUP($A80,'서부영업본부 IU'!$A:$G,5,FALSE),0)</f>
        <v>24548636</v>
      </c>
      <c r="P80" s="4">
        <f>IFERROR(VLOOKUP($A80,'서부영업본부 IU'!$A:$G,6,FALSE),0)</f>
        <v>17594400</v>
      </c>
      <c r="Q80" s="4">
        <f>IFERROR(VLOOKUP($A80,'서부영업본부 IU'!$A:$G,7,FALSE),0)</f>
        <v>6593800</v>
      </c>
      <c r="R80" s="4" t="b">
        <f t="shared" si="47"/>
        <v>1</v>
      </c>
      <c r="U80" s="7">
        <f t="shared" si="48"/>
        <v>0</v>
      </c>
      <c r="V80" s="4">
        <f t="shared" si="41"/>
        <v>0</v>
      </c>
      <c r="W80" s="4">
        <f t="shared" si="42"/>
        <v>0</v>
      </c>
      <c r="X80" s="4">
        <f t="shared" si="43"/>
        <v>0</v>
      </c>
      <c r="Y80" s="4">
        <f t="shared" si="44"/>
        <v>0</v>
      </c>
      <c r="Z80" s="4" t="b">
        <f t="shared" si="49"/>
        <v>1</v>
      </c>
    </row>
    <row r="81" spans="1:26" ht="16" x14ac:dyDescent="0.25">
      <c r="A81" s="23" t="s">
        <v>49</v>
      </c>
      <c r="B81" s="49">
        <f t="shared" si="56"/>
        <v>4720000</v>
      </c>
      <c r="C81" s="49">
        <f t="shared" si="50"/>
        <v>2095000</v>
      </c>
      <c r="D81" s="49">
        <f t="shared" si="51"/>
        <v>1125000</v>
      </c>
      <c r="E81" s="49">
        <f t="shared" si="52"/>
        <v>0</v>
      </c>
      <c r="F81" s="49">
        <f t="shared" si="53"/>
        <v>1500000</v>
      </c>
      <c r="G81" s="49">
        <f t="shared" si="54"/>
        <v>0</v>
      </c>
      <c r="H81" s="49">
        <f t="shared" si="55"/>
        <v>0</v>
      </c>
      <c r="I81" s="4" t="b">
        <f t="shared" si="45"/>
        <v>1</v>
      </c>
      <c r="L81" s="4">
        <f t="shared" si="46"/>
        <v>4720000</v>
      </c>
      <c r="M81" s="4">
        <f>IFERROR(VLOOKUP($A81,'서부영업본부 IU'!$A:$G,3,FALSE),0)</f>
        <v>0</v>
      </c>
      <c r="N81" s="4">
        <f>IFERROR(VLOOKUP($A81,'서부영업본부 IU'!$A:$G,4,FALSE),0)</f>
        <v>2095000</v>
      </c>
      <c r="O81" s="4">
        <f>IFERROR(VLOOKUP($A81,'서부영업본부 IU'!$A:$G,5,FALSE),0)</f>
        <v>1125000</v>
      </c>
      <c r="P81" s="4">
        <f>IFERROR(VLOOKUP($A81,'서부영업본부 IU'!$A:$G,6,FALSE),0)</f>
        <v>1500000</v>
      </c>
      <c r="Q81" s="4">
        <f>IFERROR(VLOOKUP($A81,'서부영업본부 IU'!$A:$G,7,FALSE),0)</f>
        <v>0</v>
      </c>
      <c r="R81" s="4" t="b">
        <f t="shared" si="47"/>
        <v>1</v>
      </c>
      <c r="U81" s="7">
        <f t="shared" si="48"/>
        <v>0</v>
      </c>
      <c r="V81" s="4">
        <f t="shared" si="41"/>
        <v>0</v>
      </c>
      <c r="W81" s="4">
        <f t="shared" si="42"/>
        <v>0</v>
      </c>
      <c r="X81" s="4">
        <f t="shared" si="43"/>
        <v>0</v>
      </c>
      <c r="Y81" s="4">
        <f t="shared" si="44"/>
        <v>0</v>
      </c>
      <c r="Z81" s="4" t="b">
        <f t="shared" si="49"/>
        <v>1</v>
      </c>
    </row>
    <row r="82" spans="1:26" ht="16" x14ac:dyDescent="0.25">
      <c r="A82" s="23" t="s">
        <v>50</v>
      </c>
      <c r="B82" s="49">
        <f t="shared" si="56"/>
        <v>1500000</v>
      </c>
      <c r="C82" s="49">
        <f t="shared" si="50"/>
        <v>0</v>
      </c>
      <c r="D82" s="49">
        <f t="shared" si="51"/>
        <v>0</v>
      </c>
      <c r="E82" s="49">
        <f t="shared" si="52"/>
        <v>1272415.5585426742</v>
      </c>
      <c r="F82" s="49">
        <f t="shared" si="53"/>
        <v>0</v>
      </c>
      <c r="G82" s="49">
        <f t="shared" si="54"/>
        <v>0</v>
      </c>
      <c r="H82" s="49">
        <f t="shared" si="55"/>
        <v>227584.44145732577</v>
      </c>
      <c r="I82" s="4" t="b">
        <f t="shared" si="45"/>
        <v>1</v>
      </c>
      <c r="L82" s="4">
        <f t="shared" si="46"/>
        <v>1500000</v>
      </c>
      <c r="M82" s="4">
        <f>IFERROR(VLOOKUP($A82,'서부영업본부 IU'!$A:$G,3,FALSE),0)</f>
        <v>1500000</v>
      </c>
      <c r="N82" s="4">
        <f>IFERROR(VLOOKUP($A82,'서부영업본부 IU'!$A:$G,4,FALSE),0)</f>
        <v>0</v>
      </c>
      <c r="O82" s="4">
        <f>IFERROR(VLOOKUP($A82,'서부영업본부 IU'!$A:$G,5,FALSE),0)</f>
        <v>0</v>
      </c>
      <c r="P82" s="4">
        <f>IFERROR(VLOOKUP($A82,'서부영업본부 IU'!$A:$G,6,FALSE),0)</f>
        <v>0</v>
      </c>
      <c r="Q82" s="4">
        <f>IFERROR(VLOOKUP($A82,'서부영업본부 IU'!$A:$G,7,FALSE),0)</f>
        <v>0</v>
      </c>
      <c r="R82" s="4" t="b">
        <f t="shared" si="47"/>
        <v>1</v>
      </c>
      <c r="U82" s="7">
        <f t="shared" si="48"/>
        <v>1500000</v>
      </c>
      <c r="V82" s="4">
        <f t="shared" si="41"/>
        <v>625136.00678908336</v>
      </c>
      <c r="W82" s="4">
        <f t="shared" si="42"/>
        <v>647279.55175359081</v>
      </c>
      <c r="X82" s="4">
        <f t="shared" si="43"/>
        <v>141352.97509929628</v>
      </c>
      <c r="Y82" s="4">
        <f t="shared" si="44"/>
        <v>86231.466358029502</v>
      </c>
      <c r="Z82" s="4" t="b">
        <f t="shared" si="49"/>
        <v>1</v>
      </c>
    </row>
    <row r="83" spans="1:26" ht="16" x14ac:dyDescent="0.25">
      <c r="A83" s="23" t="s">
        <v>51</v>
      </c>
      <c r="B83" s="49">
        <f t="shared" si="56"/>
        <v>1390490</v>
      </c>
      <c r="C83" s="49">
        <f t="shared" si="50"/>
        <v>528659</v>
      </c>
      <c r="D83" s="49">
        <f t="shared" si="51"/>
        <v>648284</v>
      </c>
      <c r="E83" s="49">
        <f t="shared" si="52"/>
        <v>0</v>
      </c>
      <c r="F83" s="49">
        <f t="shared" si="53"/>
        <v>159456</v>
      </c>
      <c r="G83" s="49">
        <f t="shared" si="54"/>
        <v>54091</v>
      </c>
      <c r="H83" s="49">
        <f t="shared" si="55"/>
        <v>0</v>
      </c>
      <c r="I83" s="4" t="b">
        <f t="shared" si="45"/>
        <v>1</v>
      </c>
      <c r="L83" s="4">
        <f t="shared" si="46"/>
        <v>1390490</v>
      </c>
      <c r="M83" s="4">
        <f>IFERROR(VLOOKUP($A83,'서부영업본부 IU'!$A:$G,3,FALSE),0)</f>
        <v>0</v>
      </c>
      <c r="N83" s="4">
        <f>IFERROR(VLOOKUP($A83,'서부영업본부 IU'!$A:$G,4,FALSE),0)</f>
        <v>528659</v>
      </c>
      <c r="O83" s="4">
        <f>IFERROR(VLOOKUP($A83,'서부영업본부 IU'!$A:$G,5,FALSE),0)</f>
        <v>648284</v>
      </c>
      <c r="P83" s="4">
        <f>IFERROR(VLOOKUP($A83,'서부영업본부 IU'!$A:$G,6,FALSE),0)</f>
        <v>159456</v>
      </c>
      <c r="Q83" s="4">
        <f>IFERROR(VLOOKUP($A83,'서부영업본부 IU'!$A:$G,7,FALSE),0)</f>
        <v>54091</v>
      </c>
      <c r="R83" s="4" t="b">
        <f t="shared" si="47"/>
        <v>1</v>
      </c>
      <c r="U83" s="7">
        <f t="shared" si="48"/>
        <v>0</v>
      </c>
      <c r="V83" s="4">
        <f t="shared" si="41"/>
        <v>0</v>
      </c>
      <c r="W83" s="4">
        <f t="shared" si="42"/>
        <v>0</v>
      </c>
      <c r="X83" s="4">
        <f t="shared" si="43"/>
        <v>0</v>
      </c>
      <c r="Y83" s="4">
        <f t="shared" si="44"/>
        <v>0</v>
      </c>
      <c r="Z83" s="4" t="b">
        <f t="shared" si="49"/>
        <v>1</v>
      </c>
    </row>
    <row r="84" spans="1:26" ht="16" x14ac:dyDescent="0.25">
      <c r="A84" s="23" t="s">
        <v>301</v>
      </c>
      <c r="B84" s="49">
        <f t="shared" ref="B84" si="57">L84</f>
        <v>0</v>
      </c>
      <c r="C84" s="49">
        <f t="shared" si="50"/>
        <v>0</v>
      </c>
      <c r="D84" s="49">
        <f t="shared" si="51"/>
        <v>0</v>
      </c>
      <c r="E84" s="49">
        <f t="shared" si="52"/>
        <v>0</v>
      </c>
      <c r="F84" s="49">
        <f t="shared" si="53"/>
        <v>0</v>
      </c>
      <c r="G84" s="49">
        <f t="shared" si="54"/>
        <v>0</v>
      </c>
      <c r="H84" s="49">
        <f t="shared" si="55"/>
        <v>0</v>
      </c>
      <c r="I84" s="4" t="b">
        <f t="shared" si="45"/>
        <v>1</v>
      </c>
      <c r="L84" s="4">
        <f t="shared" si="46"/>
        <v>0</v>
      </c>
      <c r="M84" s="4">
        <f>IFERROR(VLOOKUP($A84,'서부영업본부 IU'!$A:$G,3,FALSE),0)</f>
        <v>0</v>
      </c>
      <c r="N84" s="4">
        <f>IFERROR(VLOOKUP($A84,'서부영업본부 IU'!$A:$G,4,FALSE),0)</f>
        <v>0</v>
      </c>
      <c r="O84" s="4">
        <f>IFERROR(VLOOKUP($A84,'서부영업본부 IU'!$A:$G,5,FALSE),0)</f>
        <v>0</v>
      </c>
      <c r="P84" s="4">
        <f>IFERROR(VLOOKUP($A84,'서부영업본부 IU'!$A:$G,6,FALSE),0)</f>
        <v>0</v>
      </c>
      <c r="Q84" s="4">
        <f>IFERROR(VLOOKUP($A84,'서부영업본부 IU'!$A:$G,7,FALSE),0)</f>
        <v>0</v>
      </c>
      <c r="R84" s="4" t="b">
        <f t="shared" si="47"/>
        <v>1</v>
      </c>
      <c r="U84" s="7">
        <f t="shared" si="48"/>
        <v>0</v>
      </c>
      <c r="V84" s="4">
        <f t="shared" si="41"/>
        <v>0</v>
      </c>
      <c r="W84" s="4">
        <f t="shared" si="42"/>
        <v>0</v>
      </c>
      <c r="X84" s="4">
        <f t="shared" si="43"/>
        <v>0</v>
      </c>
      <c r="Y84" s="4">
        <f t="shared" si="44"/>
        <v>0</v>
      </c>
      <c r="Z84" s="4" t="b">
        <f t="shared" si="49"/>
        <v>1</v>
      </c>
    </row>
    <row r="85" spans="1:26" ht="16" x14ac:dyDescent="0.25">
      <c r="A85" s="23" t="s">
        <v>52</v>
      </c>
      <c r="B85" s="49">
        <f t="shared" si="56"/>
        <v>0</v>
      </c>
      <c r="C85" s="49">
        <f t="shared" si="50"/>
        <v>0</v>
      </c>
      <c r="D85" s="49">
        <f t="shared" si="51"/>
        <v>0</v>
      </c>
      <c r="E85" s="49">
        <f t="shared" si="52"/>
        <v>0</v>
      </c>
      <c r="F85" s="49">
        <f t="shared" si="53"/>
        <v>0</v>
      </c>
      <c r="G85" s="49">
        <f t="shared" si="54"/>
        <v>0</v>
      </c>
      <c r="H85" s="49">
        <f t="shared" si="55"/>
        <v>0</v>
      </c>
      <c r="I85" s="4" t="b">
        <f t="shared" si="45"/>
        <v>1</v>
      </c>
      <c r="L85" s="4">
        <f t="shared" si="46"/>
        <v>0</v>
      </c>
      <c r="M85" s="4">
        <f>IFERROR(VLOOKUP($A85,'서부영업본부 IU'!$A:$G,3,FALSE),0)</f>
        <v>0</v>
      </c>
      <c r="N85" s="4">
        <f>IFERROR(VLOOKUP($A85,'서부영업본부 IU'!$A:$G,4,FALSE),0)</f>
        <v>0</v>
      </c>
      <c r="O85" s="4">
        <f>IFERROR(VLOOKUP($A85,'서부영업본부 IU'!$A:$G,5,FALSE),0)</f>
        <v>0</v>
      </c>
      <c r="P85" s="4">
        <f>IFERROR(VLOOKUP($A85,'서부영업본부 IU'!$A:$G,6,FALSE),0)</f>
        <v>0</v>
      </c>
      <c r="Q85" s="4">
        <f>IFERROR(VLOOKUP($A85,'서부영업본부 IU'!$A:$G,7,FALSE),0)</f>
        <v>0</v>
      </c>
      <c r="R85" s="4" t="b">
        <f t="shared" si="47"/>
        <v>1</v>
      </c>
      <c r="U85" s="7">
        <f t="shared" si="48"/>
        <v>0</v>
      </c>
      <c r="V85" s="4">
        <f t="shared" si="41"/>
        <v>0</v>
      </c>
      <c r="W85" s="4">
        <f t="shared" si="42"/>
        <v>0</v>
      </c>
      <c r="X85" s="4">
        <f t="shared" si="43"/>
        <v>0</v>
      </c>
      <c r="Y85" s="4">
        <f t="shared" si="44"/>
        <v>0</v>
      </c>
      <c r="Z85" s="4" t="b">
        <f t="shared" si="49"/>
        <v>1</v>
      </c>
    </row>
    <row r="86" spans="1:26" ht="16" x14ac:dyDescent="0.25">
      <c r="A86" s="23" t="s">
        <v>53</v>
      </c>
      <c r="B86" s="49">
        <f t="shared" si="56"/>
        <v>0</v>
      </c>
      <c r="C86" s="49">
        <f t="shared" si="50"/>
        <v>0</v>
      </c>
      <c r="D86" s="49">
        <f t="shared" si="51"/>
        <v>0</v>
      </c>
      <c r="E86" s="49">
        <f t="shared" si="52"/>
        <v>0</v>
      </c>
      <c r="F86" s="49">
        <f t="shared" si="53"/>
        <v>0</v>
      </c>
      <c r="G86" s="49">
        <f t="shared" si="54"/>
        <v>0</v>
      </c>
      <c r="H86" s="49">
        <f t="shared" si="55"/>
        <v>0</v>
      </c>
      <c r="I86" s="4" t="b">
        <f t="shared" si="45"/>
        <v>1</v>
      </c>
      <c r="L86" s="4">
        <f t="shared" si="46"/>
        <v>0</v>
      </c>
      <c r="M86" s="4">
        <f>IFERROR(VLOOKUP($A86,'서부영업본부 IU'!$A:$G,3,FALSE),0)</f>
        <v>0</v>
      </c>
      <c r="N86" s="4">
        <f>IFERROR(VLOOKUP($A86,'서부영업본부 IU'!$A:$G,4,FALSE),0)</f>
        <v>0</v>
      </c>
      <c r="O86" s="4">
        <f>IFERROR(VLOOKUP($A86,'서부영업본부 IU'!$A:$G,5,FALSE),0)</f>
        <v>0</v>
      </c>
      <c r="P86" s="4">
        <f>IFERROR(VLOOKUP($A86,'서부영업본부 IU'!$A:$G,6,FALSE),0)</f>
        <v>0</v>
      </c>
      <c r="Q86" s="4">
        <f>IFERROR(VLOOKUP($A86,'서부영업본부 IU'!$A:$G,7,FALSE),0)</f>
        <v>0</v>
      </c>
      <c r="R86" s="4" t="b">
        <f t="shared" si="47"/>
        <v>1</v>
      </c>
      <c r="U86" s="7">
        <f t="shared" si="48"/>
        <v>0</v>
      </c>
      <c r="V86" s="4">
        <f t="shared" si="41"/>
        <v>0</v>
      </c>
      <c r="W86" s="4">
        <f t="shared" si="42"/>
        <v>0</v>
      </c>
      <c r="X86" s="4">
        <f t="shared" si="43"/>
        <v>0</v>
      </c>
      <c r="Y86" s="4">
        <f t="shared" si="44"/>
        <v>0</v>
      </c>
      <c r="Z86" s="4" t="b">
        <f t="shared" si="49"/>
        <v>1</v>
      </c>
    </row>
    <row r="87" spans="1:26" ht="16" x14ac:dyDescent="0.25">
      <c r="A87" s="23" t="s">
        <v>209</v>
      </c>
      <c r="B87" s="49">
        <f t="shared" si="56"/>
        <v>0</v>
      </c>
      <c r="C87" s="49">
        <f t="shared" si="50"/>
        <v>0</v>
      </c>
      <c r="D87" s="49">
        <f t="shared" si="51"/>
        <v>0</v>
      </c>
      <c r="E87" s="49">
        <f t="shared" si="52"/>
        <v>0</v>
      </c>
      <c r="F87" s="49">
        <f t="shared" si="53"/>
        <v>0</v>
      </c>
      <c r="G87" s="49">
        <f t="shared" si="54"/>
        <v>0</v>
      </c>
      <c r="H87" s="49">
        <f t="shared" si="55"/>
        <v>0</v>
      </c>
      <c r="I87" s="4" t="b">
        <f t="shared" si="45"/>
        <v>1</v>
      </c>
      <c r="L87" s="4">
        <f t="shared" si="46"/>
        <v>0</v>
      </c>
      <c r="M87" s="4">
        <f>IFERROR(VLOOKUP($A87,'서부영업본부 IU'!$A:$G,3,FALSE),0)</f>
        <v>0</v>
      </c>
      <c r="N87" s="4">
        <f>IFERROR(VLOOKUP($A87,'서부영업본부 IU'!$A:$G,4,FALSE),0)</f>
        <v>0</v>
      </c>
      <c r="O87" s="4">
        <f>IFERROR(VLOOKUP($A87,'서부영업본부 IU'!$A:$G,5,FALSE),0)</f>
        <v>0</v>
      </c>
      <c r="P87" s="4">
        <f>IFERROR(VLOOKUP($A87,'서부영업본부 IU'!$A:$G,6,FALSE),0)</f>
        <v>0</v>
      </c>
      <c r="Q87" s="4">
        <f>IFERROR(VLOOKUP($A87,'서부영업본부 IU'!$A:$G,7,FALSE),0)</f>
        <v>0</v>
      </c>
      <c r="R87" s="4" t="b">
        <f t="shared" si="47"/>
        <v>1</v>
      </c>
      <c r="U87" s="7">
        <f t="shared" si="48"/>
        <v>0</v>
      </c>
      <c r="V87" s="4">
        <f t="shared" si="41"/>
        <v>0</v>
      </c>
      <c r="W87" s="4">
        <f t="shared" si="42"/>
        <v>0</v>
      </c>
      <c r="X87" s="4">
        <f t="shared" si="43"/>
        <v>0</v>
      </c>
      <c r="Y87" s="4">
        <f t="shared" si="44"/>
        <v>0</v>
      </c>
      <c r="Z87" s="4" t="b">
        <f t="shared" si="49"/>
        <v>1</v>
      </c>
    </row>
    <row r="88" spans="1:26" ht="16" x14ac:dyDescent="0.25">
      <c r="A88" s="23" t="s">
        <v>54</v>
      </c>
      <c r="B88" s="49">
        <f t="shared" si="56"/>
        <v>0</v>
      </c>
      <c r="C88" s="49">
        <f t="shared" si="50"/>
        <v>0</v>
      </c>
      <c r="D88" s="49">
        <f t="shared" si="51"/>
        <v>0</v>
      </c>
      <c r="E88" s="49">
        <f t="shared" si="52"/>
        <v>0</v>
      </c>
      <c r="F88" s="49">
        <f t="shared" si="53"/>
        <v>0</v>
      </c>
      <c r="G88" s="49">
        <f t="shared" si="54"/>
        <v>0</v>
      </c>
      <c r="H88" s="49">
        <f t="shared" si="55"/>
        <v>0</v>
      </c>
      <c r="I88" s="4" t="b">
        <f t="shared" si="45"/>
        <v>1</v>
      </c>
      <c r="L88" s="4">
        <f t="shared" si="46"/>
        <v>0</v>
      </c>
      <c r="M88" s="4">
        <f>IFERROR(VLOOKUP($A88,'서부영업본부 IU'!$A:$G,3,FALSE),0)</f>
        <v>0</v>
      </c>
      <c r="N88" s="4">
        <f>IFERROR(VLOOKUP($A88,'서부영업본부 IU'!$A:$G,4,FALSE),0)</f>
        <v>0</v>
      </c>
      <c r="O88" s="4">
        <f>IFERROR(VLOOKUP($A88,'서부영업본부 IU'!$A:$G,5,FALSE),0)</f>
        <v>0</v>
      </c>
      <c r="P88" s="4">
        <f>IFERROR(VLOOKUP($A88,'서부영업본부 IU'!$A:$G,6,FALSE),0)</f>
        <v>0</v>
      </c>
      <c r="Q88" s="4">
        <f>IFERROR(VLOOKUP($A88,'서부영업본부 IU'!$A:$G,7,FALSE),0)</f>
        <v>0</v>
      </c>
      <c r="R88" s="4" t="b">
        <f t="shared" si="47"/>
        <v>1</v>
      </c>
      <c r="U88" s="7">
        <f t="shared" si="48"/>
        <v>0</v>
      </c>
      <c r="V88" s="4">
        <f t="shared" si="41"/>
        <v>0</v>
      </c>
      <c r="W88" s="4">
        <f t="shared" si="42"/>
        <v>0</v>
      </c>
      <c r="X88" s="4">
        <f t="shared" si="43"/>
        <v>0</v>
      </c>
      <c r="Y88" s="4">
        <f t="shared" si="44"/>
        <v>0</v>
      </c>
      <c r="Z88" s="4" t="b">
        <f t="shared" si="49"/>
        <v>1</v>
      </c>
    </row>
    <row r="89" spans="1:26" ht="16" x14ac:dyDescent="0.25">
      <c r="A89" s="23" t="s">
        <v>210</v>
      </c>
      <c r="B89" s="49">
        <f t="shared" si="56"/>
        <v>0</v>
      </c>
      <c r="C89" s="49">
        <f t="shared" si="50"/>
        <v>0</v>
      </c>
      <c r="D89" s="49">
        <f t="shared" si="51"/>
        <v>0</v>
      </c>
      <c r="E89" s="49">
        <f t="shared" si="52"/>
        <v>0</v>
      </c>
      <c r="F89" s="49">
        <f t="shared" si="53"/>
        <v>0</v>
      </c>
      <c r="G89" s="49">
        <f t="shared" si="54"/>
        <v>0</v>
      </c>
      <c r="H89" s="49">
        <f t="shared" si="55"/>
        <v>0</v>
      </c>
      <c r="I89" s="4" t="b">
        <f t="shared" si="45"/>
        <v>1</v>
      </c>
      <c r="L89" s="4">
        <f t="shared" si="46"/>
        <v>0</v>
      </c>
      <c r="M89" s="4">
        <f>IFERROR(VLOOKUP($A89,'서부영업본부 IU'!$A:$G,3,FALSE),0)</f>
        <v>0</v>
      </c>
      <c r="N89" s="4">
        <f>IFERROR(VLOOKUP($A89,'서부영업본부 IU'!$A:$G,4,FALSE),0)</f>
        <v>0</v>
      </c>
      <c r="O89" s="4">
        <f>IFERROR(VLOOKUP($A89,'서부영업본부 IU'!$A:$G,5,FALSE),0)</f>
        <v>0</v>
      </c>
      <c r="P89" s="4">
        <f>IFERROR(VLOOKUP($A89,'서부영업본부 IU'!$A:$G,6,FALSE),0)</f>
        <v>0</v>
      </c>
      <c r="Q89" s="4">
        <f>IFERROR(VLOOKUP($A89,'서부영업본부 IU'!$A:$G,7,FALSE),0)</f>
        <v>0</v>
      </c>
      <c r="R89" s="4" t="b">
        <f t="shared" si="47"/>
        <v>1</v>
      </c>
      <c r="U89" s="7">
        <f t="shared" si="48"/>
        <v>0</v>
      </c>
      <c r="V89" s="4">
        <f t="shared" si="41"/>
        <v>0</v>
      </c>
      <c r="W89" s="4">
        <f t="shared" si="42"/>
        <v>0</v>
      </c>
      <c r="X89" s="4">
        <f t="shared" si="43"/>
        <v>0</v>
      </c>
      <c r="Y89" s="4">
        <f t="shared" si="44"/>
        <v>0</v>
      </c>
      <c r="Z89" s="4" t="b">
        <f t="shared" si="49"/>
        <v>1</v>
      </c>
    </row>
    <row r="90" spans="1:26" ht="16" x14ac:dyDescent="0.25">
      <c r="A90" s="23" t="s">
        <v>55</v>
      </c>
      <c r="B90" s="49">
        <f t="shared" si="56"/>
        <v>0</v>
      </c>
      <c r="C90" s="49">
        <f t="shared" si="50"/>
        <v>0</v>
      </c>
      <c r="D90" s="49">
        <f t="shared" si="51"/>
        <v>0</v>
      </c>
      <c r="E90" s="49">
        <f t="shared" si="52"/>
        <v>0</v>
      </c>
      <c r="F90" s="49">
        <f t="shared" si="53"/>
        <v>0</v>
      </c>
      <c r="G90" s="49">
        <f t="shared" si="54"/>
        <v>0</v>
      </c>
      <c r="H90" s="49">
        <f t="shared" si="55"/>
        <v>0</v>
      </c>
      <c r="I90" s="4" t="b">
        <f t="shared" si="45"/>
        <v>1</v>
      </c>
      <c r="L90" s="4">
        <f t="shared" si="46"/>
        <v>0</v>
      </c>
      <c r="M90" s="4">
        <f>IFERROR(VLOOKUP($A90,'서부영업본부 IU'!$A:$G,3,FALSE),0)</f>
        <v>0</v>
      </c>
      <c r="N90" s="4">
        <f>IFERROR(VLOOKUP($A90,'서부영업본부 IU'!$A:$G,4,FALSE),0)</f>
        <v>0</v>
      </c>
      <c r="O90" s="4">
        <f>IFERROR(VLOOKUP($A90,'서부영업본부 IU'!$A:$G,5,FALSE),0)</f>
        <v>0</v>
      </c>
      <c r="P90" s="4">
        <f>IFERROR(VLOOKUP($A90,'서부영업본부 IU'!$A:$G,6,FALSE),0)</f>
        <v>0</v>
      </c>
      <c r="Q90" s="4">
        <f>IFERROR(VLOOKUP($A90,'서부영업본부 IU'!$A:$G,7,FALSE),0)</f>
        <v>0</v>
      </c>
      <c r="R90" s="4" t="b">
        <f t="shared" si="47"/>
        <v>1</v>
      </c>
      <c r="U90" s="7">
        <f t="shared" si="48"/>
        <v>0</v>
      </c>
      <c r="V90" s="4">
        <f t="shared" si="41"/>
        <v>0</v>
      </c>
      <c r="W90" s="4">
        <f t="shared" si="42"/>
        <v>0</v>
      </c>
      <c r="X90" s="4">
        <f t="shared" si="43"/>
        <v>0</v>
      </c>
      <c r="Y90" s="4">
        <f t="shared" si="44"/>
        <v>0</v>
      </c>
      <c r="Z90" s="4" t="b">
        <f t="shared" si="49"/>
        <v>1</v>
      </c>
    </row>
    <row r="91" spans="1:26" ht="16" x14ac:dyDescent="0.25">
      <c r="A91" s="27" t="s">
        <v>255</v>
      </c>
      <c r="B91" s="49">
        <f t="shared" si="56"/>
        <v>0</v>
      </c>
      <c r="C91" s="49">
        <f t="shared" si="50"/>
        <v>0</v>
      </c>
      <c r="D91" s="49">
        <f t="shared" si="51"/>
        <v>0</v>
      </c>
      <c r="E91" s="49">
        <f t="shared" si="52"/>
        <v>0</v>
      </c>
      <c r="F91" s="49">
        <f t="shared" si="53"/>
        <v>0</v>
      </c>
      <c r="G91" s="49">
        <f t="shared" si="54"/>
        <v>0</v>
      </c>
      <c r="H91" s="49">
        <f t="shared" si="55"/>
        <v>0</v>
      </c>
      <c r="I91" s="4" t="b">
        <f t="shared" si="45"/>
        <v>1</v>
      </c>
      <c r="L91" s="4">
        <f t="shared" si="46"/>
        <v>0</v>
      </c>
      <c r="M91" s="4">
        <f>IFERROR(VLOOKUP($A91,'서부영업본부 IU'!$A:$G,3,FALSE),0)</f>
        <v>0</v>
      </c>
      <c r="N91" s="4">
        <f>IFERROR(VLOOKUP($A91,'서부영업본부 IU'!$A:$G,4,FALSE),0)</f>
        <v>0</v>
      </c>
      <c r="O91" s="4">
        <f>IFERROR(VLOOKUP($A91,'서부영업본부 IU'!$A:$G,5,FALSE),0)</f>
        <v>0</v>
      </c>
      <c r="P91" s="4">
        <f>IFERROR(VLOOKUP($A91,'서부영업본부 IU'!$A:$G,6,FALSE),0)</f>
        <v>0</v>
      </c>
      <c r="Q91" s="4">
        <f>IFERROR(VLOOKUP($A91,'서부영업본부 IU'!$A:$G,7,FALSE),0)</f>
        <v>0</v>
      </c>
      <c r="R91" s="4" t="b">
        <f t="shared" si="47"/>
        <v>1</v>
      </c>
      <c r="U91" s="7">
        <f t="shared" si="48"/>
        <v>0</v>
      </c>
      <c r="V91" s="4">
        <f t="shared" si="41"/>
        <v>0</v>
      </c>
      <c r="W91" s="4">
        <f t="shared" si="42"/>
        <v>0</v>
      </c>
      <c r="X91" s="4">
        <f t="shared" si="43"/>
        <v>0</v>
      </c>
      <c r="Y91" s="4">
        <f t="shared" si="44"/>
        <v>0</v>
      </c>
      <c r="Z91" s="4" t="b">
        <f t="shared" si="49"/>
        <v>1</v>
      </c>
    </row>
    <row r="92" spans="1:26" ht="16" x14ac:dyDescent="0.25">
      <c r="A92" s="23" t="s">
        <v>211</v>
      </c>
      <c r="B92" s="49">
        <f t="shared" si="56"/>
        <v>0</v>
      </c>
      <c r="C92" s="49">
        <f t="shared" si="50"/>
        <v>0</v>
      </c>
      <c r="D92" s="49">
        <f t="shared" si="51"/>
        <v>0</v>
      </c>
      <c r="E92" s="49">
        <f t="shared" si="52"/>
        <v>0</v>
      </c>
      <c r="F92" s="49">
        <f t="shared" si="53"/>
        <v>0</v>
      </c>
      <c r="G92" s="49">
        <f t="shared" si="54"/>
        <v>0</v>
      </c>
      <c r="H92" s="49">
        <f t="shared" si="55"/>
        <v>0</v>
      </c>
      <c r="I92" s="4" t="b">
        <f t="shared" si="45"/>
        <v>1</v>
      </c>
      <c r="L92" s="4">
        <f t="shared" si="46"/>
        <v>0</v>
      </c>
      <c r="M92" s="4">
        <f>IFERROR(VLOOKUP($A92,'서부영업본부 IU'!$A:$G,3,FALSE),0)</f>
        <v>0</v>
      </c>
      <c r="N92" s="4">
        <f>IFERROR(VLOOKUP($A92,'서부영업본부 IU'!$A:$G,4,FALSE),0)</f>
        <v>0</v>
      </c>
      <c r="O92" s="4">
        <f>IFERROR(VLOOKUP($A92,'서부영업본부 IU'!$A:$G,5,FALSE),0)</f>
        <v>0</v>
      </c>
      <c r="P92" s="4">
        <f>IFERROR(VLOOKUP($A92,'서부영업본부 IU'!$A:$G,6,FALSE),0)</f>
        <v>0</v>
      </c>
      <c r="Q92" s="4">
        <f>IFERROR(VLOOKUP($A92,'서부영업본부 IU'!$A:$G,7,FALSE),0)</f>
        <v>0</v>
      </c>
      <c r="R92" s="4" t="b">
        <f t="shared" si="47"/>
        <v>1</v>
      </c>
      <c r="U92" s="7">
        <f t="shared" si="48"/>
        <v>0</v>
      </c>
      <c r="V92" s="4">
        <f t="shared" si="41"/>
        <v>0</v>
      </c>
      <c r="W92" s="4">
        <f t="shared" si="42"/>
        <v>0</v>
      </c>
      <c r="X92" s="4">
        <f t="shared" si="43"/>
        <v>0</v>
      </c>
      <c r="Y92" s="4">
        <f t="shared" si="44"/>
        <v>0</v>
      </c>
      <c r="Z92" s="4" t="b">
        <f t="shared" si="49"/>
        <v>1</v>
      </c>
    </row>
    <row r="93" spans="1:26" ht="16" x14ac:dyDescent="0.25">
      <c r="A93" s="27" t="s">
        <v>212</v>
      </c>
      <c r="B93" s="49">
        <f t="shared" si="56"/>
        <v>0</v>
      </c>
      <c r="C93" s="49">
        <f t="shared" si="50"/>
        <v>0</v>
      </c>
      <c r="D93" s="49">
        <f t="shared" si="51"/>
        <v>0</v>
      </c>
      <c r="E93" s="49">
        <f t="shared" si="52"/>
        <v>0</v>
      </c>
      <c r="F93" s="49">
        <f t="shared" si="53"/>
        <v>0</v>
      </c>
      <c r="G93" s="49">
        <f t="shared" si="54"/>
        <v>0</v>
      </c>
      <c r="H93" s="49">
        <f t="shared" si="55"/>
        <v>0</v>
      </c>
      <c r="I93" s="4" t="b">
        <f t="shared" si="45"/>
        <v>1</v>
      </c>
      <c r="L93" s="4">
        <f t="shared" si="46"/>
        <v>0</v>
      </c>
      <c r="M93" s="4">
        <f>IFERROR(VLOOKUP($A93,'서부영업본부 IU'!$A:$G,3,FALSE),0)</f>
        <v>0</v>
      </c>
      <c r="N93" s="4">
        <f>IFERROR(VLOOKUP($A93,'서부영업본부 IU'!$A:$G,4,FALSE),0)</f>
        <v>0</v>
      </c>
      <c r="O93" s="4">
        <f>IFERROR(VLOOKUP($A93,'서부영업본부 IU'!$A:$G,5,FALSE),0)</f>
        <v>0</v>
      </c>
      <c r="P93" s="4">
        <f>IFERROR(VLOOKUP($A93,'서부영업본부 IU'!$A:$G,6,FALSE),0)</f>
        <v>0</v>
      </c>
      <c r="Q93" s="4">
        <f>IFERROR(VLOOKUP($A93,'서부영업본부 IU'!$A:$G,7,FALSE),0)</f>
        <v>0</v>
      </c>
      <c r="R93" s="4" t="b">
        <f t="shared" si="47"/>
        <v>1</v>
      </c>
      <c r="U93" s="7">
        <f t="shared" si="48"/>
        <v>0</v>
      </c>
      <c r="V93" s="4">
        <f t="shared" si="41"/>
        <v>0</v>
      </c>
      <c r="W93" s="4">
        <f t="shared" si="42"/>
        <v>0</v>
      </c>
      <c r="X93" s="4">
        <f t="shared" si="43"/>
        <v>0</v>
      </c>
      <c r="Y93" s="4">
        <f t="shared" si="44"/>
        <v>0</v>
      </c>
      <c r="Z93" s="4" t="b">
        <f t="shared" si="49"/>
        <v>1</v>
      </c>
    </row>
    <row r="94" spans="1:26" ht="16" x14ac:dyDescent="0.25">
      <c r="A94" s="23" t="s">
        <v>213</v>
      </c>
      <c r="B94" s="49">
        <f t="shared" si="56"/>
        <v>0</v>
      </c>
      <c r="C94" s="49">
        <f t="shared" si="50"/>
        <v>0</v>
      </c>
      <c r="D94" s="49">
        <f t="shared" si="51"/>
        <v>0</v>
      </c>
      <c r="E94" s="49">
        <f t="shared" si="52"/>
        <v>0</v>
      </c>
      <c r="F94" s="49">
        <f t="shared" si="53"/>
        <v>0</v>
      </c>
      <c r="G94" s="49">
        <f t="shared" si="54"/>
        <v>0</v>
      </c>
      <c r="H94" s="49">
        <f t="shared" si="55"/>
        <v>0</v>
      </c>
      <c r="I94" s="4" t="b">
        <f t="shared" si="45"/>
        <v>1</v>
      </c>
      <c r="L94" s="4">
        <f t="shared" si="46"/>
        <v>0</v>
      </c>
      <c r="M94" s="4">
        <f>IFERROR(VLOOKUP($A94,'서부영업본부 IU'!$A:$G,3,FALSE),0)</f>
        <v>0</v>
      </c>
      <c r="N94" s="4">
        <f>IFERROR(VLOOKUP($A94,'서부영업본부 IU'!$A:$G,4,FALSE),0)</f>
        <v>0</v>
      </c>
      <c r="O94" s="4">
        <f>IFERROR(VLOOKUP($A94,'서부영업본부 IU'!$A:$G,5,FALSE),0)</f>
        <v>0</v>
      </c>
      <c r="P94" s="4">
        <f>IFERROR(VLOOKUP($A94,'서부영업본부 IU'!$A:$G,6,FALSE),0)</f>
        <v>0</v>
      </c>
      <c r="Q94" s="4">
        <f>IFERROR(VLOOKUP($A94,'서부영업본부 IU'!$A:$G,7,FALSE),0)</f>
        <v>0</v>
      </c>
      <c r="R94" s="4" t="b">
        <f t="shared" si="47"/>
        <v>1</v>
      </c>
      <c r="U94" s="7">
        <f t="shared" si="48"/>
        <v>0</v>
      </c>
      <c r="V94" s="4">
        <f t="shared" si="41"/>
        <v>0</v>
      </c>
      <c r="W94" s="4">
        <f t="shared" si="42"/>
        <v>0</v>
      </c>
      <c r="X94" s="4">
        <f t="shared" si="43"/>
        <v>0</v>
      </c>
      <c r="Y94" s="4">
        <f t="shared" si="44"/>
        <v>0</v>
      </c>
      <c r="Z94" s="4" t="b">
        <f t="shared" si="49"/>
        <v>1</v>
      </c>
    </row>
    <row r="95" spans="1:26" ht="16" x14ac:dyDescent="0.25">
      <c r="A95" s="27" t="s">
        <v>256</v>
      </c>
      <c r="B95" s="49">
        <f t="shared" si="56"/>
        <v>0</v>
      </c>
      <c r="C95" s="49">
        <f t="shared" si="50"/>
        <v>0</v>
      </c>
      <c r="D95" s="49">
        <f t="shared" si="51"/>
        <v>0</v>
      </c>
      <c r="E95" s="49">
        <f t="shared" si="52"/>
        <v>0</v>
      </c>
      <c r="F95" s="49">
        <f t="shared" si="53"/>
        <v>0</v>
      </c>
      <c r="G95" s="49">
        <f t="shared" si="54"/>
        <v>0</v>
      </c>
      <c r="H95" s="49">
        <f t="shared" si="55"/>
        <v>0</v>
      </c>
      <c r="I95" s="4" t="b">
        <f t="shared" si="45"/>
        <v>1</v>
      </c>
      <c r="L95" s="4">
        <f t="shared" si="46"/>
        <v>0</v>
      </c>
      <c r="M95" s="4">
        <f>IFERROR(VLOOKUP($A95,'서부영업본부 IU'!$A:$G,3,FALSE),0)</f>
        <v>0</v>
      </c>
      <c r="N95" s="4">
        <f>IFERROR(VLOOKUP($A95,'서부영업본부 IU'!$A:$G,4,FALSE),0)</f>
        <v>0</v>
      </c>
      <c r="O95" s="4">
        <f>IFERROR(VLOOKUP($A95,'서부영업본부 IU'!$A:$G,5,FALSE),0)</f>
        <v>0</v>
      </c>
      <c r="P95" s="4">
        <f>IFERROR(VLOOKUP($A95,'서부영업본부 IU'!$A:$G,6,FALSE),0)</f>
        <v>0</v>
      </c>
      <c r="Q95" s="4">
        <f>IFERROR(VLOOKUP($A95,'서부영업본부 IU'!$A:$G,7,FALSE),0)</f>
        <v>0</v>
      </c>
      <c r="R95" s="4" t="b">
        <f t="shared" si="47"/>
        <v>1</v>
      </c>
      <c r="U95" s="7">
        <f t="shared" si="48"/>
        <v>0</v>
      </c>
      <c r="V95" s="4">
        <f t="shared" si="41"/>
        <v>0</v>
      </c>
      <c r="W95" s="4">
        <f t="shared" si="42"/>
        <v>0</v>
      </c>
      <c r="X95" s="4">
        <f t="shared" si="43"/>
        <v>0</v>
      </c>
      <c r="Y95" s="4">
        <f t="shared" si="44"/>
        <v>0</v>
      </c>
      <c r="Z95" s="4" t="b">
        <f t="shared" si="49"/>
        <v>1</v>
      </c>
    </row>
    <row r="96" spans="1:26" ht="16" x14ac:dyDescent="0.25">
      <c r="A96" s="23" t="s">
        <v>154</v>
      </c>
      <c r="B96" s="49">
        <f t="shared" si="56"/>
        <v>0</v>
      </c>
      <c r="C96" s="49">
        <f t="shared" si="50"/>
        <v>0</v>
      </c>
      <c r="D96" s="49">
        <f t="shared" si="51"/>
        <v>0</v>
      </c>
      <c r="E96" s="49">
        <f t="shared" si="52"/>
        <v>0</v>
      </c>
      <c r="F96" s="49">
        <f t="shared" si="53"/>
        <v>0</v>
      </c>
      <c r="G96" s="49">
        <f t="shared" si="54"/>
        <v>0</v>
      </c>
      <c r="H96" s="49">
        <f t="shared" si="55"/>
        <v>0</v>
      </c>
      <c r="I96" s="4" t="b">
        <f t="shared" si="45"/>
        <v>1</v>
      </c>
      <c r="L96" s="4">
        <f t="shared" si="46"/>
        <v>0</v>
      </c>
      <c r="M96" s="4">
        <f>IFERROR(VLOOKUP($A96,'서부영업본부 IU'!$A:$G,3,FALSE),0)</f>
        <v>0</v>
      </c>
      <c r="N96" s="4">
        <f>IFERROR(VLOOKUP($A96,'서부영업본부 IU'!$A:$G,4,FALSE),0)</f>
        <v>0</v>
      </c>
      <c r="O96" s="4">
        <f>IFERROR(VLOOKUP($A96,'서부영업본부 IU'!$A:$G,5,FALSE),0)</f>
        <v>0</v>
      </c>
      <c r="P96" s="4">
        <f>IFERROR(VLOOKUP($A96,'서부영업본부 IU'!$A:$G,6,FALSE),0)</f>
        <v>0</v>
      </c>
      <c r="Q96" s="4">
        <f>IFERROR(VLOOKUP($A96,'서부영업본부 IU'!$A:$G,7,FALSE),0)</f>
        <v>0</v>
      </c>
      <c r="R96" s="4" t="b">
        <f t="shared" si="47"/>
        <v>1</v>
      </c>
      <c r="U96" s="7">
        <f t="shared" si="48"/>
        <v>0</v>
      </c>
      <c r="V96" s="4">
        <f t="shared" si="41"/>
        <v>0</v>
      </c>
      <c r="W96" s="4">
        <f t="shared" si="42"/>
        <v>0</v>
      </c>
      <c r="X96" s="4">
        <f t="shared" si="43"/>
        <v>0</v>
      </c>
      <c r="Y96" s="4">
        <f t="shared" si="44"/>
        <v>0</v>
      </c>
      <c r="Z96" s="4" t="b">
        <f t="shared" si="49"/>
        <v>1</v>
      </c>
    </row>
    <row r="97" spans="1:26" ht="16" x14ac:dyDescent="0.25">
      <c r="A97" s="23" t="s">
        <v>56</v>
      </c>
      <c r="B97" s="49">
        <f t="shared" si="56"/>
        <v>0</v>
      </c>
      <c r="C97" s="49">
        <f t="shared" si="50"/>
        <v>0</v>
      </c>
      <c r="D97" s="49">
        <f t="shared" si="51"/>
        <v>0</v>
      </c>
      <c r="E97" s="49">
        <f t="shared" si="52"/>
        <v>0</v>
      </c>
      <c r="F97" s="49">
        <f t="shared" si="53"/>
        <v>0</v>
      </c>
      <c r="G97" s="49">
        <f t="shared" si="54"/>
        <v>0</v>
      </c>
      <c r="H97" s="49">
        <f t="shared" si="55"/>
        <v>0</v>
      </c>
      <c r="I97" s="4" t="b">
        <f t="shared" si="45"/>
        <v>1</v>
      </c>
      <c r="L97" s="4">
        <f t="shared" si="46"/>
        <v>0</v>
      </c>
      <c r="M97" s="4">
        <f>IFERROR(VLOOKUP($A97,'서부영업본부 IU'!$A:$G,3,FALSE),0)</f>
        <v>0</v>
      </c>
      <c r="N97" s="4">
        <f>IFERROR(VLOOKUP($A97,'서부영업본부 IU'!$A:$G,4,FALSE),0)</f>
        <v>0</v>
      </c>
      <c r="O97" s="4">
        <f>IFERROR(VLOOKUP($A97,'서부영업본부 IU'!$A:$G,5,FALSE),0)</f>
        <v>0</v>
      </c>
      <c r="P97" s="4">
        <f>IFERROR(VLOOKUP($A97,'서부영업본부 IU'!$A:$G,6,FALSE),0)</f>
        <v>0</v>
      </c>
      <c r="Q97" s="4">
        <f>IFERROR(VLOOKUP($A97,'서부영업본부 IU'!$A:$G,7,FALSE),0)</f>
        <v>0</v>
      </c>
      <c r="R97" s="4" t="b">
        <f t="shared" si="47"/>
        <v>1</v>
      </c>
      <c r="U97" s="7">
        <f t="shared" si="48"/>
        <v>0</v>
      </c>
      <c r="V97" s="4">
        <f t="shared" si="41"/>
        <v>0</v>
      </c>
      <c r="W97" s="4">
        <f t="shared" si="42"/>
        <v>0</v>
      </c>
      <c r="X97" s="4">
        <f t="shared" si="43"/>
        <v>0</v>
      </c>
      <c r="Y97" s="4">
        <f t="shared" si="44"/>
        <v>0</v>
      </c>
      <c r="Z97" s="4" t="b">
        <f t="shared" si="49"/>
        <v>1</v>
      </c>
    </row>
    <row r="98" spans="1:26" ht="16" x14ac:dyDescent="0.25">
      <c r="A98" s="27" t="s">
        <v>214</v>
      </c>
      <c r="B98" s="49">
        <f t="shared" si="56"/>
        <v>0</v>
      </c>
      <c r="C98" s="49">
        <f t="shared" si="50"/>
        <v>0</v>
      </c>
      <c r="D98" s="49">
        <f t="shared" si="51"/>
        <v>0</v>
      </c>
      <c r="E98" s="49">
        <f t="shared" si="52"/>
        <v>0</v>
      </c>
      <c r="F98" s="49">
        <f t="shared" si="53"/>
        <v>0</v>
      </c>
      <c r="G98" s="49">
        <f t="shared" si="54"/>
        <v>0</v>
      </c>
      <c r="H98" s="49">
        <f t="shared" si="55"/>
        <v>0</v>
      </c>
      <c r="I98" s="4" t="b">
        <f t="shared" si="45"/>
        <v>1</v>
      </c>
      <c r="L98" s="4">
        <f t="shared" si="46"/>
        <v>0</v>
      </c>
      <c r="M98" s="4">
        <f>IFERROR(VLOOKUP($A98,'서부영업본부 IU'!$A:$G,3,FALSE),0)</f>
        <v>0</v>
      </c>
      <c r="N98" s="4">
        <f>IFERROR(VLOOKUP($A98,'서부영업본부 IU'!$A:$G,4,FALSE),0)</f>
        <v>0</v>
      </c>
      <c r="O98" s="4">
        <f>IFERROR(VLOOKUP($A98,'서부영업본부 IU'!$A:$G,5,FALSE),0)</f>
        <v>0</v>
      </c>
      <c r="P98" s="4">
        <f>IFERROR(VLOOKUP($A98,'서부영업본부 IU'!$A:$G,6,FALSE),0)</f>
        <v>0</v>
      </c>
      <c r="Q98" s="4">
        <f>IFERROR(VLOOKUP($A98,'서부영업본부 IU'!$A:$G,7,FALSE),0)</f>
        <v>0</v>
      </c>
      <c r="R98" s="4" t="b">
        <f t="shared" si="47"/>
        <v>1</v>
      </c>
      <c r="U98" s="7">
        <f t="shared" si="48"/>
        <v>0</v>
      </c>
      <c r="V98" s="4">
        <f t="shared" ref="V98:V132" si="58">$U98*N$263</f>
        <v>0</v>
      </c>
      <c r="W98" s="4">
        <f t="shared" ref="W98:W132" si="59">$U98*O$263</f>
        <v>0</v>
      </c>
      <c r="X98" s="4">
        <f t="shared" ref="X98:X132" si="60">$U98*P$263</f>
        <v>0</v>
      </c>
      <c r="Y98" s="4">
        <f t="shared" ref="Y98:Y132" si="61">$U98*Q$263</f>
        <v>0</v>
      </c>
      <c r="Z98" s="4" t="b">
        <f t="shared" si="49"/>
        <v>1</v>
      </c>
    </row>
    <row r="99" spans="1:26" ht="16" x14ac:dyDescent="0.25">
      <c r="A99" s="23" t="s">
        <v>129</v>
      </c>
      <c r="B99" s="49">
        <f t="shared" si="56"/>
        <v>0</v>
      </c>
      <c r="C99" s="49">
        <f t="shared" si="50"/>
        <v>0</v>
      </c>
      <c r="D99" s="49">
        <f t="shared" si="51"/>
        <v>0</v>
      </c>
      <c r="E99" s="49">
        <f t="shared" si="52"/>
        <v>0</v>
      </c>
      <c r="F99" s="49">
        <f t="shared" si="53"/>
        <v>0</v>
      </c>
      <c r="G99" s="49">
        <f t="shared" si="54"/>
        <v>0</v>
      </c>
      <c r="H99" s="49">
        <f t="shared" si="55"/>
        <v>0</v>
      </c>
      <c r="I99" s="4" t="b">
        <f t="shared" si="45"/>
        <v>1</v>
      </c>
      <c r="L99" s="4">
        <f t="shared" si="46"/>
        <v>0</v>
      </c>
      <c r="M99" s="4">
        <f>IFERROR(VLOOKUP($A99,'서부영업본부 IU'!$A:$G,3,FALSE),0)</f>
        <v>0</v>
      </c>
      <c r="N99" s="4">
        <f>IFERROR(VLOOKUP($A99,'서부영업본부 IU'!$A:$G,4,FALSE),0)</f>
        <v>0</v>
      </c>
      <c r="O99" s="4">
        <f>IFERROR(VLOOKUP($A99,'서부영업본부 IU'!$A:$G,5,FALSE),0)</f>
        <v>0</v>
      </c>
      <c r="P99" s="4">
        <f>IFERROR(VLOOKUP($A99,'서부영업본부 IU'!$A:$G,6,FALSE),0)</f>
        <v>0</v>
      </c>
      <c r="Q99" s="4">
        <f>IFERROR(VLOOKUP($A99,'서부영업본부 IU'!$A:$G,7,FALSE),0)</f>
        <v>0</v>
      </c>
      <c r="R99" s="4" t="b">
        <f t="shared" si="47"/>
        <v>1</v>
      </c>
      <c r="U99" s="7">
        <f t="shared" si="48"/>
        <v>0</v>
      </c>
      <c r="V99" s="4">
        <f t="shared" si="58"/>
        <v>0</v>
      </c>
      <c r="W99" s="4">
        <f t="shared" si="59"/>
        <v>0</v>
      </c>
      <c r="X99" s="4">
        <f t="shared" si="60"/>
        <v>0</v>
      </c>
      <c r="Y99" s="4">
        <f t="shared" si="61"/>
        <v>0</v>
      </c>
      <c r="Z99" s="4" t="b">
        <f t="shared" si="49"/>
        <v>1</v>
      </c>
    </row>
    <row r="100" spans="1:26" ht="16" x14ac:dyDescent="0.25">
      <c r="A100" s="23" t="s">
        <v>215</v>
      </c>
      <c r="B100" s="49">
        <f t="shared" si="56"/>
        <v>0</v>
      </c>
      <c r="C100" s="49">
        <f t="shared" si="50"/>
        <v>0</v>
      </c>
      <c r="D100" s="49">
        <f t="shared" si="51"/>
        <v>0</v>
      </c>
      <c r="E100" s="49">
        <f t="shared" si="52"/>
        <v>0</v>
      </c>
      <c r="F100" s="49">
        <f t="shared" si="53"/>
        <v>0</v>
      </c>
      <c r="G100" s="49">
        <f t="shared" si="54"/>
        <v>0</v>
      </c>
      <c r="H100" s="49">
        <f t="shared" si="55"/>
        <v>0</v>
      </c>
      <c r="I100" s="4" t="b">
        <f t="shared" si="45"/>
        <v>1</v>
      </c>
      <c r="L100" s="4">
        <f t="shared" si="46"/>
        <v>0</v>
      </c>
      <c r="M100" s="4">
        <f>IFERROR(VLOOKUP($A100,'서부영업본부 IU'!$A:$G,3,FALSE),0)</f>
        <v>0</v>
      </c>
      <c r="N100" s="4">
        <f>IFERROR(VLOOKUP($A100,'서부영업본부 IU'!$A:$G,4,FALSE),0)</f>
        <v>0</v>
      </c>
      <c r="O100" s="4">
        <f>IFERROR(VLOOKUP($A100,'서부영업본부 IU'!$A:$G,5,FALSE),0)</f>
        <v>0</v>
      </c>
      <c r="P100" s="4">
        <f>IFERROR(VLOOKUP($A100,'서부영업본부 IU'!$A:$G,6,FALSE),0)</f>
        <v>0</v>
      </c>
      <c r="Q100" s="4">
        <f>IFERROR(VLOOKUP($A100,'서부영업본부 IU'!$A:$G,7,FALSE),0)</f>
        <v>0</v>
      </c>
      <c r="R100" s="4" t="b">
        <f t="shared" si="47"/>
        <v>1</v>
      </c>
      <c r="U100" s="7">
        <f t="shared" si="48"/>
        <v>0</v>
      </c>
      <c r="V100" s="4">
        <f t="shared" si="58"/>
        <v>0</v>
      </c>
      <c r="W100" s="4">
        <f t="shared" si="59"/>
        <v>0</v>
      </c>
      <c r="X100" s="4">
        <f t="shared" si="60"/>
        <v>0</v>
      </c>
      <c r="Y100" s="4">
        <f t="shared" si="61"/>
        <v>0</v>
      </c>
      <c r="Z100" s="4" t="b">
        <f t="shared" si="49"/>
        <v>1</v>
      </c>
    </row>
    <row r="101" spans="1:26" ht="16" x14ac:dyDescent="0.25">
      <c r="A101" s="23" t="s">
        <v>336</v>
      </c>
      <c r="B101" s="49">
        <f t="shared" ref="B101" si="62">L101</f>
        <v>0</v>
      </c>
      <c r="C101" s="49">
        <f t="shared" si="50"/>
        <v>0</v>
      </c>
      <c r="D101" s="49">
        <f t="shared" si="51"/>
        <v>0</v>
      </c>
      <c r="E101" s="49">
        <f t="shared" si="52"/>
        <v>0</v>
      </c>
      <c r="F101" s="49">
        <f t="shared" si="53"/>
        <v>0</v>
      </c>
      <c r="G101" s="49">
        <f t="shared" si="54"/>
        <v>0</v>
      </c>
      <c r="H101" s="49">
        <f t="shared" si="55"/>
        <v>0</v>
      </c>
      <c r="I101" s="4" t="b">
        <f t="shared" si="45"/>
        <v>1</v>
      </c>
      <c r="L101" s="4">
        <f t="shared" si="46"/>
        <v>0</v>
      </c>
      <c r="M101" s="4">
        <f>IFERROR(VLOOKUP($A101,'서부영업본부 IU'!$A:$G,3,FALSE),0)</f>
        <v>0</v>
      </c>
      <c r="N101" s="4">
        <f>IFERROR(VLOOKUP($A101,'서부영업본부 IU'!$A:$G,4,FALSE),0)</f>
        <v>0</v>
      </c>
      <c r="O101" s="4">
        <f>IFERROR(VLOOKUP($A101,'서부영업본부 IU'!$A:$G,5,FALSE),0)</f>
        <v>0</v>
      </c>
      <c r="P101" s="4">
        <f>IFERROR(VLOOKUP($A101,'서부영업본부 IU'!$A:$G,6,FALSE),0)</f>
        <v>0</v>
      </c>
      <c r="Q101" s="4">
        <f>IFERROR(VLOOKUP($A101,'서부영업본부 IU'!$A:$G,7,FALSE),0)</f>
        <v>0</v>
      </c>
      <c r="R101" s="4" t="b">
        <f t="shared" si="47"/>
        <v>1</v>
      </c>
      <c r="U101" s="7">
        <f t="shared" si="48"/>
        <v>0</v>
      </c>
      <c r="V101" s="4">
        <f t="shared" si="58"/>
        <v>0</v>
      </c>
      <c r="W101" s="4">
        <f t="shared" si="59"/>
        <v>0</v>
      </c>
      <c r="X101" s="4">
        <f t="shared" si="60"/>
        <v>0</v>
      </c>
      <c r="Y101" s="4">
        <f t="shared" si="61"/>
        <v>0</v>
      </c>
      <c r="Z101" s="4" t="b">
        <f t="shared" si="49"/>
        <v>1</v>
      </c>
    </row>
    <row r="102" spans="1:26" ht="16" x14ac:dyDescent="0.25">
      <c r="A102" s="23" t="s">
        <v>216</v>
      </c>
      <c r="B102" s="49">
        <f t="shared" si="56"/>
        <v>0</v>
      </c>
      <c r="C102" s="49">
        <f t="shared" si="50"/>
        <v>0</v>
      </c>
      <c r="D102" s="49">
        <f t="shared" si="51"/>
        <v>0</v>
      </c>
      <c r="E102" s="49">
        <f t="shared" si="52"/>
        <v>0</v>
      </c>
      <c r="F102" s="49">
        <f t="shared" si="53"/>
        <v>0</v>
      </c>
      <c r="G102" s="49">
        <f t="shared" si="54"/>
        <v>0</v>
      </c>
      <c r="H102" s="49">
        <f t="shared" si="55"/>
        <v>0</v>
      </c>
      <c r="I102" s="4" t="b">
        <f t="shared" si="45"/>
        <v>1</v>
      </c>
      <c r="L102" s="4">
        <f t="shared" si="46"/>
        <v>0</v>
      </c>
      <c r="M102" s="4">
        <f>IFERROR(VLOOKUP($A102,'서부영업본부 IU'!$A:$G,3,FALSE),0)</f>
        <v>0</v>
      </c>
      <c r="N102" s="4">
        <f>IFERROR(VLOOKUP($A102,'서부영업본부 IU'!$A:$G,4,FALSE),0)</f>
        <v>0</v>
      </c>
      <c r="O102" s="4">
        <f>IFERROR(VLOOKUP($A102,'서부영업본부 IU'!$A:$G,5,FALSE),0)</f>
        <v>0</v>
      </c>
      <c r="P102" s="4">
        <f>IFERROR(VLOOKUP($A102,'서부영업본부 IU'!$A:$G,6,FALSE),0)</f>
        <v>0</v>
      </c>
      <c r="Q102" s="4">
        <f>IFERROR(VLOOKUP($A102,'서부영업본부 IU'!$A:$G,7,FALSE),0)</f>
        <v>0</v>
      </c>
      <c r="R102" s="4" t="b">
        <f t="shared" si="47"/>
        <v>1</v>
      </c>
      <c r="U102" s="7">
        <f t="shared" si="48"/>
        <v>0</v>
      </c>
      <c r="V102" s="4">
        <f t="shared" si="58"/>
        <v>0</v>
      </c>
      <c r="W102" s="4">
        <f t="shared" si="59"/>
        <v>0</v>
      </c>
      <c r="X102" s="4">
        <f t="shared" si="60"/>
        <v>0</v>
      </c>
      <c r="Y102" s="4">
        <f t="shared" si="61"/>
        <v>0</v>
      </c>
      <c r="Z102" s="4" t="b">
        <f t="shared" si="49"/>
        <v>1</v>
      </c>
    </row>
    <row r="103" spans="1:26" ht="16" x14ac:dyDescent="0.25">
      <c r="A103" s="23" t="s">
        <v>130</v>
      </c>
      <c r="B103" s="49">
        <f t="shared" si="56"/>
        <v>0</v>
      </c>
      <c r="C103" s="49">
        <f t="shared" si="50"/>
        <v>0</v>
      </c>
      <c r="D103" s="49">
        <f t="shared" si="51"/>
        <v>0</v>
      </c>
      <c r="E103" s="49">
        <f t="shared" si="52"/>
        <v>0</v>
      </c>
      <c r="F103" s="49">
        <f t="shared" si="53"/>
        <v>0</v>
      </c>
      <c r="G103" s="49">
        <f t="shared" si="54"/>
        <v>0</v>
      </c>
      <c r="H103" s="49">
        <f t="shared" si="55"/>
        <v>0</v>
      </c>
      <c r="I103" s="4" t="b">
        <f t="shared" si="45"/>
        <v>1</v>
      </c>
      <c r="L103" s="4">
        <f t="shared" si="46"/>
        <v>0</v>
      </c>
      <c r="M103" s="4">
        <f>IFERROR(VLOOKUP($A103,'서부영업본부 IU'!$A:$G,3,FALSE),0)</f>
        <v>0</v>
      </c>
      <c r="N103" s="4">
        <f>IFERROR(VLOOKUP($A103,'서부영업본부 IU'!$A:$G,4,FALSE),0)</f>
        <v>0</v>
      </c>
      <c r="O103" s="4">
        <f>IFERROR(VLOOKUP($A103,'서부영업본부 IU'!$A:$G,5,FALSE),0)</f>
        <v>0</v>
      </c>
      <c r="P103" s="4">
        <f>IFERROR(VLOOKUP($A103,'서부영업본부 IU'!$A:$G,6,FALSE),0)</f>
        <v>0</v>
      </c>
      <c r="Q103" s="4">
        <f>IFERROR(VLOOKUP($A103,'서부영업본부 IU'!$A:$G,7,FALSE),0)</f>
        <v>0</v>
      </c>
      <c r="R103" s="4" t="b">
        <f t="shared" si="47"/>
        <v>1</v>
      </c>
      <c r="U103" s="7">
        <f t="shared" si="48"/>
        <v>0</v>
      </c>
      <c r="V103" s="4">
        <f t="shared" si="58"/>
        <v>0</v>
      </c>
      <c r="W103" s="4">
        <f t="shared" si="59"/>
        <v>0</v>
      </c>
      <c r="X103" s="4">
        <f t="shared" si="60"/>
        <v>0</v>
      </c>
      <c r="Y103" s="4">
        <f t="shared" si="61"/>
        <v>0</v>
      </c>
      <c r="Z103" s="4" t="b">
        <f t="shared" si="49"/>
        <v>1</v>
      </c>
    </row>
    <row r="104" spans="1:26" ht="16" x14ac:dyDescent="0.25">
      <c r="A104" s="23" t="s">
        <v>57</v>
      </c>
      <c r="B104" s="49">
        <f t="shared" si="56"/>
        <v>0</v>
      </c>
      <c r="C104" s="49">
        <f t="shared" si="50"/>
        <v>0</v>
      </c>
      <c r="D104" s="49">
        <f t="shared" si="51"/>
        <v>0</v>
      </c>
      <c r="E104" s="49">
        <f t="shared" si="52"/>
        <v>0</v>
      </c>
      <c r="F104" s="49">
        <f t="shared" si="53"/>
        <v>0</v>
      </c>
      <c r="G104" s="49">
        <f t="shared" si="54"/>
        <v>0</v>
      </c>
      <c r="H104" s="49">
        <f t="shared" si="55"/>
        <v>0</v>
      </c>
      <c r="I104" s="4" t="b">
        <f t="shared" si="45"/>
        <v>1</v>
      </c>
      <c r="L104" s="4">
        <f t="shared" si="46"/>
        <v>0</v>
      </c>
      <c r="M104" s="4">
        <f>IFERROR(VLOOKUP($A104,'서부영업본부 IU'!$A:$G,3,FALSE),0)</f>
        <v>0</v>
      </c>
      <c r="N104" s="4">
        <f>IFERROR(VLOOKUP($A104,'서부영업본부 IU'!$A:$G,4,FALSE),0)</f>
        <v>0</v>
      </c>
      <c r="O104" s="4">
        <f>IFERROR(VLOOKUP($A104,'서부영업본부 IU'!$A:$G,5,FALSE),0)</f>
        <v>0</v>
      </c>
      <c r="P104" s="4">
        <f>IFERROR(VLOOKUP($A104,'서부영업본부 IU'!$A:$G,6,FALSE),0)</f>
        <v>0</v>
      </c>
      <c r="Q104" s="4">
        <f>IFERROR(VLOOKUP($A104,'서부영업본부 IU'!$A:$G,7,FALSE),0)</f>
        <v>0</v>
      </c>
      <c r="R104" s="4" t="b">
        <f t="shared" si="47"/>
        <v>1</v>
      </c>
      <c r="U104" s="7">
        <f t="shared" si="48"/>
        <v>0</v>
      </c>
      <c r="V104" s="4">
        <f t="shared" si="58"/>
        <v>0</v>
      </c>
      <c r="W104" s="4">
        <f t="shared" si="59"/>
        <v>0</v>
      </c>
      <c r="X104" s="4">
        <f t="shared" si="60"/>
        <v>0</v>
      </c>
      <c r="Y104" s="4">
        <f t="shared" si="61"/>
        <v>0</v>
      </c>
      <c r="Z104" s="4" t="b">
        <f t="shared" si="49"/>
        <v>1</v>
      </c>
    </row>
    <row r="105" spans="1:26" ht="16" x14ac:dyDescent="0.25">
      <c r="A105" s="23" t="s">
        <v>58</v>
      </c>
      <c r="B105" s="49">
        <f t="shared" si="56"/>
        <v>0</v>
      </c>
      <c r="C105" s="49">
        <f t="shared" si="50"/>
        <v>0</v>
      </c>
      <c r="D105" s="49">
        <f t="shared" si="51"/>
        <v>0</v>
      </c>
      <c r="E105" s="49">
        <f t="shared" si="52"/>
        <v>0</v>
      </c>
      <c r="F105" s="49">
        <f t="shared" si="53"/>
        <v>0</v>
      </c>
      <c r="G105" s="49">
        <f t="shared" si="54"/>
        <v>0</v>
      </c>
      <c r="H105" s="49">
        <f t="shared" si="55"/>
        <v>0</v>
      </c>
      <c r="I105" s="4" t="b">
        <f t="shared" si="45"/>
        <v>1</v>
      </c>
      <c r="L105" s="4">
        <f t="shared" si="46"/>
        <v>0</v>
      </c>
      <c r="M105" s="4">
        <f>IFERROR(VLOOKUP($A105,'서부영업본부 IU'!$A:$G,3,FALSE),0)</f>
        <v>0</v>
      </c>
      <c r="N105" s="4">
        <f>IFERROR(VLOOKUP($A105,'서부영업본부 IU'!$A:$G,4,FALSE),0)</f>
        <v>0</v>
      </c>
      <c r="O105" s="4">
        <f>IFERROR(VLOOKUP($A105,'서부영업본부 IU'!$A:$G,5,FALSE),0)</f>
        <v>0</v>
      </c>
      <c r="P105" s="4">
        <f>IFERROR(VLOOKUP($A105,'서부영업본부 IU'!$A:$G,6,FALSE),0)</f>
        <v>0</v>
      </c>
      <c r="Q105" s="4">
        <f>IFERROR(VLOOKUP($A105,'서부영업본부 IU'!$A:$G,7,FALSE),0)</f>
        <v>0</v>
      </c>
      <c r="R105" s="4" t="b">
        <f t="shared" si="47"/>
        <v>1</v>
      </c>
      <c r="U105" s="7">
        <f t="shared" si="48"/>
        <v>0</v>
      </c>
      <c r="V105" s="4">
        <f t="shared" si="58"/>
        <v>0</v>
      </c>
      <c r="W105" s="4">
        <f t="shared" si="59"/>
        <v>0</v>
      </c>
      <c r="X105" s="4">
        <f t="shared" si="60"/>
        <v>0</v>
      </c>
      <c r="Y105" s="4">
        <f t="shared" si="61"/>
        <v>0</v>
      </c>
      <c r="Z105" s="4" t="b">
        <f t="shared" si="49"/>
        <v>1</v>
      </c>
    </row>
    <row r="106" spans="1:26" ht="16" x14ac:dyDescent="0.25">
      <c r="A106" s="23" t="s">
        <v>59</v>
      </c>
      <c r="B106" s="49">
        <f t="shared" si="56"/>
        <v>0</v>
      </c>
      <c r="C106" s="49">
        <f t="shared" si="50"/>
        <v>0</v>
      </c>
      <c r="D106" s="49">
        <f t="shared" si="51"/>
        <v>0</v>
      </c>
      <c r="E106" s="49">
        <f t="shared" si="52"/>
        <v>0</v>
      </c>
      <c r="F106" s="49">
        <f t="shared" si="53"/>
        <v>0</v>
      </c>
      <c r="G106" s="49">
        <f t="shared" si="54"/>
        <v>0</v>
      </c>
      <c r="H106" s="49">
        <f t="shared" si="55"/>
        <v>0</v>
      </c>
      <c r="I106" s="4" t="b">
        <f t="shared" si="45"/>
        <v>1</v>
      </c>
      <c r="L106" s="4">
        <f t="shared" si="46"/>
        <v>0</v>
      </c>
      <c r="M106" s="4">
        <f>IFERROR(VLOOKUP($A106,'서부영업본부 IU'!$A:$G,3,FALSE),0)</f>
        <v>0</v>
      </c>
      <c r="N106" s="4">
        <f>IFERROR(VLOOKUP($A106,'서부영업본부 IU'!$A:$G,4,FALSE),0)</f>
        <v>0</v>
      </c>
      <c r="O106" s="4">
        <f>IFERROR(VLOOKUP($A106,'서부영업본부 IU'!$A:$G,5,FALSE),0)</f>
        <v>0</v>
      </c>
      <c r="P106" s="4">
        <f>IFERROR(VLOOKUP($A106,'서부영업본부 IU'!$A:$G,6,FALSE),0)</f>
        <v>0</v>
      </c>
      <c r="Q106" s="4">
        <f>IFERROR(VLOOKUP($A106,'서부영업본부 IU'!$A:$G,7,FALSE),0)</f>
        <v>0</v>
      </c>
      <c r="R106" s="4" t="b">
        <f t="shared" si="47"/>
        <v>1</v>
      </c>
      <c r="U106" s="7">
        <f t="shared" si="48"/>
        <v>0</v>
      </c>
      <c r="V106" s="4">
        <f t="shared" si="58"/>
        <v>0</v>
      </c>
      <c r="W106" s="4">
        <f t="shared" si="59"/>
        <v>0</v>
      </c>
      <c r="X106" s="4">
        <f t="shared" si="60"/>
        <v>0</v>
      </c>
      <c r="Y106" s="4">
        <f t="shared" si="61"/>
        <v>0</v>
      </c>
      <c r="Z106" s="4" t="b">
        <f t="shared" si="49"/>
        <v>1</v>
      </c>
    </row>
    <row r="107" spans="1:26" ht="16" x14ac:dyDescent="0.25">
      <c r="A107" s="28" t="s">
        <v>217</v>
      </c>
      <c r="B107" s="49">
        <f t="shared" si="56"/>
        <v>0</v>
      </c>
      <c r="C107" s="49">
        <f t="shared" si="50"/>
        <v>0</v>
      </c>
      <c r="D107" s="49">
        <f t="shared" si="51"/>
        <v>0</v>
      </c>
      <c r="E107" s="49">
        <f t="shared" si="52"/>
        <v>0</v>
      </c>
      <c r="F107" s="49">
        <f t="shared" si="53"/>
        <v>0</v>
      </c>
      <c r="G107" s="49">
        <f t="shared" si="54"/>
        <v>0</v>
      </c>
      <c r="H107" s="49">
        <f t="shared" si="55"/>
        <v>0</v>
      </c>
      <c r="I107" s="4" t="b">
        <f t="shared" si="45"/>
        <v>1</v>
      </c>
      <c r="L107" s="4">
        <f t="shared" si="46"/>
        <v>0</v>
      </c>
      <c r="M107" s="4">
        <f>IFERROR(VLOOKUP($A107,'서부영업본부 IU'!$A:$G,3,FALSE),0)</f>
        <v>0</v>
      </c>
      <c r="N107" s="4">
        <f>IFERROR(VLOOKUP($A107,'서부영업본부 IU'!$A:$G,4,FALSE),0)</f>
        <v>0</v>
      </c>
      <c r="O107" s="4">
        <f>IFERROR(VLOOKUP($A107,'서부영업본부 IU'!$A:$G,5,FALSE),0)</f>
        <v>0</v>
      </c>
      <c r="P107" s="4">
        <f>IFERROR(VLOOKUP($A107,'서부영업본부 IU'!$A:$G,6,FALSE),0)</f>
        <v>0</v>
      </c>
      <c r="Q107" s="4">
        <f>IFERROR(VLOOKUP($A107,'서부영업본부 IU'!$A:$G,7,FALSE),0)</f>
        <v>0</v>
      </c>
      <c r="R107" s="4" t="b">
        <f t="shared" si="47"/>
        <v>1</v>
      </c>
      <c r="U107" s="7">
        <f t="shared" si="48"/>
        <v>0</v>
      </c>
      <c r="V107" s="4">
        <f t="shared" si="58"/>
        <v>0</v>
      </c>
      <c r="W107" s="4">
        <f t="shared" si="59"/>
        <v>0</v>
      </c>
      <c r="X107" s="4">
        <f t="shared" si="60"/>
        <v>0</v>
      </c>
      <c r="Y107" s="4">
        <f t="shared" si="61"/>
        <v>0</v>
      </c>
      <c r="Z107" s="4" t="b">
        <f t="shared" si="49"/>
        <v>1</v>
      </c>
    </row>
    <row r="108" spans="1:26" ht="16" x14ac:dyDescent="0.25">
      <c r="A108" s="26" t="s">
        <v>60</v>
      </c>
      <c r="B108" s="49">
        <f t="shared" si="56"/>
        <v>10735133</v>
      </c>
      <c r="C108" s="49">
        <f t="shared" si="50"/>
        <v>2295033</v>
      </c>
      <c r="D108" s="49">
        <f t="shared" si="51"/>
        <v>3914900</v>
      </c>
      <c r="E108" s="49">
        <f t="shared" si="52"/>
        <v>0</v>
      </c>
      <c r="F108" s="49">
        <f t="shared" si="53"/>
        <v>4525200</v>
      </c>
      <c r="G108" s="49">
        <f t="shared" si="54"/>
        <v>0</v>
      </c>
      <c r="H108" s="49">
        <f t="shared" si="55"/>
        <v>0</v>
      </c>
      <c r="I108" s="4" t="b">
        <f t="shared" si="45"/>
        <v>1</v>
      </c>
      <c r="L108" s="4">
        <f t="shared" si="46"/>
        <v>10735133</v>
      </c>
      <c r="M108" s="4">
        <f>IFERROR(VLOOKUP($A108,'서부영업본부 IU'!$A:$G,3,FALSE),0)</f>
        <v>0</v>
      </c>
      <c r="N108" s="4">
        <f>IFERROR(VLOOKUP($A108,'서부영업본부 IU'!$A:$G,4,FALSE),0)</f>
        <v>2295033</v>
      </c>
      <c r="O108" s="4">
        <f>IFERROR(VLOOKUP($A108,'서부영업본부 IU'!$A:$G,5,FALSE),0)</f>
        <v>3914900</v>
      </c>
      <c r="P108" s="4">
        <f>IFERROR(VLOOKUP($A108,'서부영업본부 IU'!$A:$G,6,FALSE),0)</f>
        <v>4525200</v>
      </c>
      <c r="Q108" s="4">
        <f>IFERROR(VLOOKUP($A108,'서부영업본부 IU'!$A:$G,7,FALSE),0)</f>
        <v>0</v>
      </c>
      <c r="R108" s="4" t="b">
        <f t="shared" si="47"/>
        <v>1</v>
      </c>
      <c r="U108" s="7">
        <f t="shared" si="48"/>
        <v>0</v>
      </c>
      <c r="V108" s="4">
        <f t="shared" si="58"/>
        <v>0</v>
      </c>
      <c r="W108" s="4">
        <f t="shared" si="59"/>
        <v>0</v>
      </c>
      <c r="X108" s="4">
        <f t="shared" si="60"/>
        <v>0</v>
      </c>
      <c r="Y108" s="4">
        <f t="shared" si="61"/>
        <v>0</v>
      </c>
      <c r="Z108" s="4" t="b">
        <f t="shared" si="49"/>
        <v>1</v>
      </c>
    </row>
    <row r="109" spans="1:26" ht="16" x14ac:dyDescent="0.25">
      <c r="A109" s="28" t="s">
        <v>257</v>
      </c>
      <c r="B109" s="49">
        <f t="shared" si="56"/>
        <v>0</v>
      </c>
      <c r="C109" s="49">
        <f t="shared" si="50"/>
        <v>0</v>
      </c>
      <c r="D109" s="49">
        <f t="shared" si="51"/>
        <v>0</v>
      </c>
      <c r="E109" s="49">
        <f t="shared" si="52"/>
        <v>0</v>
      </c>
      <c r="F109" s="49">
        <f t="shared" si="53"/>
        <v>0</v>
      </c>
      <c r="G109" s="49">
        <f t="shared" si="54"/>
        <v>0</v>
      </c>
      <c r="H109" s="49">
        <f t="shared" si="55"/>
        <v>0</v>
      </c>
      <c r="I109" s="4" t="b">
        <f t="shared" si="45"/>
        <v>1</v>
      </c>
      <c r="L109" s="4">
        <f t="shared" si="46"/>
        <v>0</v>
      </c>
      <c r="M109" s="4">
        <f>IFERROR(VLOOKUP($A109,'서부영업본부 IU'!$A:$G,3,FALSE),0)</f>
        <v>0</v>
      </c>
      <c r="N109" s="4">
        <f>IFERROR(VLOOKUP($A109,'서부영업본부 IU'!$A:$G,4,FALSE),0)</f>
        <v>0</v>
      </c>
      <c r="O109" s="4">
        <f>IFERROR(VLOOKUP($A109,'서부영업본부 IU'!$A:$G,5,FALSE),0)</f>
        <v>0</v>
      </c>
      <c r="P109" s="4">
        <f>IFERROR(VLOOKUP($A109,'서부영업본부 IU'!$A:$G,6,FALSE),0)</f>
        <v>0</v>
      </c>
      <c r="Q109" s="4">
        <f>IFERROR(VLOOKUP($A109,'서부영업본부 IU'!$A:$G,7,FALSE),0)</f>
        <v>0</v>
      </c>
      <c r="R109" s="4" t="b">
        <f t="shared" si="47"/>
        <v>1</v>
      </c>
      <c r="U109" s="7">
        <f t="shared" si="48"/>
        <v>0</v>
      </c>
      <c r="V109" s="4">
        <f t="shared" si="58"/>
        <v>0</v>
      </c>
      <c r="W109" s="4">
        <f t="shared" si="59"/>
        <v>0</v>
      </c>
      <c r="X109" s="4">
        <f t="shared" si="60"/>
        <v>0</v>
      </c>
      <c r="Y109" s="4">
        <f t="shared" si="61"/>
        <v>0</v>
      </c>
      <c r="Z109" s="4" t="b">
        <f t="shared" si="49"/>
        <v>1</v>
      </c>
    </row>
    <row r="110" spans="1:26" ht="16" x14ac:dyDescent="0.25">
      <c r="A110" s="28" t="s">
        <v>330</v>
      </c>
      <c r="B110" s="49">
        <f t="shared" ref="B110:B112" si="63">L110</f>
        <v>0</v>
      </c>
      <c r="C110" s="49">
        <f t="shared" si="50"/>
        <v>0</v>
      </c>
      <c r="D110" s="49">
        <f t="shared" si="51"/>
        <v>0</v>
      </c>
      <c r="E110" s="49">
        <f t="shared" si="52"/>
        <v>0</v>
      </c>
      <c r="F110" s="49">
        <f t="shared" si="53"/>
        <v>0</v>
      </c>
      <c r="G110" s="49">
        <f t="shared" si="54"/>
        <v>0</v>
      </c>
      <c r="H110" s="49">
        <f t="shared" si="55"/>
        <v>0</v>
      </c>
      <c r="I110" s="4" t="b">
        <f t="shared" si="45"/>
        <v>1</v>
      </c>
      <c r="L110" s="4">
        <f t="shared" si="46"/>
        <v>0</v>
      </c>
      <c r="M110" s="4">
        <f>IFERROR(VLOOKUP($A110,'서부영업본부 IU'!$A:$G,3,FALSE),0)</f>
        <v>0</v>
      </c>
      <c r="N110" s="4">
        <f>IFERROR(VLOOKUP($A110,'서부영업본부 IU'!$A:$G,4,FALSE),0)</f>
        <v>0</v>
      </c>
      <c r="O110" s="4">
        <f>IFERROR(VLOOKUP($A110,'서부영업본부 IU'!$A:$G,5,FALSE),0)</f>
        <v>0</v>
      </c>
      <c r="P110" s="4">
        <f>IFERROR(VLOOKUP($A110,'서부영업본부 IU'!$A:$G,6,FALSE),0)</f>
        <v>0</v>
      </c>
      <c r="Q110" s="4">
        <f>IFERROR(VLOOKUP($A110,'서부영업본부 IU'!$A:$G,7,FALSE),0)</f>
        <v>0</v>
      </c>
      <c r="R110" s="4" t="b">
        <f t="shared" si="47"/>
        <v>1</v>
      </c>
      <c r="U110" s="7">
        <f t="shared" si="48"/>
        <v>0</v>
      </c>
      <c r="V110" s="4">
        <f t="shared" si="58"/>
        <v>0</v>
      </c>
      <c r="W110" s="4">
        <f t="shared" si="59"/>
        <v>0</v>
      </c>
      <c r="X110" s="4">
        <f t="shared" si="60"/>
        <v>0</v>
      </c>
      <c r="Y110" s="4">
        <f t="shared" si="61"/>
        <v>0</v>
      </c>
      <c r="Z110" s="4" t="b">
        <f t="shared" si="49"/>
        <v>1</v>
      </c>
    </row>
    <row r="111" spans="1:26" ht="16" x14ac:dyDescent="0.25">
      <c r="A111" s="28" t="s">
        <v>332</v>
      </c>
      <c r="B111" s="49">
        <f t="shared" ref="B111" si="64">L111</f>
        <v>0</v>
      </c>
      <c r="C111" s="49">
        <f t="shared" si="50"/>
        <v>0</v>
      </c>
      <c r="D111" s="49">
        <f t="shared" si="51"/>
        <v>0</v>
      </c>
      <c r="E111" s="49">
        <f t="shared" si="52"/>
        <v>0</v>
      </c>
      <c r="F111" s="49">
        <f t="shared" si="53"/>
        <v>0</v>
      </c>
      <c r="G111" s="49">
        <f t="shared" si="54"/>
        <v>0</v>
      </c>
      <c r="H111" s="49">
        <f t="shared" si="55"/>
        <v>0</v>
      </c>
      <c r="I111" s="4" t="b">
        <f t="shared" si="45"/>
        <v>1</v>
      </c>
      <c r="L111" s="4">
        <f t="shared" si="46"/>
        <v>0</v>
      </c>
      <c r="M111" s="4">
        <f>IFERROR(VLOOKUP($A111,'서부영업본부 IU'!$A:$G,3,FALSE),0)</f>
        <v>0</v>
      </c>
      <c r="N111" s="4">
        <f>IFERROR(VLOOKUP($A111,'서부영업본부 IU'!$A:$G,4,FALSE),0)</f>
        <v>0</v>
      </c>
      <c r="O111" s="4">
        <f>IFERROR(VLOOKUP($A111,'서부영업본부 IU'!$A:$G,5,FALSE),0)</f>
        <v>0</v>
      </c>
      <c r="P111" s="4">
        <f>IFERROR(VLOOKUP($A111,'서부영업본부 IU'!$A:$G,6,FALSE),0)</f>
        <v>0</v>
      </c>
      <c r="Q111" s="4">
        <f>IFERROR(VLOOKUP($A111,'서부영업본부 IU'!$A:$G,7,FALSE),0)</f>
        <v>0</v>
      </c>
      <c r="R111" s="4" t="b">
        <f t="shared" si="47"/>
        <v>1</v>
      </c>
      <c r="U111" s="7">
        <f t="shared" si="48"/>
        <v>0</v>
      </c>
      <c r="V111" s="4">
        <f t="shared" si="58"/>
        <v>0</v>
      </c>
      <c r="W111" s="4">
        <f t="shared" si="59"/>
        <v>0</v>
      </c>
      <c r="X111" s="4">
        <f t="shared" si="60"/>
        <v>0</v>
      </c>
      <c r="Y111" s="4">
        <f t="shared" si="61"/>
        <v>0</v>
      </c>
      <c r="Z111" s="4" t="b">
        <f t="shared" si="49"/>
        <v>1</v>
      </c>
    </row>
    <row r="112" spans="1:26" ht="16" x14ac:dyDescent="0.25">
      <c r="A112" s="28" t="s">
        <v>331</v>
      </c>
      <c r="B112" s="49">
        <f t="shared" si="63"/>
        <v>0</v>
      </c>
      <c r="C112" s="49">
        <f t="shared" si="50"/>
        <v>0</v>
      </c>
      <c r="D112" s="49">
        <f t="shared" si="51"/>
        <v>0</v>
      </c>
      <c r="E112" s="49">
        <f t="shared" si="52"/>
        <v>0</v>
      </c>
      <c r="F112" s="49">
        <f t="shared" si="53"/>
        <v>0</v>
      </c>
      <c r="G112" s="49">
        <f t="shared" si="54"/>
        <v>0</v>
      </c>
      <c r="H112" s="49">
        <f t="shared" si="55"/>
        <v>0</v>
      </c>
      <c r="I112" s="4" t="b">
        <f t="shared" si="45"/>
        <v>1</v>
      </c>
      <c r="L112" s="4">
        <f t="shared" si="46"/>
        <v>0</v>
      </c>
      <c r="M112" s="4">
        <f>IFERROR(VLOOKUP($A112,'서부영업본부 IU'!$A:$G,3,FALSE),0)</f>
        <v>0</v>
      </c>
      <c r="N112" s="4">
        <f>IFERROR(VLOOKUP($A112,'서부영업본부 IU'!$A:$G,4,FALSE),0)</f>
        <v>0</v>
      </c>
      <c r="O112" s="4">
        <f>IFERROR(VLOOKUP($A112,'서부영업본부 IU'!$A:$G,5,FALSE),0)</f>
        <v>0</v>
      </c>
      <c r="P112" s="4">
        <f>IFERROR(VLOOKUP($A112,'서부영업본부 IU'!$A:$G,6,FALSE),0)</f>
        <v>0</v>
      </c>
      <c r="Q112" s="4">
        <f>IFERROR(VLOOKUP($A112,'서부영업본부 IU'!$A:$G,7,FALSE),0)</f>
        <v>0</v>
      </c>
      <c r="R112" s="4" t="b">
        <f t="shared" si="47"/>
        <v>1</v>
      </c>
      <c r="U112" s="7">
        <f t="shared" si="48"/>
        <v>0</v>
      </c>
      <c r="V112" s="4">
        <f t="shared" si="58"/>
        <v>0</v>
      </c>
      <c r="W112" s="4">
        <f t="shared" si="59"/>
        <v>0</v>
      </c>
      <c r="X112" s="4">
        <f t="shared" si="60"/>
        <v>0</v>
      </c>
      <c r="Y112" s="4">
        <f t="shared" si="61"/>
        <v>0</v>
      </c>
      <c r="Z112" s="4" t="b">
        <f t="shared" si="49"/>
        <v>1</v>
      </c>
    </row>
    <row r="113" spans="1:26" ht="16" x14ac:dyDescent="0.25">
      <c r="A113" s="24" t="s">
        <v>61</v>
      </c>
      <c r="B113" s="49">
        <f t="shared" si="56"/>
        <v>7905500</v>
      </c>
      <c r="C113" s="49">
        <f t="shared" si="50"/>
        <v>1382200</v>
      </c>
      <c r="D113" s="49">
        <f t="shared" si="51"/>
        <v>4346500</v>
      </c>
      <c r="E113" s="49">
        <f t="shared" si="52"/>
        <v>265934.8517354189</v>
      </c>
      <c r="F113" s="49">
        <f t="shared" si="53"/>
        <v>483000</v>
      </c>
      <c r="G113" s="49">
        <f t="shared" si="54"/>
        <v>1380300</v>
      </c>
      <c r="H113" s="49">
        <f t="shared" si="55"/>
        <v>47565.14826458109</v>
      </c>
      <c r="I113" s="4" t="b">
        <f t="shared" si="45"/>
        <v>1</v>
      </c>
      <c r="L113" s="4">
        <f t="shared" si="46"/>
        <v>7905500</v>
      </c>
      <c r="M113" s="4">
        <f>IFERROR(VLOOKUP($A113,'서부영업본부 IU'!$A:$G,3,FALSE),0)</f>
        <v>313500</v>
      </c>
      <c r="N113" s="4">
        <f>IFERROR(VLOOKUP($A113,'서부영업본부 IU'!$A:$G,4,FALSE),0)</f>
        <v>1382200</v>
      </c>
      <c r="O113" s="4">
        <f>IFERROR(VLOOKUP($A113,'서부영업본부 IU'!$A:$G,5,FALSE),0)</f>
        <v>4346500</v>
      </c>
      <c r="P113" s="4">
        <f>IFERROR(VLOOKUP($A113,'서부영업본부 IU'!$A:$G,6,FALSE),0)</f>
        <v>483000</v>
      </c>
      <c r="Q113" s="4">
        <f>IFERROR(VLOOKUP($A113,'서부영업본부 IU'!$A:$G,7,FALSE),0)</f>
        <v>1380300</v>
      </c>
      <c r="R113" s="4" t="b">
        <f t="shared" si="47"/>
        <v>1</v>
      </c>
      <c r="U113" s="7">
        <f t="shared" si="48"/>
        <v>313500</v>
      </c>
      <c r="V113" s="4">
        <f t="shared" si="58"/>
        <v>130653.42541891841</v>
      </c>
      <c r="W113" s="4">
        <f t="shared" si="59"/>
        <v>135281.4263165005</v>
      </c>
      <c r="X113" s="4">
        <f t="shared" si="60"/>
        <v>29542.771795752924</v>
      </c>
      <c r="Y113" s="4">
        <f t="shared" si="61"/>
        <v>18022.376468828166</v>
      </c>
      <c r="Z113" s="4" t="b">
        <f t="shared" si="49"/>
        <v>1</v>
      </c>
    </row>
    <row r="114" spans="1:26" ht="16" x14ac:dyDescent="0.25">
      <c r="A114" s="23" t="s">
        <v>62</v>
      </c>
      <c r="B114" s="49">
        <f t="shared" si="56"/>
        <v>6701500</v>
      </c>
      <c r="C114" s="49">
        <f t="shared" si="50"/>
        <v>776200</v>
      </c>
      <c r="D114" s="49">
        <f t="shared" si="51"/>
        <v>4346500</v>
      </c>
      <c r="E114" s="49">
        <f t="shared" si="52"/>
        <v>148024.34331046444</v>
      </c>
      <c r="F114" s="49">
        <f t="shared" si="53"/>
        <v>145000</v>
      </c>
      <c r="G114" s="49">
        <f t="shared" si="54"/>
        <v>1259300</v>
      </c>
      <c r="H114" s="49">
        <f t="shared" si="55"/>
        <v>26475.656689535565</v>
      </c>
      <c r="I114" s="4" t="b">
        <f t="shared" si="45"/>
        <v>1</v>
      </c>
      <c r="L114" s="4">
        <f t="shared" si="46"/>
        <v>6701500</v>
      </c>
      <c r="M114" s="4">
        <f>IFERROR(VLOOKUP($A114,'서부영업본부 IU'!$A:$G,3,FALSE),0)</f>
        <v>174500</v>
      </c>
      <c r="N114" s="4">
        <f>IFERROR(VLOOKUP($A114,'서부영업본부 IU'!$A:$G,4,FALSE),0)</f>
        <v>776200</v>
      </c>
      <c r="O114" s="4">
        <f>IFERROR(VLOOKUP($A114,'서부영업본부 IU'!$A:$G,5,FALSE),0)</f>
        <v>4346500</v>
      </c>
      <c r="P114" s="4">
        <f>IFERROR(VLOOKUP($A114,'서부영업본부 IU'!$A:$G,6,FALSE),0)</f>
        <v>145000</v>
      </c>
      <c r="Q114" s="4">
        <f>IFERROR(VLOOKUP($A114,'서부영업본부 IU'!$A:$G,7,FALSE),0)</f>
        <v>1259300</v>
      </c>
      <c r="R114" s="4" t="b">
        <f t="shared" si="47"/>
        <v>1</v>
      </c>
      <c r="U114" s="7">
        <f t="shared" si="48"/>
        <v>174500</v>
      </c>
      <c r="V114" s="4">
        <f t="shared" si="58"/>
        <v>72724.15545646337</v>
      </c>
      <c r="W114" s="4">
        <f t="shared" si="59"/>
        <v>75300.187854001066</v>
      </c>
      <c r="X114" s="4">
        <f t="shared" si="60"/>
        <v>16444.0627698848</v>
      </c>
      <c r="Y114" s="4">
        <f t="shared" si="61"/>
        <v>10031.593919650764</v>
      </c>
      <c r="Z114" s="4" t="b">
        <f t="shared" si="49"/>
        <v>1</v>
      </c>
    </row>
    <row r="115" spans="1:26" ht="16" x14ac:dyDescent="0.25">
      <c r="A115" s="23" t="s">
        <v>382</v>
      </c>
      <c r="B115" s="49">
        <f t="shared" ref="B115" si="65">L115</f>
        <v>90000</v>
      </c>
      <c r="C115" s="49">
        <f t="shared" ref="C115" si="66">N115</f>
        <v>0</v>
      </c>
      <c r="D115" s="49">
        <f t="shared" ref="D115" si="67">O115</f>
        <v>0</v>
      </c>
      <c r="E115" s="49">
        <f t="shared" ref="E115" si="68">V115+W115</f>
        <v>76344.933512560441</v>
      </c>
      <c r="F115" s="49">
        <f t="shared" ref="F115" si="69">P115</f>
        <v>0</v>
      </c>
      <c r="G115" s="49">
        <f t="shared" ref="G115" si="70">Q115</f>
        <v>0</v>
      </c>
      <c r="H115" s="49">
        <f t="shared" ref="H115" si="71">X115+Y115</f>
        <v>13655.066487439546</v>
      </c>
      <c r="I115" s="4" t="b">
        <f t="shared" ref="I115" si="72">B115=SUM(C115:H115)</f>
        <v>1</v>
      </c>
      <c r="L115" s="4">
        <f t="shared" si="46"/>
        <v>90000</v>
      </c>
      <c r="M115" s="4">
        <f>IFERROR(VLOOKUP($A115,'서부영업본부 IU'!$A:$G,3,FALSE),0)</f>
        <v>90000</v>
      </c>
      <c r="N115" s="4">
        <f>IFERROR(VLOOKUP($A115,'서부영업본부 IU'!$A:$G,4,FALSE),0)</f>
        <v>0</v>
      </c>
      <c r="O115" s="4">
        <f>IFERROR(VLOOKUP($A115,'서부영업본부 IU'!$A:$G,5,FALSE),0)</f>
        <v>0</v>
      </c>
      <c r="P115" s="4">
        <f>IFERROR(VLOOKUP($A115,'서부영업본부 IU'!$A:$G,6,FALSE),0)</f>
        <v>0</v>
      </c>
      <c r="Q115" s="4">
        <f>IFERROR(VLOOKUP($A115,'서부영업본부 IU'!$A:$G,7,FALSE),0)</f>
        <v>0</v>
      </c>
      <c r="R115" s="4" t="b">
        <f t="shared" si="47"/>
        <v>1</v>
      </c>
      <c r="U115" s="7">
        <f t="shared" ref="U115" si="73">M115</f>
        <v>90000</v>
      </c>
      <c r="V115" s="4">
        <f t="shared" si="58"/>
        <v>37508.160407345</v>
      </c>
      <c r="W115" s="4">
        <f t="shared" si="59"/>
        <v>38836.773105215449</v>
      </c>
      <c r="X115" s="4">
        <f t="shared" si="60"/>
        <v>8481.178505957776</v>
      </c>
      <c r="Y115" s="4">
        <f t="shared" si="61"/>
        <v>5173.8879814817701</v>
      </c>
      <c r="Z115" s="4" t="b">
        <f t="shared" ref="Z115" si="74">U115=SUM(V115:Y115)</f>
        <v>1</v>
      </c>
    </row>
    <row r="116" spans="1:26" ht="16" x14ac:dyDescent="0.25">
      <c r="A116" s="23" t="s">
        <v>218</v>
      </c>
      <c r="B116" s="49">
        <f t="shared" si="56"/>
        <v>0</v>
      </c>
      <c r="C116" s="49">
        <f t="shared" si="50"/>
        <v>0</v>
      </c>
      <c r="D116" s="49">
        <f t="shared" si="51"/>
        <v>0</v>
      </c>
      <c r="E116" s="49">
        <f t="shared" si="52"/>
        <v>0</v>
      </c>
      <c r="F116" s="49">
        <f t="shared" si="53"/>
        <v>0</v>
      </c>
      <c r="G116" s="49">
        <f t="shared" si="54"/>
        <v>0</v>
      </c>
      <c r="H116" s="49">
        <f t="shared" si="55"/>
        <v>0</v>
      </c>
      <c r="I116" s="4" t="b">
        <f t="shared" si="45"/>
        <v>1</v>
      </c>
      <c r="L116" s="4">
        <f t="shared" si="46"/>
        <v>0</v>
      </c>
      <c r="M116" s="4">
        <f>IFERROR(VLOOKUP($A116,'서부영업본부 IU'!$A:$G,3,FALSE),0)</f>
        <v>0</v>
      </c>
      <c r="N116" s="4">
        <f>IFERROR(VLOOKUP($A116,'서부영업본부 IU'!$A:$G,4,FALSE),0)</f>
        <v>0</v>
      </c>
      <c r="O116" s="4">
        <f>IFERROR(VLOOKUP($A116,'서부영업본부 IU'!$A:$G,5,FALSE),0)</f>
        <v>0</v>
      </c>
      <c r="P116" s="4">
        <f>IFERROR(VLOOKUP($A116,'서부영업본부 IU'!$A:$G,6,FALSE),0)</f>
        <v>0</v>
      </c>
      <c r="Q116" s="4">
        <f>IFERROR(VLOOKUP($A116,'서부영업본부 IU'!$A:$G,7,FALSE),0)</f>
        <v>0</v>
      </c>
      <c r="R116" s="4" t="b">
        <f t="shared" si="47"/>
        <v>1</v>
      </c>
      <c r="U116" s="7">
        <f t="shared" si="48"/>
        <v>0</v>
      </c>
      <c r="V116" s="4">
        <f t="shared" si="58"/>
        <v>0</v>
      </c>
      <c r="W116" s="4">
        <f t="shared" si="59"/>
        <v>0</v>
      </c>
      <c r="X116" s="4">
        <f t="shared" si="60"/>
        <v>0</v>
      </c>
      <c r="Y116" s="4">
        <f t="shared" si="61"/>
        <v>0</v>
      </c>
      <c r="Z116" s="4" t="b">
        <f t="shared" si="49"/>
        <v>1</v>
      </c>
    </row>
    <row r="117" spans="1:26" ht="16" x14ac:dyDescent="0.25">
      <c r="A117" s="177" t="s">
        <v>412</v>
      </c>
      <c r="B117" s="181">
        <f t="shared" ref="B117" si="75">L117</f>
        <v>1114000</v>
      </c>
      <c r="C117" s="181">
        <f t="shared" ref="C117" si="76">N117</f>
        <v>606000</v>
      </c>
      <c r="D117" s="181">
        <f t="shared" ref="D117" si="77">O117</f>
        <v>0</v>
      </c>
      <c r="E117" s="181">
        <f t="shared" ref="E117" si="78">V117+W117</f>
        <v>41565.574912394019</v>
      </c>
      <c r="F117" s="181">
        <f t="shared" ref="F117" si="79">P117</f>
        <v>338000</v>
      </c>
      <c r="G117" s="181">
        <f t="shared" ref="G117" si="80">Q117</f>
        <v>121000</v>
      </c>
      <c r="H117" s="181">
        <f t="shared" ref="H117" si="81">X117+Y117</f>
        <v>7434.4250876059759</v>
      </c>
      <c r="I117" s="4" t="b">
        <f t="shared" ref="I117" si="82">B117=SUM(C117:H117)</f>
        <v>1</v>
      </c>
      <c r="L117" s="4">
        <f t="shared" si="46"/>
        <v>1114000</v>
      </c>
      <c r="M117" s="4">
        <f>IFERROR(VLOOKUP($A117,'서부영업본부 IU'!$A:$G,3,FALSE),0)</f>
        <v>49000</v>
      </c>
      <c r="N117" s="4">
        <f>IFERROR(VLOOKUP($A117,'서부영업본부 IU'!$A:$G,4,FALSE),0)</f>
        <v>606000</v>
      </c>
      <c r="O117" s="4">
        <f>IFERROR(VLOOKUP($A117,'서부영업본부 IU'!$A:$G,5,FALSE),0)</f>
        <v>0</v>
      </c>
      <c r="P117" s="4">
        <f>IFERROR(VLOOKUP($A117,'서부영업본부 IU'!$A:$G,6,FALSE),0)</f>
        <v>338000</v>
      </c>
      <c r="Q117" s="4">
        <f>IFERROR(VLOOKUP($A117,'서부영업본부 IU'!$A:$G,7,FALSE),0)</f>
        <v>121000</v>
      </c>
      <c r="R117" s="4" t="b">
        <f t="shared" ref="R117" si="83">L117=SUM(M117:Q117)</f>
        <v>1</v>
      </c>
      <c r="U117" s="7">
        <f t="shared" ref="U117" si="84">M117</f>
        <v>49000</v>
      </c>
      <c r="V117" s="4">
        <f t="shared" si="58"/>
        <v>20421.109555110055</v>
      </c>
      <c r="W117" s="4">
        <f t="shared" si="59"/>
        <v>21144.465357283967</v>
      </c>
      <c r="X117" s="4">
        <f t="shared" si="60"/>
        <v>4617.530519910345</v>
      </c>
      <c r="Y117" s="4">
        <f t="shared" si="61"/>
        <v>2816.8945676956305</v>
      </c>
      <c r="Z117" s="4" t="b">
        <f t="shared" ref="Z117" si="85">U117=SUM(V117:Y117)</f>
        <v>1</v>
      </c>
    </row>
    <row r="118" spans="1:26" x14ac:dyDescent="0.25">
      <c r="A118" s="235" t="s">
        <v>413</v>
      </c>
      <c r="B118" s="181">
        <f t="shared" ref="B118" si="86">L118</f>
        <v>0</v>
      </c>
      <c r="C118" s="181">
        <f t="shared" ref="C118" si="87">N118</f>
        <v>0</v>
      </c>
      <c r="D118" s="181">
        <f t="shared" ref="D118" si="88">O118</f>
        <v>0</v>
      </c>
      <c r="E118" s="181">
        <f t="shared" ref="E118" si="89">V118+W118</f>
        <v>0</v>
      </c>
      <c r="F118" s="181">
        <f t="shared" ref="F118" si="90">P118</f>
        <v>0</v>
      </c>
      <c r="G118" s="181">
        <f t="shared" ref="G118" si="91">Q118</f>
        <v>0</v>
      </c>
      <c r="H118" s="181">
        <f t="shared" ref="H118" si="92">X118+Y118</f>
        <v>0</v>
      </c>
      <c r="I118" s="4" t="b">
        <f t="shared" ref="I118" si="93">B118=SUM(C118:H118)</f>
        <v>1</v>
      </c>
      <c r="L118" s="4">
        <f t="shared" ref="L118" si="94">SUM(M118:Q118)</f>
        <v>0</v>
      </c>
      <c r="M118" s="4">
        <f>IFERROR(VLOOKUP($A118,'서부영업본부 IU'!$A:$G,3,FALSE),0)</f>
        <v>0</v>
      </c>
      <c r="N118" s="4">
        <f>IFERROR(VLOOKUP($A118,'서부영업본부 IU'!$A:$G,4,FALSE),0)</f>
        <v>0</v>
      </c>
      <c r="O118" s="4">
        <f>IFERROR(VLOOKUP($A118,'서부영업본부 IU'!$A:$G,5,FALSE),0)</f>
        <v>0</v>
      </c>
      <c r="P118" s="4">
        <f>IFERROR(VLOOKUP($A118,'서부영업본부 IU'!$A:$G,6,FALSE),0)</f>
        <v>0</v>
      </c>
      <c r="Q118" s="4">
        <f>IFERROR(VLOOKUP($A118,'서부영업본부 IU'!$A:$G,7,FALSE),0)</f>
        <v>0</v>
      </c>
      <c r="R118" s="4" t="b">
        <f t="shared" ref="R118" si="95">L118=SUM(M118:Q118)</f>
        <v>1</v>
      </c>
      <c r="U118" s="7">
        <f t="shared" ref="U118" si="96">M118</f>
        <v>0</v>
      </c>
      <c r="V118" s="4">
        <f t="shared" si="58"/>
        <v>0</v>
      </c>
      <c r="W118" s="4">
        <f t="shared" si="59"/>
        <v>0</v>
      </c>
      <c r="X118" s="4">
        <f t="shared" si="60"/>
        <v>0</v>
      </c>
      <c r="Y118" s="4">
        <f t="shared" si="61"/>
        <v>0</v>
      </c>
      <c r="Z118" s="4" t="b">
        <f t="shared" ref="Z118" si="97">U118=SUM(V118:Y118)</f>
        <v>1</v>
      </c>
    </row>
    <row r="119" spans="1:26" ht="16" x14ac:dyDescent="0.25">
      <c r="A119" s="24" t="s">
        <v>155</v>
      </c>
      <c r="B119" s="49">
        <f t="shared" si="56"/>
        <v>200000</v>
      </c>
      <c r="C119" s="49">
        <f t="shared" si="50"/>
        <v>0</v>
      </c>
      <c r="D119" s="49">
        <f t="shared" si="51"/>
        <v>0</v>
      </c>
      <c r="E119" s="49">
        <f t="shared" si="52"/>
        <v>169655.4078056899</v>
      </c>
      <c r="F119" s="49">
        <f t="shared" si="53"/>
        <v>0</v>
      </c>
      <c r="G119" s="49">
        <f t="shared" si="54"/>
        <v>0</v>
      </c>
      <c r="H119" s="49">
        <f t="shared" si="55"/>
        <v>30344.592194310106</v>
      </c>
      <c r="I119" s="4" t="b">
        <f t="shared" si="45"/>
        <v>1</v>
      </c>
      <c r="L119" s="4">
        <f t="shared" si="46"/>
        <v>200000</v>
      </c>
      <c r="M119" s="4">
        <f>IFERROR(VLOOKUP($A119,'서부영업본부 IU'!$A:$G,3,FALSE),0)</f>
        <v>200000</v>
      </c>
      <c r="N119" s="4">
        <f>IFERROR(VLOOKUP($A119,'서부영업본부 IU'!$A:$G,4,FALSE),0)</f>
        <v>0</v>
      </c>
      <c r="O119" s="4">
        <f>IFERROR(VLOOKUP($A119,'서부영업본부 IU'!$A:$G,5,FALSE),0)</f>
        <v>0</v>
      </c>
      <c r="P119" s="4">
        <f>IFERROR(VLOOKUP($A119,'서부영업본부 IU'!$A:$G,6,FALSE),0)</f>
        <v>0</v>
      </c>
      <c r="Q119" s="4">
        <f>IFERROR(VLOOKUP($A119,'서부영업본부 IU'!$A:$G,7,FALSE),0)</f>
        <v>0</v>
      </c>
      <c r="R119" s="4" t="b">
        <f t="shared" si="47"/>
        <v>1</v>
      </c>
      <c r="U119" s="7">
        <f t="shared" si="48"/>
        <v>200000</v>
      </c>
      <c r="V119" s="4">
        <f t="shared" si="58"/>
        <v>83351.467571877773</v>
      </c>
      <c r="W119" s="4">
        <f t="shared" si="59"/>
        <v>86303.940233812114</v>
      </c>
      <c r="X119" s="4">
        <f t="shared" si="60"/>
        <v>18847.063346572839</v>
      </c>
      <c r="Y119" s="4">
        <f t="shared" si="61"/>
        <v>11497.528847737267</v>
      </c>
      <c r="Z119" s="4" t="b">
        <f t="shared" si="49"/>
        <v>1</v>
      </c>
    </row>
    <row r="120" spans="1:26" ht="16" x14ac:dyDescent="0.25">
      <c r="A120" s="23" t="s">
        <v>156</v>
      </c>
      <c r="B120" s="49">
        <f t="shared" si="56"/>
        <v>0</v>
      </c>
      <c r="C120" s="49">
        <f t="shared" si="50"/>
        <v>0</v>
      </c>
      <c r="D120" s="49">
        <f t="shared" si="51"/>
        <v>0</v>
      </c>
      <c r="E120" s="49">
        <f t="shared" si="52"/>
        <v>0</v>
      </c>
      <c r="F120" s="49">
        <f t="shared" si="53"/>
        <v>0</v>
      </c>
      <c r="G120" s="49">
        <f t="shared" si="54"/>
        <v>0</v>
      </c>
      <c r="H120" s="49">
        <f t="shared" si="55"/>
        <v>0</v>
      </c>
      <c r="I120" s="4" t="b">
        <f t="shared" si="45"/>
        <v>1</v>
      </c>
      <c r="L120" s="4">
        <f t="shared" si="46"/>
        <v>0</v>
      </c>
      <c r="M120" s="4">
        <f>IFERROR(VLOOKUP($A120,'서부영업본부 IU'!$A:$G,3,FALSE),0)</f>
        <v>0</v>
      </c>
      <c r="N120" s="4">
        <f>IFERROR(VLOOKUP($A120,'서부영업본부 IU'!$A:$G,4,FALSE),0)</f>
        <v>0</v>
      </c>
      <c r="O120" s="4">
        <f>IFERROR(VLOOKUP($A120,'서부영업본부 IU'!$A:$G,5,FALSE),0)</f>
        <v>0</v>
      </c>
      <c r="P120" s="4">
        <f>IFERROR(VLOOKUP($A120,'서부영업본부 IU'!$A:$G,6,FALSE),0)</f>
        <v>0</v>
      </c>
      <c r="Q120" s="4">
        <f>IFERROR(VLOOKUP($A120,'서부영업본부 IU'!$A:$G,7,FALSE),0)</f>
        <v>0</v>
      </c>
      <c r="R120" s="4" t="b">
        <f t="shared" si="47"/>
        <v>1</v>
      </c>
      <c r="U120" s="7">
        <f t="shared" si="48"/>
        <v>0</v>
      </c>
      <c r="V120" s="4">
        <f t="shared" si="58"/>
        <v>0</v>
      </c>
      <c r="W120" s="4">
        <f t="shared" si="59"/>
        <v>0</v>
      </c>
      <c r="X120" s="4">
        <f t="shared" si="60"/>
        <v>0</v>
      </c>
      <c r="Y120" s="4">
        <f t="shared" si="61"/>
        <v>0</v>
      </c>
      <c r="Z120" s="4" t="b">
        <f t="shared" si="49"/>
        <v>1</v>
      </c>
    </row>
    <row r="121" spans="1:26" ht="16" x14ac:dyDescent="0.25">
      <c r="A121" s="23" t="s">
        <v>219</v>
      </c>
      <c r="B121" s="49">
        <f t="shared" si="56"/>
        <v>0</v>
      </c>
      <c r="C121" s="49">
        <f t="shared" si="50"/>
        <v>0</v>
      </c>
      <c r="D121" s="49">
        <f t="shared" si="51"/>
        <v>0</v>
      </c>
      <c r="E121" s="49">
        <f t="shared" si="52"/>
        <v>0</v>
      </c>
      <c r="F121" s="49">
        <f t="shared" si="53"/>
        <v>0</v>
      </c>
      <c r="G121" s="49">
        <f t="shared" si="54"/>
        <v>0</v>
      </c>
      <c r="H121" s="49">
        <f t="shared" si="55"/>
        <v>0</v>
      </c>
      <c r="I121" s="4" t="b">
        <f t="shared" si="45"/>
        <v>1</v>
      </c>
      <c r="L121" s="4">
        <f t="shared" si="46"/>
        <v>0</v>
      </c>
      <c r="M121" s="4">
        <f>IFERROR(VLOOKUP($A121,'서부영업본부 IU'!$A:$G,3,FALSE),0)</f>
        <v>0</v>
      </c>
      <c r="N121" s="4">
        <f>IFERROR(VLOOKUP($A121,'서부영업본부 IU'!$A:$G,4,FALSE),0)</f>
        <v>0</v>
      </c>
      <c r="O121" s="4">
        <f>IFERROR(VLOOKUP($A121,'서부영업본부 IU'!$A:$G,5,FALSE),0)</f>
        <v>0</v>
      </c>
      <c r="P121" s="4">
        <f>IFERROR(VLOOKUP($A121,'서부영업본부 IU'!$A:$G,6,FALSE),0)</f>
        <v>0</v>
      </c>
      <c r="Q121" s="4">
        <f>IFERROR(VLOOKUP($A121,'서부영업본부 IU'!$A:$G,7,FALSE),0)</f>
        <v>0</v>
      </c>
      <c r="R121" s="4" t="b">
        <f t="shared" si="47"/>
        <v>1</v>
      </c>
      <c r="U121" s="7">
        <f t="shared" si="48"/>
        <v>0</v>
      </c>
      <c r="V121" s="4">
        <f t="shared" si="58"/>
        <v>0</v>
      </c>
      <c r="W121" s="4">
        <f t="shared" si="59"/>
        <v>0</v>
      </c>
      <c r="X121" s="4">
        <f t="shared" si="60"/>
        <v>0</v>
      </c>
      <c r="Y121" s="4">
        <f t="shared" si="61"/>
        <v>0</v>
      </c>
      <c r="Z121" s="4" t="b">
        <f t="shared" si="49"/>
        <v>1</v>
      </c>
    </row>
    <row r="122" spans="1:26" ht="16" x14ac:dyDescent="0.25">
      <c r="A122" s="23" t="s">
        <v>157</v>
      </c>
      <c r="B122" s="49">
        <f t="shared" si="56"/>
        <v>200000</v>
      </c>
      <c r="C122" s="49">
        <f t="shared" si="50"/>
        <v>0</v>
      </c>
      <c r="D122" s="49">
        <f t="shared" si="51"/>
        <v>0</v>
      </c>
      <c r="E122" s="49">
        <f t="shared" si="52"/>
        <v>169655.4078056899</v>
      </c>
      <c r="F122" s="49">
        <f t="shared" si="53"/>
        <v>0</v>
      </c>
      <c r="G122" s="49">
        <f t="shared" si="54"/>
        <v>0</v>
      </c>
      <c r="H122" s="49">
        <f t="shared" si="55"/>
        <v>30344.592194310106</v>
      </c>
      <c r="I122" s="4" t="b">
        <f t="shared" si="45"/>
        <v>1</v>
      </c>
      <c r="L122" s="4">
        <f t="shared" si="46"/>
        <v>200000</v>
      </c>
      <c r="M122" s="4">
        <f>IFERROR(VLOOKUP($A122,'서부영업본부 IU'!$A:$G,3,FALSE),0)</f>
        <v>200000</v>
      </c>
      <c r="N122" s="4">
        <f>IFERROR(VLOOKUP($A122,'서부영업본부 IU'!$A:$G,4,FALSE),0)</f>
        <v>0</v>
      </c>
      <c r="O122" s="4">
        <f>IFERROR(VLOOKUP($A122,'서부영업본부 IU'!$A:$G,5,FALSE),0)</f>
        <v>0</v>
      </c>
      <c r="P122" s="4">
        <f>IFERROR(VLOOKUP($A122,'서부영업본부 IU'!$A:$G,6,FALSE),0)</f>
        <v>0</v>
      </c>
      <c r="Q122" s="4">
        <f>IFERROR(VLOOKUP($A122,'서부영업본부 IU'!$A:$G,7,FALSE),0)</f>
        <v>0</v>
      </c>
      <c r="R122" s="4" t="b">
        <f t="shared" si="47"/>
        <v>1</v>
      </c>
      <c r="U122" s="7">
        <f t="shared" si="48"/>
        <v>200000</v>
      </c>
      <c r="V122" s="4">
        <f t="shared" si="58"/>
        <v>83351.467571877773</v>
      </c>
      <c r="W122" s="4">
        <f t="shared" si="59"/>
        <v>86303.940233812114</v>
      </c>
      <c r="X122" s="4">
        <f t="shared" si="60"/>
        <v>18847.063346572839</v>
      </c>
      <c r="Y122" s="4">
        <f t="shared" si="61"/>
        <v>11497.528847737267</v>
      </c>
      <c r="Z122" s="4" t="b">
        <f t="shared" si="49"/>
        <v>1</v>
      </c>
    </row>
    <row r="123" spans="1:26" ht="16" x14ac:dyDescent="0.25">
      <c r="A123" s="24" t="s">
        <v>63</v>
      </c>
      <c r="B123" s="49">
        <f t="shared" si="56"/>
        <v>1598586</v>
      </c>
      <c r="C123" s="49">
        <f t="shared" si="50"/>
        <v>338510</v>
      </c>
      <c r="D123" s="49">
        <f t="shared" si="51"/>
        <v>461350</v>
      </c>
      <c r="E123" s="49">
        <f t="shared" si="52"/>
        <v>5089.662234170697</v>
      </c>
      <c r="F123" s="49">
        <f t="shared" si="53"/>
        <v>663526</v>
      </c>
      <c r="G123" s="49">
        <f t="shared" si="54"/>
        <v>129200</v>
      </c>
      <c r="H123" s="49">
        <f t="shared" si="55"/>
        <v>910.33776582930318</v>
      </c>
      <c r="I123" s="4" t="b">
        <f t="shared" si="45"/>
        <v>1</v>
      </c>
      <c r="L123" s="4">
        <f t="shared" si="46"/>
        <v>1598586</v>
      </c>
      <c r="M123" s="4">
        <f>IFERROR(VLOOKUP($A123,'서부영업본부 IU'!$A:$G,3,FALSE),0)</f>
        <v>6000</v>
      </c>
      <c r="N123" s="4">
        <f>IFERROR(VLOOKUP($A123,'서부영업본부 IU'!$A:$G,4,FALSE),0)</f>
        <v>338510</v>
      </c>
      <c r="O123" s="4">
        <f>IFERROR(VLOOKUP($A123,'서부영업본부 IU'!$A:$G,5,FALSE),0)</f>
        <v>461350</v>
      </c>
      <c r="P123" s="4">
        <f>IFERROR(VLOOKUP($A123,'서부영업본부 IU'!$A:$G,6,FALSE),0)</f>
        <v>663526</v>
      </c>
      <c r="Q123" s="4">
        <f>IFERROR(VLOOKUP($A123,'서부영업본부 IU'!$A:$G,7,FALSE),0)</f>
        <v>129200</v>
      </c>
      <c r="R123" s="4" t="b">
        <f t="shared" si="47"/>
        <v>1</v>
      </c>
      <c r="U123" s="7">
        <f t="shared" si="48"/>
        <v>6000</v>
      </c>
      <c r="V123" s="4">
        <f t="shared" si="58"/>
        <v>2500.5440271563334</v>
      </c>
      <c r="W123" s="4">
        <f t="shared" si="59"/>
        <v>2589.1182070143636</v>
      </c>
      <c r="X123" s="4">
        <f t="shared" si="60"/>
        <v>565.41190039718515</v>
      </c>
      <c r="Y123" s="4">
        <f t="shared" si="61"/>
        <v>344.92586543211797</v>
      </c>
      <c r="Z123" s="4" t="b">
        <f t="shared" si="49"/>
        <v>1</v>
      </c>
    </row>
    <row r="124" spans="1:26" ht="16" x14ac:dyDescent="0.25">
      <c r="A124" s="23" t="s">
        <v>64</v>
      </c>
      <c r="B124" s="49">
        <f t="shared" si="56"/>
        <v>0</v>
      </c>
      <c r="C124" s="49">
        <f t="shared" si="50"/>
        <v>0</v>
      </c>
      <c r="D124" s="49">
        <f t="shared" si="51"/>
        <v>0</v>
      </c>
      <c r="E124" s="49">
        <f t="shared" si="52"/>
        <v>0</v>
      </c>
      <c r="F124" s="49">
        <f t="shared" si="53"/>
        <v>0</v>
      </c>
      <c r="G124" s="49">
        <f t="shared" si="54"/>
        <v>0</v>
      </c>
      <c r="H124" s="49">
        <f t="shared" si="55"/>
        <v>0</v>
      </c>
      <c r="I124" s="4" t="b">
        <f t="shared" si="45"/>
        <v>1</v>
      </c>
      <c r="L124" s="4">
        <f t="shared" si="46"/>
        <v>0</v>
      </c>
      <c r="M124" s="4">
        <f>IFERROR(VLOOKUP($A124,'서부영업본부 IU'!$A:$G,3,FALSE),0)</f>
        <v>0</v>
      </c>
      <c r="N124" s="4">
        <f>IFERROR(VLOOKUP($A124,'서부영업본부 IU'!$A:$G,4,FALSE),0)</f>
        <v>0</v>
      </c>
      <c r="O124" s="4">
        <f>IFERROR(VLOOKUP($A124,'서부영업본부 IU'!$A:$G,5,FALSE),0)</f>
        <v>0</v>
      </c>
      <c r="P124" s="4">
        <f>IFERROR(VLOOKUP($A124,'서부영업본부 IU'!$A:$G,6,FALSE),0)</f>
        <v>0</v>
      </c>
      <c r="Q124" s="4">
        <f>IFERROR(VLOOKUP($A124,'서부영업본부 IU'!$A:$G,7,FALSE),0)</f>
        <v>0</v>
      </c>
      <c r="R124" s="4" t="b">
        <f t="shared" si="47"/>
        <v>1</v>
      </c>
      <c r="U124" s="7">
        <f t="shared" si="48"/>
        <v>0</v>
      </c>
      <c r="V124" s="4">
        <f t="shared" si="58"/>
        <v>0</v>
      </c>
      <c r="W124" s="4">
        <f t="shared" si="59"/>
        <v>0</v>
      </c>
      <c r="X124" s="4">
        <f t="shared" si="60"/>
        <v>0</v>
      </c>
      <c r="Y124" s="4">
        <f t="shared" si="61"/>
        <v>0</v>
      </c>
      <c r="Z124" s="4" t="b">
        <f t="shared" si="49"/>
        <v>1</v>
      </c>
    </row>
    <row r="125" spans="1:26" ht="16" x14ac:dyDescent="0.25">
      <c r="A125" s="23" t="s">
        <v>65</v>
      </c>
      <c r="B125" s="49">
        <f t="shared" si="56"/>
        <v>0</v>
      </c>
      <c r="C125" s="49">
        <f t="shared" si="50"/>
        <v>0</v>
      </c>
      <c r="D125" s="49">
        <f t="shared" si="51"/>
        <v>0</v>
      </c>
      <c r="E125" s="49">
        <f t="shared" si="52"/>
        <v>0</v>
      </c>
      <c r="F125" s="49">
        <f t="shared" si="53"/>
        <v>0</v>
      </c>
      <c r="G125" s="49">
        <f t="shared" si="54"/>
        <v>0</v>
      </c>
      <c r="H125" s="49">
        <f t="shared" si="55"/>
        <v>0</v>
      </c>
      <c r="I125" s="4" t="b">
        <f t="shared" si="45"/>
        <v>1</v>
      </c>
      <c r="L125" s="4">
        <f t="shared" si="46"/>
        <v>0</v>
      </c>
      <c r="M125" s="4">
        <f>IFERROR(VLOOKUP($A125,'서부영업본부 IU'!$A:$G,3,FALSE),0)</f>
        <v>0</v>
      </c>
      <c r="N125" s="4">
        <f>IFERROR(VLOOKUP($A125,'서부영업본부 IU'!$A:$G,4,FALSE),0)</f>
        <v>0</v>
      </c>
      <c r="O125" s="4">
        <f>IFERROR(VLOOKUP($A125,'서부영업본부 IU'!$A:$G,5,FALSE),0)</f>
        <v>0</v>
      </c>
      <c r="P125" s="4">
        <f>IFERROR(VLOOKUP($A125,'서부영업본부 IU'!$A:$G,6,FALSE),0)</f>
        <v>0</v>
      </c>
      <c r="Q125" s="4">
        <f>IFERROR(VLOOKUP($A125,'서부영업본부 IU'!$A:$G,7,FALSE),0)</f>
        <v>0</v>
      </c>
      <c r="R125" s="4" t="b">
        <f t="shared" si="47"/>
        <v>1</v>
      </c>
      <c r="U125" s="7">
        <f t="shared" si="48"/>
        <v>0</v>
      </c>
      <c r="V125" s="4">
        <f t="shared" si="58"/>
        <v>0</v>
      </c>
      <c r="W125" s="4">
        <f t="shared" si="59"/>
        <v>0</v>
      </c>
      <c r="X125" s="4">
        <f t="shared" si="60"/>
        <v>0</v>
      </c>
      <c r="Y125" s="4">
        <f t="shared" si="61"/>
        <v>0</v>
      </c>
      <c r="Z125" s="4" t="b">
        <f t="shared" si="49"/>
        <v>1</v>
      </c>
    </row>
    <row r="126" spans="1:26" ht="16" x14ac:dyDescent="0.25">
      <c r="A126" s="23" t="s">
        <v>66</v>
      </c>
      <c r="B126" s="49">
        <f t="shared" si="56"/>
        <v>550026</v>
      </c>
      <c r="C126" s="49">
        <f t="shared" si="50"/>
        <v>0</v>
      </c>
      <c r="D126" s="49">
        <f t="shared" si="51"/>
        <v>0</v>
      </c>
      <c r="E126" s="49">
        <f t="shared" si="52"/>
        <v>0</v>
      </c>
      <c r="F126" s="49">
        <f t="shared" si="53"/>
        <v>550026</v>
      </c>
      <c r="G126" s="49">
        <f t="shared" si="54"/>
        <v>0</v>
      </c>
      <c r="H126" s="49">
        <f t="shared" si="55"/>
        <v>0</v>
      </c>
      <c r="I126" s="4" t="b">
        <f t="shared" si="45"/>
        <v>1</v>
      </c>
      <c r="L126" s="4">
        <f t="shared" si="46"/>
        <v>550026</v>
      </c>
      <c r="M126" s="4">
        <f>IFERROR(VLOOKUP($A126,'서부영업본부 IU'!$A:$G,3,FALSE),0)</f>
        <v>0</v>
      </c>
      <c r="N126" s="4">
        <f>IFERROR(VLOOKUP($A126,'서부영업본부 IU'!$A:$G,4,FALSE),0)</f>
        <v>0</v>
      </c>
      <c r="O126" s="4">
        <f>IFERROR(VLOOKUP($A126,'서부영업본부 IU'!$A:$G,5,FALSE),0)</f>
        <v>0</v>
      </c>
      <c r="P126" s="4">
        <f>IFERROR(VLOOKUP($A126,'서부영업본부 IU'!$A:$G,6,FALSE),0)</f>
        <v>550026</v>
      </c>
      <c r="Q126" s="4">
        <f>IFERROR(VLOOKUP($A126,'서부영업본부 IU'!$A:$G,7,FALSE),0)</f>
        <v>0</v>
      </c>
      <c r="R126" s="4" t="b">
        <f t="shared" si="47"/>
        <v>1</v>
      </c>
      <c r="U126" s="7">
        <f t="shared" si="48"/>
        <v>0</v>
      </c>
      <c r="V126" s="4">
        <f t="shared" si="58"/>
        <v>0</v>
      </c>
      <c r="W126" s="4">
        <f t="shared" si="59"/>
        <v>0</v>
      </c>
      <c r="X126" s="4">
        <f t="shared" si="60"/>
        <v>0</v>
      </c>
      <c r="Y126" s="4">
        <f t="shared" si="61"/>
        <v>0</v>
      </c>
      <c r="Z126" s="4" t="b">
        <f t="shared" si="49"/>
        <v>1</v>
      </c>
    </row>
    <row r="127" spans="1:26" ht="16" x14ac:dyDescent="0.25">
      <c r="A127" s="23" t="s">
        <v>67</v>
      </c>
      <c r="B127" s="49">
        <f t="shared" si="56"/>
        <v>1048560</v>
      </c>
      <c r="C127" s="49">
        <f t="shared" si="50"/>
        <v>338510</v>
      </c>
      <c r="D127" s="49">
        <f t="shared" si="51"/>
        <v>461350</v>
      </c>
      <c r="E127" s="49">
        <f t="shared" si="52"/>
        <v>5089.662234170697</v>
      </c>
      <c r="F127" s="49">
        <f t="shared" si="53"/>
        <v>113500</v>
      </c>
      <c r="G127" s="49">
        <f t="shared" si="54"/>
        <v>129200</v>
      </c>
      <c r="H127" s="49">
        <f t="shared" si="55"/>
        <v>910.33776582930318</v>
      </c>
      <c r="I127" s="4" t="b">
        <f t="shared" si="45"/>
        <v>1</v>
      </c>
      <c r="L127" s="4">
        <f t="shared" si="46"/>
        <v>1048560</v>
      </c>
      <c r="M127" s="4">
        <f>IFERROR(VLOOKUP($A127,'서부영업본부 IU'!$A:$G,3,FALSE),0)</f>
        <v>6000</v>
      </c>
      <c r="N127" s="4">
        <f>IFERROR(VLOOKUP($A127,'서부영업본부 IU'!$A:$G,4,FALSE),0)</f>
        <v>338510</v>
      </c>
      <c r="O127" s="4">
        <f>IFERROR(VLOOKUP($A127,'서부영업본부 IU'!$A:$G,5,FALSE),0)</f>
        <v>461350</v>
      </c>
      <c r="P127" s="4">
        <f>IFERROR(VLOOKUP($A127,'서부영업본부 IU'!$A:$G,6,FALSE),0)</f>
        <v>113500</v>
      </c>
      <c r="Q127" s="4">
        <f>IFERROR(VLOOKUP($A127,'서부영업본부 IU'!$A:$G,7,FALSE),0)</f>
        <v>129200</v>
      </c>
      <c r="R127" s="4" t="b">
        <f t="shared" si="47"/>
        <v>1</v>
      </c>
      <c r="U127" s="7">
        <f t="shared" si="48"/>
        <v>6000</v>
      </c>
      <c r="V127" s="4">
        <f t="shared" si="58"/>
        <v>2500.5440271563334</v>
      </c>
      <c r="W127" s="4">
        <f t="shared" si="59"/>
        <v>2589.1182070143636</v>
      </c>
      <c r="X127" s="4">
        <f t="shared" si="60"/>
        <v>565.41190039718515</v>
      </c>
      <c r="Y127" s="4">
        <f t="shared" si="61"/>
        <v>344.92586543211797</v>
      </c>
      <c r="Z127" s="4" t="b">
        <f t="shared" si="49"/>
        <v>1</v>
      </c>
    </row>
    <row r="128" spans="1:26" ht="16" x14ac:dyDescent="0.25">
      <c r="A128" s="25" t="s">
        <v>220</v>
      </c>
      <c r="B128" s="49">
        <f t="shared" si="56"/>
        <v>0</v>
      </c>
      <c r="C128" s="49">
        <f t="shared" si="50"/>
        <v>0</v>
      </c>
      <c r="D128" s="49">
        <f t="shared" si="51"/>
        <v>0</v>
      </c>
      <c r="E128" s="49">
        <f t="shared" si="52"/>
        <v>0</v>
      </c>
      <c r="F128" s="49">
        <f t="shared" si="53"/>
        <v>0</v>
      </c>
      <c r="G128" s="49">
        <f t="shared" si="54"/>
        <v>0</v>
      </c>
      <c r="H128" s="49">
        <f t="shared" si="55"/>
        <v>0</v>
      </c>
      <c r="I128" s="4" t="b">
        <f t="shared" si="45"/>
        <v>1</v>
      </c>
      <c r="L128" s="4">
        <f t="shared" si="46"/>
        <v>0</v>
      </c>
      <c r="M128" s="4">
        <f>IFERROR(VLOOKUP($A128,'서부영업본부 IU'!$A:$G,3,FALSE),0)</f>
        <v>0</v>
      </c>
      <c r="N128" s="4">
        <f>IFERROR(VLOOKUP($A128,'서부영업본부 IU'!$A:$G,4,FALSE),0)</f>
        <v>0</v>
      </c>
      <c r="O128" s="4">
        <f>IFERROR(VLOOKUP($A128,'서부영업본부 IU'!$A:$G,5,FALSE),0)</f>
        <v>0</v>
      </c>
      <c r="P128" s="4">
        <f>IFERROR(VLOOKUP($A128,'서부영업본부 IU'!$A:$G,6,FALSE),0)</f>
        <v>0</v>
      </c>
      <c r="Q128" s="4">
        <f>IFERROR(VLOOKUP($A128,'서부영업본부 IU'!$A:$G,7,FALSE),0)</f>
        <v>0</v>
      </c>
      <c r="R128" s="4" t="b">
        <f t="shared" si="47"/>
        <v>1</v>
      </c>
      <c r="U128" s="7">
        <f t="shared" si="48"/>
        <v>0</v>
      </c>
      <c r="V128" s="4">
        <f t="shared" si="58"/>
        <v>0</v>
      </c>
      <c r="W128" s="4">
        <f t="shared" si="59"/>
        <v>0</v>
      </c>
      <c r="X128" s="4">
        <f t="shared" si="60"/>
        <v>0</v>
      </c>
      <c r="Y128" s="4">
        <f t="shared" si="61"/>
        <v>0</v>
      </c>
      <c r="Z128" s="4" t="b">
        <f t="shared" si="49"/>
        <v>1</v>
      </c>
    </row>
    <row r="129" spans="1:26" ht="16" x14ac:dyDescent="0.25">
      <c r="A129" s="28" t="s">
        <v>221</v>
      </c>
      <c r="B129" s="49">
        <f t="shared" si="56"/>
        <v>0</v>
      </c>
      <c r="C129" s="49">
        <f t="shared" si="50"/>
        <v>0</v>
      </c>
      <c r="D129" s="49">
        <f t="shared" si="51"/>
        <v>0</v>
      </c>
      <c r="E129" s="49">
        <f t="shared" si="52"/>
        <v>0</v>
      </c>
      <c r="F129" s="49">
        <f t="shared" si="53"/>
        <v>0</v>
      </c>
      <c r="G129" s="49">
        <f t="shared" si="54"/>
        <v>0</v>
      </c>
      <c r="H129" s="49">
        <f t="shared" si="55"/>
        <v>0</v>
      </c>
      <c r="I129" s="4" t="b">
        <f t="shared" si="45"/>
        <v>1</v>
      </c>
      <c r="L129" s="4">
        <f t="shared" si="46"/>
        <v>0</v>
      </c>
      <c r="M129" s="4">
        <f>IFERROR(VLOOKUP($A129,'서부영업본부 IU'!$A:$G,3,FALSE),0)</f>
        <v>0</v>
      </c>
      <c r="N129" s="4">
        <f>IFERROR(VLOOKUP($A129,'서부영업본부 IU'!$A:$G,4,FALSE),0)</f>
        <v>0</v>
      </c>
      <c r="O129" s="4">
        <f>IFERROR(VLOOKUP($A129,'서부영업본부 IU'!$A:$G,5,FALSE),0)</f>
        <v>0</v>
      </c>
      <c r="P129" s="4">
        <f>IFERROR(VLOOKUP($A129,'서부영업본부 IU'!$A:$G,6,FALSE),0)</f>
        <v>0</v>
      </c>
      <c r="Q129" s="4">
        <f>IFERROR(VLOOKUP($A129,'서부영업본부 IU'!$A:$G,7,FALSE),0)</f>
        <v>0</v>
      </c>
      <c r="R129" s="4" t="b">
        <f t="shared" si="47"/>
        <v>1</v>
      </c>
      <c r="U129" s="7">
        <f t="shared" si="48"/>
        <v>0</v>
      </c>
      <c r="V129" s="4">
        <f t="shared" si="58"/>
        <v>0</v>
      </c>
      <c r="W129" s="4">
        <f t="shared" si="59"/>
        <v>0</v>
      </c>
      <c r="X129" s="4">
        <f t="shared" si="60"/>
        <v>0</v>
      </c>
      <c r="Y129" s="4">
        <f t="shared" si="61"/>
        <v>0</v>
      </c>
      <c r="Z129" s="4" t="b">
        <f t="shared" si="49"/>
        <v>1</v>
      </c>
    </row>
    <row r="130" spans="1:26" ht="16" x14ac:dyDescent="0.25">
      <c r="A130" s="24" t="s">
        <v>68</v>
      </c>
      <c r="B130" s="49">
        <f t="shared" si="56"/>
        <v>16709259</v>
      </c>
      <c r="C130" s="49">
        <f t="shared" si="50"/>
        <v>4427054</v>
      </c>
      <c r="D130" s="49">
        <f t="shared" si="51"/>
        <v>11661120</v>
      </c>
      <c r="E130" s="49">
        <f t="shared" si="52"/>
        <v>83148.115365568621</v>
      </c>
      <c r="F130" s="49">
        <f t="shared" si="53"/>
        <v>523065</v>
      </c>
      <c r="G130" s="49">
        <f t="shared" si="54"/>
        <v>0</v>
      </c>
      <c r="H130" s="49">
        <f t="shared" si="55"/>
        <v>14871.884634431381</v>
      </c>
      <c r="I130" s="4" t="b">
        <f t="shared" si="45"/>
        <v>1</v>
      </c>
      <c r="L130" s="4">
        <f t="shared" si="46"/>
        <v>16709259</v>
      </c>
      <c r="M130" s="4">
        <f>IFERROR(VLOOKUP($A130,'서부영업본부 IU'!$A:$G,3,FALSE),0)</f>
        <v>98020</v>
      </c>
      <c r="N130" s="4">
        <f>IFERROR(VLOOKUP($A130,'서부영업본부 IU'!$A:$G,4,FALSE),0)</f>
        <v>4427054</v>
      </c>
      <c r="O130" s="4">
        <f>IFERROR(VLOOKUP($A130,'서부영업본부 IU'!$A:$G,5,FALSE),0)</f>
        <v>11661120</v>
      </c>
      <c r="P130" s="4">
        <f>IFERROR(VLOOKUP($A130,'서부영업본부 IU'!$A:$G,6,FALSE),0)</f>
        <v>523065</v>
      </c>
      <c r="Q130" s="4">
        <f>IFERROR(VLOOKUP($A130,'서부영업본부 IU'!$A:$G,7,FALSE),0)</f>
        <v>0</v>
      </c>
      <c r="R130" s="4" t="b">
        <f t="shared" si="47"/>
        <v>1</v>
      </c>
      <c r="U130" s="7">
        <f t="shared" si="48"/>
        <v>98020</v>
      </c>
      <c r="V130" s="4">
        <f t="shared" si="58"/>
        <v>40850.554256977302</v>
      </c>
      <c r="W130" s="4">
        <f t="shared" si="59"/>
        <v>42297.561108591319</v>
      </c>
      <c r="X130" s="4">
        <f t="shared" si="60"/>
        <v>9236.9457461553466</v>
      </c>
      <c r="Y130" s="4">
        <f t="shared" si="61"/>
        <v>5634.938888276034</v>
      </c>
      <c r="Z130" s="4" t="b">
        <f t="shared" si="49"/>
        <v>1</v>
      </c>
    </row>
    <row r="131" spans="1:26" ht="16" x14ac:dyDescent="0.25">
      <c r="A131" s="23" t="s">
        <v>69</v>
      </c>
      <c r="B131" s="49">
        <f t="shared" si="56"/>
        <v>16709259</v>
      </c>
      <c r="C131" s="49">
        <f t="shared" si="50"/>
        <v>4427054</v>
      </c>
      <c r="D131" s="49">
        <f t="shared" si="51"/>
        <v>11661120</v>
      </c>
      <c r="E131" s="49">
        <f t="shared" si="52"/>
        <v>83148.115365568621</v>
      </c>
      <c r="F131" s="49">
        <f t="shared" si="53"/>
        <v>523065</v>
      </c>
      <c r="G131" s="49">
        <f t="shared" si="54"/>
        <v>0</v>
      </c>
      <c r="H131" s="49">
        <f t="shared" si="55"/>
        <v>14871.884634431381</v>
      </c>
      <c r="I131" s="4" t="b">
        <f t="shared" si="45"/>
        <v>1</v>
      </c>
      <c r="L131" s="4">
        <f t="shared" si="46"/>
        <v>16709259</v>
      </c>
      <c r="M131" s="4">
        <f>IFERROR(VLOOKUP($A131,'서부영업본부 IU'!$A:$G,3,FALSE),0)</f>
        <v>98020</v>
      </c>
      <c r="N131" s="4">
        <f>IFERROR(VLOOKUP($A131,'서부영업본부 IU'!$A:$G,4,FALSE),0)</f>
        <v>4427054</v>
      </c>
      <c r="O131" s="4">
        <f>IFERROR(VLOOKUP($A131,'서부영업본부 IU'!$A:$G,5,FALSE),0)</f>
        <v>11661120</v>
      </c>
      <c r="P131" s="4">
        <f>IFERROR(VLOOKUP($A131,'서부영업본부 IU'!$A:$G,6,FALSE),0)</f>
        <v>523065</v>
      </c>
      <c r="Q131" s="4">
        <f>IFERROR(VLOOKUP($A131,'서부영업본부 IU'!$A:$G,7,FALSE),0)</f>
        <v>0</v>
      </c>
      <c r="R131" s="4" t="b">
        <f t="shared" si="47"/>
        <v>1</v>
      </c>
      <c r="U131" s="7">
        <f t="shared" si="48"/>
        <v>98020</v>
      </c>
      <c r="V131" s="4">
        <f t="shared" si="58"/>
        <v>40850.554256977302</v>
      </c>
      <c r="W131" s="4">
        <f t="shared" si="59"/>
        <v>42297.561108591319</v>
      </c>
      <c r="X131" s="4">
        <f t="shared" si="60"/>
        <v>9236.9457461553466</v>
      </c>
      <c r="Y131" s="4">
        <f t="shared" si="61"/>
        <v>5634.938888276034</v>
      </c>
      <c r="Z131" s="4" t="b">
        <f t="shared" si="49"/>
        <v>1</v>
      </c>
    </row>
    <row r="132" spans="1:26" ht="16" x14ac:dyDescent="0.25">
      <c r="A132" s="23" t="s">
        <v>345</v>
      </c>
      <c r="B132" s="49">
        <f t="shared" ref="B132" si="98">L132</f>
        <v>0</v>
      </c>
      <c r="C132" s="49">
        <f t="shared" si="50"/>
        <v>0</v>
      </c>
      <c r="D132" s="49">
        <f t="shared" si="51"/>
        <v>0</v>
      </c>
      <c r="E132" s="49">
        <f t="shared" si="52"/>
        <v>0</v>
      </c>
      <c r="F132" s="49">
        <f t="shared" si="53"/>
        <v>0</v>
      </c>
      <c r="G132" s="49">
        <f t="shared" si="54"/>
        <v>0</v>
      </c>
      <c r="H132" s="49">
        <f t="shared" si="55"/>
        <v>0</v>
      </c>
      <c r="I132" s="4" t="b">
        <f t="shared" ref="I132" si="99">B132=SUM(C132:H132)</f>
        <v>1</v>
      </c>
      <c r="L132" s="4">
        <f t="shared" si="46"/>
        <v>0</v>
      </c>
      <c r="M132" s="4">
        <f>IFERROR(VLOOKUP($A132,'서부영업본부 IU'!$A:$G,3,FALSE),0)</f>
        <v>0</v>
      </c>
      <c r="N132" s="4">
        <f>IFERROR(VLOOKUP($A132,'서부영업본부 IU'!$A:$G,4,FALSE),0)</f>
        <v>0</v>
      </c>
      <c r="O132" s="4">
        <f>IFERROR(VLOOKUP($A132,'서부영업본부 IU'!$A:$G,5,FALSE),0)</f>
        <v>0</v>
      </c>
      <c r="P132" s="4">
        <f>IFERROR(VLOOKUP($A132,'서부영업본부 IU'!$A:$G,6,FALSE),0)</f>
        <v>0</v>
      </c>
      <c r="Q132" s="4">
        <f>IFERROR(VLOOKUP($A132,'서부영업본부 IU'!$A:$G,7,FALSE),0)</f>
        <v>0</v>
      </c>
      <c r="R132" s="4" t="b">
        <f t="shared" si="47"/>
        <v>1</v>
      </c>
      <c r="U132" s="7">
        <f t="shared" ref="U132" si="100">M132</f>
        <v>0</v>
      </c>
      <c r="V132" s="4">
        <f t="shared" si="58"/>
        <v>0</v>
      </c>
      <c r="W132" s="4">
        <f t="shared" si="59"/>
        <v>0</v>
      </c>
      <c r="X132" s="4">
        <f t="shared" si="60"/>
        <v>0</v>
      </c>
      <c r="Y132" s="4">
        <f t="shared" si="61"/>
        <v>0</v>
      </c>
      <c r="Z132" s="4" t="b">
        <f t="shared" ref="Z132" si="101">U132=SUM(V132:Y132)</f>
        <v>1</v>
      </c>
    </row>
    <row r="133" spans="1:26" ht="16" x14ac:dyDescent="0.25">
      <c r="A133" s="24" t="s">
        <v>158</v>
      </c>
      <c r="B133" s="49">
        <f t="shared" si="56"/>
        <v>0</v>
      </c>
      <c r="C133" s="49">
        <f t="shared" si="50"/>
        <v>0</v>
      </c>
      <c r="D133" s="49">
        <f t="shared" si="51"/>
        <v>0</v>
      </c>
      <c r="E133" s="49">
        <f t="shared" si="52"/>
        <v>0</v>
      </c>
      <c r="F133" s="49">
        <f t="shared" si="53"/>
        <v>0</v>
      </c>
      <c r="G133" s="49">
        <f t="shared" si="54"/>
        <v>0</v>
      </c>
      <c r="H133" s="49">
        <f t="shared" si="55"/>
        <v>0</v>
      </c>
      <c r="I133" s="4" t="b">
        <f t="shared" si="45"/>
        <v>1</v>
      </c>
      <c r="L133" s="4">
        <f t="shared" ref="L133:L196" si="102">SUM(M133:Q133)</f>
        <v>0</v>
      </c>
      <c r="M133" s="4">
        <f>IFERROR(VLOOKUP($A133,'서부영업본부 IU'!$A:$G,3,FALSE),0)</f>
        <v>0</v>
      </c>
      <c r="N133" s="4">
        <f>IFERROR(VLOOKUP($A133,'서부영업본부 IU'!$A:$G,4,FALSE),0)</f>
        <v>0</v>
      </c>
      <c r="O133" s="4">
        <f>IFERROR(VLOOKUP($A133,'서부영업본부 IU'!$A:$G,5,FALSE),0)</f>
        <v>0</v>
      </c>
      <c r="P133" s="4">
        <f>IFERROR(VLOOKUP($A133,'서부영업본부 IU'!$A:$G,6,FALSE),0)</f>
        <v>0</v>
      </c>
      <c r="Q133" s="4">
        <f>IFERROR(VLOOKUP($A133,'서부영업본부 IU'!$A:$G,7,FALSE),0)</f>
        <v>0</v>
      </c>
      <c r="R133" s="4" t="b">
        <f t="shared" si="47"/>
        <v>1</v>
      </c>
      <c r="U133" s="7">
        <f t="shared" si="48"/>
        <v>0</v>
      </c>
      <c r="V133" s="4">
        <f t="shared" ref="V133:V196" si="103">$U133*N$263</f>
        <v>0</v>
      </c>
      <c r="W133" s="4">
        <f t="shared" ref="W133:W196" si="104">$U133*O$263</f>
        <v>0</v>
      </c>
      <c r="X133" s="4">
        <f t="shared" ref="X133:X196" si="105">$U133*P$263</f>
        <v>0</v>
      </c>
      <c r="Y133" s="4">
        <f t="shared" ref="Y133:Y196" si="106">$U133*Q$263</f>
        <v>0</v>
      </c>
      <c r="Z133" s="4" t="b">
        <f t="shared" si="49"/>
        <v>1</v>
      </c>
    </row>
    <row r="134" spans="1:26" ht="16" x14ac:dyDescent="0.25">
      <c r="A134" s="23" t="s">
        <v>159</v>
      </c>
      <c r="B134" s="49">
        <f t="shared" si="56"/>
        <v>0</v>
      </c>
      <c r="C134" s="49">
        <f t="shared" si="50"/>
        <v>0</v>
      </c>
      <c r="D134" s="49">
        <f t="shared" si="51"/>
        <v>0</v>
      </c>
      <c r="E134" s="49">
        <f t="shared" si="52"/>
        <v>0</v>
      </c>
      <c r="F134" s="49">
        <f t="shared" si="53"/>
        <v>0</v>
      </c>
      <c r="G134" s="49">
        <f t="shared" si="54"/>
        <v>0</v>
      </c>
      <c r="H134" s="49">
        <f t="shared" si="55"/>
        <v>0</v>
      </c>
      <c r="I134" s="4" t="b">
        <f t="shared" si="45"/>
        <v>1</v>
      </c>
      <c r="L134" s="4">
        <f t="shared" si="102"/>
        <v>0</v>
      </c>
      <c r="M134" s="4">
        <f>IFERROR(VLOOKUP($A134,'서부영업본부 IU'!$A:$G,3,FALSE),0)</f>
        <v>0</v>
      </c>
      <c r="N134" s="4">
        <f>IFERROR(VLOOKUP($A134,'서부영업본부 IU'!$A:$G,4,FALSE),0)</f>
        <v>0</v>
      </c>
      <c r="O134" s="4">
        <f>IFERROR(VLOOKUP($A134,'서부영업본부 IU'!$A:$G,5,FALSE),0)</f>
        <v>0</v>
      </c>
      <c r="P134" s="4">
        <f>IFERROR(VLOOKUP($A134,'서부영업본부 IU'!$A:$G,6,FALSE),0)</f>
        <v>0</v>
      </c>
      <c r="Q134" s="4">
        <f>IFERROR(VLOOKUP($A134,'서부영업본부 IU'!$A:$G,7,FALSE),0)</f>
        <v>0</v>
      </c>
      <c r="R134" s="4" t="b">
        <f t="shared" si="47"/>
        <v>1</v>
      </c>
      <c r="U134" s="7">
        <f t="shared" si="48"/>
        <v>0</v>
      </c>
      <c r="V134" s="4">
        <f t="shared" si="103"/>
        <v>0</v>
      </c>
      <c r="W134" s="4">
        <f t="shared" si="104"/>
        <v>0</v>
      </c>
      <c r="X134" s="4">
        <f t="shared" si="105"/>
        <v>0</v>
      </c>
      <c r="Y134" s="4">
        <f t="shared" si="106"/>
        <v>0</v>
      </c>
      <c r="Z134" s="4" t="b">
        <f t="shared" si="49"/>
        <v>1</v>
      </c>
    </row>
    <row r="135" spans="1:26" ht="16" x14ac:dyDescent="0.25">
      <c r="A135" s="23" t="s">
        <v>222</v>
      </c>
      <c r="B135" s="49">
        <f t="shared" si="56"/>
        <v>0</v>
      </c>
      <c r="C135" s="49">
        <f t="shared" si="50"/>
        <v>0</v>
      </c>
      <c r="D135" s="49">
        <f t="shared" si="51"/>
        <v>0</v>
      </c>
      <c r="E135" s="49">
        <f t="shared" si="52"/>
        <v>0</v>
      </c>
      <c r="F135" s="49">
        <f t="shared" si="53"/>
        <v>0</v>
      </c>
      <c r="G135" s="49">
        <f t="shared" si="54"/>
        <v>0</v>
      </c>
      <c r="H135" s="49">
        <f t="shared" si="55"/>
        <v>0</v>
      </c>
      <c r="I135" s="4" t="b">
        <f t="shared" si="45"/>
        <v>1</v>
      </c>
      <c r="L135" s="4">
        <f t="shared" si="102"/>
        <v>0</v>
      </c>
      <c r="M135" s="4">
        <f>IFERROR(VLOOKUP($A135,'서부영업본부 IU'!$A:$G,3,FALSE),0)</f>
        <v>0</v>
      </c>
      <c r="N135" s="4">
        <f>IFERROR(VLOOKUP($A135,'서부영업본부 IU'!$A:$G,4,FALSE),0)</f>
        <v>0</v>
      </c>
      <c r="O135" s="4">
        <f>IFERROR(VLOOKUP($A135,'서부영업본부 IU'!$A:$G,5,FALSE),0)</f>
        <v>0</v>
      </c>
      <c r="P135" s="4">
        <f>IFERROR(VLOOKUP($A135,'서부영업본부 IU'!$A:$G,6,FALSE),0)</f>
        <v>0</v>
      </c>
      <c r="Q135" s="4">
        <f>IFERROR(VLOOKUP($A135,'서부영업본부 IU'!$A:$G,7,FALSE),0)</f>
        <v>0</v>
      </c>
      <c r="R135" s="4" t="b">
        <f t="shared" si="47"/>
        <v>1</v>
      </c>
      <c r="U135" s="7">
        <f t="shared" si="48"/>
        <v>0</v>
      </c>
      <c r="V135" s="4">
        <f t="shared" si="103"/>
        <v>0</v>
      </c>
      <c r="W135" s="4">
        <f t="shared" si="104"/>
        <v>0</v>
      </c>
      <c r="X135" s="4">
        <f t="shared" si="105"/>
        <v>0</v>
      </c>
      <c r="Y135" s="4">
        <f t="shared" si="106"/>
        <v>0</v>
      </c>
      <c r="Z135" s="4" t="b">
        <f t="shared" si="49"/>
        <v>1</v>
      </c>
    </row>
    <row r="136" spans="1:26" ht="16" x14ac:dyDescent="0.25">
      <c r="A136" s="23" t="s">
        <v>223</v>
      </c>
      <c r="B136" s="49">
        <f t="shared" si="56"/>
        <v>0</v>
      </c>
      <c r="C136" s="49">
        <f t="shared" ref="C136:C199" si="107">N136</f>
        <v>0</v>
      </c>
      <c r="D136" s="49">
        <f t="shared" ref="D136:D199" si="108">O136</f>
        <v>0</v>
      </c>
      <c r="E136" s="49">
        <f t="shared" ref="E136:E199" si="109">V136+W136</f>
        <v>0</v>
      </c>
      <c r="F136" s="49">
        <f t="shared" ref="F136:F199" si="110">P136</f>
        <v>0</v>
      </c>
      <c r="G136" s="49">
        <f t="shared" ref="G136:G199" si="111">Q136</f>
        <v>0</v>
      </c>
      <c r="H136" s="49">
        <f t="shared" ref="H136:H199" si="112">X136+Y136</f>
        <v>0</v>
      </c>
      <c r="I136" s="4" t="b">
        <f t="shared" ref="I136:I201" si="113">B136=SUM(C136:H136)</f>
        <v>1</v>
      </c>
      <c r="L136" s="4">
        <f t="shared" si="102"/>
        <v>0</v>
      </c>
      <c r="M136" s="4">
        <f>IFERROR(VLOOKUP($A136,'서부영업본부 IU'!$A:$G,3,FALSE),0)</f>
        <v>0</v>
      </c>
      <c r="N136" s="4">
        <f>IFERROR(VLOOKUP($A136,'서부영업본부 IU'!$A:$G,4,FALSE),0)</f>
        <v>0</v>
      </c>
      <c r="O136" s="4">
        <f>IFERROR(VLOOKUP($A136,'서부영업본부 IU'!$A:$G,5,FALSE),0)</f>
        <v>0</v>
      </c>
      <c r="P136" s="4">
        <f>IFERROR(VLOOKUP($A136,'서부영업본부 IU'!$A:$G,6,FALSE),0)</f>
        <v>0</v>
      </c>
      <c r="Q136" s="4">
        <f>IFERROR(VLOOKUP($A136,'서부영업본부 IU'!$A:$G,7,FALSE),0)</f>
        <v>0</v>
      </c>
      <c r="R136" s="4" t="b">
        <f t="shared" ref="R136:R152" si="114">L136=SUM(M136:Q136)</f>
        <v>1</v>
      </c>
      <c r="U136" s="7">
        <f t="shared" ref="U136:U201" si="115">M136</f>
        <v>0</v>
      </c>
      <c r="V136" s="4">
        <f t="shared" si="103"/>
        <v>0</v>
      </c>
      <c r="W136" s="4">
        <f t="shared" si="104"/>
        <v>0</v>
      </c>
      <c r="X136" s="4">
        <f t="shared" si="105"/>
        <v>0</v>
      </c>
      <c r="Y136" s="4">
        <f t="shared" si="106"/>
        <v>0</v>
      </c>
      <c r="Z136" s="4" t="b">
        <f t="shared" ref="Z136:Z201" si="116">U136=SUM(V136:Y136)</f>
        <v>1</v>
      </c>
    </row>
    <row r="137" spans="1:26" ht="16" x14ac:dyDescent="0.25">
      <c r="A137" s="23" t="s">
        <v>160</v>
      </c>
      <c r="B137" s="49">
        <f t="shared" si="56"/>
        <v>0</v>
      </c>
      <c r="C137" s="49">
        <f t="shared" si="107"/>
        <v>0</v>
      </c>
      <c r="D137" s="49">
        <f t="shared" si="108"/>
        <v>0</v>
      </c>
      <c r="E137" s="49">
        <f t="shared" si="109"/>
        <v>0</v>
      </c>
      <c r="F137" s="49">
        <f t="shared" si="110"/>
        <v>0</v>
      </c>
      <c r="G137" s="49">
        <f t="shared" si="111"/>
        <v>0</v>
      </c>
      <c r="H137" s="49">
        <f t="shared" si="112"/>
        <v>0</v>
      </c>
      <c r="I137" s="4" t="b">
        <f t="shared" si="113"/>
        <v>1</v>
      </c>
      <c r="L137" s="4">
        <f t="shared" si="102"/>
        <v>0</v>
      </c>
      <c r="M137" s="4">
        <f>IFERROR(VLOOKUP($A137,'서부영업본부 IU'!$A:$G,3,FALSE),0)</f>
        <v>0</v>
      </c>
      <c r="N137" s="4">
        <f>IFERROR(VLOOKUP($A137,'서부영업본부 IU'!$A:$G,4,FALSE),0)</f>
        <v>0</v>
      </c>
      <c r="O137" s="4">
        <f>IFERROR(VLOOKUP($A137,'서부영업본부 IU'!$A:$G,5,FALSE),0)</f>
        <v>0</v>
      </c>
      <c r="P137" s="4">
        <f>IFERROR(VLOOKUP($A137,'서부영업본부 IU'!$A:$G,6,FALSE),0)</f>
        <v>0</v>
      </c>
      <c r="Q137" s="4">
        <f>IFERROR(VLOOKUP($A137,'서부영업본부 IU'!$A:$G,7,FALSE),0)</f>
        <v>0</v>
      </c>
      <c r="R137" s="4" t="b">
        <f t="shared" si="114"/>
        <v>1</v>
      </c>
      <c r="U137" s="7">
        <f t="shared" si="115"/>
        <v>0</v>
      </c>
      <c r="V137" s="4">
        <f t="shared" si="103"/>
        <v>0</v>
      </c>
      <c r="W137" s="4">
        <f t="shared" si="104"/>
        <v>0</v>
      </c>
      <c r="X137" s="4">
        <f t="shared" si="105"/>
        <v>0</v>
      </c>
      <c r="Y137" s="4">
        <f t="shared" si="106"/>
        <v>0</v>
      </c>
      <c r="Z137" s="4" t="b">
        <f t="shared" si="116"/>
        <v>1</v>
      </c>
    </row>
    <row r="138" spans="1:26" ht="16" x14ac:dyDescent="0.25">
      <c r="A138" s="24" t="s">
        <v>70</v>
      </c>
      <c r="B138" s="49">
        <f t="shared" si="56"/>
        <v>2100469</v>
      </c>
      <c r="C138" s="49">
        <f t="shared" si="107"/>
        <v>172666</v>
      </c>
      <c r="D138" s="49">
        <f t="shared" si="108"/>
        <v>564595</v>
      </c>
      <c r="E138" s="49">
        <f t="shared" si="109"/>
        <v>0</v>
      </c>
      <c r="F138" s="49">
        <f t="shared" si="110"/>
        <v>786832</v>
      </c>
      <c r="G138" s="49">
        <f t="shared" si="111"/>
        <v>576376</v>
      </c>
      <c r="H138" s="49">
        <f t="shared" si="112"/>
        <v>0</v>
      </c>
      <c r="I138" s="4" t="b">
        <f t="shared" si="113"/>
        <v>1</v>
      </c>
      <c r="L138" s="4">
        <f t="shared" si="102"/>
        <v>2100469</v>
      </c>
      <c r="M138" s="4">
        <f>IFERROR(VLOOKUP($A138,'서부영업본부 IU'!$A:$G,3,FALSE),0)</f>
        <v>0</v>
      </c>
      <c r="N138" s="4">
        <f>IFERROR(VLOOKUP($A138,'서부영업본부 IU'!$A:$G,4,FALSE),0)</f>
        <v>172666</v>
      </c>
      <c r="O138" s="4">
        <f>IFERROR(VLOOKUP($A138,'서부영업본부 IU'!$A:$G,5,FALSE),0)</f>
        <v>564595</v>
      </c>
      <c r="P138" s="4">
        <f>IFERROR(VLOOKUP($A138,'서부영업본부 IU'!$A:$G,6,FALSE),0)</f>
        <v>786832</v>
      </c>
      <c r="Q138" s="4">
        <f>IFERROR(VLOOKUP($A138,'서부영업본부 IU'!$A:$G,7,FALSE),0)</f>
        <v>576376</v>
      </c>
      <c r="R138" s="4" t="b">
        <f t="shared" si="114"/>
        <v>1</v>
      </c>
      <c r="U138" s="7">
        <f t="shared" si="115"/>
        <v>0</v>
      </c>
      <c r="V138" s="4">
        <f t="shared" si="103"/>
        <v>0</v>
      </c>
      <c r="W138" s="4">
        <f t="shared" si="104"/>
        <v>0</v>
      </c>
      <c r="X138" s="4">
        <f t="shared" si="105"/>
        <v>0</v>
      </c>
      <c r="Y138" s="4">
        <f t="shared" si="106"/>
        <v>0</v>
      </c>
      <c r="Z138" s="4" t="b">
        <f t="shared" si="116"/>
        <v>1</v>
      </c>
    </row>
    <row r="139" spans="1:26" ht="16" x14ac:dyDescent="0.25">
      <c r="A139" s="24" t="s">
        <v>71</v>
      </c>
      <c r="B139" s="49">
        <f t="shared" si="56"/>
        <v>119370580</v>
      </c>
      <c r="C139" s="49">
        <f t="shared" si="107"/>
        <v>43697130</v>
      </c>
      <c r="D139" s="49">
        <f t="shared" si="108"/>
        <v>27253073</v>
      </c>
      <c r="E139" s="49">
        <f t="shared" si="109"/>
        <v>3021545.8474785564</v>
      </c>
      <c r="F139" s="49">
        <f t="shared" si="110"/>
        <v>24598373</v>
      </c>
      <c r="G139" s="49">
        <f t="shared" si="111"/>
        <v>20260024</v>
      </c>
      <c r="H139" s="49">
        <f t="shared" si="112"/>
        <v>540434.15252144355</v>
      </c>
      <c r="I139" s="4" t="b">
        <f t="shared" si="113"/>
        <v>1</v>
      </c>
      <c r="L139" s="4">
        <f t="shared" si="102"/>
        <v>119370580</v>
      </c>
      <c r="M139" s="4">
        <f>IFERROR(VLOOKUP($A139,'서부영업본부 IU'!$A:$G,3,FALSE),0)</f>
        <v>3561980</v>
      </c>
      <c r="N139" s="4">
        <f>IFERROR(VLOOKUP($A139,'서부영업본부 IU'!$A:$G,4,FALSE),0)</f>
        <v>43697130</v>
      </c>
      <c r="O139" s="4">
        <f>IFERROR(VLOOKUP($A139,'서부영업본부 IU'!$A:$G,5,FALSE),0)</f>
        <v>27253073</v>
      </c>
      <c r="P139" s="4">
        <f>IFERROR(VLOOKUP($A139,'서부영업본부 IU'!$A:$G,6,FALSE),0)</f>
        <v>24598373</v>
      </c>
      <c r="Q139" s="4">
        <f>IFERROR(VLOOKUP($A139,'서부영업본부 IU'!$A:$G,7,FALSE),0)</f>
        <v>20260024</v>
      </c>
      <c r="R139" s="4" t="b">
        <f t="shared" si="114"/>
        <v>1</v>
      </c>
      <c r="T139" s="9"/>
      <c r="U139" s="7">
        <f t="shared" si="115"/>
        <v>3561980</v>
      </c>
      <c r="V139" s="4">
        <f t="shared" si="103"/>
        <v>1484481.302308386</v>
      </c>
      <c r="W139" s="4">
        <f t="shared" si="104"/>
        <v>1537064.5451701705</v>
      </c>
      <c r="X139" s="4">
        <f t="shared" si="105"/>
        <v>335664.31349612755</v>
      </c>
      <c r="Y139" s="4">
        <f t="shared" si="106"/>
        <v>204769.83902531595</v>
      </c>
      <c r="Z139" s="4" t="b">
        <f t="shared" si="116"/>
        <v>1</v>
      </c>
    </row>
    <row r="140" spans="1:26" ht="16" x14ac:dyDescent="0.25">
      <c r="A140" s="23" t="s">
        <v>72</v>
      </c>
      <c r="B140" s="49">
        <f t="shared" si="56"/>
        <v>31304000</v>
      </c>
      <c r="C140" s="49">
        <f t="shared" si="107"/>
        <v>2695000</v>
      </c>
      <c r="D140" s="49">
        <f t="shared" si="108"/>
        <v>0</v>
      </c>
      <c r="E140" s="49">
        <f t="shared" si="109"/>
        <v>2171589.2199128307</v>
      </c>
      <c r="F140" s="49">
        <f t="shared" si="110"/>
        <v>13083000</v>
      </c>
      <c r="G140" s="49">
        <f t="shared" si="111"/>
        <v>12966000</v>
      </c>
      <c r="H140" s="49">
        <f t="shared" si="112"/>
        <v>388410.78008716932</v>
      </c>
      <c r="I140" s="4" t="b">
        <f t="shared" si="113"/>
        <v>1</v>
      </c>
      <c r="L140" s="4">
        <f t="shared" si="102"/>
        <v>31304000</v>
      </c>
      <c r="M140" s="4">
        <f>IFERROR(VLOOKUP($A140,'서부영업본부 IU'!$A:$G,3,FALSE),0)</f>
        <v>2560000</v>
      </c>
      <c r="N140" s="4">
        <f>IFERROR(VLOOKUP($A140,'서부영업본부 IU'!$A:$G,4,FALSE),0)</f>
        <v>2695000</v>
      </c>
      <c r="O140" s="4">
        <f>IFERROR(VLOOKUP($A140,'서부영업본부 IU'!$A:$G,5,FALSE),0)</f>
        <v>0</v>
      </c>
      <c r="P140" s="4">
        <f>IFERROR(VLOOKUP($A140,'서부영업본부 IU'!$A:$G,6,FALSE),0)</f>
        <v>13083000</v>
      </c>
      <c r="Q140" s="4">
        <f>IFERROR(VLOOKUP($A140,'서부영업본부 IU'!$A:$G,7,FALSE),0)</f>
        <v>12966000</v>
      </c>
      <c r="R140" s="4" t="b">
        <f t="shared" si="114"/>
        <v>1</v>
      </c>
      <c r="U140" s="7">
        <f t="shared" si="115"/>
        <v>2560000</v>
      </c>
      <c r="V140" s="4">
        <f t="shared" si="103"/>
        <v>1066898.7849200356</v>
      </c>
      <c r="W140" s="4">
        <f t="shared" si="104"/>
        <v>1104690.4349927951</v>
      </c>
      <c r="X140" s="4">
        <f t="shared" si="105"/>
        <v>241242.4108361323</v>
      </c>
      <c r="Y140" s="4">
        <f t="shared" si="106"/>
        <v>147168.36925103702</v>
      </c>
      <c r="Z140" s="4" t="b">
        <f t="shared" si="116"/>
        <v>1</v>
      </c>
    </row>
    <row r="141" spans="1:26" ht="16" x14ac:dyDescent="0.25">
      <c r="A141" s="23" t="s">
        <v>224</v>
      </c>
      <c r="B141" s="49">
        <f t="shared" si="56"/>
        <v>0</v>
      </c>
      <c r="C141" s="49">
        <f t="shared" si="107"/>
        <v>0</v>
      </c>
      <c r="D141" s="49">
        <f t="shared" si="108"/>
        <v>0</v>
      </c>
      <c r="E141" s="49">
        <f t="shared" si="109"/>
        <v>0</v>
      </c>
      <c r="F141" s="49">
        <f t="shared" si="110"/>
        <v>0</v>
      </c>
      <c r="G141" s="49">
        <f t="shared" si="111"/>
        <v>0</v>
      </c>
      <c r="H141" s="49">
        <f t="shared" si="112"/>
        <v>0</v>
      </c>
      <c r="I141" s="4" t="b">
        <f t="shared" si="113"/>
        <v>1</v>
      </c>
      <c r="L141" s="4">
        <f t="shared" si="102"/>
        <v>0</v>
      </c>
      <c r="M141" s="4">
        <f>IFERROR(VLOOKUP($A141,'서부영업본부 IU'!$A:$G,3,FALSE),0)</f>
        <v>0</v>
      </c>
      <c r="N141" s="4">
        <f>IFERROR(VLOOKUP($A141,'서부영업본부 IU'!$A:$G,4,FALSE),0)</f>
        <v>0</v>
      </c>
      <c r="O141" s="4">
        <f>IFERROR(VLOOKUP($A141,'서부영업본부 IU'!$A:$G,5,FALSE),0)</f>
        <v>0</v>
      </c>
      <c r="P141" s="4">
        <f>IFERROR(VLOOKUP($A141,'서부영업본부 IU'!$A:$G,6,FALSE),0)</f>
        <v>0</v>
      </c>
      <c r="Q141" s="4">
        <f>IFERROR(VLOOKUP($A141,'서부영업본부 IU'!$A:$G,7,FALSE),0)</f>
        <v>0</v>
      </c>
      <c r="R141" s="4" t="b">
        <f t="shared" si="114"/>
        <v>1</v>
      </c>
      <c r="U141" s="7">
        <f t="shared" si="115"/>
        <v>0</v>
      </c>
      <c r="V141" s="4">
        <f t="shared" si="103"/>
        <v>0</v>
      </c>
      <c r="W141" s="4">
        <f t="shared" si="104"/>
        <v>0</v>
      </c>
      <c r="X141" s="4">
        <f t="shared" si="105"/>
        <v>0</v>
      </c>
      <c r="Y141" s="4">
        <f t="shared" si="106"/>
        <v>0</v>
      </c>
      <c r="Z141" s="4" t="b">
        <f t="shared" si="116"/>
        <v>1</v>
      </c>
    </row>
    <row r="142" spans="1:26" ht="16" x14ac:dyDescent="0.25">
      <c r="A142" s="23" t="s">
        <v>73</v>
      </c>
      <c r="B142" s="49">
        <f t="shared" si="56"/>
        <v>55934188</v>
      </c>
      <c r="C142" s="49">
        <f t="shared" si="107"/>
        <v>24009000</v>
      </c>
      <c r="D142" s="49">
        <f t="shared" si="108"/>
        <v>13619164</v>
      </c>
      <c r="E142" s="49">
        <f t="shared" si="109"/>
        <v>721035.48317418201</v>
      </c>
      <c r="F142" s="49">
        <f t="shared" si="110"/>
        <v>10162000</v>
      </c>
      <c r="G142" s="49">
        <f t="shared" si="111"/>
        <v>7294024</v>
      </c>
      <c r="H142" s="49">
        <f t="shared" si="112"/>
        <v>128964.51682581793</v>
      </c>
      <c r="I142" s="4" t="b">
        <f t="shared" si="113"/>
        <v>1</v>
      </c>
      <c r="L142" s="4">
        <f t="shared" si="102"/>
        <v>55934188</v>
      </c>
      <c r="M142" s="4">
        <f>IFERROR(VLOOKUP($A142,'서부영업본부 IU'!$A:$G,3,FALSE),0)</f>
        <v>850000</v>
      </c>
      <c r="N142" s="4">
        <f>IFERROR(VLOOKUP($A142,'서부영업본부 IU'!$A:$G,4,FALSE),0)</f>
        <v>24009000</v>
      </c>
      <c r="O142" s="4">
        <f>IFERROR(VLOOKUP($A142,'서부영업본부 IU'!$A:$G,5,FALSE),0)</f>
        <v>13619164</v>
      </c>
      <c r="P142" s="4">
        <f>IFERROR(VLOOKUP($A142,'서부영업본부 IU'!$A:$G,6,FALSE),0)</f>
        <v>10162000</v>
      </c>
      <c r="Q142" s="4">
        <f>IFERROR(VLOOKUP($A142,'서부영업본부 IU'!$A:$G,7,FALSE),0)</f>
        <v>7294024</v>
      </c>
      <c r="R142" s="4" t="b">
        <f t="shared" si="114"/>
        <v>1</v>
      </c>
      <c r="U142" s="7">
        <f t="shared" si="115"/>
        <v>850000</v>
      </c>
      <c r="V142" s="4">
        <f t="shared" si="103"/>
        <v>354243.73718048056</v>
      </c>
      <c r="W142" s="4">
        <f t="shared" si="104"/>
        <v>366791.74599370151</v>
      </c>
      <c r="X142" s="4">
        <f t="shared" si="105"/>
        <v>80100.019222934556</v>
      </c>
      <c r="Y142" s="4">
        <f t="shared" si="106"/>
        <v>48864.497602883384</v>
      </c>
      <c r="Z142" s="4" t="b">
        <f t="shared" si="116"/>
        <v>1</v>
      </c>
    </row>
    <row r="143" spans="1:26" s="1" customFormat="1" ht="16" x14ac:dyDescent="0.25">
      <c r="A143" s="23" t="s">
        <v>74</v>
      </c>
      <c r="B143" s="49">
        <f t="shared" ref="B143:B209" si="117">L143</f>
        <v>32132392</v>
      </c>
      <c r="C143" s="49">
        <f t="shared" si="107"/>
        <v>16993130</v>
      </c>
      <c r="D143" s="49">
        <f t="shared" si="108"/>
        <v>13633909</v>
      </c>
      <c r="E143" s="49">
        <f t="shared" si="109"/>
        <v>128921.14439154376</v>
      </c>
      <c r="F143" s="49">
        <f t="shared" si="110"/>
        <v>1353373</v>
      </c>
      <c r="G143" s="49">
        <f t="shared" si="111"/>
        <v>0</v>
      </c>
      <c r="H143" s="49">
        <f t="shared" si="112"/>
        <v>23058.855608456248</v>
      </c>
      <c r="I143" s="4" t="b">
        <f t="shared" si="113"/>
        <v>1</v>
      </c>
      <c r="L143" s="4">
        <f t="shared" si="102"/>
        <v>32132392</v>
      </c>
      <c r="M143" s="4">
        <f>IFERROR(VLOOKUP($A143,'서부영업본부 IU'!$A:$G,3,FALSE),0)</f>
        <v>151980</v>
      </c>
      <c r="N143" s="4">
        <f>IFERROR(VLOOKUP($A143,'서부영업본부 IU'!$A:$G,4,FALSE),0)</f>
        <v>16993130</v>
      </c>
      <c r="O143" s="4">
        <f>IFERROR(VLOOKUP($A143,'서부영업본부 IU'!$A:$G,5,FALSE),0)</f>
        <v>13633909</v>
      </c>
      <c r="P143" s="4">
        <f>IFERROR(VLOOKUP($A143,'서부영업본부 IU'!$A:$G,6,FALSE),0)</f>
        <v>1353373</v>
      </c>
      <c r="Q143" s="4">
        <f>IFERROR(VLOOKUP($A143,'서부영업본부 IU'!$A:$G,7,FALSE),0)</f>
        <v>0</v>
      </c>
      <c r="R143" s="4" t="b">
        <f t="shared" si="114"/>
        <v>1</v>
      </c>
      <c r="T143" s="2"/>
      <c r="U143" s="7">
        <f t="shared" si="115"/>
        <v>151980</v>
      </c>
      <c r="V143" s="4">
        <f t="shared" si="103"/>
        <v>63338.780207869924</v>
      </c>
      <c r="W143" s="4">
        <f t="shared" si="104"/>
        <v>65582.364183673824</v>
      </c>
      <c r="X143" s="4">
        <f t="shared" si="105"/>
        <v>14321.883437060698</v>
      </c>
      <c r="Y143" s="4">
        <f t="shared" si="106"/>
        <v>8736.9721713955496</v>
      </c>
      <c r="Z143" s="4" t="b">
        <f t="shared" si="116"/>
        <v>1</v>
      </c>
    </row>
    <row r="144" spans="1:26" ht="16" x14ac:dyDescent="0.25">
      <c r="A144" s="23" t="s">
        <v>161</v>
      </c>
      <c r="B144" s="49">
        <f t="shared" ref="B144:B147" si="118">L144</f>
        <v>0</v>
      </c>
      <c r="C144" s="49">
        <f t="shared" si="107"/>
        <v>0</v>
      </c>
      <c r="D144" s="49">
        <f t="shared" si="108"/>
        <v>0</v>
      </c>
      <c r="E144" s="49">
        <f t="shared" si="109"/>
        <v>0</v>
      </c>
      <c r="F144" s="49">
        <f t="shared" si="110"/>
        <v>0</v>
      </c>
      <c r="G144" s="49">
        <f t="shared" si="111"/>
        <v>0</v>
      </c>
      <c r="H144" s="49">
        <f t="shared" si="112"/>
        <v>0</v>
      </c>
      <c r="I144" s="4" t="b">
        <f t="shared" ref="I144:I147" si="119">B144=SUM(C144:H144)</f>
        <v>1</v>
      </c>
      <c r="L144" s="4">
        <f t="shared" si="102"/>
        <v>0</v>
      </c>
      <c r="M144" s="4">
        <f>IFERROR(VLOOKUP($A144,'서부영업본부 IU'!$A:$G,3,FALSE),0)</f>
        <v>0</v>
      </c>
      <c r="N144" s="4">
        <f>IFERROR(VLOOKUP($A144,'서부영업본부 IU'!$A:$G,4,FALSE),0)</f>
        <v>0</v>
      </c>
      <c r="O144" s="4">
        <f>IFERROR(VLOOKUP($A144,'서부영업본부 IU'!$A:$G,5,FALSE),0)</f>
        <v>0</v>
      </c>
      <c r="P144" s="4">
        <f>IFERROR(VLOOKUP($A144,'서부영업본부 IU'!$A:$G,6,FALSE),0)</f>
        <v>0</v>
      </c>
      <c r="Q144" s="4">
        <f>IFERROR(VLOOKUP($A144,'서부영업본부 IU'!$A:$G,7,FALSE),0)</f>
        <v>0</v>
      </c>
      <c r="R144" s="4" t="b">
        <f t="shared" si="114"/>
        <v>1</v>
      </c>
      <c r="U144" s="7">
        <f t="shared" si="115"/>
        <v>0</v>
      </c>
      <c r="V144" s="4">
        <f t="shared" si="103"/>
        <v>0</v>
      </c>
      <c r="W144" s="4">
        <f t="shared" si="104"/>
        <v>0</v>
      </c>
      <c r="X144" s="4">
        <f t="shared" si="105"/>
        <v>0</v>
      </c>
      <c r="Y144" s="4">
        <f t="shared" si="106"/>
        <v>0</v>
      </c>
      <c r="Z144" s="4" t="b">
        <f t="shared" si="116"/>
        <v>1</v>
      </c>
    </row>
    <row r="145" spans="1:26" ht="16" x14ac:dyDescent="0.25">
      <c r="A145" s="23" t="s">
        <v>225</v>
      </c>
      <c r="B145" s="49">
        <f t="shared" si="118"/>
        <v>0</v>
      </c>
      <c r="C145" s="49">
        <f t="shared" si="107"/>
        <v>0</v>
      </c>
      <c r="D145" s="49">
        <f t="shared" si="108"/>
        <v>0</v>
      </c>
      <c r="E145" s="49">
        <f t="shared" si="109"/>
        <v>0</v>
      </c>
      <c r="F145" s="49">
        <f t="shared" si="110"/>
        <v>0</v>
      </c>
      <c r="G145" s="49">
        <f t="shared" si="111"/>
        <v>0</v>
      </c>
      <c r="H145" s="49">
        <f t="shared" si="112"/>
        <v>0</v>
      </c>
      <c r="I145" s="4" t="b">
        <f t="shared" si="119"/>
        <v>1</v>
      </c>
      <c r="L145" s="4">
        <f t="shared" si="102"/>
        <v>0</v>
      </c>
      <c r="M145" s="4">
        <f>IFERROR(VLOOKUP($A145,'서부영업본부 IU'!$A:$G,3,FALSE),0)</f>
        <v>0</v>
      </c>
      <c r="N145" s="4">
        <f>IFERROR(VLOOKUP($A145,'서부영업본부 IU'!$A:$G,4,FALSE),0)</f>
        <v>0</v>
      </c>
      <c r="O145" s="4">
        <f>IFERROR(VLOOKUP($A145,'서부영업본부 IU'!$A:$G,5,FALSE),0)</f>
        <v>0</v>
      </c>
      <c r="P145" s="4">
        <f>IFERROR(VLOOKUP($A145,'서부영업본부 IU'!$A:$G,6,FALSE),0)</f>
        <v>0</v>
      </c>
      <c r="Q145" s="4">
        <f>IFERROR(VLOOKUP($A145,'서부영업본부 IU'!$A:$G,7,FALSE),0)</f>
        <v>0</v>
      </c>
      <c r="R145" s="4" t="b">
        <f t="shared" si="114"/>
        <v>1</v>
      </c>
      <c r="U145" s="7">
        <f t="shared" si="115"/>
        <v>0</v>
      </c>
      <c r="V145" s="4">
        <f t="shared" si="103"/>
        <v>0</v>
      </c>
      <c r="W145" s="4">
        <f t="shared" si="104"/>
        <v>0</v>
      </c>
      <c r="X145" s="4">
        <f t="shared" si="105"/>
        <v>0</v>
      </c>
      <c r="Y145" s="4">
        <f t="shared" si="106"/>
        <v>0</v>
      </c>
      <c r="Z145" s="4" t="b">
        <f t="shared" si="116"/>
        <v>1</v>
      </c>
    </row>
    <row r="146" spans="1:26" ht="16" x14ac:dyDescent="0.25">
      <c r="A146" s="23" t="s">
        <v>346</v>
      </c>
      <c r="B146" s="49">
        <f t="shared" si="118"/>
        <v>0</v>
      </c>
      <c r="C146" s="49">
        <f t="shared" si="107"/>
        <v>0</v>
      </c>
      <c r="D146" s="49">
        <f t="shared" si="108"/>
        <v>0</v>
      </c>
      <c r="E146" s="49">
        <f t="shared" si="109"/>
        <v>0</v>
      </c>
      <c r="F146" s="49">
        <f t="shared" si="110"/>
        <v>0</v>
      </c>
      <c r="G146" s="49">
        <f t="shared" si="111"/>
        <v>0</v>
      </c>
      <c r="H146" s="49">
        <f t="shared" si="112"/>
        <v>0</v>
      </c>
      <c r="I146" s="4" t="b">
        <f t="shared" si="119"/>
        <v>1</v>
      </c>
      <c r="L146" s="4">
        <f t="shared" si="102"/>
        <v>0</v>
      </c>
      <c r="M146" s="4">
        <f>IFERROR(VLOOKUP($A146,'서부영업본부 IU'!$A:$G,3,FALSE),0)</f>
        <v>0</v>
      </c>
      <c r="N146" s="4">
        <f>IFERROR(VLOOKUP($A146,'서부영업본부 IU'!$A:$G,4,FALSE),0)</f>
        <v>0</v>
      </c>
      <c r="O146" s="4">
        <f>IFERROR(VLOOKUP($A146,'서부영업본부 IU'!$A:$G,5,FALSE),0)</f>
        <v>0</v>
      </c>
      <c r="P146" s="4">
        <f>IFERROR(VLOOKUP($A146,'서부영업본부 IU'!$A:$G,6,FALSE),0)</f>
        <v>0</v>
      </c>
      <c r="Q146" s="4">
        <f>IFERROR(VLOOKUP($A146,'서부영업본부 IU'!$A:$G,7,FALSE),0)</f>
        <v>0</v>
      </c>
      <c r="R146" s="4" t="b">
        <f t="shared" si="114"/>
        <v>1</v>
      </c>
      <c r="U146" s="7">
        <f t="shared" ref="U146:U148" si="120">M146</f>
        <v>0</v>
      </c>
      <c r="V146" s="4">
        <f t="shared" si="103"/>
        <v>0</v>
      </c>
      <c r="W146" s="4">
        <f t="shared" si="104"/>
        <v>0</v>
      </c>
      <c r="X146" s="4">
        <f t="shared" si="105"/>
        <v>0</v>
      </c>
      <c r="Y146" s="4">
        <f t="shared" si="106"/>
        <v>0</v>
      </c>
      <c r="Z146" s="4" t="b">
        <f t="shared" ref="Z146:Z148" si="121">U146=SUM(V146:Y146)</f>
        <v>1</v>
      </c>
    </row>
    <row r="147" spans="1:26" ht="16" x14ac:dyDescent="0.25">
      <c r="A147" s="23" t="s">
        <v>347</v>
      </c>
      <c r="B147" s="49">
        <f t="shared" si="118"/>
        <v>0</v>
      </c>
      <c r="C147" s="49">
        <f t="shared" si="107"/>
        <v>0</v>
      </c>
      <c r="D147" s="49">
        <f t="shared" si="108"/>
        <v>0</v>
      </c>
      <c r="E147" s="49">
        <f t="shared" si="109"/>
        <v>0</v>
      </c>
      <c r="F147" s="49">
        <f t="shared" si="110"/>
        <v>0</v>
      </c>
      <c r="G147" s="49">
        <f t="shared" si="111"/>
        <v>0</v>
      </c>
      <c r="H147" s="49">
        <f t="shared" si="112"/>
        <v>0</v>
      </c>
      <c r="I147" s="4" t="b">
        <f t="shared" si="119"/>
        <v>1</v>
      </c>
      <c r="L147" s="4">
        <f t="shared" si="102"/>
        <v>0</v>
      </c>
      <c r="M147" s="4">
        <f>IFERROR(VLOOKUP($A147,'서부영업본부 IU'!$A:$G,3,FALSE),0)</f>
        <v>0</v>
      </c>
      <c r="N147" s="4">
        <f>IFERROR(VLOOKUP($A147,'서부영업본부 IU'!$A:$G,4,FALSE),0)</f>
        <v>0</v>
      </c>
      <c r="O147" s="4">
        <f>IFERROR(VLOOKUP($A147,'서부영업본부 IU'!$A:$G,5,FALSE),0)</f>
        <v>0</v>
      </c>
      <c r="P147" s="4">
        <f>IFERROR(VLOOKUP($A147,'서부영업본부 IU'!$A:$G,6,FALSE),0)</f>
        <v>0</v>
      </c>
      <c r="Q147" s="4">
        <f>IFERROR(VLOOKUP($A147,'서부영업본부 IU'!$A:$G,7,FALSE),0)</f>
        <v>0</v>
      </c>
      <c r="R147" s="4" t="b">
        <f t="shared" si="114"/>
        <v>1</v>
      </c>
      <c r="U147" s="7">
        <f t="shared" si="120"/>
        <v>0</v>
      </c>
      <c r="V147" s="4">
        <f t="shared" si="103"/>
        <v>0</v>
      </c>
      <c r="W147" s="4">
        <f t="shared" si="104"/>
        <v>0</v>
      </c>
      <c r="X147" s="4">
        <f t="shared" si="105"/>
        <v>0</v>
      </c>
      <c r="Y147" s="4">
        <f t="shared" si="106"/>
        <v>0</v>
      </c>
      <c r="Z147" s="4" t="b">
        <f t="shared" si="121"/>
        <v>1</v>
      </c>
    </row>
    <row r="148" spans="1:26" ht="16" x14ac:dyDescent="0.25">
      <c r="A148" s="24" t="s">
        <v>75</v>
      </c>
      <c r="B148" s="49">
        <f t="shared" si="117"/>
        <v>233520</v>
      </c>
      <c r="C148" s="49">
        <f t="shared" si="107"/>
        <v>0</v>
      </c>
      <c r="D148" s="49">
        <f t="shared" si="108"/>
        <v>233520</v>
      </c>
      <c r="E148" s="49">
        <f t="shared" si="109"/>
        <v>0</v>
      </c>
      <c r="F148" s="49">
        <f t="shared" si="110"/>
        <v>0</v>
      </c>
      <c r="G148" s="49">
        <f t="shared" si="111"/>
        <v>0</v>
      </c>
      <c r="H148" s="49">
        <f t="shared" si="112"/>
        <v>0</v>
      </c>
      <c r="I148" s="4" t="b">
        <f t="shared" si="113"/>
        <v>1</v>
      </c>
      <c r="L148" s="4">
        <f t="shared" si="102"/>
        <v>233520</v>
      </c>
      <c r="M148" s="4">
        <f>IFERROR(VLOOKUP($A148,'서부영업본부 IU'!$A:$G,3,FALSE),0)</f>
        <v>0</v>
      </c>
      <c r="N148" s="4">
        <f>IFERROR(VLOOKUP($A148,'서부영업본부 IU'!$A:$G,4,FALSE),0)</f>
        <v>0</v>
      </c>
      <c r="O148" s="4">
        <f>IFERROR(VLOOKUP($A148,'서부영업본부 IU'!$A:$G,5,FALSE),0)</f>
        <v>233520</v>
      </c>
      <c r="P148" s="4">
        <f>IFERROR(VLOOKUP($A148,'서부영업본부 IU'!$A:$G,6,FALSE),0)</f>
        <v>0</v>
      </c>
      <c r="Q148" s="4">
        <f>IFERROR(VLOOKUP($A148,'서부영업본부 IU'!$A:$G,7,FALSE),0)</f>
        <v>0</v>
      </c>
      <c r="R148" s="4" t="b">
        <f t="shared" si="114"/>
        <v>1</v>
      </c>
      <c r="T148" s="4"/>
      <c r="U148" s="7">
        <f t="shared" si="120"/>
        <v>0</v>
      </c>
      <c r="V148" s="4">
        <f t="shared" si="103"/>
        <v>0</v>
      </c>
      <c r="W148" s="4">
        <f t="shared" si="104"/>
        <v>0</v>
      </c>
      <c r="X148" s="4">
        <f t="shared" si="105"/>
        <v>0</v>
      </c>
      <c r="Y148" s="4">
        <f t="shared" si="106"/>
        <v>0</v>
      </c>
      <c r="Z148" s="4" t="b">
        <f t="shared" si="121"/>
        <v>1</v>
      </c>
    </row>
    <row r="149" spans="1:26" ht="16" x14ac:dyDescent="0.25">
      <c r="A149" s="23" t="s">
        <v>162</v>
      </c>
      <c r="B149" s="49">
        <f t="shared" si="117"/>
        <v>0</v>
      </c>
      <c r="C149" s="49">
        <f t="shared" si="107"/>
        <v>0</v>
      </c>
      <c r="D149" s="49">
        <f t="shared" si="108"/>
        <v>0</v>
      </c>
      <c r="E149" s="49">
        <f t="shared" si="109"/>
        <v>0</v>
      </c>
      <c r="F149" s="49">
        <f t="shared" si="110"/>
        <v>0</v>
      </c>
      <c r="G149" s="49">
        <f t="shared" si="111"/>
        <v>0</v>
      </c>
      <c r="H149" s="49">
        <f t="shared" si="112"/>
        <v>0</v>
      </c>
      <c r="I149" s="4" t="b">
        <f t="shared" si="113"/>
        <v>1</v>
      </c>
      <c r="L149" s="4">
        <f t="shared" si="102"/>
        <v>0</v>
      </c>
      <c r="M149" s="4">
        <f>IFERROR(VLOOKUP($A149,'서부영업본부 IU'!$A:$G,3,FALSE),0)</f>
        <v>0</v>
      </c>
      <c r="N149" s="4">
        <f>IFERROR(VLOOKUP($A149,'서부영업본부 IU'!$A:$G,4,FALSE),0)</f>
        <v>0</v>
      </c>
      <c r="O149" s="4">
        <f>IFERROR(VLOOKUP($A149,'서부영업본부 IU'!$A:$G,5,FALSE),0)</f>
        <v>0</v>
      </c>
      <c r="P149" s="4">
        <f>IFERROR(VLOOKUP($A149,'서부영업본부 IU'!$A:$G,6,FALSE),0)</f>
        <v>0</v>
      </c>
      <c r="Q149" s="4">
        <f>IFERROR(VLOOKUP($A149,'서부영업본부 IU'!$A:$G,7,FALSE),0)</f>
        <v>0</v>
      </c>
      <c r="R149" s="4" t="b">
        <f t="shared" si="114"/>
        <v>1</v>
      </c>
      <c r="U149" s="7">
        <f t="shared" si="115"/>
        <v>0</v>
      </c>
      <c r="V149" s="4">
        <f t="shared" si="103"/>
        <v>0</v>
      </c>
      <c r="W149" s="4">
        <f t="shared" si="104"/>
        <v>0</v>
      </c>
      <c r="X149" s="4">
        <f t="shared" si="105"/>
        <v>0</v>
      </c>
      <c r="Y149" s="4">
        <f t="shared" si="106"/>
        <v>0</v>
      </c>
      <c r="Z149" s="4" t="b">
        <f t="shared" si="116"/>
        <v>1</v>
      </c>
    </row>
    <row r="150" spans="1:26" ht="16" x14ac:dyDescent="0.25">
      <c r="A150" s="23" t="s">
        <v>76</v>
      </c>
      <c r="B150" s="49">
        <f t="shared" si="117"/>
        <v>233520</v>
      </c>
      <c r="C150" s="49">
        <f t="shared" si="107"/>
        <v>0</v>
      </c>
      <c r="D150" s="49">
        <f t="shared" si="108"/>
        <v>233520</v>
      </c>
      <c r="E150" s="49">
        <f t="shared" si="109"/>
        <v>0</v>
      </c>
      <c r="F150" s="49">
        <f t="shared" si="110"/>
        <v>0</v>
      </c>
      <c r="G150" s="49">
        <f t="shared" si="111"/>
        <v>0</v>
      </c>
      <c r="H150" s="49">
        <f t="shared" si="112"/>
        <v>0</v>
      </c>
      <c r="I150" s="4" t="b">
        <f t="shared" si="113"/>
        <v>1</v>
      </c>
      <c r="L150" s="4">
        <f t="shared" si="102"/>
        <v>233520</v>
      </c>
      <c r="M150" s="4">
        <f>IFERROR(VLOOKUP($A150,'서부영업본부 IU'!$A:$G,3,FALSE),0)</f>
        <v>0</v>
      </c>
      <c r="N150" s="4">
        <f>IFERROR(VLOOKUP($A150,'서부영업본부 IU'!$A:$G,4,FALSE),0)</f>
        <v>0</v>
      </c>
      <c r="O150" s="4">
        <f>IFERROR(VLOOKUP($A150,'서부영업본부 IU'!$A:$G,5,FALSE),0)</f>
        <v>233520</v>
      </c>
      <c r="P150" s="4">
        <f>IFERROR(VLOOKUP($A150,'서부영업본부 IU'!$A:$G,6,FALSE),0)</f>
        <v>0</v>
      </c>
      <c r="Q150" s="4">
        <f>IFERROR(VLOOKUP($A150,'서부영업본부 IU'!$A:$G,7,FALSE),0)</f>
        <v>0</v>
      </c>
      <c r="R150" s="4" t="b">
        <f t="shared" si="114"/>
        <v>1</v>
      </c>
      <c r="U150" s="7">
        <f t="shared" si="115"/>
        <v>0</v>
      </c>
      <c r="V150" s="4">
        <f t="shared" si="103"/>
        <v>0</v>
      </c>
      <c r="W150" s="4">
        <f t="shared" si="104"/>
        <v>0</v>
      </c>
      <c r="X150" s="4">
        <f t="shared" si="105"/>
        <v>0</v>
      </c>
      <c r="Y150" s="4">
        <f t="shared" si="106"/>
        <v>0</v>
      </c>
      <c r="Z150" s="4" t="b">
        <f t="shared" si="116"/>
        <v>1</v>
      </c>
    </row>
    <row r="151" spans="1:26" ht="16" x14ac:dyDescent="0.25">
      <c r="A151" s="23" t="s">
        <v>163</v>
      </c>
      <c r="B151" s="49">
        <f t="shared" si="117"/>
        <v>0</v>
      </c>
      <c r="C151" s="49">
        <f t="shared" si="107"/>
        <v>0</v>
      </c>
      <c r="D151" s="49">
        <f t="shared" si="108"/>
        <v>0</v>
      </c>
      <c r="E151" s="49">
        <f t="shared" si="109"/>
        <v>0</v>
      </c>
      <c r="F151" s="49">
        <f t="shared" si="110"/>
        <v>0</v>
      </c>
      <c r="G151" s="49">
        <f t="shared" si="111"/>
        <v>0</v>
      </c>
      <c r="H151" s="49">
        <f t="shared" si="112"/>
        <v>0</v>
      </c>
      <c r="I151" s="4" t="b">
        <f t="shared" si="113"/>
        <v>1</v>
      </c>
      <c r="L151" s="4">
        <f t="shared" si="102"/>
        <v>0</v>
      </c>
      <c r="M151" s="4">
        <f>IFERROR(VLOOKUP($A151,'서부영업본부 IU'!$A:$G,3,FALSE),0)</f>
        <v>0</v>
      </c>
      <c r="N151" s="4">
        <f>IFERROR(VLOOKUP($A151,'서부영업본부 IU'!$A:$G,4,FALSE),0)</f>
        <v>0</v>
      </c>
      <c r="O151" s="4">
        <f>IFERROR(VLOOKUP($A151,'서부영업본부 IU'!$A:$G,5,FALSE),0)</f>
        <v>0</v>
      </c>
      <c r="P151" s="4">
        <f>IFERROR(VLOOKUP($A151,'서부영업본부 IU'!$A:$G,6,FALSE),0)</f>
        <v>0</v>
      </c>
      <c r="Q151" s="4">
        <f>IFERROR(VLOOKUP($A151,'서부영업본부 IU'!$A:$G,7,FALSE),0)</f>
        <v>0</v>
      </c>
      <c r="R151" s="4" t="b">
        <f t="shared" si="114"/>
        <v>1</v>
      </c>
      <c r="U151" s="7">
        <f t="shared" si="115"/>
        <v>0</v>
      </c>
      <c r="V151" s="4">
        <f t="shared" si="103"/>
        <v>0</v>
      </c>
      <c r="W151" s="4">
        <f t="shared" si="104"/>
        <v>0</v>
      </c>
      <c r="X151" s="4">
        <f t="shared" si="105"/>
        <v>0</v>
      </c>
      <c r="Y151" s="4">
        <f t="shared" si="106"/>
        <v>0</v>
      </c>
      <c r="Z151" s="4" t="b">
        <f t="shared" si="116"/>
        <v>1</v>
      </c>
    </row>
    <row r="152" spans="1:26" ht="16" x14ac:dyDescent="0.25">
      <c r="A152" s="23" t="s">
        <v>164</v>
      </c>
      <c r="B152" s="49">
        <f t="shared" si="117"/>
        <v>0</v>
      </c>
      <c r="C152" s="49">
        <f t="shared" si="107"/>
        <v>0</v>
      </c>
      <c r="D152" s="49">
        <f t="shared" si="108"/>
        <v>0</v>
      </c>
      <c r="E152" s="49">
        <f t="shared" si="109"/>
        <v>0</v>
      </c>
      <c r="F152" s="49">
        <f t="shared" si="110"/>
        <v>0</v>
      </c>
      <c r="G152" s="49">
        <f t="shared" si="111"/>
        <v>0</v>
      </c>
      <c r="H152" s="49">
        <f t="shared" si="112"/>
        <v>0</v>
      </c>
      <c r="I152" s="4" t="b">
        <f t="shared" si="113"/>
        <v>1</v>
      </c>
      <c r="L152" s="4">
        <f t="shared" si="102"/>
        <v>0</v>
      </c>
      <c r="M152" s="4">
        <f>IFERROR(VLOOKUP($A152,'서부영업본부 IU'!$A:$G,3,FALSE),0)</f>
        <v>0</v>
      </c>
      <c r="N152" s="4">
        <f>IFERROR(VLOOKUP($A152,'서부영업본부 IU'!$A:$G,4,FALSE),0)</f>
        <v>0</v>
      </c>
      <c r="O152" s="4">
        <f>IFERROR(VLOOKUP($A152,'서부영업본부 IU'!$A:$G,5,FALSE),0)</f>
        <v>0</v>
      </c>
      <c r="P152" s="4">
        <f>IFERROR(VLOOKUP($A152,'서부영업본부 IU'!$A:$G,6,FALSE),0)</f>
        <v>0</v>
      </c>
      <c r="Q152" s="4">
        <f>IFERROR(VLOOKUP($A152,'서부영업본부 IU'!$A:$G,7,FALSE),0)</f>
        <v>0</v>
      </c>
      <c r="R152" s="4" t="b">
        <f t="shared" si="114"/>
        <v>1</v>
      </c>
      <c r="U152" s="7">
        <f t="shared" si="115"/>
        <v>0</v>
      </c>
      <c r="V152" s="4">
        <f t="shared" si="103"/>
        <v>0</v>
      </c>
      <c r="W152" s="4">
        <f t="shared" si="104"/>
        <v>0</v>
      </c>
      <c r="X152" s="4">
        <f t="shared" si="105"/>
        <v>0</v>
      </c>
      <c r="Y152" s="4">
        <f t="shared" si="106"/>
        <v>0</v>
      </c>
      <c r="Z152" s="4" t="b">
        <f t="shared" si="116"/>
        <v>1</v>
      </c>
    </row>
    <row r="153" spans="1:26" ht="16" x14ac:dyDescent="0.25">
      <c r="A153" s="24" t="s">
        <v>77</v>
      </c>
      <c r="B153" s="49">
        <f t="shared" si="117"/>
        <v>18180149</v>
      </c>
      <c r="C153" s="49">
        <f t="shared" si="107"/>
        <v>2852789</v>
      </c>
      <c r="D153" s="49">
        <f t="shared" si="108"/>
        <v>0</v>
      </c>
      <c r="E153" s="49">
        <f t="shared" si="109"/>
        <v>728585.14882153529</v>
      </c>
      <c r="F153" s="49">
        <f t="shared" si="110"/>
        <v>7737747</v>
      </c>
      <c r="G153" s="49">
        <f t="shared" si="111"/>
        <v>6730713</v>
      </c>
      <c r="H153" s="49">
        <f t="shared" si="112"/>
        <v>130314.85117846474</v>
      </c>
      <c r="I153" s="4" t="b">
        <f t="shared" si="113"/>
        <v>1</v>
      </c>
      <c r="L153" s="4">
        <f t="shared" si="102"/>
        <v>18180149</v>
      </c>
      <c r="M153" s="4">
        <f>IFERROR(VLOOKUP($A153,'서부영업본부 IU'!$A:$G,3,FALSE),0)</f>
        <v>858900</v>
      </c>
      <c r="N153" s="4">
        <f>IFERROR(VLOOKUP($A153,'서부영업본부 IU'!$A:$G,4,FALSE),0)</f>
        <v>2852789</v>
      </c>
      <c r="O153" s="4">
        <f>IFERROR(VLOOKUP($A153,'서부영업본부 IU'!$A:$G,5,FALSE),0)</f>
        <v>0</v>
      </c>
      <c r="P153" s="4">
        <f>IFERROR(VLOOKUP($A153,'서부영업본부 IU'!$A:$G,6,FALSE),0)</f>
        <v>7737747</v>
      </c>
      <c r="Q153" s="4">
        <f>IFERROR(VLOOKUP($A153,'서부영업본부 IU'!$A:$G,7,FALSE),0)</f>
        <v>6730713</v>
      </c>
      <c r="R153" s="4" t="b">
        <f t="shared" ref="R153:R201" si="122">L153=SUM(M153:Q153)</f>
        <v>1</v>
      </c>
      <c r="U153" s="7">
        <f t="shared" si="115"/>
        <v>858900</v>
      </c>
      <c r="V153" s="4">
        <f t="shared" si="103"/>
        <v>357952.87748742913</v>
      </c>
      <c r="W153" s="4">
        <f t="shared" si="104"/>
        <v>370632.2713341061</v>
      </c>
      <c r="X153" s="4">
        <f t="shared" si="105"/>
        <v>80938.713541857054</v>
      </c>
      <c r="Y153" s="4">
        <f t="shared" si="106"/>
        <v>49376.137636607687</v>
      </c>
      <c r="Z153" s="4" t="b">
        <f t="shared" si="116"/>
        <v>1</v>
      </c>
    </row>
    <row r="154" spans="1:26" ht="16" x14ac:dyDescent="0.25">
      <c r="A154" s="23" t="s">
        <v>78</v>
      </c>
      <c r="B154" s="49">
        <f t="shared" si="117"/>
        <v>4549268</v>
      </c>
      <c r="C154" s="49">
        <f t="shared" si="107"/>
        <v>975350</v>
      </c>
      <c r="D154" s="49">
        <f t="shared" si="108"/>
        <v>0</v>
      </c>
      <c r="E154" s="49">
        <f t="shared" si="109"/>
        <v>226574.79712449887</v>
      </c>
      <c r="F154" s="49">
        <f t="shared" si="110"/>
        <v>1210800</v>
      </c>
      <c r="G154" s="49">
        <f t="shared" si="111"/>
        <v>2096018</v>
      </c>
      <c r="H154" s="49">
        <f t="shared" si="112"/>
        <v>40525.202875501142</v>
      </c>
      <c r="I154" s="4" t="b">
        <f t="shared" si="113"/>
        <v>1</v>
      </c>
      <c r="L154" s="4">
        <f t="shared" si="102"/>
        <v>4549268</v>
      </c>
      <c r="M154" s="4">
        <f>IFERROR(VLOOKUP($A154,'서부영업본부 IU'!$A:$G,3,FALSE),0)</f>
        <v>267100</v>
      </c>
      <c r="N154" s="4">
        <f>IFERROR(VLOOKUP($A154,'서부영업본부 IU'!$A:$G,4,FALSE),0)</f>
        <v>975350</v>
      </c>
      <c r="O154" s="4">
        <f>IFERROR(VLOOKUP($A154,'서부영업본부 IU'!$A:$G,5,FALSE),0)</f>
        <v>0</v>
      </c>
      <c r="P154" s="4">
        <f>IFERROR(VLOOKUP($A154,'서부영업본부 IU'!$A:$G,6,FALSE),0)</f>
        <v>1210800</v>
      </c>
      <c r="Q154" s="4">
        <f>IFERROR(VLOOKUP($A154,'서부영업본부 IU'!$A:$G,7,FALSE),0)</f>
        <v>2096018</v>
      </c>
      <c r="R154" s="4" t="b">
        <f t="shared" si="122"/>
        <v>1</v>
      </c>
      <c r="U154" s="7">
        <f t="shared" si="115"/>
        <v>267100</v>
      </c>
      <c r="V154" s="4">
        <f t="shared" si="103"/>
        <v>111315.88494224277</v>
      </c>
      <c r="W154" s="4">
        <f t="shared" si="104"/>
        <v>115258.91218225608</v>
      </c>
      <c r="X154" s="4">
        <f t="shared" si="105"/>
        <v>25170.253099348025</v>
      </c>
      <c r="Y154" s="4">
        <f t="shared" si="106"/>
        <v>15354.94977615312</v>
      </c>
      <c r="Z154" s="4" t="b">
        <f t="shared" si="116"/>
        <v>1</v>
      </c>
    </row>
    <row r="155" spans="1:26" ht="16" x14ac:dyDescent="0.25">
      <c r="A155" s="23" t="s">
        <v>79</v>
      </c>
      <c r="B155" s="49">
        <f t="shared" si="117"/>
        <v>591800</v>
      </c>
      <c r="C155" s="49">
        <f t="shared" si="107"/>
        <v>0</v>
      </c>
      <c r="D155" s="49">
        <f t="shared" si="108"/>
        <v>0</v>
      </c>
      <c r="E155" s="49">
        <f t="shared" si="109"/>
        <v>502010.35169703641</v>
      </c>
      <c r="F155" s="49">
        <f t="shared" si="110"/>
        <v>0</v>
      </c>
      <c r="G155" s="49">
        <f t="shared" si="111"/>
        <v>0</v>
      </c>
      <c r="H155" s="49">
        <f t="shared" si="112"/>
        <v>89789.648302963586</v>
      </c>
      <c r="I155" s="4" t="b">
        <f t="shared" si="113"/>
        <v>1</v>
      </c>
      <c r="L155" s="4">
        <f t="shared" si="102"/>
        <v>591800</v>
      </c>
      <c r="M155" s="4">
        <f>IFERROR(VLOOKUP($A155,'서부영업본부 IU'!$A:$G,3,FALSE),0)</f>
        <v>591800</v>
      </c>
      <c r="N155" s="4">
        <f>IFERROR(VLOOKUP($A155,'서부영업본부 IU'!$A:$G,4,FALSE),0)</f>
        <v>0</v>
      </c>
      <c r="O155" s="4">
        <f>IFERROR(VLOOKUP($A155,'서부영업본부 IU'!$A:$G,5,FALSE),0)</f>
        <v>0</v>
      </c>
      <c r="P155" s="4">
        <f>IFERROR(VLOOKUP($A155,'서부영업본부 IU'!$A:$G,6,FALSE),0)</f>
        <v>0</v>
      </c>
      <c r="Q155" s="4">
        <f>IFERROR(VLOOKUP($A155,'서부영업본부 IU'!$A:$G,7,FALSE),0)</f>
        <v>0</v>
      </c>
      <c r="R155" s="4" t="b">
        <f t="shared" si="122"/>
        <v>1</v>
      </c>
      <c r="U155" s="7">
        <f t="shared" si="115"/>
        <v>591800</v>
      </c>
      <c r="V155" s="4">
        <f t="shared" si="103"/>
        <v>246636.99254518634</v>
      </c>
      <c r="W155" s="4">
        <f t="shared" si="104"/>
        <v>255373.35915185005</v>
      </c>
      <c r="X155" s="4">
        <f t="shared" si="105"/>
        <v>55768.460442509022</v>
      </c>
      <c r="Y155" s="4">
        <f t="shared" si="106"/>
        <v>34021.187860454571</v>
      </c>
      <c r="Z155" s="4" t="b">
        <f t="shared" si="116"/>
        <v>1</v>
      </c>
    </row>
    <row r="156" spans="1:26" ht="16" x14ac:dyDescent="0.25">
      <c r="A156" s="23" t="s">
        <v>80</v>
      </c>
      <c r="B156" s="49">
        <f t="shared" si="117"/>
        <v>1137275</v>
      </c>
      <c r="C156" s="49">
        <f t="shared" si="107"/>
        <v>447275</v>
      </c>
      <c r="D156" s="49">
        <f t="shared" si="108"/>
        <v>0</v>
      </c>
      <c r="E156" s="49">
        <f t="shared" si="109"/>
        <v>0</v>
      </c>
      <c r="F156" s="49">
        <f t="shared" si="110"/>
        <v>280000</v>
      </c>
      <c r="G156" s="49">
        <f t="shared" si="111"/>
        <v>410000</v>
      </c>
      <c r="H156" s="49">
        <f t="shared" si="112"/>
        <v>0</v>
      </c>
      <c r="I156" s="4" t="b">
        <f t="shared" si="113"/>
        <v>1</v>
      </c>
      <c r="L156" s="4">
        <f t="shared" si="102"/>
        <v>1137275</v>
      </c>
      <c r="M156" s="4">
        <f>IFERROR(VLOOKUP($A156,'서부영업본부 IU'!$A:$G,3,FALSE),0)</f>
        <v>0</v>
      </c>
      <c r="N156" s="4">
        <f>IFERROR(VLOOKUP($A156,'서부영업본부 IU'!$A:$G,4,FALSE),0)</f>
        <v>447275</v>
      </c>
      <c r="O156" s="4">
        <f>IFERROR(VLOOKUP($A156,'서부영업본부 IU'!$A:$G,5,FALSE),0)</f>
        <v>0</v>
      </c>
      <c r="P156" s="4">
        <f>IFERROR(VLOOKUP($A156,'서부영업본부 IU'!$A:$G,6,FALSE),0)</f>
        <v>280000</v>
      </c>
      <c r="Q156" s="4">
        <f>IFERROR(VLOOKUP($A156,'서부영업본부 IU'!$A:$G,7,FALSE),0)</f>
        <v>410000</v>
      </c>
      <c r="R156" s="4" t="b">
        <f t="shared" si="122"/>
        <v>1</v>
      </c>
      <c r="U156" s="7">
        <f t="shared" si="115"/>
        <v>0</v>
      </c>
      <c r="V156" s="4">
        <f t="shared" si="103"/>
        <v>0</v>
      </c>
      <c r="W156" s="4">
        <f t="shared" si="104"/>
        <v>0</v>
      </c>
      <c r="X156" s="4">
        <f t="shared" si="105"/>
        <v>0</v>
      </c>
      <c r="Y156" s="4">
        <f t="shared" si="106"/>
        <v>0</v>
      </c>
      <c r="Z156" s="4" t="b">
        <f t="shared" si="116"/>
        <v>1</v>
      </c>
    </row>
    <row r="157" spans="1:26" ht="16" x14ac:dyDescent="0.25">
      <c r="A157" s="23" t="s">
        <v>81</v>
      </c>
      <c r="B157" s="49">
        <f t="shared" si="117"/>
        <v>11901806</v>
      </c>
      <c r="C157" s="49">
        <f t="shared" si="107"/>
        <v>1430164</v>
      </c>
      <c r="D157" s="49">
        <f t="shared" si="108"/>
        <v>0</v>
      </c>
      <c r="E157" s="49">
        <f t="shared" si="109"/>
        <v>0</v>
      </c>
      <c r="F157" s="49">
        <f t="shared" si="110"/>
        <v>6246947</v>
      </c>
      <c r="G157" s="49">
        <f t="shared" si="111"/>
        <v>4224695</v>
      </c>
      <c r="H157" s="49">
        <f t="shared" si="112"/>
        <v>0</v>
      </c>
      <c r="I157" s="4" t="b">
        <f t="shared" si="113"/>
        <v>1</v>
      </c>
      <c r="L157" s="4">
        <f t="shared" si="102"/>
        <v>11901806</v>
      </c>
      <c r="M157" s="4">
        <f>IFERROR(VLOOKUP($A157,'서부영업본부 IU'!$A:$G,3,FALSE),0)</f>
        <v>0</v>
      </c>
      <c r="N157" s="4">
        <f>IFERROR(VLOOKUP($A157,'서부영업본부 IU'!$A:$G,4,FALSE),0)</f>
        <v>1430164</v>
      </c>
      <c r="O157" s="4">
        <f>IFERROR(VLOOKUP($A157,'서부영업본부 IU'!$A:$G,5,FALSE),0)</f>
        <v>0</v>
      </c>
      <c r="P157" s="4">
        <f>IFERROR(VLOOKUP($A157,'서부영업본부 IU'!$A:$G,6,FALSE),0)</f>
        <v>6246947</v>
      </c>
      <c r="Q157" s="4">
        <f>IFERROR(VLOOKUP($A157,'서부영업본부 IU'!$A:$G,7,FALSE),0)</f>
        <v>4224695</v>
      </c>
      <c r="R157" s="4" t="b">
        <f t="shared" si="122"/>
        <v>1</v>
      </c>
      <c r="U157" s="7">
        <f t="shared" si="115"/>
        <v>0</v>
      </c>
      <c r="V157" s="4">
        <f t="shared" si="103"/>
        <v>0</v>
      </c>
      <c r="W157" s="4">
        <f t="shared" si="104"/>
        <v>0</v>
      </c>
      <c r="X157" s="4">
        <f t="shared" si="105"/>
        <v>0</v>
      </c>
      <c r="Y157" s="4">
        <f t="shared" si="106"/>
        <v>0</v>
      </c>
      <c r="Z157" s="4" t="b">
        <f t="shared" si="116"/>
        <v>1</v>
      </c>
    </row>
    <row r="158" spans="1:26" ht="16" x14ac:dyDescent="0.25">
      <c r="A158" s="23" t="s">
        <v>226</v>
      </c>
      <c r="B158" s="49">
        <f t="shared" si="117"/>
        <v>0</v>
      </c>
      <c r="C158" s="49">
        <f t="shared" si="107"/>
        <v>0</v>
      </c>
      <c r="D158" s="49">
        <f t="shared" si="108"/>
        <v>0</v>
      </c>
      <c r="E158" s="49">
        <f t="shared" si="109"/>
        <v>0</v>
      </c>
      <c r="F158" s="49">
        <f t="shared" si="110"/>
        <v>0</v>
      </c>
      <c r="G158" s="49">
        <f t="shared" si="111"/>
        <v>0</v>
      </c>
      <c r="H158" s="49">
        <f t="shared" si="112"/>
        <v>0</v>
      </c>
      <c r="I158" s="4" t="b">
        <f t="shared" si="113"/>
        <v>1</v>
      </c>
      <c r="L158" s="4">
        <f t="shared" si="102"/>
        <v>0</v>
      </c>
      <c r="M158" s="4">
        <f>IFERROR(VLOOKUP($A158,'서부영업본부 IU'!$A:$G,3,FALSE),0)</f>
        <v>0</v>
      </c>
      <c r="N158" s="4">
        <f>IFERROR(VLOOKUP($A158,'서부영업본부 IU'!$A:$G,4,FALSE),0)</f>
        <v>0</v>
      </c>
      <c r="O158" s="4">
        <f>IFERROR(VLOOKUP($A158,'서부영업본부 IU'!$A:$G,5,FALSE),0)</f>
        <v>0</v>
      </c>
      <c r="P158" s="4">
        <f>IFERROR(VLOOKUP($A158,'서부영업본부 IU'!$A:$G,6,FALSE),0)</f>
        <v>0</v>
      </c>
      <c r="Q158" s="4">
        <f>IFERROR(VLOOKUP($A158,'서부영업본부 IU'!$A:$G,7,FALSE),0)</f>
        <v>0</v>
      </c>
      <c r="R158" s="4" t="b">
        <f t="shared" si="122"/>
        <v>1</v>
      </c>
      <c r="U158" s="7">
        <f t="shared" si="115"/>
        <v>0</v>
      </c>
      <c r="V158" s="4">
        <f t="shared" si="103"/>
        <v>0</v>
      </c>
      <c r="W158" s="4">
        <f t="shared" si="104"/>
        <v>0</v>
      </c>
      <c r="X158" s="4">
        <f t="shared" si="105"/>
        <v>0</v>
      </c>
      <c r="Y158" s="4">
        <f t="shared" si="106"/>
        <v>0</v>
      </c>
      <c r="Z158" s="4" t="b">
        <f t="shared" si="116"/>
        <v>1</v>
      </c>
    </row>
    <row r="159" spans="1:26" ht="16" x14ac:dyDescent="0.25">
      <c r="A159" s="25" t="s">
        <v>227</v>
      </c>
      <c r="B159" s="49">
        <f t="shared" si="117"/>
        <v>0</v>
      </c>
      <c r="C159" s="49">
        <f t="shared" si="107"/>
        <v>0</v>
      </c>
      <c r="D159" s="49">
        <f t="shared" si="108"/>
        <v>0</v>
      </c>
      <c r="E159" s="49">
        <f t="shared" si="109"/>
        <v>0</v>
      </c>
      <c r="F159" s="49">
        <f t="shared" si="110"/>
        <v>0</v>
      </c>
      <c r="G159" s="49">
        <f t="shared" si="111"/>
        <v>0</v>
      </c>
      <c r="H159" s="49">
        <f t="shared" si="112"/>
        <v>0</v>
      </c>
      <c r="I159" s="4" t="b">
        <f t="shared" si="113"/>
        <v>1</v>
      </c>
      <c r="L159" s="4">
        <f t="shared" si="102"/>
        <v>0</v>
      </c>
      <c r="M159" s="4">
        <f>IFERROR(VLOOKUP($A159,'서부영업본부 IU'!$A:$G,3,FALSE),0)</f>
        <v>0</v>
      </c>
      <c r="N159" s="4">
        <f>IFERROR(VLOOKUP($A159,'서부영업본부 IU'!$A:$G,4,FALSE),0)</f>
        <v>0</v>
      </c>
      <c r="O159" s="4">
        <f>IFERROR(VLOOKUP($A159,'서부영업본부 IU'!$A:$G,5,FALSE),0)</f>
        <v>0</v>
      </c>
      <c r="P159" s="4">
        <f>IFERROR(VLOOKUP($A159,'서부영업본부 IU'!$A:$G,6,FALSE),0)</f>
        <v>0</v>
      </c>
      <c r="Q159" s="4">
        <f>IFERROR(VLOOKUP($A159,'서부영업본부 IU'!$A:$G,7,FALSE),0)</f>
        <v>0</v>
      </c>
      <c r="R159" s="4" t="b">
        <f t="shared" si="122"/>
        <v>1</v>
      </c>
      <c r="U159" s="7">
        <f t="shared" si="115"/>
        <v>0</v>
      </c>
      <c r="V159" s="4">
        <f t="shared" si="103"/>
        <v>0</v>
      </c>
      <c r="W159" s="4">
        <f t="shared" si="104"/>
        <v>0</v>
      </c>
      <c r="X159" s="4">
        <f t="shared" si="105"/>
        <v>0</v>
      </c>
      <c r="Y159" s="4">
        <f t="shared" si="106"/>
        <v>0</v>
      </c>
      <c r="Z159" s="4" t="b">
        <f t="shared" si="116"/>
        <v>1</v>
      </c>
    </row>
    <row r="160" spans="1:26" ht="16" x14ac:dyDescent="0.25">
      <c r="A160" s="26" t="s">
        <v>228</v>
      </c>
      <c r="B160" s="49">
        <f t="shared" si="117"/>
        <v>0</v>
      </c>
      <c r="C160" s="49">
        <f t="shared" si="107"/>
        <v>0</v>
      </c>
      <c r="D160" s="49">
        <f t="shared" si="108"/>
        <v>0</v>
      </c>
      <c r="E160" s="49">
        <f t="shared" si="109"/>
        <v>0</v>
      </c>
      <c r="F160" s="49">
        <f t="shared" si="110"/>
        <v>0</v>
      </c>
      <c r="G160" s="49">
        <f t="shared" si="111"/>
        <v>0</v>
      </c>
      <c r="H160" s="49">
        <f t="shared" si="112"/>
        <v>0</v>
      </c>
      <c r="I160" s="4" t="b">
        <f t="shared" si="113"/>
        <v>1</v>
      </c>
      <c r="L160" s="4">
        <f t="shared" si="102"/>
        <v>0</v>
      </c>
      <c r="M160" s="4">
        <f>IFERROR(VLOOKUP($A160,'서부영업본부 IU'!$A:$G,3,FALSE),0)</f>
        <v>0</v>
      </c>
      <c r="N160" s="4">
        <f>IFERROR(VLOOKUP($A160,'서부영업본부 IU'!$A:$G,4,FALSE),0)</f>
        <v>0</v>
      </c>
      <c r="O160" s="4">
        <f>IFERROR(VLOOKUP($A160,'서부영업본부 IU'!$A:$G,5,FALSE),0)</f>
        <v>0</v>
      </c>
      <c r="P160" s="4">
        <f>IFERROR(VLOOKUP($A160,'서부영업본부 IU'!$A:$G,6,FALSE),0)</f>
        <v>0</v>
      </c>
      <c r="Q160" s="4">
        <f>IFERROR(VLOOKUP($A160,'서부영업본부 IU'!$A:$G,7,FALSE),0)</f>
        <v>0</v>
      </c>
      <c r="R160" s="4" t="b">
        <f t="shared" si="122"/>
        <v>1</v>
      </c>
      <c r="U160" s="7">
        <f t="shared" si="115"/>
        <v>0</v>
      </c>
      <c r="V160" s="4">
        <f t="shared" si="103"/>
        <v>0</v>
      </c>
      <c r="W160" s="4">
        <f t="shared" si="104"/>
        <v>0</v>
      </c>
      <c r="X160" s="4">
        <f t="shared" si="105"/>
        <v>0</v>
      </c>
      <c r="Y160" s="4">
        <f t="shared" si="106"/>
        <v>0</v>
      </c>
      <c r="Z160" s="4" t="b">
        <f t="shared" si="116"/>
        <v>1</v>
      </c>
    </row>
    <row r="161" spans="1:26" ht="16" x14ac:dyDescent="0.25">
      <c r="A161" s="24" t="s">
        <v>82</v>
      </c>
      <c r="B161" s="49">
        <f t="shared" si="117"/>
        <v>33698000</v>
      </c>
      <c r="C161" s="49">
        <f t="shared" si="107"/>
        <v>10240000</v>
      </c>
      <c r="D161" s="49">
        <f t="shared" si="108"/>
        <v>5770000</v>
      </c>
      <c r="E161" s="49">
        <f t="shared" si="109"/>
        <v>0</v>
      </c>
      <c r="F161" s="49">
        <f t="shared" si="110"/>
        <v>11858500</v>
      </c>
      <c r="G161" s="49">
        <f t="shared" si="111"/>
        <v>5829500</v>
      </c>
      <c r="H161" s="49">
        <f t="shared" si="112"/>
        <v>0</v>
      </c>
      <c r="I161" s="4" t="b">
        <f t="shared" si="113"/>
        <v>1</v>
      </c>
      <c r="L161" s="4">
        <f t="shared" si="102"/>
        <v>33698000</v>
      </c>
      <c r="M161" s="4">
        <f>IFERROR(VLOOKUP($A161,'서부영업본부 IU'!$A:$G,3,FALSE),0)</f>
        <v>0</v>
      </c>
      <c r="N161" s="4">
        <f>IFERROR(VLOOKUP($A161,'서부영업본부 IU'!$A:$G,4,FALSE),0)</f>
        <v>10240000</v>
      </c>
      <c r="O161" s="4">
        <f>IFERROR(VLOOKUP($A161,'서부영업본부 IU'!$A:$G,5,FALSE),0)</f>
        <v>5770000</v>
      </c>
      <c r="P161" s="4">
        <f>IFERROR(VLOOKUP($A161,'서부영업본부 IU'!$A:$G,6,FALSE),0)</f>
        <v>11858500</v>
      </c>
      <c r="Q161" s="4">
        <f>IFERROR(VLOOKUP($A161,'서부영업본부 IU'!$A:$G,7,FALSE),0)</f>
        <v>5829500</v>
      </c>
      <c r="R161" s="4" t="b">
        <f t="shared" si="122"/>
        <v>1</v>
      </c>
      <c r="U161" s="7">
        <f t="shared" si="115"/>
        <v>0</v>
      </c>
      <c r="V161" s="4">
        <f t="shared" si="103"/>
        <v>0</v>
      </c>
      <c r="W161" s="4">
        <f t="shared" si="104"/>
        <v>0</v>
      </c>
      <c r="X161" s="4">
        <f t="shared" si="105"/>
        <v>0</v>
      </c>
      <c r="Y161" s="4">
        <f t="shared" si="106"/>
        <v>0</v>
      </c>
      <c r="Z161" s="4" t="b">
        <f t="shared" si="116"/>
        <v>1</v>
      </c>
    </row>
    <row r="162" spans="1:26" ht="16" x14ac:dyDescent="0.25">
      <c r="A162" s="26" t="s">
        <v>229</v>
      </c>
      <c r="B162" s="49">
        <f t="shared" si="117"/>
        <v>0</v>
      </c>
      <c r="C162" s="49">
        <f t="shared" si="107"/>
        <v>0</v>
      </c>
      <c r="D162" s="49">
        <f t="shared" si="108"/>
        <v>0</v>
      </c>
      <c r="E162" s="49">
        <f t="shared" si="109"/>
        <v>0</v>
      </c>
      <c r="F162" s="49">
        <f t="shared" si="110"/>
        <v>0</v>
      </c>
      <c r="G162" s="49">
        <f t="shared" si="111"/>
        <v>0</v>
      </c>
      <c r="H162" s="49">
        <f t="shared" si="112"/>
        <v>0</v>
      </c>
      <c r="I162" s="4" t="b">
        <f t="shared" si="113"/>
        <v>1</v>
      </c>
      <c r="L162" s="4">
        <f t="shared" si="102"/>
        <v>0</v>
      </c>
      <c r="M162" s="4">
        <f>IFERROR(VLOOKUP($A162,'서부영업본부 IU'!$A:$G,3,FALSE),0)</f>
        <v>0</v>
      </c>
      <c r="N162" s="4">
        <f>IFERROR(VLOOKUP($A162,'서부영업본부 IU'!$A:$G,4,FALSE),0)</f>
        <v>0</v>
      </c>
      <c r="O162" s="4">
        <f>IFERROR(VLOOKUP($A162,'서부영업본부 IU'!$A:$G,5,FALSE),0)</f>
        <v>0</v>
      </c>
      <c r="P162" s="4">
        <f>IFERROR(VLOOKUP($A162,'서부영업본부 IU'!$A:$G,6,FALSE),0)</f>
        <v>0</v>
      </c>
      <c r="Q162" s="4">
        <f>IFERROR(VLOOKUP($A162,'서부영업본부 IU'!$A:$G,7,FALSE),0)</f>
        <v>0</v>
      </c>
      <c r="R162" s="4" t="b">
        <f t="shared" si="122"/>
        <v>1</v>
      </c>
      <c r="U162" s="7">
        <f t="shared" si="115"/>
        <v>0</v>
      </c>
      <c r="V162" s="4">
        <f t="shared" si="103"/>
        <v>0</v>
      </c>
      <c r="W162" s="4">
        <f t="shared" si="104"/>
        <v>0</v>
      </c>
      <c r="X162" s="4">
        <f t="shared" si="105"/>
        <v>0</v>
      </c>
      <c r="Y162" s="4">
        <f t="shared" si="106"/>
        <v>0</v>
      </c>
      <c r="Z162" s="4" t="b">
        <f t="shared" si="116"/>
        <v>1</v>
      </c>
    </row>
    <row r="163" spans="1:26" ht="16" x14ac:dyDescent="0.25">
      <c r="A163" s="23" t="s">
        <v>83</v>
      </c>
      <c r="B163" s="49">
        <f t="shared" si="117"/>
        <v>33698000</v>
      </c>
      <c r="C163" s="49">
        <f t="shared" si="107"/>
        <v>10240000</v>
      </c>
      <c r="D163" s="49">
        <f t="shared" si="108"/>
        <v>5770000</v>
      </c>
      <c r="E163" s="49">
        <f t="shared" si="109"/>
        <v>0</v>
      </c>
      <c r="F163" s="49">
        <f t="shared" si="110"/>
        <v>11858500</v>
      </c>
      <c r="G163" s="49">
        <f t="shared" si="111"/>
        <v>5829500</v>
      </c>
      <c r="H163" s="49">
        <f t="shared" si="112"/>
        <v>0</v>
      </c>
      <c r="I163" s="4" t="b">
        <f t="shared" si="113"/>
        <v>1</v>
      </c>
      <c r="L163" s="4">
        <f t="shared" si="102"/>
        <v>33698000</v>
      </c>
      <c r="M163" s="4">
        <f>IFERROR(VLOOKUP($A163,'서부영업본부 IU'!$A:$G,3,FALSE),0)</f>
        <v>0</v>
      </c>
      <c r="N163" s="4">
        <f>IFERROR(VLOOKUP($A163,'서부영업본부 IU'!$A:$G,4,FALSE),0)</f>
        <v>10240000</v>
      </c>
      <c r="O163" s="4">
        <f>IFERROR(VLOOKUP($A163,'서부영업본부 IU'!$A:$G,5,FALSE),0)</f>
        <v>5770000</v>
      </c>
      <c r="P163" s="4">
        <f>IFERROR(VLOOKUP($A163,'서부영업본부 IU'!$A:$G,6,FALSE),0)</f>
        <v>11858500</v>
      </c>
      <c r="Q163" s="4">
        <f>IFERROR(VLOOKUP($A163,'서부영업본부 IU'!$A:$G,7,FALSE),0)</f>
        <v>5829500</v>
      </c>
      <c r="R163" s="4" t="b">
        <f t="shared" si="122"/>
        <v>1</v>
      </c>
      <c r="U163" s="7">
        <f t="shared" si="115"/>
        <v>0</v>
      </c>
      <c r="V163" s="4">
        <f t="shared" si="103"/>
        <v>0</v>
      </c>
      <c r="W163" s="4">
        <f t="shared" si="104"/>
        <v>0</v>
      </c>
      <c r="X163" s="4">
        <f t="shared" si="105"/>
        <v>0</v>
      </c>
      <c r="Y163" s="4">
        <f t="shared" si="106"/>
        <v>0</v>
      </c>
      <c r="Z163" s="4" t="b">
        <f t="shared" si="116"/>
        <v>1</v>
      </c>
    </row>
    <row r="164" spans="1:26" ht="16" x14ac:dyDescent="0.25">
      <c r="A164" s="23" t="s">
        <v>230</v>
      </c>
      <c r="B164" s="49">
        <f t="shared" si="117"/>
        <v>0</v>
      </c>
      <c r="C164" s="49">
        <f t="shared" si="107"/>
        <v>0</v>
      </c>
      <c r="D164" s="49">
        <f t="shared" si="108"/>
        <v>0</v>
      </c>
      <c r="E164" s="49">
        <f t="shared" si="109"/>
        <v>0</v>
      </c>
      <c r="F164" s="49">
        <f t="shared" si="110"/>
        <v>0</v>
      </c>
      <c r="G164" s="49">
        <f t="shared" si="111"/>
        <v>0</v>
      </c>
      <c r="H164" s="49">
        <f t="shared" si="112"/>
        <v>0</v>
      </c>
      <c r="I164" s="4" t="b">
        <f t="shared" si="113"/>
        <v>1</v>
      </c>
      <c r="L164" s="4">
        <f t="shared" si="102"/>
        <v>0</v>
      </c>
      <c r="M164" s="4">
        <f>IFERROR(VLOOKUP($A164,'서부영업본부 IU'!$A:$G,3,FALSE),0)</f>
        <v>0</v>
      </c>
      <c r="N164" s="4">
        <f>IFERROR(VLOOKUP($A164,'서부영업본부 IU'!$A:$G,4,FALSE),0)</f>
        <v>0</v>
      </c>
      <c r="O164" s="4">
        <f>IFERROR(VLOOKUP($A164,'서부영업본부 IU'!$A:$G,5,FALSE),0)</f>
        <v>0</v>
      </c>
      <c r="P164" s="4">
        <f>IFERROR(VLOOKUP($A164,'서부영업본부 IU'!$A:$G,6,FALSE),0)</f>
        <v>0</v>
      </c>
      <c r="Q164" s="4">
        <f>IFERROR(VLOOKUP($A164,'서부영업본부 IU'!$A:$G,7,FALSE),0)</f>
        <v>0</v>
      </c>
      <c r="R164" s="4" t="b">
        <f t="shared" si="122"/>
        <v>1</v>
      </c>
      <c r="U164" s="7">
        <f t="shared" si="115"/>
        <v>0</v>
      </c>
      <c r="V164" s="4">
        <f t="shared" si="103"/>
        <v>0</v>
      </c>
      <c r="W164" s="4">
        <f t="shared" si="104"/>
        <v>0</v>
      </c>
      <c r="X164" s="4">
        <f t="shared" si="105"/>
        <v>0</v>
      </c>
      <c r="Y164" s="4">
        <f t="shared" si="106"/>
        <v>0</v>
      </c>
      <c r="Z164" s="4" t="b">
        <f t="shared" si="116"/>
        <v>1</v>
      </c>
    </row>
    <row r="165" spans="1:26" ht="16" x14ac:dyDescent="0.25">
      <c r="A165" s="25" t="s">
        <v>231</v>
      </c>
      <c r="B165" s="49">
        <f t="shared" si="117"/>
        <v>0</v>
      </c>
      <c r="C165" s="49">
        <f t="shared" si="107"/>
        <v>0</v>
      </c>
      <c r="D165" s="49">
        <f t="shared" si="108"/>
        <v>0</v>
      </c>
      <c r="E165" s="49">
        <f t="shared" si="109"/>
        <v>0</v>
      </c>
      <c r="F165" s="49">
        <f t="shared" si="110"/>
        <v>0</v>
      </c>
      <c r="G165" s="49">
        <f t="shared" si="111"/>
        <v>0</v>
      </c>
      <c r="H165" s="49">
        <f t="shared" si="112"/>
        <v>0</v>
      </c>
      <c r="I165" s="4" t="b">
        <f t="shared" si="113"/>
        <v>1</v>
      </c>
      <c r="L165" s="4">
        <f t="shared" si="102"/>
        <v>0</v>
      </c>
      <c r="M165" s="4">
        <f>IFERROR(VLOOKUP($A165,'서부영업본부 IU'!$A:$G,3,FALSE),0)</f>
        <v>0</v>
      </c>
      <c r="N165" s="4">
        <f>IFERROR(VLOOKUP($A165,'서부영업본부 IU'!$A:$G,4,FALSE),0)</f>
        <v>0</v>
      </c>
      <c r="O165" s="4">
        <f>IFERROR(VLOOKUP($A165,'서부영업본부 IU'!$A:$G,5,FALSE),0)</f>
        <v>0</v>
      </c>
      <c r="P165" s="4">
        <f>IFERROR(VLOOKUP($A165,'서부영업본부 IU'!$A:$G,6,FALSE),0)</f>
        <v>0</v>
      </c>
      <c r="Q165" s="4">
        <f>IFERROR(VLOOKUP($A165,'서부영업본부 IU'!$A:$G,7,FALSE),0)</f>
        <v>0</v>
      </c>
      <c r="R165" s="4" t="b">
        <f t="shared" si="122"/>
        <v>1</v>
      </c>
      <c r="U165" s="7">
        <f t="shared" si="115"/>
        <v>0</v>
      </c>
      <c r="V165" s="4">
        <f t="shared" si="103"/>
        <v>0</v>
      </c>
      <c r="W165" s="4">
        <f t="shared" si="104"/>
        <v>0</v>
      </c>
      <c r="X165" s="4">
        <f t="shared" si="105"/>
        <v>0</v>
      </c>
      <c r="Y165" s="4">
        <f t="shared" si="106"/>
        <v>0</v>
      </c>
      <c r="Z165" s="4" t="b">
        <f t="shared" si="116"/>
        <v>1</v>
      </c>
    </row>
    <row r="166" spans="1:26" ht="16" x14ac:dyDescent="0.25">
      <c r="A166" s="28" t="s">
        <v>232</v>
      </c>
      <c r="B166" s="49">
        <f t="shared" si="117"/>
        <v>0</v>
      </c>
      <c r="C166" s="49">
        <f t="shared" si="107"/>
        <v>0</v>
      </c>
      <c r="D166" s="49">
        <f t="shared" si="108"/>
        <v>0</v>
      </c>
      <c r="E166" s="49">
        <f t="shared" si="109"/>
        <v>0</v>
      </c>
      <c r="F166" s="49">
        <f t="shared" si="110"/>
        <v>0</v>
      </c>
      <c r="G166" s="49">
        <f t="shared" si="111"/>
        <v>0</v>
      </c>
      <c r="H166" s="49">
        <f t="shared" si="112"/>
        <v>0</v>
      </c>
      <c r="I166" s="4" t="b">
        <f t="shared" si="113"/>
        <v>1</v>
      </c>
      <c r="L166" s="4">
        <f t="shared" si="102"/>
        <v>0</v>
      </c>
      <c r="M166" s="4">
        <f>IFERROR(VLOOKUP($A166,'서부영업본부 IU'!$A:$G,3,FALSE),0)</f>
        <v>0</v>
      </c>
      <c r="N166" s="4">
        <f>IFERROR(VLOOKUP($A166,'서부영업본부 IU'!$A:$G,4,FALSE),0)</f>
        <v>0</v>
      </c>
      <c r="O166" s="4">
        <f>IFERROR(VLOOKUP($A166,'서부영업본부 IU'!$A:$G,5,FALSE),0)</f>
        <v>0</v>
      </c>
      <c r="P166" s="4">
        <f>IFERROR(VLOOKUP($A166,'서부영업본부 IU'!$A:$G,6,FALSE),0)</f>
        <v>0</v>
      </c>
      <c r="Q166" s="4">
        <f>IFERROR(VLOOKUP($A166,'서부영업본부 IU'!$A:$G,7,FALSE),0)</f>
        <v>0</v>
      </c>
      <c r="R166" s="4" t="b">
        <f t="shared" si="122"/>
        <v>1</v>
      </c>
      <c r="U166" s="7">
        <f t="shared" si="115"/>
        <v>0</v>
      </c>
      <c r="V166" s="4">
        <f t="shared" si="103"/>
        <v>0</v>
      </c>
      <c r="W166" s="4">
        <f t="shared" si="104"/>
        <v>0</v>
      </c>
      <c r="X166" s="4">
        <f t="shared" si="105"/>
        <v>0</v>
      </c>
      <c r="Y166" s="4">
        <f t="shared" si="106"/>
        <v>0</v>
      </c>
      <c r="Z166" s="4" t="b">
        <f t="shared" si="116"/>
        <v>1</v>
      </c>
    </row>
    <row r="167" spans="1:26" ht="16" x14ac:dyDescent="0.25">
      <c r="A167" s="26" t="s">
        <v>233</v>
      </c>
      <c r="B167" s="49">
        <f t="shared" si="117"/>
        <v>0</v>
      </c>
      <c r="C167" s="49">
        <f t="shared" si="107"/>
        <v>0</v>
      </c>
      <c r="D167" s="49">
        <f t="shared" si="108"/>
        <v>0</v>
      </c>
      <c r="E167" s="49">
        <f t="shared" si="109"/>
        <v>0</v>
      </c>
      <c r="F167" s="49">
        <f t="shared" si="110"/>
        <v>0</v>
      </c>
      <c r="G167" s="49">
        <f t="shared" si="111"/>
        <v>0</v>
      </c>
      <c r="H167" s="49">
        <f t="shared" si="112"/>
        <v>0</v>
      </c>
      <c r="I167" s="4" t="b">
        <f t="shared" si="113"/>
        <v>1</v>
      </c>
      <c r="L167" s="4">
        <f t="shared" si="102"/>
        <v>0</v>
      </c>
      <c r="M167" s="4">
        <f>IFERROR(VLOOKUP($A167,'서부영업본부 IU'!$A:$G,3,FALSE),0)</f>
        <v>0</v>
      </c>
      <c r="N167" s="4">
        <f>IFERROR(VLOOKUP($A167,'서부영업본부 IU'!$A:$G,4,FALSE),0)</f>
        <v>0</v>
      </c>
      <c r="O167" s="4">
        <f>IFERROR(VLOOKUP($A167,'서부영업본부 IU'!$A:$G,5,FALSE),0)</f>
        <v>0</v>
      </c>
      <c r="P167" s="4">
        <f>IFERROR(VLOOKUP($A167,'서부영업본부 IU'!$A:$G,6,FALSE),0)</f>
        <v>0</v>
      </c>
      <c r="Q167" s="4">
        <f>IFERROR(VLOOKUP($A167,'서부영업본부 IU'!$A:$G,7,FALSE),0)</f>
        <v>0</v>
      </c>
      <c r="R167" s="4" t="b">
        <f t="shared" si="122"/>
        <v>1</v>
      </c>
      <c r="U167" s="7">
        <f t="shared" si="115"/>
        <v>0</v>
      </c>
      <c r="V167" s="4">
        <f t="shared" si="103"/>
        <v>0</v>
      </c>
      <c r="W167" s="4">
        <f t="shared" si="104"/>
        <v>0</v>
      </c>
      <c r="X167" s="4">
        <f t="shared" si="105"/>
        <v>0</v>
      </c>
      <c r="Y167" s="4">
        <f t="shared" si="106"/>
        <v>0</v>
      </c>
      <c r="Z167" s="4" t="b">
        <f t="shared" si="116"/>
        <v>1</v>
      </c>
    </row>
    <row r="168" spans="1:26" ht="16" x14ac:dyDescent="0.25">
      <c r="A168" s="24" t="s">
        <v>84</v>
      </c>
      <c r="B168" s="49">
        <f t="shared" si="117"/>
        <v>686954</v>
      </c>
      <c r="C168" s="49">
        <f t="shared" si="107"/>
        <v>0</v>
      </c>
      <c r="D168" s="49">
        <f t="shared" si="108"/>
        <v>459272</v>
      </c>
      <c r="E168" s="49">
        <f t="shared" si="109"/>
        <v>0</v>
      </c>
      <c r="F168" s="49">
        <f t="shared" si="110"/>
        <v>227682</v>
      </c>
      <c r="G168" s="49">
        <f t="shared" si="111"/>
        <v>0</v>
      </c>
      <c r="H168" s="49">
        <f t="shared" si="112"/>
        <v>0</v>
      </c>
      <c r="I168" s="4" t="b">
        <f t="shared" si="113"/>
        <v>1</v>
      </c>
      <c r="L168" s="4">
        <f t="shared" si="102"/>
        <v>686954</v>
      </c>
      <c r="M168" s="4">
        <f>IFERROR(VLOOKUP($A168,'서부영업본부 IU'!$A:$G,3,FALSE),0)</f>
        <v>0</v>
      </c>
      <c r="N168" s="4">
        <f>IFERROR(VLOOKUP($A168,'서부영업본부 IU'!$A:$G,4,FALSE),0)</f>
        <v>0</v>
      </c>
      <c r="O168" s="4">
        <f>IFERROR(VLOOKUP($A168,'서부영업본부 IU'!$A:$G,5,FALSE),0)</f>
        <v>459272</v>
      </c>
      <c r="P168" s="4">
        <f>IFERROR(VLOOKUP($A168,'서부영업본부 IU'!$A:$G,6,FALSE),0)</f>
        <v>227682</v>
      </c>
      <c r="Q168" s="4">
        <f>IFERROR(VLOOKUP($A168,'서부영업본부 IU'!$A:$G,7,FALSE),0)</f>
        <v>0</v>
      </c>
      <c r="R168" s="4" t="b">
        <f t="shared" si="122"/>
        <v>1</v>
      </c>
      <c r="U168" s="7">
        <f t="shared" si="115"/>
        <v>0</v>
      </c>
      <c r="V168" s="4">
        <f t="shared" si="103"/>
        <v>0</v>
      </c>
      <c r="W168" s="4">
        <f t="shared" si="104"/>
        <v>0</v>
      </c>
      <c r="X168" s="4">
        <f t="shared" si="105"/>
        <v>0</v>
      </c>
      <c r="Y168" s="4">
        <f t="shared" si="106"/>
        <v>0</v>
      </c>
      <c r="Z168" s="4" t="b">
        <f t="shared" si="116"/>
        <v>1</v>
      </c>
    </row>
    <row r="169" spans="1:26" ht="16" x14ac:dyDescent="0.25">
      <c r="A169" s="23" t="s">
        <v>85</v>
      </c>
      <c r="B169" s="49">
        <f t="shared" si="117"/>
        <v>98364</v>
      </c>
      <c r="C169" s="49">
        <f t="shared" si="107"/>
        <v>0</v>
      </c>
      <c r="D169" s="49">
        <f t="shared" si="108"/>
        <v>0</v>
      </c>
      <c r="E169" s="49">
        <f t="shared" si="109"/>
        <v>0</v>
      </c>
      <c r="F169" s="49">
        <f t="shared" si="110"/>
        <v>98364</v>
      </c>
      <c r="G169" s="49">
        <f t="shared" si="111"/>
        <v>0</v>
      </c>
      <c r="H169" s="49">
        <f t="shared" si="112"/>
        <v>0</v>
      </c>
      <c r="I169" s="4" t="b">
        <f t="shared" si="113"/>
        <v>1</v>
      </c>
      <c r="L169" s="4">
        <f t="shared" si="102"/>
        <v>98364</v>
      </c>
      <c r="M169" s="4">
        <f>IFERROR(VLOOKUP($A169,'서부영업본부 IU'!$A:$G,3,FALSE),0)</f>
        <v>0</v>
      </c>
      <c r="N169" s="4">
        <f>IFERROR(VLOOKUP($A169,'서부영업본부 IU'!$A:$G,4,FALSE),0)</f>
        <v>0</v>
      </c>
      <c r="O169" s="4">
        <f>IFERROR(VLOOKUP($A169,'서부영업본부 IU'!$A:$G,5,FALSE),0)</f>
        <v>0</v>
      </c>
      <c r="P169" s="4">
        <f>IFERROR(VLOOKUP($A169,'서부영업본부 IU'!$A:$G,6,FALSE),0)</f>
        <v>98364</v>
      </c>
      <c r="Q169" s="4">
        <f>IFERROR(VLOOKUP($A169,'서부영업본부 IU'!$A:$G,7,FALSE),0)</f>
        <v>0</v>
      </c>
      <c r="R169" s="4" t="b">
        <f t="shared" si="122"/>
        <v>1</v>
      </c>
      <c r="U169" s="7">
        <f t="shared" si="115"/>
        <v>0</v>
      </c>
      <c r="V169" s="4">
        <f t="shared" si="103"/>
        <v>0</v>
      </c>
      <c r="W169" s="4">
        <f t="shared" si="104"/>
        <v>0</v>
      </c>
      <c r="X169" s="4">
        <f t="shared" si="105"/>
        <v>0</v>
      </c>
      <c r="Y169" s="4">
        <f t="shared" si="106"/>
        <v>0</v>
      </c>
      <c r="Z169" s="4" t="b">
        <f t="shared" si="116"/>
        <v>1</v>
      </c>
    </row>
    <row r="170" spans="1:26" ht="16" x14ac:dyDescent="0.25">
      <c r="A170" s="23" t="s">
        <v>234</v>
      </c>
      <c r="B170" s="49">
        <f t="shared" si="117"/>
        <v>0</v>
      </c>
      <c r="C170" s="49">
        <f t="shared" si="107"/>
        <v>0</v>
      </c>
      <c r="D170" s="49">
        <f t="shared" si="108"/>
        <v>0</v>
      </c>
      <c r="E170" s="49">
        <f t="shared" si="109"/>
        <v>0</v>
      </c>
      <c r="F170" s="49">
        <f t="shared" si="110"/>
        <v>0</v>
      </c>
      <c r="G170" s="49">
        <f t="shared" si="111"/>
        <v>0</v>
      </c>
      <c r="H170" s="49">
        <f t="shared" si="112"/>
        <v>0</v>
      </c>
      <c r="I170" s="4" t="b">
        <f t="shared" si="113"/>
        <v>1</v>
      </c>
      <c r="L170" s="4">
        <f t="shared" si="102"/>
        <v>0</v>
      </c>
      <c r="M170" s="4">
        <f>IFERROR(VLOOKUP($A170,'서부영업본부 IU'!$A:$G,3,FALSE),0)</f>
        <v>0</v>
      </c>
      <c r="N170" s="4">
        <f>IFERROR(VLOOKUP($A170,'서부영업본부 IU'!$A:$G,4,FALSE),0)</f>
        <v>0</v>
      </c>
      <c r="O170" s="4">
        <f>IFERROR(VLOOKUP($A170,'서부영업본부 IU'!$A:$G,5,FALSE),0)</f>
        <v>0</v>
      </c>
      <c r="P170" s="4">
        <f>IFERROR(VLOOKUP($A170,'서부영업본부 IU'!$A:$G,6,FALSE),0)</f>
        <v>0</v>
      </c>
      <c r="Q170" s="4">
        <f>IFERROR(VLOOKUP($A170,'서부영업본부 IU'!$A:$G,7,FALSE),0)</f>
        <v>0</v>
      </c>
      <c r="R170" s="4" t="b">
        <f t="shared" si="122"/>
        <v>1</v>
      </c>
      <c r="U170" s="7">
        <f t="shared" si="115"/>
        <v>0</v>
      </c>
      <c r="V170" s="4">
        <f t="shared" si="103"/>
        <v>0</v>
      </c>
      <c r="W170" s="4">
        <f t="shared" si="104"/>
        <v>0</v>
      </c>
      <c r="X170" s="4">
        <f t="shared" si="105"/>
        <v>0</v>
      </c>
      <c r="Y170" s="4">
        <f t="shared" si="106"/>
        <v>0</v>
      </c>
      <c r="Z170" s="4" t="b">
        <f t="shared" si="116"/>
        <v>1</v>
      </c>
    </row>
    <row r="171" spans="1:26" ht="16" x14ac:dyDescent="0.25">
      <c r="A171" s="23" t="s">
        <v>86</v>
      </c>
      <c r="B171" s="49">
        <f t="shared" si="117"/>
        <v>588590</v>
      </c>
      <c r="C171" s="49">
        <f t="shared" si="107"/>
        <v>0</v>
      </c>
      <c r="D171" s="49">
        <f t="shared" si="108"/>
        <v>459272</v>
      </c>
      <c r="E171" s="49">
        <f t="shared" si="109"/>
        <v>0</v>
      </c>
      <c r="F171" s="49">
        <f t="shared" si="110"/>
        <v>129318</v>
      </c>
      <c r="G171" s="49">
        <f t="shared" si="111"/>
        <v>0</v>
      </c>
      <c r="H171" s="49">
        <f t="shared" si="112"/>
        <v>0</v>
      </c>
      <c r="I171" s="4" t="b">
        <f t="shared" si="113"/>
        <v>1</v>
      </c>
      <c r="L171" s="4">
        <f t="shared" si="102"/>
        <v>588590</v>
      </c>
      <c r="M171" s="4">
        <f>IFERROR(VLOOKUP($A171,'서부영업본부 IU'!$A:$G,3,FALSE),0)</f>
        <v>0</v>
      </c>
      <c r="N171" s="4">
        <f>IFERROR(VLOOKUP($A171,'서부영업본부 IU'!$A:$G,4,FALSE),0)</f>
        <v>0</v>
      </c>
      <c r="O171" s="4">
        <f>IFERROR(VLOOKUP($A171,'서부영업본부 IU'!$A:$G,5,FALSE),0)</f>
        <v>459272</v>
      </c>
      <c r="P171" s="4">
        <f>IFERROR(VLOOKUP($A171,'서부영업본부 IU'!$A:$G,6,FALSE),0)</f>
        <v>129318</v>
      </c>
      <c r="Q171" s="4">
        <f>IFERROR(VLOOKUP($A171,'서부영업본부 IU'!$A:$G,7,FALSE),0)</f>
        <v>0</v>
      </c>
      <c r="R171" s="4" t="b">
        <f t="shared" si="122"/>
        <v>1</v>
      </c>
      <c r="U171" s="7">
        <f t="shared" si="115"/>
        <v>0</v>
      </c>
      <c r="V171" s="4">
        <f t="shared" si="103"/>
        <v>0</v>
      </c>
      <c r="W171" s="4">
        <f t="shared" si="104"/>
        <v>0</v>
      </c>
      <c r="X171" s="4">
        <f t="shared" si="105"/>
        <v>0</v>
      </c>
      <c r="Y171" s="4">
        <f t="shared" si="106"/>
        <v>0</v>
      </c>
      <c r="Z171" s="4" t="b">
        <f t="shared" si="116"/>
        <v>1</v>
      </c>
    </row>
    <row r="172" spans="1:26" ht="16" x14ac:dyDescent="0.25">
      <c r="A172" s="25" t="s">
        <v>235</v>
      </c>
      <c r="B172" s="49">
        <f t="shared" si="117"/>
        <v>0</v>
      </c>
      <c r="C172" s="49">
        <f t="shared" si="107"/>
        <v>0</v>
      </c>
      <c r="D172" s="49">
        <f t="shared" si="108"/>
        <v>0</v>
      </c>
      <c r="E172" s="49">
        <f t="shared" si="109"/>
        <v>0</v>
      </c>
      <c r="F172" s="49">
        <f t="shared" si="110"/>
        <v>0</v>
      </c>
      <c r="G172" s="49">
        <f t="shared" si="111"/>
        <v>0</v>
      </c>
      <c r="H172" s="49">
        <f t="shared" si="112"/>
        <v>0</v>
      </c>
      <c r="I172" s="4" t="b">
        <f t="shared" si="113"/>
        <v>1</v>
      </c>
      <c r="L172" s="4">
        <f t="shared" si="102"/>
        <v>0</v>
      </c>
      <c r="M172" s="4">
        <f>IFERROR(VLOOKUP($A172,'서부영업본부 IU'!$A:$G,3,FALSE),0)</f>
        <v>0</v>
      </c>
      <c r="N172" s="4">
        <f>IFERROR(VLOOKUP($A172,'서부영업본부 IU'!$A:$G,4,FALSE),0)</f>
        <v>0</v>
      </c>
      <c r="O172" s="4">
        <f>IFERROR(VLOOKUP($A172,'서부영업본부 IU'!$A:$G,5,FALSE),0)</f>
        <v>0</v>
      </c>
      <c r="P172" s="4">
        <f>IFERROR(VLOOKUP($A172,'서부영업본부 IU'!$A:$G,6,FALSE),0)</f>
        <v>0</v>
      </c>
      <c r="Q172" s="4">
        <f>IFERROR(VLOOKUP($A172,'서부영업본부 IU'!$A:$G,7,FALSE),0)</f>
        <v>0</v>
      </c>
      <c r="R172" s="4" t="b">
        <f t="shared" si="122"/>
        <v>1</v>
      </c>
      <c r="U172" s="7">
        <f t="shared" si="115"/>
        <v>0</v>
      </c>
      <c r="V172" s="4">
        <f t="shared" si="103"/>
        <v>0</v>
      </c>
      <c r="W172" s="4">
        <f t="shared" si="104"/>
        <v>0</v>
      </c>
      <c r="X172" s="4">
        <f t="shared" si="105"/>
        <v>0</v>
      </c>
      <c r="Y172" s="4">
        <f t="shared" si="106"/>
        <v>0</v>
      </c>
      <c r="Z172" s="4" t="b">
        <f t="shared" si="116"/>
        <v>1</v>
      </c>
    </row>
    <row r="173" spans="1:26" ht="16" x14ac:dyDescent="0.25">
      <c r="A173" s="28" t="s">
        <v>333</v>
      </c>
      <c r="B173" s="49">
        <f t="shared" ref="B173" si="123">L173</f>
        <v>0</v>
      </c>
      <c r="C173" s="49">
        <f t="shared" si="107"/>
        <v>0</v>
      </c>
      <c r="D173" s="49">
        <f t="shared" si="108"/>
        <v>0</v>
      </c>
      <c r="E173" s="49">
        <f t="shared" si="109"/>
        <v>0</v>
      </c>
      <c r="F173" s="49">
        <f t="shared" si="110"/>
        <v>0</v>
      </c>
      <c r="G173" s="49">
        <f t="shared" si="111"/>
        <v>0</v>
      </c>
      <c r="H173" s="49">
        <f t="shared" si="112"/>
        <v>0</v>
      </c>
      <c r="I173" s="4" t="b">
        <f t="shared" si="113"/>
        <v>1</v>
      </c>
      <c r="L173" s="4">
        <f t="shared" si="102"/>
        <v>0</v>
      </c>
      <c r="M173" s="4">
        <f>IFERROR(VLOOKUP($A173,'서부영업본부 IU'!$A:$G,3,FALSE),0)</f>
        <v>0</v>
      </c>
      <c r="N173" s="4">
        <f>IFERROR(VLOOKUP($A173,'서부영업본부 IU'!$A:$G,4,FALSE),0)</f>
        <v>0</v>
      </c>
      <c r="O173" s="4">
        <f>IFERROR(VLOOKUP($A173,'서부영업본부 IU'!$A:$G,5,FALSE),0)</f>
        <v>0</v>
      </c>
      <c r="P173" s="4">
        <f>IFERROR(VLOOKUP($A173,'서부영업본부 IU'!$A:$G,6,FALSE),0)</f>
        <v>0</v>
      </c>
      <c r="Q173" s="4">
        <f>IFERROR(VLOOKUP($A173,'서부영업본부 IU'!$A:$G,7,FALSE),0)</f>
        <v>0</v>
      </c>
      <c r="R173" s="4" t="b">
        <f t="shared" si="122"/>
        <v>1</v>
      </c>
      <c r="U173" s="7">
        <f t="shared" si="115"/>
        <v>0</v>
      </c>
      <c r="V173" s="4">
        <f t="shared" si="103"/>
        <v>0</v>
      </c>
      <c r="W173" s="4">
        <f t="shared" si="104"/>
        <v>0</v>
      </c>
      <c r="X173" s="4">
        <f t="shared" si="105"/>
        <v>0</v>
      </c>
      <c r="Y173" s="4">
        <f t="shared" si="106"/>
        <v>0</v>
      </c>
      <c r="Z173" s="4" t="b">
        <f t="shared" si="116"/>
        <v>1</v>
      </c>
    </row>
    <row r="174" spans="1:26" ht="16" x14ac:dyDescent="0.25">
      <c r="A174" s="23" t="s">
        <v>236</v>
      </c>
      <c r="B174" s="49">
        <f t="shared" si="117"/>
        <v>0</v>
      </c>
      <c r="C174" s="49">
        <f t="shared" si="107"/>
        <v>0</v>
      </c>
      <c r="D174" s="49">
        <f t="shared" si="108"/>
        <v>0</v>
      </c>
      <c r="E174" s="49">
        <f t="shared" si="109"/>
        <v>0</v>
      </c>
      <c r="F174" s="49">
        <f t="shared" si="110"/>
        <v>0</v>
      </c>
      <c r="G174" s="49">
        <f t="shared" si="111"/>
        <v>0</v>
      </c>
      <c r="H174" s="49">
        <f t="shared" si="112"/>
        <v>0</v>
      </c>
      <c r="I174" s="4" t="b">
        <f t="shared" si="113"/>
        <v>1</v>
      </c>
      <c r="L174" s="4">
        <f t="shared" si="102"/>
        <v>0</v>
      </c>
      <c r="M174" s="4">
        <f>IFERROR(VLOOKUP($A174,'서부영업본부 IU'!$A:$G,3,FALSE),0)</f>
        <v>0</v>
      </c>
      <c r="N174" s="4">
        <f>IFERROR(VLOOKUP($A174,'서부영업본부 IU'!$A:$G,4,FALSE),0)</f>
        <v>0</v>
      </c>
      <c r="O174" s="4">
        <f>IFERROR(VLOOKUP($A174,'서부영업본부 IU'!$A:$G,5,FALSE),0)</f>
        <v>0</v>
      </c>
      <c r="P174" s="4">
        <f>IFERROR(VLOOKUP($A174,'서부영업본부 IU'!$A:$G,6,FALSE),0)</f>
        <v>0</v>
      </c>
      <c r="Q174" s="4">
        <f>IFERROR(VLOOKUP($A174,'서부영업본부 IU'!$A:$G,7,FALSE),0)</f>
        <v>0</v>
      </c>
      <c r="R174" s="4" t="b">
        <f t="shared" si="122"/>
        <v>1</v>
      </c>
      <c r="U174" s="7">
        <f t="shared" si="115"/>
        <v>0</v>
      </c>
      <c r="V174" s="4">
        <f t="shared" si="103"/>
        <v>0</v>
      </c>
      <c r="W174" s="4">
        <f t="shared" si="104"/>
        <v>0</v>
      </c>
      <c r="X174" s="4">
        <f t="shared" si="105"/>
        <v>0</v>
      </c>
      <c r="Y174" s="4">
        <f t="shared" si="106"/>
        <v>0</v>
      </c>
      <c r="Z174" s="4" t="b">
        <f t="shared" si="116"/>
        <v>1</v>
      </c>
    </row>
    <row r="175" spans="1:26" ht="16" x14ac:dyDescent="0.25">
      <c r="A175" s="24" t="s">
        <v>165</v>
      </c>
      <c r="B175" s="49">
        <f t="shared" si="117"/>
        <v>0</v>
      </c>
      <c r="C175" s="49">
        <f t="shared" si="107"/>
        <v>0</v>
      </c>
      <c r="D175" s="49">
        <f t="shared" si="108"/>
        <v>0</v>
      </c>
      <c r="E175" s="49">
        <f t="shared" si="109"/>
        <v>0</v>
      </c>
      <c r="F175" s="49">
        <f t="shared" si="110"/>
        <v>0</v>
      </c>
      <c r="G175" s="49">
        <f t="shared" si="111"/>
        <v>0</v>
      </c>
      <c r="H175" s="49">
        <f t="shared" si="112"/>
        <v>0</v>
      </c>
      <c r="I175" s="4" t="b">
        <f t="shared" si="113"/>
        <v>1</v>
      </c>
      <c r="L175" s="4">
        <f t="shared" si="102"/>
        <v>0</v>
      </c>
      <c r="M175" s="4">
        <f>IFERROR(VLOOKUP($A175,'서부영업본부 IU'!$A:$G,3,FALSE),0)</f>
        <v>0</v>
      </c>
      <c r="N175" s="4">
        <f>IFERROR(VLOOKUP($A175,'서부영업본부 IU'!$A:$G,4,FALSE),0)</f>
        <v>0</v>
      </c>
      <c r="O175" s="4">
        <f>IFERROR(VLOOKUP($A175,'서부영업본부 IU'!$A:$G,5,FALSE),0)</f>
        <v>0</v>
      </c>
      <c r="P175" s="4">
        <f>IFERROR(VLOOKUP($A175,'서부영업본부 IU'!$A:$G,6,FALSE),0)</f>
        <v>0</v>
      </c>
      <c r="Q175" s="4">
        <f>IFERROR(VLOOKUP($A175,'서부영업본부 IU'!$A:$G,7,FALSE),0)</f>
        <v>0</v>
      </c>
      <c r="R175" s="4" t="b">
        <f t="shared" si="122"/>
        <v>1</v>
      </c>
      <c r="U175" s="7">
        <f t="shared" si="115"/>
        <v>0</v>
      </c>
      <c r="V175" s="4">
        <f t="shared" si="103"/>
        <v>0</v>
      </c>
      <c r="W175" s="4">
        <f t="shared" si="104"/>
        <v>0</v>
      </c>
      <c r="X175" s="4">
        <f t="shared" si="105"/>
        <v>0</v>
      </c>
      <c r="Y175" s="4">
        <f t="shared" si="106"/>
        <v>0</v>
      </c>
      <c r="Z175" s="4" t="b">
        <f t="shared" si="116"/>
        <v>1</v>
      </c>
    </row>
    <row r="176" spans="1:26" ht="16" x14ac:dyDescent="0.25">
      <c r="A176" s="23" t="s">
        <v>166</v>
      </c>
      <c r="B176" s="49">
        <f t="shared" si="117"/>
        <v>0</v>
      </c>
      <c r="C176" s="49">
        <f t="shared" si="107"/>
        <v>0</v>
      </c>
      <c r="D176" s="49">
        <f t="shared" si="108"/>
        <v>0</v>
      </c>
      <c r="E176" s="49">
        <f t="shared" si="109"/>
        <v>0</v>
      </c>
      <c r="F176" s="49">
        <f t="shared" si="110"/>
        <v>0</v>
      </c>
      <c r="G176" s="49">
        <f t="shared" si="111"/>
        <v>0</v>
      </c>
      <c r="H176" s="49">
        <f t="shared" si="112"/>
        <v>0</v>
      </c>
      <c r="I176" s="4" t="b">
        <f t="shared" si="113"/>
        <v>1</v>
      </c>
      <c r="L176" s="4">
        <f t="shared" si="102"/>
        <v>0</v>
      </c>
      <c r="M176" s="4">
        <f>IFERROR(VLOOKUP($A176,'서부영업본부 IU'!$A:$G,3,FALSE),0)</f>
        <v>0</v>
      </c>
      <c r="N176" s="4">
        <f>IFERROR(VLOOKUP($A176,'서부영업본부 IU'!$A:$G,4,FALSE),0)</f>
        <v>0</v>
      </c>
      <c r="O176" s="4">
        <f>IFERROR(VLOOKUP($A176,'서부영업본부 IU'!$A:$G,5,FALSE),0)</f>
        <v>0</v>
      </c>
      <c r="P176" s="4">
        <f>IFERROR(VLOOKUP($A176,'서부영업본부 IU'!$A:$G,6,FALSE),0)</f>
        <v>0</v>
      </c>
      <c r="Q176" s="4">
        <f>IFERROR(VLOOKUP($A176,'서부영업본부 IU'!$A:$G,7,FALSE),0)</f>
        <v>0</v>
      </c>
      <c r="R176" s="4" t="b">
        <f t="shared" si="122"/>
        <v>1</v>
      </c>
      <c r="U176" s="7">
        <f t="shared" si="115"/>
        <v>0</v>
      </c>
      <c r="V176" s="4">
        <f t="shared" si="103"/>
        <v>0</v>
      </c>
      <c r="W176" s="4">
        <f t="shared" si="104"/>
        <v>0</v>
      </c>
      <c r="X176" s="4">
        <f t="shared" si="105"/>
        <v>0</v>
      </c>
      <c r="Y176" s="4">
        <f t="shared" si="106"/>
        <v>0</v>
      </c>
      <c r="Z176" s="4" t="b">
        <f t="shared" si="116"/>
        <v>1</v>
      </c>
    </row>
    <row r="177" spans="1:26" ht="16" x14ac:dyDescent="0.25">
      <c r="A177" s="23" t="s">
        <v>167</v>
      </c>
      <c r="B177" s="49">
        <f t="shared" si="117"/>
        <v>0</v>
      </c>
      <c r="C177" s="49">
        <f t="shared" si="107"/>
        <v>0</v>
      </c>
      <c r="D177" s="49">
        <f t="shared" si="108"/>
        <v>0</v>
      </c>
      <c r="E177" s="49">
        <f t="shared" si="109"/>
        <v>0</v>
      </c>
      <c r="F177" s="49">
        <f t="shared" si="110"/>
        <v>0</v>
      </c>
      <c r="G177" s="49">
        <f t="shared" si="111"/>
        <v>0</v>
      </c>
      <c r="H177" s="49">
        <f t="shared" si="112"/>
        <v>0</v>
      </c>
      <c r="I177" s="4" t="b">
        <f t="shared" si="113"/>
        <v>1</v>
      </c>
      <c r="L177" s="4">
        <f t="shared" si="102"/>
        <v>0</v>
      </c>
      <c r="M177" s="4">
        <f>IFERROR(VLOOKUP($A177,'서부영업본부 IU'!$A:$G,3,FALSE),0)</f>
        <v>0</v>
      </c>
      <c r="N177" s="4">
        <f>IFERROR(VLOOKUP($A177,'서부영업본부 IU'!$A:$G,4,FALSE),0)</f>
        <v>0</v>
      </c>
      <c r="O177" s="4">
        <f>IFERROR(VLOOKUP($A177,'서부영업본부 IU'!$A:$G,5,FALSE),0)</f>
        <v>0</v>
      </c>
      <c r="P177" s="4">
        <f>IFERROR(VLOOKUP($A177,'서부영업본부 IU'!$A:$G,6,FALSE),0)</f>
        <v>0</v>
      </c>
      <c r="Q177" s="4">
        <f>IFERROR(VLOOKUP($A177,'서부영업본부 IU'!$A:$G,7,FALSE),0)</f>
        <v>0</v>
      </c>
      <c r="R177" s="4" t="b">
        <f t="shared" si="122"/>
        <v>1</v>
      </c>
      <c r="U177" s="7">
        <f t="shared" si="115"/>
        <v>0</v>
      </c>
      <c r="V177" s="4">
        <f t="shared" si="103"/>
        <v>0</v>
      </c>
      <c r="W177" s="4">
        <f t="shared" si="104"/>
        <v>0</v>
      </c>
      <c r="X177" s="4">
        <f t="shared" si="105"/>
        <v>0</v>
      </c>
      <c r="Y177" s="4">
        <f t="shared" si="106"/>
        <v>0</v>
      </c>
      <c r="Z177" s="4" t="b">
        <f t="shared" si="116"/>
        <v>1</v>
      </c>
    </row>
    <row r="178" spans="1:26" ht="16" x14ac:dyDescent="0.25">
      <c r="A178" s="24" t="s">
        <v>87</v>
      </c>
      <c r="B178" s="49">
        <f t="shared" si="117"/>
        <v>51655363</v>
      </c>
      <c r="C178" s="49">
        <f t="shared" si="107"/>
        <v>21881218</v>
      </c>
      <c r="D178" s="49">
        <f t="shared" si="108"/>
        <v>11167391</v>
      </c>
      <c r="E178" s="49">
        <f t="shared" si="109"/>
        <v>3913751.7612501332</v>
      </c>
      <c r="F178" s="49">
        <f t="shared" si="110"/>
        <v>8903942</v>
      </c>
      <c r="G178" s="49">
        <f t="shared" si="111"/>
        <v>5089046</v>
      </c>
      <c r="H178" s="49">
        <f t="shared" si="112"/>
        <v>700014.23874986672</v>
      </c>
      <c r="I178" s="4" t="b">
        <f t="shared" si="113"/>
        <v>1</v>
      </c>
      <c r="L178" s="4">
        <f t="shared" si="102"/>
        <v>51655363</v>
      </c>
      <c r="M178" s="4">
        <f>IFERROR(VLOOKUP($A178,'서부영업본부 IU'!$A:$G,3,FALSE),0)</f>
        <v>4613766</v>
      </c>
      <c r="N178" s="4">
        <f>IFERROR(VLOOKUP($A178,'서부영업본부 IU'!$A:$G,4,FALSE),0)</f>
        <v>21881218</v>
      </c>
      <c r="O178" s="4">
        <f>IFERROR(VLOOKUP($A178,'서부영업본부 IU'!$A:$G,5,FALSE),0)</f>
        <v>11167391</v>
      </c>
      <c r="P178" s="4">
        <f>IFERROR(VLOOKUP($A178,'서부영업본부 IU'!$A:$G,6,FALSE),0)</f>
        <v>8903942</v>
      </c>
      <c r="Q178" s="4">
        <f>IFERROR(VLOOKUP($A178,'서부영업본부 IU'!$A:$G,7,FALSE),0)</f>
        <v>5089046</v>
      </c>
      <c r="R178" s="4" t="b">
        <f t="shared" si="122"/>
        <v>1</v>
      </c>
      <c r="U178" s="7">
        <f t="shared" si="115"/>
        <v>4613766</v>
      </c>
      <c r="V178" s="4">
        <f t="shared" si="103"/>
        <v>1922820.8356661613</v>
      </c>
      <c r="W178" s="4">
        <f t="shared" si="104"/>
        <v>1990930.9255839719</v>
      </c>
      <c r="X178" s="4">
        <f t="shared" si="105"/>
        <v>434779.70034131984</v>
      </c>
      <c r="Y178" s="4">
        <f t="shared" si="106"/>
        <v>265234.53840854688</v>
      </c>
      <c r="Z178" s="4" t="b">
        <f t="shared" si="116"/>
        <v>1</v>
      </c>
    </row>
    <row r="179" spans="1:26" ht="16" x14ac:dyDescent="0.25">
      <c r="A179" s="23" t="s">
        <v>88</v>
      </c>
      <c r="B179" s="49">
        <f t="shared" si="117"/>
        <v>12833487</v>
      </c>
      <c r="C179" s="49">
        <f t="shared" si="107"/>
        <v>6055829</v>
      </c>
      <c r="D179" s="49">
        <f t="shared" si="108"/>
        <v>3993450</v>
      </c>
      <c r="E179" s="49">
        <f t="shared" si="109"/>
        <v>0</v>
      </c>
      <c r="F179" s="49">
        <f t="shared" si="110"/>
        <v>1621242</v>
      </c>
      <c r="G179" s="49">
        <f t="shared" si="111"/>
        <v>1162966</v>
      </c>
      <c r="H179" s="49">
        <f t="shared" si="112"/>
        <v>0</v>
      </c>
      <c r="I179" s="4" t="b">
        <f t="shared" si="113"/>
        <v>1</v>
      </c>
      <c r="L179" s="4">
        <f t="shared" si="102"/>
        <v>12833487</v>
      </c>
      <c r="M179" s="4">
        <f>IFERROR(VLOOKUP($A179,'서부영업본부 IU'!$A:$G,3,FALSE),0)</f>
        <v>0</v>
      </c>
      <c r="N179" s="4">
        <f>IFERROR(VLOOKUP($A179,'서부영업본부 IU'!$A:$G,4,FALSE),0)</f>
        <v>6055829</v>
      </c>
      <c r="O179" s="4">
        <f>IFERROR(VLOOKUP($A179,'서부영업본부 IU'!$A:$G,5,FALSE),0)</f>
        <v>3993450</v>
      </c>
      <c r="P179" s="4">
        <f>IFERROR(VLOOKUP($A179,'서부영업본부 IU'!$A:$G,6,FALSE),0)</f>
        <v>1621242</v>
      </c>
      <c r="Q179" s="4">
        <f>IFERROR(VLOOKUP($A179,'서부영업본부 IU'!$A:$G,7,FALSE),0)</f>
        <v>1162966</v>
      </c>
      <c r="R179" s="4" t="b">
        <f t="shared" si="122"/>
        <v>1</v>
      </c>
      <c r="U179" s="7">
        <f t="shared" si="115"/>
        <v>0</v>
      </c>
      <c r="V179" s="4">
        <f t="shared" si="103"/>
        <v>0</v>
      </c>
      <c r="W179" s="4">
        <f t="shared" si="104"/>
        <v>0</v>
      </c>
      <c r="X179" s="4">
        <f t="shared" si="105"/>
        <v>0</v>
      </c>
      <c r="Y179" s="4">
        <f t="shared" si="106"/>
        <v>0</v>
      </c>
      <c r="Z179" s="4" t="b">
        <f t="shared" si="116"/>
        <v>1</v>
      </c>
    </row>
    <row r="180" spans="1:26" ht="16" x14ac:dyDescent="0.25">
      <c r="A180" s="23" t="s">
        <v>168</v>
      </c>
      <c r="B180" s="49">
        <f t="shared" si="117"/>
        <v>0</v>
      </c>
      <c r="C180" s="49">
        <f t="shared" si="107"/>
        <v>0</v>
      </c>
      <c r="D180" s="49">
        <f t="shared" si="108"/>
        <v>0</v>
      </c>
      <c r="E180" s="49">
        <f t="shared" si="109"/>
        <v>0</v>
      </c>
      <c r="F180" s="49">
        <f t="shared" si="110"/>
        <v>0</v>
      </c>
      <c r="G180" s="49">
        <f t="shared" si="111"/>
        <v>0</v>
      </c>
      <c r="H180" s="49">
        <f t="shared" si="112"/>
        <v>0</v>
      </c>
      <c r="I180" s="4" t="b">
        <f t="shared" si="113"/>
        <v>1</v>
      </c>
      <c r="L180" s="4">
        <f t="shared" si="102"/>
        <v>0</v>
      </c>
      <c r="M180" s="4">
        <f>IFERROR(VLOOKUP($A180,'서부영업본부 IU'!$A:$G,3,FALSE),0)</f>
        <v>0</v>
      </c>
      <c r="N180" s="4">
        <f>IFERROR(VLOOKUP($A180,'서부영업본부 IU'!$A:$G,4,FALSE),0)</f>
        <v>0</v>
      </c>
      <c r="O180" s="4">
        <f>IFERROR(VLOOKUP($A180,'서부영업본부 IU'!$A:$G,5,FALSE),0)</f>
        <v>0</v>
      </c>
      <c r="P180" s="4">
        <f>IFERROR(VLOOKUP($A180,'서부영업본부 IU'!$A:$G,6,FALSE),0)</f>
        <v>0</v>
      </c>
      <c r="Q180" s="4">
        <f>IFERROR(VLOOKUP($A180,'서부영업본부 IU'!$A:$G,7,FALSE),0)</f>
        <v>0</v>
      </c>
      <c r="R180" s="4" t="b">
        <f t="shared" si="122"/>
        <v>1</v>
      </c>
      <c r="U180" s="7">
        <f t="shared" si="115"/>
        <v>0</v>
      </c>
      <c r="V180" s="4">
        <f t="shared" si="103"/>
        <v>0</v>
      </c>
      <c r="W180" s="4">
        <f t="shared" si="104"/>
        <v>0</v>
      </c>
      <c r="X180" s="4">
        <f t="shared" si="105"/>
        <v>0</v>
      </c>
      <c r="Y180" s="4">
        <f t="shared" si="106"/>
        <v>0</v>
      </c>
      <c r="Z180" s="4" t="b">
        <f t="shared" si="116"/>
        <v>1</v>
      </c>
    </row>
    <row r="181" spans="1:26" ht="16" x14ac:dyDescent="0.25">
      <c r="A181" s="23" t="s">
        <v>89</v>
      </c>
      <c r="B181" s="49">
        <f t="shared" si="117"/>
        <v>2104200</v>
      </c>
      <c r="C181" s="49">
        <f t="shared" si="107"/>
        <v>193637</v>
      </c>
      <c r="D181" s="49">
        <f t="shared" si="108"/>
        <v>0</v>
      </c>
      <c r="E181" s="49">
        <f t="shared" si="109"/>
        <v>1098757.1313898091</v>
      </c>
      <c r="F181" s="49">
        <f t="shared" si="110"/>
        <v>295463</v>
      </c>
      <c r="G181" s="49">
        <f t="shared" si="111"/>
        <v>319819</v>
      </c>
      <c r="H181" s="49">
        <f t="shared" si="112"/>
        <v>196523.86861019093</v>
      </c>
      <c r="I181" s="4" t="b">
        <f t="shared" si="113"/>
        <v>1</v>
      </c>
      <c r="L181" s="4">
        <f t="shared" si="102"/>
        <v>2104200</v>
      </c>
      <c r="M181" s="4">
        <f>IFERROR(VLOOKUP($A181,'서부영업본부 IU'!$A:$G,3,FALSE),0)</f>
        <v>1295281</v>
      </c>
      <c r="N181" s="4">
        <f>IFERROR(VLOOKUP($A181,'서부영업본부 IU'!$A:$G,4,FALSE),0)</f>
        <v>193637</v>
      </c>
      <c r="O181" s="4">
        <f>IFERROR(VLOOKUP($A181,'서부영업본부 IU'!$A:$G,5,FALSE),0)</f>
        <v>0</v>
      </c>
      <c r="P181" s="4">
        <f>IFERROR(VLOOKUP($A181,'서부영업본부 IU'!$A:$G,6,FALSE),0)</f>
        <v>295463</v>
      </c>
      <c r="Q181" s="4">
        <f>IFERROR(VLOOKUP($A181,'서부영업본부 IU'!$A:$G,7,FALSE),0)</f>
        <v>319819</v>
      </c>
      <c r="R181" s="4" t="b">
        <f t="shared" si="122"/>
        <v>1</v>
      </c>
      <c r="U181" s="7">
        <f t="shared" si="115"/>
        <v>1295281</v>
      </c>
      <c r="V181" s="4">
        <f t="shared" si="103"/>
        <v>539817.86133984709</v>
      </c>
      <c r="W181" s="4">
        <f t="shared" si="104"/>
        <v>558939.27004996198</v>
      </c>
      <c r="X181" s="4">
        <f t="shared" si="105"/>
        <v>122061.21529306106</v>
      </c>
      <c r="Y181" s="4">
        <f t="shared" si="106"/>
        <v>74462.653317129865</v>
      </c>
      <c r="Z181" s="4" t="b">
        <f t="shared" si="116"/>
        <v>1</v>
      </c>
    </row>
    <row r="182" spans="1:26" ht="16" x14ac:dyDescent="0.25">
      <c r="A182" s="23" t="s">
        <v>90</v>
      </c>
      <c r="B182" s="49">
        <f t="shared" si="117"/>
        <v>742020</v>
      </c>
      <c r="C182" s="49">
        <f t="shared" si="107"/>
        <v>443645</v>
      </c>
      <c r="D182" s="49">
        <f t="shared" si="108"/>
        <v>0</v>
      </c>
      <c r="E182" s="49">
        <f t="shared" si="109"/>
        <v>0</v>
      </c>
      <c r="F182" s="49">
        <f t="shared" si="110"/>
        <v>148730</v>
      </c>
      <c r="G182" s="49">
        <f t="shared" si="111"/>
        <v>149645</v>
      </c>
      <c r="H182" s="49">
        <f t="shared" si="112"/>
        <v>0</v>
      </c>
      <c r="I182" s="4" t="b">
        <f t="shared" si="113"/>
        <v>1</v>
      </c>
      <c r="L182" s="4">
        <f t="shared" si="102"/>
        <v>742020</v>
      </c>
      <c r="M182" s="4">
        <f>IFERROR(VLOOKUP($A182,'서부영업본부 IU'!$A:$G,3,FALSE),0)</f>
        <v>0</v>
      </c>
      <c r="N182" s="4">
        <f>IFERROR(VLOOKUP($A182,'서부영업본부 IU'!$A:$G,4,FALSE),0)</f>
        <v>443645</v>
      </c>
      <c r="O182" s="4">
        <f>IFERROR(VLOOKUP($A182,'서부영업본부 IU'!$A:$G,5,FALSE),0)</f>
        <v>0</v>
      </c>
      <c r="P182" s="4">
        <f>IFERROR(VLOOKUP($A182,'서부영업본부 IU'!$A:$G,6,FALSE),0)</f>
        <v>148730</v>
      </c>
      <c r="Q182" s="4">
        <f>IFERROR(VLOOKUP($A182,'서부영업본부 IU'!$A:$G,7,FALSE),0)</f>
        <v>149645</v>
      </c>
      <c r="R182" s="4" t="b">
        <f t="shared" si="122"/>
        <v>1</v>
      </c>
      <c r="U182" s="7">
        <f t="shared" si="115"/>
        <v>0</v>
      </c>
      <c r="V182" s="4">
        <f t="shared" si="103"/>
        <v>0</v>
      </c>
      <c r="W182" s="4">
        <f t="shared" si="104"/>
        <v>0</v>
      </c>
      <c r="X182" s="4">
        <f t="shared" si="105"/>
        <v>0</v>
      </c>
      <c r="Y182" s="4">
        <f t="shared" si="106"/>
        <v>0</v>
      </c>
      <c r="Z182" s="4" t="b">
        <f t="shared" si="116"/>
        <v>1</v>
      </c>
    </row>
    <row r="183" spans="1:26" ht="16" x14ac:dyDescent="0.25">
      <c r="A183" s="23" t="s">
        <v>169</v>
      </c>
      <c r="B183" s="49">
        <f t="shared" si="117"/>
        <v>0</v>
      </c>
      <c r="C183" s="49">
        <f t="shared" si="107"/>
        <v>0</v>
      </c>
      <c r="D183" s="49">
        <f t="shared" si="108"/>
        <v>0</v>
      </c>
      <c r="E183" s="49">
        <f t="shared" si="109"/>
        <v>0</v>
      </c>
      <c r="F183" s="49">
        <f t="shared" si="110"/>
        <v>0</v>
      </c>
      <c r="G183" s="49">
        <f t="shared" si="111"/>
        <v>0</v>
      </c>
      <c r="H183" s="49">
        <f t="shared" si="112"/>
        <v>0</v>
      </c>
      <c r="I183" s="4" t="b">
        <f t="shared" si="113"/>
        <v>1</v>
      </c>
      <c r="L183" s="4">
        <f t="shared" si="102"/>
        <v>0</v>
      </c>
      <c r="M183" s="4">
        <f>IFERROR(VLOOKUP($A183,'서부영업본부 IU'!$A:$G,3,FALSE),0)</f>
        <v>0</v>
      </c>
      <c r="N183" s="4">
        <f>IFERROR(VLOOKUP($A183,'서부영업본부 IU'!$A:$G,4,FALSE),0)</f>
        <v>0</v>
      </c>
      <c r="O183" s="4">
        <f>IFERROR(VLOOKUP($A183,'서부영업본부 IU'!$A:$G,5,FALSE),0)</f>
        <v>0</v>
      </c>
      <c r="P183" s="4">
        <f>IFERROR(VLOOKUP($A183,'서부영업본부 IU'!$A:$G,6,FALSE),0)</f>
        <v>0</v>
      </c>
      <c r="Q183" s="4">
        <f>IFERROR(VLOOKUP($A183,'서부영업본부 IU'!$A:$G,7,FALSE),0)</f>
        <v>0</v>
      </c>
      <c r="R183" s="4" t="b">
        <f t="shared" si="122"/>
        <v>1</v>
      </c>
      <c r="U183" s="7">
        <f t="shared" si="115"/>
        <v>0</v>
      </c>
      <c r="V183" s="4">
        <f t="shared" si="103"/>
        <v>0</v>
      </c>
      <c r="W183" s="4">
        <f t="shared" si="104"/>
        <v>0</v>
      </c>
      <c r="X183" s="4">
        <f t="shared" si="105"/>
        <v>0</v>
      </c>
      <c r="Y183" s="4">
        <f t="shared" si="106"/>
        <v>0</v>
      </c>
      <c r="Z183" s="4" t="b">
        <f t="shared" si="116"/>
        <v>1</v>
      </c>
    </row>
    <row r="184" spans="1:26" ht="16" x14ac:dyDescent="0.25">
      <c r="A184" s="23" t="s">
        <v>91</v>
      </c>
      <c r="B184" s="49">
        <f t="shared" si="117"/>
        <v>1271790</v>
      </c>
      <c r="C184" s="49">
        <f t="shared" si="107"/>
        <v>299364</v>
      </c>
      <c r="D184" s="49">
        <f t="shared" si="108"/>
        <v>972426</v>
      </c>
      <c r="E184" s="49">
        <f t="shared" si="109"/>
        <v>0</v>
      </c>
      <c r="F184" s="49">
        <f t="shared" si="110"/>
        <v>0</v>
      </c>
      <c r="G184" s="49">
        <f t="shared" si="111"/>
        <v>0</v>
      </c>
      <c r="H184" s="49">
        <f t="shared" si="112"/>
        <v>0</v>
      </c>
      <c r="I184" s="4" t="b">
        <f t="shared" si="113"/>
        <v>1</v>
      </c>
      <c r="L184" s="4">
        <f t="shared" si="102"/>
        <v>1271790</v>
      </c>
      <c r="M184" s="4">
        <f>IFERROR(VLOOKUP($A184,'서부영업본부 IU'!$A:$G,3,FALSE),0)</f>
        <v>0</v>
      </c>
      <c r="N184" s="4">
        <f>IFERROR(VLOOKUP($A184,'서부영업본부 IU'!$A:$G,4,FALSE),0)</f>
        <v>299364</v>
      </c>
      <c r="O184" s="4">
        <f>IFERROR(VLOOKUP($A184,'서부영업본부 IU'!$A:$G,5,FALSE),0)</f>
        <v>972426</v>
      </c>
      <c r="P184" s="4">
        <f>IFERROR(VLOOKUP($A184,'서부영업본부 IU'!$A:$G,6,FALSE),0)</f>
        <v>0</v>
      </c>
      <c r="Q184" s="4">
        <f>IFERROR(VLOOKUP($A184,'서부영업본부 IU'!$A:$G,7,FALSE),0)</f>
        <v>0</v>
      </c>
      <c r="R184" s="4" t="b">
        <f t="shared" si="122"/>
        <v>1</v>
      </c>
      <c r="U184" s="7">
        <f t="shared" si="115"/>
        <v>0</v>
      </c>
      <c r="V184" s="4">
        <f t="shared" si="103"/>
        <v>0</v>
      </c>
      <c r="W184" s="4">
        <f t="shared" si="104"/>
        <v>0</v>
      </c>
      <c r="X184" s="4">
        <f t="shared" si="105"/>
        <v>0</v>
      </c>
      <c r="Y184" s="4">
        <f t="shared" si="106"/>
        <v>0</v>
      </c>
      <c r="Z184" s="4" t="b">
        <f t="shared" si="116"/>
        <v>1</v>
      </c>
    </row>
    <row r="185" spans="1:26" ht="16" x14ac:dyDescent="0.25">
      <c r="A185" s="23" t="s">
        <v>92</v>
      </c>
      <c r="B185" s="49">
        <f t="shared" si="117"/>
        <v>11180849</v>
      </c>
      <c r="C185" s="49">
        <f t="shared" si="107"/>
        <v>977365</v>
      </c>
      <c r="D185" s="49">
        <f t="shared" si="108"/>
        <v>75457</v>
      </c>
      <c r="E185" s="49">
        <f t="shared" si="109"/>
        <v>168807.9790437005</v>
      </c>
      <c r="F185" s="49">
        <f t="shared" si="110"/>
        <v>6572411</v>
      </c>
      <c r="G185" s="49">
        <f t="shared" si="111"/>
        <v>3356615</v>
      </c>
      <c r="H185" s="49">
        <f t="shared" si="112"/>
        <v>30193.020956299526</v>
      </c>
      <c r="I185" s="4" t="b">
        <f t="shared" si="113"/>
        <v>1</v>
      </c>
      <c r="L185" s="4">
        <f t="shared" si="102"/>
        <v>11180849</v>
      </c>
      <c r="M185" s="4">
        <f>IFERROR(VLOOKUP($A185,'서부영업본부 IU'!$A:$G,3,FALSE),0)</f>
        <v>199001</v>
      </c>
      <c r="N185" s="4">
        <f>IFERROR(VLOOKUP($A185,'서부영업본부 IU'!$A:$G,4,FALSE),0)</f>
        <v>977365</v>
      </c>
      <c r="O185" s="4">
        <f>IFERROR(VLOOKUP($A185,'서부영업본부 IU'!$A:$G,5,FALSE),0)</f>
        <v>75457</v>
      </c>
      <c r="P185" s="4">
        <f>IFERROR(VLOOKUP($A185,'서부영업본부 IU'!$A:$G,6,FALSE),0)</f>
        <v>6572411</v>
      </c>
      <c r="Q185" s="4">
        <f>IFERROR(VLOOKUP($A185,'서부영업본부 IU'!$A:$G,7,FALSE),0)</f>
        <v>3356615</v>
      </c>
      <c r="R185" s="4" t="b">
        <f t="shared" si="122"/>
        <v>1</v>
      </c>
      <c r="U185" s="7">
        <f t="shared" si="115"/>
        <v>199001</v>
      </c>
      <c r="V185" s="4">
        <f t="shared" si="103"/>
        <v>82935.126991356257</v>
      </c>
      <c r="W185" s="4">
        <f t="shared" si="104"/>
        <v>85872.852052344228</v>
      </c>
      <c r="X185" s="4">
        <f t="shared" si="105"/>
        <v>18752.922265156707</v>
      </c>
      <c r="Y185" s="4">
        <f t="shared" si="106"/>
        <v>11440.098691142819</v>
      </c>
      <c r="Z185" s="4" t="b">
        <f t="shared" si="116"/>
        <v>1</v>
      </c>
    </row>
    <row r="186" spans="1:26" ht="16" x14ac:dyDescent="0.25">
      <c r="A186" s="25" t="s">
        <v>93</v>
      </c>
      <c r="B186" s="49">
        <f t="shared" si="117"/>
        <v>23336834</v>
      </c>
      <c r="C186" s="49">
        <f t="shared" si="107"/>
        <v>13911378</v>
      </c>
      <c r="D186" s="49">
        <f t="shared" si="108"/>
        <v>6126058</v>
      </c>
      <c r="E186" s="49">
        <f t="shared" si="109"/>
        <v>2646186.6508166236</v>
      </c>
      <c r="F186" s="49">
        <f t="shared" si="110"/>
        <v>179914</v>
      </c>
      <c r="G186" s="49">
        <f t="shared" si="111"/>
        <v>0</v>
      </c>
      <c r="H186" s="49">
        <f t="shared" si="112"/>
        <v>473297.3491833763</v>
      </c>
      <c r="I186" s="4" t="b">
        <f t="shared" si="113"/>
        <v>1</v>
      </c>
      <c r="L186" s="4">
        <f t="shared" si="102"/>
        <v>23336834</v>
      </c>
      <c r="M186" s="4">
        <f>IFERROR(VLOOKUP($A186,'서부영업본부 IU'!$A:$G,3,FALSE),0)</f>
        <v>3119484</v>
      </c>
      <c r="N186" s="4">
        <f>IFERROR(VLOOKUP($A186,'서부영업본부 IU'!$A:$G,4,FALSE),0)</f>
        <v>13911378</v>
      </c>
      <c r="O186" s="4">
        <f>IFERROR(VLOOKUP($A186,'서부영업본부 IU'!$A:$G,5,FALSE),0)</f>
        <v>6126058</v>
      </c>
      <c r="P186" s="4">
        <f>IFERROR(VLOOKUP($A186,'서부영업본부 IU'!$A:$G,6,FALSE),0)</f>
        <v>179914</v>
      </c>
      <c r="Q186" s="4">
        <f>IFERROR(VLOOKUP($A186,'서부영업본부 IU'!$A:$G,7,FALSE),0)</f>
        <v>0</v>
      </c>
      <c r="R186" s="4" t="b">
        <f t="shared" si="122"/>
        <v>1</v>
      </c>
      <c r="U186" s="7">
        <f t="shared" si="115"/>
        <v>3119484</v>
      </c>
      <c r="V186" s="4">
        <f t="shared" si="103"/>
        <v>1300067.8473349579</v>
      </c>
      <c r="W186" s="4">
        <f t="shared" si="104"/>
        <v>1346118.8034816657</v>
      </c>
      <c r="X186" s="4">
        <f t="shared" si="105"/>
        <v>293965.5627831021</v>
      </c>
      <c r="Y186" s="4">
        <f t="shared" si="106"/>
        <v>179331.7864002742</v>
      </c>
      <c r="Z186" s="4" t="b">
        <f t="shared" si="116"/>
        <v>1</v>
      </c>
    </row>
    <row r="187" spans="1:26" ht="16" x14ac:dyDescent="0.25">
      <c r="A187" s="28" t="s">
        <v>237</v>
      </c>
      <c r="B187" s="49">
        <f t="shared" si="117"/>
        <v>0</v>
      </c>
      <c r="C187" s="49">
        <f t="shared" si="107"/>
        <v>0</v>
      </c>
      <c r="D187" s="49">
        <f t="shared" si="108"/>
        <v>0</v>
      </c>
      <c r="E187" s="49">
        <f t="shared" si="109"/>
        <v>0</v>
      </c>
      <c r="F187" s="49">
        <f t="shared" si="110"/>
        <v>0</v>
      </c>
      <c r="G187" s="49">
        <f t="shared" si="111"/>
        <v>0</v>
      </c>
      <c r="H187" s="49">
        <f t="shared" si="112"/>
        <v>0</v>
      </c>
      <c r="I187" s="4" t="b">
        <f t="shared" si="113"/>
        <v>1</v>
      </c>
      <c r="L187" s="4">
        <f t="shared" si="102"/>
        <v>0</v>
      </c>
      <c r="M187" s="4">
        <f>IFERROR(VLOOKUP($A187,'서부영업본부 IU'!$A:$G,3,FALSE),0)</f>
        <v>0</v>
      </c>
      <c r="N187" s="4">
        <f>IFERROR(VLOOKUP($A187,'서부영업본부 IU'!$A:$G,4,FALSE),0)</f>
        <v>0</v>
      </c>
      <c r="O187" s="4">
        <f>IFERROR(VLOOKUP($A187,'서부영업본부 IU'!$A:$G,5,FALSE),0)</f>
        <v>0</v>
      </c>
      <c r="P187" s="4">
        <f>IFERROR(VLOOKUP($A187,'서부영업본부 IU'!$A:$G,6,FALSE),0)</f>
        <v>0</v>
      </c>
      <c r="Q187" s="4">
        <f>IFERROR(VLOOKUP($A187,'서부영업본부 IU'!$A:$G,7,FALSE),0)</f>
        <v>0</v>
      </c>
      <c r="R187" s="4" t="b">
        <f t="shared" si="122"/>
        <v>1</v>
      </c>
      <c r="U187" s="7">
        <f t="shared" si="115"/>
        <v>0</v>
      </c>
      <c r="V187" s="4">
        <f t="shared" si="103"/>
        <v>0</v>
      </c>
      <c r="W187" s="4">
        <f t="shared" si="104"/>
        <v>0</v>
      </c>
      <c r="X187" s="4">
        <f t="shared" si="105"/>
        <v>0</v>
      </c>
      <c r="Y187" s="4">
        <f t="shared" si="106"/>
        <v>0</v>
      </c>
      <c r="Z187" s="4" t="b">
        <f t="shared" si="116"/>
        <v>1</v>
      </c>
    </row>
    <row r="188" spans="1:26" ht="16" x14ac:dyDescent="0.25">
      <c r="A188" s="23" t="s">
        <v>94</v>
      </c>
      <c r="B188" s="49">
        <f t="shared" si="117"/>
        <v>186183</v>
      </c>
      <c r="C188" s="49">
        <f t="shared" si="107"/>
        <v>0</v>
      </c>
      <c r="D188" s="49">
        <f t="shared" si="108"/>
        <v>0</v>
      </c>
      <c r="E188" s="49">
        <f t="shared" si="109"/>
        <v>0</v>
      </c>
      <c r="F188" s="49">
        <f t="shared" si="110"/>
        <v>86182</v>
      </c>
      <c r="G188" s="49">
        <f t="shared" si="111"/>
        <v>100001</v>
      </c>
      <c r="H188" s="49">
        <f t="shared" si="112"/>
        <v>0</v>
      </c>
      <c r="I188" s="4" t="b">
        <f t="shared" si="113"/>
        <v>1</v>
      </c>
      <c r="L188" s="4">
        <f t="shared" si="102"/>
        <v>186183</v>
      </c>
      <c r="M188" s="4">
        <f>IFERROR(VLOOKUP($A188,'서부영업본부 IU'!$A:$G,3,FALSE),0)</f>
        <v>0</v>
      </c>
      <c r="N188" s="4">
        <f>IFERROR(VLOOKUP($A188,'서부영업본부 IU'!$A:$G,4,FALSE),0)</f>
        <v>0</v>
      </c>
      <c r="O188" s="4">
        <f>IFERROR(VLOOKUP($A188,'서부영업본부 IU'!$A:$G,5,FALSE),0)</f>
        <v>0</v>
      </c>
      <c r="P188" s="4">
        <f>IFERROR(VLOOKUP($A188,'서부영업본부 IU'!$A:$G,6,FALSE),0)</f>
        <v>86182</v>
      </c>
      <c r="Q188" s="4">
        <f>IFERROR(VLOOKUP($A188,'서부영업본부 IU'!$A:$G,7,FALSE),0)</f>
        <v>100001</v>
      </c>
      <c r="R188" s="4" t="b">
        <f t="shared" si="122"/>
        <v>1</v>
      </c>
      <c r="U188" s="7">
        <f t="shared" si="115"/>
        <v>0</v>
      </c>
      <c r="V188" s="4">
        <f t="shared" si="103"/>
        <v>0</v>
      </c>
      <c r="W188" s="4">
        <f t="shared" si="104"/>
        <v>0</v>
      </c>
      <c r="X188" s="4">
        <f t="shared" si="105"/>
        <v>0</v>
      </c>
      <c r="Y188" s="4">
        <f t="shared" si="106"/>
        <v>0</v>
      </c>
      <c r="Z188" s="4" t="b">
        <f t="shared" si="116"/>
        <v>1</v>
      </c>
    </row>
    <row r="189" spans="1:26" ht="16" x14ac:dyDescent="0.25">
      <c r="A189" s="26" t="s">
        <v>170</v>
      </c>
      <c r="B189" s="49">
        <f t="shared" si="117"/>
        <v>0</v>
      </c>
      <c r="C189" s="49">
        <f t="shared" si="107"/>
        <v>0</v>
      </c>
      <c r="D189" s="49">
        <f t="shared" si="108"/>
        <v>0</v>
      </c>
      <c r="E189" s="49">
        <f t="shared" si="109"/>
        <v>0</v>
      </c>
      <c r="F189" s="49">
        <f t="shared" si="110"/>
        <v>0</v>
      </c>
      <c r="G189" s="49">
        <f t="shared" si="111"/>
        <v>0</v>
      </c>
      <c r="H189" s="49">
        <f t="shared" si="112"/>
        <v>0</v>
      </c>
      <c r="I189" s="4" t="b">
        <f t="shared" si="113"/>
        <v>1</v>
      </c>
      <c r="L189" s="4">
        <f t="shared" si="102"/>
        <v>0</v>
      </c>
      <c r="M189" s="4">
        <f>IFERROR(VLOOKUP($A189,'서부영업본부 IU'!$A:$G,3,FALSE),0)</f>
        <v>0</v>
      </c>
      <c r="N189" s="4">
        <f>IFERROR(VLOOKUP($A189,'서부영업본부 IU'!$A:$G,4,FALSE),0)</f>
        <v>0</v>
      </c>
      <c r="O189" s="4">
        <f>IFERROR(VLOOKUP($A189,'서부영업본부 IU'!$A:$G,5,FALSE),0)</f>
        <v>0</v>
      </c>
      <c r="P189" s="4">
        <f>IFERROR(VLOOKUP($A189,'서부영업본부 IU'!$A:$G,6,FALSE),0)</f>
        <v>0</v>
      </c>
      <c r="Q189" s="4">
        <f>IFERROR(VLOOKUP($A189,'서부영업본부 IU'!$A:$G,7,FALSE),0)</f>
        <v>0</v>
      </c>
      <c r="R189" s="4" t="b">
        <f t="shared" si="122"/>
        <v>1</v>
      </c>
      <c r="U189" s="7">
        <f t="shared" si="115"/>
        <v>0</v>
      </c>
      <c r="V189" s="4">
        <f t="shared" si="103"/>
        <v>0</v>
      </c>
      <c r="W189" s="4">
        <f t="shared" si="104"/>
        <v>0</v>
      </c>
      <c r="X189" s="4">
        <f t="shared" si="105"/>
        <v>0</v>
      </c>
      <c r="Y189" s="4">
        <f t="shared" si="106"/>
        <v>0</v>
      </c>
      <c r="Z189" s="4" t="b">
        <f t="shared" si="116"/>
        <v>1</v>
      </c>
    </row>
    <row r="190" spans="1:26" ht="16" x14ac:dyDescent="0.25">
      <c r="A190" s="24" t="s">
        <v>95</v>
      </c>
      <c r="B190" s="49">
        <f t="shared" si="117"/>
        <v>18129469</v>
      </c>
      <c r="C190" s="49">
        <f t="shared" si="107"/>
        <v>6283922</v>
      </c>
      <c r="D190" s="49">
        <f t="shared" si="108"/>
        <v>10189217</v>
      </c>
      <c r="E190" s="49">
        <f t="shared" si="109"/>
        <v>68756.247121411943</v>
      </c>
      <c r="F190" s="49">
        <f t="shared" si="110"/>
        <v>907704</v>
      </c>
      <c r="G190" s="49">
        <f t="shared" si="111"/>
        <v>667572</v>
      </c>
      <c r="H190" s="49">
        <f t="shared" si="112"/>
        <v>12297.752878588057</v>
      </c>
      <c r="I190" s="4" t="b">
        <f t="shared" si="113"/>
        <v>1</v>
      </c>
      <c r="L190" s="4">
        <f t="shared" si="102"/>
        <v>18129469</v>
      </c>
      <c r="M190" s="4">
        <f>IFERROR(VLOOKUP($A190,'서부영업본부 IU'!$A:$G,3,FALSE),0)</f>
        <v>81054</v>
      </c>
      <c r="N190" s="4">
        <f>IFERROR(VLOOKUP($A190,'서부영업본부 IU'!$A:$G,4,FALSE),0)</f>
        <v>6283922</v>
      </c>
      <c r="O190" s="4">
        <f>IFERROR(VLOOKUP($A190,'서부영업본부 IU'!$A:$G,5,FALSE),0)</f>
        <v>10189217</v>
      </c>
      <c r="P190" s="4">
        <f>IFERROR(VLOOKUP($A190,'서부영업본부 IU'!$A:$G,6,FALSE),0)</f>
        <v>907704</v>
      </c>
      <c r="Q190" s="4">
        <f>IFERROR(VLOOKUP($A190,'서부영업본부 IU'!$A:$G,7,FALSE),0)</f>
        <v>667572</v>
      </c>
      <c r="R190" s="4" t="b">
        <f t="shared" si="122"/>
        <v>1</v>
      </c>
      <c r="U190" s="7">
        <f t="shared" si="115"/>
        <v>81054</v>
      </c>
      <c r="V190" s="4">
        <f t="shared" si="103"/>
        <v>33779.849262854907</v>
      </c>
      <c r="W190" s="4">
        <f t="shared" si="104"/>
        <v>34976.397858557037</v>
      </c>
      <c r="X190" s="4">
        <f t="shared" si="105"/>
        <v>7638.1493624655741</v>
      </c>
      <c r="Y190" s="4">
        <f t="shared" si="106"/>
        <v>4659.6035161224818</v>
      </c>
      <c r="Z190" s="4" t="b">
        <f t="shared" si="116"/>
        <v>1</v>
      </c>
    </row>
    <row r="191" spans="1:26" ht="16" x14ac:dyDescent="0.25">
      <c r="A191" s="23" t="s">
        <v>96</v>
      </c>
      <c r="B191" s="49">
        <f t="shared" si="117"/>
        <v>8170395</v>
      </c>
      <c r="C191" s="49">
        <f t="shared" si="107"/>
        <v>3083820</v>
      </c>
      <c r="D191" s="49">
        <f t="shared" si="108"/>
        <v>3748950</v>
      </c>
      <c r="E191" s="49">
        <f t="shared" si="109"/>
        <v>29350.385550384352</v>
      </c>
      <c r="F191" s="49">
        <f t="shared" si="110"/>
        <v>798904</v>
      </c>
      <c r="G191" s="49">
        <f t="shared" si="111"/>
        <v>504121</v>
      </c>
      <c r="H191" s="49">
        <f t="shared" si="112"/>
        <v>5249.6144496156476</v>
      </c>
      <c r="I191" s="4" t="b">
        <f t="shared" si="113"/>
        <v>1</v>
      </c>
      <c r="L191" s="4">
        <f t="shared" si="102"/>
        <v>8170395</v>
      </c>
      <c r="M191" s="4">
        <f>IFERROR(VLOOKUP($A191,'서부영업본부 IU'!$A:$G,3,FALSE),0)</f>
        <v>34600</v>
      </c>
      <c r="N191" s="4">
        <f>IFERROR(VLOOKUP($A191,'서부영업본부 IU'!$A:$G,4,FALSE),0)</f>
        <v>3083820</v>
      </c>
      <c r="O191" s="4">
        <f>IFERROR(VLOOKUP($A191,'서부영업본부 IU'!$A:$G,5,FALSE),0)</f>
        <v>3748950</v>
      </c>
      <c r="P191" s="4">
        <f>IFERROR(VLOOKUP($A191,'서부영업본부 IU'!$A:$G,6,FALSE),0)</f>
        <v>798904</v>
      </c>
      <c r="Q191" s="4">
        <f>IFERROR(VLOOKUP($A191,'서부영업본부 IU'!$A:$G,7,FALSE),0)</f>
        <v>504121</v>
      </c>
      <c r="R191" s="4" t="b">
        <f t="shared" si="122"/>
        <v>1</v>
      </c>
      <c r="U191" s="7">
        <f t="shared" si="115"/>
        <v>34600</v>
      </c>
      <c r="V191" s="4">
        <f t="shared" si="103"/>
        <v>14419.803889934856</v>
      </c>
      <c r="W191" s="4">
        <f t="shared" si="104"/>
        <v>14930.581660449496</v>
      </c>
      <c r="X191" s="4">
        <f t="shared" si="105"/>
        <v>3260.5419589571006</v>
      </c>
      <c r="Y191" s="4">
        <f t="shared" si="106"/>
        <v>1989.0724906585472</v>
      </c>
      <c r="Z191" s="4" t="b">
        <f t="shared" si="116"/>
        <v>1</v>
      </c>
    </row>
    <row r="192" spans="1:26" ht="16" x14ac:dyDescent="0.25">
      <c r="A192" s="23" t="s">
        <v>97</v>
      </c>
      <c r="B192" s="49">
        <f t="shared" si="117"/>
        <v>6618476</v>
      </c>
      <c r="C192" s="49">
        <f t="shared" si="107"/>
        <v>1867727</v>
      </c>
      <c r="D192" s="49">
        <f t="shared" si="108"/>
        <v>4750749</v>
      </c>
      <c r="E192" s="49">
        <f t="shared" si="109"/>
        <v>0</v>
      </c>
      <c r="F192" s="49">
        <f t="shared" si="110"/>
        <v>0</v>
      </c>
      <c r="G192" s="49">
        <f t="shared" si="111"/>
        <v>0</v>
      </c>
      <c r="H192" s="49">
        <f t="shared" si="112"/>
        <v>0</v>
      </c>
      <c r="I192" s="4" t="b">
        <f t="shared" si="113"/>
        <v>1</v>
      </c>
      <c r="L192" s="4">
        <f t="shared" si="102"/>
        <v>6618476</v>
      </c>
      <c r="M192" s="4">
        <f>IFERROR(VLOOKUP($A192,'서부영업본부 IU'!$A:$G,3,FALSE),0)</f>
        <v>0</v>
      </c>
      <c r="N192" s="4">
        <f>IFERROR(VLOOKUP($A192,'서부영업본부 IU'!$A:$G,4,FALSE),0)</f>
        <v>1867727</v>
      </c>
      <c r="O192" s="4">
        <f>IFERROR(VLOOKUP($A192,'서부영업본부 IU'!$A:$G,5,FALSE),0)</f>
        <v>4750749</v>
      </c>
      <c r="P192" s="4">
        <f>IFERROR(VLOOKUP($A192,'서부영업본부 IU'!$A:$G,6,FALSE),0)</f>
        <v>0</v>
      </c>
      <c r="Q192" s="4">
        <f>IFERROR(VLOOKUP($A192,'서부영업본부 IU'!$A:$G,7,FALSE),0)</f>
        <v>0</v>
      </c>
      <c r="R192" s="4" t="b">
        <f t="shared" si="122"/>
        <v>1</v>
      </c>
      <c r="U192" s="7">
        <f t="shared" si="115"/>
        <v>0</v>
      </c>
      <c r="V192" s="4">
        <f t="shared" si="103"/>
        <v>0</v>
      </c>
      <c r="W192" s="4">
        <f t="shared" si="104"/>
        <v>0</v>
      </c>
      <c r="X192" s="4">
        <f t="shared" si="105"/>
        <v>0</v>
      </c>
      <c r="Y192" s="4">
        <f t="shared" si="106"/>
        <v>0</v>
      </c>
      <c r="Z192" s="4" t="b">
        <f t="shared" si="116"/>
        <v>1</v>
      </c>
    </row>
    <row r="193" spans="1:26" ht="16" x14ac:dyDescent="0.25">
      <c r="A193" s="23" t="s">
        <v>98</v>
      </c>
      <c r="B193" s="49">
        <f t="shared" si="117"/>
        <v>3340598</v>
      </c>
      <c r="C193" s="49">
        <f t="shared" si="107"/>
        <v>1332375</v>
      </c>
      <c r="D193" s="49">
        <f t="shared" si="108"/>
        <v>1689518</v>
      </c>
      <c r="E193" s="49">
        <f t="shared" si="109"/>
        <v>39405.861571027592</v>
      </c>
      <c r="F193" s="49">
        <f t="shared" si="110"/>
        <v>108800</v>
      </c>
      <c r="G193" s="49">
        <f t="shared" si="111"/>
        <v>163451</v>
      </c>
      <c r="H193" s="49">
        <f t="shared" si="112"/>
        <v>7048.1384289724083</v>
      </c>
      <c r="I193" s="4" t="b">
        <f t="shared" si="113"/>
        <v>1</v>
      </c>
      <c r="L193" s="4">
        <f t="shared" si="102"/>
        <v>3340598</v>
      </c>
      <c r="M193" s="4">
        <f>IFERROR(VLOOKUP($A193,'서부영업본부 IU'!$A:$G,3,FALSE),0)</f>
        <v>46454</v>
      </c>
      <c r="N193" s="4">
        <f>IFERROR(VLOOKUP($A193,'서부영업본부 IU'!$A:$G,4,FALSE),0)</f>
        <v>1332375</v>
      </c>
      <c r="O193" s="4">
        <f>IFERROR(VLOOKUP($A193,'서부영업본부 IU'!$A:$G,5,FALSE),0)</f>
        <v>1689518</v>
      </c>
      <c r="P193" s="4">
        <f>IFERROR(VLOOKUP($A193,'서부영업본부 IU'!$A:$G,6,FALSE),0)</f>
        <v>108800</v>
      </c>
      <c r="Q193" s="4">
        <f>IFERROR(VLOOKUP($A193,'서부영업본부 IU'!$A:$G,7,FALSE),0)</f>
        <v>163451</v>
      </c>
      <c r="R193" s="4" t="b">
        <f t="shared" si="122"/>
        <v>1</v>
      </c>
      <c r="U193" s="7">
        <f t="shared" si="115"/>
        <v>46454</v>
      </c>
      <c r="V193" s="4">
        <f t="shared" si="103"/>
        <v>19360.045372920053</v>
      </c>
      <c r="W193" s="4">
        <f t="shared" si="104"/>
        <v>20045.816198107539</v>
      </c>
      <c r="X193" s="4">
        <f t="shared" si="105"/>
        <v>4377.607403508473</v>
      </c>
      <c r="Y193" s="4">
        <f t="shared" si="106"/>
        <v>2670.5310254639348</v>
      </c>
      <c r="Z193" s="4" t="b">
        <f t="shared" si="116"/>
        <v>1</v>
      </c>
    </row>
    <row r="194" spans="1:26" ht="16" x14ac:dyDescent="0.25">
      <c r="A194" s="23" t="s">
        <v>238</v>
      </c>
      <c r="B194" s="49">
        <f t="shared" si="117"/>
        <v>0</v>
      </c>
      <c r="C194" s="49">
        <f t="shared" si="107"/>
        <v>0</v>
      </c>
      <c r="D194" s="49">
        <f t="shared" si="108"/>
        <v>0</v>
      </c>
      <c r="E194" s="49">
        <f t="shared" si="109"/>
        <v>0</v>
      </c>
      <c r="F194" s="49">
        <f t="shared" si="110"/>
        <v>0</v>
      </c>
      <c r="G194" s="49">
        <f t="shared" si="111"/>
        <v>0</v>
      </c>
      <c r="H194" s="49">
        <f t="shared" si="112"/>
        <v>0</v>
      </c>
      <c r="I194" s="4" t="b">
        <f t="shared" si="113"/>
        <v>1</v>
      </c>
      <c r="L194" s="4">
        <f t="shared" si="102"/>
        <v>0</v>
      </c>
      <c r="M194" s="4">
        <f>IFERROR(VLOOKUP($A194,'서부영업본부 IU'!$A:$G,3,FALSE),0)</f>
        <v>0</v>
      </c>
      <c r="N194" s="4">
        <f>IFERROR(VLOOKUP($A194,'서부영업본부 IU'!$A:$G,4,FALSE),0)</f>
        <v>0</v>
      </c>
      <c r="O194" s="4">
        <f>IFERROR(VLOOKUP($A194,'서부영업본부 IU'!$A:$G,5,FALSE),0)</f>
        <v>0</v>
      </c>
      <c r="P194" s="4">
        <f>IFERROR(VLOOKUP($A194,'서부영업본부 IU'!$A:$G,6,FALSE),0)</f>
        <v>0</v>
      </c>
      <c r="Q194" s="4">
        <f>IFERROR(VLOOKUP($A194,'서부영업본부 IU'!$A:$G,7,FALSE),0)</f>
        <v>0</v>
      </c>
      <c r="R194" s="4" t="b">
        <f t="shared" si="122"/>
        <v>1</v>
      </c>
      <c r="U194" s="7">
        <f t="shared" si="115"/>
        <v>0</v>
      </c>
      <c r="V194" s="4">
        <f t="shared" si="103"/>
        <v>0</v>
      </c>
      <c r="W194" s="4">
        <f t="shared" si="104"/>
        <v>0</v>
      </c>
      <c r="X194" s="4">
        <f t="shared" si="105"/>
        <v>0</v>
      </c>
      <c r="Y194" s="4">
        <f t="shared" si="106"/>
        <v>0</v>
      </c>
      <c r="Z194" s="4" t="b">
        <f t="shared" si="116"/>
        <v>1</v>
      </c>
    </row>
    <row r="195" spans="1:26" ht="16" x14ac:dyDescent="0.25">
      <c r="A195" s="25" t="s">
        <v>239</v>
      </c>
      <c r="B195" s="49">
        <f t="shared" si="117"/>
        <v>0</v>
      </c>
      <c r="C195" s="49">
        <f t="shared" si="107"/>
        <v>0</v>
      </c>
      <c r="D195" s="49">
        <f t="shared" si="108"/>
        <v>0</v>
      </c>
      <c r="E195" s="49">
        <f t="shared" si="109"/>
        <v>0</v>
      </c>
      <c r="F195" s="49">
        <f t="shared" si="110"/>
        <v>0</v>
      </c>
      <c r="G195" s="49">
        <f t="shared" si="111"/>
        <v>0</v>
      </c>
      <c r="H195" s="49">
        <f t="shared" si="112"/>
        <v>0</v>
      </c>
      <c r="I195" s="4" t="b">
        <f t="shared" si="113"/>
        <v>1</v>
      </c>
      <c r="L195" s="4">
        <f t="shared" si="102"/>
        <v>0</v>
      </c>
      <c r="M195" s="4">
        <f>IFERROR(VLOOKUP($A195,'서부영업본부 IU'!$A:$G,3,FALSE),0)</f>
        <v>0</v>
      </c>
      <c r="N195" s="4">
        <f>IFERROR(VLOOKUP($A195,'서부영업본부 IU'!$A:$G,4,FALSE),0)</f>
        <v>0</v>
      </c>
      <c r="O195" s="4">
        <f>IFERROR(VLOOKUP($A195,'서부영업본부 IU'!$A:$G,5,FALSE),0)</f>
        <v>0</v>
      </c>
      <c r="P195" s="4">
        <f>IFERROR(VLOOKUP($A195,'서부영업본부 IU'!$A:$G,6,FALSE),0)</f>
        <v>0</v>
      </c>
      <c r="Q195" s="4">
        <f>IFERROR(VLOOKUP($A195,'서부영업본부 IU'!$A:$G,7,FALSE),0)</f>
        <v>0</v>
      </c>
      <c r="R195" s="4" t="b">
        <f t="shared" si="122"/>
        <v>1</v>
      </c>
      <c r="U195" s="7">
        <f t="shared" si="115"/>
        <v>0</v>
      </c>
      <c r="V195" s="4">
        <f t="shared" si="103"/>
        <v>0</v>
      </c>
      <c r="W195" s="4">
        <f t="shared" si="104"/>
        <v>0</v>
      </c>
      <c r="X195" s="4">
        <f t="shared" si="105"/>
        <v>0</v>
      </c>
      <c r="Y195" s="4">
        <f t="shared" si="106"/>
        <v>0</v>
      </c>
      <c r="Z195" s="4" t="b">
        <f t="shared" si="116"/>
        <v>1</v>
      </c>
    </row>
    <row r="196" spans="1:26" ht="16" x14ac:dyDescent="0.25">
      <c r="A196" s="24" t="s">
        <v>99</v>
      </c>
      <c r="B196" s="49">
        <f t="shared" si="117"/>
        <v>20751750</v>
      </c>
      <c r="C196" s="49">
        <f t="shared" si="107"/>
        <v>4409876</v>
      </c>
      <c r="D196" s="49">
        <f t="shared" si="108"/>
        <v>7169332</v>
      </c>
      <c r="E196" s="49">
        <f t="shared" si="109"/>
        <v>6850466.5117176883</v>
      </c>
      <c r="F196" s="49">
        <f t="shared" si="110"/>
        <v>614000</v>
      </c>
      <c r="G196" s="49">
        <f t="shared" si="111"/>
        <v>482800</v>
      </c>
      <c r="H196" s="49">
        <f t="shared" si="112"/>
        <v>1225275.4882823112</v>
      </c>
      <c r="I196" s="4" t="b">
        <f t="shared" si="113"/>
        <v>1</v>
      </c>
      <c r="L196" s="4">
        <f t="shared" si="102"/>
        <v>20751750</v>
      </c>
      <c r="M196" s="4">
        <f>IFERROR(VLOOKUP($A196,'서부영업본부 IU'!$A:$G,3,FALSE),0)</f>
        <v>8075742</v>
      </c>
      <c r="N196" s="4">
        <f>IFERROR(VLOOKUP($A196,'서부영업본부 IU'!$A:$G,4,FALSE),0)</f>
        <v>4409876</v>
      </c>
      <c r="O196" s="4">
        <f>IFERROR(VLOOKUP($A196,'서부영업본부 IU'!$A:$G,5,FALSE),0)</f>
        <v>7169332</v>
      </c>
      <c r="P196" s="4">
        <f>IFERROR(VLOOKUP($A196,'서부영업본부 IU'!$A:$G,6,FALSE),0)</f>
        <v>614000</v>
      </c>
      <c r="Q196" s="4">
        <f>IFERROR(VLOOKUP($A196,'서부영업본부 IU'!$A:$G,7,FALSE),0)</f>
        <v>482800</v>
      </c>
      <c r="R196" s="4" t="b">
        <f t="shared" si="122"/>
        <v>1</v>
      </c>
      <c r="U196" s="7">
        <f t="shared" si="115"/>
        <v>8075742</v>
      </c>
      <c r="V196" s="4">
        <f t="shared" si="103"/>
        <v>3365624.7371592568</v>
      </c>
      <c r="W196" s="4">
        <f t="shared" si="104"/>
        <v>3484841.7745584315</v>
      </c>
      <c r="X196" s="4">
        <f t="shared" si="105"/>
        <v>761020.10522289411</v>
      </c>
      <c r="Y196" s="4">
        <f t="shared" si="106"/>
        <v>464255.38305941725</v>
      </c>
      <c r="Z196" s="4" t="b">
        <f t="shared" si="116"/>
        <v>1</v>
      </c>
    </row>
    <row r="197" spans="1:26" ht="16" x14ac:dyDescent="0.25">
      <c r="A197" s="23" t="s">
        <v>171</v>
      </c>
      <c r="B197" s="49">
        <f t="shared" si="117"/>
        <v>0</v>
      </c>
      <c r="C197" s="49">
        <f t="shared" si="107"/>
        <v>0</v>
      </c>
      <c r="D197" s="49">
        <f t="shared" si="108"/>
        <v>0</v>
      </c>
      <c r="E197" s="49">
        <f t="shared" si="109"/>
        <v>0</v>
      </c>
      <c r="F197" s="49">
        <f t="shared" si="110"/>
        <v>0</v>
      </c>
      <c r="G197" s="49">
        <f t="shared" si="111"/>
        <v>0</v>
      </c>
      <c r="H197" s="49">
        <f t="shared" si="112"/>
        <v>0</v>
      </c>
      <c r="I197" s="4" t="b">
        <f t="shared" si="113"/>
        <v>1</v>
      </c>
      <c r="L197" s="4">
        <f t="shared" ref="L197:L255" si="124">SUM(M197:Q197)</f>
        <v>0</v>
      </c>
      <c r="M197" s="4">
        <f>IFERROR(VLOOKUP($A197,'서부영업본부 IU'!$A:$G,3,FALSE),0)</f>
        <v>0</v>
      </c>
      <c r="N197" s="4">
        <f>IFERROR(VLOOKUP($A197,'서부영업본부 IU'!$A:$G,4,FALSE),0)</f>
        <v>0</v>
      </c>
      <c r="O197" s="4">
        <f>IFERROR(VLOOKUP($A197,'서부영업본부 IU'!$A:$G,5,FALSE),0)</f>
        <v>0</v>
      </c>
      <c r="P197" s="4">
        <f>IFERROR(VLOOKUP($A197,'서부영업본부 IU'!$A:$G,6,FALSE),0)</f>
        <v>0</v>
      </c>
      <c r="Q197" s="4">
        <f>IFERROR(VLOOKUP($A197,'서부영업본부 IU'!$A:$G,7,FALSE),0)</f>
        <v>0</v>
      </c>
      <c r="R197" s="4" t="b">
        <f t="shared" si="122"/>
        <v>1</v>
      </c>
      <c r="U197" s="7">
        <f t="shared" si="115"/>
        <v>0</v>
      </c>
      <c r="V197" s="4">
        <f t="shared" ref="V197:V255" si="125">$U197*N$263</f>
        <v>0</v>
      </c>
      <c r="W197" s="4">
        <f t="shared" ref="W197:W255" si="126">$U197*O$263</f>
        <v>0</v>
      </c>
      <c r="X197" s="4">
        <f t="shared" ref="X197:X255" si="127">$U197*P$263</f>
        <v>0</v>
      </c>
      <c r="Y197" s="4">
        <f t="shared" ref="Y197:Y255" si="128">$U197*Q$263</f>
        <v>0</v>
      </c>
      <c r="Z197" s="4" t="b">
        <f t="shared" si="116"/>
        <v>1</v>
      </c>
    </row>
    <row r="198" spans="1:26" ht="16" x14ac:dyDescent="0.25">
      <c r="A198" s="23" t="s">
        <v>172</v>
      </c>
      <c r="B198" s="49">
        <f t="shared" si="117"/>
        <v>52163</v>
      </c>
      <c r="C198" s="49">
        <f t="shared" si="107"/>
        <v>0</v>
      </c>
      <c r="D198" s="49">
        <f t="shared" si="108"/>
        <v>0</v>
      </c>
      <c r="E198" s="49">
        <f t="shared" si="109"/>
        <v>44248.675186841007</v>
      </c>
      <c r="F198" s="49">
        <f t="shared" si="110"/>
        <v>0</v>
      </c>
      <c r="G198" s="49">
        <f t="shared" si="111"/>
        <v>0</v>
      </c>
      <c r="H198" s="49">
        <f t="shared" si="112"/>
        <v>7914.3248131589899</v>
      </c>
      <c r="I198" s="4" t="b">
        <f t="shared" si="113"/>
        <v>1</v>
      </c>
      <c r="L198" s="4">
        <f t="shared" si="124"/>
        <v>52163</v>
      </c>
      <c r="M198" s="4">
        <f>IFERROR(VLOOKUP($A198,'서부영업본부 IU'!$A:$G,3,FALSE),0)</f>
        <v>52163</v>
      </c>
      <c r="N198" s="4">
        <f>IFERROR(VLOOKUP($A198,'서부영업본부 IU'!$A:$G,4,FALSE),0)</f>
        <v>0</v>
      </c>
      <c r="O198" s="4">
        <f>IFERROR(VLOOKUP($A198,'서부영업본부 IU'!$A:$G,5,FALSE),0)</f>
        <v>0</v>
      </c>
      <c r="P198" s="4">
        <f>IFERROR(VLOOKUP($A198,'서부영업본부 IU'!$A:$G,6,FALSE),0)</f>
        <v>0</v>
      </c>
      <c r="Q198" s="4">
        <f>IFERROR(VLOOKUP($A198,'서부영업본부 IU'!$A:$G,7,FALSE),0)</f>
        <v>0</v>
      </c>
      <c r="R198" s="4" t="b">
        <f t="shared" si="122"/>
        <v>1</v>
      </c>
      <c r="U198" s="7">
        <f t="shared" si="115"/>
        <v>52163</v>
      </c>
      <c r="V198" s="4">
        <f t="shared" si="125"/>
        <v>21739.313014759304</v>
      </c>
      <c r="W198" s="4">
        <f t="shared" si="126"/>
        <v>22509.362172081706</v>
      </c>
      <c r="X198" s="4">
        <f t="shared" si="127"/>
        <v>4915.5968267363942</v>
      </c>
      <c r="Y198" s="4">
        <f t="shared" si="128"/>
        <v>2998.7279864225952</v>
      </c>
      <c r="Z198" s="4" t="b">
        <f t="shared" si="116"/>
        <v>1</v>
      </c>
    </row>
    <row r="199" spans="1:26" ht="16" x14ac:dyDescent="0.25">
      <c r="A199" s="23" t="s">
        <v>136</v>
      </c>
      <c r="B199" s="49">
        <f t="shared" si="117"/>
        <v>0</v>
      </c>
      <c r="C199" s="49">
        <f t="shared" si="107"/>
        <v>0</v>
      </c>
      <c r="D199" s="49">
        <f t="shared" si="108"/>
        <v>0</v>
      </c>
      <c r="E199" s="49">
        <f t="shared" si="109"/>
        <v>0</v>
      </c>
      <c r="F199" s="49">
        <f t="shared" si="110"/>
        <v>0</v>
      </c>
      <c r="G199" s="49">
        <f t="shared" si="111"/>
        <v>0</v>
      </c>
      <c r="H199" s="49">
        <f t="shared" si="112"/>
        <v>0</v>
      </c>
      <c r="I199" s="4" t="b">
        <f t="shared" si="113"/>
        <v>1</v>
      </c>
      <c r="L199" s="4">
        <f t="shared" si="124"/>
        <v>0</v>
      </c>
      <c r="M199" s="4">
        <f>IFERROR(VLOOKUP($A199,'서부영업본부 IU'!$A:$G,3,FALSE),0)</f>
        <v>0</v>
      </c>
      <c r="N199" s="4">
        <f>IFERROR(VLOOKUP($A199,'서부영업본부 IU'!$A:$G,4,FALSE),0)</f>
        <v>0</v>
      </c>
      <c r="O199" s="4">
        <f>IFERROR(VLOOKUP($A199,'서부영업본부 IU'!$A:$G,5,FALSE),0)</f>
        <v>0</v>
      </c>
      <c r="P199" s="4">
        <f>IFERROR(VLOOKUP($A199,'서부영업본부 IU'!$A:$G,6,FALSE),0)</f>
        <v>0</v>
      </c>
      <c r="Q199" s="4">
        <f>IFERROR(VLOOKUP($A199,'서부영업본부 IU'!$A:$G,7,FALSE),0)</f>
        <v>0</v>
      </c>
      <c r="R199" s="4" t="b">
        <f t="shared" si="122"/>
        <v>1</v>
      </c>
      <c r="U199" s="7">
        <f t="shared" si="115"/>
        <v>0</v>
      </c>
      <c r="V199" s="4">
        <f t="shared" si="125"/>
        <v>0</v>
      </c>
      <c r="W199" s="4">
        <f t="shared" si="126"/>
        <v>0</v>
      </c>
      <c r="X199" s="4">
        <f t="shared" si="127"/>
        <v>0</v>
      </c>
      <c r="Y199" s="4">
        <f t="shared" si="128"/>
        <v>0</v>
      </c>
      <c r="Z199" s="4" t="b">
        <f t="shared" si="116"/>
        <v>1</v>
      </c>
    </row>
    <row r="200" spans="1:26" ht="16" x14ac:dyDescent="0.25">
      <c r="A200" s="23" t="s">
        <v>173</v>
      </c>
      <c r="B200" s="49">
        <f t="shared" si="117"/>
        <v>0</v>
      </c>
      <c r="C200" s="49">
        <f t="shared" ref="C200:C255" si="129">N200</f>
        <v>0</v>
      </c>
      <c r="D200" s="49">
        <f t="shared" ref="D200:D255" si="130">O200</f>
        <v>0</v>
      </c>
      <c r="E200" s="49">
        <f t="shared" ref="E200:E255" si="131">V200+W200</f>
        <v>0</v>
      </c>
      <c r="F200" s="49">
        <f t="shared" ref="F200:F255" si="132">P200</f>
        <v>0</v>
      </c>
      <c r="G200" s="49">
        <f t="shared" ref="G200:G255" si="133">Q200</f>
        <v>0</v>
      </c>
      <c r="H200" s="49">
        <f t="shared" ref="H200:H255" si="134">X200+Y200</f>
        <v>0</v>
      </c>
      <c r="I200" s="4" t="b">
        <f t="shared" si="113"/>
        <v>1</v>
      </c>
      <c r="L200" s="4">
        <f t="shared" si="124"/>
        <v>0</v>
      </c>
      <c r="M200" s="4">
        <f>IFERROR(VLOOKUP($A200,'서부영업본부 IU'!$A:$G,3,FALSE),0)</f>
        <v>0</v>
      </c>
      <c r="N200" s="4">
        <f>IFERROR(VLOOKUP($A200,'서부영업본부 IU'!$A:$G,4,FALSE),0)</f>
        <v>0</v>
      </c>
      <c r="O200" s="4">
        <f>IFERROR(VLOOKUP($A200,'서부영업본부 IU'!$A:$G,5,FALSE),0)</f>
        <v>0</v>
      </c>
      <c r="P200" s="4">
        <f>IFERROR(VLOOKUP($A200,'서부영업본부 IU'!$A:$G,6,FALSE),0)</f>
        <v>0</v>
      </c>
      <c r="Q200" s="4">
        <f>IFERROR(VLOOKUP($A200,'서부영업본부 IU'!$A:$G,7,FALSE),0)</f>
        <v>0</v>
      </c>
      <c r="R200" s="4" t="b">
        <f t="shared" si="122"/>
        <v>1</v>
      </c>
      <c r="U200" s="7">
        <f t="shared" si="115"/>
        <v>0</v>
      </c>
      <c r="V200" s="4">
        <f t="shared" si="125"/>
        <v>0</v>
      </c>
      <c r="W200" s="4">
        <f t="shared" si="126"/>
        <v>0</v>
      </c>
      <c r="X200" s="4">
        <f t="shared" si="127"/>
        <v>0</v>
      </c>
      <c r="Y200" s="4">
        <f t="shared" si="128"/>
        <v>0</v>
      </c>
      <c r="Z200" s="4" t="b">
        <f t="shared" si="116"/>
        <v>1</v>
      </c>
    </row>
    <row r="201" spans="1:26" ht="16" x14ac:dyDescent="0.25">
      <c r="A201" s="23" t="s">
        <v>100</v>
      </c>
      <c r="B201" s="49">
        <f t="shared" si="117"/>
        <v>4852807</v>
      </c>
      <c r="C201" s="49">
        <f t="shared" si="129"/>
        <v>1725001</v>
      </c>
      <c r="D201" s="49">
        <f t="shared" si="130"/>
        <v>2297806</v>
      </c>
      <c r="E201" s="49">
        <f t="shared" si="131"/>
        <v>72103.548317418201</v>
      </c>
      <c r="F201" s="49">
        <f t="shared" si="132"/>
        <v>416000</v>
      </c>
      <c r="G201" s="49">
        <f t="shared" si="133"/>
        <v>329000</v>
      </c>
      <c r="H201" s="49">
        <f t="shared" si="134"/>
        <v>12896.451682581795</v>
      </c>
      <c r="I201" s="4" t="b">
        <f t="shared" si="113"/>
        <v>1</v>
      </c>
      <c r="L201" s="4">
        <f t="shared" si="124"/>
        <v>4852807</v>
      </c>
      <c r="M201" s="4">
        <f>IFERROR(VLOOKUP($A201,'서부영업본부 IU'!$A:$G,3,FALSE),0)</f>
        <v>85000</v>
      </c>
      <c r="N201" s="4">
        <f>IFERROR(VLOOKUP($A201,'서부영업본부 IU'!$A:$G,4,FALSE),0)</f>
        <v>1725001</v>
      </c>
      <c r="O201" s="4">
        <f>IFERROR(VLOOKUP($A201,'서부영업본부 IU'!$A:$G,5,FALSE),0)</f>
        <v>2297806</v>
      </c>
      <c r="P201" s="4">
        <f>IFERROR(VLOOKUP($A201,'서부영업본부 IU'!$A:$G,6,FALSE),0)</f>
        <v>416000</v>
      </c>
      <c r="Q201" s="4">
        <f>IFERROR(VLOOKUP($A201,'서부영업본부 IU'!$A:$G,7,FALSE),0)</f>
        <v>329000</v>
      </c>
      <c r="R201" s="4" t="b">
        <f t="shared" si="122"/>
        <v>1</v>
      </c>
      <c r="U201" s="7">
        <f t="shared" si="115"/>
        <v>85000</v>
      </c>
      <c r="V201" s="4">
        <f t="shared" si="125"/>
        <v>35424.373718048053</v>
      </c>
      <c r="W201" s="4">
        <f t="shared" si="126"/>
        <v>36679.174599370148</v>
      </c>
      <c r="X201" s="4">
        <f t="shared" si="127"/>
        <v>8010.0019222934561</v>
      </c>
      <c r="Y201" s="4">
        <f t="shared" si="128"/>
        <v>4886.4497602883384</v>
      </c>
      <c r="Z201" s="4" t="b">
        <f t="shared" si="116"/>
        <v>1</v>
      </c>
    </row>
    <row r="202" spans="1:26" ht="16" x14ac:dyDescent="0.25">
      <c r="A202" s="23" t="s">
        <v>101</v>
      </c>
      <c r="B202" s="49">
        <f t="shared" si="117"/>
        <v>0</v>
      </c>
      <c r="C202" s="49">
        <f t="shared" si="129"/>
        <v>0</v>
      </c>
      <c r="D202" s="49">
        <f t="shared" si="130"/>
        <v>0</v>
      </c>
      <c r="E202" s="49">
        <f t="shared" si="131"/>
        <v>0</v>
      </c>
      <c r="F202" s="49">
        <f t="shared" si="132"/>
        <v>0</v>
      </c>
      <c r="G202" s="49">
        <f t="shared" si="133"/>
        <v>0</v>
      </c>
      <c r="H202" s="49">
        <f t="shared" si="134"/>
        <v>0</v>
      </c>
      <c r="I202" s="4" t="b">
        <f t="shared" ref="I202:I255" si="135">B202=SUM(C202:H202)</f>
        <v>1</v>
      </c>
      <c r="L202" s="4">
        <f t="shared" si="124"/>
        <v>0</v>
      </c>
      <c r="M202" s="4">
        <f>IFERROR(VLOOKUP($A202,'서부영업본부 IU'!$A:$G,3,FALSE),0)</f>
        <v>0</v>
      </c>
      <c r="N202" s="4">
        <f>IFERROR(VLOOKUP($A202,'서부영업본부 IU'!$A:$G,4,FALSE),0)</f>
        <v>0</v>
      </c>
      <c r="O202" s="4">
        <f>IFERROR(VLOOKUP($A202,'서부영업본부 IU'!$A:$G,5,FALSE),0)</f>
        <v>0</v>
      </c>
      <c r="P202" s="4">
        <f>IFERROR(VLOOKUP($A202,'서부영업본부 IU'!$A:$G,6,FALSE),0)</f>
        <v>0</v>
      </c>
      <c r="Q202" s="4">
        <f>IFERROR(VLOOKUP($A202,'서부영업본부 IU'!$A:$G,7,FALSE),0)</f>
        <v>0</v>
      </c>
      <c r="R202" s="4" t="b">
        <f t="shared" ref="R202:R255" si="136">L202=SUM(M202:Q202)</f>
        <v>1</v>
      </c>
      <c r="U202" s="7">
        <f t="shared" ref="U202:U255" si="137">M202</f>
        <v>0</v>
      </c>
      <c r="V202" s="4">
        <f t="shared" si="125"/>
        <v>0</v>
      </c>
      <c r="W202" s="4">
        <f t="shared" si="126"/>
        <v>0</v>
      </c>
      <c r="X202" s="4">
        <f t="shared" si="127"/>
        <v>0</v>
      </c>
      <c r="Y202" s="4">
        <f t="shared" si="128"/>
        <v>0</v>
      </c>
      <c r="Z202" s="4" t="b">
        <f t="shared" ref="Z202:Z255" si="138">U202=SUM(V202:Y202)</f>
        <v>1</v>
      </c>
    </row>
    <row r="203" spans="1:26" ht="16" x14ac:dyDescent="0.25">
      <c r="A203" s="23" t="s">
        <v>102</v>
      </c>
      <c r="B203" s="49">
        <f t="shared" si="117"/>
        <v>2095000</v>
      </c>
      <c r="C203" s="49">
        <f t="shared" si="129"/>
        <v>0</v>
      </c>
      <c r="D203" s="49">
        <f t="shared" si="130"/>
        <v>2095000</v>
      </c>
      <c r="E203" s="49">
        <f t="shared" si="131"/>
        <v>0</v>
      </c>
      <c r="F203" s="49">
        <f t="shared" si="132"/>
        <v>0</v>
      </c>
      <c r="G203" s="49">
        <f t="shared" si="133"/>
        <v>0</v>
      </c>
      <c r="H203" s="49">
        <f t="shared" si="134"/>
        <v>0</v>
      </c>
      <c r="I203" s="4" t="b">
        <f t="shared" si="135"/>
        <v>1</v>
      </c>
      <c r="L203" s="4">
        <f t="shared" si="124"/>
        <v>2095000</v>
      </c>
      <c r="M203" s="4">
        <f>IFERROR(VLOOKUP($A203,'서부영업본부 IU'!$A:$G,3,FALSE),0)</f>
        <v>0</v>
      </c>
      <c r="N203" s="4">
        <f>IFERROR(VLOOKUP($A203,'서부영업본부 IU'!$A:$G,4,FALSE),0)</f>
        <v>0</v>
      </c>
      <c r="O203" s="4">
        <f>IFERROR(VLOOKUP($A203,'서부영업본부 IU'!$A:$G,5,FALSE),0)</f>
        <v>2095000</v>
      </c>
      <c r="P203" s="4">
        <f>IFERROR(VLOOKUP($A203,'서부영업본부 IU'!$A:$G,6,FALSE),0)</f>
        <v>0</v>
      </c>
      <c r="Q203" s="4">
        <f>IFERROR(VLOOKUP($A203,'서부영업본부 IU'!$A:$G,7,FALSE),0)</f>
        <v>0</v>
      </c>
      <c r="R203" s="4" t="b">
        <f t="shared" si="136"/>
        <v>1</v>
      </c>
      <c r="U203" s="7">
        <f t="shared" si="137"/>
        <v>0</v>
      </c>
      <c r="V203" s="4">
        <f t="shared" si="125"/>
        <v>0</v>
      </c>
      <c r="W203" s="4">
        <f t="shared" si="126"/>
        <v>0</v>
      </c>
      <c r="X203" s="4">
        <f t="shared" si="127"/>
        <v>0</v>
      </c>
      <c r="Y203" s="4">
        <f t="shared" si="128"/>
        <v>0</v>
      </c>
      <c r="Z203" s="4" t="b">
        <f t="shared" si="138"/>
        <v>1</v>
      </c>
    </row>
    <row r="204" spans="1:26" ht="16" x14ac:dyDescent="0.25">
      <c r="A204" s="23" t="s">
        <v>103</v>
      </c>
      <c r="B204" s="49">
        <f t="shared" si="117"/>
        <v>9228180</v>
      </c>
      <c r="C204" s="49">
        <f t="shared" si="129"/>
        <v>2684875</v>
      </c>
      <c r="D204" s="49">
        <f t="shared" si="130"/>
        <v>2776526</v>
      </c>
      <c r="E204" s="49">
        <f t="shared" si="131"/>
        <v>2896848.2744643353</v>
      </c>
      <c r="F204" s="49">
        <f t="shared" si="132"/>
        <v>198000</v>
      </c>
      <c r="G204" s="49">
        <f t="shared" si="133"/>
        <v>153800</v>
      </c>
      <c r="H204" s="49">
        <f t="shared" si="134"/>
        <v>518130.72553566459</v>
      </c>
      <c r="I204" s="4" t="b">
        <f t="shared" si="135"/>
        <v>1</v>
      </c>
      <c r="L204" s="4">
        <f t="shared" si="124"/>
        <v>9228180</v>
      </c>
      <c r="M204" s="4">
        <f>IFERROR(VLOOKUP($A204,'서부영업본부 IU'!$A:$G,3,FALSE),0)</f>
        <v>3414979</v>
      </c>
      <c r="N204" s="4">
        <f>IFERROR(VLOOKUP($A204,'서부영업본부 IU'!$A:$G,4,FALSE),0)</f>
        <v>2684875</v>
      </c>
      <c r="O204" s="4">
        <f>IFERROR(VLOOKUP($A204,'서부영업본부 IU'!$A:$G,5,FALSE),0)</f>
        <v>2776526</v>
      </c>
      <c r="P204" s="4">
        <f>IFERROR(VLOOKUP($A204,'서부영업본부 IU'!$A:$G,6,FALSE),0)</f>
        <v>198000</v>
      </c>
      <c r="Q204" s="4">
        <f>IFERROR(VLOOKUP($A204,'서부영업본부 IU'!$A:$G,7,FALSE),0)</f>
        <v>153800</v>
      </c>
      <c r="R204" s="4" t="b">
        <f t="shared" si="136"/>
        <v>1</v>
      </c>
      <c r="U204" s="7">
        <f t="shared" si="137"/>
        <v>3414979</v>
      </c>
      <c r="V204" s="4">
        <f t="shared" si="125"/>
        <v>1423217.5568857181</v>
      </c>
      <c r="W204" s="4">
        <f t="shared" si="126"/>
        <v>1473630.7175786174</v>
      </c>
      <c r="X204" s="4">
        <f t="shared" si="127"/>
        <v>321811.62770107982</v>
      </c>
      <c r="Y204" s="4">
        <f t="shared" si="128"/>
        <v>196319.0978345848</v>
      </c>
      <c r="Z204" s="4" t="b">
        <f t="shared" si="138"/>
        <v>1</v>
      </c>
    </row>
    <row r="205" spans="1:26" ht="16" x14ac:dyDescent="0.25">
      <c r="A205" s="23" t="s">
        <v>174</v>
      </c>
      <c r="B205" s="49">
        <f t="shared" si="117"/>
        <v>0</v>
      </c>
      <c r="C205" s="49">
        <f t="shared" si="129"/>
        <v>0</v>
      </c>
      <c r="D205" s="49">
        <f t="shared" si="130"/>
        <v>0</v>
      </c>
      <c r="E205" s="49">
        <f t="shared" si="131"/>
        <v>0</v>
      </c>
      <c r="F205" s="49">
        <f t="shared" si="132"/>
        <v>0</v>
      </c>
      <c r="G205" s="49">
        <f t="shared" si="133"/>
        <v>0</v>
      </c>
      <c r="H205" s="49">
        <f t="shared" si="134"/>
        <v>0</v>
      </c>
      <c r="I205" s="4" t="b">
        <f t="shared" si="135"/>
        <v>1</v>
      </c>
      <c r="L205" s="4">
        <f t="shared" si="124"/>
        <v>0</v>
      </c>
      <c r="M205" s="4">
        <f>IFERROR(VLOOKUP($A205,'서부영업본부 IU'!$A:$G,3,FALSE),0)</f>
        <v>0</v>
      </c>
      <c r="N205" s="4">
        <f>IFERROR(VLOOKUP($A205,'서부영업본부 IU'!$A:$G,4,FALSE),0)</f>
        <v>0</v>
      </c>
      <c r="O205" s="4">
        <f>IFERROR(VLOOKUP($A205,'서부영업본부 IU'!$A:$G,5,FALSE),0)</f>
        <v>0</v>
      </c>
      <c r="P205" s="4">
        <f>IFERROR(VLOOKUP($A205,'서부영업본부 IU'!$A:$G,6,FALSE),0)</f>
        <v>0</v>
      </c>
      <c r="Q205" s="4">
        <f>IFERROR(VLOOKUP($A205,'서부영업본부 IU'!$A:$G,7,FALSE),0)</f>
        <v>0</v>
      </c>
      <c r="R205" s="4" t="b">
        <f t="shared" si="136"/>
        <v>1</v>
      </c>
      <c r="U205" s="7">
        <f t="shared" si="137"/>
        <v>0</v>
      </c>
      <c r="V205" s="4">
        <f t="shared" si="125"/>
        <v>0</v>
      </c>
      <c r="W205" s="4">
        <f t="shared" si="126"/>
        <v>0</v>
      </c>
      <c r="X205" s="4">
        <f t="shared" si="127"/>
        <v>0</v>
      </c>
      <c r="Y205" s="4">
        <f t="shared" si="128"/>
        <v>0</v>
      </c>
      <c r="Z205" s="4" t="b">
        <f t="shared" si="138"/>
        <v>1</v>
      </c>
    </row>
    <row r="206" spans="1:26" ht="16" x14ac:dyDescent="0.25">
      <c r="A206" s="23" t="s">
        <v>104</v>
      </c>
      <c r="B206" s="49">
        <f t="shared" si="117"/>
        <v>4523600</v>
      </c>
      <c r="C206" s="49">
        <f t="shared" si="129"/>
        <v>0</v>
      </c>
      <c r="D206" s="49">
        <f t="shared" si="130"/>
        <v>0</v>
      </c>
      <c r="E206" s="49">
        <f t="shared" si="131"/>
        <v>3837266.0137490942</v>
      </c>
      <c r="F206" s="49">
        <f t="shared" si="132"/>
        <v>0</v>
      </c>
      <c r="G206" s="49">
        <f t="shared" si="133"/>
        <v>0</v>
      </c>
      <c r="H206" s="49">
        <f t="shared" si="134"/>
        <v>686333.9862509059</v>
      </c>
      <c r="I206" s="4" t="b">
        <f t="shared" si="135"/>
        <v>1</v>
      </c>
      <c r="L206" s="4">
        <f t="shared" si="124"/>
        <v>4523600</v>
      </c>
      <c r="M206" s="4">
        <f>IFERROR(VLOOKUP($A206,'서부영업본부 IU'!$A:$G,3,FALSE),0)</f>
        <v>4523600</v>
      </c>
      <c r="N206" s="4">
        <f>IFERROR(VLOOKUP($A206,'서부영업본부 IU'!$A:$G,4,FALSE),0)</f>
        <v>0</v>
      </c>
      <c r="O206" s="4">
        <f>IFERROR(VLOOKUP($A206,'서부영업본부 IU'!$A:$G,5,FALSE),0)</f>
        <v>0</v>
      </c>
      <c r="P206" s="4">
        <f>IFERROR(VLOOKUP($A206,'서부영업본부 IU'!$A:$G,6,FALSE),0)</f>
        <v>0</v>
      </c>
      <c r="Q206" s="4">
        <f>IFERROR(VLOOKUP($A206,'서부영업본부 IU'!$A:$G,7,FALSE),0)</f>
        <v>0</v>
      </c>
      <c r="R206" s="4" t="b">
        <f t="shared" si="136"/>
        <v>1</v>
      </c>
      <c r="U206" s="7">
        <f t="shared" si="137"/>
        <v>4523600</v>
      </c>
      <c r="V206" s="4">
        <f t="shared" si="125"/>
        <v>1885243.4935407317</v>
      </c>
      <c r="W206" s="4">
        <f t="shared" si="126"/>
        <v>1952022.5202083625</v>
      </c>
      <c r="X206" s="4">
        <f t="shared" si="127"/>
        <v>426282.87877278443</v>
      </c>
      <c r="Y206" s="4">
        <f t="shared" si="128"/>
        <v>260051.1074781215</v>
      </c>
      <c r="Z206" s="4" t="b">
        <f t="shared" si="138"/>
        <v>1</v>
      </c>
    </row>
    <row r="207" spans="1:26" ht="16" x14ac:dyDescent="0.25">
      <c r="A207" s="25" t="s">
        <v>240</v>
      </c>
      <c r="B207" s="49">
        <f t="shared" si="117"/>
        <v>0</v>
      </c>
      <c r="C207" s="49">
        <f t="shared" si="129"/>
        <v>0</v>
      </c>
      <c r="D207" s="49">
        <f t="shared" si="130"/>
        <v>0</v>
      </c>
      <c r="E207" s="49">
        <f t="shared" si="131"/>
        <v>0</v>
      </c>
      <c r="F207" s="49">
        <f t="shared" si="132"/>
        <v>0</v>
      </c>
      <c r="G207" s="49">
        <f t="shared" si="133"/>
        <v>0</v>
      </c>
      <c r="H207" s="49">
        <f t="shared" si="134"/>
        <v>0</v>
      </c>
      <c r="I207" s="4" t="b">
        <f t="shared" si="135"/>
        <v>1</v>
      </c>
      <c r="L207" s="4">
        <f t="shared" si="124"/>
        <v>0</v>
      </c>
      <c r="M207" s="4">
        <f>IFERROR(VLOOKUP($A207,'서부영업본부 IU'!$A:$G,3,FALSE),0)</f>
        <v>0</v>
      </c>
      <c r="N207" s="4">
        <f>IFERROR(VLOOKUP($A207,'서부영업본부 IU'!$A:$G,4,FALSE),0)</f>
        <v>0</v>
      </c>
      <c r="O207" s="4">
        <f>IFERROR(VLOOKUP($A207,'서부영업본부 IU'!$A:$G,5,FALSE),0)</f>
        <v>0</v>
      </c>
      <c r="P207" s="4">
        <f>IFERROR(VLOOKUP($A207,'서부영업본부 IU'!$A:$G,6,FALSE),0)</f>
        <v>0</v>
      </c>
      <c r="Q207" s="4">
        <f>IFERROR(VLOOKUP($A207,'서부영업본부 IU'!$A:$G,7,FALSE),0)</f>
        <v>0</v>
      </c>
      <c r="R207" s="4" t="b">
        <f t="shared" si="136"/>
        <v>1</v>
      </c>
      <c r="U207" s="7">
        <f t="shared" si="137"/>
        <v>0</v>
      </c>
      <c r="V207" s="4">
        <f t="shared" si="125"/>
        <v>0</v>
      </c>
      <c r="W207" s="4">
        <f t="shared" si="126"/>
        <v>0</v>
      </c>
      <c r="X207" s="4">
        <f t="shared" si="127"/>
        <v>0</v>
      </c>
      <c r="Y207" s="4">
        <f t="shared" si="128"/>
        <v>0</v>
      </c>
      <c r="Z207" s="4" t="b">
        <f t="shared" si="138"/>
        <v>1</v>
      </c>
    </row>
    <row r="208" spans="1:26" ht="16" x14ac:dyDescent="0.25">
      <c r="A208" s="23" t="s">
        <v>241</v>
      </c>
      <c r="B208" s="49">
        <f t="shared" si="117"/>
        <v>0</v>
      </c>
      <c r="C208" s="49">
        <f t="shared" si="129"/>
        <v>0</v>
      </c>
      <c r="D208" s="49">
        <f t="shared" si="130"/>
        <v>0</v>
      </c>
      <c r="E208" s="49">
        <f t="shared" si="131"/>
        <v>0</v>
      </c>
      <c r="F208" s="49">
        <f t="shared" si="132"/>
        <v>0</v>
      </c>
      <c r="G208" s="49">
        <f t="shared" si="133"/>
        <v>0</v>
      </c>
      <c r="H208" s="49">
        <f t="shared" si="134"/>
        <v>0</v>
      </c>
      <c r="I208" s="4" t="b">
        <f t="shared" si="135"/>
        <v>1</v>
      </c>
      <c r="L208" s="4">
        <f t="shared" si="124"/>
        <v>0</v>
      </c>
      <c r="M208" s="4">
        <f>IFERROR(VLOOKUP($A208,'서부영업본부 IU'!$A:$G,3,FALSE),0)</f>
        <v>0</v>
      </c>
      <c r="N208" s="4">
        <f>IFERROR(VLOOKUP($A208,'서부영업본부 IU'!$A:$G,4,FALSE),0)</f>
        <v>0</v>
      </c>
      <c r="O208" s="4">
        <f>IFERROR(VLOOKUP($A208,'서부영업본부 IU'!$A:$G,5,FALSE),0)</f>
        <v>0</v>
      </c>
      <c r="P208" s="4">
        <f>IFERROR(VLOOKUP($A208,'서부영업본부 IU'!$A:$G,6,FALSE),0)</f>
        <v>0</v>
      </c>
      <c r="Q208" s="4">
        <f>IFERROR(VLOOKUP($A208,'서부영업본부 IU'!$A:$G,7,FALSE),0)</f>
        <v>0</v>
      </c>
      <c r="R208" s="4" t="b">
        <f t="shared" si="136"/>
        <v>1</v>
      </c>
      <c r="U208" s="7">
        <f t="shared" si="137"/>
        <v>0</v>
      </c>
      <c r="V208" s="4">
        <f t="shared" si="125"/>
        <v>0</v>
      </c>
      <c r="W208" s="4">
        <f t="shared" si="126"/>
        <v>0</v>
      </c>
      <c r="X208" s="4">
        <f t="shared" si="127"/>
        <v>0</v>
      </c>
      <c r="Y208" s="4">
        <f t="shared" si="128"/>
        <v>0</v>
      </c>
      <c r="Z208" s="4" t="b">
        <f t="shared" si="138"/>
        <v>1</v>
      </c>
    </row>
    <row r="209" spans="1:26" ht="16" x14ac:dyDescent="0.25">
      <c r="A209" s="25" t="s">
        <v>242</v>
      </c>
      <c r="B209" s="49">
        <f t="shared" si="117"/>
        <v>0</v>
      </c>
      <c r="C209" s="49">
        <f t="shared" si="129"/>
        <v>0</v>
      </c>
      <c r="D209" s="49">
        <f t="shared" si="130"/>
        <v>0</v>
      </c>
      <c r="E209" s="49">
        <f t="shared" si="131"/>
        <v>0</v>
      </c>
      <c r="F209" s="49">
        <f t="shared" si="132"/>
        <v>0</v>
      </c>
      <c r="G209" s="49">
        <f t="shared" si="133"/>
        <v>0</v>
      </c>
      <c r="H209" s="49">
        <f t="shared" si="134"/>
        <v>0</v>
      </c>
      <c r="I209" s="4" t="b">
        <f t="shared" si="135"/>
        <v>1</v>
      </c>
      <c r="L209" s="4">
        <f t="shared" si="124"/>
        <v>0</v>
      </c>
      <c r="M209" s="4">
        <f>IFERROR(VLOOKUP($A209,'서부영업본부 IU'!$A:$G,3,FALSE),0)</f>
        <v>0</v>
      </c>
      <c r="N209" s="4">
        <f>IFERROR(VLOOKUP($A209,'서부영업본부 IU'!$A:$G,4,FALSE),0)</f>
        <v>0</v>
      </c>
      <c r="O209" s="4">
        <f>IFERROR(VLOOKUP($A209,'서부영업본부 IU'!$A:$G,5,FALSE),0)</f>
        <v>0</v>
      </c>
      <c r="P209" s="4">
        <f>IFERROR(VLOOKUP($A209,'서부영업본부 IU'!$A:$G,6,FALSE),0)</f>
        <v>0</v>
      </c>
      <c r="Q209" s="4">
        <f>IFERROR(VLOOKUP($A209,'서부영업본부 IU'!$A:$G,7,FALSE),0)</f>
        <v>0</v>
      </c>
      <c r="R209" s="4" t="b">
        <f t="shared" si="136"/>
        <v>1</v>
      </c>
      <c r="U209" s="7">
        <f t="shared" si="137"/>
        <v>0</v>
      </c>
      <c r="V209" s="4">
        <f t="shared" si="125"/>
        <v>0</v>
      </c>
      <c r="W209" s="4">
        <f t="shared" si="126"/>
        <v>0</v>
      </c>
      <c r="X209" s="4">
        <f t="shared" si="127"/>
        <v>0</v>
      </c>
      <c r="Y209" s="4">
        <f t="shared" si="128"/>
        <v>0</v>
      </c>
      <c r="Z209" s="4" t="b">
        <f t="shared" si="138"/>
        <v>1</v>
      </c>
    </row>
    <row r="210" spans="1:26" ht="16" x14ac:dyDescent="0.25">
      <c r="A210" s="23" t="s">
        <v>243</v>
      </c>
      <c r="B210" s="49">
        <f t="shared" ref="B210:B255" si="139">L210</f>
        <v>0</v>
      </c>
      <c r="C210" s="49">
        <f t="shared" si="129"/>
        <v>0</v>
      </c>
      <c r="D210" s="49">
        <f t="shared" si="130"/>
        <v>0</v>
      </c>
      <c r="E210" s="49">
        <f t="shared" si="131"/>
        <v>0</v>
      </c>
      <c r="F210" s="49">
        <f t="shared" si="132"/>
        <v>0</v>
      </c>
      <c r="G210" s="49">
        <f t="shared" si="133"/>
        <v>0</v>
      </c>
      <c r="H210" s="49">
        <f t="shared" si="134"/>
        <v>0</v>
      </c>
      <c r="I210" s="4" t="b">
        <f t="shared" si="135"/>
        <v>1</v>
      </c>
      <c r="L210" s="4">
        <f t="shared" si="124"/>
        <v>0</v>
      </c>
      <c r="M210" s="4">
        <f>IFERROR(VLOOKUP($A210,'서부영업본부 IU'!$A:$G,3,FALSE),0)</f>
        <v>0</v>
      </c>
      <c r="N210" s="4">
        <f>IFERROR(VLOOKUP($A210,'서부영업본부 IU'!$A:$G,4,FALSE),0)</f>
        <v>0</v>
      </c>
      <c r="O210" s="4">
        <f>IFERROR(VLOOKUP($A210,'서부영업본부 IU'!$A:$G,5,FALSE),0)</f>
        <v>0</v>
      </c>
      <c r="P210" s="4">
        <f>IFERROR(VLOOKUP($A210,'서부영업본부 IU'!$A:$G,6,FALSE),0)</f>
        <v>0</v>
      </c>
      <c r="Q210" s="4">
        <f>IFERROR(VLOOKUP($A210,'서부영업본부 IU'!$A:$G,7,FALSE),0)</f>
        <v>0</v>
      </c>
      <c r="R210" s="4" t="b">
        <f t="shared" si="136"/>
        <v>1</v>
      </c>
      <c r="U210" s="7">
        <f t="shared" si="137"/>
        <v>0</v>
      </c>
      <c r="V210" s="4">
        <f t="shared" si="125"/>
        <v>0</v>
      </c>
      <c r="W210" s="4">
        <f t="shared" si="126"/>
        <v>0</v>
      </c>
      <c r="X210" s="4">
        <f t="shared" si="127"/>
        <v>0</v>
      </c>
      <c r="Y210" s="4">
        <f t="shared" si="128"/>
        <v>0</v>
      </c>
      <c r="Z210" s="4" t="b">
        <f t="shared" si="138"/>
        <v>1</v>
      </c>
    </row>
    <row r="211" spans="1:26" ht="16" x14ac:dyDescent="0.25">
      <c r="A211" s="23" t="s">
        <v>334</v>
      </c>
      <c r="B211" s="49">
        <f t="shared" ref="B211" si="140">L211</f>
        <v>0</v>
      </c>
      <c r="C211" s="49">
        <f t="shared" si="129"/>
        <v>0</v>
      </c>
      <c r="D211" s="49">
        <f t="shared" si="130"/>
        <v>0</v>
      </c>
      <c r="E211" s="49">
        <f t="shared" si="131"/>
        <v>0</v>
      </c>
      <c r="F211" s="49">
        <f t="shared" si="132"/>
        <v>0</v>
      </c>
      <c r="G211" s="49">
        <f t="shared" si="133"/>
        <v>0</v>
      </c>
      <c r="H211" s="49">
        <f t="shared" si="134"/>
        <v>0</v>
      </c>
      <c r="I211" s="4" t="b">
        <f t="shared" si="135"/>
        <v>1</v>
      </c>
      <c r="L211" s="4">
        <f t="shared" si="124"/>
        <v>0</v>
      </c>
      <c r="M211" s="4">
        <f>IFERROR(VLOOKUP($A211,'서부영업본부 IU'!$A:$G,3,FALSE),0)</f>
        <v>0</v>
      </c>
      <c r="N211" s="4">
        <f>IFERROR(VLOOKUP($A211,'서부영업본부 IU'!$A:$G,4,FALSE),0)</f>
        <v>0</v>
      </c>
      <c r="O211" s="4">
        <f>IFERROR(VLOOKUP($A211,'서부영업본부 IU'!$A:$G,5,FALSE),0)</f>
        <v>0</v>
      </c>
      <c r="P211" s="4">
        <f>IFERROR(VLOOKUP($A211,'서부영업본부 IU'!$A:$G,6,FALSE),0)</f>
        <v>0</v>
      </c>
      <c r="Q211" s="4">
        <f>IFERROR(VLOOKUP($A211,'서부영업본부 IU'!$A:$G,7,FALSE),0)</f>
        <v>0</v>
      </c>
      <c r="R211" s="4" t="b">
        <f t="shared" si="136"/>
        <v>1</v>
      </c>
      <c r="U211" s="7">
        <f t="shared" si="137"/>
        <v>0</v>
      </c>
      <c r="V211" s="4">
        <f t="shared" si="125"/>
        <v>0</v>
      </c>
      <c r="W211" s="4">
        <f t="shared" si="126"/>
        <v>0</v>
      </c>
      <c r="X211" s="4">
        <f t="shared" si="127"/>
        <v>0</v>
      </c>
      <c r="Y211" s="4">
        <f t="shared" si="128"/>
        <v>0</v>
      </c>
      <c r="Z211" s="4" t="b">
        <f t="shared" si="138"/>
        <v>1</v>
      </c>
    </row>
    <row r="212" spans="1:26" ht="16" x14ac:dyDescent="0.25">
      <c r="A212" s="24" t="s">
        <v>175</v>
      </c>
      <c r="B212" s="49">
        <f t="shared" si="139"/>
        <v>0</v>
      </c>
      <c r="C212" s="49">
        <f t="shared" si="129"/>
        <v>0</v>
      </c>
      <c r="D212" s="49">
        <f t="shared" si="130"/>
        <v>0</v>
      </c>
      <c r="E212" s="49">
        <f t="shared" si="131"/>
        <v>0</v>
      </c>
      <c r="F212" s="49">
        <f t="shared" si="132"/>
        <v>0</v>
      </c>
      <c r="G212" s="49">
        <f t="shared" si="133"/>
        <v>0</v>
      </c>
      <c r="H212" s="49">
        <f t="shared" si="134"/>
        <v>0</v>
      </c>
      <c r="I212" s="4" t="b">
        <f t="shared" si="135"/>
        <v>1</v>
      </c>
      <c r="L212" s="4">
        <f t="shared" si="124"/>
        <v>0</v>
      </c>
      <c r="M212" s="4">
        <f>IFERROR(VLOOKUP($A212,'서부영업본부 IU'!$A:$G,3,FALSE),0)</f>
        <v>0</v>
      </c>
      <c r="N212" s="4">
        <f>IFERROR(VLOOKUP($A212,'서부영업본부 IU'!$A:$G,4,FALSE),0)</f>
        <v>0</v>
      </c>
      <c r="O212" s="4">
        <f>IFERROR(VLOOKUP($A212,'서부영업본부 IU'!$A:$G,5,FALSE),0)</f>
        <v>0</v>
      </c>
      <c r="P212" s="4">
        <f>IFERROR(VLOOKUP($A212,'서부영업본부 IU'!$A:$G,6,FALSE),0)</f>
        <v>0</v>
      </c>
      <c r="Q212" s="4">
        <f>IFERROR(VLOOKUP($A212,'서부영업본부 IU'!$A:$G,7,FALSE),0)</f>
        <v>0</v>
      </c>
      <c r="R212" s="4" t="b">
        <f t="shared" si="136"/>
        <v>1</v>
      </c>
      <c r="U212" s="7">
        <f t="shared" si="137"/>
        <v>0</v>
      </c>
      <c r="V212" s="4">
        <f t="shared" si="125"/>
        <v>0</v>
      </c>
      <c r="W212" s="4">
        <f t="shared" si="126"/>
        <v>0</v>
      </c>
      <c r="X212" s="4">
        <f t="shared" si="127"/>
        <v>0</v>
      </c>
      <c r="Y212" s="4">
        <f t="shared" si="128"/>
        <v>0</v>
      </c>
      <c r="Z212" s="4" t="b">
        <f t="shared" si="138"/>
        <v>1</v>
      </c>
    </row>
    <row r="213" spans="1:26" ht="16" x14ac:dyDescent="0.25">
      <c r="A213" s="23" t="s">
        <v>176</v>
      </c>
      <c r="B213" s="49">
        <f t="shared" si="139"/>
        <v>0</v>
      </c>
      <c r="C213" s="49">
        <f t="shared" si="129"/>
        <v>0</v>
      </c>
      <c r="D213" s="49">
        <f t="shared" si="130"/>
        <v>0</v>
      </c>
      <c r="E213" s="49">
        <f t="shared" si="131"/>
        <v>0</v>
      </c>
      <c r="F213" s="49">
        <f t="shared" si="132"/>
        <v>0</v>
      </c>
      <c r="G213" s="49">
        <f t="shared" si="133"/>
        <v>0</v>
      </c>
      <c r="H213" s="49">
        <f t="shared" si="134"/>
        <v>0</v>
      </c>
      <c r="I213" s="4" t="b">
        <f t="shared" si="135"/>
        <v>1</v>
      </c>
      <c r="L213" s="4">
        <f t="shared" si="124"/>
        <v>0</v>
      </c>
      <c r="M213" s="4">
        <f>IFERROR(VLOOKUP($A213,'서부영업본부 IU'!$A:$G,3,FALSE),0)</f>
        <v>0</v>
      </c>
      <c r="N213" s="4">
        <f>IFERROR(VLOOKUP($A213,'서부영업본부 IU'!$A:$G,4,FALSE),0)</f>
        <v>0</v>
      </c>
      <c r="O213" s="4">
        <f>IFERROR(VLOOKUP($A213,'서부영업본부 IU'!$A:$G,5,FALSE),0)</f>
        <v>0</v>
      </c>
      <c r="P213" s="4">
        <f>IFERROR(VLOOKUP($A213,'서부영업본부 IU'!$A:$G,6,FALSE),0)</f>
        <v>0</v>
      </c>
      <c r="Q213" s="4">
        <f>IFERROR(VLOOKUP($A213,'서부영업본부 IU'!$A:$G,7,FALSE),0)</f>
        <v>0</v>
      </c>
      <c r="R213" s="4" t="b">
        <f t="shared" si="136"/>
        <v>1</v>
      </c>
      <c r="U213" s="7">
        <f t="shared" si="137"/>
        <v>0</v>
      </c>
      <c r="V213" s="4">
        <f t="shared" si="125"/>
        <v>0</v>
      </c>
      <c r="W213" s="4">
        <f t="shared" si="126"/>
        <v>0</v>
      </c>
      <c r="X213" s="4">
        <f t="shared" si="127"/>
        <v>0</v>
      </c>
      <c r="Y213" s="4">
        <f t="shared" si="128"/>
        <v>0</v>
      </c>
      <c r="Z213" s="4" t="b">
        <f t="shared" si="138"/>
        <v>1</v>
      </c>
    </row>
    <row r="214" spans="1:26" ht="16" x14ac:dyDescent="0.25">
      <c r="A214" s="24" t="s">
        <v>105</v>
      </c>
      <c r="B214" s="49">
        <f t="shared" si="139"/>
        <v>162863777</v>
      </c>
      <c r="C214" s="49">
        <f t="shared" si="129"/>
        <v>75575890</v>
      </c>
      <c r="D214" s="49">
        <f t="shared" si="130"/>
        <v>87287887</v>
      </c>
      <c r="E214" s="49">
        <f t="shared" si="131"/>
        <v>0</v>
      </c>
      <c r="F214" s="49">
        <f t="shared" si="132"/>
        <v>0</v>
      </c>
      <c r="G214" s="49">
        <f t="shared" si="133"/>
        <v>0</v>
      </c>
      <c r="H214" s="49">
        <f t="shared" si="134"/>
        <v>0</v>
      </c>
      <c r="I214" s="4" t="b">
        <f t="shared" si="135"/>
        <v>1</v>
      </c>
      <c r="L214" s="4">
        <f t="shared" si="124"/>
        <v>162863777</v>
      </c>
      <c r="M214" s="4">
        <f>IFERROR(VLOOKUP($A214,'서부영업본부 IU'!$A:$G,3,FALSE),0)</f>
        <v>0</v>
      </c>
      <c r="N214" s="4">
        <f>IFERROR(VLOOKUP($A214,'서부영업본부 IU'!$A:$G,4,FALSE),0)</f>
        <v>75575890</v>
      </c>
      <c r="O214" s="4">
        <f>IFERROR(VLOOKUP($A214,'서부영업본부 IU'!$A:$G,5,FALSE),0)</f>
        <v>87287887</v>
      </c>
      <c r="P214" s="4">
        <f>IFERROR(VLOOKUP($A214,'서부영업본부 IU'!$A:$G,6,FALSE),0)</f>
        <v>0</v>
      </c>
      <c r="Q214" s="4">
        <f>IFERROR(VLOOKUP($A214,'서부영업본부 IU'!$A:$G,7,FALSE),0)</f>
        <v>0</v>
      </c>
      <c r="R214" s="4" t="b">
        <f t="shared" si="136"/>
        <v>1</v>
      </c>
      <c r="U214" s="7">
        <f t="shared" si="137"/>
        <v>0</v>
      </c>
      <c r="V214" s="4">
        <f t="shared" si="125"/>
        <v>0</v>
      </c>
      <c r="W214" s="4">
        <f t="shared" si="126"/>
        <v>0</v>
      </c>
      <c r="X214" s="4">
        <f t="shared" si="127"/>
        <v>0</v>
      </c>
      <c r="Y214" s="4">
        <f t="shared" si="128"/>
        <v>0</v>
      </c>
      <c r="Z214" s="4" t="b">
        <f t="shared" si="138"/>
        <v>1</v>
      </c>
    </row>
    <row r="215" spans="1:26" ht="16" x14ac:dyDescent="0.25">
      <c r="A215" s="25" t="s">
        <v>186</v>
      </c>
      <c r="B215" s="49">
        <f t="shared" si="139"/>
        <v>63875810</v>
      </c>
      <c r="C215" s="49">
        <f t="shared" si="129"/>
        <v>35047560</v>
      </c>
      <c r="D215" s="49">
        <f t="shared" si="130"/>
        <v>28828250</v>
      </c>
      <c r="E215" s="49">
        <f t="shared" si="131"/>
        <v>0</v>
      </c>
      <c r="F215" s="49">
        <f t="shared" si="132"/>
        <v>0</v>
      </c>
      <c r="G215" s="49">
        <f t="shared" si="133"/>
        <v>0</v>
      </c>
      <c r="H215" s="49">
        <f t="shared" si="134"/>
        <v>0</v>
      </c>
      <c r="I215" s="4" t="b">
        <f t="shared" si="135"/>
        <v>1</v>
      </c>
      <c r="L215" s="4">
        <f t="shared" si="124"/>
        <v>63875810</v>
      </c>
      <c r="M215" s="4">
        <f>IFERROR(VLOOKUP($A215,'서부영업본부 IU'!$A:$G,3,FALSE),0)</f>
        <v>0</v>
      </c>
      <c r="N215" s="4">
        <f>IFERROR(VLOOKUP($A215,'서부영업본부 IU'!$A:$G,4,FALSE),0)</f>
        <v>35047560</v>
      </c>
      <c r="O215" s="4">
        <f>IFERROR(VLOOKUP($A215,'서부영업본부 IU'!$A:$G,5,FALSE),0)</f>
        <v>28828250</v>
      </c>
      <c r="P215" s="4">
        <f>IFERROR(VLOOKUP($A215,'서부영업본부 IU'!$A:$G,6,FALSE),0)</f>
        <v>0</v>
      </c>
      <c r="Q215" s="4">
        <f>IFERROR(VLOOKUP($A215,'서부영업본부 IU'!$A:$G,7,FALSE),0)</f>
        <v>0</v>
      </c>
      <c r="R215" s="4" t="b">
        <f t="shared" si="136"/>
        <v>1</v>
      </c>
      <c r="U215" s="7">
        <f t="shared" si="137"/>
        <v>0</v>
      </c>
      <c r="V215" s="4">
        <f t="shared" si="125"/>
        <v>0</v>
      </c>
      <c r="W215" s="4">
        <f t="shared" si="126"/>
        <v>0</v>
      </c>
      <c r="X215" s="4">
        <f t="shared" si="127"/>
        <v>0</v>
      </c>
      <c r="Y215" s="4">
        <f t="shared" si="128"/>
        <v>0</v>
      </c>
      <c r="Z215" s="4" t="b">
        <f t="shared" si="138"/>
        <v>1</v>
      </c>
    </row>
    <row r="216" spans="1:26" ht="16" x14ac:dyDescent="0.25">
      <c r="A216" s="25" t="s">
        <v>244</v>
      </c>
      <c r="B216" s="49">
        <f t="shared" si="139"/>
        <v>0</v>
      </c>
      <c r="C216" s="49">
        <f t="shared" si="129"/>
        <v>0</v>
      </c>
      <c r="D216" s="49">
        <f t="shared" si="130"/>
        <v>0</v>
      </c>
      <c r="E216" s="49">
        <f t="shared" si="131"/>
        <v>0</v>
      </c>
      <c r="F216" s="49">
        <f t="shared" si="132"/>
        <v>0</v>
      </c>
      <c r="G216" s="49">
        <f t="shared" si="133"/>
        <v>0</v>
      </c>
      <c r="H216" s="49">
        <f t="shared" si="134"/>
        <v>0</v>
      </c>
      <c r="I216" s="4" t="b">
        <f t="shared" si="135"/>
        <v>1</v>
      </c>
      <c r="L216" s="4">
        <f t="shared" si="124"/>
        <v>0</v>
      </c>
      <c r="M216" s="4">
        <f>IFERROR(VLOOKUP($A216,'서부영업본부 IU'!$A:$G,3,FALSE),0)</f>
        <v>0</v>
      </c>
      <c r="N216" s="4">
        <f>IFERROR(VLOOKUP($A216,'서부영업본부 IU'!$A:$G,4,FALSE),0)</f>
        <v>0</v>
      </c>
      <c r="O216" s="4">
        <f>IFERROR(VLOOKUP($A216,'서부영업본부 IU'!$A:$G,5,FALSE),0)</f>
        <v>0</v>
      </c>
      <c r="P216" s="4">
        <f>IFERROR(VLOOKUP($A216,'서부영업본부 IU'!$A:$G,6,FALSE),0)</f>
        <v>0</v>
      </c>
      <c r="Q216" s="4">
        <f>IFERROR(VLOOKUP($A216,'서부영업본부 IU'!$A:$G,7,FALSE),0)</f>
        <v>0</v>
      </c>
      <c r="R216" s="4" t="b">
        <f t="shared" si="136"/>
        <v>1</v>
      </c>
      <c r="U216" s="7">
        <f t="shared" si="137"/>
        <v>0</v>
      </c>
      <c r="V216" s="4">
        <f t="shared" si="125"/>
        <v>0</v>
      </c>
      <c r="W216" s="4">
        <f t="shared" si="126"/>
        <v>0</v>
      </c>
      <c r="X216" s="4">
        <f t="shared" si="127"/>
        <v>0</v>
      </c>
      <c r="Y216" s="4">
        <f t="shared" si="128"/>
        <v>0</v>
      </c>
      <c r="Z216" s="4" t="b">
        <f t="shared" si="138"/>
        <v>1</v>
      </c>
    </row>
    <row r="217" spans="1:26" ht="16" x14ac:dyDescent="0.25">
      <c r="A217" s="23" t="s">
        <v>106</v>
      </c>
      <c r="B217" s="49">
        <f t="shared" si="139"/>
        <v>0</v>
      </c>
      <c r="C217" s="49">
        <f t="shared" si="129"/>
        <v>0</v>
      </c>
      <c r="D217" s="49">
        <f t="shared" si="130"/>
        <v>0</v>
      </c>
      <c r="E217" s="49">
        <f t="shared" si="131"/>
        <v>0</v>
      </c>
      <c r="F217" s="49">
        <f t="shared" si="132"/>
        <v>0</v>
      </c>
      <c r="G217" s="49">
        <f t="shared" si="133"/>
        <v>0</v>
      </c>
      <c r="H217" s="49">
        <f t="shared" si="134"/>
        <v>0</v>
      </c>
      <c r="I217" s="4" t="b">
        <f t="shared" si="135"/>
        <v>1</v>
      </c>
      <c r="L217" s="4">
        <f t="shared" si="124"/>
        <v>0</v>
      </c>
      <c r="M217" s="4">
        <f>IFERROR(VLOOKUP($A217,'서부영업본부 IU'!$A:$G,3,FALSE),0)</f>
        <v>0</v>
      </c>
      <c r="N217" s="4">
        <f>IFERROR(VLOOKUP($A217,'서부영업본부 IU'!$A:$G,4,FALSE),0)</f>
        <v>0</v>
      </c>
      <c r="O217" s="4">
        <f>IFERROR(VLOOKUP($A217,'서부영업본부 IU'!$A:$G,5,FALSE),0)</f>
        <v>0</v>
      </c>
      <c r="P217" s="4">
        <f>IFERROR(VLOOKUP($A217,'서부영업본부 IU'!$A:$G,6,FALSE),0)</f>
        <v>0</v>
      </c>
      <c r="Q217" s="4">
        <f>IFERROR(VLOOKUP($A217,'서부영업본부 IU'!$A:$G,7,FALSE),0)</f>
        <v>0</v>
      </c>
      <c r="R217" s="4" t="b">
        <f t="shared" si="136"/>
        <v>1</v>
      </c>
      <c r="U217" s="7">
        <f t="shared" si="137"/>
        <v>0</v>
      </c>
      <c r="V217" s="4">
        <f t="shared" si="125"/>
        <v>0</v>
      </c>
      <c r="W217" s="4">
        <f t="shared" si="126"/>
        <v>0</v>
      </c>
      <c r="X217" s="4">
        <f t="shared" si="127"/>
        <v>0</v>
      </c>
      <c r="Y217" s="4">
        <f t="shared" si="128"/>
        <v>0</v>
      </c>
      <c r="Z217" s="4" t="b">
        <f t="shared" si="138"/>
        <v>1</v>
      </c>
    </row>
    <row r="218" spans="1:26" ht="16" x14ac:dyDescent="0.25">
      <c r="A218" s="25" t="s">
        <v>107</v>
      </c>
      <c r="B218" s="49">
        <f t="shared" si="139"/>
        <v>7125439</v>
      </c>
      <c r="C218" s="49">
        <f t="shared" si="129"/>
        <v>2830000</v>
      </c>
      <c r="D218" s="49">
        <f t="shared" si="130"/>
        <v>4295439</v>
      </c>
      <c r="E218" s="49">
        <f t="shared" si="131"/>
        <v>0</v>
      </c>
      <c r="F218" s="49">
        <f t="shared" si="132"/>
        <v>0</v>
      </c>
      <c r="G218" s="49">
        <f t="shared" si="133"/>
        <v>0</v>
      </c>
      <c r="H218" s="49">
        <f t="shared" si="134"/>
        <v>0</v>
      </c>
      <c r="I218" s="4" t="b">
        <f t="shared" si="135"/>
        <v>1</v>
      </c>
      <c r="L218" s="4">
        <f t="shared" si="124"/>
        <v>7125439</v>
      </c>
      <c r="M218" s="4">
        <f>IFERROR(VLOOKUP($A218,'서부영업본부 IU'!$A:$G,3,FALSE),0)</f>
        <v>0</v>
      </c>
      <c r="N218" s="4">
        <f>IFERROR(VLOOKUP($A218,'서부영업본부 IU'!$A:$G,4,FALSE),0)</f>
        <v>2830000</v>
      </c>
      <c r="O218" s="4">
        <f>IFERROR(VLOOKUP($A218,'서부영업본부 IU'!$A:$G,5,FALSE),0)</f>
        <v>4295439</v>
      </c>
      <c r="P218" s="4">
        <f>IFERROR(VLOOKUP($A218,'서부영업본부 IU'!$A:$G,6,FALSE),0)</f>
        <v>0</v>
      </c>
      <c r="Q218" s="4">
        <f>IFERROR(VLOOKUP($A218,'서부영업본부 IU'!$A:$G,7,FALSE),0)</f>
        <v>0</v>
      </c>
      <c r="R218" s="4" t="b">
        <f t="shared" si="136"/>
        <v>1</v>
      </c>
      <c r="U218" s="7">
        <f t="shared" si="137"/>
        <v>0</v>
      </c>
      <c r="V218" s="4">
        <f t="shared" si="125"/>
        <v>0</v>
      </c>
      <c r="W218" s="4">
        <f t="shared" si="126"/>
        <v>0</v>
      </c>
      <c r="X218" s="4">
        <f t="shared" si="127"/>
        <v>0</v>
      </c>
      <c r="Y218" s="4">
        <f t="shared" si="128"/>
        <v>0</v>
      </c>
      <c r="Z218" s="4" t="b">
        <f t="shared" si="138"/>
        <v>1</v>
      </c>
    </row>
    <row r="219" spans="1:26" ht="16" x14ac:dyDescent="0.25">
      <c r="A219" s="26" t="s">
        <v>108</v>
      </c>
      <c r="B219" s="49">
        <f t="shared" si="139"/>
        <v>54482100</v>
      </c>
      <c r="C219" s="49">
        <f t="shared" si="129"/>
        <v>19357800</v>
      </c>
      <c r="D219" s="49">
        <f t="shared" si="130"/>
        <v>35124300</v>
      </c>
      <c r="E219" s="49">
        <f t="shared" si="131"/>
        <v>0</v>
      </c>
      <c r="F219" s="49">
        <f t="shared" si="132"/>
        <v>0</v>
      </c>
      <c r="G219" s="49">
        <f t="shared" si="133"/>
        <v>0</v>
      </c>
      <c r="H219" s="49">
        <f t="shared" si="134"/>
        <v>0</v>
      </c>
      <c r="I219" s="4" t="b">
        <f t="shared" si="135"/>
        <v>1</v>
      </c>
      <c r="L219" s="4">
        <f t="shared" si="124"/>
        <v>54482100</v>
      </c>
      <c r="M219" s="4">
        <f>IFERROR(VLOOKUP($A219,'서부영업본부 IU'!$A:$G,3,FALSE),0)</f>
        <v>0</v>
      </c>
      <c r="N219" s="4">
        <f>IFERROR(VLOOKUP($A219,'서부영업본부 IU'!$A:$G,4,FALSE),0)</f>
        <v>19357800</v>
      </c>
      <c r="O219" s="4">
        <f>IFERROR(VLOOKUP($A219,'서부영업본부 IU'!$A:$G,5,FALSE),0)</f>
        <v>35124300</v>
      </c>
      <c r="P219" s="4">
        <f>IFERROR(VLOOKUP($A219,'서부영업본부 IU'!$A:$G,6,FALSE),0)</f>
        <v>0</v>
      </c>
      <c r="Q219" s="4">
        <f>IFERROR(VLOOKUP($A219,'서부영업본부 IU'!$A:$G,7,FALSE),0)</f>
        <v>0</v>
      </c>
      <c r="R219" s="4" t="b">
        <f t="shared" si="136"/>
        <v>1</v>
      </c>
      <c r="U219" s="7">
        <f t="shared" si="137"/>
        <v>0</v>
      </c>
      <c r="V219" s="4">
        <f t="shared" si="125"/>
        <v>0</v>
      </c>
      <c r="W219" s="4">
        <f t="shared" si="126"/>
        <v>0</v>
      </c>
      <c r="X219" s="4">
        <f t="shared" si="127"/>
        <v>0</v>
      </c>
      <c r="Y219" s="4">
        <f t="shared" si="128"/>
        <v>0</v>
      </c>
      <c r="Z219" s="4" t="b">
        <f t="shared" si="138"/>
        <v>1</v>
      </c>
    </row>
    <row r="220" spans="1:26" ht="16" x14ac:dyDescent="0.25">
      <c r="A220" s="23" t="s">
        <v>131</v>
      </c>
      <c r="B220" s="49">
        <f t="shared" si="139"/>
        <v>0</v>
      </c>
      <c r="C220" s="49">
        <f t="shared" si="129"/>
        <v>0</v>
      </c>
      <c r="D220" s="49">
        <f t="shared" si="130"/>
        <v>0</v>
      </c>
      <c r="E220" s="49">
        <f t="shared" si="131"/>
        <v>0</v>
      </c>
      <c r="F220" s="49">
        <f t="shared" si="132"/>
        <v>0</v>
      </c>
      <c r="G220" s="49">
        <f t="shared" si="133"/>
        <v>0</v>
      </c>
      <c r="H220" s="49">
        <f t="shared" si="134"/>
        <v>0</v>
      </c>
      <c r="I220" s="4" t="b">
        <f t="shared" si="135"/>
        <v>1</v>
      </c>
      <c r="L220" s="4">
        <f t="shared" si="124"/>
        <v>0</v>
      </c>
      <c r="M220" s="4">
        <f>IFERROR(VLOOKUP($A220,'서부영업본부 IU'!$A:$G,3,FALSE),0)</f>
        <v>0</v>
      </c>
      <c r="N220" s="4">
        <f>IFERROR(VLOOKUP($A220,'서부영업본부 IU'!$A:$G,4,FALSE),0)</f>
        <v>0</v>
      </c>
      <c r="O220" s="4">
        <f>IFERROR(VLOOKUP($A220,'서부영업본부 IU'!$A:$G,5,FALSE),0)</f>
        <v>0</v>
      </c>
      <c r="P220" s="4">
        <f>IFERROR(VLOOKUP($A220,'서부영업본부 IU'!$A:$G,6,FALSE),0)</f>
        <v>0</v>
      </c>
      <c r="Q220" s="4">
        <f>IFERROR(VLOOKUP($A220,'서부영업본부 IU'!$A:$G,7,FALSE),0)</f>
        <v>0</v>
      </c>
      <c r="R220" s="4" t="b">
        <f t="shared" si="136"/>
        <v>1</v>
      </c>
      <c r="U220" s="7">
        <f t="shared" si="137"/>
        <v>0</v>
      </c>
      <c r="V220" s="4">
        <f t="shared" si="125"/>
        <v>0</v>
      </c>
      <c r="W220" s="4">
        <f t="shared" si="126"/>
        <v>0</v>
      </c>
      <c r="X220" s="4">
        <f t="shared" si="127"/>
        <v>0</v>
      </c>
      <c r="Y220" s="4">
        <f t="shared" si="128"/>
        <v>0</v>
      </c>
      <c r="Z220" s="4" t="b">
        <f t="shared" si="138"/>
        <v>1</v>
      </c>
    </row>
    <row r="221" spans="1:26" ht="16" x14ac:dyDescent="0.25">
      <c r="A221" s="25" t="s">
        <v>109</v>
      </c>
      <c r="B221" s="49">
        <f t="shared" si="139"/>
        <v>37380428</v>
      </c>
      <c r="C221" s="49">
        <f t="shared" si="129"/>
        <v>18340530</v>
      </c>
      <c r="D221" s="49">
        <f t="shared" si="130"/>
        <v>19039898</v>
      </c>
      <c r="E221" s="49">
        <f t="shared" si="131"/>
        <v>0</v>
      </c>
      <c r="F221" s="49">
        <f t="shared" si="132"/>
        <v>0</v>
      </c>
      <c r="G221" s="49">
        <f t="shared" si="133"/>
        <v>0</v>
      </c>
      <c r="H221" s="49">
        <f t="shared" si="134"/>
        <v>0</v>
      </c>
      <c r="I221" s="4" t="b">
        <f t="shared" si="135"/>
        <v>1</v>
      </c>
      <c r="L221" s="4">
        <f t="shared" si="124"/>
        <v>37380428</v>
      </c>
      <c r="M221" s="4">
        <f>IFERROR(VLOOKUP($A221,'서부영업본부 IU'!$A:$G,3,FALSE),0)</f>
        <v>0</v>
      </c>
      <c r="N221" s="4">
        <f>IFERROR(VLOOKUP($A221,'서부영업본부 IU'!$A:$G,4,FALSE),0)</f>
        <v>18340530</v>
      </c>
      <c r="O221" s="4">
        <f>IFERROR(VLOOKUP($A221,'서부영업본부 IU'!$A:$G,5,FALSE),0)</f>
        <v>19039898</v>
      </c>
      <c r="P221" s="4">
        <f>IFERROR(VLOOKUP($A221,'서부영업본부 IU'!$A:$G,6,FALSE),0)</f>
        <v>0</v>
      </c>
      <c r="Q221" s="4">
        <f>IFERROR(VLOOKUP($A221,'서부영업본부 IU'!$A:$G,7,FALSE),0)</f>
        <v>0</v>
      </c>
      <c r="R221" s="4" t="b">
        <f t="shared" si="136"/>
        <v>1</v>
      </c>
      <c r="U221" s="7">
        <f t="shared" si="137"/>
        <v>0</v>
      </c>
      <c r="V221" s="4">
        <f t="shared" si="125"/>
        <v>0</v>
      </c>
      <c r="W221" s="4">
        <f t="shared" si="126"/>
        <v>0</v>
      </c>
      <c r="X221" s="4">
        <f t="shared" si="127"/>
        <v>0</v>
      </c>
      <c r="Y221" s="4">
        <f t="shared" si="128"/>
        <v>0</v>
      </c>
      <c r="Z221" s="4" t="b">
        <f t="shared" si="138"/>
        <v>1</v>
      </c>
    </row>
    <row r="222" spans="1:26" ht="16" x14ac:dyDescent="0.25">
      <c r="A222" s="28" t="s">
        <v>245</v>
      </c>
      <c r="B222" s="49">
        <f t="shared" si="139"/>
        <v>0</v>
      </c>
      <c r="C222" s="49">
        <f t="shared" si="129"/>
        <v>0</v>
      </c>
      <c r="D222" s="49">
        <f t="shared" si="130"/>
        <v>0</v>
      </c>
      <c r="E222" s="49">
        <f t="shared" si="131"/>
        <v>0</v>
      </c>
      <c r="F222" s="49">
        <f t="shared" si="132"/>
        <v>0</v>
      </c>
      <c r="G222" s="49">
        <f t="shared" si="133"/>
        <v>0</v>
      </c>
      <c r="H222" s="49">
        <f t="shared" si="134"/>
        <v>0</v>
      </c>
      <c r="I222" s="4" t="b">
        <f t="shared" si="135"/>
        <v>1</v>
      </c>
      <c r="L222" s="4">
        <f t="shared" si="124"/>
        <v>0</v>
      </c>
      <c r="M222" s="4">
        <f>IFERROR(VLOOKUP($A222,'서부영업본부 IU'!$A:$G,3,FALSE),0)</f>
        <v>0</v>
      </c>
      <c r="N222" s="4">
        <f>IFERROR(VLOOKUP($A222,'서부영업본부 IU'!$A:$G,4,FALSE),0)</f>
        <v>0</v>
      </c>
      <c r="O222" s="4">
        <f>IFERROR(VLOOKUP($A222,'서부영업본부 IU'!$A:$G,5,FALSE),0)</f>
        <v>0</v>
      </c>
      <c r="P222" s="4">
        <f>IFERROR(VLOOKUP($A222,'서부영업본부 IU'!$A:$G,6,FALSE),0)</f>
        <v>0</v>
      </c>
      <c r="Q222" s="4">
        <f>IFERROR(VLOOKUP($A222,'서부영업본부 IU'!$A:$G,7,FALSE),0)</f>
        <v>0</v>
      </c>
      <c r="R222" s="4" t="b">
        <f t="shared" si="136"/>
        <v>1</v>
      </c>
      <c r="U222" s="7">
        <f t="shared" si="137"/>
        <v>0</v>
      </c>
      <c r="V222" s="4">
        <f t="shared" si="125"/>
        <v>0</v>
      </c>
      <c r="W222" s="4">
        <f t="shared" si="126"/>
        <v>0</v>
      </c>
      <c r="X222" s="4">
        <f t="shared" si="127"/>
        <v>0</v>
      </c>
      <c r="Y222" s="4">
        <f t="shared" si="128"/>
        <v>0</v>
      </c>
      <c r="Z222" s="4" t="b">
        <f t="shared" si="138"/>
        <v>1</v>
      </c>
    </row>
    <row r="223" spans="1:26" ht="16" x14ac:dyDescent="0.25">
      <c r="A223" s="26" t="s">
        <v>110</v>
      </c>
      <c r="B223" s="49">
        <f t="shared" si="139"/>
        <v>0</v>
      </c>
      <c r="C223" s="49">
        <f t="shared" si="129"/>
        <v>0</v>
      </c>
      <c r="D223" s="49">
        <f t="shared" si="130"/>
        <v>0</v>
      </c>
      <c r="E223" s="49">
        <f t="shared" si="131"/>
        <v>0</v>
      </c>
      <c r="F223" s="49">
        <f t="shared" si="132"/>
        <v>0</v>
      </c>
      <c r="G223" s="49">
        <f t="shared" si="133"/>
        <v>0</v>
      </c>
      <c r="H223" s="49">
        <f t="shared" si="134"/>
        <v>0</v>
      </c>
      <c r="I223" s="4" t="b">
        <f t="shared" si="135"/>
        <v>1</v>
      </c>
      <c r="L223" s="4">
        <f t="shared" si="124"/>
        <v>0</v>
      </c>
      <c r="M223" s="4">
        <f>IFERROR(VLOOKUP($A223,'서부영업본부 IU'!$A:$G,3,FALSE),0)</f>
        <v>0</v>
      </c>
      <c r="N223" s="4">
        <f>IFERROR(VLOOKUP($A223,'서부영업본부 IU'!$A:$G,4,FALSE),0)</f>
        <v>0</v>
      </c>
      <c r="O223" s="4">
        <f>IFERROR(VLOOKUP($A223,'서부영업본부 IU'!$A:$G,5,FALSE),0)</f>
        <v>0</v>
      </c>
      <c r="P223" s="4">
        <f>IFERROR(VLOOKUP($A223,'서부영업본부 IU'!$A:$G,6,FALSE),0)</f>
        <v>0</v>
      </c>
      <c r="Q223" s="4">
        <f>IFERROR(VLOOKUP($A223,'서부영업본부 IU'!$A:$G,7,FALSE),0)</f>
        <v>0</v>
      </c>
      <c r="R223" s="4" t="b">
        <f t="shared" si="136"/>
        <v>1</v>
      </c>
      <c r="U223" s="7">
        <f t="shared" si="137"/>
        <v>0</v>
      </c>
      <c r="V223" s="4">
        <f t="shared" si="125"/>
        <v>0</v>
      </c>
      <c r="W223" s="4">
        <f t="shared" si="126"/>
        <v>0</v>
      </c>
      <c r="X223" s="4">
        <f t="shared" si="127"/>
        <v>0</v>
      </c>
      <c r="Y223" s="4">
        <f t="shared" si="128"/>
        <v>0</v>
      </c>
      <c r="Z223" s="4" t="b">
        <f t="shared" si="138"/>
        <v>1</v>
      </c>
    </row>
    <row r="224" spans="1:26" ht="16" x14ac:dyDescent="0.25">
      <c r="A224" s="26" t="s">
        <v>339</v>
      </c>
      <c r="B224" s="49">
        <f t="shared" ref="B224" si="141">L224</f>
        <v>0</v>
      </c>
      <c r="C224" s="49">
        <f t="shared" si="129"/>
        <v>0</v>
      </c>
      <c r="D224" s="49">
        <f t="shared" si="130"/>
        <v>0</v>
      </c>
      <c r="E224" s="49">
        <f t="shared" si="131"/>
        <v>0</v>
      </c>
      <c r="F224" s="49">
        <f t="shared" si="132"/>
        <v>0</v>
      </c>
      <c r="G224" s="49">
        <f t="shared" si="133"/>
        <v>0</v>
      </c>
      <c r="H224" s="49">
        <f t="shared" si="134"/>
        <v>0</v>
      </c>
      <c r="I224" s="4" t="b">
        <f t="shared" si="135"/>
        <v>1</v>
      </c>
      <c r="L224" s="4">
        <f t="shared" si="124"/>
        <v>0</v>
      </c>
      <c r="M224" s="4">
        <f>IFERROR(VLOOKUP($A224,'서부영업본부 IU'!$A:$G,3,FALSE),0)</f>
        <v>0</v>
      </c>
      <c r="N224" s="4">
        <f>IFERROR(VLOOKUP($A224,'서부영업본부 IU'!$A:$G,4,FALSE),0)</f>
        <v>0</v>
      </c>
      <c r="O224" s="4">
        <f>IFERROR(VLOOKUP($A224,'서부영업본부 IU'!$A:$G,5,FALSE),0)</f>
        <v>0</v>
      </c>
      <c r="P224" s="4">
        <f>IFERROR(VLOOKUP($A224,'서부영업본부 IU'!$A:$G,6,FALSE),0)</f>
        <v>0</v>
      </c>
      <c r="Q224" s="4">
        <f>IFERROR(VLOOKUP($A224,'서부영업본부 IU'!$A:$G,7,FALSE),0)</f>
        <v>0</v>
      </c>
      <c r="R224" s="4" t="b">
        <f t="shared" si="136"/>
        <v>1</v>
      </c>
      <c r="U224" s="7">
        <f t="shared" si="137"/>
        <v>0</v>
      </c>
      <c r="V224" s="4">
        <f t="shared" si="125"/>
        <v>0</v>
      </c>
      <c r="W224" s="4">
        <f t="shared" si="126"/>
        <v>0</v>
      </c>
      <c r="X224" s="4">
        <f t="shared" si="127"/>
        <v>0</v>
      </c>
      <c r="Y224" s="4">
        <f t="shared" si="128"/>
        <v>0</v>
      </c>
      <c r="Z224" s="4" t="b">
        <f t="shared" si="138"/>
        <v>1</v>
      </c>
    </row>
    <row r="225" spans="1:26" ht="16" x14ac:dyDescent="0.25">
      <c r="A225" s="24" t="s">
        <v>246</v>
      </c>
      <c r="B225" s="49">
        <f t="shared" si="139"/>
        <v>0</v>
      </c>
      <c r="C225" s="49">
        <f t="shared" si="129"/>
        <v>0</v>
      </c>
      <c r="D225" s="49">
        <f t="shared" si="130"/>
        <v>0</v>
      </c>
      <c r="E225" s="49">
        <f t="shared" si="131"/>
        <v>0</v>
      </c>
      <c r="F225" s="49">
        <f t="shared" si="132"/>
        <v>0</v>
      </c>
      <c r="G225" s="49">
        <f t="shared" si="133"/>
        <v>0</v>
      </c>
      <c r="H225" s="49">
        <f t="shared" si="134"/>
        <v>0</v>
      </c>
      <c r="I225" s="4" t="b">
        <f t="shared" si="135"/>
        <v>1</v>
      </c>
      <c r="L225" s="4">
        <f t="shared" si="124"/>
        <v>0</v>
      </c>
      <c r="M225" s="4">
        <f>IFERROR(VLOOKUP($A225,'서부영업본부 IU'!$A:$G,3,FALSE),0)</f>
        <v>0</v>
      </c>
      <c r="N225" s="4">
        <f>IFERROR(VLOOKUP($A225,'서부영업본부 IU'!$A:$G,4,FALSE),0)</f>
        <v>0</v>
      </c>
      <c r="O225" s="4">
        <f>IFERROR(VLOOKUP($A225,'서부영업본부 IU'!$A:$G,5,FALSE),0)</f>
        <v>0</v>
      </c>
      <c r="P225" s="4">
        <f>IFERROR(VLOOKUP($A225,'서부영업본부 IU'!$A:$G,6,FALSE),0)</f>
        <v>0</v>
      </c>
      <c r="Q225" s="4">
        <f>IFERROR(VLOOKUP($A225,'서부영업본부 IU'!$A:$G,7,FALSE),0)</f>
        <v>0</v>
      </c>
      <c r="R225" s="4" t="b">
        <f t="shared" si="136"/>
        <v>1</v>
      </c>
      <c r="U225" s="7">
        <f t="shared" si="137"/>
        <v>0</v>
      </c>
      <c r="V225" s="4">
        <f t="shared" si="125"/>
        <v>0</v>
      </c>
      <c r="W225" s="4">
        <f t="shared" si="126"/>
        <v>0</v>
      </c>
      <c r="X225" s="4">
        <f t="shared" si="127"/>
        <v>0</v>
      </c>
      <c r="Y225" s="4">
        <f t="shared" si="128"/>
        <v>0</v>
      </c>
      <c r="Z225" s="4" t="b">
        <f t="shared" si="138"/>
        <v>1</v>
      </c>
    </row>
    <row r="226" spans="1:26" ht="16" x14ac:dyDescent="0.25">
      <c r="A226" s="24" t="s">
        <v>111</v>
      </c>
      <c r="B226" s="49">
        <f t="shared" si="139"/>
        <v>-1053405</v>
      </c>
      <c r="C226" s="49">
        <f t="shared" si="129"/>
        <v>0</v>
      </c>
      <c r="D226" s="49">
        <f t="shared" si="130"/>
        <v>0</v>
      </c>
      <c r="E226" s="49">
        <f t="shared" si="131"/>
        <v>0</v>
      </c>
      <c r="F226" s="49">
        <f t="shared" si="132"/>
        <v>-1053405</v>
      </c>
      <c r="G226" s="49">
        <f t="shared" si="133"/>
        <v>0</v>
      </c>
      <c r="H226" s="49">
        <f t="shared" si="134"/>
        <v>0</v>
      </c>
      <c r="I226" s="4" t="b">
        <f t="shared" si="135"/>
        <v>1</v>
      </c>
      <c r="L226" s="4">
        <f t="shared" si="124"/>
        <v>-1053405</v>
      </c>
      <c r="M226" s="4">
        <f>IFERROR(VLOOKUP($A226,'서부영업본부 IU'!$A:$G,3,FALSE),0)</f>
        <v>0</v>
      </c>
      <c r="N226" s="4">
        <f>IFERROR(VLOOKUP($A226,'서부영업본부 IU'!$A:$G,4,FALSE),0)</f>
        <v>0</v>
      </c>
      <c r="O226" s="4">
        <f>IFERROR(VLOOKUP($A226,'서부영업본부 IU'!$A:$G,5,FALSE),0)</f>
        <v>0</v>
      </c>
      <c r="P226" s="4">
        <f>IFERROR(VLOOKUP($A226,'서부영업본부 IU'!$A:$G,6,FALSE),0)</f>
        <v>-1053405</v>
      </c>
      <c r="Q226" s="4">
        <f>IFERROR(VLOOKUP($A226,'서부영업본부 IU'!$A:$G,7,FALSE),0)</f>
        <v>0</v>
      </c>
      <c r="R226" s="4" t="b">
        <f t="shared" si="136"/>
        <v>1</v>
      </c>
      <c r="U226" s="7">
        <f t="shared" si="137"/>
        <v>0</v>
      </c>
      <c r="V226" s="4">
        <f t="shared" si="125"/>
        <v>0</v>
      </c>
      <c r="W226" s="4">
        <f t="shared" si="126"/>
        <v>0</v>
      </c>
      <c r="X226" s="4">
        <f t="shared" si="127"/>
        <v>0</v>
      </c>
      <c r="Y226" s="4">
        <f t="shared" si="128"/>
        <v>0</v>
      </c>
      <c r="Z226" s="4" t="b">
        <f t="shared" si="138"/>
        <v>1</v>
      </c>
    </row>
    <row r="227" spans="1:26" ht="16" x14ac:dyDescent="0.25">
      <c r="A227" s="25" t="s">
        <v>177</v>
      </c>
      <c r="B227" s="49">
        <f t="shared" si="139"/>
        <v>0</v>
      </c>
      <c r="C227" s="49">
        <f t="shared" si="129"/>
        <v>0</v>
      </c>
      <c r="D227" s="49">
        <f t="shared" si="130"/>
        <v>0</v>
      </c>
      <c r="E227" s="49">
        <f t="shared" si="131"/>
        <v>0</v>
      </c>
      <c r="F227" s="49">
        <f t="shared" si="132"/>
        <v>0</v>
      </c>
      <c r="G227" s="49">
        <f t="shared" si="133"/>
        <v>0</v>
      </c>
      <c r="H227" s="49">
        <f t="shared" si="134"/>
        <v>0</v>
      </c>
      <c r="I227" s="4" t="b">
        <f t="shared" si="135"/>
        <v>1</v>
      </c>
      <c r="L227" s="4">
        <f t="shared" si="124"/>
        <v>0</v>
      </c>
      <c r="M227" s="4">
        <f>IFERROR(VLOOKUP($A227,'서부영업본부 IU'!$A:$G,3,FALSE),0)</f>
        <v>0</v>
      </c>
      <c r="N227" s="4">
        <f>IFERROR(VLOOKUP($A227,'서부영업본부 IU'!$A:$G,4,FALSE),0)</f>
        <v>0</v>
      </c>
      <c r="O227" s="4">
        <f>IFERROR(VLOOKUP($A227,'서부영업본부 IU'!$A:$G,5,FALSE),0)</f>
        <v>0</v>
      </c>
      <c r="P227" s="4">
        <f>IFERROR(VLOOKUP($A227,'서부영업본부 IU'!$A:$G,6,FALSE),0)</f>
        <v>0</v>
      </c>
      <c r="Q227" s="4">
        <f>IFERROR(VLOOKUP($A227,'서부영업본부 IU'!$A:$G,7,FALSE),0)</f>
        <v>0</v>
      </c>
      <c r="R227" s="4" t="b">
        <f t="shared" si="136"/>
        <v>1</v>
      </c>
      <c r="U227" s="7">
        <f t="shared" si="137"/>
        <v>0</v>
      </c>
      <c r="V227" s="4">
        <f t="shared" si="125"/>
        <v>0</v>
      </c>
      <c r="W227" s="4">
        <f t="shared" si="126"/>
        <v>0</v>
      </c>
      <c r="X227" s="4">
        <f t="shared" si="127"/>
        <v>0</v>
      </c>
      <c r="Y227" s="4">
        <f t="shared" si="128"/>
        <v>0</v>
      </c>
      <c r="Z227" s="4" t="b">
        <f t="shared" si="138"/>
        <v>1</v>
      </c>
    </row>
    <row r="228" spans="1:26" ht="16" x14ac:dyDescent="0.25">
      <c r="A228" s="25" t="s">
        <v>247</v>
      </c>
      <c r="B228" s="49">
        <f t="shared" si="139"/>
        <v>0</v>
      </c>
      <c r="C228" s="49">
        <f t="shared" si="129"/>
        <v>0</v>
      </c>
      <c r="D228" s="49">
        <f t="shared" si="130"/>
        <v>0</v>
      </c>
      <c r="E228" s="49">
        <f t="shared" si="131"/>
        <v>0</v>
      </c>
      <c r="F228" s="49">
        <f t="shared" si="132"/>
        <v>0</v>
      </c>
      <c r="G228" s="49">
        <f t="shared" si="133"/>
        <v>0</v>
      </c>
      <c r="H228" s="49">
        <f t="shared" si="134"/>
        <v>0</v>
      </c>
      <c r="I228" s="4" t="b">
        <f t="shared" si="135"/>
        <v>1</v>
      </c>
      <c r="L228" s="4">
        <f t="shared" si="124"/>
        <v>0</v>
      </c>
      <c r="M228" s="4">
        <f>IFERROR(VLOOKUP($A228,'서부영업본부 IU'!$A:$G,3,FALSE),0)</f>
        <v>0</v>
      </c>
      <c r="N228" s="4">
        <f>IFERROR(VLOOKUP($A228,'서부영업본부 IU'!$A:$G,4,FALSE),0)</f>
        <v>0</v>
      </c>
      <c r="O228" s="4">
        <f>IFERROR(VLOOKUP($A228,'서부영업본부 IU'!$A:$G,5,FALSE),0)</f>
        <v>0</v>
      </c>
      <c r="P228" s="4">
        <f>IFERROR(VLOOKUP($A228,'서부영업본부 IU'!$A:$G,6,FALSE),0)</f>
        <v>0</v>
      </c>
      <c r="Q228" s="4">
        <f>IFERROR(VLOOKUP($A228,'서부영업본부 IU'!$A:$G,7,FALSE),0)</f>
        <v>0</v>
      </c>
      <c r="R228" s="4" t="b">
        <f t="shared" si="136"/>
        <v>1</v>
      </c>
      <c r="U228" s="7">
        <f t="shared" si="137"/>
        <v>0</v>
      </c>
      <c r="V228" s="4">
        <f t="shared" si="125"/>
        <v>0</v>
      </c>
      <c r="W228" s="4">
        <f t="shared" si="126"/>
        <v>0</v>
      </c>
      <c r="X228" s="4">
        <f t="shared" si="127"/>
        <v>0</v>
      </c>
      <c r="Y228" s="4">
        <f t="shared" si="128"/>
        <v>0</v>
      </c>
      <c r="Z228" s="4" t="b">
        <f t="shared" si="138"/>
        <v>1</v>
      </c>
    </row>
    <row r="229" spans="1:26" ht="16" x14ac:dyDescent="0.25">
      <c r="A229" s="25" t="s">
        <v>258</v>
      </c>
      <c r="B229" s="49">
        <f t="shared" si="139"/>
        <v>0</v>
      </c>
      <c r="C229" s="49">
        <f t="shared" si="129"/>
        <v>0</v>
      </c>
      <c r="D229" s="49">
        <f t="shared" si="130"/>
        <v>0</v>
      </c>
      <c r="E229" s="49">
        <f t="shared" si="131"/>
        <v>0</v>
      </c>
      <c r="F229" s="49">
        <f t="shared" si="132"/>
        <v>0</v>
      </c>
      <c r="G229" s="49">
        <f t="shared" si="133"/>
        <v>0</v>
      </c>
      <c r="H229" s="49">
        <f t="shared" si="134"/>
        <v>0</v>
      </c>
      <c r="I229" s="4" t="b">
        <f t="shared" si="135"/>
        <v>1</v>
      </c>
      <c r="L229" s="4">
        <f t="shared" si="124"/>
        <v>0</v>
      </c>
      <c r="M229" s="4">
        <f>IFERROR(VLOOKUP($A229,'서부영업본부 IU'!$A:$G,3,FALSE),0)</f>
        <v>0</v>
      </c>
      <c r="N229" s="4">
        <f>IFERROR(VLOOKUP($A229,'서부영업본부 IU'!$A:$G,4,FALSE),0)</f>
        <v>0</v>
      </c>
      <c r="O229" s="4">
        <f>IFERROR(VLOOKUP($A229,'서부영업본부 IU'!$A:$G,5,FALSE),0)</f>
        <v>0</v>
      </c>
      <c r="P229" s="4">
        <f>IFERROR(VLOOKUP($A229,'서부영업본부 IU'!$A:$G,6,FALSE),0)</f>
        <v>0</v>
      </c>
      <c r="Q229" s="4">
        <f>IFERROR(VLOOKUP($A229,'서부영업본부 IU'!$A:$G,7,FALSE),0)</f>
        <v>0</v>
      </c>
      <c r="R229" s="4" t="b">
        <f t="shared" si="136"/>
        <v>1</v>
      </c>
      <c r="U229" s="7">
        <f t="shared" si="137"/>
        <v>0</v>
      </c>
      <c r="V229" s="4">
        <f t="shared" si="125"/>
        <v>0</v>
      </c>
      <c r="W229" s="4">
        <f t="shared" si="126"/>
        <v>0</v>
      </c>
      <c r="X229" s="4">
        <f t="shared" si="127"/>
        <v>0</v>
      </c>
      <c r="Y229" s="4">
        <f t="shared" si="128"/>
        <v>0</v>
      </c>
      <c r="Z229" s="4" t="b">
        <f t="shared" si="138"/>
        <v>1</v>
      </c>
    </row>
    <row r="230" spans="1:26" ht="16" x14ac:dyDescent="0.25">
      <c r="A230" s="28" t="s">
        <v>248</v>
      </c>
      <c r="B230" s="49">
        <f t="shared" si="139"/>
        <v>0</v>
      </c>
      <c r="C230" s="49">
        <f t="shared" si="129"/>
        <v>0</v>
      </c>
      <c r="D230" s="49">
        <f t="shared" si="130"/>
        <v>0</v>
      </c>
      <c r="E230" s="49">
        <f t="shared" si="131"/>
        <v>0</v>
      </c>
      <c r="F230" s="49">
        <f t="shared" si="132"/>
        <v>0</v>
      </c>
      <c r="G230" s="49">
        <f t="shared" si="133"/>
        <v>0</v>
      </c>
      <c r="H230" s="49">
        <f t="shared" si="134"/>
        <v>0</v>
      </c>
      <c r="I230" s="4" t="b">
        <f t="shared" si="135"/>
        <v>1</v>
      </c>
      <c r="L230" s="4">
        <f t="shared" si="124"/>
        <v>0</v>
      </c>
      <c r="M230" s="4">
        <f>IFERROR(VLOOKUP($A230,'서부영업본부 IU'!$A:$G,3,FALSE),0)</f>
        <v>0</v>
      </c>
      <c r="N230" s="4">
        <f>IFERROR(VLOOKUP($A230,'서부영업본부 IU'!$A:$G,4,FALSE),0)</f>
        <v>0</v>
      </c>
      <c r="O230" s="4">
        <f>IFERROR(VLOOKUP($A230,'서부영업본부 IU'!$A:$G,5,FALSE),0)</f>
        <v>0</v>
      </c>
      <c r="P230" s="4">
        <f>IFERROR(VLOOKUP($A230,'서부영업본부 IU'!$A:$G,6,FALSE),0)</f>
        <v>0</v>
      </c>
      <c r="Q230" s="4">
        <f>IFERROR(VLOOKUP($A230,'서부영업본부 IU'!$A:$G,7,FALSE),0)</f>
        <v>0</v>
      </c>
      <c r="R230" s="4" t="b">
        <f t="shared" si="136"/>
        <v>1</v>
      </c>
      <c r="U230" s="7">
        <f t="shared" si="137"/>
        <v>0</v>
      </c>
      <c r="V230" s="4">
        <f t="shared" si="125"/>
        <v>0</v>
      </c>
      <c r="W230" s="4">
        <f t="shared" si="126"/>
        <v>0</v>
      </c>
      <c r="X230" s="4">
        <f t="shared" si="127"/>
        <v>0</v>
      </c>
      <c r="Y230" s="4">
        <f t="shared" si="128"/>
        <v>0</v>
      </c>
      <c r="Z230" s="4" t="b">
        <f t="shared" si="138"/>
        <v>1</v>
      </c>
    </row>
    <row r="231" spans="1:26" ht="16" x14ac:dyDescent="0.25">
      <c r="A231" s="25" t="s">
        <v>112</v>
      </c>
      <c r="B231" s="49">
        <f t="shared" si="139"/>
        <v>-893405</v>
      </c>
      <c r="C231" s="49">
        <f t="shared" si="129"/>
        <v>0</v>
      </c>
      <c r="D231" s="49">
        <f t="shared" si="130"/>
        <v>0</v>
      </c>
      <c r="E231" s="49">
        <f t="shared" si="131"/>
        <v>0</v>
      </c>
      <c r="F231" s="49">
        <f t="shared" si="132"/>
        <v>-893405</v>
      </c>
      <c r="G231" s="49">
        <f t="shared" si="133"/>
        <v>0</v>
      </c>
      <c r="H231" s="49">
        <f t="shared" si="134"/>
        <v>0</v>
      </c>
      <c r="I231" s="4" t="b">
        <f t="shared" si="135"/>
        <v>1</v>
      </c>
      <c r="L231" s="4">
        <f t="shared" si="124"/>
        <v>-893405</v>
      </c>
      <c r="M231" s="4">
        <f>IFERROR(VLOOKUP($A231,'서부영업본부 IU'!$A:$G,3,FALSE),0)</f>
        <v>0</v>
      </c>
      <c r="N231" s="4">
        <f>IFERROR(VLOOKUP($A231,'서부영업본부 IU'!$A:$G,4,FALSE),0)</f>
        <v>0</v>
      </c>
      <c r="O231" s="4">
        <f>IFERROR(VLOOKUP($A231,'서부영업본부 IU'!$A:$G,5,FALSE),0)</f>
        <v>0</v>
      </c>
      <c r="P231" s="4">
        <f>IFERROR(VLOOKUP($A231,'서부영업본부 IU'!$A:$G,6,FALSE),0)</f>
        <v>-893405</v>
      </c>
      <c r="Q231" s="4">
        <f>IFERROR(VLOOKUP($A231,'서부영업본부 IU'!$A:$G,7,FALSE),0)</f>
        <v>0</v>
      </c>
      <c r="R231" s="4" t="b">
        <f t="shared" si="136"/>
        <v>1</v>
      </c>
      <c r="U231" s="7">
        <f t="shared" si="137"/>
        <v>0</v>
      </c>
      <c r="V231" s="4">
        <f t="shared" si="125"/>
        <v>0</v>
      </c>
      <c r="W231" s="4">
        <f t="shared" si="126"/>
        <v>0</v>
      </c>
      <c r="X231" s="4">
        <f t="shared" si="127"/>
        <v>0</v>
      </c>
      <c r="Y231" s="4">
        <f t="shared" si="128"/>
        <v>0</v>
      </c>
      <c r="Z231" s="4" t="b">
        <f t="shared" si="138"/>
        <v>1</v>
      </c>
    </row>
    <row r="232" spans="1:26" ht="16" x14ac:dyDescent="0.25">
      <c r="A232" s="25" t="s">
        <v>249</v>
      </c>
      <c r="B232" s="49">
        <f t="shared" si="139"/>
        <v>0</v>
      </c>
      <c r="C232" s="49">
        <f t="shared" si="129"/>
        <v>0</v>
      </c>
      <c r="D232" s="49">
        <f t="shared" si="130"/>
        <v>0</v>
      </c>
      <c r="E232" s="49">
        <f t="shared" si="131"/>
        <v>0</v>
      </c>
      <c r="F232" s="49">
        <f t="shared" si="132"/>
        <v>0</v>
      </c>
      <c r="G232" s="49">
        <f t="shared" si="133"/>
        <v>0</v>
      </c>
      <c r="H232" s="49">
        <f t="shared" si="134"/>
        <v>0</v>
      </c>
      <c r="I232" s="4" t="b">
        <f t="shared" si="135"/>
        <v>1</v>
      </c>
      <c r="L232" s="4">
        <f t="shared" si="124"/>
        <v>0</v>
      </c>
      <c r="M232" s="4">
        <f>IFERROR(VLOOKUP($A232,'서부영업본부 IU'!$A:$G,3,FALSE),0)</f>
        <v>0</v>
      </c>
      <c r="N232" s="4">
        <f>IFERROR(VLOOKUP($A232,'서부영업본부 IU'!$A:$G,4,FALSE),0)</f>
        <v>0</v>
      </c>
      <c r="O232" s="4">
        <f>IFERROR(VLOOKUP($A232,'서부영업본부 IU'!$A:$G,5,FALSE),0)</f>
        <v>0</v>
      </c>
      <c r="P232" s="4">
        <f>IFERROR(VLOOKUP($A232,'서부영업본부 IU'!$A:$G,6,FALSE),0)</f>
        <v>0</v>
      </c>
      <c r="Q232" s="4">
        <f>IFERROR(VLOOKUP($A232,'서부영업본부 IU'!$A:$G,7,FALSE),0)</f>
        <v>0</v>
      </c>
      <c r="R232" s="4" t="b">
        <f t="shared" si="136"/>
        <v>1</v>
      </c>
      <c r="U232" s="7">
        <f t="shared" si="137"/>
        <v>0</v>
      </c>
      <c r="V232" s="4">
        <f t="shared" si="125"/>
        <v>0</v>
      </c>
      <c r="W232" s="4">
        <f t="shared" si="126"/>
        <v>0</v>
      </c>
      <c r="X232" s="4">
        <f t="shared" si="127"/>
        <v>0</v>
      </c>
      <c r="Y232" s="4">
        <f t="shared" si="128"/>
        <v>0</v>
      </c>
      <c r="Z232" s="4" t="b">
        <f t="shared" si="138"/>
        <v>1</v>
      </c>
    </row>
    <row r="233" spans="1:26" ht="16" x14ac:dyDescent="0.25">
      <c r="A233" s="25" t="s">
        <v>250</v>
      </c>
      <c r="B233" s="49">
        <f t="shared" si="139"/>
        <v>0</v>
      </c>
      <c r="C233" s="49">
        <f t="shared" si="129"/>
        <v>0</v>
      </c>
      <c r="D233" s="49">
        <f t="shared" si="130"/>
        <v>0</v>
      </c>
      <c r="E233" s="49">
        <f t="shared" si="131"/>
        <v>0</v>
      </c>
      <c r="F233" s="49">
        <f t="shared" si="132"/>
        <v>0</v>
      </c>
      <c r="G233" s="49">
        <f t="shared" si="133"/>
        <v>0</v>
      </c>
      <c r="H233" s="49">
        <f t="shared" si="134"/>
        <v>0</v>
      </c>
      <c r="I233" s="4" t="b">
        <f t="shared" si="135"/>
        <v>1</v>
      </c>
      <c r="L233" s="4">
        <f t="shared" si="124"/>
        <v>0</v>
      </c>
      <c r="M233" s="4">
        <f>IFERROR(VLOOKUP($A233,'서부영업본부 IU'!$A:$G,3,FALSE),0)</f>
        <v>0</v>
      </c>
      <c r="N233" s="4">
        <f>IFERROR(VLOOKUP($A233,'서부영업본부 IU'!$A:$G,4,FALSE),0)</f>
        <v>0</v>
      </c>
      <c r="O233" s="4">
        <f>IFERROR(VLOOKUP($A233,'서부영업본부 IU'!$A:$G,5,FALSE),0)</f>
        <v>0</v>
      </c>
      <c r="P233" s="4">
        <f>IFERROR(VLOOKUP($A233,'서부영업본부 IU'!$A:$G,6,FALSE),0)</f>
        <v>0</v>
      </c>
      <c r="Q233" s="4">
        <f>IFERROR(VLOOKUP($A233,'서부영업본부 IU'!$A:$G,7,FALSE),0)</f>
        <v>0</v>
      </c>
      <c r="R233" s="4" t="b">
        <f t="shared" si="136"/>
        <v>1</v>
      </c>
      <c r="U233" s="7">
        <f t="shared" si="137"/>
        <v>0</v>
      </c>
      <c r="V233" s="4">
        <f t="shared" si="125"/>
        <v>0</v>
      </c>
      <c r="W233" s="4">
        <f t="shared" si="126"/>
        <v>0</v>
      </c>
      <c r="X233" s="4">
        <f t="shared" si="127"/>
        <v>0</v>
      </c>
      <c r="Y233" s="4">
        <f t="shared" si="128"/>
        <v>0</v>
      </c>
      <c r="Z233" s="4" t="b">
        <f t="shared" si="138"/>
        <v>1</v>
      </c>
    </row>
    <row r="234" spans="1:26" ht="16" x14ac:dyDescent="0.25">
      <c r="A234" s="26" t="s">
        <v>113</v>
      </c>
      <c r="B234" s="49">
        <f t="shared" si="139"/>
        <v>-160000</v>
      </c>
      <c r="C234" s="49">
        <f t="shared" si="129"/>
        <v>0</v>
      </c>
      <c r="D234" s="49">
        <f t="shared" si="130"/>
        <v>0</v>
      </c>
      <c r="E234" s="49">
        <f t="shared" si="131"/>
        <v>0</v>
      </c>
      <c r="F234" s="49">
        <f t="shared" si="132"/>
        <v>-160000</v>
      </c>
      <c r="G234" s="49">
        <f t="shared" si="133"/>
        <v>0</v>
      </c>
      <c r="H234" s="49">
        <f t="shared" si="134"/>
        <v>0</v>
      </c>
      <c r="I234" s="4" t="b">
        <f t="shared" si="135"/>
        <v>1</v>
      </c>
      <c r="L234" s="4">
        <f t="shared" si="124"/>
        <v>-160000</v>
      </c>
      <c r="M234" s="4">
        <f>IFERROR(VLOOKUP($A234,'서부영업본부 IU'!$A:$G,3,FALSE),0)</f>
        <v>0</v>
      </c>
      <c r="N234" s="4">
        <f>IFERROR(VLOOKUP($A234,'서부영업본부 IU'!$A:$G,4,FALSE),0)</f>
        <v>0</v>
      </c>
      <c r="O234" s="4">
        <f>IFERROR(VLOOKUP($A234,'서부영업본부 IU'!$A:$G,5,FALSE),0)</f>
        <v>0</v>
      </c>
      <c r="P234" s="4">
        <f>IFERROR(VLOOKUP($A234,'서부영업본부 IU'!$A:$G,6,FALSE),0)</f>
        <v>-160000</v>
      </c>
      <c r="Q234" s="4">
        <f>IFERROR(VLOOKUP($A234,'서부영업본부 IU'!$A:$G,7,FALSE),0)</f>
        <v>0</v>
      </c>
      <c r="R234" s="4" t="b">
        <f t="shared" si="136"/>
        <v>1</v>
      </c>
      <c r="U234" s="7">
        <f t="shared" si="137"/>
        <v>0</v>
      </c>
      <c r="V234" s="4">
        <f t="shared" si="125"/>
        <v>0</v>
      </c>
      <c r="W234" s="4">
        <f t="shared" si="126"/>
        <v>0</v>
      </c>
      <c r="X234" s="4">
        <f t="shared" si="127"/>
        <v>0</v>
      </c>
      <c r="Y234" s="4">
        <f t="shared" si="128"/>
        <v>0</v>
      </c>
      <c r="Z234" s="4" t="b">
        <f t="shared" si="138"/>
        <v>1</v>
      </c>
    </row>
    <row r="235" spans="1:26" ht="16" x14ac:dyDescent="0.25">
      <c r="A235" s="24" t="s">
        <v>114</v>
      </c>
      <c r="B235" s="49">
        <f t="shared" si="139"/>
        <v>0</v>
      </c>
      <c r="C235" s="49">
        <f t="shared" si="129"/>
        <v>0</v>
      </c>
      <c r="D235" s="49">
        <f t="shared" si="130"/>
        <v>0</v>
      </c>
      <c r="E235" s="49">
        <f t="shared" si="131"/>
        <v>0</v>
      </c>
      <c r="F235" s="49">
        <f t="shared" si="132"/>
        <v>0</v>
      </c>
      <c r="G235" s="49">
        <f t="shared" si="133"/>
        <v>0</v>
      </c>
      <c r="H235" s="49">
        <f t="shared" si="134"/>
        <v>0</v>
      </c>
      <c r="I235" s="4" t="b">
        <f t="shared" si="135"/>
        <v>1</v>
      </c>
      <c r="L235" s="4">
        <f t="shared" si="124"/>
        <v>0</v>
      </c>
      <c r="M235" s="4">
        <f>IFERROR(VLOOKUP($A235,'서부영업본부 IU'!$A:$G,3,FALSE),0)</f>
        <v>0</v>
      </c>
      <c r="N235" s="4">
        <f>IFERROR(VLOOKUP($A235,'서부영업본부 IU'!$A:$G,4,FALSE),0)</f>
        <v>0</v>
      </c>
      <c r="O235" s="4">
        <f>IFERROR(VLOOKUP($A235,'서부영업본부 IU'!$A:$G,5,FALSE),0)</f>
        <v>0</v>
      </c>
      <c r="P235" s="4">
        <f>IFERROR(VLOOKUP($A235,'서부영업본부 IU'!$A:$G,6,FALSE),0)</f>
        <v>0</v>
      </c>
      <c r="Q235" s="4">
        <f>IFERROR(VLOOKUP($A235,'서부영업본부 IU'!$A:$G,7,FALSE),0)</f>
        <v>0</v>
      </c>
      <c r="R235" s="4" t="b">
        <f t="shared" si="136"/>
        <v>1</v>
      </c>
      <c r="U235" s="7">
        <f t="shared" si="137"/>
        <v>0</v>
      </c>
      <c r="V235" s="4">
        <f t="shared" si="125"/>
        <v>0</v>
      </c>
      <c r="W235" s="4">
        <f t="shared" si="126"/>
        <v>0</v>
      </c>
      <c r="X235" s="4">
        <f t="shared" si="127"/>
        <v>0</v>
      </c>
      <c r="Y235" s="4">
        <f t="shared" si="128"/>
        <v>0</v>
      </c>
      <c r="Z235" s="4" t="b">
        <f t="shared" si="138"/>
        <v>1</v>
      </c>
    </row>
    <row r="236" spans="1:26" ht="16" x14ac:dyDescent="0.25">
      <c r="A236" s="33" t="s">
        <v>259</v>
      </c>
      <c r="B236" s="49">
        <f t="shared" si="139"/>
        <v>887647357</v>
      </c>
      <c r="C236" s="49">
        <f t="shared" si="129"/>
        <v>308197952</v>
      </c>
      <c r="D236" s="49">
        <f t="shared" si="130"/>
        <v>396403312</v>
      </c>
      <c r="E236" s="49">
        <f t="shared" si="131"/>
        <v>-79145752.584821582</v>
      </c>
      <c r="F236" s="49">
        <f t="shared" si="132"/>
        <v>181851956</v>
      </c>
      <c r="G236" s="49">
        <f t="shared" si="133"/>
        <v>94495911</v>
      </c>
      <c r="H236" s="49">
        <f t="shared" si="134"/>
        <v>-14156021.415178427</v>
      </c>
      <c r="I236" s="4" t="b">
        <f t="shared" si="135"/>
        <v>1</v>
      </c>
      <c r="L236" s="4">
        <f t="shared" si="124"/>
        <v>887647357</v>
      </c>
      <c r="M236" s="4">
        <f>IFERROR(VLOOKUP($A236,'서부영업본부 IU'!$A:$G,3,FALSE),0)</f>
        <v>-93301774</v>
      </c>
      <c r="N236" s="4">
        <f>IFERROR(VLOOKUP($A236,'서부영업본부 IU'!$A:$G,4,FALSE),0)</f>
        <v>308197952</v>
      </c>
      <c r="O236" s="4">
        <f>IFERROR(VLOOKUP($A236,'서부영업본부 IU'!$A:$G,5,FALSE),0)</f>
        <v>396403312</v>
      </c>
      <c r="P236" s="4">
        <f>IFERROR(VLOOKUP($A236,'서부영업본부 IU'!$A:$G,6,FALSE),0)</f>
        <v>181851956</v>
      </c>
      <c r="Q236" s="4">
        <f>IFERROR(VLOOKUP($A236,'서부영업본부 IU'!$A:$G,7,FALSE),0)</f>
        <v>94495911</v>
      </c>
      <c r="R236" s="4" t="b">
        <f t="shared" si="136"/>
        <v>1</v>
      </c>
      <c r="U236" s="7">
        <f t="shared" si="137"/>
        <v>-93301774</v>
      </c>
      <c r="V236" s="4">
        <f t="shared" si="125"/>
        <v>-38884198.949798346</v>
      </c>
      <c r="W236" s="4">
        <f t="shared" si="126"/>
        <v>-40261553.635023229</v>
      </c>
      <c r="X236" s="4">
        <f t="shared" si="127"/>
        <v>-8792322.2246281132</v>
      </c>
      <c r="Y236" s="4">
        <f t="shared" si="128"/>
        <v>-5363699.1905503143</v>
      </c>
      <c r="Z236" s="4" t="b">
        <f t="shared" si="138"/>
        <v>1</v>
      </c>
    </row>
    <row r="237" spans="1:26" ht="16" x14ac:dyDescent="0.25">
      <c r="A237" s="24" t="s">
        <v>115</v>
      </c>
      <c r="B237" s="49">
        <f t="shared" si="139"/>
        <v>0</v>
      </c>
      <c r="C237" s="49">
        <f t="shared" si="129"/>
        <v>0</v>
      </c>
      <c r="D237" s="49">
        <f t="shared" si="130"/>
        <v>0</v>
      </c>
      <c r="E237" s="49">
        <f t="shared" si="131"/>
        <v>0</v>
      </c>
      <c r="F237" s="49">
        <f t="shared" si="132"/>
        <v>0</v>
      </c>
      <c r="G237" s="49">
        <f t="shared" si="133"/>
        <v>0</v>
      </c>
      <c r="H237" s="49">
        <f t="shared" si="134"/>
        <v>0</v>
      </c>
      <c r="I237" s="4" t="b">
        <f t="shared" si="135"/>
        <v>1</v>
      </c>
      <c r="L237" s="4">
        <f t="shared" si="124"/>
        <v>0</v>
      </c>
      <c r="M237" s="4">
        <f>IFERROR(VLOOKUP($A237,'서부영업본부 IU'!$A:$G,3,FALSE),0)</f>
        <v>0</v>
      </c>
      <c r="N237" s="4">
        <f>IFERROR(VLOOKUP($A237,'서부영업본부 IU'!$A:$G,4,FALSE),0)</f>
        <v>0</v>
      </c>
      <c r="O237" s="4">
        <f>IFERROR(VLOOKUP($A237,'서부영업본부 IU'!$A:$G,5,FALSE),0)</f>
        <v>0</v>
      </c>
      <c r="P237" s="4">
        <f>IFERROR(VLOOKUP($A237,'서부영업본부 IU'!$A:$G,6,FALSE),0)</f>
        <v>0</v>
      </c>
      <c r="Q237" s="4">
        <f>IFERROR(VLOOKUP($A237,'서부영업본부 IU'!$A:$G,7,FALSE),0)</f>
        <v>0</v>
      </c>
      <c r="R237" s="4" t="b">
        <f t="shared" si="136"/>
        <v>1</v>
      </c>
      <c r="U237" s="7">
        <f t="shared" si="137"/>
        <v>0</v>
      </c>
      <c r="V237" s="4">
        <f t="shared" si="125"/>
        <v>0</v>
      </c>
      <c r="W237" s="4">
        <f t="shared" si="126"/>
        <v>0</v>
      </c>
      <c r="X237" s="4">
        <f t="shared" si="127"/>
        <v>0</v>
      </c>
      <c r="Y237" s="4">
        <f t="shared" si="128"/>
        <v>0</v>
      </c>
      <c r="Z237" s="4" t="b">
        <f t="shared" si="138"/>
        <v>1</v>
      </c>
    </row>
    <row r="238" spans="1:26" ht="16" x14ac:dyDescent="0.25">
      <c r="A238" s="23" t="s">
        <v>179</v>
      </c>
      <c r="B238" s="49">
        <f t="shared" si="139"/>
        <v>0</v>
      </c>
      <c r="C238" s="49">
        <f t="shared" si="129"/>
        <v>0</v>
      </c>
      <c r="D238" s="49">
        <f t="shared" si="130"/>
        <v>0</v>
      </c>
      <c r="E238" s="49">
        <f t="shared" si="131"/>
        <v>0</v>
      </c>
      <c r="F238" s="49">
        <f t="shared" si="132"/>
        <v>0</v>
      </c>
      <c r="G238" s="49">
        <f t="shared" si="133"/>
        <v>0</v>
      </c>
      <c r="H238" s="49">
        <f t="shared" si="134"/>
        <v>0</v>
      </c>
      <c r="I238" s="4" t="b">
        <f t="shared" si="135"/>
        <v>1</v>
      </c>
      <c r="L238" s="4">
        <f t="shared" si="124"/>
        <v>0</v>
      </c>
      <c r="M238" s="4">
        <f>IFERROR(VLOOKUP($A238,'서부영업본부 IU'!$A:$G,3,FALSE),0)</f>
        <v>0</v>
      </c>
      <c r="N238" s="4">
        <f>IFERROR(VLOOKUP($A238,'서부영업본부 IU'!$A:$G,4,FALSE),0)</f>
        <v>0</v>
      </c>
      <c r="O238" s="4">
        <f>IFERROR(VLOOKUP($A238,'서부영업본부 IU'!$A:$G,5,FALSE),0)</f>
        <v>0</v>
      </c>
      <c r="P238" s="4">
        <f>IFERROR(VLOOKUP($A238,'서부영업본부 IU'!$A:$G,6,FALSE),0)</f>
        <v>0</v>
      </c>
      <c r="Q238" s="4">
        <f>IFERROR(VLOOKUP($A238,'서부영업본부 IU'!$A:$G,7,FALSE),0)</f>
        <v>0</v>
      </c>
      <c r="R238" s="4" t="b">
        <f t="shared" si="136"/>
        <v>1</v>
      </c>
      <c r="U238" s="7">
        <f t="shared" si="137"/>
        <v>0</v>
      </c>
      <c r="V238" s="4">
        <f t="shared" si="125"/>
        <v>0</v>
      </c>
      <c r="W238" s="4">
        <f t="shared" si="126"/>
        <v>0</v>
      </c>
      <c r="X238" s="4">
        <f t="shared" si="127"/>
        <v>0</v>
      </c>
      <c r="Y238" s="4">
        <f t="shared" si="128"/>
        <v>0</v>
      </c>
      <c r="Z238" s="4" t="b">
        <f t="shared" si="138"/>
        <v>1</v>
      </c>
    </row>
    <row r="239" spans="1:26" ht="16" x14ac:dyDescent="0.25">
      <c r="A239" s="23" t="s">
        <v>180</v>
      </c>
      <c r="B239" s="49">
        <f t="shared" si="139"/>
        <v>0</v>
      </c>
      <c r="C239" s="49">
        <f t="shared" si="129"/>
        <v>0</v>
      </c>
      <c r="D239" s="49">
        <f t="shared" si="130"/>
        <v>0</v>
      </c>
      <c r="E239" s="49">
        <f t="shared" si="131"/>
        <v>0</v>
      </c>
      <c r="F239" s="49">
        <f t="shared" si="132"/>
        <v>0</v>
      </c>
      <c r="G239" s="49">
        <f t="shared" si="133"/>
        <v>0</v>
      </c>
      <c r="H239" s="49">
        <f t="shared" si="134"/>
        <v>0</v>
      </c>
      <c r="I239" s="4" t="b">
        <f t="shared" si="135"/>
        <v>1</v>
      </c>
      <c r="L239" s="4">
        <f t="shared" si="124"/>
        <v>0</v>
      </c>
      <c r="M239" s="4">
        <f>IFERROR(VLOOKUP($A239,'서부영업본부 IU'!$A:$G,3,FALSE),0)</f>
        <v>0</v>
      </c>
      <c r="N239" s="4">
        <f>IFERROR(VLOOKUP($A239,'서부영업본부 IU'!$A:$G,4,FALSE),0)</f>
        <v>0</v>
      </c>
      <c r="O239" s="4">
        <f>IFERROR(VLOOKUP($A239,'서부영업본부 IU'!$A:$G,5,FALSE),0)</f>
        <v>0</v>
      </c>
      <c r="P239" s="4">
        <f>IFERROR(VLOOKUP($A239,'서부영업본부 IU'!$A:$G,6,FALSE),0)</f>
        <v>0</v>
      </c>
      <c r="Q239" s="4">
        <f>IFERROR(VLOOKUP($A239,'서부영업본부 IU'!$A:$G,7,FALSE),0)</f>
        <v>0</v>
      </c>
      <c r="R239" s="4" t="b">
        <f t="shared" si="136"/>
        <v>1</v>
      </c>
      <c r="U239" s="7">
        <f t="shared" si="137"/>
        <v>0</v>
      </c>
      <c r="V239" s="4">
        <f t="shared" si="125"/>
        <v>0</v>
      </c>
      <c r="W239" s="4">
        <f t="shared" si="126"/>
        <v>0</v>
      </c>
      <c r="X239" s="4">
        <f t="shared" si="127"/>
        <v>0</v>
      </c>
      <c r="Y239" s="4">
        <f t="shared" si="128"/>
        <v>0</v>
      </c>
      <c r="Z239" s="4" t="b">
        <f t="shared" si="138"/>
        <v>1</v>
      </c>
    </row>
    <row r="240" spans="1:26" ht="16" x14ac:dyDescent="0.25">
      <c r="A240" s="23" t="s">
        <v>335</v>
      </c>
      <c r="B240" s="49">
        <f t="shared" ref="B240" si="142">L240</f>
        <v>0</v>
      </c>
      <c r="C240" s="49">
        <f t="shared" si="129"/>
        <v>0</v>
      </c>
      <c r="D240" s="49">
        <f t="shared" si="130"/>
        <v>0</v>
      </c>
      <c r="E240" s="49">
        <f t="shared" si="131"/>
        <v>0</v>
      </c>
      <c r="F240" s="49">
        <f t="shared" si="132"/>
        <v>0</v>
      </c>
      <c r="G240" s="49">
        <f t="shared" si="133"/>
        <v>0</v>
      </c>
      <c r="H240" s="49">
        <f t="shared" si="134"/>
        <v>0</v>
      </c>
      <c r="I240" s="4" t="b">
        <f t="shared" si="135"/>
        <v>1</v>
      </c>
      <c r="L240" s="4">
        <f t="shared" si="124"/>
        <v>0</v>
      </c>
      <c r="M240" s="4">
        <f>IFERROR(VLOOKUP($A240,'서부영업본부 IU'!$A:$G,3,FALSE),0)</f>
        <v>0</v>
      </c>
      <c r="N240" s="4">
        <f>IFERROR(VLOOKUP($A240,'서부영업본부 IU'!$A:$G,4,FALSE),0)</f>
        <v>0</v>
      </c>
      <c r="O240" s="4">
        <f>IFERROR(VLOOKUP($A240,'서부영업본부 IU'!$A:$G,5,FALSE),0)</f>
        <v>0</v>
      </c>
      <c r="P240" s="4">
        <f>IFERROR(VLOOKUP($A240,'서부영업본부 IU'!$A:$G,6,FALSE),0)</f>
        <v>0</v>
      </c>
      <c r="Q240" s="4">
        <f>IFERROR(VLOOKUP($A240,'서부영업본부 IU'!$A:$G,7,FALSE),0)</f>
        <v>0</v>
      </c>
      <c r="R240" s="4" t="b">
        <f t="shared" si="136"/>
        <v>1</v>
      </c>
      <c r="U240" s="7">
        <f t="shared" si="137"/>
        <v>0</v>
      </c>
      <c r="V240" s="4">
        <f t="shared" si="125"/>
        <v>0</v>
      </c>
      <c r="W240" s="4">
        <f t="shared" si="126"/>
        <v>0</v>
      </c>
      <c r="X240" s="4">
        <f t="shared" si="127"/>
        <v>0</v>
      </c>
      <c r="Y240" s="4">
        <f t="shared" si="128"/>
        <v>0</v>
      </c>
      <c r="Z240" s="4" t="b">
        <f t="shared" si="138"/>
        <v>1</v>
      </c>
    </row>
    <row r="241" spans="1:26" ht="16" x14ac:dyDescent="0.25">
      <c r="A241" s="23" t="s">
        <v>251</v>
      </c>
      <c r="B241" s="49">
        <f t="shared" si="139"/>
        <v>0</v>
      </c>
      <c r="C241" s="49">
        <f t="shared" si="129"/>
        <v>0</v>
      </c>
      <c r="D241" s="49">
        <f t="shared" si="130"/>
        <v>0</v>
      </c>
      <c r="E241" s="49">
        <f t="shared" si="131"/>
        <v>0</v>
      </c>
      <c r="F241" s="49">
        <f t="shared" si="132"/>
        <v>0</v>
      </c>
      <c r="G241" s="49">
        <f t="shared" si="133"/>
        <v>0</v>
      </c>
      <c r="H241" s="49">
        <f t="shared" si="134"/>
        <v>0</v>
      </c>
      <c r="I241" s="4" t="b">
        <f t="shared" si="135"/>
        <v>1</v>
      </c>
      <c r="L241" s="4">
        <f t="shared" si="124"/>
        <v>0</v>
      </c>
      <c r="M241" s="4">
        <f>IFERROR(VLOOKUP($A241,'서부영업본부 IU'!$A:$G,3,FALSE),0)</f>
        <v>0</v>
      </c>
      <c r="N241" s="4">
        <f>IFERROR(VLOOKUP($A241,'서부영업본부 IU'!$A:$G,4,FALSE),0)</f>
        <v>0</v>
      </c>
      <c r="O241" s="4">
        <f>IFERROR(VLOOKUP($A241,'서부영업본부 IU'!$A:$G,5,FALSE),0)</f>
        <v>0</v>
      </c>
      <c r="P241" s="4">
        <f>IFERROR(VLOOKUP($A241,'서부영업본부 IU'!$A:$G,6,FALSE),0)</f>
        <v>0</v>
      </c>
      <c r="Q241" s="4">
        <f>IFERROR(VLOOKUP($A241,'서부영업본부 IU'!$A:$G,7,FALSE),0)</f>
        <v>0</v>
      </c>
      <c r="R241" s="4" t="b">
        <f t="shared" si="136"/>
        <v>1</v>
      </c>
      <c r="U241" s="7">
        <f t="shared" si="137"/>
        <v>0</v>
      </c>
      <c r="V241" s="4">
        <f t="shared" si="125"/>
        <v>0</v>
      </c>
      <c r="W241" s="4">
        <f t="shared" si="126"/>
        <v>0</v>
      </c>
      <c r="X241" s="4">
        <f t="shared" si="127"/>
        <v>0</v>
      </c>
      <c r="Y241" s="4">
        <f t="shared" si="128"/>
        <v>0</v>
      </c>
      <c r="Z241" s="4" t="b">
        <f t="shared" si="138"/>
        <v>1</v>
      </c>
    </row>
    <row r="242" spans="1:26" ht="16" x14ac:dyDescent="0.25">
      <c r="A242" s="112" t="s">
        <v>283</v>
      </c>
      <c r="B242" s="49">
        <f t="shared" ref="B242" si="143">L242</f>
        <v>0</v>
      </c>
      <c r="C242" s="49">
        <f t="shared" si="129"/>
        <v>0</v>
      </c>
      <c r="D242" s="49">
        <f t="shared" si="130"/>
        <v>0</v>
      </c>
      <c r="E242" s="49">
        <f t="shared" si="131"/>
        <v>0</v>
      </c>
      <c r="F242" s="49">
        <f t="shared" si="132"/>
        <v>0</v>
      </c>
      <c r="G242" s="49">
        <f t="shared" si="133"/>
        <v>0</v>
      </c>
      <c r="H242" s="49">
        <f t="shared" si="134"/>
        <v>0</v>
      </c>
      <c r="I242" s="4" t="b">
        <f t="shared" si="135"/>
        <v>1</v>
      </c>
      <c r="L242" s="4">
        <f t="shared" si="124"/>
        <v>0</v>
      </c>
      <c r="M242" s="4">
        <f>IFERROR(VLOOKUP($A242,'서부영업본부 IU'!$A:$G,3,FALSE),0)</f>
        <v>0</v>
      </c>
      <c r="N242" s="4">
        <f>IFERROR(VLOOKUP($A242,'서부영업본부 IU'!$A:$G,4,FALSE),0)</f>
        <v>0</v>
      </c>
      <c r="O242" s="4">
        <f>IFERROR(VLOOKUP($A242,'서부영업본부 IU'!$A:$G,5,FALSE),0)</f>
        <v>0</v>
      </c>
      <c r="P242" s="4">
        <f>IFERROR(VLOOKUP($A242,'서부영업본부 IU'!$A:$G,6,FALSE),0)</f>
        <v>0</v>
      </c>
      <c r="Q242" s="4">
        <f>IFERROR(VLOOKUP($A242,'서부영업본부 IU'!$A:$G,7,FALSE),0)</f>
        <v>0</v>
      </c>
      <c r="R242" s="4" t="b">
        <f t="shared" si="136"/>
        <v>1</v>
      </c>
      <c r="U242" s="7">
        <f t="shared" si="137"/>
        <v>0</v>
      </c>
      <c r="V242" s="4">
        <f t="shared" si="125"/>
        <v>0</v>
      </c>
      <c r="W242" s="4">
        <f t="shared" si="126"/>
        <v>0</v>
      </c>
      <c r="X242" s="4">
        <f t="shared" si="127"/>
        <v>0</v>
      </c>
      <c r="Y242" s="4">
        <f t="shared" si="128"/>
        <v>0</v>
      </c>
      <c r="Z242" s="4" t="b">
        <f t="shared" si="138"/>
        <v>1</v>
      </c>
    </row>
    <row r="243" spans="1:26" ht="16" x14ac:dyDescent="0.25">
      <c r="A243" s="56" t="s">
        <v>302</v>
      </c>
      <c r="B243" s="49">
        <f t="shared" ref="B243" si="144">L243</f>
        <v>0</v>
      </c>
      <c r="C243" s="49">
        <f t="shared" si="129"/>
        <v>0</v>
      </c>
      <c r="D243" s="49">
        <f t="shared" si="130"/>
        <v>0</v>
      </c>
      <c r="E243" s="49">
        <f t="shared" si="131"/>
        <v>0</v>
      </c>
      <c r="F243" s="49">
        <f t="shared" si="132"/>
        <v>0</v>
      </c>
      <c r="G243" s="49">
        <f t="shared" si="133"/>
        <v>0</v>
      </c>
      <c r="H243" s="49">
        <f t="shared" si="134"/>
        <v>0</v>
      </c>
      <c r="I243" s="4" t="b">
        <f t="shared" si="135"/>
        <v>1</v>
      </c>
      <c r="L243" s="4">
        <f t="shared" si="124"/>
        <v>0</v>
      </c>
      <c r="M243" s="4">
        <f>IFERROR(VLOOKUP($A243,'서부영업본부 IU'!$A:$G,3,FALSE),0)</f>
        <v>0</v>
      </c>
      <c r="N243" s="4">
        <f>IFERROR(VLOOKUP($A243,'서부영업본부 IU'!$A:$G,4,FALSE),0)</f>
        <v>0</v>
      </c>
      <c r="O243" s="4">
        <f>IFERROR(VLOOKUP($A243,'서부영업본부 IU'!$A:$G,5,FALSE),0)</f>
        <v>0</v>
      </c>
      <c r="P243" s="4">
        <f>IFERROR(VLOOKUP($A243,'서부영업본부 IU'!$A:$G,6,FALSE),0)</f>
        <v>0</v>
      </c>
      <c r="Q243" s="4">
        <f>IFERROR(VLOOKUP($A243,'서부영업본부 IU'!$A:$G,7,FALSE),0)</f>
        <v>0</v>
      </c>
      <c r="R243" s="4" t="b">
        <f t="shared" si="136"/>
        <v>1</v>
      </c>
      <c r="U243" s="7">
        <f t="shared" si="137"/>
        <v>0</v>
      </c>
      <c r="V243" s="4">
        <f t="shared" si="125"/>
        <v>0</v>
      </c>
      <c r="W243" s="4">
        <f t="shared" si="126"/>
        <v>0</v>
      </c>
      <c r="X243" s="4">
        <f t="shared" si="127"/>
        <v>0</v>
      </c>
      <c r="Y243" s="4">
        <f t="shared" si="128"/>
        <v>0</v>
      </c>
      <c r="Z243" s="4" t="b">
        <f t="shared" si="138"/>
        <v>1</v>
      </c>
    </row>
    <row r="244" spans="1:26" ht="16" x14ac:dyDescent="0.25">
      <c r="A244" s="23" t="s">
        <v>181</v>
      </c>
      <c r="B244" s="49">
        <f t="shared" si="139"/>
        <v>0</v>
      </c>
      <c r="C244" s="49">
        <f t="shared" si="129"/>
        <v>0</v>
      </c>
      <c r="D244" s="49">
        <f t="shared" si="130"/>
        <v>0</v>
      </c>
      <c r="E244" s="49">
        <f t="shared" si="131"/>
        <v>0</v>
      </c>
      <c r="F244" s="49">
        <f t="shared" si="132"/>
        <v>0</v>
      </c>
      <c r="G244" s="49">
        <f t="shared" si="133"/>
        <v>0</v>
      </c>
      <c r="H244" s="49">
        <f t="shared" si="134"/>
        <v>0</v>
      </c>
      <c r="I244" s="4" t="b">
        <f t="shared" si="135"/>
        <v>1</v>
      </c>
      <c r="L244" s="4">
        <f t="shared" si="124"/>
        <v>0</v>
      </c>
      <c r="M244" s="4">
        <f>IFERROR(VLOOKUP($A244,'서부영업본부 IU'!$A:$G,3,FALSE),0)</f>
        <v>0</v>
      </c>
      <c r="N244" s="4">
        <f>IFERROR(VLOOKUP($A244,'서부영업본부 IU'!$A:$G,4,FALSE),0)</f>
        <v>0</v>
      </c>
      <c r="O244" s="4">
        <f>IFERROR(VLOOKUP($A244,'서부영업본부 IU'!$A:$G,5,FALSE),0)</f>
        <v>0</v>
      </c>
      <c r="P244" s="4">
        <f>IFERROR(VLOOKUP($A244,'서부영업본부 IU'!$A:$G,6,FALSE),0)</f>
        <v>0</v>
      </c>
      <c r="Q244" s="4">
        <f>IFERROR(VLOOKUP($A244,'서부영업본부 IU'!$A:$G,7,FALSE),0)</f>
        <v>0</v>
      </c>
      <c r="R244" s="4" t="b">
        <f t="shared" si="136"/>
        <v>1</v>
      </c>
      <c r="U244" s="7">
        <f t="shared" si="137"/>
        <v>0</v>
      </c>
      <c r="V244" s="4">
        <f t="shared" si="125"/>
        <v>0</v>
      </c>
      <c r="W244" s="4">
        <f t="shared" si="126"/>
        <v>0</v>
      </c>
      <c r="X244" s="4">
        <f t="shared" si="127"/>
        <v>0</v>
      </c>
      <c r="Y244" s="4">
        <f t="shared" si="128"/>
        <v>0</v>
      </c>
      <c r="Z244" s="4" t="b">
        <f t="shared" si="138"/>
        <v>1</v>
      </c>
    </row>
    <row r="245" spans="1:26" ht="16" x14ac:dyDescent="0.25">
      <c r="A245" s="23" t="s">
        <v>252</v>
      </c>
      <c r="B245" s="49">
        <f t="shared" si="139"/>
        <v>0</v>
      </c>
      <c r="C245" s="49">
        <f t="shared" si="129"/>
        <v>0</v>
      </c>
      <c r="D245" s="49">
        <f t="shared" si="130"/>
        <v>0</v>
      </c>
      <c r="E245" s="49">
        <f t="shared" si="131"/>
        <v>0</v>
      </c>
      <c r="F245" s="49">
        <f t="shared" si="132"/>
        <v>0</v>
      </c>
      <c r="G245" s="49">
        <f t="shared" si="133"/>
        <v>0</v>
      </c>
      <c r="H245" s="49">
        <f t="shared" si="134"/>
        <v>0</v>
      </c>
      <c r="I245" s="4" t="b">
        <f t="shared" si="135"/>
        <v>1</v>
      </c>
      <c r="L245" s="4">
        <f t="shared" si="124"/>
        <v>0</v>
      </c>
      <c r="M245" s="4">
        <f>IFERROR(VLOOKUP($A245,'서부영업본부 IU'!$A:$G,3,FALSE),0)</f>
        <v>0</v>
      </c>
      <c r="N245" s="4">
        <f>IFERROR(VLOOKUP($A245,'서부영업본부 IU'!$A:$G,4,FALSE),0)</f>
        <v>0</v>
      </c>
      <c r="O245" s="4">
        <f>IFERROR(VLOOKUP($A245,'서부영업본부 IU'!$A:$G,5,FALSE),0)</f>
        <v>0</v>
      </c>
      <c r="P245" s="4">
        <f>IFERROR(VLOOKUP($A245,'서부영업본부 IU'!$A:$G,6,FALSE),0)</f>
        <v>0</v>
      </c>
      <c r="Q245" s="4">
        <f>IFERROR(VLOOKUP($A245,'서부영업본부 IU'!$A:$G,7,FALSE),0)</f>
        <v>0</v>
      </c>
      <c r="R245" s="4" t="b">
        <f t="shared" si="136"/>
        <v>1</v>
      </c>
      <c r="U245" s="7">
        <f t="shared" si="137"/>
        <v>0</v>
      </c>
      <c r="V245" s="4">
        <f t="shared" si="125"/>
        <v>0</v>
      </c>
      <c r="W245" s="4">
        <f t="shared" si="126"/>
        <v>0</v>
      </c>
      <c r="X245" s="4">
        <f t="shared" si="127"/>
        <v>0</v>
      </c>
      <c r="Y245" s="4">
        <f t="shared" si="128"/>
        <v>0</v>
      </c>
      <c r="Z245" s="4" t="b">
        <f t="shared" si="138"/>
        <v>1</v>
      </c>
    </row>
    <row r="246" spans="1:26" ht="16" x14ac:dyDescent="0.25">
      <c r="A246" s="24" t="s">
        <v>116</v>
      </c>
      <c r="B246" s="49">
        <f t="shared" si="139"/>
        <v>0</v>
      </c>
      <c r="C246" s="49">
        <f t="shared" si="129"/>
        <v>0</v>
      </c>
      <c r="D246" s="49">
        <f t="shared" si="130"/>
        <v>0</v>
      </c>
      <c r="E246" s="49">
        <f t="shared" si="131"/>
        <v>0</v>
      </c>
      <c r="F246" s="49">
        <f t="shared" si="132"/>
        <v>0</v>
      </c>
      <c r="G246" s="49">
        <f t="shared" si="133"/>
        <v>0</v>
      </c>
      <c r="H246" s="49">
        <f t="shared" si="134"/>
        <v>0</v>
      </c>
      <c r="I246" s="4" t="b">
        <f t="shared" si="135"/>
        <v>1</v>
      </c>
      <c r="L246" s="4">
        <f t="shared" si="124"/>
        <v>0</v>
      </c>
      <c r="M246" s="4">
        <f>IFERROR(VLOOKUP($A246,'서부영업본부 IU'!$A:$G,3,FALSE),0)</f>
        <v>0</v>
      </c>
      <c r="N246" s="4">
        <f>IFERROR(VLOOKUP($A246,'서부영업본부 IU'!$A:$G,4,FALSE),0)</f>
        <v>0</v>
      </c>
      <c r="O246" s="4">
        <f>IFERROR(VLOOKUP($A246,'서부영업본부 IU'!$A:$G,5,FALSE),0)</f>
        <v>0</v>
      </c>
      <c r="P246" s="4">
        <f>IFERROR(VLOOKUP($A246,'서부영업본부 IU'!$A:$G,6,FALSE),0)</f>
        <v>0</v>
      </c>
      <c r="Q246" s="4">
        <f>IFERROR(VLOOKUP($A246,'서부영업본부 IU'!$A:$G,7,FALSE),0)</f>
        <v>0</v>
      </c>
      <c r="R246" s="4" t="b">
        <f t="shared" si="136"/>
        <v>1</v>
      </c>
      <c r="U246" s="7">
        <f t="shared" si="137"/>
        <v>0</v>
      </c>
      <c r="V246" s="4">
        <f t="shared" si="125"/>
        <v>0</v>
      </c>
      <c r="W246" s="4">
        <f t="shared" si="126"/>
        <v>0</v>
      </c>
      <c r="X246" s="4">
        <f t="shared" si="127"/>
        <v>0</v>
      </c>
      <c r="Y246" s="4">
        <f t="shared" si="128"/>
        <v>0</v>
      </c>
      <c r="Z246" s="4" t="b">
        <f t="shared" si="138"/>
        <v>1</v>
      </c>
    </row>
    <row r="247" spans="1:26" ht="16" x14ac:dyDescent="0.25">
      <c r="A247" s="23" t="s">
        <v>182</v>
      </c>
      <c r="B247" s="49">
        <f t="shared" si="139"/>
        <v>0</v>
      </c>
      <c r="C247" s="49">
        <f t="shared" si="129"/>
        <v>0</v>
      </c>
      <c r="D247" s="49">
        <f t="shared" si="130"/>
        <v>0</v>
      </c>
      <c r="E247" s="49">
        <f t="shared" si="131"/>
        <v>0</v>
      </c>
      <c r="F247" s="49">
        <f t="shared" si="132"/>
        <v>0</v>
      </c>
      <c r="G247" s="49">
        <f t="shared" si="133"/>
        <v>0</v>
      </c>
      <c r="H247" s="49">
        <f t="shared" si="134"/>
        <v>0</v>
      </c>
      <c r="I247" s="4" t="b">
        <f t="shared" si="135"/>
        <v>1</v>
      </c>
      <c r="L247" s="4">
        <f t="shared" si="124"/>
        <v>0</v>
      </c>
      <c r="M247" s="4">
        <f>IFERROR(VLOOKUP($A247,'서부영업본부 IU'!$A:$G,3,FALSE),0)</f>
        <v>0</v>
      </c>
      <c r="N247" s="4">
        <f>IFERROR(VLOOKUP($A247,'서부영업본부 IU'!$A:$G,4,FALSE),0)</f>
        <v>0</v>
      </c>
      <c r="O247" s="4">
        <f>IFERROR(VLOOKUP($A247,'서부영업본부 IU'!$A:$G,5,FALSE),0)</f>
        <v>0</v>
      </c>
      <c r="P247" s="4">
        <f>IFERROR(VLOOKUP($A247,'서부영업본부 IU'!$A:$G,6,FALSE),0)</f>
        <v>0</v>
      </c>
      <c r="Q247" s="4">
        <f>IFERROR(VLOOKUP($A247,'서부영업본부 IU'!$A:$G,7,FALSE),0)</f>
        <v>0</v>
      </c>
      <c r="R247" s="4" t="b">
        <f t="shared" si="136"/>
        <v>1</v>
      </c>
      <c r="U247" s="7">
        <f t="shared" si="137"/>
        <v>0</v>
      </c>
      <c r="V247" s="4">
        <f t="shared" si="125"/>
        <v>0</v>
      </c>
      <c r="W247" s="4">
        <f t="shared" si="126"/>
        <v>0</v>
      </c>
      <c r="X247" s="4">
        <f t="shared" si="127"/>
        <v>0</v>
      </c>
      <c r="Y247" s="4">
        <f t="shared" si="128"/>
        <v>0</v>
      </c>
      <c r="Z247" s="4" t="b">
        <f t="shared" si="138"/>
        <v>1</v>
      </c>
    </row>
    <row r="248" spans="1:26" ht="16" x14ac:dyDescent="0.25">
      <c r="A248" s="23" t="s">
        <v>328</v>
      </c>
      <c r="B248" s="49">
        <f t="shared" ref="B248:B249" si="145">L248</f>
        <v>0</v>
      </c>
      <c r="C248" s="49">
        <f t="shared" si="129"/>
        <v>0</v>
      </c>
      <c r="D248" s="49">
        <f t="shared" si="130"/>
        <v>0</v>
      </c>
      <c r="E248" s="49">
        <f t="shared" si="131"/>
        <v>0</v>
      </c>
      <c r="F248" s="49">
        <f t="shared" si="132"/>
        <v>0</v>
      </c>
      <c r="G248" s="49">
        <f t="shared" si="133"/>
        <v>0</v>
      </c>
      <c r="H248" s="49">
        <f t="shared" si="134"/>
        <v>0</v>
      </c>
      <c r="I248" s="4" t="b">
        <f t="shared" si="135"/>
        <v>1</v>
      </c>
      <c r="L248" s="4">
        <f t="shared" si="124"/>
        <v>0</v>
      </c>
      <c r="M248" s="4">
        <f>IFERROR(VLOOKUP($A248,'서부영업본부 IU'!$A:$G,3,FALSE),0)</f>
        <v>0</v>
      </c>
      <c r="N248" s="4">
        <f>IFERROR(VLOOKUP($A248,'서부영업본부 IU'!$A:$G,4,FALSE),0)</f>
        <v>0</v>
      </c>
      <c r="O248" s="4">
        <f>IFERROR(VLOOKUP($A248,'서부영업본부 IU'!$A:$G,5,FALSE),0)</f>
        <v>0</v>
      </c>
      <c r="P248" s="4">
        <f>IFERROR(VLOOKUP($A248,'서부영업본부 IU'!$A:$G,6,FALSE),0)</f>
        <v>0</v>
      </c>
      <c r="Q248" s="4">
        <f>IFERROR(VLOOKUP($A248,'서부영업본부 IU'!$A:$G,7,FALSE),0)</f>
        <v>0</v>
      </c>
      <c r="R248" s="4" t="b">
        <f t="shared" si="136"/>
        <v>1</v>
      </c>
      <c r="U248" s="7">
        <f t="shared" si="137"/>
        <v>0</v>
      </c>
      <c r="V248" s="4">
        <f t="shared" si="125"/>
        <v>0</v>
      </c>
      <c r="W248" s="4">
        <f t="shared" si="126"/>
        <v>0</v>
      </c>
      <c r="X248" s="4">
        <f t="shared" si="127"/>
        <v>0</v>
      </c>
      <c r="Y248" s="4">
        <f t="shared" si="128"/>
        <v>0</v>
      </c>
      <c r="Z248" s="4" t="b">
        <f t="shared" si="138"/>
        <v>1</v>
      </c>
    </row>
    <row r="249" spans="1:26" ht="16" x14ac:dyDescent="0.25">
      <c r="A249" s="23" t="s">
        <v>329</v>
      </c>
      <c r="B249" s="49">
        <f t="shared" si="145"/>
        <v>0</v>
      </c>
      <c r="C249" s="49">
        <f t="shared" si="129"/>
        <v>0</v>
      </c>
      <c r="D249" s="49">
        <f t="shared" si="130"/>
        <v>0</v>
      </c>
      <c r="E249" s="49">
        <f t="shared" si="131"/>
        <v>0</v>
      </c>
      <c r="F249" s="49">
        <f t="shared" si="132"/>
        <v>0</v>
      </c>
      <c r="G249" s="49">
        <f t="shared" si="133"/>
        <v>0</v>
      </c>
      <c r="H249" s="49">
        <f t="shared" si="134"/>
        <v>0</v>
      </c>
      <c r="I249" s="4" t="b">
        <f t="shared" si="135"/>
        <v>1</v>
      </c>
      <c r="L249" s="4">
        <f t="shared" si="124"/>
        <v>0</v>
      </c>
      <c r="M249" s="4">
        <f>IFERROR(VLOOKUP($A249,'서부영업본부 IU'!$A:$G,3,FALSE),0)</f>
        <v>0</v>
      </c>
      <c r="N249" s="4">
        <f>IFERROR(VLOOKUP($A249,'서부영업본부 IU'!$A:$G,4,FALSE),0)</f>
        <v>0</v>
      </c>
      <c r="O249" s="4">
        <f>IFERROR(VLOOKUP($A249,'서부영업본부 IU'!$A:$G,5,FALSE),0)</f>
        <v>0</v>
      </c>
      <c r="P249" s="4">
        <f>IFERROR(VLOOKUP($A249,'서부영업본부 IU'!$A:$G,6,FALSE),0)</f>
        <v>0</v>
      </c>
      <c r="Q249" s="4">
        <f>IFERROR(VLOOKUP($A249,'서부영업본부 IU'!$A:$G,7,FALSE),0)</f>
        <v>0</v>
      </c>
      <c r="R249" s="4" t="b">
        <f t="shared" si="136"/>
        <v>1</v>
      </c>
      <c r="U249" s="7">
        <f t="shared" si="137"/>
        <v>0</v>
      </c>
      <c r="V249" s="4">
        <f t="shared" si="125"/>
        <v>0</v>
      </c>
      <c r="W249" s="4">
        <f t="shared" si="126"/>
        <v>0</v>
      </c>
      <c r="X249" s="4">
        <f t="shared" si="127"/>
        <v>0</v>
      </c>
      <c r="Y249" s="4">
        <f t="shared" si="128"/>
        <v>0</v>
      </c>
      <c r="Z249" s="4" t="b">
        <f t="shared" si="138"/>
        <v>1</v>
      </c>
    </row>
    <row r="250" spans="1:26" ht="16" x14ac:dyDescent="0.25">
      <c r="A250" s="23" t="s">
        <v>253</v>
      </c>
      <c r="B250" s="49">
        <f t="shared" si="139"/>
        <v>0</v>
      </c>
      <c r="C250" s="49">
        <f t="shared" si="129"/>
        <v>0</v>
      </c>
      <c r="D250" s="49">
        <f t="shared" si="130"/>
        <v>0</v>
      </c>
      <c r="E250" s="49">
        <f t="shared" si="131"/>
        <v>0</v>
      </c>
      <c r="F250" s="49">
        <f t="shared" si="132"/>
        <v>0</v>
      </c>
      <c r="G250" s="49">
        <f t="shared" si="133"/>
        <v>0</v>
      </c>
      <c r="H250" s="49">
        <f t="shared" si="134"/>
        <v>0</v>
      </c>
      <c r="I250" s="4" t="b">
        <f t="shared" si="135"/>
        <v>1</v>
      </c>
      <c r="L250" s="4">
        <f t="shared" si="124"/>
        <v>0</v>
      </c>
      <c r="M250" s="4">
        <f>IFERROR(VLOOKUP($A250,'서부영업본부 IU'!$A:$G,3,FALSE),0)</f>
        <v>0</v>
      </c>
      <c r="N250" s="4">
        <f>IFERROR(VLOOKUP($A250,'서부영업본부 IU'!$A:$G,4,FALSE),0)</f>
        <v>0</v>
      </c>
      <c r="O250" s="4">
        <f>IFERROR(VLOOKUP($A250,'서부영업본부 IU'!$A:$G,5,FALSE),0)</f>
        <v>0</v>
      </c>
      <c r="P250" s="4">
        <f>IFERROR(VLOOKUP($A250,'서부영업본부 IU'!$A:$G,6,FALSE),0)</f>
        <v>0</v>
      </c>
      <c r="Q250" s="4">
        <f>IFERROR(VLOOKUP($A250,'서부영업본부 IU'!$A:$G,7,FALSE),0)</f>
        <v>0</v>
      </c>
      <c r="R250" s="4" t="b">
        <f t="shared" si="136"/>
        <v>1</v>
      </c>
      <c r="U250" s="7">
        <f t="shared" si="137"/>
        <v>0</v>
      </c>
      <c r="V250" s="4">
        <f t="shared" si="125"/>
        <v>0</v>
      </c>
      <c r="W250" s="4">
        <f t="shared" si="126"/>
        <v>0</v>
      </c>
      <c r="X250" s="4">
        <f t="shared" si="127"/>
        <v>0</v>
      </c>
      <c r="Y250" s="4">
        <f t="shared" si="128"/>
        <v>0</v>
      </c>
      <c r="Z250" s="4" t="b">
        <f t="shared" si="138"/>
        <v>1</v>
      </c>
    </row>
    <row r="251" spans="1:26" ht="16" x14ac:dyDescent="0.25">
      <c r="A251" s="23" t="s">
        <v>254</v>
      </c>
      <c r="B251" s="49">
        <f t="shared" si="139"/>
        <v>0</v>
      </c>
      <c r="C251" s="49">
        <f t="shared" si="129"/>
        <v>0</v>
      </c>
      <c r="D251" s="49">
        <f t="shared" si="130"/>
        <v>0</v>
      </c>
      <c r="E251" s="49">
        <f t="shared" si="131"/>
        <v>0</v>
      </c>
      <c r="F251" s="49">
        <f t="shared" si="132"/>
        <v>0</v>
      </c>
      <c r="G251" s="49">
        <f t="shared" si="133"/>
        <v>0</v>
      </c>
      <c r="H251" s="49">
        <f t="shared" si="134"/>
        <v>0</v>
      </c>
      <c r="I251" s="4" t="b">
        <f t="shared" si="135"/>
        <v>1</v>
      </c>
      <c r="L251" s="4">
        <f t="shared" si="124"/>
        <v>0</v>
      </c>
      <c r="M251" s="4">
        <f>IFERROR(VLOOKUP($A251,'서부영업본부 IU'!$A:$G,3,FALSE),0)</f>
        <v>0</v>
      </c>
      <c r="N251" s="4">
        <f>IFERROR(VLOOKUP($A251,'서부영업본부 IU'!$A:$G,4,FALSE),0)</f>
        <v>0</v>
      </c>
      <c r="O251" s="4">
        <f>IFERROR(VLOOKUP($A251,'서부영업본부 IU'!$A:$G,5,FALSE),0)</f>
        <v>0</v>
      </c>
      <c r="P251" s="4">
        <f>IFERROR(VLOOKUP($A251,'서부영업본부 IU'!$A:$G,6,FALSE),0)</f>
        <v>0</v>
      </c>
      <c r="Q251" s="4">
        <f>IFERROR(VLOOKUP($A251,'서부영업본부 IU'!$A:$G,7,FALSE),0)</f>
        <v>0</v>
      </c>
      <c r="R251" s="4" t="b">
        <f t="shared" si="136"/>
        <v>1</v>
      </c>
      <c r="U251" s="7">
        <f t="shared" si="137"/>
        <v>0</v>
      </c>
      <c r="V251" s="4">
        <f t="shared" si="125"/>
        <v>0</v>
      </c>
      <c r="W251" s="4">
        <f t="shared" si="126"/>
        <v>0</v>
      </c>
      <c r="X251" s="4">
        <f t="shared" si="127"/>
        <v>0</v>
      </c>
      <c r="Y251" s="4">
        <f t="shared" si="128"/>
        <v>0</v>
      </c>
      <c r="Z251" s="4" t="b">
        <f t="shared" si="138"/>
        <v>1</v>
      </c>
    </row>
    <row r="252" spans="1:26" ht="16" x14ac:dyDescent="0.25">
      <c r="A252" s="23" t="s">
        <v>183</v>
      </c>
      <c r="B252" s="49">
        <f t="shared" si="139"/>
        <v>0</v>
      </c>
      <c r="C252" s="49">
        <f t="shared" si="129"/>
        <v>0</v>
      </c>
      <c r="D252" s="49">
        <f t="shared" si="130"/>
        <v>0</v>
      </c>
      <c r="E252" s="49">
        <f t="shared" si="131"/>
        <v>0</v>
      </c>
      <c r="F252" s="49">
        <f t="shared" si="132"/>
        <v>0</v>
      </c>
      <c r="G252" s="49">
        <f t="shared" si="133"/>
        <v>0</v>
      </c>
      <c r="H252" s="49">
        <f t="shared" si="134"/>
        <v>0</v>
      </c>
      <c r="I252" s="4" t="b">
        <f t="shared" si="135"/>
        <v>1</v>
      </c>
      <c r="L252" s="4">
        <f t="shared" si="124"/>
        <v>0</v>
      </c>
      <c r="M252" s="4">
        <f>IFERROR(VLOOKUP($A252,'서부영업본부 IU'!$A:$G,3,FALSE),0)</f>
        <v>0</v>
      </c>
      <c r="N252" s="4">
        <f>IFERROR(VLOOKUP($A252,'서부영업본부 IU'!$A:$G,4,FALSE),0)</f>
        <v>0</v>
      </c>
      <c r="O252" s="4">
        <f>IFERROR(VLOOKUP($A252,'서부영업본부 IU'!$A:$G,5,FALSE),0)</f>
        <v>0</v>
      </c>
      <c r="P252" s="4">
        <f>IFERROR(VLOOKUP($A252,'서부영업본부 IU'!$A:$G,6,FALSE),0)</f>
        <v>0</v>
      </c>
      <c r="Q252" s="4">
        <f>IFERROR(VLOOKUP($A252,'서부영업본부 IU'!$A:$G,7,FALSE),0)</f>
        <v>0</v>
      </c>
      <c r="R252" s="4" t="b">
        <f t="shared" si="136"/>
        <v>1</v>
      </c>
      <c r="U252" s="7">
        <f t="shared" si="137"/>
        <v>0</v>
      </c>
      <c r="V252" s="4">
        <f t="shared" si="125"/>
        <v>0</v>
      </c>
      <c r="W252" s="4">
        <f t="shared" si="126"/>
        <v>0</v>
      </c>
      <c r="X252" s="4">
        <f t="shared" si="127"/>
        <v>0</v>
      </c>
      <c r="Y252" s="4">
        <f t="shared" si="128"/>
        <v>0</v>
      </c>
      <c r="Z252" s="4" t="b">
        <f t="shared" si="138"/>
        <v>1</v>
      </c>
    </row>
    <row r="253" spans="1:26" ht="16" x14ac:dyDescent="0.25">
      <c r="A253" s="23" t="s">
        <v>184</v>
      </c>
      <c r="B253" s="49">
        <f t="shared" si="139"/>
        <v>0</v>
      </c>
      <c r="C253" s="49">
        <f t="shared" si="129"/>
        <v>0</v>
      </c>
      <c r="D253" s="49">
        <f t="shared" si="130"/>
        <v>0</v>
      </c>
      <c r="E253" s="49">
        <f t="shared" si="131"/>
        <v>0</v>
      </c>
      <c r="F253" s="49">
        <f t="shared" si="132"/>
        <v>0</v>
      </c>
      <c r="G253" s="49">
        <f t="shared" si="133"/>
        <v>0</v>
      </c>
      <c r="H253" s="49">
        <f t="shared" si="134"/>
        <v>0</v>
      </c>
      <c r="I253" s="4" t="b">
        <f t="shared" si="135"/>
        <v>1</v>
      </c>
      <c r="L253" s="4">
        <f t="shared" si="124"/>
        <v>0</v>
      </c>
      <c r="M253" s="4">
        <f>IFERROR(VLOOKUP($A253,'서부영업본부 IU'!$A:$G,3,FALSE),0)</f>
        <v>0</v>
      </c>
      <c r="N253" s="4">
        <f>IFERROR(VLOOKUP($A253,'서부영업본부 IU'!$A:$G,4,FALSE),0)</f>
        <v>0</v>
      </c>
      <c r="O253" s="4">
        <f>IFERROR(VLOOKUP($A253,'서부영업본부 IU'!$A:$G,5,FALSE),0)</f>
        <v>0</v>
      </c>
      <c r="P253" s="4">
        <f>IFERROR(VLOOKUP($A253,'서부영업본부 IU'!$A:$G,6,FALSE),0)</f>
        <v>0</v>
      </c>
      <c r="Q253" s="4">
        <f>IFERROR(VLOOKUP($A253,'서부영업본부 IU'!$A:$G,7,FALSE),0)</f>
        <v>0</v>
      </c>
      <c r="R253" s="4" t="b">
        <f t="shared" si="136"/>
        <v>1</v>
      </c>
      <c r="U253" s="7">
        <f t="shared" si="137"/>
        <v>0</v>
      </c>
      <c r="V253" s="4">
        <f t="shared" si="125"/>
        <v>0</v>
      </c>
      <c r="W253" s="4">
        <f t="shared" si="126"/>
        <v>0</v>
      </c>
      <c r="X253" s="4">
        <f t="shared" si="127"/>
        <v>0</v>
      </c>
      <c r="Y253" s="4">
        <f t="shared" si="128"/>
        <v>0</v>
      </c>
      <c r="Z253" s="4" t="b">
        <f t="shared" si="138"/>
        <v>1</v>
      </c>
    </row>
    <row r="254" spans="1:26" ht="16" x14ac:dyDescent="0.25">
      <c r="A254" s="23" t="s">
        <v>185</v>
      </c>
      <c r="B254" s="49">
        <f t="shared" si="139"/>
        <v>0</v>
      </c>
      <c r="C254" s="49">
        <f t="shared" si="129"/>
        <v>0</v>
      </c>
      <c r="D254" s="49">
        <f t="shared" si="130"/>
        <v>0</v>
      </c>
      <c r="E254" s="49">
        <f t="shared" si="131"/>
        <v>0</v>
      </c>
      <c r="F254" s="49">
        <f t="shared" si="132"/>
        <v>0</v>
      </c>
      <c r="G254" s="49">
        <f t="shared" si="133"/>
        <v>0</v>
      </c>
      <c r="H254" s="49">
        <f t="shared" si="134"/>
        <v>0</v>
      </c>
      <c r="I254" s="4" t="b">
        <f t="shared" si="135"/>
        <v>1</v>
      </c>
      <c r="L254" s="4">
        <f t="shared" si="124"/>
        <v>0</v>
      </c>
      <c r="M254" s="4">
        <f>IFERROR(VLOOKUP($A254,'서부영업본부 IU'!$A:$G,3,FALSE),0)</f>
        <v>0</v>
      </c>
      <c r="N254" s="4">
        <f>IFERROR(VLOOKUP($A254,'서부영업본부 IU'!$A:$G,4,FALSE),0)</f>
        <v>0</v>
      </c>
      <c r="O254" s="4">
        <f>IFERROR(VLOOKUP($A254,'서부영업본부 IU'!$A:$G,5,FALSE),0)</f>
        <v>0</v>
      </c>
      <c r="P254" s="4">
        <f>IFERROR(VLOOKUP($A254,'서부영업본부 IU'!$A:$G,6,FALSE),0)</f>
        <v>0</v>
      </c>
      <c r="Q254" s="4">
        <f>IFERROR(VLOOKUP($A254,'서부영업본부 IU'!$A:$G,7,FALSE),0)</f>
        <v>0</v>
      </c>
      <c r="R254" s="4" t="b">
        <f t="shared" si="136"/>
        <v>1</v>
      </c>
      <c r="U254" s="7">
        <f t="shared" si="137"/>
        <v>0</v>
      </c>
      <c r="V254" s="4">
        <f t="shared" si="125"/>
        <v>0</v>
      </c>
      <c r="W254" s="4">
        <f t="shared" si="126"/>
        <v>0</v>
      </c>
      <c r="X254" s="4">
        <f t="shared" si="127"/>
        <v>0</v>
      </c>
      <c r="Y254" s="4">
        <f t="shared" si="128"/>
        <v>0</v>
      </c>
      <c r="Z254" s="4" t="b">
        <f t="shared" si="138"/>
        <v>1</v>
      </c>
    </row>
    <row r="255" spans="1:26" ht="16" x14ac:dyDescent="0.25">
      <c r="A255" s="33" t="s">
        <v>260</v>
      </c>
      <c r="B255" s="49">
        <f t="shared" si="139"/>
        <v>887647357</v>
      </c>
      <c r="C255" s="49">
        <f t="shared" si="129"/>
        <v>308197952</v>
      </c>
      <c r="D255" s="49">
        <f t="shared" si="130"/>
        <v>396403312</v>
      </c>
      <c r="E255" s="49">
        <f t="shared" si="131"/>
        <v>-79145752.584821582</v>
      </c>
      <c r="F255" s="49">
        <f t="shared" si="132"/>
        <v>181851956</v>
      </c>
      <c r="G255" s="49">
        <f t="shared" si="133"/>
        <v>94495911</v>
      </c>
      <c r="H255" s="49">
        <f t="shared" si="134"/>
        <v>-14156021.415178427</v>
      </c>
      <c r="I255" s="4" t="b">
        <f t="shared" si="135"/>
        <v>1</v>
      </c>
      <c r="L255" s="4">
        <f t="shared" si="124"/>
        <v>887647357</v>
      </c>
      <c r="M255" s="4">
        <f>IFERROR(VLOOKUP($A255,'서부영업본부 IU'!$A:$G,3,FALSE),0)</f>
        <v>-93301774</v>
      </c>
      <c r="N255" s="4">
        <f>IFERROR(VLOOKUP($A255,'서부영업본부 IU'!$A:$G,4,FALSE),0)</f>
        <v>308197952</v>
      </c>
      <c r="O255" s="4">
        <f>IFERROR(VLOOKUP($A255,'서부영업본부 IU'!$A:$G,5,FALSE),0)</f>
        <v>396403312</v>
      </c>
      <c r="P255" s="4">
        <f>IFERROR(VLOOKUP($A255,'서부영업본부 IU'!$A:$G,6,FALSE),0)</f>
        <v>181851956</v>
      </c>
      <c r="Q255" s="4">
        <f>IFERROR(VLOOKUP($A255,'서부영업본부 IU'!$A:$G,7,FALSE),0)</f>
        <v>94495911</v>
      </c>
      <c r="R255" s="4" t="b">
        <f t="shared" si="136"/>
        <v>1</v>
      </c>
      <c r="U255" s="7">
        <f t="shared" si="137"/>
        <v>-93301774</v>
      </c>
      <c r="V255" s="4">
        <f t="shared" si="125"/>
        <v>-38884198.949798346</v>
      </c>
      <c r="W255" s="4">
        <f t="shared" si="126"/>
        <v>-40261553.635023229</v>
      </c>
      <c r="X255" s="4">
        <f t="shared" si="127"/>
        <v>-8792322.2246281132</v>
      </c>
      <c r="Y255" s="4">
        <f t="shared" si="128"/>
        <v>-5363699.1905503143</v>
      </c>
      <c r="Z255" s="4" t="b">
        <f t="shared" si="138"/>
        <v>1</v>
      </c>
    </row>
    <row r="256" spans="1:26" x14ac:dyDescent="0.25">
      <c r="A256" s="4">
        <v>1</v>
      </c>
      <c r="B256" s="4">
        <v>2</v>
      </c>
      <c r="C256" s="4">
        <v>3</v>
      </c>
      <c r="D256" s="4">
        <v>4</v>
      </c>
      <c r="E256" s="4">
        <v>5</v>
      </c>
      <c r="F256" s="4">
        <v>6</v>
      </c>
      <c r="G256" s="4">
        <v>7</v>
      </c>
      <c r="H256" s="4">
        <v>8</v>
      </c>
    </row>
    <row r="259" spans="1:18" x14ac:dyDescent="0.25">
      <c r="L259" s="189">
        <f>SUM(N259:Q259)</f>
        <v>906946320</v>
      </c>
      <c r="M259" s="189"/>
      <c r="N259" s="2">
        <f>N29</f>
        <v>348668000</v>
      </c>
      <c r="O259" s="2">
        <f t="shared" ref="O259:Q259" si="146">O29</f>
        <v>317692090</v>
      </c>
      <c r="P259" s="2">
        <f t="shared" si="146"/>
        <v>146316290</v>
      </c>
      <c r="Q259" s="2">
        <f t="shared" si="146"/>
        <v>94269940</v>
      </c>
      <c r="R259" s="189"/>
    </row>
    <row r="260" spans="1:18" x14ac:dyDescent="0.25">
      <c r="L260" s="189"/>
      <c r="M260" s="189"/>
      <c r="N260" s="9">
        <f>N259/$L$259</f>
        <v>0.38444171646233705</v>
      </c>
      <c r="O260" s="9">
        <f t="shared" ref="O260:Q260" si="147">O259/$L$259</f>
        <v>0.35028764436686838</v>
      </c>
      <c r="P260" s="9">
        <f t="shared" si="147"/>
        <v>0.16132850067686474</v>
      </c>
      <c r="Q260" s="9">
        <f t="shared" si="147"/>
        <v>0.10394213849392983</v>
      </c>
      <c r="R260" s="190">
        <f>SUM(N260:Q260)</f>
        <v>1</v>
      </c>
    </row>
    <row r="262" spans="1:18" s="40" customFormat="1" ht="15" customHeight="1" x14ac:dyDescent="0.45">
      <c r="A262" s="45" t="s">
        <v>268</v>
      </c>
      <c r="B262" s="80">
        <f t="shared" ref="B262:H262" si="148">B27-B28-B29-B62-B69-B70-B72-B73-B113-B119-B123-B130-B133-B138-B139-B148-B153-B161-B168-B175-B178-B190-B196-B212-B214-B225-B226-B235</f>
        <v>0</v>
      </c>
      <c r="C262" s="80">
        <f t="shared" si="148"/>
        <v>0</v>
      </c>
      <c r="D262" s="80">
        <f t="shared" si="148"/>
        <v>0</v>
      </c>
      <c r="E262" s="80">
        <f t="shared" si="148"/>
        <v>2.2351741790771484E-8</v>
      </c>
      <c r="F262" s="80">
        <f t="shared" si="148"/>
        <v>0</v>
      </c>
      <c r="G262" s="80">
        <f t="shared" si="148"/>
        <v>0</v>
      </c>
      <c r="H262" s="80">
        <f t="shared" si="148"/>
        <v>4.6566128730773926E-10</v>
      </c>
      <c r="I262" s="52"/>
      <c r="L262" s="195">
        <f>SUM(N262:Q262)</f>
        <v>5249552282</v>
      </c>
      <c r="M262" s="196"/>
      <c r="N262" s="195">
        <f>N2</f>
        <v>2187789434</v>
      </c>
      <c r="O262" s="195">
        <f t="shared" ref="O262:Q262" si="149">O2</f>
        <v>2265285232</v>
      </c>
      <c r="P262" s="195">
        <f t="shared" si="149"/>
        <v>494693222</v>
      </c>
      <c r="Q262" s="195">
        <f t="shared" si="149"/>
        <v>301784394</v>
      </c>
      <c r="R262" s="196"/>
    </row>
    <row r="263" spans="1:18" s="40" customFormat="1" ht="15" customHeight="1" x14ac:dyDescent="0.45">
      <c r="A263" s="45" t="s">
        <v>269</v>
      </c>
      <c r="B263" s="80">
        <f>B27-B28-SUM(B30:B61)-SUM(B63:B68)-B69-B71-B72-SUM(B74:B112)-SUM(B114:B118)-SUM(B120:B122)-SUM(B124:B129)-B131-SUM(B134:B137)-B138-SUM(B140:B147)-SUM(B149:B152)-SUM(B154:B160)-SUM(B162:B167)-SUM(B169:B174)-SUM(B176:B177)-SUM(B179:B189)-SUM(B191:B195)-SUM(B197:B210)-B213-SUM(B215:B224)-B225-SUM(B227:B234)-B235-B132</f>
        <v>0</v>
      </c>
      <c r="C263" s="80">
        <f t="shared" ref="C263:H263" si="150">C27-C28-SUM(C30:C61)-SUM(C63:C68)-C69-C71-C72-SUM(C74:C112)-SUM(C114:C118)-SUM(C120:C122)-SUM(C124:C129)-C131-SUM(C134:C137)-C138-SUM(C140:C147)-SUM(C149:C152)-SUM(C154:C160)-SUM(C162:C167)-SUM(C169:C174)-SUM(C176:C177)-SUM(C179:C189)-SUM(C191:C195)-SUM(C197:C210)-C213-SUM(C215:C224)-C225-SUM(C227:C234)-C235-C132</f>
        <v>0</v>
      </c>
      <c r="D263" s="80">
        <f t="shared" si="150"/>
        <v>0</v>
      </c>
      <c r="E263" s="80">
        <f t="shared" si="150"/>
        <v>1.862645149230957E-8</v>
      </c>
      <c r="F263" s="80">
        <f t="shared" si="150"/>
        <v>0</v>
      </c>
      <c r="G263" s="80">
        <f t="shared" si="150"/>
        <v>0</v>
      </c>
      <c r="H263" s="80">
        <f t="shared" si="150"/>
        <v>4.6566128730773926E-10</v>
      </c>
      <c r="I263" s="52"/>
      <c r="L263" s="196"/>
      <c r="M263" s="196"/>
      <c r="N263" s="197">
        <f>N262/$L$262</f>
        <v>0.4167573378593889</v>
      </c>
      <c r="O263" s="197">
        <f t="shared" ref="O263:Q263" si="151">O262/$L$262</f>
        <v>0.43151970116906058</v>
      </c>
      <c r="P263" s="197">
        <f t="shared" si="151"/>
        <v>9.4235316732864186E-2</v>
      </c>
      <c r="Q263" s="197">
        <f t="shared" si="151"/>
        <v>5.7487644238686332E-2</v>
      </c>
      <c r="R263" s="198">
        <f>SUM(N263:Q263)</f>
        <v>1</v>
      </c>
    </row>
    <row r="264" spans="1:18" s="40" customFormat="1" ht="15" customHeight="1" x14ac:dyDescent="0.45">
      <c r="A264" s="45" t="s">
        <v>270</v>
      </c>
      <c r="B264" s="80">
        <f t="shared" ref="B264:H264" si="152">B2-B24-B27-B236</f>
        <v>0</v>
      </c>
      <c r="C264" s="80">
        <f>C2-C24-C27-C236</f>
        <v>0</v>
      </c>
      <c r="D264" s="80">
        <f t="shared" si="152"/>
        <v>0</v>
      </c>
      <c r="E264" s="80">
        <f t="shared" ref="E264" si="153">E2-E24-E27-E236</f>
        <v>0</v>
      </c>
      <c r="F264" s="80">
        <f t="shared" si="152"/>
        <v>0</v>
      </c>
      <c r="G264" s="80">
        <f t="shared" si="152"/>
        <v>0</v>
      </c>
      <c r="H264" s="80">
        <f t="shared" si="152"/>
        <v>0</v>
      </c>
      <c r="I264" s="52"/>
    </row>
    <row r="265" spans="1:18" s="40" customFormat="1" ht="15" customHeight="1" x14ac:dyDescent="0.45">
      <c r="A265" s="45" t="s">
        <v>271</v>
      </c>
      <c r="B265" s="80">
        <f t="shared" ref="B265:H265" si="154">B236+B237-B246-B255</f>
        <v>0</v>
      </c>
      <c r="C265" s="80">
        <f t="shared" si="154"/>
        <v>0</v>
      </c>
      <c r="D265" s="80">
        <f t="shared" si="154"/>
        <v>0</v>
      </c>
      <c r="E265" s="80">
        <f t="shared" ref="E265" si="155">E236+E237-E246-E255</f>
        <v>0</v>
      </c>
      <c r="F265" s="80">
        <f t="shared" si="154"/>
        <v>0</v>
      </c>
      <c r="G265" s="80">
        <f t="shared" si="154"/>
        <v>0</v>
      </c>
      <c r="H265" s="80">
        <f t="shared" si="154"/>
        <v>0</v>
      </c>
      <c r="I265" s="52"/>
      <c r="M265" s="52"/>
    </row>
  </sheetData>
  <autoFilter ref="A1:Z1" xr:uid="{00000000-0009-0000-0000-00000E000000}"/>
  <phoneticPr fontId="4" type="noConversion"/>
  <pageMargins left="0.75" right="0.75" top="1" bottom="1" header="0.5" footer="0.5"/>
  <pageSetup paperSize="9" fitToWidth="0" fitToHeight="0" orientation="portrait" r:id="rId1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theme="1"/>
  </sheetPr>
  <dimension ref="A1:F89"/>
  <sheetViews>
    <sheetView zoomScaleNormal="100" workbookViewId="0">
      <selection sqref="A1:A2"/>
    </sheetView>
  </sheetViews>
  <sheetFormatPr defaultColWidth="9.08984375" defaultRowHeight="12.5" x14ac:dyDescent="0.25"/>
  <cols>
    <col min="1" max="1" width="28.1796875" bestFit="1" customWidth="1"/>
    <col min="2" max="6" width="16.6328125" customWidth="1"/>
  </cols>
  <sheetData>
    <row r="1" spans="1:6" x14ac:dyDescent="0.25">
      <c r="A1" s="525" t="s">
        <v>439</v>
      </c>
      <c r="B1" s="525" t="s">
        <v>1</v>
      </c>
      <c r="C1" s="372" t="s">
        <v>430</v>
      </c>
      <c r="D1" s="372" t="s">
        <v>488</v>
      </c>
      <c r="E1" s="372" t="s">
        <v>489</v>
      </c>
      <c r="F1" s="372" t="s">
        <v>490</v>
      </c>
    </row>
    <row r="2" spans="1:6" ht="13.5" customHeight="1" x14ac:dyDescent="0.25">
      <c r="A2" s="525" t="s">
        <v>0</v>
      </c>
      <c r="B2" s="525" t="s">
        <v>1</v>
      </c>
      <c r="C2" s="372" t="s">
        <v>431</v>
      </c>
      <c r="D2" s="372" t="s">
        <v>491</v>
      </c>
      <c r="E2" s="372" t="s">
        <v>492</v>
      </c>
      <c r="F2" s="372" t="s">
        <v>445</v>
      </c>
    </row>
    <row r="3" spans="1:6" x14ac:dyDescent="0.25">
      <c r="A3" s="462" t="s">
        <v>281</v>
      </c>
      <c r="B3" s="463">
        <v>52046935</v>
      </c>
      <c r="C3" s="463">
        <v>-800000</v>
      </c>
      <c r="D3" s="463">
        <v>-37133789</v>
      </c>
      <c r="E3" s="463">
        <v>166934917</v>
      </c>
      <c r="F3" s="463">
        <v>-76954193</v>
      </c>
    </row>
    <row r="4" spans="1:6" x14ac:dyDescent="0.25">
      <c r="A4" s="462" t="s">
        <v>4</v>
      </c>
      <c r="B4" s="463">
        <v>1473342327</v>
      </c>
      <c r="C4" s="463">
        <v>0</v>
      </c>
      <c r="D4" s="463">
        <v>262263119</v>
      </c>
      <c r="E4" s="463">
        <v>1110220117</v>
      </c>
      <c r="F4" s="463">
        <v>100859091</v>
      </c>
    </row>
    <row r="5" spans="1:6" x14ac:dyDescent="0.25">
      <c r="A5" s="462" t="s">
        <v>5</v>
      </c>
      <c r="B5" s="463">
        <v>1075989164</v>
      </c>
      <c r="C5" s="463">
        <v>0</v>
      </c>
      <c r="D5" s="463">
        <v>11568637</v>
      </c>
      <c r="E5" s="463">
        <v>1018761436</v>
      </c>
      <c r="F5" s="463">
        <v>45659091</v>
      </c>
    </row>
    <row r="6" spans="1:6" x14ac:dyDescent="0.25">
      <c r="A6" s="462" t="s">
        <v>6</v>
      </c>
      <c r="B6" s="463">
        <v>1040020527</v>
      </c>
      <c r="C6" s="463">
        <v>0</v>
      </c>
      <c r="D6" s="463">
        <v>0</v>
      </c>
      <c r="E6" s="463">
        <v>1018761436</v>
      </c>
      <c r="F6" s="463">
        <v>21259091</v>
      </c>
    </row>
    <row r="7" spans="1:6" x14ac:dyDescent="0.25">
      <c r="A7" s="462" t="s">
        <v>9</v>
      </c>
      <c r="B7" s="463">
        <v>24400000</v>
      </c>
      <c r="C7" s="463">
        <v>0</v>
      </c>
      <c r="D7" s="463">
        <v>0</v>
      </c>
      <c r="E7" s="463">
        <v>0</v>
      </c>
      <c r="F7" s="463">
        <v>24400000</v>
      </c>
    </row>
    <row r="8" spans="1:6" x14ac:dyDescent="0.25">
      <c r="A8" s="462" t="s">
        <v>358</v>
      </c>
      <c r="B8" s="463">
        <v>11568637</v>
      </c>
      <c r="C8" s="463">
        <v>0</v>
      </c>
      <c r="D8" s="463">
        <v>11568637</v>
      </c>
      <c r="E8" s="463">
        <v>0</v>
      </c>
      <c r="F8" s="463">
        <v>0</v>
      </c>
    </row>
    <row r="9" spans="1:6" x14ac:dyDescent="0.25">
      <c r="A9" s="462" t="s">
        <v>11</v>
      </c>
      <c r="B9" s="463">
        <v>397353163</v>
      </c>
      <c r="C9" s="463">
        <v>0</v>
      </c>
      <c r="D9" s="463">
        <v>250694482</v>
      </c>
      <c r="E9" s="463">
        <v>91458681</v>
      </c>
      <c r="F9" s="463">
        <v>55200000</v>
      </c>
    </row>
    <row r="10" spans="1:6" x14ac:dyDescent="0.25">
      <c r="A10" s="462" t="s">
        <v>12</v>
      </c>
      <c r="B10" s="463">
        <v>273220762</v>
      </c>
      <c r="C10" s="463">
        <v>0</v>
      </c>
      <c r="D10" s="463">
        <v>226998035</v>
      </c>
      <c r="E10" s="463">
        <v>46222727</v>
      </c>
      <c r="F10" s="463">
        <v>0</v>
      </c>
    </row>
    <row r="11" spans="1:6" x14ac:dyDescent="0.25">
      <c r="A11" s="462" t="s">
        <v>13</v>
      </c>
      <c r="B11" s="463">
        <v>49332401</v>
      </c>
      <c r="C11" s="463">
        <v>0</v>
      </c>
      <c r="D11" s="463">
        <v>23696447</v>
      </c>
      <c r="E11" s="463">
        <v>25635954</v>
      </c>
      <c r="F11" s="463">
        <v>0</v>
      </c>
    </row>
    <row r="12" spans="1:6" s="225" customFormat="1" x14ac:dyDescent="0.25">
      <c r="A12" s="462" t="s">
        <v>140</v>
      </c>
      <c r="B12" s="463">
        <v>74800000</v>
      </c>
      <c r="C12" s="463">
        <v>0</v>
      </c>
      <c r="D12" s="463">
        <v>0</v>
      </c>
      <c r="E12" s="463">
        <v>19600000</v>
      </c>
      <c r="F12" s="463">
        <v>55200000</v>
      </c>
    </row>
    <row r="13" spans="1:6" x14ac:dyDescent="0.25">
      <c r="A13" s="462" t="s">
        <v>18</v>
      </c>
      <c r="B13" s="463">
        <v>906592808</v>
      </c>
      <c r="C13" s="463">
        <v>0</v>
      </c>
      <c r="D13" s="463">
        <v>5656121</v>
      </c>
      <c r="E13" s="463">
        <v>846412687</v>
      </c>
      <c r="F13" s="463">
        <v>54524000</v>
      </c>
    </row>
    <row r="14" spans="1:6" x14ac:dyDescent="0.25">
      <c r="A14" s="462" t="s">
        <v>19</v>
      </c>
      <c r="B14" s="463">
        <v>906592808</v>
      </c>
      <c r="C14" s="463">
        <v>0</v>
      </c>
      <c r="D14" s="463">
        <v>5656121</v>
      </c>
      <c r="E14" s="463">
        <v>846412687</v>
      </c>
      <c r="F14" s="463">
        <v>54524000</v>
      </c>
    </row>
    <row r="15" spans="1:6" x14ac:dyDescent="0.25">
      <c r="A15" s="462" t="s">
        <v>20</v>
      </c>
      <c r="B15" s="463">
        <v>566749519</v>
      </c>
      <c r="C15" s="463">
        <v>0</v>
      </c>
      <c r="D15" s="463">
        <v>256606998</v>
      </c>
      <c r="E15" s="463">
        <v>263807430</v>
      </c>
      <c r="F15" s="463">
        <v>46335091</v>
      </c>
    </row>
    <row r="16" spans="1:6" x14ac:dyDescent="0.25">
      <c r="A16" s="462" t="s">
        <v>21</v>
      </c>
      <c r="B16" s="463">
        <v>514702584</v>
      </c>
      <c r="C16" s="463">
        <v>800000</v>
      </c>
      <c r="D16" s="463">
        <v>293740787</v>
      </c>
      <c r="E16" s="463">
        <v>96872513</v>
      </c>
      <c r="F16" s="463">
        <v>123289284</v>
      </c>
    </row>
    <row r="17" spans="1:6" x14ac:dyDescent="0.25">
      <c r="A17" s="462" t="s">
        <v>23</v>
      </c>
      <c r="B17" s="463">
        <v>84481340</v>
      </c>
      <c r="C17" s="463">
        <v>0</v>
      </c>
      <c r="D17" s="463">
        <v>18177100</v>
      </c>
      <c r="E17" s="463">
        <v>22721110</v>
      </c>
      <c r="F17" s="463">
        <v>43583130</v>
      </c>
    </row>
    <row r="18" spans="1:6" x14ac:dyDescent="0.25">
      <c r="A18" s="462" t="s">
        <v>24</v>
      </c>
      <c r="B18" s="463">
        <v>46603100</v>
      </c>
      <c r="C18" s="463">
        <v>0</v>
      </c>
      <c r="D18" s="463">
        <v>11023040</v>
      </c>
      <c r="E18" s="463">
        <v>15592120</v>
      </c>
      <c r="F18" s="463">
        <v>19987940</v>
      </c>
    </row>
    <row r="19" spans="1:6" x14ac:dyDescent="0.25">
      <c r="A19" s="462" t="s">
        <v>25</v>
      </c>
      <c r="B19" s="463">
        <v>8509270</v>
      </c>
      <c r="C19" s="463">
        <v>0</v>
      </c>
      <c r="D19" s="463">
        <v>2069480</v>
      </c>
      <c r="E19" s="463">
        <v>2875520</v>
      </c>
      <c r="F19" s="463">
        <v>3564270</v>
      </c>
    </row>
    <row r="20" spans="1:6" x14ac:dyDescent="0.25">
      <c r="A20" s="462" t="s">
        <v>26</v>
      </c>
      <c r="B20" s="463">
        <v>1700000</v>
      </c>
      <c r="C20" s="463">
        <v>0</v>
      </c>
      <c r="D20" s="463">
        <v>700000</v>
      </c>
      <c r="E20" s="463">
        <v>700000</v>
      </c>
      <c r="F20" s="463">
        <v>300000</v>
      </c>
    </row>
    <row r="21" spans="1:6" x14ac:dyDescent="0.25">
      <c r="A21" s="462" t="s">
        <v>27</v>
      </c>
      <c r="B21" s="463">
        <v>160880</v>
      </c>
      <c r="C21" s="463">
        <v>0</v>
      </c>
      <c r="D21" s="463">
        <v>0</v>
      </c>
      <c r="E21" s="463">
        <v>80440</v>
      </c>
      <c r="F21" s="463">
        <v>80440</v>
      </c>
    </row>
    <row r="22" spans="1:6" x14ac:dyDescent="0.25">
      <c r="A22" s="462" t="s">
        <v>28</v>
      </c>
      <c r="B22" s="463">
        <v>1585270</v>
      </c>
      <c r="C22" s="463">
        <v>0</v>
      </c>
      <c r="D22" s="463">
        <v>500000</v>
      </c>
      <c r="E22" s="463">
        <v>0</v>
      </c>
      <c r="F22" s="463">
        <v>1085270</v>
      </c>
    </row>
    <row r="23" spans="1:6" x14ac:dyDescent="0.25">
      <c r="A23" s="462" t="s">
        <v>29</v>
      </c>
      <c r="B23" s="463">
        <v>1705000</v>
      </c>
      <c r="C23" s="463">
        <v>0</v>
      </c>
      <c r="D23" s="463">
        <v>465000</v>
      </c>
      <c r="E23" s="463">
        <v>620000</v>
      </c>
      <c r="F23" s="463">
        <v>620000</v>
      </c>
    </row>
    <row r="24" spans="1:6" x14ac:dyDescent="0.25">
      <c r="A24" s="462" t="s">
        <v>30</v>
      </c>
      <c r="B24" s="463">
        <v>18894740</v>
      </c>
      <c r="C24" s="463">
        <v>0</v>
      </c>
      <c r="D24" s="463">
        <v>2366450</v>
      </c>
      <c r="E24" s="463">
        <v>2698030</v>
      </c>
      <c r="F24" s="463">
        <v>13830260</v>
      </c>
    </row>
    <row r="25" spans="1:6" x14ac:dyDescent="0.25">
      <c r="A25" s="462" t="s">
        <v>31</v>
      </c>
      <c r="B25" s="463">
        <v>2783080</v>
      </c>
      <c r="C25" s="463">
        <v>0</v>
      </c>
      <c r="D25" s="463">
        <v>398130</v>
      </c>
      <c r="E25" s="463">
        <v>0</v>
      </c>
      <c r="F25" s="463">
        <v>2384950</v>
      </c>
    </row>
    <row r="26" spans="1:6" x14ac:dyDescent="0.25">
      <c r="A26" s="462" t="s">
        <v>32</v>
      </c>
      <c r="B26" s="463">
        <v>300000</v>
      </c>
      <c r="C26" s="463">
        <v>0</v>
      </c>
      <c r="D26" s="463">
        <v>0</v>
      </c>
      <c r="E26" s="463">
        <v>0</v>
      </c>
      <c r="F26" s="463">
        <v>300000</v>
      </c>
    </row>
    <row r="27" spans="1:6" x14ac:dyDescent="0.25">
      <c r="A27" s="462" t="s">
        <v>33</v>
      </c>
      <c r="B27" s="463">
        <v>1240000</v>
      </c>
      <c r="C27" s="463">
        <v>0</v>
      </c>
      <c r="D27" s="463">
        <v>155000</v>
      </c>
      <c r="E27" s="463">
        <v>155000</v>
      </c>
      <c r="F27" s="463">
        <v>930000</v>
      </c>
    </row>
    <row r="28" spans="1:6" x14ac:dyDescent="0.25">
      <c r="A28" s="462" t="s">
        <v>36</v>
      </c>
      <c r="B28" s="463">
        <v>1000000</v>
      </c>
      <c r="C28" s="463">
        <v>0</v>
      </c>
      <c r="D28" s="463">
        <v>500000</v>
      </c>
      <c r="E28" s="463">
        <v>0</v>
      </c>
      <c r="F28" s="463">
        <v>500000</v>
      </c>
    </row>
    <row r="29" spans="1:6" x14ac:dyDescent="0.25">
      <c r="A29" s="462" t="s">
        <v>37</v>
      </c>
      <c r="B29" s="463">
        <v>52929320</v>
      </c>
      <c r="C29" s="463">
        <v>0</v>
      </c>
      <c r="D29" s="463">
        <v>12886770</v>
      </c>
      <c r="E29" s="463">
        <v>16035570</v>
      </c>
      <c r="F29" s="463">
        <v>24006980</v>
      </c>
    </row>
    <row r="30" spans="1:6" x14ac:dyDescent="0.25">
      <c r="A30" s="462" t="s">
        <v>38</v>
      </c>
      <c r="B30" s="463">
        <v>47734750</v>
      </c>
      <c r="C30" s="463">
        <v>0</v>
      </c>
      <c r="D30" s="463">
        <v>12236770</v>
      </c>
      <c r="E30" s="463">
        <v>15260570</v>
      </c>
      <c r="F30" s="463">
        <v>20237410</v>
      </c>
    </row>
    <row r="31" spans="1:6" x14ac:dyDescent="0.25">
      <c r="A31" s="462" t="s">
        <v>39</v>
      </c>
      <c r="B31" s="463">
        <v>5194570</v>
      </c>
      <c r="C31" s="463">
        <v>0</v>
      </c>
      <c r="D31" s="463">
        <v>650000</v>
      </c>
      <c r="E31" s="463">
        <v>775000</v>
      </c>
      <c r="F31" s="463">
        <v>3769570</v>
      </c>
    </row>
    <row r="32" spans="1:6" x14ac:dyDescent="0.25">
      <c r="A32" s="462" t="s">
        <v>40</v>
      </c>
      <c r="B32" s="463">
        <v>8149601</v>
      </c>
      <c r="C32" s="463">
        <v>0</v>
      </c>
      <c r="D32" s="463">
        <v>1520594</v>
      </c>
      <c r="E32" s="463">
        <v>2418664</v>
      </c>
      <c r="F32" s="463">
        <v>4210343</v>
      </c>
    </row>
    <row r="33" spans="1:6" x14ac:dyDescent="0.25">
      <c r="A33" s="462" t="s">
        <v>41</v>
      </c>
      <c r="B33" s="463">
        <v>8149601</v>
      </c>
      <c r="C33" s="463">
        <v>0</v>
      </c>
      <c r="D33" s="463">
        <v>1520594</v>
      </c>
      <c r="E33" s="463">
        <v>2418664</v>
      </c>
      <c r="F33" s="463">
        <v>4210343</v>
      </c>
    </row>
    <row r="34" spans="1:6" x14ac:dyDescent="0.25">
      <c r="A34" s="462" t="s">
        <v>42</v>
      </c>
      <c r="B34" s="463">
        <v>11545972</v>
      </c>
      <c r="C34" s="463">
        <v>0</v>
      </c>
      <c r="D34" s="463">
        <v>2124034</v>
      </c>
      <c r="E34" s="463">
        <v>2972561</v>
      </c>
      <c r="F34" s="463">
        <v>6449377</v>
      </c>
    </row>
    <row r="35" spans="1:6" x14ac:dyDescent="0.25">
      <c r="A35" s="462" t="s">
        <v>44</v>
      </c>
      <c r="B35" s="463">
        <v>914198</v>
      </c>
      <c r="C35" s="463">
        <v>0</v>
      </c>
      <c r="D35" s="463">
        <v>202117</v>
      </c>
      <c r="E35" s="463">
        <v>261639</v>
      </c>
      <c r="F35" s="463">
        <v>450442</v>
      </c>
    </row>
    <row r="36" spans="1:6" x14ac:dyDescent="0.25">
      <c r="A36" s="462" t="s">
        <v>45</v>
      </c>
      <c r="B36" s="463">
        <v>3799340</v>
      </c>
      <c r="C36" s="463">
        <v>0</v>
      </c>
      <c r="D36" s="463">
        <v>708900</v>
      </c>
      <c r="E36" s="463">
        <v>1127580</v>
      </c>
      <c r="F36" s="463">
        <v>1962860</v>
      </c>
    </row>
    <row r="37" spans="1:6" x14ac:dyDescent="0.25">
      <c r="A37" s="462" t="s">
        <v>46</v>
      </c>
      <c r="B37" s="463">
        <v>3800590</v>
      </c>
      <c r="C37" s="463">
        <v>0</v>
      </c>
      <c r="D37" s="463">
        <v>836320</v>
      </c>
      <c r="E37" s="463">
        <v>1095710</v>
      </c>
      <c r="F37" s="463">
        <v>1868560</v>
      </c>
    </row>
    <row r="38" spans="1:6" x14ac:dyDescent="0.25">
      <c r="A38" s="462" t="s">
        <v>47</v>
      </c>
      <c r="B38" s="463">
        <v>1703844</v>
      </c>
      <c r="C38" s="463">
        <v>0</v>
      </c>
      <c r="D38" s="463">
        <v>376697</v>
      </c>
      <c r="E38" s="463">
        <v>487632</v>
      </c>
      <c r="F38" s="463">
        <v>839515</v>
      </c>
    </row>
    <row r="39" spans="1:6" x14ac:dyDescent="0.25">
      <c r="A39" s="462" t="s">
        <v>48</v>
      </c>
      <c r="B39" s="463">
        <v>1328000</v>
      </c>
      <c r="C39" s="463">
        <v>0</v>
      </c>
      <c r="D39" s="463">
        <v>0</v>
      </c>
      <c r="E39" s="463">
        <v>0</v>
      </c>
      <c r="F39" s="463">
        <v>1328000</v>
      </c>
    </row>
    <row r="40" spans="1:6" x14ac:dyDescent="0.25">
      <c r="A40" s="462" t="s">
        <v>61</v>
      </c>
      <c r="B40" s="463">
        <v>2306639</v>
      </c>
      <c r="C40" s="463">
        <v>0</v>
      </c>
      <c r="D40" s="463">
        <v>296000</v>
      </c>
      <c r="E40" s="463">
        <v>1610639</v>
      </c>
      <c r="F40" s="463">
        <v>400000</v>
      </c>
    </row>
    <row r="41" spans="1:6" x14ac:dyDescent="0.25">
      <c r="A41" s="462" t="s">
        <v>62</v>
      </c>
      <c r="B41" s="463">
        <v>1091639</v>
      </c>
      <c r="C41" s="463">
        <v>0</v>
      </c>
      <c r="D41" s="463">
        <v>0</v>
      </c>
      <c r="E41" s="463">
        <v>1091639</v>
      </c>
      <c r="F41" s="463">
        <v>0</v>
      </c>
    </row>
    <row r="42" spans="1:6" x14ac:dyDescent="0.25">
      <c r="A42" s="462" t="s">
        <v>412</v>
      </c>
      <c r="B42" s="463">
        <v>215000</v>
      </c>
      <c r="C42" s="463">
        <v>0</v>
      </c>
      <c r="D42" s="463">
        <v>96000</v>
      </c>
      <c r="E42" s="463">
        <v>119000</v>
      </c>
      <c r="F42" s="463">
        <v>0</v>
      </c>
    </row>
    <row r="43" spans="1:6" x14ac:dyDescent="0.25">
      <c r="A43" s="462" t="s">
        <v>443</v>
      </c>
      <c r="B43" s="463">
        <v>1000000</v>
      </c>
      <c r="C43" s="463">
        <v>0</v>
      </c>
      <c r="D43" s="463">
        <v>200000</v>
      </c>
      <c r="E43" s="463">
        <v>400000</v>
      </c>
      <c r="F43" s="463">
        <v>400000</v>
      </c>
    </row>
    <row r="44" spans="1:6" x14ac:dyDescent="0.25">
      <c r="A44" s="462" t="s">
        <v>63</v>
      </c>
      <c r="B44" s="463">
        <v>858515</v>
      </c>
      <c r="C44" s="463">
        <v>0</v>
      </c>
      <c r="D44" s="463">
        <v>183342</v>
      </c>
      <c r="E44" s="463">
        <v>258049</v>
      </c>
      <c r="F44" s="463">
        <v>417124</v>
      </c>
    </row>
    <row r="45" spans="1:6" x14ac:dyDescent="0.25">
      <c r="A45" s="462" t="s">
        <v>65</v>
      </c>
      <c r="B45" s="463">
        <v>614873</v>
      </c>
      <c r="C45" s="463">
        <v>0</v>
      </c>
      <c r="D45" s="463">
        <v>0</v>
      </c>
      <c r="E45" s="463">
        <v>258049</v>
      </c>
      <c r="F45" s="463">
        <v>356824</v>
      </c>
    </row>
    <row r="46" spans="1:6" x14ac:dyDescent="0.25">
      <c r="A46" s="462" t="s">
        <v>66</v>
      </c>
      <c r="B46" s="463">
        <v>183342</v>
      </c>
      <c r="C46" s="463">
        <v>0</v>
      </c>
      <c r="D46" s="463">
        <v>183342</v>
      </c>
      <c r="E46" s="463">
        <v>0</v>
      </c>
      <c r="F46" s="463">
        <v>0</v>
      </c>
    </row>
    <row r="47" spans="1:6" x14ac:dyDescent="0.25">
      <c r="A47" s="462" t="s">
        <v>67</v>
      </c>
      <c r="B47" s="463">
        <v>60300</v>
      </c>
      <c r="C47" s="463">
        <v>0</v>
      </c>
      <c r="D47" s="463">
        <v>0</v>
      </c>
      <c r="E47" s="463">
        <v>0</v>
      </c>
      <c r="F47" s="463">
        <v>60300</v>
      </c>
    </row>
    <row r="48" spans="1:6" x14ac:dyDescent="0.25">
      <c r="A48" s="462" t="s">
        <v>68</v>
      </c>
      <c r="B48" s="463">
        <v>672084</v>
      </c>
      <c r="C48" s="463">
        <v>0</v>
      </c>
      <c r="D48" s="463">
        <v>0</v>
      </c>
      <c r="E48" s="463">
        <v>0</v>
      </c>
      <c r="F48" s="463">
        <v>672084</v>
      </c>
    </row>
    <row r="49" spans="1:6" x14ac:dyDescent="0.25">
      <c r="A49" s="462" t="s">
        <v>69</v>
      </c>
      <c r="B49" s="463">
        <v>672084</v>
      </c>
      <c r="C49" s="463">
        <v>0</v>
      </c>
      <c r="D49" s="463">
        <v>0</v>
      </c>
      <c r="E49" s="463">
        <v>0</v>
      </c>
      <c r="F49" s="463">
        <v>672084</v>
      </c>
    </row>
    <row r="50" spans="1:6" x14ac:dyDescent="0.25">
      <c r="A50" s="462" t="s">
        <v>70</v>
      </c>
      <c r="B50" s="463">
        <v>800000</v>
      </c>
      <c r="C50" s="463">
        <v>800000</v>
      </c>
      <c r="D50" s="463">
        <v>0</v>
      </c>
      <c r="E50" s="463">
        <v>0</v>
      </c>
      <c r="F50" s="463">
        <v>0</v>
      </c>
    </row>
    <row r="51" spans="1:6" x14ac:dyDescent="0.25">
      <c r="A51" s="462" t="s">
        <v>71</v>
      </c>
      <c r="B51" s="463">
        <v>17502040</v>
      </c>
      <c r="C51" s="463">
        <v>0</v>
      </c>
      <c r="D51" s="463">
        <v>0</v>
      </c>
      <c r="E51" s="463">
        <v>4154540</v>
      </c>
      <c r="F51" s="463">
        <v>13347500</v>
      </c>
    </row>
    <row r="52" spans="1:6" x14ac:dyDescent="0.25">
      <c r="A52" s="462" t="s">
        <v>73</v>
      </c>
      <c r="B52" s="463">
        <v>15461000</v>
      </c>
      <c r="C52" s="463">
        <v>0</v>
      </c>
      <c r="D52" s="463">
        <v>0</v>
      </c>
      <c r="E52" s="463">
        <v>3100000</v>
      </c>
      <c r="F52" s="463">
        <v>12361000</v>
      </c>
    </row>
    <row r="53" spans="1:6" x14ac:dyDescent="0.25">
      <c r="A53" s="462" t="s">
        <v>74</v>
      </c>
      <c r="B53" s="463">
        <v>2041040</v>
      </c>
      <c r="C53" s="463">
        <v>0</v>
      </c>
      <c r="D53" s="463">
        <v>0</v>
      </c>
      <c r="E53" s="463">
        <v>1054540</v>
      </c>
      <c r="F53" s="463">
        <v>986500</v>
      </c>
    </row>
    <row r="54" spans="1:6" x14ac:dyDescent="0.25">
      <c r="A54" s="462" t="s">
        <v>77</v>
      </c>
      <c r="B54" s="463">
        <v>135500</v>
      </c>
      <c r="C54" s="463">
        <v>0</v>
      </c>
      <c r="D54" s="463">
        <v>17000</v>
      </c>
      <c r="E54" s="463">
        <v>8000</v>
      </c>
      <c r="F54" s="463">
        <v>110500</v>
      </c>
    </row>
    <row r="55" spans="1:6" x14ac:dyDescent="0.25">
      <c r="A55" s="462" t="s">
        <v>78</v>
      </c>
      <c r="B55" s="463">
        <v>135500</v>
      </c>
      <c r="C55" s="463">
        <v>0</v>
      </c>
      <c r="D55" s="463">
        <v>17000</v>
      </c>
      <c r="E55" s="463">
        <v>8000</v>
      </c>
      <c r="F55" s="463">
        <v>110500</v>
      </c>
    </row>
    <row r="56" spans="1:6" x14ac:dyDescent="0.25">
      <c r="A56" s="462" t="s">
        <v>82</v>
      </c>
      <c r="B56" s="463">
        <v>196018016</v>
      </c>
      <c r="C56" s="463">
        <v>0</v>
      </c>
      <c r="D56" s="463">
        <v>194330000</v>
      </c>
      <c r="E56" s="463">
        <v>464000</v>
      </c>
      <c r="F56" s="463">
        <v>1224016</v>
      </c>
    </row>
    <row r="57" spans="1:6" x14ac:dyDescent="0.25">
      <c r="A57" s="462" t="s">
        <v>83</v>
      </c>
      <c r="B57" s="463">
        <v>196018016</v>
      </c>
      <c r="C57" s="463">
        <v>0</v>
      </c>
      <c r="D57" s="463">
        <v>194330000</v>
      </c>
      <c r="E57" s="463">
        <v>464000</v>
      </c>
      <c r="F57" s="463">
        <v>1224016</v>
      </c>
    </row>
    <row r="58" spans="1:6" x14ac:dyDescent="0.25">
      <c r="A58" s="462" t="s">
        <v>87</v>
      </c>
      <c r="B58" s="463">
        <v>10213844</v>
      </c>
      <c r="C58" s="463">
        <v>0</v>
      </c>
      <c r="D58" s="463">
        <v>4089348</v>
      </c>
      <c r="E58" s="463">
        <v>3308118</v>
      </c>
      <c r="F58" s="463">
        <v>2816378</v>
      </c>
    </row>
    <row r="59" spans="1:6" x14ac:dyDescent="0.25">
      <c r="A59" s="462" t="s">
        <v>88</v>
      </c>
      <c r="B59" s="463">
        <v>228527</v>
      </c>
      <c r="C59" s="463">
        <v>0</v>
      </c>
      <c r="D59" s="463">
        <v>0</v>
      </c>
      <c r="E59" s="463">
        <v>0</v>
      </c>
      <c r="F59" s="463">
        <v>228527</v>
      </c>
    </row>
    <row r="60" spans="1:6" x14ac:dyDescent="0.25">
      <c r="A60" s="462" t="s">
        <v>89</v>
      </c>
      <c r="B60" s="463">
        <v>751079</v>
      </c>
      <c r="C60" s="463">
        <v>0</v>
      </c>
      <c r="D60" s="463">
        <v>259820</v>
      </c>
      <c r="E60" s="463">
        <v>292437</v>
      </c>
      <c r="F60" s="463">
        <v>198822</v>
      </c>
    </row>
    <row r="61" spans="1:6" x14ac:dyDescent="0.25">
      <c r="A61" s="462" t="s">
        <v>92</v>
      </c>
      <c r="B61" s="463">
        <v>6956507</v>
      </c>
      <c r="C61" s="463">
        <v>0</v>
      </c>
      <c r="D61" s="463">
        <v>2070708</v>
      </c>
      <c r="E61" s="463">
        <v>2895681</v>
      </c>
      <c r="F61" s="463">
        <v>1990118</v>
      </c>
    </row>
    <row r="62" spans="1:6" x14ac:dyDescent="0.25">
      <c r="A62" s="462" t="s">
        <v>93</v>
      </c>
      <c r="B62" s="463">
        <v>2277731</v>
      </c>
      <c r="C62" s="463">
        <v>0</v>
      </c>
      <c r="D62" s="463">
        <v>1758820</v>
      </c>
      <c r="E62" s="463">
        <v>120000</v>
      </c>
      <c r="F62" s="463">
        <v>398911</v>
      </c>
    </row>
    <row r="63" spans="1:6" x14ac:dyDescent="0.25">
      <c r="A63" s="462" t="s">
        <v>95</v>
      </c>
      <c r="B63" s="463">
        <v>272653</v>
      </c>
      <c r="C63" s="463">
        <v>0</v>
      </c>
      <c r="D63" s="463">
        <v>0</v>
      </c>
      <c r="E63" s="463">
        <v>62246</v>
      </c>
      <c r="F63" s="463">
        <v>210407</v>
      </c>
    </row>
    <row r="64" spans="1:6" x14ac:dyDescent="0.25">
      <c r="A64" s="462" t="s">
        <v>96</v>
      </c>
      <c r="B64" s="463">
        <v>155336</v>
      </c>
      <c r="C64" s="463">
        <v>0</v>
      </c>
      <c r="D64" s="463">
        <v>0</v>
      </c>
      <c r="E64" s="463">
        <v>62246</v>
      </c>
      <c r="F64" s="463">
        <v>93090</v>
      </c>
    </row>
    <row r="65" spans="1:6" x14ac:dyDescent="0.25">
      <c r="A65" s="462" t="s">
        <v>98</v>
      </c>
      <c r="B65" s="463">
        <v>117317</v>
      </c>
      <c r="C65" s="463">
        <v>0</v>
      </c>
      <c r="D65" s="463">
        <v>0</v>
      </c>
      <c r="E65" s="463">
        <v>0</v>
      </c>
      <c r="F65" s="463">
        <v>117317</v>
      </c>
    </row>
    <row r="66" spans="1:6" x14ac:dyDescent="0.25">
      <c r="A66" s="462" t="s">
        <v>99</v>
      </c>
      <c r="B66" s="463">
        <v>110519353</v>
      </c>
      <c r="C66" s="463">
        <v>0</v>
      </c>
      <c r="D66" s="463">
        <v>56818999</v>
      </c>
      <c r="E66" s="463">
        <v>31438909</v>
      </c>
      <c r="F66" s="463">
        <v>22261445</v>
      </c>
    </row>
    <row r="67" spans="1:6" x14ac:dyDescent="0.25">
      <c r="A67" s="462" t="s">
        <v>171</v>
      </c>
      <c r="B67" s="463">
        <v>13545</v>
      </c>
      <c r="C67" s="463">
        <v>0</v>
      </c>
      <c r="D67" s="463">
        <v>0</v>
      </c>
      <c r="E67" s="463">
        <v>0</v>
      </c>
      <c r="F67" s="463">
        <v>13545</v>
      </c>
    </row>
    <row r="68" spans="1:6" x14ac:dyDescent="0.25">
      <c r="A68" s="462" t="s">
        <v>172</v>
      </c>
      <c r="B68" s="463">
        <v>96738900</v>
      </c>
      <c r="C68" s="463">
        <v>0</v>
      </c>
      <c r="D68" s="463">
        <v>56818999</v>
      </c>
      <c r="E68" s="463">
        <v>17987919</v>
      </c>
      <c r="F68" s="463">
        <v>21931982</v>
      </c>
    </row>
    <row r="69" spans="1:6" x14ac:dyDescent="0.25">
      <c r="A69" s="462" t="s">
        <v>100</v>
      </c>
      <c r="B69" s="463">
        <v>70000</v>
      </c>
      <c r="C69" s="463">
        <v>0</v>
      </c>
      <c r="D69" s="463">
        <v>0</v>
      </c>
      <c r="E69" s="463">
        <v>0</v>
      </c>
      <c r="F69" s="463">
        <v>70000</v>
      </c>
    </row>
    <row r="70" spans="1:6" x14ac:dyDescent="0.25">
      <c r="A70" s="462" t="s">
        <v>103</v>
      </c>
      <c r="B70" s="463">
        <v>10473808</v>
      </c>
      <c r="C70" s="463">
        <v>0</v>
      </c>
      <c r="D70" s="463">
        <v>0</v>
      </c>
      <c r="E70" s="463">
        <v>10227890</v>
      </c>
      <c r="F70" s="463">
        <v>245918</v>
      </c>
    </row>
    <row r="71" spans="1:6" x14ac:dyDescent="0.25">
      <c r="A71" s="462" t="s">
        <v>104</v>
      </c>
      <c r="B71" s="463">
        <v>3223100</v>
      </c>
      <c r="C71" s="463">
        <v>0</v>
      </c>
      <c r="D71" s="463">
        <v>0</v>
      </c>
      <c r="E71" s="463">
        <v>3223100</v>
      </c>
      <c r="F71" s="463">
        <v>0</v>
      </c>
    </row>
    <row r="72" spans="1:6" x14ac:dyDescent="0.25">
      <c r="A72" s="462" t="s">
        <v>105</v>
      </c>
      <c r="B72" s="463">
        <v>15797707</v>
      </c>
      <c r="C72" s="463">
        <v>0</v>
      </c>
      <c r="D72" s="463">
        <v>797600</v>
      </c>
      <c r="E72" s="463">
        <v>11420107</v>
      </c>
      <c r="F72" s="463">
        <v>3580000</v>
      </c>
    </row>
    <row r="73" spans="1:6" x14ac:dyDescent="0.25">
      <c r="A73" s="462" t="s">
        <v>131</v>
      </c>
      <c r="B73" s="463">
        <v>14700107</v>
      </c>
      <c r="C73" s="463">
        <v>0</v>
      </c>
      <c r="D73" s="463">
        <v>0</v>
      </c>
      <c r="E73" s="463">
        <v>11420107</v>
      </c>
      <c r="F73" s="463">
        <v>3280000</v>
      </c>
    </row>
    <row r="74" spans="1:6" x14ac:dyDescent="0.25">
      <c r="A74" s="462" t="s">
        <v>109</v>
      </c>
      <c r="B74" s="463">
        <v>1097600</v>
      </c>
      <c r="C74" s="463">
        <v>0</v>
      </c>
      <c r="D74" s="463">
        <v>797600</v>
      </c>
      <c r="E74" s="463">
        <v>0</v>
      </c>
      <c r="F74" s="463">
        <v>300000</v>
      </c>
    </row>
    <row r="75" spans="1:6" x14ac:dyDescent="0.25">
      <c r="A75" s="462" t="s">
        <v>114</v>
      </c>
      <c r="B75" s="463">
        <v>2500000</v>
      </c>
      <c r="C75" s="463">
        <v>0</v>
      </c>
      <c r="D75" s="463">
        <v>2500000</v>
      </c>
      <c r="E75" s="463">
        <v>0</v>
      </c>
      <c r="F75" s="463">
        <v>0</v>
      </c>
    </row>
    <row r="76" spans="1:6" x14ac:dyDescent="0.25">
      <c r="A76" s="462" t="s">
        <v>344</v>
      </c>
      <c r="B76" s="463">
        <v>52046935</v>
      </c>
      <c r="C76" s="463">
        <v>-800000</v>
      </c>
      <c r="D76" s="463">
        <v>-37133789</v>
      </c>
      <c r="E76" s="463">
        <v>166934917</v>
      </c>
      <c r="F76" s="463">
        <v>-76954193</v>
      </c>
    </row>
    <row r="77" spans="1:6" x14ac:dyDescent="0.25">
      <c r="A77" s="462" t="s">
        <v>115</v>
      </c>
      <c r="B77" s="463">
        <v>0</v>
      </c>
      <c r="C77" s="463">
        <v>0</v>
      </c>
      <c r="D77" s="463">
        <v>0</v>
      </c>
      <c r="E77" s="463">
        <v>0</v>
      </c>
      <c r="F77" s="463">
        <v>0</v>
      </c>
    </row>
    <row r="78" spans="1:6" x14ac:dyDescent="0.25">
      <c r="A78" s="462" t="s">
        <v>116</v>
      </c>
      <c r="B78" s="463">
        <v>0</v>
      </c>
      <c r="C78" s="463">
        <v>0</v>
      </c>
      <c r="D78" s="463">
        <v>0</v>
      </c>
      <c r="E78" s="463">
        <v>0</v>
      </c>
      <c r="F78" s="463">
        <v>0</v>
      </c>
    </row>
    <row r="79" spans="1:6" x14ac:dyDescent="0.25">
      <c r="A79" s="462" t="s">
        <v>349</v>
      </c>
      <c r="B79" s="463">
        <v>52046935</v>
      </c>
      <c r="C79" s="463">
        <v>-800000</v>
      </c>
      <c r="D79" s="463">
        <v>-37133789</v>
      </c>
      <c r="E79" s="463">
        <v>166934917</v>
      </c>
      <c r="F79" s="463">
        <v>-76954193</v>
      </c>
    </row>
    <row r="80" spans="1:6" x14ac:dyDescent="0.25">
      <c r="A80" s="462" t="s">
        <v>350</v>
      </c>
      <c r="B80" s="463">
        <v>52046935</v>
      </c>
      <c r="C80" s="463">
        <v>-800000</v>
      </c>
      <c r="D80" s="463">
        <v>-37133789</v>
      </c>
      <c r="E80" s="463">
        <v>166934917</v>
      </c>
      <c r="F80" s="463">
        <v>-76954193</v>
      </c>
    </row>
    <row r="81" spans="1:6" x14ac:dyDescent="0.25">
      <c r="A81" s="462" t="s">
        <v>117</v>
      </c>
      <c r="B81" s="463">
        <v>0</v>
      </c>
      <c r="C81" s="463">
        <v>0</v>
      </c>
      <c r="D81" s="463">
        <v>0</v>
      </c>
      <c r="E81" s="463">
        <v>0</v>
      </c>
      <c r="F81" s="463">
        <v>0</v>
      </c>
    </row>
    <row r="82" spans="1:6" x14ac:dyDescent="0.25">
      <c r="A82" s="462" t="s">
        <v>351</v>
      </c>
      <c r="B82" s="463">
        <v>52046935</v>
      </c>
      <c r="C82" s="463">
        <v>-800000</v>
      </c>
      <c r="D82" s="463">
        <v>-37133789</v>
      </c>
      <c r="E82" s="463">
        <v>166934917</v>
      </c>
      <c r="F82" s="463">
        <v>-76954193</v>
      </c>
    </row>
    <row r="83" spans="1:6" x14ac:dyDescent="0.25">
      <c r="A83" s="462" t="s">
        <v>118</v>
      </c>
      <c r="B83" s="463">
        <v>0</v>
      </c>
      <c r="C83" s="463">
        <v>0</v>
      </c>
      <c r="D83" s="463">
        <v>0</v>
      </c>
      <c r="E83" s="463">
        <v>0</v>
      </c>
      <c r="F83" s="463">
        <v>0</v>
      </c>
    </row>
    <row r="84" spans="1:6" x14ac:dyDescent="0.25">
      <c r="A84" s="462" t="s">
        <v>352</v>
      </c>
      <c r="B84" s="463">
        <v>52046935</v>
      </c>
      <c r="C84" s="463">
        <v>-800000</v>
      </c>
      <c r="D84" s="463">
        <v>-37133789</v>
      </c>
      <c r="E84" s="463">
        <v>166934917</v>
      </c>
      <c r="F84" s="463">
        <v>-76954193</v>
      </c>
    </row>
    <row r="85" spans="1:6" x14ac:dyDescent="0.25">
      <c r="A85" s="462" t="s">
        <v>119</v>
      </c>
      <c r="B85" s="463">
        <v>0</v>
      </c>
      <c r="C85" s="463">
        <v>0</v>
      </c>
      <c r="D85" s="463">
        <v>0</v>
      </c>
      <c r="E85" s="463">
        <v>0</v>
      </c>
      <c r="F85" s="463">
        <v>0</v>
      </c>
    </row>
    <row r="86" spans="1:6" x14ac:dyDescent="0.25">
      <c r="A86" s="462" t="s">
        <v>120</v>
      </c>
      <c r="B86" s="463">
        <v>0</v>
      </c>
      <c r="C86" s="463">
        <v>0</v>
      </c>
      <c r="D86" s="463">
        <v>0</v>
      </c>
      <c r="E86" s="463">
        <v>0</v>
      </c>
      <c r="F86" s="463">
        <v>0</v>
      </c>
    </row>
    <row r="87" spans="1:6" x14ac:dyDescent="0.25">
      <c r="A87" s="462" t="s">
        <v>121</v>
      </c>
      <c r="B87" s="463">
        <v>0</v>
      </c>
      <c r="C87" s="463">
        <v>0</v>
      </c>
      <c r="D87" s="463">
        <v>0</v>
      </c>
      <c r="E87" s="463">
        <v>0</v>
      </c>
      <c r="F87" s="463">
        <v>0</v>
      </c>
    </row>
    <row r="88" spans="1:6" x14ac:dyDescent="0.25">
      <c r="A88" s="462" t="s">
        <v>122</v>
      </c>
      <c r="B88" s="463">
        <v>0</v>
      </c>
      <c r="C88" s="463">
        <v>0</v>
      </c>
      <c r="D88" s="463">
        <v>0</v>
      </c>
      <c r="E88" s="463">
        <v>0</v>
      </c>
      <c r="F88" s="463">
        <v>0</v>
      </c>
    </row>
    <row r="89" spans="1:6" x14ac:dyDescent="0.25">
      <c r="A89" s="462" t="s">
        <v>123</v>
      </c>
      <c r="B89" s="463">
        <v>0</v>
      </c>
      <c r="C89" s="463">
        <v>0</v>
      </c>
      <c r="D89" s="463">
        <v>0</v>
      </c>
      <c r="E89" s="463">
        <v>0</v>
      </c>
      <c r="F89" s="463">
        <v>0</v>
      </c>
    </row>
  </sheetData>
  <mergeCells count="2">
    <mergeCell ref="A1:A2"/>
    <mergeCell ref="B1:B2"/>
  </mergeCells>
  <phoneticPr fontId="4" type="noConversion"/>
  <pageMargins left="0.7" right="0.7" top="0.75" bottom="0.75" header="0.3" footer="0.3"/>
  <pageSetup paperSize="9" orientation="portrait" horizontalDpi="300" verticalDpi="300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theme="3"/>
  </sheetPr>
  <dimension ref="A1:N120"/>
  <sheetViews>
    <sheetView zoomScaleNormal="100" workbookViewId="0">
      <selection sqref="A1:A2"/>
    </sheetView>
  </sheetViews>
  <sheetFormatPr defaultColWidth="9.08984375" defaultRowHeight="12.5" x14ac:dyDescent="0.25"/>
  <cols>
    <col min="1" max="1" width="28.1796875" bestFit="1" customWidth="1"/>
    <col min="2" max="5" width="21.453125" customWidth="1"/>
    <col min="6" max="6" width="19.81640625" customWidth="1"/>
    <col min="7" max="7" width="19.81640625" style="373" customWidth="1"/>
    <col min="8" max="8" width="9.08984375" style="491"/>
    <col min="10" max="10" width="20.90625" customWidth="1"/>
    <col min="11" max="11" width="20" customWidth="1"/>
    <col min="12" max="12" width="5.6328125" customWidth="1"/>
    <col min="13" max="13" width="21.453125" style="491" customWidth="1"/>
    <col min="14" max="14" width="19.81640625" style="491" customWidth="1"/>
    <col min="259" max="263" width="21.453125" customWidth="1"/>
    <col min="515" max="519" width="21.453125" customWidth="1"/>
    <col min="771" max="775" width="21.453125" customWidth="1"/>
    <col min="1027" max="1031" width="21.453125" customWidth="1"/>
    <col min="1283" max="1287" width="21.453125" customWidth="1"/>
    <col min="1539" max="1543" width="21.453125" customWidth="1"/>
    <col min="1795" max="1799" width="21.453125" customWidth="1"/>
    <col min="2051" max="2055" width="21.453125" customWidth="1"/>
    <col min="2307" max="2311" width="21.453125" customWidth="1"/>
    <col min="2563" max="2567" width="21.453125" customWidth="1"/>
    <col min="2819" max="2823" width="21.453125" customWidth="1"/>
    <col min="3075" max="3079" width="21.453125" customWidth="1"/>
    <col min="3331" max="3335" width="21.453125" customWidth="1"/>
    <col min="3587" max="3591" width="21.453125" customWidth="1"/>
    <col min="3843" max="3847" width="21.453125" customWidth="1"/>
    <col min="4099" max="4103" width="21.453125" customWidth="1"/>
    <col min="4355" max="4359" width="21.453125" customWidth="1"/>
    <col min="4611" max="4615" width="21.453125" customWidth="1"/>
    <col min="4867" max="4871" width="21.453125" customWidth="1"/>
    <col min="5123" max="5127" width="21.453125" customWidth="1"/>
    <col min="5379" max="5383" width="21.453125" customWidth="1"/>
    <col min="5635" max="5639" width="21.453125" customWidth="1"/>
    <col min="5891" max="5895" width="21.453125" customWidth="1"/>
    <col min="6147" max="6151" width="21.453125" customWidth="1"/>
    <col min="6403" max="6407" width="21.453125" customWidth="1"/>
    <col min="6659" max="6663" width="21.453125" customWidth="1"/>
    <col min="6915" max="6919" width="21.453125" customWidth="1"/>
    <col min="7171" max="7175" width="21.453125" customWidth="1"/>
    <col min="7427" max="7431" width="21.453125" customWidth="1"/>
    <col min="7683" max="7687" width="21.453125" customWidth="1"/>
    <col min="7939" max="7943" width="21.453125" customWidth="1"/>
    <col min="8195" max="8199" width="21.453125" customWidth="1"/>
    <col min="8451" max="8455" width="21.453125" customWidth="1"/>
    <col min="8707" max="8711" width="21.453125" customWidth="1"/>
    <col min="8963" max="8967" width="21.453125" customWidth="1"/>
    <col min="9219" max="9223" width="21.453125" customWidth="1"/>
    <col min="9475" max="9479" width="21.453125" customWidth="1"/>
    <col min="9731" max="9735" width="21.453125" customWidth="1"/>
    <col min="9987" max="9991" width="21.453125" customWidth="1"/>
    <col min="10243" max="10247" width="21.453125" customWidth="1"/>
    <col min="10499" max="10503" width="21.453125" customWidth="1"/>
    <col min="10755" max="10759" width="21.453125" customWidth="1"/>
    <col min="11011" max="11015" width="21.453125" customWidth="1"/>
    <col min="11267" max="11271" width="21.453125" customWidth="1"/>
    <col min="11523" max="11527" width="21.453125" customWidth="1"/>
    <col min="11779" max="11783" width="21.453125" customWidth="1"/>
    <col min="12035" max="12039" width="21.453125" customWidth="1"/>
    <col min="12291" max="12295" width="21.453125" customWidth="1"/>
    <col min="12547" max="12551" width="21.453125" customWidth="1"/>
    <col min="12803" max="12807" width="21.453125" customWidth="1"/>
    <col min="13059" max="13063" width="21.453125" customWidth="1"/>
    <col min="13315" max="13319" width="21.453125" customWidth="1"/>
    <col min="13571" max="13575" width="21.453125" customWidth="1"/>
    <col min="13827" max="13831" width="21.453125" customWidth="1"/>
    <col min="14083" max="14087" width="21.453125" customWidth="1"/>
    <col min="14339" max="14343" width="21.453125" customWidth="1"/>
    <col min="14595" max="14599" width="21.453125" customWidth="1"/>
    <col min="14851" max="14855" width="21.453125" customWidth="1"/>
    <col min="15107" max="15111" width="21.453125" customWidth="1"/>
    <col min="15363" max="15367" width="21.453125" customWidth="1"/>
    <col min="15619" max="15623" width="21.453125" customWidth="1"/>
    <col min="15875" max="15879" width="21.453125" customWidth="1"/>
    <col min="16131" max="16135" width="21.453125" customWidth="1"/>
  </cols>
  <sheetData>
    <row r="1" spans="1:14" x14ac:dyDescent="0.25">
      <c r="A1" s="525" t="s">
        <v>0</v>
      </c>
      <c r="B1" s="525" t="s">
        <v>1</v>
      </c>
      <c r="C1" s="363" t="s">
        <v>449</v>
      </c>
      <c r="D1" s="359" t="s">
        <v>484</v>
      </c>
      <c r="E1" s="359" t="s">
        <v>485</v>
      </c>
      <c r="F1" s="359" t="s">
        <v>486</v>
      </c>
      <c r="G1" s="370" t="s">
        <v>626</v>
      </c>
      <c r="J1" s="360" t="s">
        <v>617</v>
      </c>
      <c r="K1" s="361" t="s">
        <v>449</v>
      </c>
      <c r="M1" s="492" t="s">
        <v>485</v>
      </c>
      <c r="N1" s="492" t="s">
        <v>486</v>
      </c>
    </row>
    <row r="2" spans="1:14" x14ac:dyDescent="0.25">
      <c r="A2" s="525" t="s">
        <v>0</v>
      </c>
      <c r="B2" s="525" t="s">
        <v>1</v>
      </c>
      <c r="C2" s="363" t="s">
        <v>487</v>
      </c>
      <c r="D2" s="359" t="s">
        <v>441</v>
      </c>
      <c r="E2" s="359" t="s">
        <v>440</v>
      </c>
      <c r="F2" s="359" t="s">
        <v>583</v>
      </c>
      <c r="G2" s="370" t="s">
        <v>627</v>
      </c>
      <c r="J2" s="360" t="s">
        <v>618</v>
      </c>
      <c r="K2" s="361" t="s">
        <v>487</v>
      </c>
      <c r="M2" s="492" t="s">
        <v>440</v>
      </c>
      <c r="N2" s="492" t="s">
        <v>583</v>
      </c>
    </row>
    <row r="3" spans="1:14" x14ac:dyDescent="0.25">
      <c r="A3" s="486" t="s">
        <v>281</v>
      </c>
      <c r="B3" s="487">
        <v>149015884</v>
      </c>
      <c r="C3" s="358">
        <f>J3+K3</f>
        <v>-31182751</v>
      </c>
      <c r="D3" s="488">
        <v>146289960</v>
      </c>
      <c r="E3" s="488">
        <f>M3-IFERROR(VLOOKUP(A3,법인영업팀회신!$A:$D,2,0),)+IFERROR(VLOOKUP(A3,법인영업팀회신!$A:$D,3,0),)</f>
        <v>60121283.600000001</v>
      </c>
      <c r="F3" s="488">
        <f>N3+IFERROR(VLOOKUP(A3,법인영업팀회신!$A:$D,4,0),)</f>
        <v>37879611.400000006</v>
      </c>
      <c r="G3" s="489">
        <v>-64092220</v>
      </c>
      <c r="H3" s="491" t="b">
        <f>B3=C3+D3+E3+F3+G3</f>
        <v>1</v>
      </c>
      <c r="J3" s="490">
        <v>-13611006</v>
      </c>
      <c r="K3" s="493">
        <v>-17571745</v>
      </c>
      <c r="M3" s="493">
        <v>34014118</v>
      </c>
      <c r="N3" s="493">
        <v>63986777</v>
      </c>
    </row>
    <row r="4" spans="1:14" x14ac:dyDescent="0.25">
      <c r="A4" s="486" t="s">
        <v>4</v>
      </c>
      <c r="B4" s="487">
        <v>6649096937</v>
      </c>
      <c r="C4" s="362">
        <f t="shared" ref="C4:C67" si="0">J4+K4</f>
        <v>0</v>
      </c>
      <c r="D4" s="488">
        <v>1736649792</v>
      </c>
      <c r="E4" s="493">
        <f>M4-IFERROR(VLOOKUP(A4,법인영업팀회신!$A:$D,2,0),)+IFERROR(VLOOKUP(A4,법인영업팀회신!$A:$D,3,0),)</f>
        <v>4759402223</v>
      </c>
      <c r="F4" s="493">
        <f>N4+IFERROR(VLOOKUP(A4,법인영업팀회신!$A:$D,4,0),)</f>
        <v>153044922</v>
      </c>
      <c r="G4" s="489">
        <v>0</v>
      </c>
      <c r="H4" s="491" t="b">
        <f t="shared" ref="H4:H67" si="1">B4=C4+D4+E4+F4+G4</f>
        <v>1</v>
      </c>
      <c r="J4" s="490">
        <v>0</v>
      </c>
      <c r="K4" s="493">
        <v>0</v>
      </c>
      <c r="M4" s="493">
        <v>4759402223</v>
      </c>
      <c r="N4" s="493">
        <v>153044922</v>
      </c>
    </row>
    <row r="5" spans="1:14" x14ac:dyDescent="0.25">
      <c r="A5" s="486" t="s">
        <v>5</v>
      </c>
      <c r="B5" s="487">
        <v>3199819886</v>
      </c>
      <c r="C5" s="362">
        <f t="shared" si="0"/>
        <v>0</v>
      </c>
      <c r="D5" s="488">
        <v>842070996</v>
      </c>
      <c r="E5" s="493">
        <f>M5-IFERROR(VLOOKUP(A5,법인영업팀회신!$A:$D,2,0),)+IFERROR(VLOOKUP(A5,법인영업팀회신!$A:$D,3,0),)</f>
        <v>2357748890</v>
      </c>
      <c r="F5" s="493">
        <f>N5+IFERROR(VLOOKUP(A5,법인영업팀회신!$A:$D,4,0),)</f>
        <v>0</v>
      </c>
      <c r="G5" s="489">
        <v>0</v>
      </c>
      <c r="H5" s="491" t="b">
        <f t="shared" si="1"/>
        <v>1</v>
      </c>
      <c r="J5" s="490">
        <v>0</v>
      </c>
      <c r="K5" s="493">
        <v>0</v>
      </c>
      <c r="M5" s="493">
        <v>2357748890</v>
      </c>
      <c r="N5" s="493">
        <v>0</v>
      </c>
    </row>
    <row r="6" spans="1:14" x14ac:dyDescent="0.25">
      <c r="A6" s="486" t="s">
        <v>6</v>
      </c>
      <c r="B6" s="487">
        <v>787632358</v>
      </c>
      <c r="C6" s="362">
        <f t="shared" si="0"/>
        <v>0</v>
      </c>
      <c r="D6" s="488">
        <v>148614634</v>
      </c>
      <c r="E6" s="493">
        <f>M6-IFERROR(VLOOKUP(A6,법인영업팀회신!$A:$D,2,0),)+IFERROR(VLOOKUP(A6,법인영업팀회신!$A:$D,3,0),)</f>
        <v>639017724</v>
      </c>
      <c r="F6" s="493">
        <f>N6+IFERROR(VLOOKUP(A6,법인영업팀회신!$A:$D,4,0),)</f>
        <v>0</v>
      </c>
      <c r="G6" s="489">
        <v>0</v>
      </c>
      <c r="H6" s="491" t="b">
        <f t="shared" si="1"/>
        <v>1</v>
      </c>
      <c r="J6" s="490">
        <v>0</v>
      </c>
      <c r="K6" s="493">
        <v>0</v>
      </c>
      <c r="M6" s="493">
        <v>639017724</v>
      </c>
      <c r="N6" s="493">
        <v>0</v>
      </c>
    </row>
    <row r="7" spans="1:14" x14ac:dyDescent="0.25">
      <c r="A7" s="486" t="s">
        <v>8</v>
      </c>
      <c r="B7" s="487">
        <v>2397535438</v>
      </c>
      <c r="C7" s="362">
        <f t="shared" si="0"/>
        <v>0</v>
      </c>
      <c r="D7" s="488">
        <v>680205909</v>
      </c>
      <c r="E7" s="493">
        <f>M7-IFERROR(VLOOKUP(A7,법인영업팀회신!$A:$D,2,0),)+IFERROR(VLOOKUP(A7,법인영업팀회신!$A:$D,3,0),)</f>
        <v>1717329529</v>
      </c>
      <c r="F7" s="493">
        <f>N7+IFERROR(VLOOKUP(A7,법인영업팀회신!$A:$D,4,0),)</f>
        <v>0</v>
      </c>
      <c r="G7" s="489">
        <v>0</v>
      </c>
      <c r="H7" s="491" t="b">
        <f t="shared" si="1"/>
        <v>1</v>
      </c>
      <c r="J7" s="490">
        <v>0</v>
      </c>
      <c r="K7" s="493">
        <v>0</v>
      </c>
      <c r="M7" s="493">
        <v>1717329529</v>
      </c>
      <c r="N7" s="493">
        <v>0</v>
      </c>
    </row>
    <row r="8" spans="1:14" x14ac:dyDescent="0.25">
      <c r="A8" s="486" t="s">
        <v>9</v>
      </c>
      <c r="B8" s="487">
        <v>434364</v>
      </c>
      <c r="C8" s="362">
        <f t="shared" si="0"/>
        <v>0</v>
      </c>
      <c r="D8" s="488">
        <v>20000</v>
      </c>
      <c r="E8" s="493">
        <f>M8-IFERROR(VLOOKUP(A8,법인영업팀회신!$A:$D,2,0),)+IFERROR(VLOOKUP(A8,법인영업팀회신!$A:$D,3,0),)</f>
        <v>414364</v>
      </c>
      <c r="F8" s="493">
        <f>N8+IFERROR(VLOOKUP(A8,법인영업팀회신!$A:$D,4,0),)</f>
        <v>0</v>
      </c>
      <c r="G8" s="489">
        <v>0</v>
      </c>
      <c r="H8" s="491" t="b">
        <f t="shared" si="1"/>
        <v>1</v>
      </c>
      <c r="J8" s="490">
        <v>0</v>
      </c>
      <c r="K8" s="493">
        <v>0</v>
      </c>
      <c r="M8" s="493">
        <v>414364</v>
      </c>
      <c r="N8" s="493">
        <v>0</v>
      </c>
    </row>
    <row r="9" spans="1:14" x14ac:dyDescent="0.25">
      <c r="A9" s="486" t="s">
        <v>137</v>
      </c>
      <c r="B9" s="487">
        <v>2217726</v>
      </c>
      <c r="C9" s="362">
        <f t="shared" si="0"/>
        <v>0</v>
      </c>
      <c r="D9" s="488">
        <v>1230453</v>
      </c>
      <c r="E9" s="493">
        <f>M9-IFERROR(VLOOKUP(A9,법인영업팀회신!$A:$D,2,0),)+IFERROR(VLOOKUP(A9,법인영업팀회신!$A:$D,3,0),)</f>
        <v>987273</v>
      </c>
      <c r="F9" s="493">
        <f>N9+IFERROR(VLOOKUP(A9,법인영업팀회신!$A:$D,4,0),)</f>
        <v>0</v>
      </c>
      <c r="G9" s="489">
        <v>0</v>
      </c>
      <c r="H9" s="491" t="b">
        <f t="shared" si="1"/>
        <v>1</v>
      </c>
      <c r="J9" s="490">
        <v>0</v>
      </c>
      <c r="K9" s="493">
        <v>0</v>
      </c>
      <c r="M9" s="493">
        <v>987273</v>
      </c>
      <c r="N9" s="493">
        <v>0</v>
      </c>
    </row>
    <row r="10" spans="1:14" x14ac:dyDescent="0.25">
      <c r="A10" s="486" t="s">
        <v>358</v>
      </c>
      <c r="B10" s="487">
        <v>12000000</v>
      </c>
      <c r="C10" s="362">
        <f t="shared" si="0"/>
        <v>0</v>
      </c>
      <c r="D10" s="488">
        <v>12000000</v>
      </c>
      <c r="E10" s="493">
        <f>M10-IFERROR(VLOOKUP(A10,법인영업팀회신!$A:$D,2,0),)+IFERROR(VLOOKUP(A10,법인영업팀회신!$A:$D,3,0),)</f>
        <v>0</v>
      </c>
      <c r="F10" s="493">
        <f>N10+IFERROR(VLOOKUP(A10,법인영업팀회신!$A:$D,4,0),)</f>
        <v>0</v>
      </c>
      <c r="G10" s="489">
        <v>0</v>
      </c>
      <c r="H10" s="491" t="b">
        <f t="shared" si="1"/>
        <v>1</v>
      </c>
      <c r="J10" s="490">
        <v>0</v>
      </c>
      <c r="K10" s="493">
        <v>0</v>
      </c>
      <c r="M10" s="493">
        <v>0</v>
      </c>
      <c r="N10" s="493">
        <v>0</v>
      </c>
    </row>
    <row r="11" spans="1:14" x14ac:dyDescent="0.25">
      <c r="A11" s="486" t="s">
        <v>11</v>
      </c>
      <c r="B11" s="487">
        <v>3449277051</v>
      </c>
      <c r="C11" s="362">
        <f t="shared" si="0"/>
        <v>0</v>
      </c>
      <c r="D11" s="488">
        <v>894578796</v>
      </c>
      <c r="E11" s="493">
        <f>M11-IFERROR(VLOOKUP(A11,법인영업팀회신!$A:$D,2,0),)+IFERROR(VLOOKUP(A11,법인영업팀회신!$A:$D,3,0),)</f>
        <v>2401653333</v>
      </c>
      <c r="F11" s="493">
        <f>N11+IFERROR(VLOOKUP(A11,법인영업팀회신!$A:$D,4,0),)</f>
        <v>153044922</v>
      </c>
      <c r="G11" s="489">
        <v>0</v>
      </c>
      <c r="H11" s="491" t="b">
        <f t="shared" si="1"/>
        <v>1</v>
      </c>
      <c r="J11" s="490">
        <v>0</v>
      </c>
      <c r="K11" s="493">
        <v>0</v>
      </c>
      <c r="M11" s="493">
        <v>2401653333</v>
      </c>
      <c r="N11" s="493">
        <v>153044922</v>
      </c>
    </row>
    <row r="12" spans="1:14" x14ac:dyDescent="0.25">
      <c r="A12" s="486" t="s">
        <v>12</v>
      </c>
      <c r="B12" s="487">
        <v>2835997322</v>
      </c>
      <c r="C12" s="362">
        <f t="shared" si="0"/>
        <v>0</v>
      </c>
      <c r="D12" s="488">
        <v>692100586</v>
      </c>
      <c r="E12" s="493">
        <f>M12-IFERROR(VLOOKUP(A12,법인영업팀회신!$A:$D,2,0),)+IFERROR(VLOOKUP(A12,법인영업팀회신!$A:$D,3,0),)</f>
        <v>2142994914</v>
      </c>
      <c r="F12" s="493">
        <f>N12+IFERROR(VLOOKUP(A12,법인영업팀회신!$A:$D,4,0),)</f>
        <v>901822</v>
      </c>
      <c r="G12" s="489">
        <v>0</v>
      </c>
      <c r="H12" s="491" t="b">
        <f t="shared" si="1"/>
        <v>1</v>
      </c>
      <c r="J12" s="490">
        <v>0</v>
      </c>
      <c r="K12" s="493">
        <v>0</v>
      </c>
      <c r="M12" s="493">
        <v>2142994914</v>
      </c>
      <c r="N12" s="493">
        <v>901822</v>
      </c>
    </row>
    <row r="13" spans="1:14" x14ac:dyDescent="0.25">
      <c r="A13" s="486" t="s">
        <v>13</v>
      </c>
      <c r="B13" s="487">
        <v>247509</v>
      </c>
      <c r="C13" s="362">
        <f t="shared" si="0"/>
        <v>0</v>
      </c>
      <c r="D13" s="488">
        <v>50909</v>
      </c>
      <c r="E13" s="493">
        <f>M13-IFERROR(VLOOKUP(A13,법인영업팀회신!$A:$D,2,0),)+IFERROR(VLOOKUP(A13,법인영업팀회신!$A:$D,3,0),)</f>
        <v>0</v>
      </c>
      <c r="F13" s="493">
        <f>N13+IFERROR(VLOOKUP(A13,법인영업팀회신!$A:$D,4,0),)</f>
        <v>196600</v>
      </c>
      <c r="G13" s="489">
        <v>0</v>
      </c>
      <c r="H13" s="491" t="b">
        <f t="shared" si="1"/>
        <v>1</v>
      </c>
      <c r="J13" s="490">
        <v>0</v>
      </c>
      <c r="K13" s="493">
        <v>0</v>
      </c>
      <c r="M13" s="493">
        <v>0</v>
      </c>
      <c r="N13" s="493">
        <v>196600</v>
      </c>
    </row>
    <row r="14" spans="1:14" x14ac:dyDescent="0.25">
      <c r="A14" s="486" t="s">
        <v>14</v>
      </c>
      <c r="B14" s="487">
        <v>422386516</v>
      </c>
      <c r="C14" s="362">
        <f t="shared" si="0"/>
        <v>0</v>
      </c>
      <c r="D14" s="488">
        <v>209594437</v>
      </c>
      <c r="E14" s="493">
        <f>M14-IFERROR(VLOOKUP(A14,법인영업팀회신!$A:$D,2,0),)+IFERROR(VLOOKUP(A14,법인영업팀회신!$A:$D,3,0),)</f>
        <v>212792079</v>
      </c>
      <c r="F14" s="493">
        <f>N14+IFERROR(VLOOKUP(A14,법인영업팀회신!$A:$D,4,0),)</f>
        <v>0</v>
      </c>
      <c r="G14" s="489">
        <v>0</v>
      </c>
      <c r="H14" s="491" t="b">
        <f t="shared" si="1"/>
        <v>1</v>
      </c>
      <c r="J14" s="490">
        <v>0</v>
      </c>
      <c r="K14" s="493">
        <v>0</v>
      </c>
      <c r="M14" s="493">
        <v>212792079</v>
      </c>
      <c r="N14" s="493">
        <v>0</v>
      </c>
    </row>
    <row r="15" spans="1:14" x14ac:dyDescent="0.25">
      <c r="A15" s="486" t="s">
        <v>15</v>
      </c>
      <c r="B15" s="487">
        <v>781409</v>
      </c>
      <c r="C15" s="362">
        <f t="shared" si="0"/>
        <v>0</v>
      </c>
      <c r="D15" s="488">
        <v>635591</v>
      </c>
      <c r="E15" s="493">
        <f>M15-IFERROR(VLOOKUP(A15,법인영업팀회신!$A:$D,2,0),)+IFERROR(VLOOKUP(A15,법인영업팀회신!$A:$D,3,0),)</f>
        <v>145818</v>
      </c>
      <c r="F15" s="493">
        <f>N15+IFERROR(VLOOKUP(A15,법인영업팀회신!$A:$D,4,0),)</f>
        <v>0</v>
      </c>
      <c r="G15" s="489">
        <v>0</v>
      </c>
      <c r="H15" s="491" t="b">
        <f t="shared" si="1"/>
        <v>1</v>
      </c>
      <c r="J15" s="490">
        <v>0</v>
      </c>
      <c r="K15" s="493">
        <v>0</v>
      </c>
      <c r="M15" s="493">
        <v>145818</v>
      </c>
      <c r="N15" s="493">
        <v>0</v>
      </c>
    </row>
    <row r="16" spans="1:14" x14ac:dyDescent="0.25">
      <c r="A16" s="486" t="s">
        <v>16</v>
      </c>
      <c r="B16" s="487">
        <v>160684302</v>
      </c>
      <c r="C16" s="362">
        <f t="shared" si="0"/>
        <v>0</v>
      </c>
      <c r="D16" s="488">
        <v>1172727</v>
      </c>
      <c r="E16" s="493">
        <f>M16-IFERROR(VLOOKUP(A16,법인영업팀회신!$A:$D,2,0),)+IFERROR(VLOOKUP(A16,법인영업팀회신!$A:$D,3,0),)</f>
        <v>7565075</v>
      </c>
      <c r="F16" s="493">
        <f>N16+IFERROR(VLOOKUP(A16,법인영업팀회신!$A:$D,4,0),)</f>
        <v>151946500</v>
      </c>
      <c r="G16" s="489">
        <v>0</v>
      </c>
      <c r="H16" s="491" t="b">
        <f t="shared" si="1"/>
        <v>1</v>
      </c>
      <c r="J16" s="490">
        <v>0</v>
      </c>
      <c r="K16" s="493">
        <v>0</v>
      </c>
      <c r="M16" s="493">
        <v>7565075</v>
      </c>
      <c r="N16" s="493">
        <v>151946500</v>
      </c>
    </row>
    <row r="17" spans="1:14" x14ac:dyDescent="0.25">
      <c r="A17" s="486" t="s">
        <v>17</v>
      </c>
      <c r="B17" s="487">
        <v>-17603340</v>
      </c>
      <c r="C17" s="362">
        <f t="shared" si="0"/>
        <v>0</v>
      </c>
      <c r="D17" s="488">
        <v>-8975454</v>
      </c>
      <c r="E17" s="493">
        <f>M17-IFERROR(VLOOKUP(A17,법인영업팀회신!$A:$D,2,0),)+IFERROR(VLOOKUP(A17,법인영업팀회신!$A:$D,3,0),)</f>
        <v>-8627886</v>
      </c>
      <c r="F17" s="493">
        <f>N17+IFERROR(VLOOKUP(A17,법인영업팀회신!$A:$D,4,0),)</f>
        <v>0</v>
      </c>
      <c r="G17" s="489">
        <v>0</v>
      </c>
      <c r="H17" s="491" t="b">
        <f t="shared" si="1"/>
        <v>1</v>
      </c>
      <c r="J17" s="490">
        <v>0</v>
      </c>
      <c r="K17" s="493">
        <v>0</v>
      </c>
      <c r="M17" s="493">
        <v>-8627886</v>
      </c>
      <c r="N17" s="493">
        <v>0</v>
      </c>
    </row>
    <row r="18" spans="1:14" x14ac:dyDescent="0.25">
      <c r="A18" s="486" t="s">
        <v>140</v>
      </c>
      <c r="B18" s="487">
        <v>46783333</v>
      </c>
      <c r="C18" s="362">
        <f t="shared" si="0"/>
        <v>0</v>
      </c>
      <c r="D18" s="488">
        <v>0</v>
      </c>
      <c r="E18" s="493">
        <f>M18-IFERROR(VLOOKUP(A18,법인영업팀회신!$A:$D,2,0),)+IFERROR(VLOOKUP(A18,법인영업팀회신!$A:$D,3,0),)</f>
        <v>46783333</v>
      </c>
      <c r="F18" s="493">
        <f>N18+IFERROR(VLOOKUP(A18,법인영업팀회신!$A:$D,4,0),)</f>
        <v>0</v>
      </c>
      <c r="G18" s="489">
        <v>0</v>
      </c>
      <c r="H18" s="491" t="b">
        <f t="shared" si="1"/>
        <v>1</v>
      </c>
      <c r="J18" s="490">
        <v>0</v>
      </c>
      <c r="K18" s="493">
        <v>0</v>
      </c>
      <c r="M18" s="493">
        <v>46783333</v>
      </c>
      <c r="N18" s="493">
        <v>0</v>
      </c>
    </row>
    <row r="19" spans="1:14" x14ac:dyDescent="0.25">
      <c r="A19" s="486" t="s">
        <v>18</v>
      </c>
      <c r="B19" s="487">
        <v>4776633083</v>
      </c>
      <c r="C19" s="362">
        <f t="shared" si="0"/>
        <v>0</v>
      </c>
      <c r="D19" s="488">
        <v>1160326654</v>
      </c>
      <c r="E19" s="493">
        <f>M19-IFERROR(VLOOKUP(A19,법인영업팀회신!$A:$D,2,0),)+IFERROR(VLOOKUP(A19,법인영업팀회신!$A:$D,3,0),)</f>
        <v>3615404607</v>
      </c>
      <c r="F19" s="493">
        <f>N19+IFERROR(VLOOKUP(A19,법인영업팀회신!$A:$D,4,0),)</f>
        <v>901822</v>
      </c>
      <c r="G19" s="489">
        <v>0</v>
      </c>
      <c r="H19" s="491" t="b">
        <f t="shared" si="1"/>
        <v>1</v>
      </c>
      <c r="J19" s="490">
        <v>0</v>
      </c>
      <c r="K19" s="493">
        <v>0</v>
      </c>
      <c r="M19" s="493">
        <v>3615404607</v>
      </c>
      <c r="N19" s="493">
        <v>901822</v>
      </c>
    </row>
    <row r="20" spans="1:14" x14ac:dyDescent="0.25">
      <c r="A20" s="486" t="s">
        <v>19</v>
      </c>
      <c r="B20" s="487">
        <v>4776633083</v>
      </c>
      <c r="C20" s="362">
        <f t="shared" si="0"/>
        <v>0</v>
      </c>
      <c r="D20" s="488">
        <v>1160326654</v>
      </c>
      <c r="E20" s="493">
        <f>M20-IFERROR(VLOOKUP(A20,법인영업팀회신!$A:$D,2,0),)+IFERROR(VLOOKUP(A20,법인영업팀회신!$A:$D,3,0),)</f>
        <v>3615404607</v>
      </c>
      <c r="F20" s="493">
        <f>N20+IFERROR(VLOOKUP(A20,법인영업팀회신!$A:$D,4,0),)</f>
        <v>901822</v>
      </c>
      <c r="G20" s="489">
        <v>0</v>
      </c>
      <c r="H20" s="491" t="b">
        <f t="shared" si="1"/>
        <v>1</v>
      </c>
      <c r="J20" s="490">
        <v>0</v>
      </c>
      <c r="K20" s="493">
        <v>0</v>
      </c>
      <c r="M20" s="493">
        <v>3615404607</v>
      </c>
      <c r="N20" s="493">
        <v>901822</v>
      </c>
    </row>
    <row r="21" spans="1:14" x14ac:dyDescent="0.25">
      <c r="A21" s="486" t="s">
        <v>20</v>
      </c>
      <c r="B21" s="487">
        <v>1872463854</v>
      </c>
      <c r="C21" s="362">
        <f t="shared" si="0"/>
        <v>0</v>
      </c>
      <c r="D21" s="488">
        <v>576323138</v>
      </c>
      <c r="E21" s="493">
        <f>M21-IFERROR(VLOOKUP(A21,법인영업팀회신!$A:$D,2,0),)+IFERROR(VLOOKUP(A21,법인영업팀회신!$A:$D,3,0),)</f>
        <v>1143997616</v>
      </c>
      <c r="F21" s="493">
        <f>N21+IFERROR(VLOOKUP(A21,법인영업팀회신!$A:$D,4,0),)</f>
        <v>152143100</v>
      </c>
      <c r="G21" s="489">
        <v>0</v>
      </c>
      <c r="H21" s="491" t="b">
        <f t="shared" si="1"/>
        <v>1</v>
      </c>
      <c r="J21" s="490">
        <v>0</v>
      </c>
      <c r="K21" s="493">
        <v>0</v>
      </c>
      <c r="M21" s="493">
        <v>1143997616</v>
      </c>
      <c r="N21" s="493">
        <v>152143100</v>
      </c>
    </row>
    <row r="22" spans="1:14" x14ac:dyDescent="0.25">
      <c r="A22" s="486" t="s">
        <v>21</v>
      </c>
      <c r="B22" s="487">
        <v>1723447970</v>
      </c>
      <c r="C22" s="362">
        <f t="shared" si="0"/>
        <v>31182751</v>
      </c>
      <c r="D22" s="488">
        <v>430033178</v>
      </c>
      <c r="E22" s="493">
        <f>M22-IFERROR(VLOOKUP(A22,법인영업팀회신!$A:$D,2,0),)+IFERROR(VLOOKUP(A22,법인영업팀회신!$A:$D,3,0),)</f>
        <v>1083876332.4000001</v>
      </c>
      <c r="F22" s="493">
        <f>N22+IFERROR(VLOOKUP(A22,법인영업팀회신!$A:$D,4,0),)</f>
        <v>114263488.59999999</v>
      </c>
      <c r="G22" s="489">
        <v>64092220</v>
      </c>
      <c r="H22" s="491" t="b">
        <f t="shared" si="1"/>
        <v>1</v>
      </c>
      <c r="J22" s="490">
        <v>13611006</v>
      </c>
      <c r="K22" s="493">
        <v>17571745</v>
      </c>
      <c r="M22" s="493">
        <v>1109983498</v>
      </c>
      <c r="N22" s="493">
        <v>88156323</v>
      </c>
    </row>
    <row r="23" spans="1:14" x14ac:dyDescent="0.25">
      <c r="A23" s="486" t="s">
        <v>22</v>
      </c>
      <c r="B23" s="487">
        <v>11519480</v>
      </c>
      <c r="C23" s="362">
        <f t="shared" si="0"/>
        <v>11519480</v>
      </c>
      <c r="D23" s="488">
        <v>0</v>
      </c>
      <c r="E23" s="493">
        <f>M23-IFERROR(VLOOKUP(A23,법인영업팀회신!$A:$D,2,0),)+IFERROR(VLOOKUP(A23,법인영업팀회신!$A:$D,3,0),)</f>
        <v>0</v>
      </c>
      <c r="F23" s="493">
        <f>N23+IFERROR(VLOOKUP(A23,법인영업팀회신!$A:$D,4,0),)</f>
        <v>0</v>
      </c>
      <c r="G23" s="489">
        <v>0</v>
      </c>
      <c r="H23" s="491" t="b">
        <f t="shared" si="1"/>
        <v>1</v>
      </c>
      <c r="J23" s="490">
        <v>0</v>
      </c>
      <c r="K23" s="493">
        <v>11519480</v>
      </c>
      <c r="M23" s="493">
        <v>0</v>
      </c>
      <c r="N23" s="493">
        <v>0</v>
      </c>
    </row>
    <row r="24" spans="1:14" x14ac:dyDescent="0.25">
      <c r="A24" s="486" t="s">
        <v>23</v>
      </c>
      <c r="B24" s="487">
        <v>407824520</v>
      </c>
      <c r="C24" s="362">
        <f t="shared" si="0"/>
        <v>8367170</v>
      </c>
      <c r="D24" s="488">
        <v>90765540</v>
      </c>
      <c r="E24" s="493">
        <f>M24-IFERROR(VLOOKUP(A24,법인영업팀회신!$A:$D,2,0),)+IFERROR(VLOOKUP(A24,법인영업팀회신!$A:$D,3,0),)</f>
        <v>228745053</v>
      </c>
      <c r="F24" s="493">
        <f>N24+IFERROR(VLOOKUP(A24,법인영업팀회신!$A:$D,4,0),)</f>
        <v>51232347</v>
      </c>
      <c r="G24" s="489">
        <v>28714410</v>
      </c>
      <c r="H24" s="491" t="b">
        <f t="shared" si="1"/>
        <v>1</v>
      </c>
      <c r="J24" s="490">
        <v>8212170</v>
      </c>
      <c r="K24" s="493">
        <v>155000</v>
      </c>
      <c r="M24" s="493">
        <v>242940660</v>
      </c>
      <c r="N24" s="493">
        <v>37036740</v>
      </c>
    </row>
    <row r="25" spans="1:14" x14ac:dyDescent="0.25">
      <c r="A25" s="486" t="s">
        <v>24</v>
      </c>
      <c r="B25" s="487">
        <v>57792190</v>
      </c>
      <c r="C25" s="362">
        <f t="shared" si="0"/>
        <v>2343030</v>
      </c>
      <c r="D25" s="488">
        <v>10438070</v>
      </c>
      <c r="E25" s="493">
        <f>M25-IFERROR(VLOOKUP(A25,법인영업팀회신!$A:$D,2,0),)+IFERROR(VLOOKUP(A25,법인영업팀회신!$A:$D,3,0),)</f>
        <v>10180560</v>
      </c>
      <c r="F25" s="493">
        <f>N25+IFERROR(VLOOKUP(A25,법인영업팀회신!$A:$D,4,0),)</f>
        <v>15011440</v>
      </c>
      <c r="G25" s="489">
        <v>19819090</v>
      </c>
      <c r="H25" s="491" t="b">
        <f t="shared" si="1"/>
        <v>1</v>
      </c>
      <c r="J25" s="490">
        <v>2343030</v>
      </c>
      <c r="K25" s="493">
        <v>0</v>
      </c>
      <c r="M25" s="493">
        <v>10180560</v>
      </c>
      <c r="N25" s="493">
        <v>15011440</v>
      </c>
    </row>
    <row r="26" spans="1:14" x14ac:dyDescent="0.25">
      <c r="A26" s="486" t="s">
        <v>25</v>
      </c>
      <c r="B26" s="487">
        <v>10619780</v>
      </c>
      <c r="C26" s="362">
        <f t="shared" si="0"/>
        <v>413420</v>
      </c>
      <c r="D26" s="488">
        <v>1944940</v>
      </c>
      <c r="E26" s="493">
        <f>M26-IFERROR(VLOOKUP(A26,법인영업팀회신!$A:$D,2,0),)+IFERROR(VLOOKUP(A26,법인영업팀회신!$A:$D,3,0),)</f>
        <v>1900890</v>
      </c>
      <c r="F26" s="493">
        <f>N26+IFERROR(VLOOKUP(A26,법인영업팀회신!$A:$D,4,0),)</f>
        <v>2776190</v>
      </c>
      <c r="G26" s="489">
        <v>3584340</v>
      </c>
      <c r="H26" s="491" t="b">
        <f t="shared" si="1"/>
        <v>1</v>
      </c>
      <c r="J26" s="490">
        <v>413420</v>
      </c>
      <c r="K26" s="493">
        <v>0</v>
      </c>
      <c r="M26" s="493">
        <v>1900890</v>
      </c>
      <c r="N26" s="493">
        <v>2776190</v>
      </c>
    </row>
    <row r="27" spans="1:14" x14ac:dyDescent="0.25">
      <c r="A27" s="486" t="s">
        <v>26</v>
      </c>
      <c r="B27" s="487">
        <v>2400000</v>
      </c>
      <c r="C27" s="362">
        <f t="shared" si="0"/>
        <v>0</v>
      </c>
      <c r="D27" s="488">
        <v>700000</v>
      </c>
      <c r="E27" s="493">
        <f>M27-IFERROR(VLOOKUP(A27,법인영업팀회신!$A:$D,2,0),)+IFERROR(VLOOKUP(A27,법인영업팀회신!$A:$D,3,0),)</f>
        <v>700000</v>
      </c>
      <c r="F27" s="493">
        <f>N27+IFERROR(VLOOKUP(A27,법인영업팀회신!$A:$D,4,0),)</f>
        <v>700000</v>
      </c>
      <c r="G27" s="489">
        <v>300000</v>
      </c>
      <c r="H27" s="491" t="b">
        <f t="shared" si="1"/>
        <v>1</v>
      </c>
      <c r="J27" s="490">
        <v>0</v>
      </c>
      <c r="K27" s="493">
        <v>0</v>
      </c>
      <c r="M27" s="493">
        <v>700000</v>
      </c>
      <c r="N27" s="493">
        <v>700000</v>
      </c>
    </row>
    <row r="28" spans="1:14" x14ac:dyDescent="0.25">
      <c r="A28" s="486" t="s">
        <v>198</v>
      </c>
      <c r="B28" s="487">
        <v>4854500</v>
      </c>
      <c r="C28" s="362">
        <f t="shared" si="0"/>
        <v>4854500</v>
      </c>
      <c r="D28" s="488">
        <v>0</v>
      </c>
      <c r="E28" s="493">
        <f>M28-IFERROR(VLOOKUP(A28,법인영업팀회신!$A:$D,2,0),)+IFERROR(VLOOKUP(A28,법인영업팀회신!$A:$D,3,0),)</f>
        <v>0</v>
      </c>
      <c r="F28" s="493">
        <f>N28+IFERROR(VLOOKUP(A28,법인영업팀회신!$A:$D,4,0),)</f>
        <v>0</v>
      </c>
      <c r="G28" s="489">
        <v>0</v>
      </c>
      <c r="H28" s="491" t="b">
        <f t="shared" si="1"/>
        <v>1</v>
      </c>
      <c r="J28" s="490">
        <v>4854500</v>
      </c>
      <c r="K28" s="493">
        <v>0</v>
      </c>
      <c r="M28" s="493">
        <v>0</v>
      </c>
      <c r="N28" s="493">
        <v>0</v>
      </c>
    </row>
    <row r="29" spans="1:14" x14ac:dyDescent="0.25">
      <c r="A29" s="486" t="s">
        <v>28</v>
      </c>
      <c r="B29" s="487">
        <v>1132850</v>
      </c>
      <c r="C29" s="362">
        <f t="shared" si="0"/>
        <v>521220</v>
      </c>
      <c r="D29" s="488">
        <v>111630</v>
      </c>
      <c r="E29" s="493">
        <f>M29-IFERROR(VLOOKUP(A29,법인영업팀회신!$A:$D,2,0),)+IFERROR(VLOOKUP(A29,법인영업팀회신!$A:$D,3,0),)</f>
        <v>500000</v>
      </c>
      <c r="F29" s="493">
        <f>N29+IFERROR(VLOOKUP(A29,법인영업팀회신!$A:$D,4,0),)</f>
        <v>0</v>
      </c>
      <c r="G29" s="489">
        <v>0</v>
      </c>
      <c r="H29" s="491" t="b">
        <f t="shared" si="1"/>
        <v>1</v>
      </c>
      <c r="J29" s="490">
        <v>521220</v>
      </c>
      <c r="K29" s="493">
        <v>0</v>
      </c>
      <c r="M29" s="493">
        <v>500000</v>
      </c>
      <c r="N29" s="493">
        <v>0</v>
      </c>
    </row>
    <row r="30" spans="1:14" x14ac:dyDescent="0.25">
      <c r="A30" s="486" t="s">
        <v>141</v>
      </c>
      <c r="B30" s="487">
        <v>8829830</v>
      </c>
      <c r="C30" s="362">
        <f t="shared" si="0"/>
        <v>0</v>
      </c>
      <c r="D30" s="488">
        <v>0</v>
      </c>
      <c r="E30" s="493">
        <f>M30-IFERROR(VLOOKUP(A30,법인영업팀회신!$A:$D,2,0),)+IFERROR(VLOOKUP(A30,법인영업팀회신!$A:$D,3,0),)</f>
        <v>8829830</v>
      </c>
      <c r="F30" s="493">
        <f>N30+IFERROR(VLOOKUP(A30,법인영업팀회신!$A:$D,4,0),)</f>
        <v>0</v>
      </c>
      <c r="G30" s="489">
        <v>0</v>
      </c>
      <c r="H30" s="491" t="b">
        <f t="shared" si="1"/>
        <v>1</v>
      </c>
      <c r="J30" s="490">
        <v>0</v>
      </c>
      <c r="K30" s="493">
        <v>0</v>
      </c>
      <c r="M30" s="493">
        <v>8829830</v>
      </c>
      <c r="N30" s="493">
        <v>0</v>
      </c>
    </row>
    <row r="31" spans="1:14" x14ac:dyDescent="0.25">
      <c r="A31" s="486" t="s">
        <v>142</v>
      </c>
      <c r="B31" s="487">
        <v>1513110</v>
      </c>
      <c r="C31" s="362">
        <f t="shared" si="0"/>
        <v>0</v>
      </c>
      <c r="D31" s="488">
        <v>0</v>
      </c>
      <c r="E31" s="493">
        <f>M31-IFERROR(VLOOKUP(A31,법인영업팀회신!$A:$D,2,0),)+IFERROR(VLOOKUP(A31,법인영업팀회신!$A:$D,3,0),)</f>
        <v>1513110</v>
      </c>
      <c r="F31" s="493">
        <f>N31+IFERROR(VLOOKUP(A31,법인영업팀회신!$A:$D,4,0),)</f>
        <v>0</v>
      </c>
      <c r="G31" s="489">
        <v>0</v>
      </c>
      <c r="H31" s="491" t="b">
        <f t="shared" si="1"/>
        <v>1</v>
      </c>
      <c r="J31" s="490">
        <v>0</v>
      </c>
      <c r="K31" s="493">
        <v>0</v>
      </c>
      <c r="M31" s="493">
        <v>1513110</v>
      </c>
      <c r="N31" s="493">
        <v>0</v>
      </c>
    </row>
    <row r="32" spans="1:14" x14ac:dyDescent="0.25">
      <c r="A32" s="486" t="s">
        <v>29</v>
      </c>
      <c r="B32" s="487">
        <v>2405000</v>
      </c>
      <c r="C32" s="362">
        <f t="shared" si="0"/>
        <v>235000</v>
      </c>
      <c r="D32" s="488">
        <v>310000</v>
      </c>
      <c r="E32" s="493">
        <f>M32-IFERROR(VLOOKUP(A32,법인영업팀회신!$A:$D,2,0),)+IFERROR(VLOOKUP(A32,법인영업팀회신!$A:$D,3,0),)</f>
        <v>310000</v>
      </c>
      <c r="F32" s="493">
        <f>N32+IFERROR(VLOOKUP(A32,법인영업팀회신!$A:$D,4,0),)</f>
        <v>620000</v>
      </c>
      <c r="G32" s="489">
        <v>930000</v>
      </c>
      <c r="H32" s="491" t="b">
        <f t="shared" si="1"/>
        <v>1</v>
      </c>
      <c r="J32" s="490">
        <v>80000</v>
      </c>
      <c r="K32" s="493">
        <v>155000</v>
      </c>
      <c r="M32" s="493">
        <v>310000</v>
      </c>
      <c r="N32" s="493">
        <v>620000</v>
      </c>
    </row>
    <row r="33" spans="1:14" x14ac:dyDescent="0.25">
      <c r="A33" s="486" t="s">
        <v>145</v>
      </c>
      <c r="B33" s="487">
        <v>620000</v>
      </c>
      <c r="C33" s="362">
        <f t="shared" si="0"/>
        <v>0</v>
      </c>
      <c r="D33" s="488">
        <v>0</v>
      </c>
      <c r="E33" s="493">
        <f>M33-IFERROR(VLOOKUP(A33,법인영업팀회신!$A:$D,2,0),)+IFERROR(VLOOKUP(A33,법인영업팀회신!$A:$D,3,0),)</f>
        <v>620000</v>
      </c>
      <c r="F33" s="493">
        <f>N33+IFERROR(VLOOKUP(A33,법인영업팀회신!$A:$D,4,0),)</f>
        <v>0</v>
      </c>
      <c r="G33" s="489">
        <v>0</v>
      </c>
      <c r="H33" s="491" t="b">
        <f t="shared" si="1"/>
        <v>1</v>
      </c>
      <c r="J33" s="490">
        <v>0</v>
      </c>
      <c r="K33" s="493">
        <v>0</v>
      </c>
      <c r="M33" s="493">
        <v>620000</v>
      </c>
      <c r="N33" s="493">
        <v>0</v>
      </c>
    </row>
    <row r="34" spans="1:14" x14ac:dyDescent="0.25">
      <c r="A34" s="486" t="s">
        <v>30</v>
      </c>
      <c r="B34" s="487">
        <v>253154130</v>
      </c>
      <c r="C34" s="362">
        <f t="shared" si="0"/>
        <v>0</v>
      </c>
      <c r="D34" s="488">
        <v>62545880</v>
      </c>
      <c r="E34" s="493">
        <f>M34-IFERROR(VLOOKUP(A34,법인영업팀회신!$A:$D,2,0),)+IFERROR(VLOOKUP(A34,법인영업팀회신!$A:$D,3,0),)</f>
        <v>161704269</v>
      </c>
      <c r="F34" s="493">
        <f>N34+IFERROR(VLOOKUP(A34,법인영업팀회신!$A:$D,4,0),)</f>
        <v>25668231</v>
      </c>
      <c r="G34" s="489">
        <v>3235750</v>
      </c>
      <c r="H34" s="491" t="b">
        <f t="shared" si="1"/>
        <v>1</v>
      </c>
      <c r="J34" s="490">
        <v>0</v>
      </c>
      <c r="K34" s="493">
        <v>0</v>
      </c>
      <c r="M34" s="493">
        <v>173141130</v>
      </c>
      <c r="N34" s="493">
        <v>14231370</v>
      </c>
    </row>
    <row r="35" spans="1:14" x14ac:dyDescent="0.25">
      <c r="A35" s="486" t="s">
        <v>31</v>
      </c>
      <c r="B35" s="487">
        <v>42214480</v>
      </c>
      <c r="C35" s="362">
        <f t="shared" si="0"/>
        <v>0</v>
      </c>
      <c r="D35" s="488">
        <v>9719850</v>
      </c>
      <c r="E35" s="493">
        <f>M35-IFERROR(VLOOKUP(A35,법인영업팀회신!$A:$D,2,0),)+IFERROR(VLOOKUP(A35,법인영업팀회신!$A:$D,3,0),)</f>
        <v>27741614</v>
      </c>
      <c r="F35" s="493">
        <f>N35+IFERROR(VLOOKUP(A35,법인영업팀회신!$A:$D,4,0),)</f>
        <v>4217626</v>
      </c>
      <c r="G35" s="489">
        <v>535390</v>
      </c>
      <c r="H35" s="491" t="b">
        <f t="shared" si="1"/>
        <v>1</v>
      </c>
      <c r="J35" s="490">
        <v>0</v>
      </c>
      <c r="K35" s="493">
        <v>0</v>
      </c>
      <c r="M35" s="493">
        <v>29621360</v>
      </c>
      <c r="N35" s="493">
        <v>2337880</v>
      </c>
    </row>
    <row r="36" spans="1:14" x14ac:dyDescent="0.25">
      <c r="A36" s="486" t="s">
        <v>32</v>
      </c>
      <c r="B36" s="487">
        <v>4300030</v>
      </c>
      <c r="C36" s="362">
        <f t="shared" si="0"/>
        <v>0</v>
      </c>
      <c r="D36" s="488">
        <v>745170</v>
      </c>
      <c r="E36" s="493">
        <f>M36-IFERROR(VLOOKUP(A36,법인영업팀회신!$A:$D,2,0),)+IFERROR(VLOOKUP(A36,법인영업팀회신!$A:$D,3,0),)</f>
        <v>3310020</v>
      </c>
      <c r="F36" s="493">
        <f>N36+IFERROR(VLOOKUP(A36,법인영업팀회신!$A:$D,4,0),)</f>
        <v>90000</v>
      </c>
      <c r="G36" s="489">
        <v>154840</v>
      </c>
      <c r="H36" s="491" t="b">
        <f t="shared" si="1"/>
        <v>1</v>
      </c>
      <c r="J36" s="490">
        <v>0</v>
      </c>
      <c r="K36" s="493">
        <v>0</v>
      </c>
      <c r="M36" s="493">
        <v>3400020</v>
      </c>
      <c r="N36" s="493">
        <v>0</v>
      </c>
    </row>
    <row r="37" spans="1:14" x14ac:dyDescent="0.25">
      <c r="A37" s="486" t="s">
        <v>33</v>
      </c>
      <c r="B37" s="487">
        <v>16485000</v>
      </c>
      <c r="C37" s="362">
        <f t="shared" si="0"/>
        <v>0</v>
      </c>
      <c r="D37" s="488">
        <v>4250000</v>
      </c>
      <c r="E37" s="493">
        <f>M37-IFERROR(VLOOKUP(A37,법인영업팀회신!$A:$D,2,0),)+IFERROR(VLOOKUP(A37,법인영업팀회신!$A:$D,3,0),)</f>
        <v>10516000</v>
      </c>
      <c r="F37" s="493">
        <f>N37+IFERROR(VLOOKUP(A37,법인영업팀회신!$A:$D,4,0),)</f>
        <v>1564000.0000000002</v>
      </c>
      <c r="G37" s="489">
        <v>155000</v>
      </c>
      <c r="H37" s="491" t="b">
        <f t="shared" si="1"/>
        <v>1</v>
      </c>
      <c r="J37" s="490">
        <v>0</v>
      </c>
      <c r="K37" s="493">
        <v>0</v>
      </c>
      <c r="M37" s="493">
        <v>11305000</v>
      </c>
      <c r="N37" s="493">
        <v>775000</v>
      </c>
    </row>
    <row r="38" spans="1:14" x14ac:dyDescent="0.25">
      <c r="A38" s="486" t="s">
        <v>34</v>
      </c>
      <c r="B38" s="487">
        <v>918760</v>
      </c>
      <c r="C38" s="362">
        <f t="shared" si="0"/>
        <v>0</v>
      </c>
      <c r="D38" s="488">
        <v>0</v>
      </c>
      <c r="E38" s="493">
        <f>M38-IFERROR(VLOOKUP(A38,법인영업팀회신!$A:$D,2,0),)+IFERROR(VLOOKUP(A38,법인영업팀회신!$A:$D,3,0),)</f>
        <v>918760</v>
      </c>
      <c r="F38" s="493">
        <f>N38+IFERROR(VLOOKUP(A38,법인영업팀회신!$A:$D,4,0),)</f>
        <v>0</v>
      </c>
      <c r="G38" s="489">
        <v>0</v>
      </c>
      <c r="H38" s="491" t="b">
        <f t="shared" si="1"/>
        <v>1</v>
      </c>
      <c r="J38" s="490">
        <v>0</v>
      </c>
      <c r="K38" s="493">
        <v>0</v>
      </c>
      <c r="M38" s="493">
        <v>918760</v>
      </c>
      <c r="N38" s="493">
        <v>0</v>
      </c>
    </row>
    <row r="39" spans="1:14" x14ac:dyDescent="0.25">
      <c r="A39" s="486" t="s">
        <v>35</v>
      </c>
      <c r="B39" s="487">
        <v>84860</v>
      </c>
      <c r="C39" s="362">
        <f t="shared" si="0"/>
        <v>0</v>
      </c>
      <c r="D39" s="488">
        <v>0</v>
      </c>
      <c r="E39" s="493">
        <f>M39-IFERROR(VLOOKUP(A39,법인영업팀회신!$A:$D,2,0),)+IFERROR(VLOOKUP(A39,법인영업팀회신!$A:$D,3,0),)</f>
        <v>0</v>
      </c>
      <c r="F39" s="493">
        <f>N39+IFERROR(VLOOKUP(A39,법인영업팀회신!$A:$D,4,0),)</f>
        <v>84860</v>
      </c>
      <c r="G39" s="489">
        <v>0</v>
      </c>
      <c r="H39" s="491" t="b">
        <f t="shared" si="1"/>
        <v>1</v>
      </c>
      <c r="J39" s="490">
        <v>0</v>
      </c>
      <c r="K39" s="493">
        <v>0</v>
      </c>
      <c r="M39" s="493">
        <v>0</v>
      </c>
      <c r="N39" s="493">
        <v>84860</v>
      </c>
    </row>
    <row r="40" spans="1:14" x14ac:dyDescent="0.25">
      <c r="A40" s="486" t="s">
        <v>36</v>
      </c>
      <c r="B40" s="487">
        <v>500000</v>
      </c>
      <c r="C40" s="362">
        <f t="shared" si="0"/>
        <v>0</v>
      </c>
      <c r="D40" s="488">
        <v>0</v>
      </c>
      <c r="E40" s="493">
        <f>M40-IFERROR(VLOOKUP(A40,법인영업팀회신!$A:$D,2,0),)+IFERROR(VLOOKUP(A40,법인영업팀회신!$A:$D,3,0),)</f>
        <v>0</v>
      </c>
      <c r="F40" s="493">
        <f>N40+IFERROR(VLOOKUP(A40,법인영업팀회신!$A:$D,4,0),)</f>
        <v>500000</v>
      </c>
      <c r="G40" s="489">
        <v>0</v>
      </c>
      <c r="H40" s="491" t="b">
        <f t="shared" si="1"/>
        <v>1</v>
      </c>
      <c r="J40" s="490">
        <v>0</v>
      </c>
      <c r="K40" s="493">
        <v>0</v>
      </c>
      <c r="M40" s="493">
        <v>0</v>
      </c>
      <c r="N40" s="493">
        <v>500000</v>
      </c>
    </row>
    <row r="41" spans="1:14" x14ac:dyDescent="0.25">
      <c r="A41" s="486" t="s">
        <v>37</v>
      </c>
      <c r="B41" s="487">
        <v>161536720</v>
      </c>
      <c r="C41" s="362">
        <f t="shared" si="0"/>
        <v>5703410</v>
      </c>
      <c r="D41" s="488">
        <v>33644690</v>
      </c>
      <c r="E41" s="493">
        <f>M41-IFERROR(VLOOKUP(A41,법인영업팀회신!$A:$D,2,0),)+IFERROR(VLOOKUP(A41,법인영업팀회신!$A:$D,3,0),)</f>
        <v>75310750</v>
      </c>
      <c r="F41" s="493">
        <f>N41+IFERROR(VLOOKUP(A41,법인영업팀회신!$A:$D,4,0),)</f>
        <v>23872390</v>
      </c>
      <c r="G41" s="489">
        <v>23005480</v>
      </c>
      <c r="H41" s="491" t="b">
        <f t="shared" si="1"/>
        <v>1</v>
      </c>
      <c r="J41" s="490">
        <v>5703410</v>
      </c>
      <c r="K41" s="493">
        <v>0</v>
      </c>
      <c r="M41" s="493">
        <v>78888250</v>
      </c>
      <c r="N41" s="493">
        <v>20294890</v>
      </c>
    </row>
    <row r="42" spans="1:14" x14ac:dyDescent="0.25">
      <c r="A42" s="486" t="s">
        <v>38</v>
      </c>
      <c r="B42" s="487">
        <v>61716710</v>
      </c>
      <c r="C42" s="362">
        <f t="shared" si="0"/>
        <v>5703410</v>
      </c>
      <c r="D42" s="488">
        <v>10167510</v>
      </c>
      <c r="E42" s="493">
        <f>M42-IFERROR(VLOOKUP(A42,법인영업팀회신!$A:$D,2,0),)+IFERROR(VLOOKUP(A42,법인영업팀회신!$A:$D,3,0),)</f>
        <v>10970420</v>
      </c>
      <c r="F42" s="493">
        <f>N42+IFERROR(VLOOKUP(A42,법인영업팀회신!$A:$D,4,0),)</f>
        <v>15669890</v>
      </c>
      <c r="G42" s="489">
        <v>19205480</v>
      </c>
      <c r="H42" s="491" t="b">
        <f t="shared" si="1"/>
        <v>1</v>
      </c>
      <c r="J42" s="490">
        <v>5703410</v>
      </c>
      <c r="K42" s="493">
        <v>0</v>
      </c>
      <c r="M42" s="493">
        <v>10970420</v>
      </c>
      <c r="N42" s="493">
        <v>15669890</v>
      </c>
    </row>
    <row r="43" spans="1:14" x14ac:dyDescent="0.25">
      <c r="A43" s="486" t="s">
        <v>150</v>
      </c>
      <c r="B43" s="487">
        <v>870000</v>
      </c>
      <c r="C43" s="362">
        <f t="shared" si="0"/>
        <v>0</v>
      </c>
      <c r="D43" s="488">
        <v>0</v>
      </c>
      <c r="E43" s="493">
        <f>M43-IFERROR(VLOOKUP(A43,법인영업팀회신!$A:$D,2,0),)+IFERROR(VLOOKUP(A43,법인영업팀회신!$A:$D,3,0),)</f>
        <v>870000</v>
      </c>
      <c r="F43" s="493">
        <f>N43+IFERROR(VLOOKUP(A43,법인영업팀회신!$A:$D,4,0),)</f>
        <v>0</v>
      </c>
      <c r="G43" s="489">
        <v>0</v>
      </c>
      <c r="H43" s="491" t="b">
        <f t="shared" si="1"/>
        <v>1</v>
      </c>
      <c r="J43" s="490">
        <v>0</v>
      </c>
      <c r="K43" s="493">
        <v>0</v>
      </c>
      <c r="M43" s="493">
        <v>870000</v>
      </c>
      <c r="N43" s="493">
        <v>0</v>
      </c>
    </row>
    <row r="44" spans="1:14" x14ac:dyDescent="0.25">
      <c r="A44" s="486" t="s">
        <v>39</v>
      </c>
      <c r="B44" s="487">
        <v>98950010</v>
      </c>
      <c r="C44" s="362">
        <f t="shared" si="0"/>
        <v>0</v>
      </c>
      <c r="D44" s="488">
        <v>23477180</v>
      </c>
      <c r="E44" s="493">
        <f>M44-IFERROR(VLOOKUP(A44,법인영업팀회신!$A:$D,2,0),)+IFERROR(VLOOKUP(A44,법인영업팀회신!$A:$D,3,0),)</f>
        <v>63470330</v>
      </c>
      <c r="F44" s="493">
        <f>N44+IFERROR(VLOOKUP(A44,법인영업팀회신!$A:$D,4,0),)</f>
        <v>8202500.0000000009</v>
      </c>
      <c r="G44" s="489">
        <v>3800000</v>
      </c>
      <c r="H44" s="491" t="b">
        <f t="shared" si="1"/>
        <v>1</v>
      </c>
      <c r="J44" s="490">
        <v>0</v>
      </c>
      <c r="K44" s="493">
        <v>0</v>
      </c>
      <c r="M44" s="493">
        <v>67047830</v>
      </c>
      <c r="N44" s="493">
        <v>4625000</v>
      </c>
    </row>
    <row r="45" spans="1:14" x14ac:dyDescent="0.25">
      <c r="A45" s="486" t="s">
        <v>152</v>
      </c>
      <c r="B45" s="487">
        <v>6336880</v>
      </c>
      <c r="C45" s="362">
        <f t="shared" si="0"/>
        <v>0</v>
      </c>
      <c r="D45" s="488">
        <v>4167880</v>
      </c>
      <c r="E45" s="493">
        <f>M45-IFERROR(VLOOKUP(A45,법인영업팀회신!$A:$D,2,0),)+IFERROR(VLOOKUP(A45,법인영업팀회신!$A:$D,3,0),)</f>
        <v>2169000</v>
      </c>
      <c r="F45" s="493">
        <f>N45+IFERROR(VLOOKUP(A45,법인영업팀회신!$A:$D,4,0),)</f>
        <v>0</v>
      </c>
      <c r="G45" s="489">
        <v>0</v>
      </c>
      <c r="H45" s="491" t="b">
        <f t="shared" si="1"/>
        <v>1</v>
      </c>
      <c r="J45" s="490">
        <v>0</v>
      </c>
      <c r="K45" s="493">
        <v>0</v>
      </c>
      <c r="M45" s="493">
        <v>2169000</v>
      </c>
      <c r="N45" s="493">
        <v>0</v>
      </c>
    </row>
    <row r="46" spans="1:14" x14ac:dyDescent="0.25">
      <c r="A46" s="486" t="s">
        <v>40</v>
      </c>
      <c r="B46" s="487">
        <v>39260311</v>
      </c>
      <c r="C46" s="362">
        <f t="shared" si="0"/>
        <v>-199057</v>
      </c>
      <c r="D46" s="488">
        <v>9519614</v>
      </c>
      <c r="E46" s="493">
        <f>M46-IFERROR(VLOOKUP(A46,법인영업팀회신!$A:$D,2,0),)+IFERROR(VLOOKUP(A46,법인영업팀회신!$A:$D,3,0),)</f>
        <v>22235138.600000001</v>
      </c>
      <c r="F46" s="493">
        <f>N46+IFERROR(VLOOKUP(A46,법인영업팀회신!$A:$D,4,0),)</f>
        <v>4794938.4000000004</v>
      </c>
      <c r="G46" s="489">
        <v>2909677</v>
      </c>
      <c r="H46" s="491" t="b">
        <f t="shared" si="1"/>
        <v>1</v>
      </c>
      <c r="J46" s="490">
        <v>-1588419</v>
      </c>
      <c r="K46" s="493">
        <v>1389362</v>
      </c>
      <c r="M46" s="493">
        <v>23694638</v>
      </c>
      <c r="N46" s="493">
        <v>3335439</v>
      </c>
    </row>
    <row r="47" spans="1:14" x14ac:dyDescent="0.25">
      <c r="A47" s="486" t="s">
        <v>41</v>
      </c>
      <c r="B47" s="487">
        <v>39260311</v>
      </c>
      <c r="C47" s="362">
        <f t="shared" si="0"/>
        <v>-199057</v>
      </c>
      <c r="D47" s="488">
        <v>9519614</v>
      </c>
      <c r="E47" s="493">
        <f>M47-IFERROR(VLOOKUP(A47,법인영업팀회신!$A:$D,2,0),)+IFERROR(VLOOKUP(A47,법인영업팀회신!$A:$D,3,0),)</f>
        <v>22235138.600000001</v>
      </c>
      <c r="F47" s="493">
        <f>N47+IFERROR(VLOOKUP(A47,법인영업팀회신!$A:$D,4,0),)</f>
        <v>4794938.4000000004</v>
      </c>
      <c r="G47" s="489">
        <v>2909677</v>
      </c>
      <c r="H47" s="491" t="b">
        <f t="shared" si="1"/>
        <v>1</v>
      </c>
      <c r="J47" s="490">
        <v>-1588419</v>
      </c>
      <c r="K47" s="493">
        <v>1389362</v>
      </c>
      <c r="M47" s="493">
        <v>23694638</v>
      </c>
      <c r="N47" s="493">
        <v>3335439</v>
      </c>
    </row>
    <row r="48" spans="1:14" x14ac:dyDescent="0.25">
      <c r="A48" s="486" t="s">
        <v>42</v>
      </c>
      <c r="B48" s="487">
        <v>78850890</v>
      </c>
      <c r="C48" s="362">
        <f t="shared" si="0"/>
        <v>3207405</v>
      </c>
      <c r="D48" s="488">
        <v>22019633</v>
      </c>
      <c r="E48" s="493">
        <f>M48-IFERROR(VLOOKUP(A48,법인영업팀회신!$A:$D,2,0),)+IFERROR(VLOOKUP(A48,법인영업팀회신!$A:$D,3,0),)</f>
        <v>38152585.799999997</v>
      </c>
      <c r="F48" s="493">
        <f>N48+IFERROR(VLOOKUP(A48,법인영업팀회신!$A:$D,4,0),)</f>
        <v>11234995.199999999</v>
      </c>
      <c r="G48" s="489">
        <v>4236271</v>
      </c>
      <c r="H48" s="491" t="b">
        <f t="shared" si="1"/>
        <v>1</v>
      </c>
      <c r="J48" s="490">
        <v>1283845</v>
      </c>
      <c r="K48" s="493">
        <v>1923560</v>
      </c>
      <c r="M48" s="493">
        <v>45027145</v>
      </c>
      <c r="N48" s="493">
        <v>4360436</v>
      </c>
    </row>
    <row r="49" spans="1:14" x14ac:dyDescent="0.25">
      <c r="A49" s="486" t="s">
        <v>44</v>
      </c>
      <c r="B49" s="487">
        <v>4086148</v>
      </c>
      <c r="C49" s="362">
        <f t="shared" si="0"/>
        <v>179532</v>
      </c>
      <c r="D49" s="488">
        <v>937949</v>
      </c>
      <c r="E49" s="493">
        <f>M49-IFERROR(VLOOKUP(A49,법인영업팀회신!$A:$D,2,0),)+IFERROR(VLOOKUP(A49,법인영업팀회신!$A:$D,3,0),)</f>
        <v>2118188.2000000002</v>
      </c>
      <c r="F49" s="493">
        <f>N49+IFERROR(VLOOKUP(A49,법인영업팀회신!$A:$D,4,0),)</f>
        <v>510037.80000000005</v>
      </c>
      <c r="G49" s="489">
        <v>340441</v>
      </c>
      <c r="H49" s="491" t="b">
        <f t="shared" si="1"/>
        <v>1</v>
      </c>
      <c r="J49" s="490">
        <v>102790</v>
      </c>
      <c r="K49" s="493">
        <v>76742</v>
      </c>
      <c r="M49" s="493">
        <v>2252344</v>
      </c>
      <c r="N49" s="493">
        <v>375882</v>
      </c>
    </row>
    <row r="50" spans="1:14" x14ac:dyDescent="0.25">
      <c r="A50" s="486" t="s">
        <v>45</v>
      </c>
      <c r="B50" s="487">
        <v>18303140</v>
      </c>
      <c r="C50" s="362">
        <f t="shared" si="0"/>
        <v>-92800</v>
      </c>
      <c r="D50" s="488">
        <v>4438040</v>
      </c>
      <c r="E50" s="493">
        <f>M50-IFERROR(VLOOKUP(A50,법인영업팀회신!$A:$D,2,0),)+IFERROR(VLOOKUP(A50,법인영업팀회신!$A:$D,3,0),)</f>
        <v>10366012</v>
      </c>
      <c r="F50" s="493">
        <f>N50+IFERROR(VLOOKUP(A50,법인영업팀회신!$A:$D,4,0),)</f>
        <v>2235398</v>
      </c>
      <c r="G50" s="489">
        <v>1356490</v>
      </c>
      <c r="H50" s="491" t="b">
        <f t="shared" si="1"/>
        <v>1</v>
      </c>
      <c r="J50" s="490">
        <v>-740520</v>
      </c>
      <c r="K50" s="493">
        <v>647720</v>
      </c>
      <c r="M50" s="493">
        <v>11046430</v>
      </c>
      <c r="N50" s="493">
        <v>1554980</v>
      </c>
    </row>
    <row r="51" spans="1:14" x14ac:dyDescent="0.25">
      <c r="A51" s="486" t="s">
        <v>46</v>
      </c>
      <c r="B51" s="487">
        <v>20394550</v>
      </c>
      <c r="C51" s="362">
        <f t="shared" si="0"/>
        <v>302570</v>
      </c>
      <c r="D51" s="488">
        <v>4386530</v>
      </c>
      <c r="E51" s="493">
        <f>M51-IFERROR(VLOOKUP(A51,법인영업팀회신!$A:$D,2,0),)+IFERROR(VLOOKUP(A51,법인영업팀회신!$A:$D,3,0),)</f>
        <v>11732291</v>
      </c>
      <c r="F51" s="493">
        <f>N51+IFERROR(VLOOKUP(A51,법인영업팀회신!$A:$D,4,0),)</f>
        <v>2516319</v>
      </c>
      <c r="G51" s="489">
        <v>1456840</v>
      </c>
      <c r="H51" s="491" t="b">
        <f t="shared" si="1"/>
        <v>1</v>
      </c>
      <c r="J51" s="490">
        <v>0</v>
      </c>
      <c r="K51" s="493">
        <v>302570</v>
      </c>
      <c r="M51" s="493">
        <v>12519590</v>
      </c>
      <c r="N51" s="493">
        <v>1729020</v>
      </c>
    </row>
    <row r="52" spans="1:14" x14ac:dyDescent="0.25">
      <c r="A52" s="486" t="s">
        <v>47</v>
      </c>
      <c r="B52" s="487">
        <v>7615596</v>
      </c>
      <c r="C52" s="362">
        <f t="shared" si="0"/>
        <v>334603</v>
      </c>
      <c r="D52" s="488">
        <v>1748110</v>
      </c>
      <c r="E52" s="493">
        <f>M52-IFERROR(VLOOKUP(A52,법인영업팀회신!$A:$D,2,0),)+IFERROR(VLOOKUP(A52,법인영업팀회신!$A:$D,3,0),)</f>
        <v>3947794.6</v>
      </c>
      <c r="F52" s="493">
        <f>N52+IFERROR(VLOOKUP(A52,법인영업팀회신!$A:$D,4,0),)</f>
        <v>950588.4</v>
      </c>
      <c r="G52" s="489">
        <v>634500</v>
      </c>
      <c r="H52" s="491" t="b">
        <f t="shared" si="1"/>
        <v>1</v>
      </c>
      <c r="J52" s="490">
        <v>191575</v>
      </c>
      <c r="K52" s="493">
        <v>143028</v>
      </c>
      <c r="M52" s="493">
        <v>4197829</v>
      </c>
      <c r="N52" s="493">
        <v>700554</v>
      </c>
    </row>
    <row r="53" spans="1:14" x14ac:dyDescent="0.25">
      <c r="A53" s="486" t="s">
        <v>48</v>
      </c>
      <c r="B53" s="487">
        <v>12215964</v>
      </c>
      <c r="C53" s="362">
        <f t="shared" si="0"/>
        <v>230000</v>
      </c>
      <c r="D53" s="488">
        <v>6902964</v>
      </c>
      <c r="E53" s="493">
        <f>M53-IFERROR(VLOOKUP(A53,법인영업팀회신!$A:$D,2,0),)+IFERROR(VLOOKUP(A53,법인영업팀회신!$A:$D,3,0),)</f>
        <v>4635000</v>
      </c>
      <c r="F53" s="493">
        <f>N53+IFERROR(VLOOKUP(A53,법인영업팀회신!$A:$D,4,0),)</f>
        <v>0</v>
      </c>
      <c r="G53" s="489">
        <v>448000</v>
      </c>
      <c r="H53" s="491" t="b">
        <f t="shared" si="1"/>
        <v>1</v>
      </c>
      <c r="J53" s="490">
        <v>230000</v>
      </c>
      <c r="K53" s="493">
        <v>0</v>
      </c>
      <c r="M53" s="493">
        <v>4635000</v>
      </c>
      <c r="N53" s="493">
        <v>0</v>
      </c>
    </row>
    <row r="54" spans="1:14" x14ac:dyDescent="0.25">
      <c r="A54" s="486" t="s">
        <v>50</v>
      </c>
      <c r="B54" s="487">
        <v>2253500</v>
      </c>
      <c r="C54" s="362">
        <f t="shared" si="0"/>
        <v>2253500</v>
      </c>
      <c r="D54" s="488">
        <v>0</v>
      </c>
      <c r="E54" s="493">
        <f>M54-IFERROR(VLOOKUP(A54,법인영업팀회신!$A:$D,2,0),)+IFERROR(VLOOKUP(A54,법인영업팀회신!$A:$D,3,0),)</f>
        <v>0</v>
      </c>
      <c r="F54" s="493">
        <f>N54+IFERROR(VLOOKUP(A54,법인영업팀회신!$A:$D,4,0),)</f>
        <v>0</v>
      </c>
      <c r="G54" s="489">
        <v>0</v>
      </c>
      <c r="H54" s="491" t="b">
        <f t="shared" si="1"/>
        <v>1</v>
      </c>
      <c r="J54" s="490">
        <v>1500000</v>
      </c>
      <c r="K54" s="493">
        <v>753500</v>
      </c>
      <c r="M54" s="493">
        <v>0</v>
      </c>
      <c r="N54" s="493">
        <v>0</v>
      </c>
    </row>
    <row r="55" spans="1:14" x14ac:dyDescent="0.25">
      <c r="A55" s="486" t="s">
        <v>60</v>
      </c>
      <c r="B55" s="487">
        <v>13981992</v>
      </c>
      <c r="C55" s="362">
        <f t="shared" si="0"/>
        <v>0</v>
      </c>
      <c r="D55" s="488">
        <v>3606040</v>
      </c>
      <c r="E55" s="493">
        <f>M55-IFERROR(VLOOKUP(A55,법인영업팀회신!$A:$D,2,0),)+IFERROR(VLOOKUP(A55,법인영업팀회신!$A:$D,3,0),)</f>
        <v>5353300</v>
      </c>
      <c r="F55" s="493">
        <f>N55+IFERROR(VLOOKUP(A55,법인영업팀회신!$A:$D,4,0),)</f>
        <v>5022652</v>
      </c>
      <c r="G55" s="489">
        <v>0</v>
      </c>
      <c r="H55" s="491" t="b">
        <f t="shared" si="1"/>
        <v>1</v>
      </c>
      <c r="J55" s="490">
        <v>0</v>
      </c>
      <c r="K55" s="493">
        <v>0</v>
      </c>
      <c r="M55" s="493">
        <v>10375952</v>
      </c>
      <c r="N55" s="493">
        <v>0</v>
      </c>
    </row>
    <row r="56" spans="1:14" x14ac:dyDescent="0.25">
      <c r="A56" s="486" t="s">
        <v>61</v>
      </c>
      <c r="B56" s="487">
        <v>3292050</v>
      </c>
      <c r="C56" s="362">
        <f t="shared" si="0"/>
        <v>0</v>
      </c>
      <c r="D56" s="488">
        <v>750000</v>
      </c>
      <c r="E56" s="493">
        <f>M56-IFERROR(VLOOKUP(A56,법인영업팀회신!$A:$D,2,0),)+IFERROR(VLOOKUP(A56,법인영업팀회신!$A:$D,3,0),)</f>
        <v>1272050</v>
      </c>
      <c r="F56" s="493">
        <f>N56+IFERROR(VLOOKUP(A56,법인영업팀회신!$A:$D,4,0),)</f>
        <v>1070000</v>
      </c>
      <c r="G56" s="489">
        <v>200000</v>
      </c>
      <c r="H56" s="491" t="b">
        <f t="shared" si="1"/>
        <v>1</v>
      </c>
      <c r="J56" s="490">
        <v>0</v>
      </c>
      <c r="K56" s="493">
        <v>0</v>
      </c>
      <c r="M56" s="493">
        <v>1272050</v>
      </c>
      <c r="N56" s="493">
        <v>1070000</v>
      </c>
    </row>
    <row r="57" spans="1:14" x14ac:dyDescent="0.25">
      <c r="A57" s="486" t="s">
        <v>62</v>
      </c>
      <c r="B57" s="487">
        <v>1168600</v>
      </c>
      <c r="C57" s="362">
        <f t="shared" si="0"/>
        <v>0</v>
      </c>
      <c r="D57" s="488">
        <v>287000</v>
      </c>
      <c r="E57" s="493">
        <f>M57-IFERROR(VLOOKUP(A57,법인영업팀회신!$A:$D,2,0),)+IFERROR(VLOOKUP(A57,법인영업팀회신!$A:$D,3,0),)</f>
        <v>646600</v>
      </c>
      <c r="F57" s="493">
        <f>N57+IFERROR(VLOOKUP(A57,법인영업팀회신!$A:$D,4,0),)</f>
        <v>235000</v>
      </c>
      <c r="G57" s="489">
        <v>0</v>
      </c>
      <c r="H57" s="491" t="b">
        <f t="shared" si="1"/>
        <v>1</v>
      </c>
      <c r="J57" s="490">
        <v>0</v>
      </c>
      <c r="K57" s="493">
        <v>0</v>
      </c>
      <c r="M57" s="493">
        <v>646600</v>
      </c>
      <c r="N57" s="493">
        <v>235000</v>
      </c>
    </row>
    <row r="58" spans="1:14" x14ac:dyDescent="0.25">
      <c r="A58" s="486" t="s">
        <v>412</v>
      </c>
      <c r="B58" s="487">
        <v>637000</v>
      </c>
      <c r="C58" s="362">
        <f t="shared" si="0"/>
        <v>0</v>
      </c>
      <c r="D58" s="488">
        <v>163000</v>
      </c>
      <c r="E58" s="493">
        <f>M58-IFERROR(VLOOKUP(A58,법인영업팀회신!$A:$D,2,0),)+IFERROR(VLOOKUP(A58,법인영업팀회신!$A:$D,3,0),)</f>
        <v>339000</v>
      </c>
      <c r="F58" s="493">
        <f>N58+IFERROR(VLOOKUP(A58,법인영업팀회신!$A:$D,4,0),)</f>
        <v>135000</v>
      </c>
      <c r="G58" s="489">
        <v>0</v>
      </c>
      <c r="H58" s="491" t="b">
        <f t="shared" si="1"/>
        <v>1</v>
      </c>
      <c r="J58" s="490">
        <v>0</v>
      </c>
      <c r="K58" s="493">
        <v>0</v>
      </c>
      <c r="M58" s="493">
        <v>339000</v>
      </c>
      <c r="N58" s="493">
        <v>135000</v>
      </c>
    </row>
    <row r="59" spans="1:14" x14ac:dyDescent="0.25">
      <c r="A59" s="486" t="s">
        <v>443</v>
      </c>
      <c r="B59" s="487">
        <v>1486450</v>
      </c>
      <c r="C59" s="362">
        <f t="shared" si="0"/>
        <v>0</v>
      </c>
      <c r="D59" s="488">
        <v>300000</v>
      </c>
      <c r="E59" s="493">
        <f>M59-IFERROR(VLOOKUP(A59,법인영업팀회신!$A:$D,2,0),)+IFERROR(VLOOKUP(A59,법인영업팀회신!$A:$D,3,0),)</f>
        <v>286450</v>
      </c>
      <c r="F59" s="493">
        <f>N59+IFERROR(VLOOKUP(A59,법인영업팀회신!$A:$D,4,0),)</f>
        <v>700000</v>
      </c>
      <c r="G59" s="489">
        <v>200000</v>
      </c>
      <c r="H59" s="491" t="b">
        <f t="shared" si="1"/>
        <v>1</v>
      </c>
      <c r="J59" s="490">
        <v>0</v>
      </c>
      <c r="K59" s="493">
        <v>0</v>
      </c>
      <c r="M59" s="493">
        <v>286450</v>
      </c>
      <c r="N59" s="493">
        <v>700000</v>
      </c>
    </row>
    <row r="60" spans="1:14" x14ac:dyDescent="0.25">
      <c r="A60" s="486" t="s">
        <v>155</v>
      </c>
      <c r="B60" s="487">
        <v>500000</v>
      </c>
      <c r="C60" s="362">
        <f t="shared" si="0"/>
        <v>0</v>
      </c>
      <c r="D60" s="488">
        <v>0</v>
      </c>
      <c r="E60" s="493">
        <f>M60-IFERROR(VLOOKUP(A60,법인영업팀회신!$A:$D,2,0),)+IFERROR(VLOOKUP(A60,법인영업팀회신!$A:$D,3,0),)</f>
        <v>500000</v>
      </c>
      <c r="F60" s="493">
        <f>N60+IFERROR(VLOOKUP(A60,법인영업팀회신!$A:$D,4,0),)</f>
        <v>0</v>
      </c>
      <c r="G60" s="489">
        <v>0</v>
      </c>
      <c r="H60" s="491" t="b">
        <f t="shared" si="1"/>
        <v>1</v>
      </c>
      <c r="J60" s="490">
        <v>0</v>
      </c>
      <c r="K60" s="493">
        <v>0</v>
      </c>
      <c r="M60" s="493">
        <v>500000</v>
      </c>
      <c r="N60" s="493">
        <v>0</v>
      </c>
    </row>
    <row r="61" spans="1:14" x14ac:dyDescent="0.25">
      <c r="A61" s="486" t="s">
        <v>157</v>
      </c>
      <c r="B61" s="487">
        <v>500000</v>
      </c>
      <c r="C61" s="362">
        <f t="shared" si="0"/>
        <v>0</v>
      </c>
      <c r="D61" s="488">
        <v>0</v>
      </c>
      <c r="E61" s="493">
        <f>M61-IFERROR(VLOOKUP(A61,법인영업팀회신!$A:$D,2,0),)+IFERROR(VLOOKUP(A61,법인영업팀회신!$A:$D,3,0),)</f>
        <v>500000</v>
      </c>
      <c r="F61" s="493">
        <f>N61+IFERROR(VLOOKUP(A61,법인영업팀회신!$A:$D,4,0),)</f>
        <v>0</v>
      </c>
      <c r="G61" s="489">
        <v>0</v>
      </c>
      <c r="H61" s="491" t="b">
        <f t="shared" si="1"/>
        <v>1</v>
      </c>
      <c r="J61" s="490">
        <v>0</v>
      </c>
      <c r="K61" s="493">
        <v>0</v>
      </c>
      <c r="M61" s="493">
        <v>500000</v>
      </c>
      <c r="N61" s="493">
        <v>0</v>
      </c>
    </row>
    <row r="62" spans="1:14" x14ac:dyDescent="0.25">
      <c r="A62" s="486" t="s">
        <v>63</v>
      </c>
      <c r="B62" s="487">
        <v>14210137</v>
      </c>
      <c r="C62" s="362">
        <f t="shared" si="0"/>
        <v>0</v>
      </c>
      <c r="D62" s="488">
        <v>12602313</v>
      </c>
      <c r="E62" s="493">
        <f>M62-IFERROR(VLOOKUP(A62,법인영업팀회신!$A:$D,2,0),)+IFERROR(VLOOKUP(A62,법인영업팀회신!$A:$D,3,0),)</f>
        <v>1599404</v>
      </c>
      <c r="F62" s="493">
        <f>N62+IFERROR(VLOOKUP(A62,법인영업팀회신!$A:$D,4,0),)</f>
        <v>3920</v>
      </c>
      <c r="G62" s="489">
        <v>4500</v>
      </c>
      <c r="H62" s="491" t="b">
        <f t="shared" si="1"/>
        <v>1</v>
      </c>
      <c r="J62" s="490">
        <v>0</v>
      </c>
      <c r="K62" s="493">
        <v>0</v>
      </c>
      <c r="M62" s="493">
        <v>1599404</v>
      </c>
      <c r="N62" s="493">
        <v>3920</v>
      </c>
    </row>
    <row r="63" spans="1:14" x14ac:dyDescent="0.25">
      <c r="A63" s="486" t="s">
        <v>65</v>
      </c>
      <c r="B63" s="487">
        <v>11651351</v>
      </c>
      <c r="C63" s="362">
        <f t="shared" si="0"/>
        <v>0</v>
      </c>
      <c r="D63" s="488">
        <v>11478054</v>
      </c>
      <c r="E63" s="493">
        <f>M63-IFERROR(VLOOKUP(A63,법인영업팀회신!$A:$D,2,0),)+IFERROR(VLOOKUP(A63,법인영업팀회신!$A:$D,3,0),)</f>
        <v>173297</v>
      </c>
      <c r="F63" s="493">
        <f>N63+IFERROR(VLOOKUP(A63,법인영업팀회신!$A:$D,4,0),)</f>
        <v>0</v>
      </c>
      <c r="G63" s="489">
        <v>0</v>
      </c>
      <c r="H63" s="491" t="b">
        <f t="shared" si="1"/>
        <v>1</v>
      </c>
      <c r="J63" s="490">
        <v>0</v>
      </c>
      <c r="K63" s="493">
        <v>0</v>
      </c>
      <c r="M63" s="493">
        <v>173297</v>
      </c>
      <c r="N63" s="493">
        <v>0</v>
      </c>
    </row>
    <row r="64" spans="1:14" x14ac:dyDescent="0.25">
      <c r="A64" s="486" t="s">
        <v>66</v>
      </c>
      <c r="B64" s="487">
        <v>2200106</v>
      </c>
      <c r="C64" s="362">
        <f t="shared" si="0"/>
        <v>0</v>
      </c>
      <c r="D64" s="488">
        <v>953379</v>
      </c>
      <c r="E64" s="493">
        <f>M64-IFERROR(VLOOKUP(A64,법인영업팀회신!$A:$D,2,0),)+IFERROR(VLOOKUP(A64,법인영업팀회신!$A:$D,3,0),)</f>
        <v>1246727</v>
      </c>
      <c r="F64" s="493">
        <f>N64+IFERROR(VLOOKUP(A64,법인영업팀회신!$A:$D,4,0),)</f>
        <v>0</v>
      </c>
      <c r="G64" s="489">
        <v>0</v>
      </c>
      <c r="H64" s="491" t="b">
        <f t="shared" si="1"/>
        <v>1</v>
      </c>
      <c r="J64" s="490">
        <v>0</v>
      </c>
      <c r="K64" s="493">
        <v>0</v>
      </c>
      <c r="M64" s="493">
        <v>1246727</v>
      </c>
      <c r="N64" s="493">
        <v>0</v>
      </c>
    </row>
    <row r="65" spans="1:14" x14ac:dyDescent="0.25">
      <c r="A65" s="486" t="s">
        <v>67</v>
      </c>
      <c r="B65" s="487">
        <v>358680</v>
      </c>
      <c r="C65" s="362">
        <f t="shared" si="0"/>
        <v>0</v>
      </c>
      <c r="D65" s="488">
        <v>170880</v>
      </c>
      <c r="E65" s="493">
        <f>M65-IFERROR(VLOOKUP(A65,법인영업팀회신!$A:$D,2,0),)+IFERROR(VLOOKUP(A65,법인영업팀회신!$A:$D,3,0),)</f>
        <v>179380</v>
      </c>
      <c r="F65" s="493">
        <f>N65+IFERROR(VLOOKUP(A65,법인영업팀회신!$A:$D,4,0),)</f>
        <v>3920</v>
      </c>
      <c r="G65" s="489">
        <v>4500</v>
      </c>
      <c r="H65" s="491" t="b">
        <f t="shared" si="1"/>
        <v>1</v>
      </c>
      <c r="J65" s="490">
        <v>0</v>
      </c>
      <c r="K65" s="493">
        <v>0</v>
      </c>
      <c r="M65" s="493">
        <v>179380</v>
      </c>
      <c r="N65" s="493">
        <v>3920</v>
      </c>
    </row>
    <row r="66" spans="1:14" x14ac:dyDescent="0.25">
      <c r="A66" s="486" t="s">
        <v>71</v>
      </c>
      <c r="B66" s="487">
        <v>45332524</v>
      </c>
      <c r="C66" s="362">
        <f t="shared" si="0"/>
        <v>1030000</v>
      </c>
      <c r="D66" s="488">
        <v>9921210</v>
      </c>
      <c r="E66" s="493">
        <f>M66-IFERROR(VLOOKUP(A66,법인영업팀회신!$A:$D,2,0),)+IFERROR(VLOOKUP(A66,법인영업팀회신!$A:$D,3,0),)</f>
        <v>23783491</v>
      </c>
      <c r="F66" s="493">
        <f>N66+IFERROR(VLOOKUP(A66,법인영업팀회신!$A:$D,4,0),)</f>
        <v>10597823</v>
      </c>
      <c r="G66" s="489">
        <v>0</v>
      </c>
      <c r="H66" s="491" t="b">
        <f t="shared" si="1"/>
        <v>1</v>
      </c>
      <c r="J66" s="490">
        <v>0</v>
      </c>
      <c r="K66" s="493">
        <v>1030000</v>
      </c>
      <c r="M66" s="493">
        <v>23783491</v>
      </c>
      <c r="N66" s="493">
        <v>10597823</v>
      </c>
    </row>
    <row r="67" spans="1:14" x14ac:dyDescent="0.25">
      <c r="A67" s="486" t="s">
        <v>72</v>
      </c>
      <c r="B67" s="487">
        <v>2647000</v>
      </c>
      <c r="C67" s="362">
        <f t="shared" si="0"/>
        <v>1030000</v>
      </c>
      <c r="D67" s="488">
        <v>0</v>
      </c>
      <c r="E67" s="493">
        <f>M67-IFERROR(VLOOKUP(A67,법인영업팀회신!$A:$D,2,0),)+IFERROR(VLOOKUP(A67,법인영업팀회신!$A:$D,3,0),)</f>
        <v>1078000</v>
      </c>
      <c r="F67" s="493">
        <f>N67+IFERROR(VLOOKUP(A67,법인영업팀회신!$A:$D,4,0),)</f>
        <v>539000</v>
      </c>
      <c r="G67" s="489">
        <v>0</v>
      </c>
      <c r="H67" s="491" t="b">
        <f t="shared" si="1"/>
        <v>1</v>
      </c>
      <c r="J67" s="490">
        <v>0</v>
      </c>
      <c r="K67" s="493">
        <v>1030000</v>
      </c>
      <c r="M67" s="493">
        <v>1078000</v>
      </c>
      <c r="N67" s="493">
        <v>539000</v>
      </c>
    </row>
    <row r="68" spans="1:14" x14ac:dyDescent="0.25">
      <c r="A68" s="486" t="s">
        <v>73</v>
      </c>
      <c r="B68" s="487">
        <v>30984812</v>
      </c>
      <c r="C68" s="362">
        <f t="shared" ref="C68:C120" si="2">J68+K68</f>
        <v>0</v>
      </c>
      <c r="D68" s="488">
        <v>6448504</v>
      </c>
      <c r="E68" s="493">
        <f>M68-IFERROR(VLOOKUP(A68,법인영업팀회신!$A:$D,2,0),)+IFERROR(VLOOKUP(A68,법인영업팀회신!$A:$D,3,0),)</f>
        <v>17182330</v>
      </c>
      <c r="F68" s="493">
        <f>N68+IFERROR(VLOOKUP(A68,법인영업팀회신!$A:$D,4,0),)</f>
        <v>7353978</v>
      </c>
      <c r="G68" s="489">
        <v>0</v>
      </c>
      <c r="H68" s="491" t="b">
        <f t="shared" ref="H68:H120" si="3">B68=C68+D68+E68+F68+G68</f>
        <v>1</v>
      </c>
      <c r="J68" s="490">
        <v>0</v>
      </c>
      <c r="K68" s="493">
        <v>0</v>
      </c>
      <c r="M68" s="493">
        <v>17182330</v>
      </c>
      <c r="N68" s="493">
        <v>7353978</v>
      </c>
    </row>
    <row r="69" spans="1:14" x14ac:dyDescent="0.25">
      <c r="A69" s="486" t="s">
        <v>74</v>
      </c>
      <c r="B69" s="487">
        <v>11490712</v>
      </c>
      <c r="C69" s="362">
        <f t="shared" si="2"/>
        <v>0</v>
      </c>
      <c r="D69" s="488">
        <v>3472706</v>
      </c>
      <c r="E69" s="493">
        <f>M69-IFERROR(VLOOKUP(A69,법인영업팀회신!$A:$D,2,0),)+IFERROR(VLOOKUP(A69,법인영업팀회신!$A:$D,3,0),)</f>
        <v>5313161</v>
      </c>
      <c r="F69" s="493">
        <f>N69+IFERROR(VLOOKUP(A69,법인영업팀회신!$A:$D,4,0),)</f>
        <v>2704845</v>
      </c>
      <c r="G69" s="489">
        <v>0</v>
      </c>
      <c r="H69" s="491" t="b">
        <f t="shared" si="3"/>
        <v>1</v>
      </c>
      <c r="J69" s="490">
        <v>0</v>
      </c>
      <c r="K69" s="493">
        <v>0</v>
      </c>
      <c r="M69" s="493">
        <v>5313161</v>
      </c>
      <c r="N69" s="493">
        <v>2704845</v>
      </c>
    </row>
    <row r="70" spans="1:14" x14ac:dyDescent="0.25">
      <c r="A70" s="486" t="s">
        <v>161</v>
      </c>
      <c r="B70" s="487">
        <v>210000</v>
      </c>
      <c r="C70" s="362">
        <f t="shared" si="2"/>
        <v>0</v>
      </c>
      <c r="D70" s="488">
        <v>0</v>
      </c>
      <c r="E70" s="493">
        <f>M70-IFERROR(VLOOKUP(A70,법인영업팀회신!$A:$D,2,0),)+IFERROR(VLOOKUP(A70,법인영업팀회신!$A:$D,3,0),)</f>
        <v>210000</v>
      </c>
      <c r="F70" s="493">
        <f>N70+IFERROR(VLOOKUP(A70,법인영업팀회신!$A:$D,4,0),)</f>
        <v>0</v>
      </c>
      <c r="G70" s="489">
        <v>0</v>
      </c>
      <c r="H70" s="491" t="b">
        <f t="shared" si="3"/>
        <v>1</v>
      </c>
      <c r="J70" s="490">
        <v>0</v>
      </c>
      <c r="K70" s="493">
        <v>0</v>
      </c>
      <c r="M70" s="493">
        <v>210000</v>
      </c>
      <c r="N70" s="493">
        <v>0</v>
      </c>
    </row>
    <row r="71" spans="1:14" x14ac:dyDescent="0.25">
      <c r="A71" s="486" t="s">
        <v>75</v>
      </c>
      <c r="B71" s="487">
        <v>832310</v>
      </c>
      <c r="C71" s="362">
        <f t="shared" si="2"/>
        <v>0</v>
      </c>
      <c r="D71" s="488">
        <v>0</v>
      </c>
      <c r="E71" s="493">
        <f>M71-IFERROR(VLOOKUP(A71,법인영업팀회신!$A:$D,2,0),)+IFERROR(VLOOKUP(A71,법인영업팀회신!$A:$D,3,0),)</f>
        <v>832310</v>
      </c>
      <c r="F71" s="493">
        <f>N71+IFERROR(VLOOKUP(A71,법인영업팀회신!$A:$D,4,0),)</f>
        <v>0</v>
      </c>
      <c r="G71" s="489">
        <v>0</v>
      </c>
      <c r="H71" s="491" t="b">
        <f t="shared" si="3"/>
        <v>1</v>
      </c>
      <c r="J71" s="490">
        <v>0</v>
      </c>
      <c r="K71" s="493">
        <v>0</v>
      </c>
      <c r="M71" s="493">
        <v>832310</v>
      </c>
      <c r="N71" s="493">
        <v>0</v>
      </c>
    </row>
    <row r="72" spans="1:14" x14ac:dyDescent="0.25">
      <c r="A72" s="486" t="s">
        <v>162</v>
      </c>
      <c r="B72" s="487">
        <v>832310</v>
      </c>
      <c r="C72" s="362">
        <f t="shared" si="2"/>
        <v>0</v>
      </c>
      <c r="D72" s="488">
        <v>0</v>
      </c>
      <c r="E72" s="493">
        <f>M72-IFERROR(VLOOKUP(A72,법인영업팀회신!$A:$D,2,0),)+IFERROR(VLOOKUP(A72,법인영업팀회신!$A:$D,3,0),)</f>
        <v>832310</v>
      </c>
      <c r="F72" s="493">
        <f>N72+IFERROR(VLOOKUP(A72,법인영업팀회신!$A:$D,4,0),)</f>
        <v>0</v>
      </c>
      <c r="G72" s="489">
        <v>0</v>
      </c>
      <c r="H72" s="491" t="b">
        <f t="shared" si="3"/>
        <v>1</v>
      </c>
      <c r="J72" s="490">
        <v>0</v>
      </c>
      <c r="K72" s="493">
        <v>0</v>
      </c>
      <c r="M72" s="493">
        <v>832310</v>
      </c>
      <c r="N72" s="493">
        <v>0</v>
      </c>
    </row>
    <row r="73" spans="1:14" x14ac:dyDescent="0.25">
      <c r="A73" s="486" t="s">
        <v>77</v>
      </c>
      <c r="B73" s="487">
        <v>8088956</v>
      </c>
      <c r="C73" s="362">
        <f t="shared" si="2"/>
        <v>534520</v>
      </c>
      <c r="D73" s="488">
        <v>1620019</v>
      </c>
      <c r="E73" s="493">
        <f>M73-IFERROR(VLOOKUP(A73,법인영업팀회신!$A:$D,2,0),)+IFERROR(VLOOKUP(A73,법인영업팀회신!$A:$D,3,0),)</f>
        <v>5560411</v>
      </c>
      <c r="F73" s="493">
        <f>N73+IFERROR(VLOOKUP(A73,법인영업팀회신!$A:$D,4,0),)</f>
        <v>137006</v>
      </c>
      <c r="G73" s="489">
        <v>237000</v>
      </c>
      <c r="H73" s="491" t="b">
        <f t="shared" si="3"/>
        <v>1</v>
      </c>
      <c r="J73" s="490">
        <v>0</v>
      </c>
      <c r="K73" s="493">
        <v>534520</v>
      </c>
      <c r="M73" s="493">
        <v>5560411</v>
      </c>
      <c r="N73" s="493">
        <v>137006</v>
      </c>
    </row>
    <row r="74" spans="1:14" x14ac:dyDescent="0.25">
      <c r="A74" s="486" t="s">
        <v>78</v>
      </c>
      <c r="B74" s="487">
        <v>1435990</v>
      </c>
      <c r="C74" s="362">
        <f t="shared" si="2"/>
        <v>142520</v>
      </c>
      <c r="D74" s="488">
        <v>337450</v>
      </c>
      <c r="E74" s="493">
        <f>M74-IFERROR(VLOOKUP(A74,법인영업팀회신!$A:$D,2,0),)+IFERROR(VLOOKUP(A74,법인영업팀회신!$A:$D,3,0),)</f>
        <v>789410</v>
      </c>
      <c r="F74" s="493">
        <f>N74+IFERROR(VLOOKUP(A74,법인영업팀회신!$A:$D,4,0),)</f>
        <v>89610</v>
      </c>
      <c r="G74" s="489">
        <v>77000</v>
      </c>
      <c r="H74" s="491" t="b">
        <f t="shared" si="3"/>
        <v>1</v>
      </c>
      <c r="J74" s="490">
        <v>0</v>
      </c>
      <c r="K74" s="493">
        <v>142520</v>
      </c>
      <c r="M74" s="493">
        <v>789410</v>
      </c>
      <c r="N74" s="493">
        <v>89610</v>
      </c>
    </row>
    <row r="75" spans="1:14" x14ac:dyDescent="0.25">
      <c r="A75" s="486" t="s">
        <v>79</v>
      </c>
      <c r="B75" s="487">
        <v>1838939</v>
      </c>
      <c r="C75" s="362">
        <f t="shared" si="2"/>
        <v>392000</v>
      </c>
      <c r="D75" s="488">
        <v>787869</v>
      </c>
      <c r="E75" s="493">
        <f>M75-IFERROR(VLOOKUP(A75,법인영업팀회신!$A:$D,2,0),)+IFERROR(VLOOKUP(A75,법인영업팀회신!$A:$D,3,0),)</f>
        <v>499070</v>
      </c>
      <c r="F75" s="493">
        <f>N75+IFERROR(VLOOKUP(A75,법인영업팀회신!$A:$D,4,0),)</f>
        <v>0</v>
      </c>
      <c r="G75" s="489">
        <v>160000</v>
      </c>
      <c r="H75" s="491" t="b">
        <f t="shared" si="3"/>
        <v>1</v>
      </c>
      <c r="J75" s="490">
        <v>0</v>
      </c>
      <c r="K75" s="493">
        <v>392000</v>
      </c>
      <c r="M75" s="493">
        <v>499070</v>
      </c>
      <c r="N75" s="493">
        <v>0</v>
      </c>
    </row>
    <row r="76" spans="1:14" x14ac:dyDescent="0.25">
      <c r="A76" s="486" t="s">
        <v>80</v>
      </c>
      <c r="B76" s="487">
        <v>4295636</v>
      </c>
      <c r="C76" s="362">
        <f t="shared" si="2"/>
        <v>0</v>
      </c>
      <c r="D76" s="488">
        <v>494700</v>
      </c>
      <c r="E76" s="493">
        <f>M76-IFERROR(VLOOKUP(A76,법인영업팀회신!$A:$D,2,0),)+IFERROR(VLOOKUP(A76,법인영업팀회신!$A:$D,3,0),)</f>
        <v>3800936</v>
      </c>
      <c r="F76" s="493">
        <f>N76+IFERROR(VLOOKUP(A76,법인영업팀회신!$A:$D,4,0),)</f>
        <v>0</v>
      </c>
      <c r="G76" s="489">
        <v>0</v>
      </c>
      <c r="H76" s="491" t="b">
        <f t="shared" si="3"/>
        <v>1</v>
      </c>
      <c r="J76" s="490">
        <v>0</v>
      </c>
      <c r="K76" s="493">
        <v>0</v>
      </c>
      <c r="M76" s="493">
        <v>3800936</v>
      </c>
      <c r="N76" s="493">
        <v>0</v>
      </c>
    </row>
    <row r="77" spans="1:14" x14ac:dyDescent="0.25">
      <c r="A77" s="486" t="s">
        <v>81</v>
      </c>
      <c r="B77" s="487">
        <v>518391</v>
      </c>
      <c r="C77" s="362">
        <f t="shared" si="2"/>
        <v>0</v>
      </c>
      <c r="D77" s="488">
        <v>0</v>
      </c>
      <c r="E77" s="493">
        <f>M77-IFERROR(VLOOKUP(A77,법인영업팀회신!$A:$D,2,0),)+IFERROR(VLOOKUP(A77,법인영업팀회신!$A:$D,3,0),)</f>
        <v>470995</v>
      </c>
      <c r="F77" s="493">
        <f>N77+IFERROR(VLOOKUP(A77,법인영업팀회신!$A:$D,4,0),)</f>
        <v>47396</v>
      </c>
      <c r="G77" s="489">
        <v>0</v>
      </c>
      <c r="H77" s="491" t="b">
        <f t="shared" si="3"/>
        <v>1</v>
      </c>
      <c r="J77" s="490">
        <v>0</v>
      </c>
      <c r="K77" s="493">
        <v>0</v>
      </c>
      <c r="M77" s="493">
        <v>470995</v>
      </c>
      <c r="N77" s="493">
        <v>47396</v>
      </c>
    </row>
    <row r="78" spans="1:14" x14ac:dyDescent="0.25">
      <c r="A78" s="486" t="s">
        <v>82</v>
      </c>
      <c r="B78" s="487">
        <v>14669939</v>
      </c>
      <c r="C78" s="362">
        <f t="shared" si="2"/>
        <v>0</v>
      </c>
      <c r="D78" s="488">
        <v>3202635</v>
      </c>
      <c r="E78" s="493">
        <f>M78-IFERROR(VLOOKUP(A78,법인영업팀회신!$A:$D,2,0),)+IFERROR(VLOOKUP(A78,법인영업팀회신!$A:$D,3,0),)</f>
        <v>11290608</v>
      </c>
      <c r="F78" s="493">
        <f>N78+IFERROR(VLOOKUP(A78,법인영업팀회신!$A:$D,4,0),)</f>
        <v>176696</v>
      </c>
      <c r="G78" s="489">
        <v>0</v>
      </c>
      <c r="H78" s="491" t="b">
        <f t="shared" si="3"/>
        <v>1</v>
      </c>
      <c r="J78" s="490">
        <v>0</v>
      </c>
      <c r="K78" s="493">
        <v>0</v>
      </c>
      <c r="M78" s="493">
        <v>11290608</v>
      </c>
      <c r="N78" s="493">
        <v>176696</v>
      </c>
    </row>
    <row r="79" spans="1:14" x14ac:dyDescent="0.25">
      <c r="A79" s="486" t="s">
        <v>83</v>
      </c>
      <c r="B79" s="487">
        <v>14669939</v>
      </c>
      <c r="C79" s="362">
        <f t="shared" si="2"/>
        <v>0</v>
      </c>
      <c r="D79" s="488">
        <v>3202635</v>
      </c>
      <c r="E79" s="493">
        <f>M79-IFERROR(VLOOKUP(A79,법인영업팀회신!$A:$D,2,0),)+IFERROR(VLOOKUP(A79,법인영업팀회신!$A:$D,3,0),)</f>
        <v>11290608</v>
      </c>
      <c r="F79" s="493">
        <f>N79+IFERROR(VLOOKUP(A79,법인영업팀회신!$A:$D,4,0),)</f>
        <v>176696</v>
      </c>
      <c r="G79" s="489">
        <v>0</v>
      </c>
      <c r="H79" s="491" t="b">
        <f t="shared" si="3"/>
        <v>1</v>
      </c>
      <c r="J79" s="490">
        <v>0</v>
      </c>
      <c r="K79" s="493">
        <v>0</v>
      </c>
      <c r="M79" s="493">
        <v>11290608</v>
      </c>
      <c r="N79" s="493">
        <v>176696</v>
      </c>
    </row>
    <row r="80" spans="1:14" x14ac:dyDescent="0.25">
      <c r="A80" s="486" t="s">
        <v>84</v>
      </c>
      <c r="B80" s="487">
        <v>2600000</v>
      </c>
      <c r="C80" s="362">
        <f t="shared" si="2"/>
        <v>0</v>
      </c>
      <c r="D80" s="488">
        <v>0</v>
      </c>
      <c r="E80" s="493">
        <f>M80-IFERROR(VLOOKUP(A80,법인영업팀회신!$A:$D,2,0),)+IFERROR(VLOOKUP(A80,법인영업팀회신!$A:$D,3,0),)</f>
        <v>0</v>
      </c>
      <c r="F80" s="493">
        <f>N80+IFERROR(VLOOKUP(A80,법인영업팀회신!$A:$D,4,0),)</f>
        <v>0</v>
      </c>
      <c r="G80" s="489">
        <v>2600000</v>
      </c>
      <c r="H80" s="491" t="b">
        <f t="shared" si="3"/>
        <v>1</v>
      </c>
      <c r="J80" s="490">
        <v>0</v>
      </c>
      <c r="K80" s="493">
        <v>0</v>
      </c>
      <c r="M80" s="493">
        <v>0</v>
      </c>
      <c r="N80" s="493">
        <v>0</v>
      </c>
    </row>
    <row r="81" spans="1:14" x14ac:dyDescent="0.25">
      <c r="A81" s="486" t="s">
        <v>234</v>
      </c>
      <c r="B81" s="487">
        <v>2600000</v>
      </c>
      <c r="C81" s="362">
        <f t="shared" si="2"/>
        <v>0</v>
      </c>
      <c r="D81" s="488">
        <v>0</v>
      </c>
      <c r="E81" s="493">
        <f>M81-IFERROR(VLOOKUP(A81,법인영업팀회신!$A:$D,2,0),)+IFERROR(VLOOKUP(A81,법인영업팀회신!$A:$D,3,0),)</f>
        <v>0</v>
      </c>
      <c r="F81" s="493">
        <f>N81+IFERROR(VLOOKUP(A81,법인영업팀회신!$A:$D,4,0),)</f>
        <v>0</v>
      </c>
      <c r="G81" s="489">
        <v>2600000</v>
      </c>
      <c r="H81" s="491" t="b">
        <f t="shared" si="3"/>
        <v>1</v>
      </c>
      <c r="J81" s="490">
        <v>0</v>
      </c>
      <c r="K81" s="493">
        <v>0</v>
      </c>
      <c r="M81" s="493">
        <v>0</v>
      </c>
      <c r="N81" s="493">
        <v>0</v>
      </c>
    </row>
    <row r="82" spans="1:14" x14ac:dyDescent="0.25">
      <c r="A82" s="486" t="s">
        <v>87</v>
      </c>
      <c r="B82" s="487">
        <v>23262915</v>
      </c>
      <c r="C82" s="362">
        <f t="shared" si="2"/>
        <v>1019823</v>
      </c>
      <c r="D82" s="488">
        <v>4486143</v>
      </c>
      <c r="E82" s="493">
        <f>M82-IFERROR(VLOOKUP(A82,법인영업팀회신!$A:$D,2,0),)+IFERROR(VLOOKUP(A82,법인영업팀회신!$A:$D,3,0),)</f>
        <v>11850312</v>
      </c>
      <c r="F82" s="493">
        <f>N82+IFERROR(VLOOKUP(A82,법인영업팀회신!$A:$D,4,0),)</f>
        <v>3791406</v>
      </c>
      <c r="G82" s="489">
        <v>2115231</v>
      </c>
      <c r="H82" s="491" t="b">
        <f t="shared" si="3"/>
        <v>1</v>
      </c>
      <c r="J82" s="490">
        <v>0</v>
      </c>
      <c r="K82" s="493">
        <v>1019823</v>
      </c>
      <c r="M82" s="493">
        <v>11850312</v>
      </c>
      <c r="N82" s="493">
        <v>3791406</v>
      </c>
    </row>
    <row r="83" spans="1:14" x14ac:dyDescent="0.25">
      <c r="A83" s="486" t="s">
        <v>88</v>
      </c>
      <c r="B83" s="487">
        <v>3596582</v>
      </c>
      <c r="C83" s="362">
        <f t="shared" si="2"/>
        <v>0</v>
      </c>
      <c r="D83" s="488">
        <v>743815</v>
      </c>
      <c r="E83" s="493">
        <f>M83-IFERROR(VLOOKUP(A83,법인영업팀회신!$A:$D,2,0),)+IFERROR(VLOOKUP(A83,법인영업팀회신!$A:$D,3,0),)</f>
        <v>2762767</v>
      </c>
      <c r="F83" s="493">
        <f>N83+IFERROR(VLOOKUP(A83,법인영업팀회신!$A:$D,4,0),)</f>
        <v>90000</v>
      </c>
      <c r="G83" s="489">
        <v>0</v>
      </c>
      <c r="H83" s="491" t="b">
        <f t="shared" si="3"/>
        <v>1</v>
      </c>
      <c r="J83" s="490">
        <v>0</v>
      </c>
      <c r="K83" s="493">
        <v>0</v>
      </c>
      <c r="M83" s="493">
        <v>2762767</v>
      </c>
      <c r="N83" s="493">
        <v>90000</v>
      </c>
    </row>
    <row r="84" spans="1:14" x14ac:dyDescent="0.25">
      <c r="A84" s="486" t="s">
        <v>89</v>
      </c>
      <c r="B84" s="487">
        <v>1998901</v>
      </c>
      <c r="C84" s="362">
        <f t="shared" si="2"/>
        <v>1019823</v>
      </c>
      <c r="D84" s="488">
        <v>209545</v>
      </c>
      <c r="E84" s="493">
        <f>M84-IFERROR(VLOOKUP(A84,법인영업팀회신!$A:$D,2,0),)+IFERROR(VLOOKUP(A84,법인영업팀회신!$A:$D,3,0),)</f>
        <v>301460</v>
      </c>
      <c r="F84" s="493">
        <f>N84+IFERROR(VLOOKUP(A84,법인영업팀회신!$A:$D,4,0),)</f>
        <v>350071</v>
      </c>
      <c r="G84" s="489">
        <v>118002</v>
      </c>
      <c r="H84" s="491" t="b">
        <f t="shared" si="3"/>
        <v>1</v>
      </c>
      <c r="J84" s="490">
        <v>0</v>
      </c>
      <c r="K84" s="493">
        <v>1019823</v>
      </c>
      <c r="M84" s="493">
        <v>301460</v>
      </c>
      <c r="N84" s="493">
        <v>350071</v>
      </c>
    </row>
    <row r="85" spans="1:14" x14ac:dyDescent="0.25">
      <c r="A85" s="486" t="s">
        <v>91</v>
      </c>
      <c r="B85" s="487">
        <v>894002</v>
      </c>
      <c r="C85" s="362">
        <f t="shared" si="2"/>
        <v>0</v>
      </c>
      <c r="D85" s="488">
        <v>0</v>
      </c>
      <c r="E85" s="493">
        <f>M85-IFERROR(VLOOKUP(A85,법인영업팀회신!$A:$D,2,0),)+IFERROR(VLOOKUP(A85,법인영업팀회신!$A:$D,3,0),)</f>
        <v>894002</v>
      </c>
      <c r="F85" s="493">
        <f>N85+IFERROR(VLOOKUP(A85,법인영업팀회신!$A:$D,4,0),)</f>
        <v>0</v>
      </c>
      <c r="G85" s="489">
        <v>0</v>
      </c>
      <c r="H85" s="491" t="b">
        <f t="shared" si="3"/>
        <v>1</v>
      </c>
      <c r="J85" s="490">
        <v>0</v>
      </c>
      <c r="K85" s="493">
        <v>0</v>
      </c>
      <c r="M85" s="493">
        <v>894002</v>
      </c>
      <c r="N85" s="493">
        <v>0</v>
      </c>
    </row>
    <row r="86" spans="1:14" x14ac:dyDescent="0.25">
      <c r="A86" s="486" t="s">
        <v>92</v>
      </c>
      <c r="B86" s="487">
        <v>8517980</v>
      </c>
      <c r="C86" s="362">
        <f t="shared" si="2"/>
        <v>0</v>
      </c>
      <c r="D86" s="488">
        <v>938366</v>
      </c>
      <c r="E86" s="493">
        <f>M86-IFERROR(VLOOKUP(A86,법인영업팀회신!$A:$D,2,0),)+IFERROR(VLOOKUP(A86,법인영업팀회신!$A:$D,3,0),)</f>
        <v>2349231</v>
      </c>
      <c r="F86" s="493">
        <f>N86+IFERROR(VLOOKUP(A86,법인영업팀회신!$A:$D,4,0),)</f>
        <v>3233154</v>
      </c>
      <c r="G86" s="489">
        <v>1997229</v>
      </c>
      <c r="H86" s="491" t="b">
        <f t="shared" si="3"/>
        <v>1</v>
      </c>
      <c r="J86" s="490">
        <v>0</v>
      </c>
      <c r="K86" s="493">
        <v>0</v>
      </c>
      <c r="M86" s="493">
        <v>2349231</v>
      </c>
      <c r="N86" s="493">
        <v>3233154</v>
      </c>
    </row>
    <row r="87" spans="1:14" x14ac:dyDescent="0.25">
      <c r="A87" s="486" t="s">
        <v>93</v>
      </c>
      <c r="B87" s="487">
        <v>8137269</v>
      </c>
      <c r="C87" s="362">
        <f t="shared" si="2"/>
        <v>0</v>
      </c>
      <c r="D87" s="488">
        <v>2594417</v>
      </c>
      <c r="E87" s="493">
        <f>M87-IFERROR(VLOOKUP(A87,법인영업팀회신!$A:$D,2,0),)+IFERROR(VLOOKUP(A87,법인영업팀회신!$A:$D,3,0),)</f>
        <v>5542852</v>
      </c>
      <c r="F87" s="493">
        <f>N87+IFERROR(VLOOKUP(A87,법인영업팀회신!$A:$D,4,0),)</f>
        <v>0</v>
      </c>
      <c r="G87" s="489">
        <v>0</v>
      </c>
      <c r="H87" s="491" t="b">
        <f t="shared" si="3"/>
        <v>1</v>
      </c>
      <c r="J87" s="490">
        <v>0</v>
      </c>
      <c r="K87" s="493">
        <v>0</v>
      </c>
      <c r="M87" s="493">
        <v>5542852</v>
      </c>
      <c r="N87" s="493">
        <v>0</v>
      </c>
    </row>
    <row r="88" spans="1:14" x14ac:dyDescent="0.25">
      <c r="A88" s="486" t="s">
        <v>94</v>
      </c>
      <c r="B88" s="487">
        <v>118181</v>
      </c>
      <c r="C88" s="362">
        <f t="shared" si="2"/>
        <v>0</v>
      </c>
      <c r="D88" s="488">
        <v>0</v>
      </c>
      <c r="E88" s="493">
        <f>M88-IFERROR(VLOOKUP(A88,법인영업팀회신!$A:$D,2,0),)+IFERROR(VLOOKUP(A88,법인영업팀회신!$A:$D,3,0),)</f>
        <v>0</v>
      </c>
      <c r="F88" s="493">
        <f>N88+IFERROR(VLOOKUP(A88,법인영업팀회신!$A:$D,4,0),)</f>
        <v>118181</v>
      </c>
      <c r="G88" s="489">
        <v>0</v>
      </c>
      <c r="H88" s="491" t="b">
        <f t="shared" si="3"/>
        <v>1</v>
      </c>
      <c r="J88" s="490">
        <v>0</v>
      </c>
      <c r="K88" s="493">
        <v>0</v>
      </c>
      <c r="M88" s="493">
        <v>0</v>
      </c>
      <c r="N88" s="493">
        <v>118181</v>
      </c>
    </row>
    <row r="89" spans="1:14" x14ac:dyDescent="0.25">
      <c r="A89" s="486" t="s">
        <v>95</v>
      </c>
      <c r="B89" s="487">
        <v>1768429</v>
      </c>
      <c r="C89" s="362">
        <f t="shared" si="2"/>
        <v>0</v>
      </c>
      <c r="D89" s="488">
        <v>416489</v>
      </c>
      <c r="E89" s="493">
        <f>M89-IFERROR(VLOOKUP(A89,법인영업팀회신!$A:$D,2,0),)+IFERROR(VLOOKUP(A89,법인영업팀회신!$A:$D,3,0),)</f>
        <v>1006774</v>
      </c>
      <c r="F89" s="493">
        <f>N89+IFERROR(VLOOKUP(A89,법인영업팀회신!$A:$D,4,0),)</f>
        <v>345166</v>
      </c>
      <c r="G89" s="489">
        <v>0</v>
      </c>
      <c r="H89" s="491" t="b">
        <f t="shared" si="3"/>
        <v>1</v>
      </c>
      <c r="J89" s="490">
        <v>0</v>
      </c>
      <c r="K89" s="493">
        <v>0</v>
      </c>
      <c r="M89" s="493">
        <v>1006774</v>
      </c>
      <c r="N89" s="493">
        <v>345166</v>
      </c>
    </row>
    <row r="90" spans="1:14" x14ac:dyDescent="0.25">
      <c r="A90" s="486" t="s">
        <v>96</v>
      </c>
      <c r="B90" s="487">
        <v>823440</v>
      </c>
      <c r="C90" s="362">
        <f t="shared" si="2"/>
        <v>0</v>
      </c>
      <c r="D90" s="488">
        <v>72570</v>
      </c>
      <c r="E90" s="493">
        <f>M90-IFERROR(VLOOKUP(A90,법인영업팀회신!$A:$D,2,0),)+IFERROR(VLOOKUP(A90,법인영업팀회신!$A:$D,3,0),)</f>
        <v>730370</v>
      </c>
      <c r="F90" s="493">
        <f>N90+IFERROR(VLOOKUP(A90,법인영업팀회신!$A:$D,4,0),)</f>
        <v>20500</v>
      </c>
      <c r="G90" s="489">
        <v>0</v>
      </c>
      <c r="H90" s="491" t="b">
        <f t="shared" si="3"/>
        <v>1</v>
      </c>
      <c r="J90" s="490">
        <v>0</v>
      </c>
      <c r="K90" s="493">
        <v>0</v>
      </c>
      <c r="M90" s="493">
        <v>730370</v>
      </c>
      <c r="N90" s="493">
        <v>20500</v>
      </c>
    </row>
    <row r="91" spans="1:14" x14ac:dyDescent="0.25">
      <c r="A91" s="486" t="s">
        <v>97</v>
      </c>
      <c r="B91" s="487">
        <v>295035</v>
      </c>
      <c r="C91" s="362">
        <f t="shared" si="2"/>
        <v>0</v>
      </c>
      <c r="D91" s="488">
        <v>93464</v>
      </c>
      <c r="E91" s="493">
        <f>M91-IFERROR(VLOOKUP(A91,법인영업팀회신!$A:$D,2,0),)+IFERROR(VLOOKUP(A91,법인영업팀회신!$A:$D,3,0),)</f>
        <v>196414</v>
      </c>
      <c r="F91" s="493">
        <f>N91+IFERROR(VLOOKUP(A91,법인영업팀회신!$A:$D,4,0),)</f>
        <v>5157</v>
      </c>
      <c r="G91" s="489">
        <v>0</v>
      </c>
      <c r="H91" s="491" t="b">
        <f t="shared" si="3"/>
        <v>1</v>
      </c>
      <c r="J91" s="490">
        <v>0</v>
      </c>
      <c r="K91" s="493">
        <v>0</v>
      </c>
      <c r="M91" s="493">
        <v>196414</v>
      </c>
      <c r="N91" s="493">
        <v>5157</v>
      </c>
    </row>
    <row r="92" spans="1:14" x14ac:dyDescent="0.25">
      <c r="A92" s="486" t="s">
        <v>98</v>
      </c>
      <c r="B92" s="487">
        <v>649954</v>
      </c>
      <c r="C92" s="362">
        <f t="shared" si="2"/>
        <v>0</v>
      </c>
      <c r="D92" s="488">
        <v>250455</v>
      </c>
      <c r="E92" s="493">
        <f>M92-IFERROR(VLOOKUP(A92,법인영업팀회신!$A:$D,2,0),)+IFERROR(VLOOKUP(A92,법인영업팀회신!$A:$D,3,0),)</f>
        <v>79990</v>
      </c>
      <c r="F92" s="493">
        <f>N92+IFERROR(VLOOKUP(A92,법인영업팀회신!$A:$D,4,0),)</f>
        <v>319509</v>
      </c>
      <c r="G92" s="489">
        <v>0</v>
      </c>
      <c r="H92" s="491" t="b">
        <f t="shared" si="3"/>
        <v>1</v>
      </c>
      <c r="J92" s="490">
        <v>0</v>
      </c>
      <c r="K92" s="493">
        <v>0</v>
      </c>
      <c r="M92" s="493">
        <v>79990</v>
      </c>
      <c r="N92" s="493">
        <v>319509</v>
      </c>
    </row>
    <row r="93" spans="1:14" x14ac:dyDescent="0.25">
      <c r="A93" s="486" t="s">
        <v>99</v>
      </c>
      <c r="B93" s="487">
        <v>12885906</v>
      </c>
      <c r="C93" s="362">
        <f t="shared" si="2"/>
        <v>0</v>
      </c>
      <c r="D93" s="488">
        <v>1609685</v>
      </c>
      <c r="E93" s="493">
        <f>M93-IFERROR(VLOOKUP(A93,법인영업팀회신!$A:$D,2,0),)+IFERROR(VLOOKUP(A93,법인영업팀회신!$A:$D,3,0),)</f>
        <v>6054041</v>
      </c>
      <c r="F93" s="493">
        <f>N93+IFERROR(VLOOKUP(A93,법인영업팀회신!$A:$D,4,0),)</f>
        <v>5152529</v>
      </c>
      <c r="G93" s="489">
        <v>69651</v>
      </c>
      <c r="H93" s="491" t="b">
        <f t="shared" si="3"/>
        <v>1</v>
      </c>
      <c r="J93" s="490">
        <v>0</v>
      </c>
      <c r="K93" s="493">
        <v>0</v>
      </c>
      <c r="M93" s="493">
        <v>6054041</v>
      </c>
      <c r="N93" s="493">
        <v>5152529</v>
      </c>
    </row>
    <row r="94" spans="1:14" x14ac:dyDescent="0.25">
      <c r="A94" s="486" t="s">
        <v>172</v>
      </c>
      <c r="B94" s="487">
        <v>8167651</v>
      </c>
      <c r="C94" s="362">
        <f t="shared" si="2"/>
        <v>0</v>
      </c>
      <c r="D94" s="488">
        <v>186647</v>
      </c>
      <c r="E94" s="493">
        <f>M94-IFERROR(VLOOKUP(A94,법인영업팀회신!$A:$D,2,0),)+IFERROR(VLOOKUP(A94,법인영업팀회신!$A:$D,3,0),)</f>
        <v>2758824</v>
      </c>
      <c r="F94" s="493">
        <f>N94+IFERROR(VLOOKUP(A94,법인영업팀회신!$A:$D,4,0),)</f>
        <v>5152529</v>
      </c>
      <c r="G94" s="489">
        <v>69651</v>
      </c>
      <c r="H94" s="491" t="b">
        <f t="shared" si="3"/>
        <v>1</v>
      </c>
      <c r="J94" s="490">
        <v>0</v>
      </c>
      <c r="K94" s="493">
        <v>0</v>
      </c>
      <c r="M94" s="493">
        <v>2758824</v>
      </c>
      <c r="N94" s="493">
        <v>5152529</v>
      </c>
    </row>
    <row r="95" spans="1:14" x14ac:dyDescent="0.25">
      <c r="A95" s="486" t="s">
        <v>100</v>
      </c>
      <c r="B95" s="487">
        <v>263000</v>
      </c>
      <c r="C95" s="362">
        <f t="shared" si="2"/>
        <v>0</v>
      </c>
      <c r="D95" s="488">
        <v>0</v>
      </c>
      <c r="E95" s="493">
        <f>M95-IFERROR(VLOOKUP(A95,법인영업팀회신!$A:$D,2,0),)+IFERROR(VLOOKUP(A95,법인영업팀회신!$A:$D,3,0),)</f>
        <v>263000</v>
      </c>
      <c r="F95" s="493">
        <f>N95+IFERROR(VLOOKUP(A95,법인영업팀회신!$A:$D,4,0),)</f>
        <v>0</v>
      </c>
      <c r="G95" s="489">
        <v>0</v>
      </c>
      <c r="H95" s="491" t="b">
        <f t="shared" si="3"/>
        <v>1</v>
      </c>
      <c r="J95" s="490">
        <v>0</v>
      </c>
      <c r="K95" s="493">
        <v>0</v>
      </c>
      <c r="M95" s="493">
        <v>263000</v>
      </c>
      <c r="N95" s="493">
        <v>0</v>
      </c>
    </row>
    <row r="96" spans="1:14" x14ac:dyDescent="0.25">
      <c r="A96" s="486" t="s">
        <v>103</v>
      </c>
      <c r="B96" s="487">
        <v>589700</v>
      </c>
      <c r="C96" s="362">
        <f t="shared" si="2"/>
        <v>0</v>
      </c>
      <c r="D96" s="488">
        <v>0</v>
      </c>
      <c r="E96" s="493">
        <f>M96-IFERROR(VLOOKUP(A96,법인영업팀회신!$A:$D,2,0),)+IFERROR(VLOOKUP(A96,법인영업팀회신!$A:$D,3,0),)</f>
        <v>589700</v>
      </c>
      <c r="F96" s="493">
        <f>N96+IFERROR(VLOOKUP(A96,법인영업팀회신!$A:$D,4,0),)</f>
        <v>0</v>
      </c>
      <c r="G96" s="489">
        <v>0</v>
      </c>
      <c r="H96" s="491" t="b">
        <f t="shared" si="3"/>
        <v>1</v>
      </c>
      <c r="J96" s="490">
        <v>0</v>
      </c>
      <c r="K96" s="493">
        <v>0</v>
      </c>
      <c r="M96" s="493">
        <v>589700</v>
      </c>
      <c r="N96" s="493">
        <v>0</v>
      </c>
    </row>
    <row r="97" spans="1:14" x14ac:dyDescent="0.25">
      <c r="A97" s="486" t="s">
        <v>104</v>
      </c>
      <c r="B97" s="487">
        <v>3289191</v>
      </c>
      <c r="C97" s="362">
        <f t="shared" si="2"/>
        <v>0</v>
      </c>
      <c r="D97" s="488">
        <v>1423038</v>
      </c>
      <c r="E97" s="493">
        <f>M97-IFERROR(VLOOKUP(A97,법인영업팀회신!$A:$D,2,0),)+IFERROR(VLOOKUP(A97,법인영업팀회신!$A:$D,3,0),)</f>
        <v>1866153</v>
      </c>
      <c r="F97" s="493">
        <f>N97+IFERROR(VLOOKUP(A97,법인영업팀회신!$A:$D,4,0),)</f>
        <v>0</v>
      </c>
      <c r="G97" s="489">
        <v>0</v>
      </c>
      <c r="H97" s="491" t="b">
        <f t="shared" si="3"/>
        <v>1</v>
      </c>
      <c r="J97" s="490">
        <v>0</v>
      </c>
      <c r="K97" s="493">
        <v>0</v>
      </c>
      <c r="M97" s="493">
        <v>1866153</v>
      </c>
      <c r="N97" s="493">
        <v>0</v>
      </c>
    </row>
    <row r="98" spans="1:14" x14ac:dyDescent="0.25">
      <c r="A98" s="486" t="s">
        <v>334</v>
      </c>
      <c r="B98" s="487">
        <v>576364</v>
      </c>
      <c r="C98" s="362">
        <f t="shared" si="2"/>
        <v>0</v>
      </c>
      <c r="D98" s="488">
        <v>0</v>
      </c>
      <c r="E98" s="493">
        <f>M98-IFERROR(VLOOKUP(A98,법인영업팀회신!$A:$D,2,0),)+IFERROR(VLOOKUP(A98,법인영업팀회신!$A:$D,3,0),)</f>
        <v>576364</v>
      </c>
      <c r="F98" s="493">
        <f>N98+IFERROR(VLOOKUP(A98,법인영업팀회신!$A:$D,4,0),)</f>
        <v>0</v>
      </c>
      <c r="G98" s="489">
        <v>0</v>
      </c>
      <c r="H98" s="491" t="b">
        <f t="shared" si="3"/>
        <v>1</v>
      </c>
      <c r="J98" s="490">
        <v>0</v>
      </c>
      <c r="K98" s="493">
        <v>0</v>
      </c>
      <c r="M98" s="493">
        <v>576364</v>
      </c>
      <c r="N98" s="493">
        <v>0</v>
      </c>
    </row>
    <row r="99" spans="1:14" x14ac:dyDescent="0.25">
      <c r="A99" s="486" t="s">
        <v>105</v>
      </c>
      <c r="B99" s="487">
        <v>73710956</v>
      </c>
      <c r="C99" s="362">
        <f t="shared" si="2"/>
        <v>0</v>
      </c>
      <c r="D99" s="488">
        <v>7351137</v>
      </c>
      <c r="E99" s="493">
        <f>M99-IFERROR(VLOOKUP(A99,법인영업팀회신!$A:$D,2,0),)+IFERROR(VLOOKUP(A99,법인영업팀회신!$A:$D,3,0),)</f>
        <v>65382820</v>
      </c>
      <c r="F99" s="493">
        <f>N99+IFERROR(VLOOKUP(A99,법인영업팀회신!$A:$D,4,0),)</f>
        <v>976999</v>
      </c>
      <c r="G99" s="489">
        <v>0</v>
      </c>
      <c r="H99" s="491" t="b">
        <f t="shared" si="3"/>
        <v>1</v>
      </c>
      <c r="J99" s="490">
        <v>0</v>
      </c>
      <c r="K99" s="493">
        <v>0</v>
      </c>
      <c r="M99" s="493">
        <v>65382820</v>
      </c>
      <c r="N99" s="493">
        <v>976999</v>
      </c>
    </row>
    <row r="100" spans="1:14" x14ac:dyDescent="0.25">
      <c r="A100" s="486" t="s">
        <v>186</v>
      </c>
      <c r="B100" s="487">
        <v>68943120</v>
      </c>
      <c r="C100" s="362">
        <f t="shared" si="2"/>
        <v>0</v>
      </c>
      <c r="D100" s="488">
        <v>3560300</v>
      </c>
      <c r="E100" s="493">
        <f>M100-IFERROR(VLOOKUP(A100,법인영업팀회신!$A:$D,2,0),)+IFERROR(VLOOKUP(A100,법인영업팀회신!$A:$D,3,0),)</f>
        <v>65382820</v>
      </c>
      <c r="F100" s="493">
        <f>N100+IFERROR(VLOOKUP(A100,법인영업팀회신!$A:$D,4,0),)</f>
        <v>0</v>
      </c>
      <c r="G100" s="489">
        <v>0</v>
      </c>
      <c r="H100" s="491" t="b">
        <f t="shared" si="3"/>
        <v>1</v>
      </c>
      <c r="J100" s="490">
        <v>0</v>
      </c>
      <c r="K100" s="493">
        <v>0</v>
      </c>
      <c r="M100" s="493">
        <v>65382820</v>
      </c>
      <c r="N100" s="493">
        <v>0</v>
      </c>
    </row>
    <row r="101" spans="1:14" x14ac:dyDescent="0.25">
      <c r="A101" s="486" t="s">
        <v>107</v>
      </c>
      <c r="B101" s="487">
        <v>1590639</v>
      </c>
      <c r="C101" s="362">
        <f t="shared" si="2"/>
        <v>0</v>
      </c>
      <c r="D101" s="488">
        <v>1590639</v>
      </c>
      <c r="E101" s="493">
        <f>M101-IFERROR(VLOOKUP(A101,법인영업팀회신!$A:$D,2,0),)+IFERROR(VLOOKUP(A101,법인영업팀회신!$A:$D,3,0),)</f>
        <v>0</v>
      </c>
      <c r="F101" s="493">
        <f>N101+IFERROR(VLOOKUP(A101,법인영업팀회신!$A:$D,4,0),)</f>
        <v>0</v>
      </c>
      <c r="G101" s="489">
        <v>0</v>
      </c>
      <c r="H101" s="491" t="b">
        <f t="shared" si="3"/>
        <v>1</v>
      </c>
      <c r="J101" s="490">
        <v>0</v>
      </c>
      <c r="K101" s="493">
        <v>0</v>
      </c>
      <c r="M101" s="493">
        <v>0</v>
      </c>
      <c r="N101" s="493">
        <v>0</v>
      </c>
    </row>
    <row r="102" spans="1:14" x14ac:dyDescent="0.25">
      <c r="A102" s="486" t="s">
        <v>131</v>
      </c>
      <c r="B102" s="487">
        <v>976999</v>
      </c>
      <c r="C102" s="362">
        <f t="shared" si="2"/>
        <v>0</v>
      </c>
      <c r="D102" s="488">
        <v>0</v>
      </c>
      <c r="E102" s="493">
        <f>M102-IFERROR(VLOOKUP(A102,법인영업팀회신!$A:$D,2,0),)+IFERROR(VLOOKUP(A102,법인영업팀회신!$A:$D,3,0),)</f>
        <v>0</v>
      </c>
      <c r="F102" s="493">
        <f>N102+IFERROR(VLOOKUP(A102,법인영업팀회신!$A:$D,4,0),)</f>
        <v>976999</v>
      </c>
      <c r="G102" s="489">
        <v>0</v>
      </c>
      <c r="H102" s="491" t="b">
        <f t="shared" si="3"/>
        <v>1</v>
      </c>
      <c r="J102" s="490">
        <v>0</v>
      </c>
      <c r="K102" s="493">
        <v>0</v>
      </c>
      <c r="M102" s="493">
        <v>0</v>
      </c>
      <c r="N102" s="493">
        <v>976999</v>
      </c>
    </row>
    <row r="103" spans="1:14" x14ac:dyDescent="0.25">
      <c r="A103" s="486" t="s">
        <v>109</v>
      </c>
      <c r="B103" s="487">
        <v>2200198</v>
      </c>
      <c r="C103" s="362">
        <f t="shared" si="2"/>
        <v>0</v>
      </c>
      <c r="D103" s="488">
        <v>2200198</v>
      </c>
      <c r="E103" s="493">
        <f>M103-IFERROR(VLOOKUP(A103,법인영업팀회신!$A:$D,2,0),)+IFERROR(VLOOKUP(A103,법인영업팀회신!$A:$D,3,0),)</f>
        <v>0</v>
      </c>
      <c r="F103" s="493">
        <f>N103+IFERROR(VLOOKUP(A103,법인영업팀회신!$A:$D,4,0),)</f>
        <v>0</v>
      </c>
      <c r="G103" s="489">
        <v>0</v>
      </c>
      <c r="H103" s="491" t="b">
        <f t="shared" si="3"/>
        <v>1</v>
      </c>
      <c r="J103" s="490">
        <v>0</v>
      </c>
      <c r="K103" s="493">
        <v>0</v>
      </c>
      <c r="M103" s="493">
        <v>0</v>
      </c>
      <c r="N103" s="493">
        <v>0</v>
      </c>
    </row>
    <row r="104" spans="1:14" x14ac:dyDescent="0.25">
      <c r="A104" s="486" t="s">
        <v>111</v>
      </c>
      <c r="B104" s="487">
        <v>816965047</v>
      </c>
      <c r="C104" s="362">
        <f t="shared" si="2"/>
        <v>0</v>
      </c>
      <c r="D104" s="488">
        <v>227956190</v>
      </c>
      <c r="E104" s="493">
        <f>M104-IFERROR(VLOOKUP(A104,법인영업팀회신!$A:$D,2,0),)+IFERROR(VLOOKUP(A104,법인영업팀회신!$A:$D,3,0),)</f>
        <v>588131584</v>
      </c>
      <c r="F104" s="493">
        <f>N104+IFERROR(VLOOKUP(A104,법인영업팀회신!$A:$D,4,0),)</f>
        <v>877273</v>
      </c>
      <c r="G104" s="489">
        <v>0</v>
      </c>
      <c r="H104" s="491" t="b">
        <f t="shared" si="3"/>
        <v>1</v>
      </c>
      <c r="J104" s="490">
        <v>0</v>
      </c>
      <c r="K104" s="493">
        <v>0</v>
      </c>
      <c r="M104" s="493">
        <v>588131584</v>
      </c>
      <c r="N104" s="493">
        <v>877273</v>
      </c>
    </row>
    <row r="105" spans="1:14" x14ac:dyDescent="0.25">
      <c r="A105" s="486" t="s">
        <v>178</v>
      </c>
      <c r="B105" s="487">
        <v>816087774</v>
      </c>
      <c r="C105" s="362">
        <f t="shared" si="2"/>
        <v>0</v>
      </c>
      <c r="D105" s="488">
        <v>227956190</v>
      </c>
      <c r="E105" s="493">
        <f>M105-IFERROR(VLOOKUP(A105,법인영업팀회신!$A:$D,2,0),)+IFERROR(VLOOKUP(A105,법인영업팀회신!$A:$D,3,0),)</f>
        <v>588131584</v>
      </c>
      <c r="F105" s="493">
        <f>N105+IFERROR(VLOOKUP(A105,법인영업팀회신!$A:$D,4,0),)</f>
        <v>0</v>
      </c>
      <c r="G105" s="489">
        <v>0</v>
      </c>
      <c r="H105" s="491" t="b">
        <f t="shared" si="3"/>
        <v>1</v>
      </c>
      <c r="J105" s="490">
        <v>0</v>
      </c>
      <c r="K105" s="493">
        <v>0</v>
      </c>
      <c r="M105" s="493">
        <v>588131584</v>
      </c>
      <c r="N105" s="493">
        <v>0</v>
      </c>
    </row>
    <row r="106" spans="1:14" x14ac:dyDescent="0.25">
      <c r="A106" s="486" t="s">
        <v>113</v>
      </c>
      <c r="B106" s="487">
        <v>877273</v>
      </c>
      <c r="C106" s="362">
        <f t="shared" si="2"/>
        <v>0</v>
      </c>
      <c r="D106" s="488">
        <v>0</v>
      </c>
      <c r="E106" s="493">
        <f>M106-IFERROR(VLOOKUP(A106,법인영업팀회신!$A:$D,2,0),)+IFERROR(VLOOKUP(A106,법인영업팀회신!$A:$D,3,0),)</f>
        <v>0</v>
      </c>
      <c r="F106" s="493">
        <f>N106+IFERROR(VLOOKUP(A106,법인영업팀회신!$A:$D,4,0),)</f>
        <v>877273</v>
      </c>
      <c r="G106" s="489">
        <v>0</v>
      </c>
      <c r="H106" s="491" t="b">
        <f t="shared" si="3"/>
        <v>1</v>
      </c>
      <c r="J106" s="490">
        <v>0</v>
      </c>
      <c r="K106" s="493">
        <v>0</v>
      </c>
      <c r="M106" s="493">
        <v>0</v>
      </c>
      <c r="N106" s="493">
        <v>877273</v>
      </c>
    </row>
    <row r="107" spans="1:14" x14ac:dyDescent="0.25">
      <c r="A107" s="486" t="s">
        <v>344</v>
      </c>
      <c r="B107" s="487">
        <v>149015884</v>
      </c>
      <c r="C107" s="362">
        <f t="shared" si="2"/>
        <v>-31182751</v>
      </c>
      <c r="D107" s="488">
        <v>146289960</v>
      </c>
      <c r="E107" s="493">
        <f>M107-IFERROR(VLOOKUP(A107,법인영업팀회신!$A:$D,2,0),)+IFERROR(VLOOKUP(A107,법인영업팀회신!$A:$D,3,0),)</f>
        <v>60121283.600000001</v>
      </c>
      <c r="F107" s="493">
        <f>N107+IFERROR(VLOOKUP(A107,법인영업팀회신!$A:$D,4,0),)</f>
        <v>37879611.400000006</v>
      </c>
      <c r="G107" s="489">
        <v>-64092220</v>
      </c>
      <c r="H107" s="491" t="b">
        <f t="shared" si="3"/>
        <v>1</v>
      </c>
      <c r="J107" s="490">
        <v>-13611006</v>
      </c>
      <c r="K107" s="493">
        <v>-17571745</v>
      </c>
      <c r="M107" s="493">
        <v>34014118</v>
      </c>
      <c r="N107" s="493">
        <v>63986777</v>
      </c>
    </row>
    <row r="108" spans="1:14" x14ac:dyDescent="0.25">
      <c r="A108" s="486" t="s">
        <v>115</v>
      </c>
      <c r="B108" s="487">
        <v>0</v>
      </c>
      <c r="C108" s="362">
        <f t="shared" si="2"/>
        <v>0</v>
      </c>
      <c r="D108" s="488">
        <v>0</v>
      </c>
      <c r="E108" s="493">
        <f>M108-IFERROR(VLOOKUP(A108,법인영업팀회신!$A:$D,2,0),)+IFERROR(VLOOKUP(A108,법인영업팀회신!$A:$D,3,0),)</f>
        <v>0</v>
      </c>
      <c r="F108" s="493">
        <f>N108+IFERROR(VLOOKUP(A108,법인영업팀회신!$A:$D,4,0),)</f>
        <v>0</v>
      </c>
      <c r="G108" s="489">
        <v>0</v>
      </c>
      <c r="H108" s="491" t="b">
        <f t="shared" si="3"/>
        <v>1</v>
      </c>
      <c r="J108" s="490">
        <v>0</v>
      </c>
      <c r="K108" s="493">
        <v>0</v>
      </c>
      <c r="M108" s="493">
        <v>0</v>
      </c>
      <c r="N108" s="493">
        <v>0</v>
      </c>
    </row>
    <row r="109" spans="1:14" x14ac:dyDescent="0.25">
      <c r="A109" s="486" t="s">
        <v>116</v>
      </c>
      <c r="B109" s="487">
        <v>0</v>
      </c>
      <c r="C109" s="362">
        <f t="shared" si="2"/>
        <v>0</v>
      </c>
      <c r="D109" s="488">
        <v>0</v>
      </c>
      <c r="E109" s="493">
        <f>M109-IFERROR(VLOOKUP(A109,법인영업팀회신!$A:$D,2,0),)+IFERROR(VLOOKUP(A109,법인영업팀회신!$A:$D,3,0),)</f>
        <v>0</v>
      </c>
      <c r="F109" s="493">
        <f>N109+IFERROR(VLOOKUP(A109,법인영업팀회신!$A:$D,4,0),)</f>
        <v>0</v>
      </c>
      <c r="G109" s="489">
        <v>0</v>
      </c>
      <c r="H109" s="491" t="b">
        <f t="shared" si="3"/>
        <v>1</v>
      </c>
      <c r="J109" s="490">
        <v>0</v>
      </c>
      <c r="K109" s="493">
        <v>0</v>
      </c>
      <c r="M109" s="493">
        <v>0</v>
      </c>
      <c r="N109" s="493">
        <v>0</v>
      </c>
    </row>
    <row r="110" spans="1:14" x14ac:dyDescent="0.25">
      <c r="A110" s="486" t="s">
        <v>349</v>
      </c>
      <c r="B110" s="487">
        <v>149015884</v>
      </c>
      <c r="C110" s="362">
        <f t="shared" si="2"/>
        <v>-31182751</v>
      </c>
      <c r="D110" s="488">
        <v>146289960</v>
      </c>
      <c r="E110" s="493">
        <f>M110-IFERROR(VLOOKUP(A110,법인영업팀회신!$A:$D,2,0),)+IFERROR(VLOOKUP(A110,법인영업팀회신!$A:$D,3,0),)</f>
        <v>60121283.600000001</v>
      </c>
      <c r="F110" s="493">
        <f>N110+IFERROR(VLOOKUP(A110,법인영업팀회신!$A:$D,4,0),)</f>
        <v>37879611.400000006</v>
      </c>
      <c r="G110" s="489">
        <v>-64092220</v>
      </c>
      <c r="H110" s="491" t="b">
        <f t="shared" si="3"/>
        <v>1</v>
      </c>
      <c r="J110" s="490">
        <v>-13611006</v>
      </c>
      <c r="K110" s="493">
        <v>-17571745</v>
      </c>
      <c r="M110" s="493">
        <v>34014118</v>
      </c>
      <c r="N110" s="493">
        <v>63986777</v>
      </c>
    </row>
    <row r="111" spans="1:14" x14ac:dyDescent="0.25">
      <c r="A111" s="486" t="s">
        <v>350</v>
      </c>
      <c r="B111" s="487">
        <v>149015884</v>
      </c>
      <c r="C111" s="362">
        <f t="shared" si="2"/>
        <v>-31182751</v>
      </c>
      <c r="D111" s="488">
        <v>146289960</v>
      </c>
      <c r="E111" s="493">
        <f>M111-IFERROR(VLOOKUP(A111,법인영업팀회신!$A:$D,2,0),)+IFERROR(VLOOKUP(A111,법인영업팀회신!$A:$D,3,0),)</f>
        <v>60121283.600000001</v>
      </c>
      <c r="F111" s="493">
        <f>N111+IFERROR(VLOOKUP(A111,법인영업팀회신!$A:$D,4,0),)</f>
        <v>37879611.400000006</v>
      </c>
      <c r="G111" s="489">
        <v>-64092220</v>
      </c>
      <c r="H111" s="491" t="b">
        <f t="shared" si="3"/>
        <v>1</v>
      </c>
      <c r="J111" s="490">
        <v>-13611006</v>
      </c>
      <c r="K111" s="493">
        <v>-17571745</v>
      </c>
      <c r="M111" s="493">
        <v>34014118</v>
      </c>
      <c r="N111" s="493">
        <v>63986777</v>
      </c>
    </row>
    <row r="112" spans="1:14" x14ac:dyDescent="0.25">
      <c r="A112" s="486" t="s">
        <v>117</v>
      </c>
      <c r="B112" s="487">
        <v>0</v>
      </c>
      <c r="C112" s="362">
        <f t="shared" si="2"/>
        <v>0</v>
      </c>
      <c r="D112" s="488">
        <v>0</v>
      </c>
      <c r="E112" s="493">
        <f>M112-IFERROR(VLOOKUP(A112,법인영업팀회신!$A:$D,2,0),)+IFERROR(VLOOKUP(A112,법인영업팀회신!$A:$D,3,0),)</f>
        <v>0</v>
      </c>
      <c r="F112" s="493">
        <f>N112+IFERROR(VLOOKUP(A112,법인영업팀회신!$A:$D,4,0),)</f>
        <v>0</v>
      </c>
      <c r="G112" s="489">
        <v>0</v>
      </c>
      <c r="H112" s="491" t="b">
        <f t="shared" si="3"/>
        <v>1</v>
      </c>
      <c r="J112" s="490">
        <v>0</v>
      </c>
      <c r="K112" s="493">
        <v>0</v>
      </c>
      <c r="M112" s="493">
        <v>0</v>
      </c>
      <c r="N112" s="493">
        <v>0</v>
      </c>
    </row>
    <row r="113" spans="1:14" x14ac:dyDescent="0.25">
      <c r="A113" s="486" t="s">
        <v>351</v>
      </c>
      <c r="B113" s="487">
        <v>149015884</v>
      </c>
      <c r="C113" s="362">
        <f t="shared" si="2"/>
        <v>-31182751</v>
      </c>
      <c r="D113" s="488">
        <v>146289960</v>
      </c>
      <c r="E113" s="493">
        <f>M113-IFERROR(VLOOKUP(A113,법인영업팀회신!$A:$D,2,0),)+IFERROR(VLOOKUP(A113,법인영업팀회신!$A:$D,3,0),)</f>
        <v>34014118</v>
      </c>
      <c r="F113" s="493">
        <f>N113+IFERROR(VLOOKUP(A113,법인영업팀회신!$A:$D,4,0),)</f>
        <v>63986777</v>
      </c>
      <c r="G113" s="489">
        <v>-64092220</v>
      </c>
      <c r="H113" s="491" t="b">
        <f t="shared" si="3"/>
        <v>1</v>
      </c>
      <c r="J113" s="490">
        <v>-13611006</v>
      </c>
      <c r="K113" s="493">
        <v>-17571745</v>
      </c>
      <c r="M113" s="493">
        <v>34014118</v>
      </c>
      <c r="N113" s="493">
        <v>63986777</v>
      </c>
    </row>
    <row r="114" spans="1:14" x14ac:dyDescent="0.25">
      <c r="A114" s="486" t="s">
        <v>118</v>
      </c>
      <c r="B114" s="487">
        <v>0</v>
      </c>
      <c r="C114" s="362">
        <f t="shared" si="2"/>
        <v>0</v>
      </c>
      <c r="D114" s="488">
        <v>0</v>
      </c>
      <c r="E114" s="493">
        <f>M114-IFERROR(VLOOKUP(A114,법인영업팀회신!$A:$D,2,0),)+IFERROR(VLOOKUP(A114,법인영업팀회신!$A:$D,3,0),)</f>
        <v>0</v>
      </c>
      <c r="F114" s="493">
        <f>N114+IFERROR(VLOOKUP(A114,법인영업팀회신!$A:$D,4,0),)</f>
        <v>0</v>
      </c>
      <c r="G114" s="489">
        <v>0</v>
      </c>
      <c r="H114" s="491" t="b">
        <f t="shared" si="3"/>
        <v>1</v>
      </c>
      <c r="J114" s="490">
        <v>0</v>
      </c>
      <c r="K114" s="493">
        <v>0</v>
      </c>
      <c r="M114" s="493">
        <v>0</v>
      </c>
      <c r="N114" s="493">
        <v>0</v>
      </c>
    </row>
    <row r="115" spans="1:14" x14ac:dyDescent="0.25">
      <c r="A115" s="486" t="s">
        <v>352</v>
      </c>
      <c r="B115" s="487">
        <v>149015884</v>
      </c>
      <c r="C115" s="362">
        <f t="shared" si="2"/>
        <v>-31182751</v>
      </c>
      <c r="D115" s="488">
        <v>146289960</v>
      </c>
      <c r="E115" s="493">
        <f>M115-IFERROR(VLOOKUP(A115,법인영업팀회신!$A:$D,2,0),)+IFERROR(VLOOKUP(A115,법인영업팀회신!$A:$D,3,0),)</f>
        <v>60121283.600000001</v>
      </c>
      <c r="F115" s="493">
        <f>N115+IFERROR(VLOOKUP(A115,법인영업팀회신!$A:$D,4,0),)</f>
        <v>37879611.400000006</v>
      </c>
      <c r="G115" s="489">
        <v>-64092220</v>
      </c>
      <c r="H115" s="491" t="b">
        <f t="shared" si="3"/>
        <v>1</v>
      </c>
      <c r="J115" s="490">
        <v>-13611006</v>
      </c>
      <c r="K115" s="493">
        <v>-17571745</v>
      </c>
      <c r="M115" s="493">
        <v>34014118</v>
      </c>
      <c r="N115" s="493">
        <v>63986777</v>
      </c>
    </row>
    <row r="116" spans="1:14" x14ac:dyDescent="0.25">
      <c r="A116" s="486" t="s">
        <v>119</v>
      </c>
      <c r="B116" s="487">
        <v>0</v>
      </c>
      <c r="C116" s="362">
        <f t="shared" si="2"/>
        <v>0</v>
      </c>
      <c r="D116" s="488">
        <v>0</v>
      </c>
      <c r="E116" s="493">
        <f>M116-IFERROR(VLOOKUP(A116,법인영업팀회신!$A:$D,2,0),)+IFERROR(VLOOKUP(A116,법인영업팀회신!$A:$D,3,0),)</f>
        <v>0</v>
      </c>
      <c r="F116" s="493">
        <f>N116+IFERROR(VLOOKUP(A116,법인영업팀회신!$A:$D,4,0),)</f>
        <v>0</v>
      </c>
      <c r="G116" s="489">
        <v>0</v>
      </c>
      <c r="H116" s="491" t="b">
        <f t="shared" si="3"/>
        <v>1</v>
      </c>
      <c r="J116" s="490">
        <v>0</v>
      </c>
      <c r="K116" s="493">
        <v>0</v>
      </c>
      <c r="M116" s="493">
        <v>0</v>
      </c>
      <c r="N116" s="493">
        <v>0</v>
      </c>
    </row>
    <row r="117" spans="1:14" x14ac:dyDescent="0.25">
      <c r="A117" s="486" t="s">
        <v>120</v>
      </c>
      <c r="B117" s="487">
        <v>0</v>
      </c>
      <c r="C117" s="362">
        <f t="shared" si="2"/>
        <v>0</v>
      </c>
      <c r="D117" s="488">
        <v>0</v>
      </c>
      <c r="E117" s="493">
        <f>M117-IFERROR(VLOOKUP(A117,법인영업팀회신!$A:$D,2,0),)+IFERROR(VLOOKUP(A117,법인영업팀회신!$A:$D,3,0),)</f>
        <v>0</v>
      </c>
      <c r="F117" s="493">
        <f>N117+IFERROR(VLOOKUP(A117,법인영업팀회신!$A:$D,4,0),)</f>
        <v>0</v>
      </c>
      <c r="G117" s="489">
        <v>0</v>
      </c>
      <c r="H117" s="491" t="b">
        <f t="shared" si="3"/>
        <v>1</v>
      </c>
      <c r="J117" s="490">
        <v>0</v>
      </c>
      <c r="K117" s="493">
        <v>0</v>
      </c>
      <c r="M117" s="493">
        <v>0</v>
      </c>
      <c r="N117" s="493">
        <v>0</v>
      </c>
    </row>
    <row r="118" spans="1:14" x14ac:dyDescent="0.25">
      <c r="A118" s="486" t="s">
        <v>121</v>
      </c>
      <c r="B118" s="487">
        <v>0</v>
      </c>
      <c r="C118" s="362">
        <f t="shared" si="2"/>
        <v>0</v>
      </c>
      <c r="D118" s="488">
        <v>0</v>
      </c>
      <c r="E118" s="493">
        <f>M118-IFERROR(VLOOKUP(A118,법인영업팀회신!$A:$D,2,0),)+IFERROR(VLOOKUP(A118,법인영업팀회신!$A:$D,3,0),)</f>
        <v>0</v>
      </c>
      <c r="F118" s="493">
        <f>N118+IFERROR(VLOOKUP(A118,법인영업팀회신!$A:$D,4,0),)</f>
        <v>0</v>
      </c>
      <c r="G118" s="489">
        <v>0</v>
      </c>
      <c r="H118" s="491" t="b">
        <f t="shared" si="3"/>
        <v>1</v>
      </c>
      <c r="J118" s="490">
        <v>0</v>
      </c>
      <c r="K118" s="493">
        <v>0</v>
      </c>
      <c r="M118" s="493">
        <v>0</v>
      </c>
      <c r="N118" s="493">
        <v>0</v>
      </c>
    </row>
    <row r="119" spans="1:14" x14ac:dyDescent="0.25">
      <c r="A119" s="486" t="s">
        <v>122</v>
      </c>
      <c r="B119" s="487">
        <v>0</v>
      </c>
      <c r="C119" s="362">
        <f t="shared" si="2"/>
        <v>0</v>
      </c>
      <c r="D119" s="488">
        <v>0</v>
      </c>
      <c r="E119" s="493">
        <f>M119-IFERROR(VLOOKUP(A119,법인영업팀회신!$A:$D,2,0),)+IFERROR(VLOOKUP(A119,법인영업팀회신!$A:$D,3,0),)</f>
        <v>0</v>
      </c>
      <c r="F119" s="493">
        <f>N119+IFERROR(VLOOKUP(A119,법인영업팀회신!$A:$D,4,0),)</f>
        <v>0</v>
      </c>
      <c r="G119" s="489">
        <v>0</v>
      </c>
      <c r="H119" s="491" t="b">
        <f t="shared" si="3"/>
        <v>1</v>
      </c>
      <c r="J119" s="490">
        <v>0</v>
      </c>
      <c r="K119" s="493">
        <v>0</v>
      </c>
      <c r="M119" s="493">
        <v>0</v>
      </c>
      <c r="N119" s="493">
        <v>0</v>
      </c>
    </row>
    <row r="120" spans="1:14" x14ac:dyDescent="0.25">
      <c r="A120" s="486" t="s">
        <v>123</v>
      </c>
      <c r="B120" s="487">
        <v>0</v>
      </c>
      <c r="C120" s="461">
        <f t="shared" si="2"/>
        <v>0</v>
      </c>
      <c r="D120" s="488">
        <v>0</v>
      </c>
      <c r="E120" s="493">
        <f>M120-IFERROR(VLOOKUP(A120,법인영업팀회신!$A:$D,2,0),)+IFERROR(VLOOKUP(A120,법인영업팀회신!$A:$D,3,0),)</f>
        <v>0</v>
      </c>
      <c r="F120" s="493">
        <f>N120+IFERROR(VLOOKUP(A120,법인영업팀회신!$A:$D,4,0),)</f>
        <v>0</v>
      </c>
      <c r="G120" s="489">
        <v>0</v>
      </c>
      <c r="H120" s="491" t="b">
        <f t="shared" si="3"/>
        <v>1</v>
      </c>
      <c r="J120" s="490">
        <v>0</v>
      </c>
      <c r="K120" s="493">
        <v>0</v>
      </c>
      <c r="M120" s="493">
        <v>0</v>
      </c>
      <c r="N120" s="493">
        <v>0</v>
      </c>
    </row>
  </sheetData>
  <mergeCells count="2">
    <mergeCell ref="A1:A2"/>
    <mergeCell ref="B1:B2"/>
  </mergeCells>
  <phoneticPr fontId="4" type="noConversion"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theme="3"/>
  </sheetPr>
  <dimension ref="A1:F137"/>
  <sheetViews>
    <sheetView zoomScaleNormal="100" workbookViewId="0">
      <pane ySplit="2" topLeftCell="A3" activePane="bottomLeft" state="frozen"/>
      <selection pane="bottomLeft" sqref="A1:A2"/>
    </sheetView>
  </sheetViews>
  <sheetFormatPr defaultRowHeight="12.5" x14ac:dyDescent="0.25"/>
  <cols>
    <col min="1" max="5" width="21.453125" customWidth="1"/>
    <col min="6" max="6" width="22.6328125" customWidth="1"/>
  </cols>
  <sheetData>
    <row r="1" spans="1:6" x14ac:dyDescent="0.25">
      <c r="A1" s="525" t="s">
        <v>0</v>
      </c>
      <c r="B1" s="407" t="s">
        <v>480</v>
      </c>
      <c r="C1" s="407" t="s">
        <v>481</v>
      </c>
      <c r="D1" s="407" t="s">
        <v>482</v>
      </c>
      <c r="E1" s="407" t="s">
        <v>562</v>
      </c>
      <c r="F1" s="407" t="s">
        <v>483</v>
      </c>
    </row>
    <row r="2" spans="1:6" x14ac:dyDescent="0.25">
      <c r="A2" s="525" t="s">
        <v>0</v>
      </c>
      <c r="B2" s="407" t="s">
        <v>340</v>
      </c>
      <c r="C2" s="407" t="s">
        <v>388</v>
      </c>
      <c r="D2" s="407" t="s">
        <v>419</v>
      </c>
      <c r="E2" s="407" t="s">
        <v>563</v>
      </c>
      <c r="F2" s="407" t="s">
        <v>359</v>
      </c>
    </row>
    <row r="3" spans="1:6" x14ac:dyDescent="0.25">
      <c r="A3" s="459" t="s">
        <v>281</v>
      </c>
      <c r="B3" s="460">
        <v>-122852838</v>
      </c>
      <c r="C3" s="460">
        <v>-151657654</v>
      </c>
      <c r="D3" s="460">
        <v>-63198343</v>
      </c>
      <c r="E3" s="460">
        <v>-142572659</v>
      </c>
      <c r="F3" s="460">
        <v>-23970176</v>
      </c>
    </row>
    <row r="4" spans="1:6" x14ac:dyDescent="0.25">
      <c r="A4" s="459" t="s">
        <v>4</v>
      </c>
      <c r="B4" s="460">
        <v>0</v>
      </c>
      <c r="C4" s="460">
        <v>98200000</v>
      </c>
      <c r="D4" s="460">
        <v>1818182</v>
      </c>
      <c r="E4" s="460">
        <v>0</v>
      </c>
      <c r="F4" s="460">
        <v>0</v>
      </c>
    </row>
    <row r="5" spans="1:6" x14ac:dyDescent="0.25">
      <c r="A5" s="459" t="s">
        <v>5</v>
      </c>
      <c r="B5" s="460">
        <v>0</v>
      </c>
      <c r="C5" s="460">
        <v>0</v>
      </c>
      <c r="D5" s="460">
        <v>0</v>
      </c>
      <c r="E5" s="460">
        <v>0</v>
      </c>
      <c r="F5" s="460">
        <v>0</v>
      </c>
    </row>
    <row r="6" spans="1:6" x14ac:dyDescent="0.25">
      <c r="A6" s="459" t="s">
        <v>6</v>
      </c>
      <c r="B6" s="460">
        <v>0</v>
      </c>
      <c r="C6" s="460">
        <v>0</v>
      </c>
      <c r="D6" s="460">
        <v>0</v>
      </c>
      <c r="E6" s="460">
        <v>0</v>
      </c>
      <c r="F6" s="460">
        <v>0</v>
      </c>
    </row>
    <row r="7" spans="1:6" x14ac:dyDescent="0.25">
      <c r="A7" s="459" t="s">
        <v>8</v>
      </c>
      <c r="B7" s="460">
        <v>0</v>
      </c>
      <c r="C7" s="460">
        <v>0</v>
      </c>
      <c r="D7" s="460">
        <v>0</v>
      </c>
      <c r="E7" s="460">
        <v>0</v>
      </c>
      <c r="F7" s="460">
        <v>0</v>
      </c>
    </row>
    <row r="8" spans="1:6" x14ac:dyDescent="0.25">
      <c r="A8" s="459" t="s">
        <v>9</v>
      </c>
      <c r="B8" s="460">
        <v>0</v>
      </c>
      <c r="C8" s="460">
        <v>0</v>
      </c>
      <c r="D8" s="460">
        <v>0</v>
      </c>
      <c r="E8" s="460">
        <v>0</v>
      </c>
      <c r="F8" s="460">
        <v>0</v>
      </c>
    </row>
    <row r="9" spans="1:6" x14ac:dyDescent="0.25">
      <c r="A9" s="459" t="s">
        <v>137</v>
      </c>
      <c r="B9" s="460">
        <v>0</v>
      </c>
      <c r="C9" s="460">
        <v>0</v>
      </c>
      <c r="D9" s="460">
        <v>0</v>
      </c>
      <c r="E9" s="460">
        <v>0</v>
      </c>
      <c r="F9" s="460">
        <v>0</v>
      </c>
    </row>
    <row r="10" spans="1:6" x14ac:dyDescent="0.25">
      <c r="A10" s="459" t="s">
        <v>10</v>
      </c>
      <c r="B10" s="460">
        <v>0</v>
      </c>
      <c r="C10" s="460">
        <v>0</v>
      </c>
      <c r="D10" s="460">
        <v>0</v>
      </c>
      <c r="E10" s="460">
        <v>0</v>
      </c>
      <c r="F10" s="460">
        <v>0</v>
      </c>
    </row>
    <row r="11" spans="1:6" x14ac:dyDescent="0.25">
      <c r="A11" s="459" t="s">
        <v>358</v>
      </c>
      <c r="B11" s="460">
        <v>0</v>
      </c>
      <c r="C11" s="460">
        <v>0</v>
      </c>
      <c r="D11" s="460">
        <v>0</v>
      </c>
      <c r="E11" s="460">
        <v>0</v>
      </c>
      <c r="F11" s="460">
        <v>0</v>
      </c>
    </row>
    <row r="12" spans="1:6" x14ac:dyDescent="0.25">
      <c r="A12" s="459" t="s">
        <v>11</v>
      </c>
      <c r="B12" s="460">
        <v>0</v>
      </c>
      <c r="C12" s="460">
        <v>98200000</v>
      </c>
      <c r="D12" s="460">
        <v>1818182</v>
      </c>
      <c r="E12" s="460">
        <v>0</v>
      </c>
      <c r="F12" s="460">
        <v>0</v>
      </c>
    </row>
    <row r="13" spans="1:6" x14ac:dyDescent="0.25">
      <c r="A13" s="459" t="s">
        <v>12</v>
      </c>
      <c r="B13" s="460">
        <v>0</v>
      </c>
      <c r="C13" s="460">
        <v>0</v>
      </c>
      <c r="D13" s="460">
        <v>1818182</v>
      </c>
      <c r="E13" s="460">
        <v>0</v>
      </c>
      <c r="F13" s="460">
        <v>0</v>
      </c>
    </row>
    <row r="14" spans="1:6" x14ac:dyDescent="0.25">
      <c r="A14" s="459" t="s">
        <v>13</v>
      </c>
      <c r="B14" s="460">
        <v>0</v>
      </c>
      <c r="C14" s="460">
        <v>0</v>
      </c>
      <c r="D14" s="460">
        <v>0</v>
      </c>
      <c r="E14" s="460">
        <v>0</v>
      </c>
      <c r="F14" s="460">
        <v>0</v>
      </c>
    </row>
    <row r="15" spans="1:6" x14ac:dyDescent="0.25">
      <c r="A15" s="459" t="s">
        <v>14</v>
      </c>
      <c r="B15" s="460">
        <v>0</v>
      </c>
      <c r="C15" s="460">
        <v>0</v>
      </c>
      <c r="D15" s="460">
        <v>0</v>
      </c>
      <c r="E15" s="460">
        <v>0</v>
      </c>
      <c r="F15" s="460">
        <v>0</v>
      </c>
    </row>
    <row r="16" spans="1:6" x14ac:dyDescent="0.25">
      <c r="A16" s="459" t="s">
        <v>15</v>
      </c>
      <c r="B16" s="460">
        <v>0</v>
      </c>
      <c r="C16" s="460">
        <v>0</v>
      </c>
      <c r="D16" s="460">
        <v>0</v>
      </c>
      <c r="E16" s="460">
        <v>0</v>
      </c>
      <c r="F16" s="460">
        <v>0</v>
      </c>
    </row>
    <row r="17" spans="1:6" x14ac:dyDescent="0.25">
      <c r="A17" s="459" t="s">
        <v>16</v>
      </c>
      <c r="B17" s="460">
        <v>0</v>
      </c>
      <c r="C17" s="460">
        <v>0</v>
      </c>
      <c r="D17" s="460">
        <v>0</v>
      </c>
      <c r="E17" s="460">
        <v>0</v>
      </c>
      <c r="F17" s="460">
        <v>0</v>
      </c>
    </row>
    <row r="18" spans="1:6" x14ac:dyDescent="0.25">
      <c r="A18" s="459" t="s">
        <v>17</v>
      </c>
      <c r="B18" s="460">
        <v>0</v>
      </c>
      <c r="C18" s="460">
        <v>0</v>
      </c>
      <c r="D18" s="460">
        <v>0</v>
      </c>
      <c r="E18" s="460">
        <v>0</v>
      </c>
      <c r="F18" s="460">
        <v>0</v>
      </c>
    </row>
    <row r="19" spans="1:6" x14ac:dyDescent="0.25">
      <c r="A19" s="459" t="s">
        <v>140</v>
      </c>
      <c r="B19" s="460">
        <v>0</v>
      </c>
      <c r="C19" s="460">
        <v>98200000</v>
      </c>
      <c r="D19" s="460">
        <v>0</v>
      </c>
      <c r="E19" s="460">
        <v>0</v>
      </c>
      <c r="F19" s="460">
        <v>0</v>
      </c>
    </row>
    <row r="20" spans="1:6" x14ac:dyDescent="0.25">
      <c r="A20" s="459" t="s">
        <v>18</v>
      </c>
      <c r="B20" s="460">
        <v>0</v>
      </c>
      <c r="C20" s="460">
        <v>0</v>
      </c>
      <c r="D20" s="460">
        <v>0</v>
      </c>
      <c r="E20" s="460">
        <v>0</v>
      </c>
      <c r="F20" s="460">
        <v>0</v>
      </c>
    </row>
    <row r="21" spans="1:6" x14ac:dyDescent="0.25">
      <c r="A21" s="459" t="s">
        <v>19</v>
      </c>
      <c r="B21" s="460">
        <v>0</v>
      </c>
      <c r="C21" s="460">
        <v>0</v>
      </c>
      <c r="D21" s="460">
        <v>0</v>
      </c>
      <c r="E21" s="460">
        <v>0</v>
      </c>
      <c r="F21" s="460">
        <v>0</v>
      </c>
    </row>
    <row r="22" spans="1:6" x14ac:dyDescent="0.25">
      <c r="A22" s="459" t="s">
        <v>20</v>
      </c>
      <c r="B22" s="460">
        <v>0</v>
      </c>
      <c r="C22" s="460">
        <v>98200000</v>
      </c>
      <c r="D22" s="460">
        <v>1818182</v>
      </c>
      <c r="E22" s="460">
        <v>0</v>
      </c>
      <c r="F22" s="460">
        <v>0</v>
      </c>
    </row>
    <row r="23" spans="1:6" x14ac:dyDescent="0.25">
      <c r="A23" s="459" t="s">
        <v>21</v>
      </c>
      <c r="B23" s="460">
        <v>122852838</v>
      </c>
      <c r="C23" s="460">
        <v>249857654</v>
      </c>
      <c r="D23" s="460">
        <v>65016525</v>
      </c>
      <c r="E23" s="460">
        <v>142572659</v>
      </c>
      <c r="F23" s="460">
        <v>23970176</v>
      </c>
    </row>
    <row r="24" spans="1:6" x14ac:dyDescent="0.25">
      <c r="A24" s="459" t="s">
        <v>22</v>
      </c>
      <c r="B24" s="460">
        <v>0</v>
      </c>
      <c r="C24" s="460">
        <v>0</v>
      </c>
      <c r="D24" s="460">
        <v>0</v>
      </c>
      <c r="E24" s="460">
        <v>0</v>
      </c>
      <c r="F24" s="460">
        <v>16220000</v>
      </c>
    </row>
    <row r="25" spans="1:6" x14ac:dyDescent="0.25">
      <c r="A25" s="459" t="s">
        <v>23</v>
      </c>
      <c r="B25" s="460">
        <v>36912020</v>
      </c>
      <c r="C25" s="460">
        <v>31341740</v>
      </c>
      <c r="D25" s="460">
        <v>32926610</v>
      </c>
      <c r="E25" s="460">
        <v>76022330</v>
      </c>
      <c r="F25" s="460">
        <v>0</v>
      </c>
    </row>
    <row r="26" spans="1:6" x14ac:dyDescent="0.25">
      <c r="A26" s="459" t="s">
        <v>24</v>
      </c>
      <c r="B26" s="460">
        <v>20422650</v>
      </c>
      <c r="C26" s="460">
        <v>17672120</v>
      </c>
      <c r="D26" s="460">
        <v>11076590</v>
      </c>
      <c r="E26" s="460">
        <v>15448880</v>
      </c>
      <c r="F26" s="460">
        <v>0</v>
      </c>
    </row>
    <row r="27" spans="1:6" x14ac:dyDescent="0.25">
      <c r="A27" s="459" t="s">
        <v>25</v>
      </c>
      <c r="B27" s="460">
        <v>3737320</v>
      </c>
      <c r="C27" s="460">
        <v>3255780</v>
      </c>
      <c r="D27" s="460">
        <v>2078640</v>
      </c>
      <c r="E27" s="460">
        <v>2826530</v>
      </c>
      <c r="F27" s="460">
        <v>0</v>
      </c>
    </row>
    <row r="28" spans="1:6" x14ac:dyDescent="0.25">
      <c r="A28" s="459" t="s">
        <v>26</v>
      </c>
      <c r="B28" s="460">
        <v>700000</v>
      </c>
      <c r="C28" s="460">
        <v>700000</v>
      </c>
      <c r="D28" s="460">
        <v>700000</v>
      </c>
      <c r="E28" s="460">
        <v>700000</v>
      </c>
      <c r="F28" s="460">
        <v>0</v>
      </c>
    </row>
    <row r="29" spans="1:6" x14ac:dyDescent="0.25">
      <c r="A29" s="459" t="s">
        <v>198</v>
      </c>
      <c r="B29" s="460">
        <v>0</v>
      </c>
      <c r="C29" s="460">
        <v>0</v>
      </c>
      <c r="D29" s="460">
        <v>0</v>
      </c>
      <c r="E29" s="460">
        <v>0</v>
      </c>
      <c r="F29" s="460">
        <v>0</v>
      </c>
    </row>
    <row r="30" spans="1:6" x14ac:dyDescent="0.25">
      <c r="A30" s="459" t="s">
        <v>27</v>
      </c>
      <c r="B30" s="460">
        <v>109160</v>
      </c>
      <c r="C30" s="460">
        <v>222980</v>
      </c>
      <c r="D30" s="460">
        <v>0</v>
      </c>
      <c r="E30" s="460">
        <v>0</v>
      </c>
      <c r="F30" s="460">
        <v>0</v>
      </c>
    </row>
    <row r="31" spans="1:6" x14ac:dyDescent="0.25">
      <c r="A31" s="459" t="s">
        <v>28</v>
      </c>
      <c r="B31" s="460">
        <v>0</v>
      </c>
      <c r="C31" s="460">
        <v>1000000</v>
      </c>
      <c r="D31" s="460">
        <v>0</v>
      </c>
      <c r="E31" s="460">
        <v>166260</v>
      </c>
      <c r="F31" s="460">
        <v>0</v>
      </c>
    </row>
    <row r="32" spans="1:6" x14ac:dyDescent="0.25">
      <c r="A32" s="459" t="s">
        <v>141</v>
      </c>
      <c r="B32" s="460">
        <v>0</v>
      </c>
      <c r="C32" s="460">
        <v>0</v>
      </c>
      <c r="D32" s="460">
        <v>0</v>
      </c>
      <c r="E32" s="460">
        <v>0</v>
      </c>
      <c r="F32" s="460">
        <v>0</v>
      </c>
    </row>
    <row r="33" spans="1:6" x14ac:dyDescent="0.25">
      <c r="A33" s="459" t="s">
        <v>142</v>
      </c>
      <c r="B33" s="460">
        <v>0</v>
      </c>
      <c r="C33" s="460">
        <v>0</v>
      </c>
      <c r="D33" s="460">
        <v>0</v>
      </c>
      <c r="E33" s="460">
        <v>0</v>
      </c>
      <c r="F33" s="460">
        <v>0</v>
      </c>
    </row>
    <row r="34" spans="1:6" x14ac:dyDescent="0.25">
      <c r="A34" s="459" t="s">
        <v>143</v>
      </c>
      <c r="B34" s="460">
        <v>0</v>
      </c>
      <c r="C34" s="460">
        <v>0</v>
      </c>
      <c r="D34" s="460">
        <v>0</v>
      </c>
      <c r="E34" s="460">
        <v>0</v>
      </c>
      <c r="F34" s="460">
        <v>0</v>
      </c>
    </row>
    <row r="35" spans="1:6" x14ac:dyDescent="0.25">
      <c r="A35" s="459" t="s">
        <v>29</v>
      </c>
      <c r="B35" s="460">
        <v>845000</v>
      </c>
      <c r="C35" s="460">
        <v>775000</v>
      </c>
      <c r="D35" s="460">
        <v>465000</v>
      </c>
      <c r="E35" s="460">
        <v>465000</v>
      </c>
      <c r="F35" s="460">
        <v>0</v>
      </c>
    </row>
    <row r="36" spans="1:6" x14ac:dyDescent="0.25">
      <c r="A36" s="459" t="s">
        <v>145</v>
      </c>
      <c r="B36" s="460">
        <v>0</v>
      </c>
      <c r="C36" s="460">
        <v>0</v>
      </c>
      <c r="D36" s="460">
        <v>0</v>
      </c>
      <c r="E36" s="460">
        <v>0</v>
      </c>
      <c r="F36" s="460">
        <v>0</v>
      </c>
    </row>
    <row r="37" spans="1:6" x14ac:dyDescent="0.25">
      <c r="A37" s="459" t="s">
        <v>30</v>
      </c>
      <c r="B37" s="460">
        <v>8836630</v>
      </c>
      <c r="C37" s="460">
        <v>6336410</v>
      </c>
      <c r="D37" s="460">
        <v>15430490</v>
      </c>
      <c r="E37" s="460">
        <v>44675480</v>
      </c>
      <c r="F37" s="460">
        <v>0</v>
      </c>
    </row>
    <row r="38" spans="1:6" x14ac:dyDescent="0.25">
      <c r="A38" s="459" t="s">
        <v>31</v>
      </c>
      <c r="B38" s="460">
        <v>1468690</v>
      </c>
      <c r="C38" s="460">
        <v>1049450</v>
      </c>
      <c r="D38" s="460">
        <v>2400890</v>
      </c>
      <c r="E38" s="460">
        <v>7655180</v>
      </c>
      <c r="F38" s="460">
        <v>0</v>
      </c>
    </row>
    <row r="39" spans="1:6" x14ac:dyDescent="0.25">
      <c r="A39" s="459" t="s">
        <v>32</v>
      </c>
      <c r="B39" s="460">
        <v>0</v>
      </c>
      <c r="C39" s="460">
        <v>0</v>
      </c>
      <c r="D39" s="460">
        <v>0</v>
      </c>
      <c r="E39" s="460">
        <v>600000</v>
      </c>
      <c r="F39" s="460">
        <v>0</v>
      </c>
    </row>
    <row r="40" spans="1:6" x14ac:dyDescent="0.25">
      <c r="A40" s="459" t="s">
        <v>33</v>
      </c>
      <c r="B40" s="460">
        <v>465000</v>
      </c>
      <c r="C40" s="460">
        <v>310000</v>
      </c>
      <c r="D40" s="460">
        <v>775000</v>
      </c>
      <c r="E40" s="460">
        <v>2945000</v>
      </c>
      <c r="F40" s="460">
        <v>0</v>
      </c>
    </row>
    <row r="41" spans="1:6" x14ac:dyDescent="0.25">
      <c r="A41" s="459" t="s">
        <v>146</v>
      </c>
      <c r="B41" s="460">
        <v>0</v>
      </c>
      <c r="C41" s="460">
        <v>20000</v>
      </c>
      <c r="D41" s="460">
        <v>0</v>
      </c>
      <c r="E41" s="460">
        <v>40000</v>
      </c>
      <c r="F41" s="460">
        <v>0</v>
      </c>
    </row>
    <row r="42" spans="1:6" x14ac:dyDescent="0.25">
      <c r="A42" s="459" t="s">
        <v>34</v>
      </c>
      <c r="B42" s="460">
        <v>0</v>
      </c>
      <c r="C42" s="460">
        <v>0</v>
      </c>
      <c r="D42" s="460">
        <v>0</v>
      </c>
      <c r="E42" s="460">
        <v>0</v>
      </c>
      <c r="F42" s="460">
        <v>0</v>
      </c>
    </row>
    <row r="43" spans="1:6" x14ac:dyDescent="0.25">
      <c r="A43" s="459" t="s">
        <v>35</v>
      </c>
      <c r="B43" s="460">
        <v>327570</v>
      </c>
      <c r="C43" s="460">
        <v>0</v>
      </c>
      <c r="D43" s="460">
        <v>0</v>
      </c>
      <c r="E43" s="460">
        <v>0</v>
      </c>
      <c r="F43" s="460">
        <v>0</v>
      </c>
    </row>
    <row r="44" spans="1:6" x14ac:dyDescent="0.25">
      <c r="A44" s="459" t="s">
        <v>36</v>
      </c>
      <c r="B44" s="460">
        <v>0</v>
      </c>
      <c r="C44" s="460">
        <v>0</v>
      </c>
      <c r="D44" s="460">
        <v>0</v>
      </c>
      <c r="E44" s="460">
        <v>500000</v>
      </c>
      <c r="F44" s="460">
        <v>0</v>
      </c>
    </row>
    <row r="45" spans="1:6" x14ac:dyDescent="0.25">
      <c r="A45" s="459" t="s">
        <v>37</v>
      </c>
      <c r="B45" s="460">
        <v>26662900</v>
      </c>
      <c r="C45" s="460">
        <v>21153180</v>
      </c>
      <c r="D45" s="460">
        <v>16700030</v>
      </c>
      <c r="E45" s="460">
        <v>31514430</v>
      </c>
      <c r="F45" s="460">
        <v>0</v>
      </c>
    </row>
    <row r="46" spans="1:6" x14ac:dyDescent="0.25">
      <c r="A46" s="459" t="s">
        <v>38</v>
      </c>
      <c r="B46" s="460">
        <v>22812900</v>
      </c>
      <c r="C46" s="460">
        <v>19603180</v>
      </c>
      <c r="D46" s="460">
        <v>13013880</v>
      </c>
      <c r="E46" s="460">
        <v>16724210</v>
      </c>
      <c r="F46" s="460">
        <v>0</v>
      </c>
    </row>
    <row r="47" spans="1:6" x14ac:dyDescent="0.25">
      <c r="A47" s="459" t="s">
        <v>150</v>
      </c>
      <c r="B47" s="460">
        <v>0</v>
      </c>
      <c r="C47" s="460">
        <v>0</v>
      </c>
      <c r="D47" s="460">
        <v>0</v>
      </c>
      <c r="E47" s="460">
        <v>0</v>
      </c>
      <c r="F47" s="460">
        <v>0</v>
      </c>
    </row>
    <row r="48" spans="1:6" x14ac:dyDescent="0.25">
      <c r="A48" s="459" t="s">
        <v>39</v>
      </c>
      <c r="B48" s="460">
        <v>3850000</v>
      </c>
      <c r="C48" s="460">
        <v>1550000</v>
      </c>
      <c r="D48" s="460">
        <v>3686150</v>
      </c>
      <c r="E48" s="460">
        <v>14790220</v>
      </c>
      <c r="F48" s="460">
        <v>0</v>
      </c>
    </row>
    <row r="49" spans="1:6" x14ac:dyDescent="0.25">
      <c r="A49" s="459" t="s">
        <v>152</v>
      </c>
      <c r="B49" s="460">
        <v>0</v>
      </c>
      <c r="C49" s="460">
        <v>0</v>
      </c>
      <c r="D49" s="460">
        <v>0</v>
      </c>
      <c r="E49" s="460">
        <v>0</v>
      </c>
      <c r="F49" s="460">
        <v>0</v>
      </c>
    </row>
    <row r="50" spans="1:6" x14ac:dyDescent="0.25">
      <c r="A50" s="459" t="s">
        <v>40</v>
      </c>
      <c r="B50" s="460">
        <v>4664204</v>
      </c>
      <c r="C50" s="460">
        <v>2879346</v>
      </c>
      <c r="D50" s="460">
        <v>3072933</v>
      </c>
      <c r="E50" s="460">
        <v>7245353</v>
      </c>
      <c r="F50" s="460">
        <v>2293932</v>
      </c>
    </row>
    <row r="51" spans="1:6" x14ac:dyDescent="0.25">
      <c r="A51" s="459" t="s">
        <v>41</v>
      </c>
      <c r="B51" s="460">
        <v>4664204</v>
      </c>
      <c r="C51" s="460">
        <v>2879346</v>
      </c>
      <c r="D51" s="460">
        <v>3072933</v>
      </c>
      <c r="E51" s="460">
        <v>7245353</v>
      </c>
      <c r="F51" s="460">
        <v>2293932</v>
      </c>
    </row>
    <row r="52" spans="1:6" x14ac:dyDescent="0.25">
      <c r="A52" s="459" t="s">
        <v>208</v>
      </c>
      <c r="B52" s="460">
        <v>0</v>
      </c>
      <c r="C52" s="460">
        <v>1000000</v>
      </c>
      <c r="D52" s="460">
        <v>0</v>
      </c>
      <c r="E52" s="460">
        <v>0</v>
      </c>
      <c r="F52" s="460">
        <v>0</v>
      </c>
    </row>
    <row r="53" spans="1:6" x14ac:dyDescent="0.25">
      <c r="A53" s="459" t="s">
        <v>327</v>
      </c>
      <c r="B53" s="460">
        <v>0</v>
      </c>
      <c r="C53" s="460">
        <v>1000000</v>
      </c>
      <c r="D53" s="460">
        <v>0</v>
      </c>
      <c r="E53" s="460">
        <v>0</v>
      </c>
      <c r="F53" s="460">
        <v>0</v>
      </c>
    </row>
    <row r="54" spans="1:6" x14ac:dyDescent="0.25">
      <c r="A54" s="459" t="s">
        <v>42</v>
      </c>
      <c r="B54" s="460">
        <v>5075886</v>
      </c>
      <c r="C54" s="460">
        <v>3876448</v>
      </c>
      <c r="D54" s="460">
        <v>4071890</v>
      </c>
      <c r="E54" s="460">
        <v>11642144</v>
      </c>
      <c r="F54" s="460">
        <v>1727953</v>
      </c>
    </row>
    <row r="55" spans="1:6" x14ac:dyDescent="0.25">
      <c r="A55" s="459" t="s">
        <v>44</v>
      </c>
      <c r="B55" s="460">
        <v>428858</v>
      </c>
      <c r="C55" s="460">
        <v>349948</v>
      </c>
      <c r="D55" s="460">
        <v>325331</v>
      </c>
      <c r="E55" s="460">
        <v>727290</v>
      </c>
      <c r="F55" s="460">
        <v>107011</v>
      </c>
    </row>
    <row r="56" spans="1:6" x14ac:dyDescent="0.25">
      <c r="A56" s="459" t="s">
        <v>45</v>
      </c>
      <c r="B56" s="460">
        <v>2174450</v>
      </c>
      <c r="C56" s="460">
        <v>1342350</v>
      </c>
      <c r="D56" s="460">
        <v>1432600</v>
      </c>
      <c r="E56" s="460">
        <v>3377780</v>
      </c>
      <c r="F56" s="460">
        <v>1069430</v>
      </c>
    </row>
    <row r="57" spans="1:6" x14ac:dyDescent="0.25">
      <c r="A57" s="459" t="s">
        <v>46</v>
      </c>
      <c r="B57" s="460">
        <v>1673290</v>
      </c>
      <c r="C57" s="460">
        <v>1495930</v>
      </c>
      <c r="D57" s="460">
        <v>1707620</v>
      </c>
      <c r="E57" s="460">
        <v>3631580</v>
      </c>
      <c r="F57" s="460">
        <v>302570</v>
      </c>
    </row>
    <row r="58" spans="1:6" x14ac:dyDescent="0.25">
      <c r="A58" s="459" t="s">
        <v>47</v>
      </c>
      <c r="B58" s="460">
        <v>799288</v>
      </c>
      <c r="C58" s="460">
        <v>652220</v>
      </c>
      <c r="D58" s="460">
        <v>606339</v>
      </c>
      <c r="E58" s="460">
        <v>1355494</v>
      </c>
      <c r="F58" s="460">
        <v>199442</v>
      </c>
    </row>
    <row r="59" spans="1:6" x14ac:dyDescent="0.25">
      <c r="A59" s="459" t="s">
        <v>48</v>
      </c>
      <c r="B59" s="460">
        <v>0</v>
      </c>
      <c r="C59" s="460">
        <v>0</v>
      </c>
      <c r="D59" s="460">
        <v>0</v>
      </c>
      <c r="E59" s="460">
        <v>50000</v>
      </c>
      <c r="F59" s="460">
        <v>0</v>
      </c>
    </row>
    <row r="60" spans="1:6" x14ac:dyDescent="0.25">
      <c r="A60" s="459" t="s">
        <v>49</v>
      </c>
      <c r="B60" s="460">
        <v>0</v>
      </c>
      <c r="C60" s="460">
        <v>0</v>
      </c>
      <c r="D60" s="460">
        <v>0</v>
      </c>
      <c r="E60" s="460">
        <v>2500000</v>
      </c>
      <c r="F60" s="460">
        <v>0</v>
      </c>
    </row>
    <row r="61" spans="1:6" x14ac:dyDescent="0.25">
      <c r="A61" s="459" t="s">
        <v>50</v>
      </c>
      <c r="B61" s="460">
        <v>0</v>
      </c>
      <c r="C61" s="460">
        <v>0</v>
      </c>
      <c r="D61" s="460">
        <v>0</v>
      </c>
      <c r="E61" s="460">
        <v>0</v>
      </c>
      <c r="F61" s="460">
        <v>49500</v>
      </c>
    </row>
    <row r="62" spans="1:6" x14ac:dyDescent="0.25">
      <c r="A62" s="459" t="s">
        <v>51</v>
      </c>
      <c r="B62" s="460">
        <v>0</v>
      </c>
      <c r="C62" s="460">
        <v>36000</v>
      </c>
      <c r="D62" s="460">
        <v>0</v>
      </c>
      <c r="E62" s="460">
        <v>0</v>
      </c>
      <c r="F62" s="460">
        <v>0</v>
      </c>
    </row>
    <row r="63" spans="1:6" x14ac:dyDescent="0.25">
      <c r="A63" s="459" t="s">
        <v>60</v>
      </c>
      <c r="B63" s="460">
        <v>0</v>
      </c>
      <c r="C63" s="460">
        <v>0</v>
      </c>
      <c r="D63" s="460">
        <v>0</v>
      </c>
      <c r="E63" s="460">
        <v>0</v>
      </c>
      <c r="F63" s="460">
        <v>0</v>
      </c>
    </row>
    <row r="64" spans="1:6" x14ac:dyDescent="0.25">
      <c r="A64" s="459" t="s">
        <v>61</v>
      </c>
      <c r="B64" s="460">
        <v>1499528</v>
      </c>
      <c r="C64" s="460">
        <v>1136553</v>
      </c>
      <c r="D64" s="460">
        <v>924700</v>
      </c>
      <c r="E64" s="460">
        <v>521000</v>
      </c>
      <c r="F64" s="460">
        <v>0</v>
      </c>
    </row>
    <row r="65" spans="1:6" x14ac:dyDescent="0.25">
      <c r="A65" s="459" t="s">
        <v>62</v>
      </c>
      <c r="B65" s="460">
        <v>652528</v>
      </c>
      <c r="C65" s="460">
        <v>697553</v>
      </c>
      <c r="D65" s="460">
        <v>17700</v>
      </c>
      <c r="E65" s="460">
        <v>0</v>
      </c>
      <c r="F65" s="460">
        <v>0</v>
      </c>
    </row>
    <row r="66" spans="1:6" x14ac:dyDescent="0.25">
      <c r="A66" s="459" t="s">
        <v>412</v>
      </c>
      <c r="B66" s="460">
        <v>47000</v>
      </c>
      <c r="C66" s="460">
        <v>139000</v>
      </c>
      <c r="D66" s="460">
        <v>107000</v>
      </c>
      <c r="E66" s="460">
        <v>121000</v>
      </c>
      <c r="F66" s="460">
        <v>0</v>
      </c>
    </row>
    <row r="67" spans="1:6" x14ac:dyDescent="0.25">
      <c r="A67" s="459" t="s">
        <v>443</v>
      </c>
      <c r="B67" s="460">
        <v>800000</v>
      </c>
      <c r="C67" s="460">
        <v>300000</v>
      </c>
      <c r="D67" s="460">
        <v>800000</v>
      </c>
      <c r="E67" s="460">
        <v>400000</v>
      </c>
      <c r="F67" s="460">
        <v>0</v>
      </c>
    </row>
    <row r="68" spans="1:6" x14ac:dyDescent="0.25">
      <c r="A68" s="459" t="s">
        <v>155</v>
      </c>
      <c r="B68" s="460">
        <v>0</v>
      </c>
      <c r="C68" s="460">
        <v>0</v>
      </c>
      <c r="D68" s="460">
        <v>0</v>
      </c>
      <c r="E68" s="460">
        <v>0</v>
      </c>
      <c r="F68" s="460">
        <v>400000</v>
      </c>
    </row>
    <row r="69" spans="1:6" x14ac:dyDescent="0.25">
      <c r="A69" s="459" t="s">
        <v>157</v>
      </c>
      <c r="B69" s="460">
        <v>0</v>
      </c>
      <c r="C69" s="460">
        <v>0</v>
      </c>
      <c r="D69" s="460">
        <v>0</v>
      </c>
      <c r="E69" s="460">
        <v>0</v>
      </c>
      <c r="F69" s="460">
        <v>400000</v>
      </c>
    </row>
    <row r="70" spans="1:6" x14ac:dyDescent="0.25">
      <c r="A70" s="459" t="s">
        <v>63</v>
      </c>
      <c r="B70" s="460">
        <v>64360</v>
      </c>
      <c r="C70" s="460">
        <v>292129</v>
      </c>
      <c r="D70" s="460">
        <v>7600</v>
      </c>
      <c r="E70" s="460">
        <v>623363</v>
      </c>
      <c r="F70" s="460">
        <v>0</v>
      </c>
    </row>
    <row r="71" spans="1:6" x14ac:dyDescent="0.25">
      <c r="A71" s="459" t="s">
        <v>64</v>
      </c>
      <c r="B71" s="460">
        <v>0</v>
      </c>
      <c r="C71" s="460">
        <v>292129</v>
      </c>
      <c r="D71" s="460">
        <v>0</v>
      </c>
      <c r="E71" s="460">
        <v>0</v>
      </c>
      <c r="F71" s="460">
        <v>0</v>
      </c>
    </row>
    <row r="72" spans="1:6" x14ac:dyDescent="0.25">
      <c r="A72" s="459" t="s">
        <v>65</v>
      </c>
      <c r="B72" s="460">
        <v>0</v>
      </c>
      <c r="C72" s="460">
        <v>0</v>
      </c>
      <c r="D72" s="460">
        <v>0</v>
      </c>
      <c r="E72" s="460">
        <v>0</v>
      </c>
      <c r="F72" s="460">
        <v>0</v>
      </c>
    </row>
    <row r="73" spans="1:6" x14ac:dyDescent="0.25">
      <c r="A73" s="459" t="s">
        <v>66</v>
      </c>
      <c r="B73" s="460">
        <v>0</v>
      </c>
      <c r="C73" s="460">
        <v>0</v>
      </c>
      <c r="D73" s="460">
        <v>0</v>
      </c>
      <c r="E73" s="460">
        <v>623363</v>
      </c>
      <c r="F73" s="460">
        <v>0</v>
      </c>
    </row>
    <row r="74" spans="1:6" x14ac:dyDescent="0.25">
      <c r="A74" s="459" t="s">
        <v>67</v>
      </c>
      <c r="B74" s="460">
        <v>64360</v>
      </c>
      <c r="C74" s="460">
        <v>0</v>
      </c>
      <c r="D74" s="460">
        <v>7600</v>
      </c>
      <c r="E74" s="460">
        <v>0</v>
      </c>
      <c r="F74" s="460">
        <v>0</v>
      </c>
    </row>
    <row r="75" spans="1:6" x14ac:dyDescent="0.25">
      <c r="A75" s="459" t="s">
        <v>71</v>
      </c>
      <c r="B75" s="460">
        <v>6504915</v>
      </c>
      <c r="C75" s="460">
        <v>6537915</v>
      </c>
      <c r="D75" s="460">
        <v>6504915</v>
      </c>
      <c r="E75" s="460">
        <v>11345370</v>
      </c>
      <c r="F75" s="460">
        <v>1352000</v>
      </c>
    </row>
    <row r="76" spans="1:6" x14ac:dyDescent="0.25">
      <c r="A76" s="459" t="s">
        <v>72</v>
      </c>
      <c r="B76" s="460">
        <v>0</v>
      </c>
      <c r="C76" s="460">
        <v>0</v>
      </c>
      <c r="D76" s="460">
        <v>0</v>
      </c>
      <c r="E76" s="460">
        <v>0</v>
      </c>
      <c r="F76" s="460">
        <v>1352000</v>
      </c>
    </row>
    <row r="77" spans="1:6" x14ac:dyDescent="0.25">
      <c r="A77" s="459" t="s">
        <v>73</v>
      </c>
      <c r="B77" s="460">
        <v>3800070</v>
      </c>
      <c r="C77" s="460">
        <v>3800070</v>
      </c>
      <c r="D77" s="460">
        <v>3800070</v>
      </c>
      <c r="E77" s="460">
        <v>6800070</v>
      </c>
      <c r="F77" s="460">
        <v>0</v>
      </c>
    </row>
    <row r="78" spans="1:6" x14ac:dyDescent="0.25">
      <c r="A78" s="459" t="s">
        <v>74</v>
      </c>
      <c r="B78" s="460">
        <v>2704845</v>
      </c>
      <c r="C78" s="460">
        <v>2704845</v>
      </c>
      <c r="D78" s="460">
        <v>2704845</v>
      </c>
      <c r="E78" s="460">
        <v>4545300</v>
      </c>
      <c r="F78" s="460">
        <v>0</v>
      </c>
    </row>
    <row r="79" spans="1:6" x14ac:dyDescent="0.25">
      <c r="A79" s="459" t="s">
        <v>161</v>
      </c>
      <c r="B79" s="460">
        <v>0</v>
      </c>
      <c r="C79" s="460">
        <v>33000</v>
      </c>
      <c r="D79" s="460">
        <v>0</v>
      </c>
      <c r="E79" s="460">
        <v>0</v>
      </c>
      <c r="F79" s="460">
        <v>0</v>
      </c>
    </row>
    <row r="80" spans="1:6" x14ac:dyDescent="0.25">
      <c r="A80" s="459" t="s">
        <v>75</v>
      </c>
      <c r="B80" s="460">
        <v>0</v>
      </c>
      <c r="C80" s="460">
        <v>0</v>
      </c>
      <c r="D80" s="460">
        <v>0</v>
      </c>
      <c r="E80" s="460">
        <v>0</v>
      </c>
      <c r="F80" s="460">
        <v>0</v>
      </c>
    </row>
    <row r="81" spans="1:6" x14ac:dyDescent="0.25">
      <c r="A81" s="459" t="s">
        <v>162</v>
      </c>
      <c r="B81" s="460">
        <v>0</v>
      </c>
      <c r="C81" s="460">
        <v>0</v>
      </c>
      <c r="D81" s="460">
        <v>0</v>
      </c>
      <c r="E81" s="460">
        <v>0</v>
      </c>
      <c r="F81" s="460">
        <v>0</v>
      </c>
    </row>
    <row r="82" spans="1:6" x14ac:dyDescent="0.25">
      <c r="A82" s="459" t="s">
        <v>77</v>
      </c>
      <c r="B82" s="460">
        <v>272680</v>
      </c>
      <c r="C82" s="460">
        <v>798820</v>
      </c>
      <c r="D82" s="460">
        <v>38000</v>
      </c>
      <c r="E82" s="460">
        <v>0</v>
      </c>
      <c r="F82" s="460">
        <v>490700</v>
      </c>
    </row>
    <row r="83" spans="1:6" x14ac:dyDescent="0.25">
      <c r="A83" s="459" t="s">
        <v>78</v>
      </c>
      <c r="B83" s="460">
        <v>95050</v>
      </c>
      <c r="C83" s="460">
        <v>59800</v>
      </c>
      <c r="D83" s="460">
        <v>8000</v>
      </c>
      <c r="E83" s="460">
        <v>0</v>
      </c>
      <c r="F83" s="460">
        <v>12700</v>
      </c>
    </row>
    <row r="84" spans="1:6" x14ac:dyDescent="0.25">
      <c r="A84" s="459" t="s">
        <v>79</v>
      </c>
      <c r="B84" s="460">
        <v>177630</v>
      </c>
      <c r="C84" s="460">
        <v>739020</v>
      </c>
      <c r="D84" s="460">
        <v>0</v>
      </c>
      <c r="E84" s="460">
        <v>0</v>
      </c>
      <c r="F84" s="460">
        <v>478000</v>
      </c>
    </row>
    <row r="85" spans="1:6" x14ac:dyDescent="0.25">
      <c r="A85" s="459" t="s">
        <v>80</v>
      </c>
      <c r="B85" s="460">
        <v>0</v>
      </c>
      <c r="C85" s="460">
        <v>0</v>
      </c>
      <c r="D85" s="460">
        <v>30000</v>
      </c>
      <c r="E85" s="460">
        <v>0</v>
      </c>
      <c r="F85" s="460">
        <v>0</v>
      </c>
    </row>
    <row r="86" spans="1:6" x14ac:dyDescent="0.25">
      <c r="A86" s="459" t="s">
        <v>81</v>
      </c>
      <c r="B86" s="460">
        <v>0</v>
      </c>
      <c r="C86" s="460">
        <v>0</v>
      </c>
      <c r="D86" s="460">
        <v>0</v>
      </c>
      <c r="E86" s="460">
        <v>0</v>
      </c>
      <c r="F86" s="460">
        <v>0</v>
      </c>
    </row>
    <row r="87" spans="1:6" x14ac:dyDescent="0.25">
      <c r="A87" s="459" t="s">
        <v>82</v>
      </c>
      <c r="B87" s="460">
        <v>0</v>
      </c>
      <c r="C87" s="460">
        <v>151946541</v>
      </c>
      <c r="D87" s="460">
        <v>0</v>
      </c>
      <c r="E87" s="460">
        <v>0</v>
      </c>
      <c r="F87" s="460">
        <v>0</v>
      </c>
    </row>
    <row r="88" spans="1:6" x14ac:dyDescent="0.25">
      <c r="A88" s="459" t="s">
        <v>83</v>
      </c>
      <c r="B88" s="460">
        <v>0</v>
      </c>
      <c r="C88" s="460">
        <v>151946541</v>
      </c>
      <c r="D88" s="460">
        <v>0</v>
      </c>
      <c r="E88" s="460">
        <v>0</v>
      </c>
      <c r="F88" s="460">
        <v>0</v>
      </c>
    </row>
    <row r="89" spans="1:6" x14ac:dyDescent="0.25">
      <c r="A89" s="459" t="s">
        <v>84</v>
      </c>
      <c r="B89" s="460">
        <v>0</v>
      </c>
      <c r="C89" s="460">
        <v>0</v>
      </c>
      <c r="D89" s="460">
        <v>-5328728</v>
      </c>
      <c r="E89" s="460">
        <v>0</v>
      </c>
      <c r="F89" s="460">
        <v>0</v>
      </c>
    </row>
    <row r="90" spans="1:6" x14ac:dyDescent="0.25">
      <c r="A90" s="459" t="s">
        <v>85</v>
      </c>
      <c r="B90" s="460">
        <v>0</v>
      </c>
      <c r="C90" s="460">
        <v>0</v>
      </c>
      <c r="D90" s="460">
        <v>-5328728</v>
      </c>
      <c r="E90" s="460">
        <v>0</v>
      </c>
      <c r="F90" s="460">
        <v>0</v>
      </c>
    </row>
    <row r="91" spans="1:6" x14ac:dyDescent="0.25">
      <c r="A91" s="459" t="s">
        <v>234</v>
      </c>
      <c r="B91" s="460">
        <v>0</v>
      </c>
      <c r="C91" s="460">
        <v>0</v>
      </c>
      <c r="D91" s="460">
        <v>0</v>
      </c>
      <c r="E91" s="460">
        <v>0</v>
      </c>
      <c r="F91" s="460">
        <v>0</v>
      </c>
    </row>
    <row r="92" spans="1:6" x14ac:dyDescent="0.25">
      <c r="A92" s="459" t="s">
        <v>86</v>
      </c>
      <c r="B92" s="460">
        <v>0</v>
      </c>
      <c r="C92" s="460">
        <v>0</v>
      </c>
      <c r="D92" s="460">
        <v>0</v>
      </c>
      <c r="E92" s="460">
        <v>0</v>
      </c>
      <c r="F92" s="460">
        <v>0</v>
      </c>
    </row>
    <row r="93" spans="1:6" x14ac:dyDescent="0.25">
      <c r="A93" s="459" t="s">
        <v>87</v>
      </c>
      <c r="B93" s="460">
        <v>7020983</v>
      </c>
      <c r="C93" s="460">
        <v>3490793</v>
      </c>
      <c r="D93" s="460">
        <v>5939365</v>
      </c>
      <c r="E93" s="460">
        <v>3424737</v>
      </c>
      <c r="F93" s="460">
        <v>1459227</v>
      </c>
    </row>
    <row r="94" spans="1:6" x14ac:dyDescent="0.25">
      <c r="A94" s="459" t="s">
        <v>88</v>
      </c>
      <c r="B94" s="460">
        <v>0</v>
      </c>
      <c r="C94" s="460">
        <v>0</v>
      </c>
      <c r="D94" s="460">
        <v>0</v>
      </c>
      <c r="E94" s="460">
        <v>610644</v>
      </c>
      <c r="F94" s="460">
        <v>0</v>
      </c>
    </row>
    <row r="95" spans="1:6" x14ac:dyDescent="0.25">
      <c r="A95" s="459" t="s">
        <v>89</v>
      </c>
      <c r="B95" s="460">
        <v>1122728</v>
      </c>
      <c r="C95" s="460">
        <v>316549</v>
      </c>
      <c r="D95" s="460">
        <v>284092</v>
      </c>
      <c r="E95" s="460">
        <v>275548</v>
      </c>
      <c r="F95" s="460">
        <v>1459227</v>
      </c>
    </row>
    <row r="96" spans="1:6" x14ac:dyDescent="0.25">
      <c r="A96" s="459" t="s">
        <v>91</v>
      </c>
      <c r="B96" s="460">
        <v>0</v>
      </c>
      <c r="C96" s="460">
        <v>0</v>
      </c>
      <c r="D96" s="460">
        <v>0</v>
      </c>
      <c r="E96" s="460">
        <v>0</v>
      </c>
      <c r="F96" s="460">
        <v>0</v>
      </c>
    </row>
    <row r="97" spans="1:6" x14ac:dyDescent="0.25">
      <c r="A97" s="459" t="s">
        <v>92</v>
      </c>
      <c r="B97" s="460">
        <v>5898255</v>
      </c>
      <c r="C97" s="460">
        <v>3174244</v>
      </c>
      <c r="D97" s="460">
        <v>5426108</v>
      </c>
      <c r="E97" s="460">
        <v>2538545</v>
      </c>
      <c r="F97" s="460">
        <v>0</v>
      </c>
    </row>
    <row r="98" spans="1:6" x14ac:dyDescent="0.25">
      <c r="A98" s="459" t="s">
        <v>93</v>
      </c>
      <c r="B98" s="460">
        <v>0</v>
      </c>
      <c r="C98" s="460">
        <v>0</v>
      </c>
      <c r="D98" s="460">
        <v>0</v>
      </c>
      <c r="E98" s="460">
        <v>0</v>
      </c>
      <c r="F98" s="460">
        <v>0</v>
      </c>
    </row>
    <row r="99" spans="1:6" x14ac:dyDescent="0.25">
      <c r="A99" s="459" t="s">
        <v>94</v>
      </c>
      <c r="B99" s="460">
        <v>0</v>
      </c>
      <c r="C99" s="460">
        <v>0</v>
      </c>
      <c r="D99" s="460">
        <v>229165</v>
      </c>
      <c r="E99" s="460">
        <v>0</v>
      </c>
      <c r="F99" s="460">
        <v>0</v>
      </c>
    </row>
    <row r="100" spans="1:6" x14ac:dyDescent="0.25">
      <c r="A100" s="459" t="s">
        <v>95</v>
      </c>
      <c r="B100" s="460">
        <v>27826938</v>
      </c>
      <c r="C100" s="460">
        <v>4172721</v>
      </c>
      <c r="D100" s="460">
        <v>31940</v>
      </c>
      <c r="E100" s="460">
        <v>201740</v>
      </c>
      <c r="F100" s="460">
        <v>0</v>
      </c>
    </row>
    <row r="101" spans="1:6" x14ac:dyDescent="0.25">
      <c r="A101" s="459" t="s">
        <v>96</v>
      </c>
      <c r="B101" s="460">
        <v>61210</v>
      </c>
      <c r="C101" s="460">
        <v>136600</v>
      </c>
      <c r="D101" s="460">
        <v>31940</v>
      </c>
      <c r="E101" s="460">
        <v>72570</v>
      </c>
      <c r="F101" s="460">
        <v>0</v>
      </c>
    </row>
    <row r="102" spans="1:6" x14ac:dyDescent="0.25">
      <c r="A102" s="459" t="s">
        <v>97</v>
      </c>
      <c r="B102" s="460">
        <v>25464000</v>
      </c>
      <c r="C102" s="460">
        <v>4036121</v>
      </c>
      <c r="D102" s="460">
        <v>0</v>
      </c>
      <c r="E102" s="460">
        <v>0</v>
      </c>
      <c r="F102" s="460">
        <v>0</v>
      </c>
    </row>
    <row r="103" spans="1:6" x14ac:dyDescent="0.25">
      <c r="A103" s="459" t="s">
        <v>98</v>
      </c>
      <c r="B103" s="460">
        <v>2301728</v>
      </c>
      <c r="C103" s="460">
        <v>0</v>
      </c>
      <c r="D103" s="460">
        <v>0</v>
      </c>
      <c r="E103" s="460">
        <v>129170</v>
      </c>
      <c r="F103" s="460">
        <v>0</v>
      </c>
    </row>
    <row r="104" spans="1:6" x14ac:dyDescent="0.25">
      <c r="A104" s="459" t="s">
        <v>99</v>
      </c>
      <c r="B104" s="460">
        <v>6348424</v>
      </c>
      <c r="C104" s="460">
        <v>21231468</v>
      </c>
      <c r="D104" s="460">
        <v>127270</v>
      </c>
      <c r="E104" s="460">
        <v>32192</v>
      </c>
      <c r="F104" s="460">
        <v>26364</v>
      </c>
    </row>
    <row r="105" spans="1:6" x14ac:dyDescent="0.25">
      <c r="A105" s="459" t="s">
        <v>172</v>
      </c>
      <c r="B105" s="460">
        <v>145000</v>
      </c>
      <c r="C105" s="460">
        <v>7348719</v>
      </c>
      <c r="D105" s="460">
        <v>127270</v>
      </c>
      <c r="E105" s="460">
        <v>32192</v>
      </c>
      <c r="F105" s="460">
        <v>26364</v>
      </c>
    </row>
    <row r="106" spans="1:6" x14ac:dyDescent="0.25">
      <c r="A106" s="459" t="s">
        <v>173</v>
      </c>
      <c r="B106" s="460">
        <v>5724</v>
      </c>
      <c r="C106" s="460">
        <v>0</v>
      </c>
      <c r="D106" s="460">
        <v>0</v>
      </c>
      <c r="E106" s="460">
        <v>0</v>
      </c>
      <c r="F106" s="460">
        <v>0</v>
      </c>
    </row>
    <row r="107" spans="1:6" x14ac:dyDescent="0.25">
      <c r="A107" s="459" t="s">
        <v>100</v>
      </c>
      <c r="B107" s="460">
        <v>0</v>
      </c>
      <c r="C107" s="460">
        <v>0</v>
      </c>
      <c r="D107" s="460">
        <v>0</v>
      </c>
      <c r="E107" s="460">
        <v>0</v>
      </c>
      <c r="F107" s="460">
        <v>0</v>
      </c>
    </row>
    <row r="108" spans="1:6" x14ac:dyDescent="0.25">
      <c r="A108" s="459" t="s">
        <v>103</v>
      </c>
      <c r="B108" s="460">
        <v>0</v>
      </c>
      <c r="C108" s="460">
        <v>100600</v>
      </c>
      <c r="D108" s="460">
        <v>0</v>
      </c>
      <c r="E108" s="460">
        <v>0</v>
      </c>
      <c r="F108" s="460">
        <v>0</v>
      </c>
    </row>
    <row r="109" spans="1:6" x14ac:dyDescent="0.25">
      <c r="A109" s="459" t="s">
        <v>104</v>
      </c>
      <c r="B109" s="460">
        <v>6197700</v>
      </c>
      <c r="C109" s="460">
        <v>13782149</v>
      </c>
      <c r="D109" s="460">
        <v>0</v>
      </c>
      <c r="E109" s="460">
        <v>0</v>
      </c>
      <c r="F109" s="460">
        <v>0</v>
      </c>
    </row>
    <row r="110" spans="1:6" x14ac:dyDescent="0.25">
      <c r="A110" s="459" t="s">
        <v>334</v>
      </c>
      <c r="B110" s="460">
        <v>0</v>
      </c>
      <c r="C110" s="460">
        <v>0</v>
      </c>
      <c r="D110" s="460">
        <v>0</v>
      </c>
      <c r="E110" s="460">
        <v>0</v>
      </c>
      <c r="F110" s="460">
        <v>0</v>
      </c>
    </row>
    <row r="111" spans="1:6" x14ac:dyDescent="0.25">
      <c r="A111" s="459" t="s">
        <v>175</v>
      </c>
      <c r="B111" s="460">
        <v>0</v>
      </c>
      <c r="C111" s="460">
        <v>0</v>
      </c>
      <c r="D111" s="460">
        <v>0</v>
      </c>
      <c r="E111" s="460">
        <v>0</v>
      </c>
      <c r="F111" s="460">
        <v>0</v>
      </c>
    </row>
    <row r="112" spans="1:6" x14ac:dyDescent="0.25">
      <c r="A112" s="459" t="s">
        <v>176</v>
      </c>
      <c r="B112" s="460">
        <v>0</v>
      </c>
      <c r="C112" s="460">
        <v>0</v>
      </c>
      <c r="D112" s="460">
        <v>0</v>
      </c>
      <c r="E112" s="460">
        <v>0</v>
      </c>
      <c r="F112" s="460">
        <v>0</v>
      </c>
    </row>
    <row r="113" spans="1:6" x14ac:dyDescent="0.25">
      <c r="A113" s="459" t="s">
        <v>105</v>
      </c>
      <c r="B113" s="460">
        <v>0</v>
      </c>
      <c r="C113" s="460">
        <v>0</v>
      </c>
      <c r="D113" s="460">
        <v>0</v>
      </c>
      <c r="E113" s="460">
        <v>0</v>
      </c>
      <c r="F113" s="460">
        <v>0</v>
      </c>
    </row>
    <row r="114" spans="1:6" x14ac:dyDescent="0.25">
      <c r="A114" s="459" t="s">
        <v>186</v>
      </c>
      <c r="B114" s="460">
        <v>0</v>
      </c>
      <c r="C114" s="460">
        <v>0</v>
      </c>
      <c r="D114" s="460">
        <v>0</v>
      </c>
      <c r="E114" s="460">
        <v>0</v>
      </c>
      <c r="F114" s="460">
        <v>0</v>
      </c>
    </row>
    <row r="115" spans="1:6" x14ac:dyDescent="0.25">
      <c r="A115" s="459" t="s">
        <v>107</v>
      </c>
      <c r="B115" s="460">
        <v>0</v>
      </c>
      <c r="C115" s="460">
        <v>0</v>
      </c>
      <c r="D115" s="460">
        <v>0</v>
      </c>
      <c r="E115" s="460">
        <v>0</v>
      </c>
      <c r="F115" s="460">
        <v>0</v>
      </c>
    </row>
    <row r="116" spans="1:6" x14ac:dyDescent="0.25">
      <c r="A116" s="459" t="s">
        <v>108</v>
      </c>
      <c r="B116" s="460">
        <v>0</v>
      </c>
      <c r="C116" s="460">
        <v>0</v>
      </c>
      <c r="D116" s="460">
        <v>0</v>
      </c>
      <c r="E116" s="460">
        <v>0</v>
      </c>
      <c r="F116" s="460">
        <v>0</v>
      </c>
    </row>
    <row r="117" spans="1:6" x14ac:dyDescent="0.25">
      <c r="A117" s="459" t="s">
        <v>131</v>
      </c>
      <c r="B117" s="460">
        <v>0</v>
      </c>
      <c r="C117" s="460">
        <v>0</v>
      </c>
      <c r="D117" s="460">
        <v>0</v>
      </c>
      <c r="E117" s="460">
        <v>0</v>
      </c>
      <c r="F117" s="460">
        <v>0</v>
      </c>
    </row>
    <row r="118" spans="1:6" x14ac:dyDescent="0.25">
      <c r="A118" s="459" t="s">
        <v>109</v>
      </c>
      <c r="B118" s="460">
        <v>0</v>
      </c>
      <c r="C118" s="460">
        <v>0</v>
      </c>
      <c r="D118" s="460">
        <v>0</v>
      </c>
      <c r="E118" s="460">
        <v>0</v>
      </c>
      <c r="F118" s="460">
        <v>0</v>
      </c>
    </row>
    <row r="119" spans="1:6" x14ac:dyDescent="0.25">
      <c r="A119" s="459" t="s">
        <v>111</v>
      </c>
      <c r="B119" s="460">
        <v>0</v>
      </c>
      <c r="C119" s="460">
        <v>0</v>
      </c>
      <c r="D119" s="460">
        <v>0</v>
      </c>
      <c r="E119" s="460">
        <v>0</v>
      </c>
      <c r="F119" s="460">
        <v>0</v>
      </c>
    </row>
    <row r="120" spans="1:6" x14ac:dyDescent="0.25">
      <c r="A120" s="459" t="s">
        <v>178</v>
      </c>
      <c r="B120" s="460">
        <v>0</v>
      </c>
      <c r="C120" s="460">
        <v>0</v>
      </c>
      <c r="D120" s="460">
        <v>0</v>
      </c>
      <c r="E120" s="460">
        <v>0</v>
      </c>
      <c r="F120" s="460">
        <v>0</v>
      </c>
    </row>
    <row r="121" spans="1:6" x14ac:dyDescent="0.25">
      <c r="A121" s="459" t="s">
        <v>113</v>
      </c>
      <c r="B121" s="460">
        <v>0</v>
      </c>
      <c r="C121" s="460">
        <v>0</v>
      </c>
      <c r="D121" s="460">
        <v>0</v>
      </c>
      <c r="E121" s="460">
        <v>0</v>
      </c>
      <c r="F121" s="460">
        <v>0</v>
      </c>
    </row>
    <row r="122" spans="1:6" x14ac:dyDescent="0.25">
      <c r="A122" s="459" t="s">
        <v>259</v>
      </c>
      <c r="B122" s="460">
        <v>-122852838</v>
      </c>
      <c r="C122" s="460">
        <v>-151657654</v>
      </c>
      <c r="D122" s="460">
        <v>-63198343</v>
      </c>
      <c r="E122" s="460">
        <v>-142572659</v>
      </c>
      <c r="F122" s="460">
        <v>-23970176</v>
      </c>
    </row>
    <row r="123" spans="1:6" x14ac:dyDescent="0.25">
      <c r="A123" s="459" t="s">
        <v>115</v>
      </c>
      <c r="B123" s="460">
        <v>0</v>
      </c>
      <c r="C123" s="460">
        <v>0</v>
      </c>
      <c r="D123" s="460">
        <v>0</v>
      </c>
      <c r="E123" s="460">
        <v>0</v>
      </c>
      <c r="F123" s="460">
        <v>0</v>
      </c>
    </row>
    <row r="124" spans="1:6" x14ac:dyDescent="0.25">
      <c r="A124" s="459" t="s">
        <v>181</v>
      </c>
      <c r="B124" s="460">
        <v>0</v>
      </c>
      <c r="C124" s="460">
        <v>0</v>
      </c>
      <c r="D124" s="460">
        <v>0</v>
      </c>
      <c r="E124" s="460">
        <v>0</v>
      </c>
      <c r="F124" s="460">
        <v>0</v>
      </c>
    </row>
    <row r="125" spans="1:6" x14ac:dyDescent="0.25">
      <c r="A125" s="459" t="s">
        <v>432</v>
      </c>
      <c r="B125" s="460">
        <v>0</v>
      </c>
      <c r="C125" s="460">
        <v>0</v>
      </c>
      <c r="D125" s="460">
        <v>0</v>
      </c>
      <c r="E125" s="460">
        <v>0</v>
      </c>
      <c r="F125" s="460">
        <v>0</v>
      </c>
    </row>
    <row r="126" spans="1:6" x14ac:dyDescent="0.25">
      <c r="A126" s="459" t="s">
        <v>116</v>
      </c>
      <c r="B126" s="460">
        <v>0</v>
      </c>
      <c r="C126" s="460">
        <v>0</v>
      </c>
      <c r="D126" s="460">
        <v>0</v>
      </c>
      <c r="E126" s="460">
        <v>0</v>
      </c>
      <c r="F126" s="460">
        <v>0</v>
      </c>
    </row>
    <row r="127" spans="1:6" x14ac:dyDescent="0.25">
      <c r="A127" s="459" t="s">
        <v>450</v>
      </c>
      <c r="B127" s="460">
        <v>-122852838</v>
      </c>
      <c r="C127" s="460">
        <v>-151657654</v>
      </c>
      <c r="D127" s="460">
        <v>-63198343</v>
      </c>
      <c r="E127" s="460">
        <v>-142572659</v>
      </c>
      <c r="F127" s="460">
        <v>-23970176</v>
      </c>
    </row>
    <row r="128" spans="1:6" x14ac:dyDescent="0.25">
      <c r="A128" s="459" t="s">
        <v>451</v>
      </c>
      <c r="B128" s="460">
        <v>-122852838</v>
      </c>
      <c r="C128" s="460">
        <v>-151657654</v>
      </c>
      <c r="D128" s="460">
        <v>-63198343</v>
      </c>
      <c r="E128" s="460">
        <v>-142572659</v>
      </c>
      <c r="F128" s="460">
        <v>-23970176</v>
      </c>
    </row>
    <row r="129" spans="1:6" x14ac:dyDescent="0.25">
      <c r="A129" s="459" t="s">
        <v>117</v>
      </c>
      <c r="B129" s="460">
        <v>0</v>
      </c>
      <c r="C129" s="460">
        <v>0</v>
      </c>
      <c r="D129" s="460">
        <v>0</v>
      </c>
      <c r="E129" s="460">
        <v>0</v>
      </c>
      <c r="F129" s="460">
        <v>0</v>
      </c>
    </row>
    <row r="130" spans="1:6" x14ac:dyDescent="0.25">
      <c r="A130" s="459" t="s">
        <v>452</v>
      </c>
      <c r="B130" s="460">
        <v>-122852838</v>
      </c>
      <c r="C130" s="460">
        <v>-151657654</v>
      </c>
      <c r="D130" s="460">
        <v>-63198343</v>
      </c>
      <c r="E130" s="460">
        <v>-142572659</v>
      </c>
      <c r="F130" s="460">
        <v>-23970176</v>
      </c>
    </row>
    <row r="131" spans="1:6" x14ac:dyDescent="0.25">
      <c r="A131" s="459" t="s">
        <v>118</v>
      </c>
      <c r="B131" s="460">
        <v>0</v>
      </c>
      <c r="C131" s="460">
        <v>0</v>
      </c>
      <c r="D131" s="460">
        <v>0</v>
      </c>
      <c r="E131" s="460">
        <v>0</v>
      </c>
      <c r="F131" s="460">
        <v>0</v>
      </c>
    </row>
    <row r="132" spans="1:6" x14ac:dyDescent="0.25">
      <c r="A132" s="459" t="s">
        <v>260</v>
      </c>
      <c r="B132" s="460">
        <v>-122852838</v>
      </c>
      <c r="C132" s="460">
        <v>-151657654</v>
      </c>
      <c r="D132" s="460">
        <v>-63198343</v>
      </c>
      <c r="E132" s="460">
        <v>-142572659</v>
      </c>
      <c r="F132" s="460">
        <v>-23970176</v>
      </c>
    </row>
    <row r="133" spans="1:6" x14ac:dyDescent="0.25">
      <c r="A133" s="459" t="s">
        <v>119</v>
      </c>
      <c r="B133" s="460">
        <v>0</v>
      </c>
      <c r="C133" s="460">
        <v>0</v>
      </c>
      <c r="D133" s="460">
        <v>0</v>
      </c>
      <c r="E133" s="460">
        <v>0</v>
      </c>
      <c r="F133" s="460">
        <v>0</v>
      </c>
    </row>
    <row r="134" spans="1:6" x14ac:dyDescent="0.25">
      <c r="A134" s="459" t="s">
        <v>120</v>
      </c>
      <c r="B134" s="460">
        <v>0</v>
      </c>
      <c r="C134" s="460">
        <v>0</v>
      </c>
      <c r="D134" s="460">
        <v>0</v>
      </c>
      <c r="E134" s="460">
        <v>0</v>
      </c>
      <c r="F134" s="460">
        <v>0</v>
      </c>
    </row>
    <row r="135" spans="1:6" x14ac:dyDescent="0.25">
      <c r="A135" s="459" t="s">
        <v>121</v>
      </c>
      <c r="B135" s="460">
        <v>0</v>
      </c>
      <c r="C135" s="460">
        <v>0</v>
      </c>
      <c r="D135" s="460">
        <v>0</v>
      </c>
      <c r="E135" s="460">
        <v>0</v>
      </c>
      <c r="F135" s="460">
        <v>0</v>
      </c>
    </row>
    <row r="136" spans="1:6" x14ac:dyDescent="0.25">
      <c r="A136" s="459" t="s">
        <v>122</v>
      </c>
      <c r="B136" s="460">
        <v>0</v>
      </c>
      <c r="C136" s="460">
        <v>0</v>
      </c>
      <c r="D136" s="460">
        <v>0</v>
      </c>
      <c r="E136" s="460">
        <v>0</v>
      </c>
      <c r="F136" s="460">
        <v>0</v>
      </c>
    </row>
    <row r="137" spans="1:6" x14ac:dyDescent="0.25">
      <c r="A137" s="459" t="s">
        <v>123</v>
      </c>
      <c r="B137" s="460">
        <v>0</v>
      </c>
      <c r="C137" s="460">
        <v>0</v>
      </c>
      <c r="D137" s="460">
        <v>0</v>
      </c>
      <c r="E137" s="460">
        <v>0</v>
      </c>
      <c r="F137" s="460">
        <v>0</v>
      </c>
    </row>
  </sheetData>
  <mergeCells count="1">
    <mergeCell ref="A1:A2"/>
  </mergeCells>
  <phoneticPr fontId="4" type="noConversion"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theme="3"/>
  </sheetPr>
  <dimension ref="A1:K176"/>
  <sheetViews>
    <sheetView workbookViewId="0">
      <pane ySplit="2" topLeftCell="A3" activePane="bottomLeft" state="frozen"/>
      <selection pane="bottomLeft" sqref="A1:A2"/>
    </sheetView>
  </sheetViews>
  <sheetFormatPr defaultColWidth="9.08984375" defaultRowHeight="12.5" x14ac:dyDescent="0.25"/>
  <cols>
    <col min="1" max="7" width="21.453125" customWidth="1"/>
    <col min="9" max="9" width="12" bestFit="1" customWidth="1"/>
    <col min="11" max="11" width="14" customWidth="1"/>
    <col min="257" max="263" width="21.453125" customWidth="1"/>
    <col min="513" max="519" width="21.453125" customWidth="1"/>
    <col min="769" max="775" width="21.453125" customWidth="1"/>
    <col min="1025" max="1031" width="21.453125" customWidth="1"/>
    <col min="1281" max="1287" width="21.453125" customWidth="1"/>
    <col min="1537" max="1543" width="21.453125" customWidth="1"/>
    <col min="1793" max="1799" width="21.453125" customWidth="1"/>
    <col min="2049" max="2055" width="21.453125" customWidth="1"/>
    <col min="2305" max="2311" width="21.453125" customWidth="1"/>
    <col min="2561" max="2567" width="21.453125" customWidth="1"/>
    <col min="2817" max="2823" width="21.453125" customWidth="1"/>
    <col min="3073" max="3079" width="21.453125" customWidth="1"/>
    <col min="3329" max="3335" width="21.453125" customWidth="1"/>
    <col min="3585" max="3591" width="21.453125" customWidth="1"/>
    <col min="3841" max="3847" width="21.453125" customWidth="1"/>
    <col min="4097" max="4103" width="21.453125" customWidth="1"/>
    <col min="4353" max="4359" width="21.453125" customWidth="1"/>
    <col min="4609" max="4615" width="21.453125" customWidth="1"/>
    <col min="4865" max="4871" width="21.453125" customWidth="1"/>
    <col min="5121" max="5127" width="21.453125" customWidth="1"/>
    <col min="5377" max="5383" width="21.453125" customWidth="1"/>
    <col min="5633" max="5639" width="21.453125" customWidth="1"/>
    <col min="5889" max="5895" width="21.453125" customWidth="1"/>
    <col min="6145" max="6151" width="21.453125" customWidth="1"/>
    <col min="6401" max="6407" width="21.453125" customWidth="1"/>
    <col min="6657" max="6663" width="21.453125" customWidth="1"/>
    <col min="6913" max="6919" width="21.453125" customWidth="1"/>
    <col min="7169" max="7175" width="21.453125" customWidth="1"/>
    <col min="7425" max="7431" width="21.453125" customWidth="1"/>
    <col min="7681" max="7687" width="21.453125" customWidth="1"/>
    <col min="7937" max="7943" width="21.453125" customWidth="1"/>
    <col min="8193" max="8199" width="21.453125" customWidth="1"/>
    <col min="8449" max="8455" width="21.453125" customWidth="1"/>
    <col min="8705" max="8711" width="21.453125" customWidth="1"/>
    <col min="8961" max="8967" width="21.453125" customWidth="1"/>
    <col min="9217" max="9223" width="21.453125" customWidth="1"/>
    <col min="9473" max="9479" width="21.453125" customWidth="1"/>
    <col min="9729" max="9735" width="21.453125" customWidth="1"/>
    <col min="9985" max="9991" width="21.453125" customWidth="1"/>
    <col min="10241" max="10247" width="21.453125" customWidth="1"/>
    <col min="10497" max="10503" width="21.453125" customWidth="1"/>
    <col min="10753" max="10759" width="21.453125" customWidth="1"/>
    <col min="11009" max="11015" width="21.453125" customWidth="1"/>
    <col min="11265" max="11271" width="21.453125" customWidth="1"/>
    <col min="11521" max="11527" width="21.453125" customWidth="1"/>
    <col min="11777" max="11783" width="21.453125" customWidth="1"/>
    <col min="12033" max="12039" width="21.453125" customWidth="1"/>
    <col min="12289" max="12295" width="21.453125" customWidth="1"/>
    <col min="12545" max="12551" width="21.453125" customWidth="1"/>
    <col min="12801" max="12807" width="21.453125" customWidth="1"/>
    <col min="13057" max="13063" width="21.453125" customWidth="1"/>
    <col min="13313" max="13319" width="21.453125" customWidth="1"/>
    <col min="13569" max="13575" width="21.453125" customWidth="1"/>
    <col min="13825" max="13831" width="21.453125" customWidth="1"/>
    <col min="14081" max="14087" width="21.453125" customWidth="1"/>
    <col min="14337" max="14343" width="21.453125" customWidth="1"/>
    <col min="14593" max="14599" width="21.453125" customWidth="1"/>
    <col min="14849" max="14855" width="21.453125" customWidth="1"/>
    <col min="15105" max="15111" width="21.453125" customWidth="1"/>
    <col min="15361" max="15367" width="21.453125" customWidth="1"/>
    <col min="15617" max="15623" width="21.453125" customWidth="1"/>
    <col min="15873" max="15879" width="21.453125" customWidth="1"/>
    <col min="16129" max="16135" width="21.453125" customWidth="1"/>
  </cols>
  <sheetData>
    <row r="1" spans="1:11" x14ac:dyDescent="0.25">
      <c r="A1" s="525" t="s">
        <v>643</v>
      </c>
      <c r="B1" s="525" t="s">
        <v>1</v>
      </c>
      <c r="C1" s="404" t="s">
        <v>473</v>
      </c>
      <c r="D1" s="404" t="s">
        <v>474</v>
      </c>
      <c r="E1" s="404" t="s">
        <v>475</v>
      </c>
      <c r="F1" s="371"/>
      <c r="G1" s="405" t="s">
        <v>478</v>
      </c>
    </row>
    <row r="2" spans="1:11" x14ac:dyDescent="0.25">
      <c r="A2" s="525" t="s">
        <v>0</v>
      </c>
      <c r="B2" s="525" t="s">
        <v>1</v>
      </c>
      <c r="C2" s="404" t="s">
        <v>476</v>
      </c>
      <c r="D2" s="404" t="s">
        <v>187</v>
      </c>
      <c r="E2" s="404" t="s">
        <v>188</v>
      </c>
      <c r="F2" s="371"/>
      <c r="G2" s="405" t="s">
        <v>479</v>
      </c>
    </row>
    <row r="3" spans="1:11" x14ac:dyDescent="0.25">
      <c r="A3" s="541" t="s">
        <v>281</v>
      </c>
      <c r="B3" s="542">
        <v>370065267</v>
      </c>
      <c r="C3" s="542">
        <v>-27002410</v>
      </c>
      <c r="D3" s="542">
        <v>-1006181003</v>
      </c>
      <c r="E3" s="542">
        <v>388239117</v>
      </c>
      <c r="F3" s="542"/>
      <c r="G3" s="542">
        <v>1015009563</v>
      </c>
    </row>
    <row r="4" spans="1:11" x14ac:dyDescent="0.25">
      <c r="A4" s="541" t="s">
        <v>4</v>
      </c>
      <c r="B4" s="542">
        <v>41730059071</v>
      </c>
      <c r="C4" s="542">
        <v>0</v>
      </c>
      <c r="D4" s="542">
        <v>-675549571</v>
      </c>
      <c r="E4" s="542">
        <v>7746030045</v>
      </c>
      <c r="F4" s="542"/>
      <c r="G4" s="542">
        <v>34659578597</v>
      </c>
    </row>
    <row r="5" spans="1:11" x14ac:dyDescent="0.25">
      <c r="A5" s="541" t="s">
        <v>5</v>
      </c>
      <c r="B5" s="542">
        <v>35520701995</v>
      </c>
      <c r="C5" s="542">
        <v>0</v>
      </c>
      <c r="D5" s="542">
        <v>0</v>
      </c>
      <c r="E5" s="542">
        <v>7629060954</v>
      </c>
      <c r="F5" s="542"/>
      <c r="G5" s="542">
        <v>27891641041</v>
      </c>
    </row>
    <row r="6" spans="1:11" x14ac:dyDescent="0.25">
      <c r="A6" s="541" t="s">
        <v>6</v>
      </c>
      <c r="B6" s="542">
        <v>8826151162</v>
      </c>
      <c r="C6" s="542">
        <v>0</v>
      </c>
      <c r="D6" s="542">
        <v>0</v>
      </c>
      <c r="E6" s="542">
        <v>7629060954</v>
      </c>
      <c r="F6" s="542"/>
      <c r="G6" s="542">
        <v>1197090208</v>
      </c>
    </row>
    <row r="7" spans="1:11" x14ac:dyDescent="0.25">
      <c r="A7" s="541" t="s">
        <v>8</v>
      </c>
      <c r="B7" s="542">
        <v>26603513852</v>
      </c>
      <c r="C7" s="542">
        <v>0</v>
      </c>
      <c r="D7" s="542">
        <v>0</v>
      </c>
      <c r="E7" s="542">
        <v>0</v>
      </c>
      <c r="F7" s="542"/>
      <c r="G7" s="542">
        <v>26603513852</v>
      </c>
    </row>
    <row r="8" spans="1:11" x14ac:dyDescent="0.25">
      <c r="A8" s="541" t="s">
        <v>9</v>
      </c>
      <c r="B8" s="542">
        <v>6571181</v>
      </c>
      <c r="C8" s="542">
        <v>0</v>
      </c>
      <c r="D8" s="542">
        <v>0</v>
      </c>
      <c r="E8" s="542">
        <v>0</v>
      </c>
      <c r="F8" s="542"/>
      <c r="G8" s="542">
        <v>6571181</v>
      </c>
    </row>
    <row r="9" spans="1:11" x14ac:dyDescent="0.25">
      <c r="A9" s="541" t="s">
        <v>137</v>
      </c>
      <c r="B9" s="542">
        <v>22363637</v>
      </c>
      <c r="C9" s="542">
        <v>0</v>
      </c>
      <c r="D9" s="542">
        <v>0</v>
      </c>
      <c r="E9" s="542">
        <v>0</v>
      </c>
      <c r="F9" s="542"/>
      <c r="G9" s="542">
        <v>22363637</v>
      </c>
      <c r="K9" s="188"/>
    </row>
    <row r="10" spans="1:11" x14ac:dyDescent="0.25">
      <c r="A10" s="541" t="s">
        <v>10</v>
      </c>
      <c r="B10" s="542">
        <v>62102163</v>
      </c>
      <c r="C10" s="542">
        <v>0</v>
      </c>
      <c r="D10" s="542">
        <v>0</v>
      </c>
      <c r="E10" s="542">
        <v>0</v>
      </c>
      <c r="F10" s="542"/>
      <c r="G10" s="542">
        <v>62102163</v>
      </c>
    </row>
    <row r="11" spans="1:11" x14ac:dyDescent="0.25">
      <c r="A11" s="541" t="s">
        <v>11</v>
      </c>
      <c r="B11" s="542">
        <v>6209357076</v>
      </c>
      <c r="C11" s="542">
        <v>0</v>
      </c>
      <c r="D11" s="542">
        <v>-675549571</v>
      </c>
      <c r="E11" s="542">
        <v>116969091</v>
      </c>
      <c r="F11" s="542"/>
      <c r="G11" s="542">
        <v>6767937556</v>
      </c>
    </row>
    <row r="12" spans="1:11" x14ac:dyDescent="0.25">
      <c r="A12" s="541" t="s">
        <v>12</v>
      </c>
      <c r="B12" s="542">
        <v>3803753759</v>
      </c>
      <c r="C12" s="542">
        <v>0</v>
      </c>
      <c r="D12" s="542">
        <v>-675962298</v>
      </c>
      <c r="E12" s="542">
        <v>116969091</v>
      </c>
      <c r="F12" s="542"/>
      <c r="G12" s="542">
        <v>4362746966</v>
      </c>
    </row>
    <row r="13" spans="1:11" x14ac:dyDescent="0.25">
      <c r="A13" s="541" t="s">
        <v>13</v>
      </c>
      <c r="B13" s="542">
        <v>7734181</v>
      </c>
      <c r="C13" s="542">
        <v>0</v>
      </c>
      <c r="D13" s="542">
        <v>0</v>
      </c>
      <c r="E13" s="542">
        <v>0</v>
      </c>
      <c r="F13" s="542"/>
      <c r="G13" s="542">
        <v>7734181</v>
      </c>
    </row>
    <row r="14" spans="1:11" x14ac:dyDescent="0.25">
      <c r="A14" s="541" t="s">
        <v>14</v>
      </c>
      <c r="B14" s="542">
        <v>452588317</v>
      </c>
      <c r="C14" s="542">
        <v>0</v>
      </c>
      <c r="D14" s="542">
        <v>0</v>
      </c>
      <c r="E14" s="542">
        <v>0</v>
      </c>
      <c r="F14" s="542"/>
      <c r="G14" s="542">
        <v>452588317</v>
      </c>
    </row>
    <row r="15" spans="1:11" x14ac:dyDescent="0.25">
      <c r="A15" s="541" t="s">
        <v>16</v>
      </c>
      <c r="B15" s="542">
        <v>59828172</v>
      </c>
      <c r="C15" s="542">
        <v>0</v>
      </c>
      <c r="D15" s="542">
        <v>0</v>
      </c>
      <c r="E15" s="542">
        <v>0</v>
      </c>
      <c r="F15" s="542"/>
      <c r="G15" s="542">
        <v>59828172</v>
      </c>
    </row>
    <row r="16" spans="1:11" x14ac:dyDescent="0.25">
      <c r="A16" s="541" t="s">
        <v>17</v>
      </c>
      <c r="B16" s="542">
        <v>902808727</v>
      </c>
      <c r="C16" s="542">
        <v>0</v>
      </c>
      <c r="D16" s="542">
        <v>412727</v>
      </c>
      <c r="E16" s="542">
        <v>0</v>
      </c>
      <c r="F16" s="542"/>
      <c r="G16" s="542">
        <v>902396000</v>
      </c>
    </row>
    <row r="17" spans="1:7" x14ac:dyDescent="0.25">
      <c r="A17" s="541" t="s">
        <v>140</v>
      </c>
      <c r="B17" s="542">
        <v>982643920</v>
      </c>
      <c r="C17" s="542">
        <v>0</v>
      </c>
      <c r="D17" s="542">
        <v>0</v>
      </c>
      <c r="E17" s="542">
        <v>0</v>
      </c>
      <c r="F17" s="542"/>
      <c r="G17" s="542">
        <v>982643920</v>
      </c>
    </row>
    <row r="18" spans="1:7" x14ac:dyDescent="0.25">
      <c r="A18" s="541" t="s">
        <v>18</v>
      </c>
      <c r="B18" s="542">
        <v>37726607469</v>
      </c>
      <c r="C18" s="542">
        <v>0</v>
      </c>
      <c r="D18" s="542">
        <v>0</v>
      </c>
      <c r="E18" s="542">
        <v>7281579766</v>
      </c>
      <c r="F18" s="542"/>
      <c r="G18" s="542">
        <v>30445027703</v>
      </c>
    </row>
    <row r="19" spans="1:7" x14ac:dyDescent="0.25">
      <c r="A19" s="541" t="s">
        <v>19</v>
      </c>
      <c r="B19" s="542">
        <v>37726607469</v>
      </c>
      <c r="C19" s="542">
        <v>0</v>
      </c>
      <c r="D19" s="542">
        <v>0</v>
      </c>
      <c r="E19" s="542">
        <v>7281579766</v>
      </c>
      <c r="F19" s="542"/>
      <c r="G19" s="542">
        <v>30445027703</v>
      </c>
    </row>
    <row r="20" spans="1:7" x14ac:dyDescent="0.25">
      <c r="A20" s="541" t="s">
        <v>20</v>
      </c>
      <c r="B20" s="542">
        <v>4003451602</v>
      </c>
      <c r="C20" s="542">
        <v>0</v>
      </c>
      <c r="D20" s="542">
        <v>-675549571</v>
      </c>
      <c r="E20" s="542">
        <v>464450279</v>
      </c>
      <c r="F20" s="542"/>
      <c r="G20" s="542">
        <v>4214550894</v>
      </c>
    </row>
    <row r="21" spans="1:7" x14ac:dyDescent="0.25">
      <c r="A21" s="541" t="s">
        <v>21</v>
      </c>
      <c r="B21" s="542">
        <v>3636111335</v>
      </c>
      <c r="C21" s="542">
        <v>27002410</v>
      </c>
      <c r="D21" s="542">
        <v>330631432</v>
      </c>
      <c r="E21" s="542">
        <v>78936162</v>
      </c>
      <c r="F21" s="542"/>
      <c r="G21" s="542">
        <v>3199541331</v>
      </c>
    </row>
    <row r="22" spans="1:7" x14ac:dyDescent="0.25">
      <c r="A22" s="541" t="s">
        <v>23</v>
      </c>
      <c r="B22" s="542">
        <v>519463720</v>
      </c>
      <c r="C22" s="542">
        <v>11983660</v>
      </c>
      <c r="D22" s="542">
        <v>50934350</v>
      </c>
      <c r="E22" s="542">
        <v>35820030</v>
      </c>
      <c r="F22" s="542"/>
      <c r="G22" s="542">
        <v>420725680</v>
      </c>
    </row>
    <row r="23" spans="1:7" x14ac:dyDescent="0.25">
      <c r="A23" s="541" t="s">
        <v>24</v>
      </c>
      <c r="B23" s="542">
        <v>83086680</v>
      </c>
      <c r="C23" s="542">
        <v>8055260</v>
      </c>
      <c r="D23" s="542">
        <v>30184770</v>
      </c>
      <c r="E23" s="542">
        <v>17494080</v>
      </c>
      <c r="F23" s="542"/>
      <c r="G23" s="542">
        <v>27352570</v>
      </c>
    </row>
    <row r="24" spans="1:7" x14ac:dyDescent="0.25">
      <c r="A24" s="541" t="s">
        <v>25</v>
      </c>
      <c r="B24" s="542">
        <v>15326210</v>
      </c>
      <c r="C24" s="542">
        <v>1623400</v>
      </c>
      <c r="D24" s="542">
        <v>5469530</v>
      </c>
      <c r="E24" s="542">
        <v>3225320</v>
      </c>
      <c r="F24" s="542"/>
      <c r="G24" s="542">
        <v>5007960</v>
      </c>
    </row>
    <row r="25" spans="1:7" x14ac:dyDescent="0.25">
      <c r="A25" s="541" t="s">
        <v>26</v>
      </c>
      <c r="B25" s="542">
        <v>3800000</v>
      </c>
      <c r="C25" s="542">
        <v>1400000</v>
      </c>
      <c r="D25" s="542">
        <v>700000</v>
      </c>
      <c r="E25" s="542">
        <v>700000</v>
      </c>
      <c r="F25" s="542"/>
      <c r="G25" s="542">
        <v>1000000</v>
      </c>
    </row>
    <row r="26" spans="1:7" x14ac:dyDescent="0.25">
      <c r="A26" s="541" t="s">
        <v>27</v>
      </c>
      <c r="B26" s="542">
        <v>1585040</v>
      </c>
      <c r="C26" s="542">
        <v>0</v>
      </c>
      <c r="D26" s="542">
        <v>904620</v>
      </c>
      <c r="E26" s="542">
        <v>680420</v>
      </c>
      <c r="F26" s="542"/>
      <c r="G26" s="542">
        <v>0</v>
      </c>
    </row>
    <row r="27" spans="1:7" x14ac:dyDescent="0.25">
      <c r="A27" s="541" t="s">
        <v>28</v>
      </c>
      <c r="B27" s="542">
        <v>4528520</v>
      </c>
      <c r="C27" s="542">
        <v>750000</v>
      </c>
      <c r="D27" s="542">
        <v>1778520</v>
      </c>
      <c r="E27" s="542">
        <v>1500000</v>
      </c>
      <c r="F27" s="542"/>
      <c r="G27" s="542">
        <v>500000</v>
      </c>
    </row>
    <row r="28" spans="1:7" x14ac:dyDescent="0.25">
      <c r="A28" s="541" t="s">
        <v>141</v>
      </c>
      <c r="B28" s="542">
        <v>282077870</v>
      </c>
      <c r="C28" s="542">
        <v>0</v>
      </c>
      <c r="D28" s="542">
        <v>0</v>
      </c>
      <c r="E28" s="542">
        <v>0</v>
      </c>
      <c r="F28" s="542"/>
      <c r="G28" s="542">
        <v>282077870</v>
      </c>
    </row>
    <row r="29" spans="1:7" x14ac:dyDescent="0.25">
      <c r="A29" s="541" t="s">
        <v>142</v>
      </c>
      <c r="B29" s="542">
        <v>47987680</v>
      </c>
      <c r="C29" s="542">
        <v>0</v>
      </c>
      <c r="D29" s="542">
        <v>0</v>
      </c>
      <c r="E29" s="542">
        <v>0</v>
      </c>
      <c r="F29" s="542"/>
      <c r="G29" s="542">
        <v>47987680</v>
      </c>
    </row>
    <row r="30" spans="1:7" x14ac:dyDescent="0.25">
      <c r="A30" s="541" t="s">
        <v>143</v>
      </c>
      <c r="B30" s="542">
        <v>1800000</v>
      </c>
      <c r="C30" s="542">
        <v>0</v>
      </c>
      <c r="D30" s="542">
        <v>0</v>
      </c>
      <c r="E30" s="542">
        <v>0</v>
      </c>
      <c r="F30" s="542"/>
      <c r="G30" s="542">
        <v>1800000</v>
      </c>
    </row>
    <row r="31" spans="1:7" x14ac:dyDescent="0.25">
      <c r="A31" s="541" t="s">
        <v>29</v>
      </c>
      <c r="B31" s="542">
        <v>3255000</v>
      </c>
      <c r="C31" s="542">
        <v>155000</v>
      </c>
      <c r="D31" s="542">
        <v>1240000</v>
      </c>
      <c r="E31" s="542">
        <v>775000</v>
      </c>
      <c r="F31" s="542"/>
      <c r="G31" s="542">
        <v>1085000</v>
      </c>
    </row>
    <row r="32" spans="1:7" x14ac:dyDescent="0.25">
      <c r="A32" s="541" t="s">
        <v>145</v>
      </c>
      <c r="B32" s="542">
        <v>19780000</v>
      </c>
      <c r="C32" s="542">
        <v>0</v>
      </c>
      <c r="D32" s="542">
        <v>0</v>
      </c>
      <c r="E32" s="542">
        <v>0</v>
      </c>
      <c r="F32" s="542"/>
      <c r="G32" s="542">
        <v>19780000</v>
      </c>
    </row>
    <row r="33" spans="1:7" x14ac:dyDescent="0.25">
      <c r="A33" s="541" t="s">
        <v>30</v>
      </c>
      <c r="B33" s="542">
        <v>42619020</v>
      </c>
      <c r="C33" s="542">
        <v>0</v>
      </c>
      <c r="D33" s="542">
        <v>8398910</v>
      </c>
      <c r="E33" s="542">
        <v>8741730</v>
      </c>
      <c r="F33" s="542"/>
      <c r="G33" s="542">
        <v>25478380</v>
      </c>
    </row>
    <row r="34" spans="1:7" x14ac:dyDescent="0.25">
      <c r="A34" s="541" t="s">
        <v>31</v>
      </c>
      <c r="B34" s="542">
        <v>7260050</v>
      </c>
      <c r="C34" s="542">
        <v>0</v>
      </c>
      <c r="D34" s="542">
        <v>1368010</v>
      </c>
      <c r="E34" s="542">
        <v>1422130</v>
      </c>
      <c r="F34" s="542"/>
      <c r="G34" s="542">
        <v>4469910</v>
      </c>
    </row>
    <row r="35" spans="1:7" x14ac:dyDescent="0.25">
      <c r="A35" s="541" t="s">
        <v>32</v>
      </c>
      <c r="B35" s="542">
        <v>1200000</v>
      </c>
      <c r="C35" s="542">
        <v>0</v>
      </c>
      <c r="D35" s="542">
        <v>0</v>
      </c>
      <c r="E35" s="542">
        <v>0</v>
      </c>
      <c r="F35" s="542"/>
      <c r="G35" s="542">
        <v>1200000</v>
      </c>
    </row>
    <row r="36" spans="1:7" x14ac:dyDescent="0.25">
      <c r="A36" s="541" t="s">
        <v>33</v>
      </c>
      <c r="B36" s="542">
        <v>2480000</v>
      </c>
      <c r="C36" s="542">
        <v>0</v>
      </c>
      <c r="D36" s="542">
        <v>465000</v>
      </c>
      <c r="E36" s="542">
        <v>465000</v>
      </c>
      <c r="F36" s="542"/>
      <c r="G36" s="542">
        <v>1550000</v>
      </c>
    </row>
    <row r="37" spans="1:7" x14ac:dyDescent="0.25">
      <c r="A37" s="541" t="s">
        <v>34</v>
      </c>
      <c r="B37" s="542">
        <v>722880</v>
      </c>
      <c r="C37" s="542">
        <v>0</v>
      </c>
      <c r="D37" s="542">
        <v>0</v>
      </c>
      <c r="E37" s="542">
        <v>0</v>
      </c>
      <c r="F37" s="542"/>
      <c r="G37" s="542">
        <v>722880</v>
      </c>
    </row>
    <row r="38" spans="1:7" x14ac:dyDescent="0.25">
      <c r="A38" s="541" t="s">
        <v>35</v>
      </c>
      <c r="B38" s="542">
        <v>638420</v>
      </c>
      <c r="C38" s="542">
        <v>0</v>
      </c>
      <c r="D38" s="542">
        <v>424990</v>
      </c>
      <c r="E38" s="542">
        <v>0</v>
      </c>
      <c r="F38" s="542"/>
      <c r="G38" s="542">
        <v>213430</v>
      </c>
    </row>
    <row r="39" spans="1:7" x14ac:dyDescent="0.25">
      <c r="A39" s="541" t="s">
        <v>36</v>
      </c>
      <c r="B39" s="542">
        <v>1316350</v>
      </c>
      <c r="C39" s="542">
        <v>0</v>
      </c>
      <c r="D39" s="542">
        <v>0</v>
      </c>
      <c r="E39" s="542">
        <v>816350</v>
      </c>
      <c r="F39" s="542"/>
      <c r="G39" s="542">
        <v>500000</v>
      </c>
    </row>
    <row r="40" spans="1:7" x14ac:dyDescent="0.25">
      <c r="A40" s="541" t="s">
        <v>37</v>
      </c>
      <c r="B40" s="542">
        <v>138223660</v>
      </c>
      <c r="C40" s="542">
        <v>11010970</v>
      </c>
      <c r="D40" s="542">
        <v>37503580</v>
      </c>
      <c r="E40" s="542">
        <v>23030000</v>
      </c>
      <c r="F40" s="542"/>
      <c r="G40" s="542">
        <v>66679110</v>
      </c>
    </row>
    <row r="41" spans="1:7" x14ac:dyDescent="0.25">
      <c r="A41" s="541" t="s">
        <v>38</v>
      </c>
      <c r="B41" s="542">
        <v>95507020</v>
      </c>
      <c r="C41" s="542">
        <v>11010970</v>
      </c>
      <c r="D41" s="542">
        <v>34428580</v>
      </c>
      <c r="E41" s="542">
        <v>20355000</v>
      </c>
      <c r="F41" s="542"/>
      <c r="G41" s="542">
        <v>29712470</v>
      </c>
    </row>
    <row r="42" spans="1:7" x14ac:dyDescent="0.25">
      <c r="A42" s="541" t="s">
        <v>150</v>
      </c>
      <c r="B42" s="542">
        <v>29041640</v>
      </c>
      <c r="C42" s="542">
        <v>0</v>
      </c>
      <c r="D42" s="542">
        <v>0</v>
      </c>
      <c r="E42" s="542">
        <v>0</v>
      </c>
      <c r="F42" s="542"/>
      <c r="G42" s="542">
        <v>29041640</v>
      </c>
    </row>
    <row r="43" spans="1:7" x14ac:dyDescent="0.25">
      <c r="A43" s="541" t="s">
        <v>39</v>
      </c>
      <c r="B43" s="542">
        <v>13675000</v>
      </c>
      <c r="C43" s="542">
        <v>0</v>
      </c>
      <c r="D43" s="542">
        <v>3075000</v>
      </c>
      <c r="E43" s="542">
        <v>2675000</v>
      </c>
      <c r="F43" s="542"/>
      <c r="G43" s="542">
        <v>7925000</v>
      </c>
    </row>
    <row r="44" spans="1:7" x14ac:dyDescent="0.25">
      <c r="A44" s="541" t="s">
        <v>40</v>
      </c>
      <c r="B44" s="542">
        <v>47129261</v>
      </c>
      <c r="C44" s="542">
        <v>1044424</v>
      </c>
      <c r="D44" s="542">
        <v>4919503</v>
      </c>
      <c r="E44" s="542">
        <v>3378060</v>
      </c>
      <c r="F44" s="542"/>
      <c r="G44" s="542">
        <v>37787274</v>
      </c>
    </row>
    <row r="45" spans="1:7" x14ac:dyDescent="0.25">
      <c r="A45" s="541" t="s">
        <v>41</v>
      </c>
      <c r="B45" s="542">
        <v>47129261</v>
      </c>
      <c r="C45" s="542">
        <v>1044424</v>
      </c>
      <c r="D45" s="542">
        <v>4919503</v>
      </c>
      <c r="E45" s="542">
        <v>3378060</v>
      </c>
      <c r="F45" s="542"/>
      <c r="G45" s="542">
        <v>37787274</v>
      </c>
    </row>
    <row r="46" spans="1:7" x14ac:dyDescent="0.25">
      <c r="A46" s="541" t="s">
        <v>42</v>
      </c>
      <c r="B46" s="542">
        <v>131429653</v>
      </c>
      <c r="C46" s="542">
        <v>1250956</v>
      </c>
      <c r="D46" s="542">
        <v>7194585</v>
      </c>
      <c r="E46" s="542">
        <v>4383490</v>
      </c>
      <c r="F46" s="542"/>
      <c r="G46" s="542">
        <v>118600622</v>
      </c>
    </row>
    <row r="47" spans="1:7" x14ac:dyDescent="0.25">
      <c r="A47" s="541" t="s">
        <v>44</v>
      </c>
      <c r="B47" s="542">
        <v>4828265</v>
      </c>
      <c r="C47" s="542">
        <v>149620</v>
      </c>
      <c r="D47" s="542">
        <v>614770</v>
      </c>
      <c r="E47" s="542">
        <v>384739</v>
      </c>
      <c r="F47" s="542"/>
      <c r="G47" s="542">
        <v>3679136</v>
      </c>
    </row>
    <row r="48" spans="1:7" x14ac:dyDescent="0.25">
      <c r="A48" s="541" t="s">
        <v>45</v>
      </c>
      <c r="B48" s="542">
        <v>21971640</v>
      </c>
      <c r="C48" s="542">
        <v>486910</v>
      </c>
      <c r="D48" s="542">
        <v>2293470</v>
      </c>
      <c r="E48" s="542">
        <v>1574850</v>
      </c>
      <c r="F48" s="542"/>
      <c r="G48" s="542">
        <v>17616410</v>
      </c>
    </row>
    <row r="49" spans="1:7" x14ac:dyDescent="0.25">
      <c r="A49" s="541" t="s">
        <v>46</v>
      </c>
      <c r="B49" s="542">
        <v>25712490</v>
      </c>
      <c r="C49" s="542">
        <v>302570</v>
      </c>
      <c r="D49" s="542">
        <v>2380560</v>
      </c>
      <c r="E49" s="542">
        <v>1706840</v>
      </c>
      <c r="F49" s="542"/>
      <c r="G49" s="542">
        <v>21322520</v>
      </c>
    </row>
    <row r="50" spans="1:7" x14ac:dyDescent="0.25">
      <c r="A50" s="541" t="s">
        <v>47</v>
      </c>
      <c r="B50" s="542">
        <v>8998731</v>
      </c>
      <c r="C50" s="542">
        <v>278856</v>
      </c>
      <c r="D50" s="542">
        <v>1145785</v>
      </c>
      <c r="E50" s="542">
        <v>717061</v>
      </c>
      <c r="F50" s="542"/>
      <c r="G50" s="542">
        <v>6857029</v>
      </c>
    </row>
    <row r="51" spans="1:7" x14ac:dyDescent="0.25">
      <c r="A51" s="541" t="s">
        <v>48</v>
      </c>
      <c r="B51" s="542">
        <v>65154250</v>
      </c>
      <c r="C51" s="542">
        <v>0</v>
      </c>
      <c r="D51" s="542">
        <v>760000</v>
      </c>
      <c r="E51" s="542">
        <v>0</v>
      </c>
      <c r="F51" s="542"/>
      <c r="G51" s="542">
        <v>64394250</v>
      </c>
    </row>
    <row r="52" spans="1:7" x14ac:dyDescent="0.25">
      <c r="A52" s="541" t="s">
        <v>49</v>
      </c>
      <c r="B52" s="542">
        <v>4500000</v>
      </c>
      <c r="C52" s="542">
        <v>0</v>
      </c>
      <c r="D52" s="542">
        <v>0</v>
      </c>
      <c r="E52" s="542">
        <v>0</v>
      </c>
      <c r="F52" s="542"/>
      <c r="G52" s="542">
        <v>4500000</v>
      </c>
    </row>
    <row r="53" spans="1:7" x14ac:dyDescent="0.25">
      <c r="A53" s="541" t="s">
        <v>50</v>
      </c>
      <c r="B53" s="542">
        <v>33000</v>
      </c>
      <c r="C53" s="542">
        <v>33000</v>
      </c>
      <c r="D53" s="542">
        <v>0</v>
      </c>
      <c r="E53" s="542">
        <v>0</v>
      </c>
      <c r="F53" s="542"/>
      <c r="G53" s="542">
        <v>0</v>
      </c>
    </row>
    <row r="54" spans="1:7" x14ac:dyDescent="0.25">
      <c r="A54" s="541" t="s">
        <v>51</v>
      </c>
      <c r="B54" s="542">
        <v>231277</v>
      </c>
      <c r="C54" s="542">
        <v>0</v>
      </c>
      <c r="D54" s="542">
        <v>0</v>
      </c>
      <c r="E54" s="542">
        <v>0</v>
      </c>
      <c r="F54" s="542"/>
      <c r="G54" s="542">
        <v>231277</v>
      </c>
    </row>
    <row r="55" spans="1:7" x14ac:dyDescent="0.25">
      <c r="A55" s="541" t="s">
        <v>61</v>
      </c>
      <c r="B55" s="542">
        <v>2743647</v>
      </c>
      <c r="C55" s="542">
        <v>0</v>
      </c>
      <c r="D55" s="542">
        <v>1068800</v>
      </c>
      <c r="E55" s="542">
        <v>668662</v>
      </c>
      <c r="F55" s="542"/>
      <c r="G55" s="542">
        <v>1006185</v>
      </c>
    </row>
    <row r="56" spans="1:7" x14ac:dyDescent="0.25">
      <c r="A56" s="541" t="s">
        <v>62</v>
      </c>
      <c r="B56" s="542">
        <v>450700</v>
      </c>
      <c r="C56" s="542">
        <v>0</v>
      </c>
      <c r="D56" s="542">
        <v>25800</v>
      </c>
      <c r="E56" s="542">
        <v>206000</v>
      </c>
      <c r="F56" s="542"/>
      <c r="G56" s="542">
        <v>218900</v>
      </c>
    </row>
    <row r="57" spans="1:7" x14ac:dyDescent="0.25">
      <c r="A57" s="541" t="s">
        <v>412</v>
      </c>
      <c r="B57" s="542">
        <v>413000</v>
      </c>
      <c r="C57" s="542">
        <v>0</v>
      </c>
      <c r="D57" s="542">
        <v>243000</v>
      </c>
      <c r="E57" s="542">
        <v>67000</v>
      </c>
      <c r="F57" s="542"/>
      <c r="G57" s="542">
        <v>103000</v>
      </c>
    </row>
    <row r="58" spans="1:7" x14ac:dyDescent="0.25">
      <c r="A58" s="541" t="s">
        <v>443</v>
      </c>
      <c r="B58" s="542">
        <v>1879947</v>
      </c>
      <c r="C58" s="542">
        <v>0</v>
      </c>
      <c r="D58" s="542">
        <v>800000</v>
      </c>
      <c r="E58" s="542">
        <v>395662</v>
      </c>
      <c r="F58" s="542"/>
      <c r="G58" s="542">
        <v>684285</v>
      </c>
    </row>
    <row r="59" spans="1:7" x14ac:dyDescent="0.25">
      <c r="A59" s="541" t="s">
        <v>155</v>
      </c>
      <c r="B59" s="542">
        <v>100000</v>
      </c>
      <c r="C59" s="542">
        <v>0</v>
      </c>
      <c r="D59" s="542">
        <v>100000</v>
      </c>
      <c r="E59" s="542">
        <v>0</v>
      </c>
      <c r="F59" s="542"/>
      <c r="G59" s="542">
        <v>0</v>
      </c>
    </row>
    <row r="60" spans="1:7" x14ac:dyDescent="0.25">
      <c r="A60" s="541" t="s">
        <v>157</v>
      </c>
      <c r="B60" s="542">
        <v>100000</v>
      </c>
      <c r="C60" s="542">
        <v>0</v>
      </c>
      <c r="D60" s="542">
        <v>100000</v>
      </c>
      <c r="E60" s="542">
        <v>0</v>
      </c>
      <c r="F60" s="542"/>
      <c r="G60" s="542">
        <v>0</v>
      </c>
    </row>
    <row r="61" spans="1:7" x14ac:dyDescent="0.25">
      <c r="A61" s="541" t="s">
        <v>63</v>
      </c>
      <c r="B61" s="542">
        <v>8218420</v>
      </c>
      <c r="C61" s="542">
        <v>0</v>
      </c>
      <c r="D61" s="542">
        <v>142520</v>
      </c>
      <c r="E61" s="542">
        <v>28930</v>
      </c>
      <c r="F61" s="542"/>
      <c r="G61" s="542">
        <v>8046970</v>
      </c>
    </row>
    <row r="62" spans="1:7" x14ac:dyDescent="0.25">
      <c r="A62" s="541" t="s">
        <v>65</v>
      </c>
      <c r="B62" s="542">
        <v>2664600</v>
      </c>
      <c r="C62" s="542">
        <v>0</v>
      </c>
      <c r="D62" s="542">
        <v>0</v>
      </c>
      <c r="E62" s="542">
        <v>0</v>
      </c>
      <c r="F62" s="542"/>
      <c r="G62" s="542">
        <v>2664600</v>
      </c>
    </row>
    <row r="63" spans="1:7" x14ac:dyDescent="0.25">
      <c r="A63" s="541" t="s">
        <v>66</v>
      </c>
      <c r="B63" s="542">
        <v>5353590</v>
      </c>
      <c r="C63" s="542">
        <v>0</v>
      </c>
      <c r="D63" s="542">
        <v>0</v>
      </c>
      <c r="E63" s="542">
        <v>0</v>
      </c>
      <c r="F63" s="542"/>
      <c r="G63" s="542">
        <v>5353590</v>
      </c>
    </row>
    <row r="64" spans="1:7" x14ac:dyDescent="0.25">
      <c r="A64" s="541" t="s">
        <v>67</v>
      </c>
      <c r="B64" s="542">
        <v>200230</v>
      </c>
      <c r="C64" s="542">
        <v>0</v>
      </c>
      <c r="D64" s="542">
        <v>142520</v>
      </c>
      <c r="E64" s="542">
        <v>28930</v>
      </c>
      <c r="F64" s="542"/>
      <c r="G64" s="542">
        <v>28780</v>
      </c>
    </row>
    <row r="65" spans="1:7" x14ac:dyDescent="0.25">
      <c r="A65" s="541" t="s">
        <v>71</v>
      </c>
      <c r="B65" s="542">
        <v>66706692</v>
      </c>
      <c r="C65" s="542">
        <v>0</v>
      </c>
      <c r="D65" s="542">
        <v>6504915</v>
      </c>
      <c r="E65" s="542">
        <v>6504915</v>
      </c>
      <c r="F65" s="542"/>
      <c r="G65" s="542">
        <v>53696862</v>
      </c>
    </row>
    <row r="66" spans="1:7" x14ac:dyDescent="0.25">
      <c r="A66" s="541" t="s">
        <v>73</v>
      </c>
      <c r="B66" s="542">
        <v>44225808</v>
      </c>
      <c r="C66" s="542">
        <v>0</v>
      </c>
      <c r="D66" s="542">
        <v>3800070</v>
      </c>
      <c r="E66" s="542">
        <v>3800070</v>
      </c>
      <c r="F66" s="542"/>
      <c r="G66" s="542">
        <v>36625668</v>
      </c>
    </row>
    <row r="67" spans="1:7" x14ac:dyDescent="0.25">
      <c r="A67" s="541" t="s">
        <v>74</v>
      </c>
      <c r="B67" s="542">
        <v>22480884</v>
      </c>
      <c r="C67" s="542">
        <v>0</v>
      </c>
      <c r="D67" s="542">
        <v>2704845</v>
      </c>
      <c r="E67" s="542">
        <v>2704845</v>
      </c>
      <c r="F67" s="542"/>
      <c r="G67" s="542">
        <v>17071194</v>
      </c>
    </row>
    <row r="68" spans="1:7" x14ac:dyDescent="0.25">
      <c r="A68" s="541" t="s">
        <v>77</v>
      </c>
      <c r="B68" s="542">
        <v>1954351</v>
      </c>
      <c r="C68" s="542">
        <v>213730</v>
      </c>
      <c r="D68" s="542">
        <v>338000</v>
      </c>
      <c r="E68" s="542">
        <v>430500</v>
      </c>
      <c r="F68" s="542"/>
      <c r="G68" s="542">
        <v>972121</v>
      </c>
    </row>
    <row r="69" spans="1:7" x14ac:dyDescent="0.25">
      <c r="A69" s="541" t="s">
        <v>78</v>
      </c>
      <c r="B69" s="542">
        <v>532500</v>
      </c>
      <c r="C69" s="542">
        <v>0</v>
      </c>
      <c r="D69" s="542">
        <v>138000</v>
      </c>
      <c r="E69" s="542">
        <v>180500</v>
      </c>
      <c r="F69" s="542"/>
      <c r="G69" s="542">
        <v>214000</v>
      </c>
    </row>
    <row r="70" spans="1:7" x14ac:dyDescent="0.25">
      <c r="A70" s="541" t="s">
        <v>79</v>
      </c>
      <c r="B70" s="542">
        <v>1421851</v>
      </c>
      <c r="C70" s="542">
        <v>213730</v>
      </c>
      <c r="D70" s="542">
        <v>200000</v>
      </c>
      <c r="E70" s="542">
        <v>250000</v>
      </c>
      <c r="F70" s="542"/>
      <c r="G70" s="542">
        <v>758121</v>
      </c>
    </row>
    <row r="71" spans="1:7" x14ac:dyDescent="0.25">
      <c r="A71" s="541" t="s">
        <v>82</v>
      </c>
      <c r="B71" s="542">
        <v>156355378</v>
      </c>
      <c r="C71" s="542">
        <v>0</v>
      </c>
      <c r="D71" s="542">
        <v>15784800</v>
      </c>
      <c r="E71" s="542">
        <v>0</v>
      </c>
      <c r="F71" s="542"/>
      <c r="G71" s="542">
        <v>140570578</v>
      </c>
    </row>
    <row r="72" spans="1:7" x14ac:dyDescent="0.25">
      <c r="A72" s="541" t="s">
        <v>83</v>
      </c>
      <c r="B72" s="542">
        <v>156355378</v>
      </c>
      <c r="C72" s="542">
        <v>0</v>
      </c>
      <c r="D72" s="542">
        <v>15784800</v>
      </c>
      <c r="E72" s="542">
        <v>0</v>
      </c>
      <c r="F72" s="542"/>
      <c r="G72" s="542">
        <v>140570578</v>
      </c>
    </row>
    <row r="73" spans="1:7" x14ac:dyDescent="0.25">
      <c r="A73" s="541" t="s">
        <v>84</v>
      </c>
      <c r="B73" s="542">
        <v>450000</v>
      </c>
      <c r="C73" s="542">
        <v>0</v>
      </c>
      <c r="D73" s="542">
        <v>0</v>
      </c>
      <c r="E73" s="542">
        <v>0</v>
      </c>
      <c r="F73" s="542"/>
      <c r="G73" s="542">
        <v>450000</v>
      </c>
    </row>
    <row r="74" spans="1:7" x14ac:dyDescent="0.25">
      <c r="A74" s="541" t="s">
        <v>86</v>
      </c>
      <c r="B74" s="542">
        <v>450000</v>
      </c>
      <c r="C74" s="542">
        <v>0</v>
      </c>
      <c r="D74" s="542">
        <v>0</v>
      </c>
      <c r="E74" s="542">
        <v>0</v>
      </c>
      <c r="F74" s="542"/>
      <c r="G74" s="542">
        <v>450000</v>
      </c>
    </row>
    <row r="75" spans="1:7" x14ac:dyDescent="0.25">
      <c r="A75" s="541" t="s">
        <v>87</v>
      </c>
      <c r="B75" s="542">
        <v>27135162</v>
      </c>
      <c r="C75" s="542">
        <v>1498670</v>
      </c>
      <c r="D75" s="542">
        <v>5542688</v>
      </c>
      <c r="E75" s="542">
        <v>3040145</v>
      </c>
      <c r="F75" s="542"/>
      <c r="G75" s="542">
        <v>17053659</v>
      </c>
    </row>
    <row r="76" spans="1:7" x14ac:dyDescent="0.25">
      <c r="A76" s="541" t="s">
        <v>88</v>
      </c>
      <c r="B76" s="542">
        <v>4429729</v>
      </c>
      <c r="C76" s="542">
        <v>0</v>
      </c>
      <c r="D76" s="542">
        <v>0</v>
      </c>
      <c r="E76" s="542">
        <v>0</v>
      </c>
      <c r="F76" s="542"/>
      <c r="G76" s="542">
        <v>4429729</v>
      </c>
    </row>
    <row r="77" spans="1:7" x14ac:dyDescent="0.25">
      <c r="A77" s="541" t="s">
        <v>89</v>
      </c>
      <c r="B77" s="542">
        <v>2827764</v>
      </c>
      <c r="C77" s="542">
        <v>1498670</v>
      </c>
      <c r="D77" s="542">
        <v>390636</v>
      </c>
      <c r="E77" s="542">
        <v>339165</v>
      </c>
      <c r="F77" s="542"/>
      <c r="G77" s="542">
        <v>599293</v>
      </c>
    </row>
    <row r="78" spans="1:7" x14ac:dyDescent="0.25">
      <c r="A78" s="541" t="s">
        <v>91</v>
      </c>
      <c r="B78" s="542">
        <v>3999777</v>
      </c>
      <c r="C78" s="542">
        <v>0</v>
      </c>
      <c r="D78" s="542">
        <v>0</v>
      </c>
      <c r="E78" s="542">
        <v>0</v>
      </c>
      <c r="F78" s="542"/>
      <c r="G78" s="542">
        <v>3999777</v>
      </c>
    </row>
    <row r="79" spans="1:7" x14ac:dyDescent="0.25">
      <c r="A79" s="541" t="s">
        <v>92</v>
      </c>
      <c r="B79" s="542">
        <v>15489221</v>
      </c>
      <c r="C79" s="542">
        <v>0</v>
      </c>
      <c r="D79" s="542">
        <v>5152052</v>
      </c>
      <c r="E79" s="542">
        <v>2700980</v>
      </c>
      <c r="F79" s="542"/>
      <c r="G79" s="542">
        <v>7636189</v>
      </c>
    </row>
    <row r="80" spans="1:7" x14ac:dyDescent="0.25">
      <c r="A80" s="541" t="s">
        <v>94</v>
      </c>
      <c r="B80" s="542">
        <v>388671</v>
      </c>
      <c r="C80" s="542">
        <v>0</v>
      </c>
      <c r="D80" s="542">
        <v>0</v>
      </c>
      <c r="E80" s="542">
        <v>0</v>
      </c>
      <c r="F80" s="542"/>
      <c r="G80" s="542">
        <v>388671</v>
      </c>
    </row>
    <row r="81" spans="1:7" x14ac:dyDescent="0.25">
      <c r="A81" s="541" t="s">
        <v>95</v>
      </c>
      <c r="B81" s="542">
        <v>65296316</v>
      </c>
      <c r="C81" s="542">
        <v>0</v>
      </c>
      <c r="D81" s="542">
        <v>35020</v>
      </c>
      <c r="E81" s="542">
        <v>42464</v>
      </c>
      <c r="F81" s="542"/>
      <c r="G81" s="542">
        <v>65218832</v>
      </c>
    </row>
    <row r="82" spans="1:7" x14ac:dyDescent="0.25">
      <c r="A82" s="541" t="s">
        <v>96</v>
      </c>
      <c r="B82" s="542">
        <v>931115</v>
      </c>
      <c r="C82" s="542">
        <v>0</v>
      </c>
      <c r="D82" s="542">
        <v>35020</v>
      </c>
      <c r="E82" s="542">
        <v>11100</v>
      </c>
      <c r="F82" s="542"/>
      <c r="G82" s="542">
        <v>884995</v>
      </c>
    </row>
    <row r="83" spans="1:7" x14ac:dyDescent="0.25">
      <c r="A83" s="541" t="s">
        <v>97</v>
      </c>
      <c r="B83" s="542">
        <v>64182344</v>
      </c>
      <c r="C83" s="542">
        <v>0</v>
      </c>
      <c r="D83" s="542">
        <v>0</v>
      </c>
      <c r="E83" s="542">
        <v>0</v>
      </c>
      <c r="F83" s="542"/>
      <c r="G83" s="542">
        <v>64182344</v>
      </c>
    </row>
    <row r="84" spans="1:7" x14ac:dyDescent="0.25">
      <c r="A84" s="541" t="s">
        <v>98</v>
      </c>
      <c r="B84" s="542">
        <v>182857</v>
      </c>
      <c r="C84" s="542">
        <v>0</v>
      </c>
      <c r="D84" s="542">
        <v>0</v>
      </c>
      <c r="E84" s="542">
        <v>31364</v>
      </c>
      <c r="F84" s="542"/>
      <c r="G84" s="542">
        <v>151493</v>
      </c>
    </row>
    <row r="85" spans="1:7" x14ac:dyDescent="0.25">
      <c r="A85" s="541" t="s">
        <v>99</v>
      </c>
      <c r="B85" s="542">
        <v>334824386</v>
      </c>
      <c r="C85" s="542">
        <v>0</v>
      </c>
      <c r="D85" s="542">
        <v>313700</v>
      </c>
      <c r="E85" s="542">
        <v>1608966</v>
      </c>
      <c r="F85" s="542"/>
      <c r="G85" s="542">
        <v>332901720</v>
      </c>
    </row>
    <row r="86" spans="1:7" x14ac:dyDescent="0.25">
      <c r="A86" s="541" t="s">
        <v>172</v>
      </c>
      <c r="B86" s="542">
        <v>116257328</v>
      </c>
      <c r="C86" s="542">
        <v>0</v>
      </c>
      <c r="D86" s="542">
        <v>313700</v>
      </c>
      <c r="E86" s="542">
        <v>1608966</v>
      </c>
      <c r="F86" s="542"/>
      <c r="G86" s="542">
        <v>114334662</v>
      </c>
    </row>
    <row r="87" spans="1:7" x14ac:dyDescent="0.25">
      <c r="A87" s="541" t="s">
        <v>103</v>
      </c>
      <c r="B87" s="542">
        <v>140480398</v>
      </c>
      <c r="C87" s="542">
        <v>0</v>
      </c>
      <c r="D87" s="542">
        <v>0</v>
      </c>
      <c r="E87" s="542">
        <v>0</v>
      </c>
      <c r="F87" s="542"/>
      <c r="G87" s="542">
        <v>140480398</v>
      </c>
    </row>
    <row r="88" spans="1:7" x14ac:dyDescent="0.25">
      <c r="A88" s="541" t="s">
        <v>104</v>
      </c>
      <c r="B88" s="542">
        <v>78086660</v>
      </c>
      <c r="C88" s="542">
        <v>0</v>
      </c>
      <c r="D88" s="542">
        <v>0</v>
      </c>
      <c r="E88" s="542">
        <v>0</v>
      </c>
      <c r="F88" s="542"/>
      <c r="G88" s="542">
        <v>78086660</v>
      </c>
    </row>
    <row r="89" spans="1:7" x14ac:dyDescent="0.25">
      <c r="A89" s="541" t="s">
        <v>175</v>
      </c>
      <c r="B89" s="542">
        <v>21597000</v>
      </c>
      <c r="C89" s="542">
        <v>0</v>
      </c>
      <c r="D89" s="542">
        <v>0</v>
      </c>
      <c r="E89" s="542">
        <v>0</v>
      </c>
      <c r="F89" s="542"/>
      <c r="G89" s="542">
        <v>21597000</v>
      </c>
    </row>
    <row r="90" spans="1:7" x14ac:dyDescent="0.25">
      <c r="A90" s="541" t="s">
        <v>176</v>
      </c>
      <c r="B90" s="542">
        <v>21597000</v>
      </c>
      <c r="C90" s="542">
        <v>0</v>
      </c>
      <c r="D90" s="542">
        <v>0</v>
      </c>
      <c r="E90" s="542">
        <v>0</v>
      </c>
      <c r="F90" s="542"/>
      <c r="G90" s="542">
        <v>21597000</v>
      </c>
    </row>
    <row r="91" spans="1:7" x14ac:dyDescent="0.25">
      <c r="A91" s="541" t="s">
        <v>105</v>
      </c>
      <c r="B91" s="542">
        <v>2091154082</v>
      </c>
      <c r="C91" s="542">
        <v>0</v>
      </c>
      <c r="D91" s="542">
        <v>200248971</v>
      </c>
      <c r="E91" s="542">
        <v>0</v>
      </c>
      <c r="F91" s="542"/>
      <c r="G91" s="542">
        <v>1890905111</v>
      </c>
    </row>
    <row r="92" spans="1:7" x14ac:dyDescent="0.25">
      <c r="A92" s="541" t="s">
        <v>186</v>
      </c>
      <c r="B92" s="542">
        <v>4432400</v>
      </c>
      <c r="C92" s="542">
        <v>0</v>
      </c>
      <c r="D92" s="542">
        <v>0</v>
      </c>
      <c r="E92" s="542">
        <v>0</v>
      </c>
      <c r="F92" s="542"/>
      <c r="G92" s="542">
        <v>4432400</v>
      </c>
    </row>
    <row r="93" spans="1:7" x14ac:dyDescent="0.25">
      <c r="A93" s="541" t="s">
        <v>108</v>
      </c>
      <c r="B93" s="542">
        <v>-100000</v>
      </c>
      <c r="C93" s="542">
        <v>0</v>
      </c>
      <c r="D93" s="542">
        <v>-100000</v>
      </c>
      <c r="E93" s="542">
        <v>0</v>
      </c>
      <c r="F93" s="542"/>
      <c r="G93" s="542">
        <v>0</v>
      </c>
    </row>
    <row r="94" spans="1:7" x14ac:dyDescent="0.25">
      <c r="A94" s="541" t="s">
        <v>109</v>
      </c>
      <c r="B94" s="542">
        <v>2086821682</v>
      </c>
      <c r="C94" s="542">
        <v>0</v>
      </c>
      <c r="D94" s="542">
        <v>200348971</v>
      </c>
      <c r="E94" s="542">
        <v>0</v>
      </c>
      <c r="F94" s="542"/>
      <c r="G94" s="542">
        <v>1886472711</v>
      </c>
    </row>
    <row r="95" spans="1:7" x14ac:dyDescent="0.25">
      <c r="A95" s="541" t="s">
        <v>111</v>
      </c>
      <c r="B95" s="542">
        <v>23329607</v>
      </c>
      <c r="C95" s="542">
        <v>0</v>
      </c>
      <c r="D95" s="542">
        <v>0</v>
      </c>
      <c r="E95" s="542">
        <v>0</v>
      </c>
      <c r="F95" s="542"/>
      <c r="G95" s="542">
        <v>23329607</v>
      </c>
    </row>
    <row r="96" spans="1:7" x14ac:dyDescent="0.25">
      <c r="A96" s="541" t="s">
        <v>178</v>
      </c>
      <c r="B96" s="542">
        <v>23329607</v>
      </c>
      <c r="C96" s="542">
        <v>0</v>
      </c>
      <c r="D96" s="542">
        <v>0</v>
      </c>
      <c r="E96" s="542">
        <v>0</v>
      </c>
      <c r="F96" s="542"/>
      <c r="G96" s="542">
        <v>23329607</v>
      </c>
    </row>
    <row r="97" spans="1:9" x14ac:dyDescent="0.25">
      <c r="A97" s="541" t="s">
        <v>344</v>
      </c>
      <c r="B97" s="542">
        <v>367340267</v>
      </c>
      <c r="C97" s="542">
        <v>-27002410</v>
      </c>
      <c r="D97" s="542">
        <v>-1006181003</v>
      </c>
      <c r="E97" s="542">
        <v>385514117</v>
      </c>
      <c r="F97" s="542"/>
      <c r="G97" s="542">
        <v>1015009563</v>
      </c>
    </row>
    <row r="98" spans="1:9" x14ac:dyDescent="0.25">
      <c r="A98" s="541" t="s">
        <v>115</v>
      </c>
      <c r="B98" s="542">
        <v>2725000</v>
      </c>
      <c r="C98" s="542">
        <v>0</v>
      </c>
      <c r="D98" s="542">
        <v>0</v>
      </c>
      <c r="E98" s="542">
        <v>2725000</v>
      </c>
      <c r="F98" s="542"/>
      <c r="G98" s="542">
        <v>0</v>
      </c>
    </row>
    <row r="99" spans="1:9" x14ac:dyDescent="0.25">
      <c r="A99" s="541" t="s">
        <v>181</v>
      </c>
      <c r="B99" s="542">
        <v>2725000</v>
      </c>
      <c r="C99" s="542">
        <v>0</v>
      </c>
      <c r="D99" s="542">
        <v>0</v>
      </c>
      <c r="E99" s="542">
        <v>2725000</v>
      </c>
      <c r="F99" s="542"/>
      <c r="G99" s="542">
        <v>0</v>
      </c>
    </row>
    <row r="100" spans="1:9" x14ac:dyDescent="0.25">
      <c r="A100" s="541" t="s">
        <v>432</v>
      </c>
      <c r="B100" s="542">
        <v>2725000</v>
      </c>
      <c r="C100" s="542">
        <v>0</v>
      </c>
      <c r="D100" s="542">
        <v>0</v>
      </c>
      <c r="E100" s="542">
        <v>2725000</v>
      </c>
      <c r="F100" s="542"/>
      <c r="G100" s="542">
        <v>0</v>
      </c>
    </row>
    <row r="101" spans="1:9" x14ac:dyDescent="0.25">
      <c r="A101" s="541" t="s">
        <v>116</v>
      </c>
      <c r="B101" s="542">
        <v>0</v>
      </c>
      <c r="C101" s="542">
        <v>0</v>
      </c>
      <c r="D101" s="542">
        <v>0</v>
      </c>
      <c r="E101" s="542">
        <v>0</v>
      </c>
      <c r="F101" s="542"/>
      <c r="G101" s="542">
        <v>0</v>
      </c>
    </row>
    <row r="102" spans="1:9" x14ac:dyDescent="0.25">
      <c r="A102" s="541" t="s">
        <v>349</v>
      </c>
      <c r="B102" s="542">
        <v>370065267</v>
      </c>
      <c r="C102" s="542">
        <v>-27002410</v>
      </c>
      <c r="D102" s="542">
        <v>-1006181003</v>
      </c>
      <c r="E102" s="542">
        <v>388239117</v>
      </c>
      <c r="F102" s="542"/>
      <c r="G102" s="542">
        <v>1015009563</v>
      </c>
    </row>
    <row r="103" spans="1:9" x14ac:dyDescent="0.25">
      <c r="A103" s="541" t="s">
        <v>350</v>
      </c>
      <c r="B103" s="542">
        <v>370065267</v>
      </c>
      <c r="C103" s="542">
        <v>-27002410</v>
      </c>
      <c r="D103" s="542">
        <v>-1006181003</v>
      </c>
      <c r="E103" s="542">
        <v>388239117</v>
      </c>
      <c r="F103" s="542"/>
      <c r="G103" s="542">
        <v>1015009563</v>
      </c>
    </row>
    <row r="104" spans="1:9" x14ac:dyDescent="0.25">
      <c r="A104" s="541" t="s">
        <v>117</v>
      </c>
      <c r="B104" s="542">
        <v>0</v>
      </c>
      <c r="C104" s="542">
        <v>0</v>
      </c>
      <c r="D104" s="542">
        <v>0</v>
      </c>
      <c r="E104" s="542">
        <v>0</v>
      </c>
      <c r="F104" s="542"/>
      <c r="G104" s="542">
        <v>0</v>
      </c>
    </row>
    <row r="105" spans="1:9" x14ac:dyDescent="0.25">
      <c r="A105" s="541" t="s">
        <v>351</v>
      </c>
      <c r="B105" s="542">
        <v>370065267</v>
      </c>
      <c r="C105" s="542">
        <v>-27002410</v>
      </c>
      <c r="D105" s="542">
        <v>-1006181003</v>
      </c>
      <c r="E105" s="542">
        <v>388239117</v>
      </c>
      <c r="F105" s="542"/>
      <c r="G105" s="542">
        <v>1015009563</v>
      </c>
    </row>
    <row r="106" spans="1:9" x14ac:dyDescent="0.25">
      <c r="A106" s="541" t="s">
        <v>118</v>
      </c>
      <c r="B106" s="542">
        <v>0</v>
      </c>
      <c r="C106" s="542">
        <v>0</v>
      </c>
      <c r="D106" s="542">
        <v>0</v>
      </c>
      <c r="E106" s="542">
        <v>0</v>
      </c>
      <c r="F106" s="542"/>
      <c r="G106" s="542">
        <v>0</v>
      </c>
      <c r="I106" s="188"/>
    </row>
    <row r="107" spans="1:9" x14ac:dyDescent="0.25">
      <c r="A107" s="541" t="s">
        <v>352</v>
      </c>
      <c r="B107" s="542">
        <v>370065267</v>
      </c>
      <c r="C107" s="542">
        <v>-27002410</v>
      </c>
      <c r="D107" s="542">
        <v>-1006181003</v>
      </c>
      <c r="E107" s="542">
        <v>388239117</v>
      </c>
      <c r="F107" s="542"/>
      <c r="G107" s="542">
        <v>1015009563</v>
      </c>
    </row>
    <row r="108" spans="1:9" x14ac:dyDescent="0.25">
      <c r="A108" s="541" t="s">
        <v>119</v>
      </c>
      <c r="B108" s="542">
        <v>0</v>
      </c>
      <c r="C108" s="542">
        <v>0</v>
      </c>
      <c r="D108" s="542">
        <v>0</v>
      </c>
      <c r="E108" s="542">
        <v>0</v>
      </c>
      <c r="F108" s="542"/>
      <c r="G108" s="542">
        <v>0</v>
      </c>
    </row>
    <row r="109" spans="1:9" x14ac:dyDescent="0.25">
      <c r="A109" s="541" t="s">
        <v>120</v>
      </c>
      <c r="B109" s="542">
        <v>0</v>
      </c>
      <c r="C109" s="542">
        <v>0</v>
      </c>
      <c r="D109" s="542">
        <v>0</v>
      </c>
      <c r="E109" s="542">
        <v>0</v>
      </c>
      <c r="F109" s="542"/>
      <c r="G109" s="542">
        <v>0</v>
      </c>
    </row>
    <row r="110" spans="1:9" x14ac:dyDescent="0.25">
      <c r="A110" s="541" t="s">
        <v>121</v>
      </c>
      <c r="B110" s="542">
        <v>0</v>
      </c>
      <c r="C110" s="542">
        <v>0</v>
      </c>
      <c r="D110" s="542">
        <v>0</v>
      </c>
      <c r="E110" s="542">
        <v>0</v>
      </c>
      <c r="F110" s="542"/>
      <c r="G110" s="542">
        <v>0</v>
      </c>
    </row>
    <row r="111" spans="1:9" x14ac:dyDescent="0.25">
      <c r="A111" s="541" t="s">
        <v>122</v>
      </c>
      <c r="B111" s="542">
        <v>0</v>
      </c>
      <c r="C111" s="542">
        <v>0</v>
      </c>
      <c r="D111" s="542">
        <v>0</v>
      </c>
      <c r="E111" s="542">
        <v>0</v>
      </c>
      <c r="F111" s="542"/>
      <c r="G111" s="542">
        <v>0</v>
      </c>
    </row>
    <row r="112" spans="1:9" x14ac:dyDescent="0.25">
      <c r="A112" s="541" t="s">
        <v>123</v>
      </c>
      <c r="B112" s="542">
        <v>0</v>
      </c>
      <c r="C112" s="542">
        <v>0</v>
      </c>
      <c r="D112" s="542">
        <v>0</v>
      </c>
      <c r="E112" s="542">
        <v>0</v>
      </c>
      <c r="F112" s="542"/>
      <c r="G112" s="542">
        <v>0</v>
      </c>
    </row>
    <row r="113" spans="4:7" x14ac:dyDescent="0.25">
      <c r="D113" s="388"/>
      <c r="G113" s="390"/>
    </row>
    <row r="114" spans="4:7" x14ac:dyDescent="0.25">
      <c r="D114" s="388"/>
      <c r="G114" s="390"/>
    </row>
    <row r="115" spans="4:7" x14ac:dyDescent="0.25">
      <c r="D115" s="388"/>
      <c r="G115" s="390"/>
    </row>
    <row r="116" spans="4:7" x14ac:dyDescent="0.25">
      <c r="D116" s="388"/>
      <c r="G116" s="390"/>
    </row>
    <row r="117" spans="4:7" x14ac:dyDescent="0.25">
      <c r="D117" s="388"/>
      <c r="G117" s="390"/>
    </row>
    <row r="118" spans="4:7" x14ac:dyDescent="0.25">
      <c r="D118" s="388"/>
      <c r="G118" s="390"/>
    </row>
    <row r="119" spans="4:7" x14ac:dyDescent="0.25">
      <c r="D119" s="388"/>
      <c r="G119" s="390"/>
    </row>
    <row r="120" spans="4:7" x14ac:dyDescent="0.25">
      <c r="D120" s="388"/>
      <c r="G120" s="390"/>
    </row>
    <row r="121" spans="4:7" x14ac:dyDescent="0.25">
      <c r="D121" s="388"/>
      <c r="G121" s="390"/>
    </row>
    <row r="122" spans="4:7" x14ac:dyDescent="0.25">
      <c r="D122" s="388"/>
      <c r="G122" s="390"/>
    </row>
    <row r="123" spans="4:7" x14ac:dyDescent="0.25">
      <c r="D123" s="388"/>
      <c r="G123" s="390"/>
    </row>
    <row r="124" spans="4:7" x14ac:dyDescent="0.25">
      <c r="D124" s="373"/>
      <c r="G124" s="390"/>
    </row>
    <row r="125" spans="4:7" x14ac:dyDescent="0.25">
      <c r="D125" s="373"/>
      <c r="G125" s="390"/>
    </row>
    <row r="126" spans="4:7" x14ac:dyDescent="0.25">
      <c r="D126" s="373"/>
      <c r="G126" s="390"/>
    </row>
    <row r="127" spans="4:7" x14ac:dyDescent="0.25">
      <c r="D127" s="373"/>
      <c r="G127" s="390"/>
    </row>
    <row r="128" spans="4:7" x14ac:dyDescent="0.25">
      <c r="D128" s="373"/>
      <c r="G128" s="390"/>
    </row>
    <row r="129" spans="7:7" x14ac:dyDescent="0.25">
      <c r="G129" s="390"/>
    </row>
    <row r="130" spans="7:7" x14ac:dyDescent="0.25">
      <c r="G130" s="390"/>
    </row>
    <row r="131" spans="7:7" x14ac:dyDescent="0.25">
      <c r="G131" s="390"/>
    </row>
    <row r="132" spans="7:7" x14ac:dyDescent="0.25">
      <c r="G132" s="390"/>
    </row>
    <row r="133" spans="7:7" x14ac:dyDescent="0.25">
      <c r="G133" s="390"/>
    </row>
    <row r="134" spans="7:7" x14ac:dyDescent="0.25">
      <c r="G134" s="390"/>
    </row>
    <row r="135" spans="7:7" x14ac:dyDescent="0.25">
      <c r="G135" s="390"/>
    </row>
    <row r="136" spans="7:7" x14ac:dyDescent="0.25">
      <c r="G136" s="390"/>
    </row>
    <row r="137" spans="7:7" x14ac:dyDescent="0.25">
      <c r="G137" s="390"/>
    </row>
    <row r="138" spans="7:7" x14ac:dyDescent="0.25">
      <c r="G138" s="390"/>
    </row>
    <row r="139" spans="7:7" x14ac:dyDescent="0.25">
      <c r="G139" s="390"/>
    </row>
    <row r="140" spans="7:7" x14ac:dyDescent="0.25">
      <c r="G140" s="390"/>
    </row>
    <row r="141" spans="7:7" x14ac:dyDescent="0.25">
      <c r="G141" s="390"/>
    </row>
    <row r="142" spans="7:7" x14ac:dyDescent="0.25">
      <c r="G142" s="390"/>
    </row>
    <row r="143" spans="7:7" x14ac:dyDescent="0.25">
      <c r="G143" s="390"/>
    </row>
    <row r="144" spans="7:7" x14ac:dyDescent="0.25">
      <c r="G144" s="390"/>
    </row>
    <row r="145" spans="7:7" x14ac:dyDescent="0.25">
      <c r="G145" s="390"/>
    </row>
    <row r="146" spans="7:7" x14ac:dyDescent="0.25">
      <c r="G146" s="390"/>
    </row>
    <row r="147" spans="7:7" x14ac:dyDescent="0.25">
      <c r="G147" s="390"/>
    </row>
    <row r="148" spans="7:7" x14ac:dyDescent="0.25">
      <c r="G148" s="390"/>
    </row>
    <row r="149" spans="7:7" x14ac:dyDescent="0.25">
      <c r="G149" s="390"/>
    </row>
    <row r="150" spans="7:7" x14ac:dyDescent="0.25">
      <c r="G150" s="390"/>
    </row>
    <row r="151" spans="7:7" x14ac:dyDescent="0.25">
      <c r="G151" s="390"/>
    </row>
    <row r="152" spans="7:7" x14ac:dyDescent="0.25">
      <c r="G152" s="390"/>
    </row>
    <row r="153" spans="7:7" x14ac:dyDescent="0.25">
      <c r="G153" s="390"/>
    </row>
    <row r="154" spans="7:7" x14ac:dyDescent="0.25">
      <c r="G154" s="390"/>
    </row>
    <row r="155" spans="7:7" x14ac:dyDescent="0.25">
      <c r="G155" s="390"/>
    </row>
    <row r="156" spans="7:7" x14ac:dyDescent="0.25">
      <c r="G156" s="390"/>
    </row>
    <row r="157" spans="7:7" x14ac:dyDescent="0.25">
      <c r="G157" s="390"/>
    </row>
    <row r="158" spans="7:7" x14ac:dyDescent="0.25">
      <c r="G158" s="390"/>
    </row>
    <row r="159" spans="7:7" x14ac:dyDescent="0.25">
      <c r="G159" s="390"/>
    </row>
    <row r="160" spans="7:7" x14ac:dyDescent="0.25">
      <c r="G160" s="390"/>
    </row>
    <row r="161" spans="7:7" x14ac:dyDescent="0.25">
      <c r="G161" s="390"/>
    </row>
    <row r="162" spans="7:7" x14ac:dyDescent="0.25">
      <c r="G162" s="390"/>
    </row>
    <row r="163" spans="7:7" x14ac:dyDescent="0.25">
      <c r="G163" s="390"/>
    </row>
    <row r="164" spans="7:7" x14ac:dyDescent="0.25">
      <c r="G164" s="390"/>
    </row>
    <row r="165" spans="7:7" x14ac:dyDescent="0.25">
      <c r="G165" s="390"/>
    </row>
    <row r="166" spans="7:7" x14ac:dyDescent="0.25">
      <c r="G166" s="390"/>
    </row>
    <row r="167" spans="7:7" x14ac:dyDescent="0.25">
      <c r="G167" s="390"/>
    </row>
    <row r="168" spans="7:7" x14ac:dyDescent="0.25">
      <c r="G168" s="390"/>
    </row>
    <row r="169" spans="7:7" x14ac:dyDescent="0.25">
      <c r="G169" s="390"/>
    </row>
    <row r="170" spans="7:7" x14ac:dyDescent="0.25">
      <c r="G170" s="390"/>
    </row>
    <row r="171" spans="7:7" x14ac:dyDescent="0.25">
      <c r="G171" s="390"/>
    </row>
    <row r="172" spans="7:7" x14ac:dyDescent="0.25">
      <c r="G172" s="390"/>
    </row>
    <row r="173" spans="7:7" x14ac:dyDescent="0.25">
      <c r="G173" s="390"/>
    </row>
    <row r="174" spans="7:7" x14ac:dyDescent="0.25">
      <c r="G174" s="390"/>
    </row>
    <row r="175" spans="7:7" x14ac:dyDescent="0.25">
      <c r="G175" s="390"/>
    </row>
    <row r="176" spans="7:7" x14ac:dyDescent="0.25">
      <c r="G176" s="390"/>
    </row>
  </sheetData>
  <mergeCells count="2">
    <mergeCell ref="A1:A2"/>
    <mergeCell ref="B1:B2"/>
  </mergeCells>
  <phoneticPr fontId="4" type="noConversion"/>
  <pageMargins left="0.7" right="0.7" top="0.75" bottom="0.75" header="0.3" footer="0.3"/>
  <pageSetup paperSize="9" orientation="portrait" r:id="rId1"/>
  <legacy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rgb="FFFFC000"/>
  </sheetPr>
  <dimension ref="A1:H124"/>
  <sheetViews>
    <sheetView workbookViewId="0">
      <selection sqref="A1:A2"/>
    </sheetView>
  </sheetViews>
  <sheetFormatPr defaultColWidth="9.08984375" defaultRowHeight="12.5" x14ac:dyDescent="0.25"/>
  <cols>
    <col min="1" max="7" width="21.453125" customWidth="1"/>
    <col min="8" max="8" width="19.6328125" customWidth="1"/>
    <col min="9" max="9" width="6.1796875" customWidth="1"/>
    <col min="255" max="261" width="21.453125" customWidth="1"/>
    <col min="511" max="517" width="21.453125" customWidth="1"/>
    <col min="767" max="773" width="21.453125" customWidth="1"/>
    <col min="1023" max="1029" width="21.453125" customWidth="1"/>
    <col min="1279" max="1285" width="21.453125" customWidth="1"/>
    <col min="1535" max="1541" width="21.453125" customWidth="1"/>
    <col min="1791" max="1797" width="21.453125" customWidth="1"/>
    <col min="2047" max="2053" width="21.453125" customWidth="1"/>
    <col min="2303" max="2309" width="21.453125" customWidth="1"/>
    <col min="2559" max="2565" width="21.453125" customWidth="1"/>
    <col min="2815" max="2821" width="21.453125" customWidth="1"/>
    <col min="3071" max="3077" width="21.453125" customWidth="1"/>
    <col min="3327" max="3333" width="21.453125" customWidth="1"/>
    <col min="3583" max="3589" width="21.453125" customWidth="1"/>
    <col min="3839" max="3845" width="21.453125" customWidth="1"/>
    <col min="4095" max="4101" width="21.453125" customWidth="1"/>
    <col min="4351" max="4357" width="21.453125" customWidth="1"/>
    <col min="4607" max="4613" width="21.453125" customWidth="1"/>
    <col min="4863" max="4869" width="21.453125" customWidth="1"/>
    <col min="5119" max="5125" width="21.453125" customWidth="1"/>
    <col min="5375" max="5381" width="21.453125" customWidth="1"/>
    <col min="5631" max="5637" width="21.453125" customWidth="1"/>
    <col min="5887" max="5893" width="21.453125" customWidth="1"/>
    <col min="6143" max="6149" width="21.453125" customWidth="1"/>
    <col min="6399" max="6405" width="21.453125" customWidth="1"/>
    <col min="6655" max="6661" width="21.453125" customWidth="1"/>
    <col min="6911" max="6917" width="21.453125" customWidth="1"/>
    <col min="7167" max="7173" width="21.453125" customWidth="1"/>
    <col min="7423" max="7429" width="21.453125" customWidth="1"/>
    <col min="7679" max="7685" width="21.453125" customWidth="1"/>
    <col min="7935" max="7941" width="21.453125" customWidth="1"/>
    <col min="8191" max="8197" width="21.453125" customWidth="1"/>
    <col min="8447" max="8453" width="21.453125" customWidth="1"/>
    <col min="8703" max="8709" width="21.453125" customWidth="1"/>
    <col min="8959" max="8965" width="21.453125" customWidth="1"/>
    <col min="9215" max="9221" width="21.453125" customWidth="1"/>
    <col min="9471" max="9477" width="21.453125" customWidth="1"/>
    <col min="9727" max="9733" width="21.453125" customWidth="1"/>
    <col min="9983" max="9989" width="21.453125" customWidth="1"/>
    <col min="10239" max="10245" width="21.453125" customWidth="1"/>
    <col min="10495" max="10501" width="21.453125" customWidth="1"/>
    <col min="10751" max="10757" width="21.453125" customWidth="1"/>
    <col min="11007" max="11013" width="21.453125" customWidth="1"/>
    <col min="11263" max="11269" width="21.453125" customWidth="1"/>
    <col min="11519" max="11525" width="21.453125" customWidth="1"/>
    <col min="11775" max="11781" width="21.453125" customWidth="1"/>
    <col min="12031" max="12037" width="21.453125" customWidth="1"/>
    <col min="12287" max="12293" width="21.453125" customWidth="1"/>
    <col min="12543" max="12549" width="21.453125" customWidth="1"/>
    <col min="12799" max="12805" width="21.453125" customWidth="1"/>
    <col min="13055" max="13061" width="21.453125" customWidth="1"/>
    <col min="13311" max="13317" width="21.453125" customWidth="1"/>
    <col min="13567" max="13573" width="21.453125" customWidth="1"/>
    <col min="13823" max="13829" width="21.453125" customWidth="1"/>
    <col min="14079" max="14085" width="21.453125" customWidth="1"/>
    <col min="14335" max="14341" width="21.453125" customWidth="1"/>
    <col min="14591" max="14597" width="21.453125" customWidth="1"/>
    <col min="14847" max="14853" width="21.453125" customWidth="1"/>
    <col min="15103" max="15109" width="21.453125" customWidth="1"/>
    <col min="15359" max="15365" width="21.453125" customWidth="1"/>
    <col min="15615" max="15621" width="21.453125" customWidth="1"/>
    <col min="15871" max="15877" width="21.453125" customWidth="1"/>
    <col min="16127" max="16133" width="21.453125" customWidth="1"/>
  </cols>
  <sheetData>
    <row r="1" spans="1:8" x14ac:dyDescent="0.25">
      <c r="A1" s="525" t="s">
        <v>0</v>
      </c>
      <c r="B1" s="525" t="s">
        <v>1</v>
      </c>
      <c r="C1" s="498" t="s">
        <v>515</v>
      </c>
      <c r="D1" s="403" t="s">
        <v>468</v>
      </c>
      <c r="E1" s="403" t="s">
        <v>469</v>
      </c>
      <c r="F1" s="403" t="s">
        <v>470</v>
      </c>
      <c r="G1" s="492" t="s">
        <v>471</v>
      </c>
      <c r="H1" s="492" t="s">
        <v>516</v>
      </c>
    </row>
    <row r="2" spans="1:8" x14ac:dyDescent="0.25">
      <c r="A2" s="525" t="s">
        <v>0</v>
      </c>
      <c r="B2" s="525" t="s">
        <v>1</v>
      </c>
      <c r="C2" s="498" t="s">
        <v>416</v>
      </c>
      <c r="D2" s="403" t="s">
        <v>417</v>
      </c>
      <c r="E2" s="403" t="s">
        <v>418</v>
      </c>
      <c r="F2" s="403" t="s">
        <v>2</v>
      </c>
      <c r="G2" s="492" t="s">
        <v>472</v>
      </c>
      <c r="H2" s="492" t="s">
        <v>517</v>
      </c>
    </row>
    <row r="3" spans="1:8" x14ac:dyDescent="0.25">
      <c r="A3" s="457" t="s">
        <v>281</v>
      </c>
      <c r="B3" s="458">
        <v>403824585</v>
      </c>
      <c r="C3" s="493">
        <v>-97240965</v>
      </c>
      <c r="D3" s="458">
        <v>178151427</v>
      </c>
      <c r="E3" s="458">
        <v>203272430</v>
      </c>
      <c r="F3" s="458">
        <v>82634140</v>
      </c>
      <c r="G3" s="458">
        <v>66345993</v>
      </c>
      <c r="H3" s="458">
        <v>-29338440</v>
      </c>
    </row>
    <row r="4" spans="1:8" x14ac:dyDescent="0.25">
      <c r="A4" s="457" t="s">
        <v>4</v>
      </c>
      <c r="B4" s="458">
        <v>5010013173</v>
      </c>
      <c r="C4" s="493">
        <v>0</v>
      </c>
      <c r="D4" s="458">
        <v>2132386788</v>
      </c>
      <c r="E4" s="458">
        <v>2034571274</v>
      </c>
      <c r="F4" s="458">
        <v>475333537</v>
      </c>
      <c r="G4" s="458">
        <v>149727557</v>
      </c>
      <c r="H4" s="458">
        <v>217994017</v>
      </c>
    </row>
    <row r="5" spans="1:8" x14ac:dyDescent="0.25">
      <c r="A5" s="457" t="s">
        <v>5</v>
      </c>
      <c r="B5" s="458">
        <v>2053210238</v>
      </c>
      <c r="C5" s="493">
        <v>0</v>
      </c>
      <c r="D5" s="458">
        <v>1067896866</v>
      </c>
      <c r="E5" s="458">
        <v>963477491</v>
      </c>
      <c r="F5" s="458">
        <v>159406</v>
      </c>
      <c r="G5" s="458">
        <v>73111</v>
      </c>
      <c r="H5" s="458">
        <v>21603364</v>
      </c>
    </row>
    <row r="6" spans="1:8" x14ac:dyDescent="0.25">
      <c r="A6" s="457" t="s">
        <v>6</v>
      </c>
      <c r="B6" s="458">
        <v>2058090</v>
      </c>
      <c r="C6" s="493">
        <v>0</v>
      </c>
      <c r="D6" s="458">
        <v>955454</v>
      </c>
      <c r="E6" s="458">
        <v>1102636</v>
      </c>
      <c r="F6" s="458">
        <v>0</v>
      </c>
      <c r="G6" s="458">
        <v>0</v>
      </c>
      <c r="H6" s="458">
        <v>0</v>
      </c>
    </row>
    <row r="7" spans="1:8" x14ac:dyDescent="0.25">
      <c r="A7" s="457" t="s">
        <v>8</v>
      </c>
      <c r="B7" s="458">
        <v>1958261600</v>
      </c>
      <c r="C7" s="493">
        <v>0</v>
      </c>
      <c r="D7" s="458">
        <v>1018572682</v>
      </c>
      <c r="E7" s="458">
        <v>917853037</v>
      </c>
      <c r="F7" s="458">
        <v>159406</v>
      </c>
      <c r="G7" s="458">
        <v>73111</v>
      </c>
      <c r="H7" s="458">
        <v>21603364</v>
      </c>
    </row>
    <row r="8" spans="1:8" x14ac:dyDescent="0.25">
      <c r="A8" s="457" t="s">
        <v>9</v>
      </c>
      <c r="B8" s="458">
        <v>41752279</v>
      </c>
      <c r="C8" s="493">
        <v>0</v>
      </c>
      <c r="D8" s="458">
        <v>22032790</v>
      </c>
      <c r="E8" s="458">
        <v>19719489</v>
      </c>
      <c r="F8" s="458">
        <v>0</v>
      </c>
      <c r="G8" s="458">
        <v>0</v>
      </c>
      <c r="H8" s="458">
        <v>0</v>
      </c>
    </row>
    <row r="9" spans="1:8" x14ac:dyDescent="0.25">
      <c r="A9" s="457" t="s">
        <v>10</v>
      </c>
      <c r="B9" s="458">
        <v>51138269</v>
      </c>
      <c r="C9" s="493">
        <v>0</v>
      </c>
      <c r="D9" s="458">
        <v>26335940</v>
      </c>
      <c r="E9" s="458">
        <v>24802329</v>
      </c>
      <c r="F9" s="458">
        <v>0</v>
      </c>
      <c r="G9" s="458">
        <v>0</v>
      </c>
      <c r="H9" s="458">
        <v>0</v>
      </c>
    </row>
    <row r="10" spans="1:8" x14ac:dyDescent="0.25">
      <c r="A10" s="457" t="s">
        <v>11</v>
      </c>
      <c r="B10" s="458">
        <v>2956802935</v>
      </c>
      <c r="C10" s="493">
        <v>0</v>
      </c>
      <c r="D10" s="458">
        <v>1064489922</v>
      </c>
      <c r="E10" s="458">
        <v>1071093783</v>
      </c>
      <c r="F10" s="458">
        <v>475174131</v>
      </c>
      <c r="G10" s="458">
        <v>149654446</v>
      </c>
      <c r="H10" s="458">
        <v>196390653</v>
      </c>
    </row>
    <row r="11" spans="1:8" x14ac:dyDescent="0.25">
      <c r="A11" s="457" t="s">
        <v>12</v>
      </c>
      <c r="B11" s="458">
        <v>1379032528</v>
      </c>
      <c r="C11" s="493">
        <v>0</v>
      </c>
      <c r="D11" s="458">
        <v>661987902</v>
      </c>
      <c r="E11" s="458">
        <v>695663514</v>
      </c>
      <c r="F11" s="458">
        <v>-66274</v>
      </c>
      <c r="G11" s="458">
        <v>109</v>
      </c>
      <c r="H11" s="458">
        <v>21447277</v>
      </c>
    </row>
    <row r="12" spans="1:8" x14ac:dyDescent="0.25">
      <c r="A12" s="457" t="s">
        <v>13</v>
      </c>
      <c r="B12" s="458">
        <v>24354091</v>
      </c>
      <c r="C12" s="493">
        <v>0</v>
      </c>
      <c r="D12" s="458">
        <v>0</v>
      </c>
      <c r="E12" s="458">
        <v>909091</v>
      </c>
      <c r="F12" s="458">
        <v>0</v>
      </c>
      <c r="G12" s="458">
        <v>0</v>
      </c>
      <c r="H12" s="458">
        <v>23445000</v>
      </c>
    </row>
    <row r="13" spans="1:8" x14ac:dyDescent="0.25">
      <c r="A13" s="457" t="s">
        <v>14</v>
      </c>
      <c r="B13" s="458">
        <v>562613838</v>
      </c>
      <c r="C13" s="493">
        <v>0</v>
      </c>
      <c r="D13" s="458">
        <v>216898827</v>
      </c>
      <c r="E13" s="458">
        <v>193123678</v>
      </c>
      <c r="F13" s="458">
        <v>113608690</v>
      </c>
      <c r="G13" s="458">
        <v>16382364</v>
      </c>
      <c r="H13" s="458">
        <v>22600279</v>
      </c>
    </row>
    <row r="14" spans="1:8" x14ac:dyDescent="0.25">
      <c r="A14" s="457" t="s">
        <v>15</v>
      </c>
      <c r="B14" s="458">
        <v>17189232</v>
      </c>
      <c r="C14" s="493">
        <v>0</v>
      </c>
      <c r="D14" s="458">
        <v>8418910</v>
      </c>
      <c r="E14" s="458">
        <v>7438822</v>
      </c>
      <c r="F14" s="458">
        <v>1330000</v>
      </c>
      <c r="G14" s="458">
        <v>1500</v>
      </c>
      <c r="H14" s="458">
        <v>0</v>
      </c>
    </row>
    <row r="15" spans="1:8" x14ac:dyDescent="0.25">
      <c r="A15" s="457" t="s">
        <v>16</v>
      </c>
      <c r="B15" s="458">
        <v>351859227</v>
      </c>
      <c r="C15" s="493">
        <v>0</v>
      </c>
      <c r="D15" s="458">
        <v>114457004</v>
      </c>
      <c r="E15" s="458">
        <v>108504126</v>
      </c>
      <c r="F15" s="458">
        <v>0</v>
      </c>
      <c r="G15" s="458">
        <v>0</v>
      </c>
      <c r="H15" s="458">
        <v>128898097</v>
      </c>
    </row>
    <row r="16" spans="1:8" x14ac:dyDescent="0.25">
      <c r="A16" s="457" t="s">
        <v>140</v>
      </c>
      <c r="B16" s="458">
        <v>493572188</v>
      </c>
      <c r="C16" s="493">
        <v>0</v>
      </c>
      <c r="D16" s="458">
        <v>0</v>
      </c>
      <c r="E16" s="458">
        <v>0</v>
      </c>
      <c r="F16" s="458">
        <v>360301715</v>
      </c>
      <c r="G16" s="458">
        <v>133270473</v>
      </c>
      <c r="H16" s="458">
        <v>0</v>
      </c>
    </row>
    <row r="17" spans="1:8" x14ac:dyDescent="0.25">
      <c r="A17" s="457" t="s">
        <v>315</v>
      </c>
      <c r="B17" s="458">
        <v>128181831</v>
      </c>
      <c r="C17" s="493">
        <v>0</v>
      </c>
      <c r="D17" s="458">
        <v>62727279</v>
      </c>
      <c r="E17" s="458">
        <v>65454552</v>
      </c>
      <c r="F17" s="458">
        <v>0</v>
      </c>
      <c r="G17" s="458">
        <v>0</v>
      </c>
      <c r="H17" s="458">
        <v>0</v>
      </c>
    </row>
    <row r="18" spans="1:8" x14ac:dyDescent="0.25">
      <c r="A18" s="457" t="s">
        <v>18</v>
      </c>
      <c r="B18" s="458">
        <v>2405856258</v>
      </c>
      <c r="C18" s="493">
        <v>0</v>
      </c>
      <c r="D18" s="458">
        <v>1243215452</v>
      </c>
      <c r="E18" s="458">
        <v>1123967715</v>
      </c>
      <c r="F18" s="458">
        <v>0</v>
      </c>
      <c r="G18" s="458">
        <v>0</v>
      </c>
      <c r="H18" s="458">
        <v>38673091</v>
      </c>
    </row>
    <row r="19" spans="1:8" x14ac:dyDescent="0.25">
      <c r="A19" s="457" t="s">
        <v>19</v>
      </c>
      <c r="B19" s="458">
        <v>2405856258</v>
      </c>
      <c r="C19" s="493">
        <v>0</v>
      </c>
      <c r="D19" s="458">
        <v>1243215452</v>
      </c>
      <c r="E19" s="458">
        <v>1123967715</v>
      </c>
      <c r="F19" s="458">
        <v>0</v>
      </c>
      <c r="G19" s="458">
        <v>0</v>
      </c>
      <c r="H19" s="458">
        <v>38673091</v>
      </c>
    </row>
    <row r="20" spans="1:8" x14ac:dyDescent="0.25">
      <c r="A20" s="457" t="s">
        <v>20</v>
      </c>
      <c r="B20" s="458">
        <v>2604156915</v>
      </c>
      <c r="C20" s="493">
        <v>0</v>
      </c>
      <c r="D20" s="458">
        <v>889171336</v>
      </c>
      <c r="E20" s="458">
        <v>910603559</v>
      </c>
      <c r="F20" s="458">
        <v>475333537</v>
      </c>
      <c r="G20" s="458">
        <v>149727557</v>
      </c>
      <c r="H20" s="458">
        <v>179320926</v>
      </c>
    </row>
    <row r="21" spans="1:8" x14ac:dyDescent="0.25">
      <c r="A21" s="457" t="s">
        <v>21</v>
      </c>
      <c r="B21" s="458">
        <v>2200332330</v>
      </c>
      <c r="C21" s="493">
        <v>97240965</v>
      </c>
      <c r="D21" s="458">
        <v>711019909</v>
      </c>
      <c r="E21" s="458">
        <v>707331129</v>
      </c>
      <c r="F21" s="458">
        <v>392699397</v>
      </c>
      <c r="G21" s="458">
        <v>83381564</v>
      </c>
      <c r="H21" s="458">
        <v>208659366</v>
      </c>
    </row>
    <row r="22" spans="1:8" x14ac:dyDescent="0.25">
      <c r="A22" s="457" t="s">
        <v>23</v>
      </c>
      <c r="B22" s="458">
        <v>961809610</v>
      </c>
      <c r="C22" s="493">
        <v>33875500</v>
      </c>
      <c r="D22" s="458">
        <v>333157450</v>
      </c>
      <c r="E22" s="458">
        <v>319987740</v>
      </c>
      <c r="F22" s="458">
        <v>181499340</v>
      </c>
      <c r="G22" s="458">
        <v>38295910</v>
      </c>
      <c r="H22" s="458">
        <v>54993670</v>
      </c>
    </row>
    <row r="23" spans="1:8" x14ac:dyDescent="0.25">
      <c r="A23" s="457" t="s">
        <v>24</v>
      </c>
      <c r="B23" s="458">
        <v>66880060</v>
      </c>
      <c r="C23" s="493">
        <v>22499690</v>
      </c>
      <c r="D23" s="458">
        <v>16099410</v>
      </c>
      <c r="E23" s="458">
        <v>7825760</v>
      </c>
      <c r="F23" s="458">
        <v>9735060</v>
      </c>
      <c r="G23" s="458">
        <v>0</v>
      </c>
      <c r="H23" s="458">
        <v>10720140</v>
      </c>
    </row>
    <row r="24" spans="1:8" x14ac:dyDescent="0.25">
      <c r="A24" s="457" t="s">
        <v>25</v>
      </c>
      <c r="B24" s="458">
        <v>12457690</v>
      </c>
      <c r="C24" s="493">
        <v>4278120</v>
      </c>
      <c r="D24" s="458">
        <v>2962270</v>
      </c>
      <c r="E24" s="458">
        <v>1399420</v>
      </c>
      <c r="F24" s="458">
        <v>1824690</v>
      </c>
      <c r="G24" s="458">
        <v>0</v>
      </c>
      <c r="H24" s="458">
        <v>1993190</v>
      </c>
    </row>
    <row r="25" spans="1:8" x14ac:dyDescent="0.25">
      <c r="A25" s="457" t="s">
        <v>26</v>
      </c>
      <c r="B25" s="458">
        <v>4200000</v>
      </c>
      <c r="C25" s="493">
        <v>2100000</v>
      </c>
      <c r="D25" s="458">
        <v>700000</v>
      </c>
      <c r="E25" s="458">
        <v>0</v>
      </c>
      <c r="F25" s="458">
        <v>700000</v>
      </c>
      <c r="G25" s="458">
        <v>0</v>
      </c>
      <c r="H25" s="458">
        <v>700000</v>
      </c>
    </row>
    <row r="26" spans="1:8" x14ac:dyDescent="0.25">
      <c r="A26" s="457" t="s">
        <v>27</v>
      </c>
      <c r="B26" s="458">
        <v>1169320</v>
      </c>
      <c r="C26" s="493">
        <v>0</v>
      </c>
      <c r="D26" s="458">
        <v>545450</v>
      </c>
      <c r="E26" s="458">
        <v>313990</v>
      </c>
      <c r="F26" s="458">
        <v>309880</v>
      </c>
      <c r="G26" s="458">
        <v>0</v>
      </c>
      <c r="H26" s="458">
        <v>0</v>
      </c>
    </row>
    <row r="27" spans="1:8" x14ac:dyDescent="0.25">
      <c r="A27" s="457" t="s">
        <v>28</v>
      </c>
      <c r="B27" s="458">
        <v>1697340</v>
      </c>
      <c r="C27" s="493">
        <v>1074180</v>
      </c>
      <c r="D27" s="458">
        <v>0</v>
      </c>
      <c r="E27" s="458">
        <v>480000</v>
      </c>
      <c r="F27" s="458">
        <v>0</v>
      </c>
      <c r="G27" s="458">
        <v>0</v>
      </c>
      <c r="H27" s="458">
        <v>143160</v>
      </c>
    </row>
    <row r="28" spans="1:8" x14ac:dyDescent="0.25">
      <c r="A28" s="457" t="s">
        <v>29</v>
      </c>
      <c r="B28" s="458">
        <v>2245000</v>
      </c>
      <c r="C28" s="493">
        <v>620000</v>
      </c>
      <c r="D28" s="458">
        <v>620000</v>
      </c>
      <c r="E28" s="458">
        <v>385000</v>
      </c>
      <c r="F28" s="458">
        <v>310000</v>
      </c>
      <c r="G28" s="458">
        <v>0</v>
      </c>
      <c r="H28" s="458">
        <v>310000</v>
      </c>
    </row>
    <row r="29" spans="1:8" x14ac:dyDescent="0.25">
      <c r="A29" s="457" t="s">
        <v>30</v>
      </c>
      <c r="B29" s="458">
        <v>674102440</v>
      </c>
      <c r="C29" s="493">
        <v>2698030</v>
      </c>
      <c r="D29" s="458">
        <v>241112150</v>
      </c>
      <c r="E29" s="458">
        <v>241552490</v>
      </c>
      <c r="F29" s="458">
        <v>131478390</v>
      </c>
      <c r="G29" s="458">
        <v>30632190</v>
      </c>
      <c r="H29" s="458">
        <v>26629190</v>
      </c>
    </row>
    <row r="30" spans="1:8" x14ac:dyDescent="0.25">
      <c r="A30" s="457" t="s">
        <v>31</v>
      </c>
      <c r="B30" s="458">
        <v>115953120</v>
      </c>
      <c r="C30" s="493">
        <v>450480</v>
      </c>
      <c r="D30" s="458">
        <v>42118270</v>
      </c>
      <c r="E30" s="458">
        <v>41811490</v>
      </c>
      <c r="F30" s="458">
        <v>22484890</v>
      </c>
      <c r="G30" s="458">
        <v>4585170</v>
      </c>
      <c r="H30" s="458">
        <v>4502820</v>
      </c>
    </row>
    <row r="31" spans="1:8" x14ac:dyDescent="0.25">
      <c r="A31" s="457" t="s">
        <v>32</v>
      </c>
      <c r="B31" s="458">
        <v>21538730</v>
      </c>
      <c r="C31" s="493">
        <v>0</v>
      </c>
      <c r="D31" s="458">
        <v>8254840</v>
      </c>
      <c r="E31" s="458">
        <v>8490340</v>
      </c>
      <c r="F31" s="458">
        <v>3800000</v>
      </c>
      <c r="G31" s="458">
        <v>993550</v>
      </c>
      <c r="H31" s="458">
        <v>0</v>
      </c>
    </row>
    <row r="32" spans="1:8" x14ac:dyDescent="0.25">
      <c r="A32" s="457" t="s">
        <v>33</v>
      </c>
      <c r="B32" s="458">
        <v>45265000</v>
      </c>
      <c r="C32" s="493">
        <v>155000</v>
      </c>
      <c r="D32" s="458">
        <v>16240000</v>
      </c>
      <c r="E32" s="458">
        <v>16450000</v>
      </c>
      <c r="F32" s="458">
        <v>8630000</v>
      </c>
      <c r="G32" s="458">
        <v>2085000</v>
      </c>
      <c r="H32" s="458">
        <v>1705000</v>
      </c>
    </row>
    <row r="33" spans="1:8" x14ac:dyDescent="0.25">
      <c r="A33" s="457" t="s">
        <v>34</v>
      </c>
      <c r="B33" s="458">
        <v>3472120</v>
      </c>
      <c r="C33" s="493">
        <v>0</v>
      </c>
      <c r="D33" s="458">
        <v>3472120</v>
      </c>
      <c r="E33" s="458">
        <v>0</v>
      </c>
      <c r="F33" s="458">
        <v>0</v>
      </c>
      <c r="G33" s="458">
        <v>0</v>
      </c>
      <c r="H33" s="458">
        <v>0</v>
      </c>
    </row>
    <row r="34" spans="1:8" x14ac:dyDescent="0.25">
      <c r="A34" s="457" t="s">
        <v>147</v>
      </c>
      <c r="B34" s="458">
        <v>8024880</v>
      </c>
      <c r="C34" s="493">
        <v>0</v>
      </c>
      <c r="D34" s="458">
        <v>0</v>
      </c>
      <c r="E34" s="458">
        <v>0</v>
      </c>
      <c r="F34" s="458">
        <v>0</v>
      </c>
      <c r="G34" s="458">
        <v>0</v>
      </c>
      <c r="H34" s="458">
        <v>8024880</v>
      </c>
    </row>
    <row r="35" spans="1:8" x14ac:dyDescent="0.25">
      <c r="A35" s="457" t="s">
        <v>148</v>
      </c>
      <c r="B35" s="458">
        <v>265290</v>
      </c>
      <c r="C35" s="493">
        <v>0</v>
      </c>
      <c r="D35" s="458">
        <v>0</v>
      </c>
      <c r="E35" s="458">
        <v>0</v>
      </c>
      <c r="F35" s="458">
        <v>0</v>
      </c>
      <c r="G35" s="458">
        <v>0</v>
      </c>
      <c r="H35" s="458">
        <v>265290</v>
      </c>
    </row>
    <row r="36" spans="1:8" x14ac:dyDescent="0.25">
      <c r="A36" s="457" t="s">
        <v>35</v>
      </c>
      <c r="B36" s="458">
        <v>2638620</v>
      </c>
      <c r="C36" s="493">
        <v>0</v>
      </c>
      <c r="D36" s="458">
        <v>1032940</v>
      </c>
      <c r="E36" s="458">
        <v>879250</v>
      </c>
      <c r="F36" s="458">
        <v>726430</v>
      </c>
      <c r="G36" s="458">
        <v>0</v>
      </c>
      <c r="H36" s="458">
        <v>0</v>
      </c>
    </row>
    <row r="37" spans="1:8" x14ac:dyDescent="0.25">
      <c r="A37" s="457" t="s">
        <v>36</v>
      </c>
      <c r="B37" s="458">
        <v>1900000</v>
      </c>
      <c r="C37" s="493">
        <v>0</v>
      </c>
      <c r="D37" s="458">
        <v>0</v>
      </c>
      <c r="E37" s="458">
        <v>400000</v>
      </c>
      <c r="F37" s="458">
        <v>1500000</v>
      </c>
      <c r="G37" s="458">
        <v>0</v>
      </c>
      <c r="H37" s="458">
        <v>0</v>
      </c>
    </row>
    <row r="38" spans="1:8" x14ac:dyDescent="0.25">
      <c r="A38" s="457" t="s">
        <v>37</v>
      </c>
      <c r="B38" s="458">
        <v>380796160</v>
      </c>
      <c r="C38" s="493">
        <v>26371150</v>
      </c>
      <c r="D38" s="458">
        <v>123980730</v>
      </c>
      <c r="E38" s="458">
        <v>134480630</v>
      </c>
      <c r="F38" s="458">
        <v>63182740</v>
      </c>
      <c r="G38" s="458">
        <v>2942400</v>
      </c>
      <c r="H38" s="458">
        <v>29838510</v>
      </c>
    </row>
    <row r="39" spans="1:8" x14ac:dyDescent="0.25">
      <c r="A39" s="457" t="s">
        <v>38</v>
      </c>
      <c r="B39" s="458">
        <v>73010960</v>
      </c>
      <c r="C39" s="493">
        <v>25171150</v>
      </c>
      <c r="D39" s="458">
        <v>16755950</v>
      </c>
      <c r="E39" s="458">
        <v>6824600</v>
      </c>
      <c r="F39" s="458">
        <v>9595750</v>
      </c>
      <c r="G39" s="458">
        <v>0</v>
      </c>
      <c r="H39" s="458">
        <v>14663510</v>
      </c>
    </row>
    <row r="40" spans="1:8" x14ac:dyDescent="0.25">
      <c r="A40" s="457" t="s">
        <v>39</v>
      </c>
      <c r="B40" s="458">
        <v>306885200</v>
      </c>
      <c r="C40" s="493">
        <v>1200000</v>
      </c>
      <c r="D40" s="458">
        <v>107224780</v>
      </c>
      <c r="E40" s="458">
        <v>127656030</v>
      </c>
      <c r="F40" s="458">
        <v>53586990</v>
      </c>
      <c r="G40" s="458">
        <v>2942400</v>
      </c>
      <c r="H40" s="458">
        <v>14275000</v>
      </c>
    </row>
    <row r="41" spans="1:8" x14ac:dyDescent="0.25">
      <c r="A41" s="457" t="s">
        <v>151</v>
      </c>
      <c r="B41" s="458">
        <v>900000</v>
      </c>
      <c r="C41" s="493">
        <v>0</v>
      </c>
      <c r="D41" s="458">
        <v>0</v>
      </c>
      <c r="E41" s="458">
        <v>0</v>
      </c>
      <c r="F41" s="458">
        <v>0</v>
      </c>
      <c r="G41" s="458">
        <v>0</v>
      </c>
      <c r="H41" s="458">
        <v>900000</v>
      </c>
    </row>
    <row r="42" spans="1:8" x14ac:dyDescent="0.25">
      <c r="A42" s="457" t="s">
        <v>40</v>
      </c>
      <c r="B42" s="458">
        <v>104411534</v>
      </c>
      <c r="C42" s="493">
        <v>3281213</v>
      </c>
      <c r="D42" s="458">
        <v>35649176</v>
      </c>
      <c r="E42" s="458">
        <v>34159751</v>
      </c>
      <c r="F42" s="458">
        <v>18813509</v>
      </c>
      <c r="G42" s="458">
        <v>4578383</v>
      </c>
      <c r="H42" s="458">
        <v>7929502</v>
      </c>
    </row>
    <row r="43" spans="1:8" x14ac:dyDescent="0.25">
      <c r="A43" s="457" t="s">
        <v>41</v>
      </c>
      <c r="B43" s="458">
        <v>104411534</v>
      </c>
      <c r="C43" s="493">
        <v>3281213</v>
      </c>
      <c r="D43" s="458">
        <v>35649176</v>
      </c>
      <c r="E43" s="458">
        <v>34159751</v>
      </c>
      <c r="F43" s="458">
        <v>18813509</v>
      </c>
      <c r="G43" s="458">
        <v>4578383</v>
      </c>
      <c r="H43" s="458">
        <v>7929502</v>
      </c>
    </row>
    <row r="44" spans="1:8" x14ac:dyDescent="0.25">
      <c r="A44" s="457" t="s">
        <v>208</v>
      </c>
      <c r="B44" s="458">
        <v>2000000</v>
      </c>
      <c r="C44" s="493">
        <v>0</v>
      </c>
      <c r="D44" s="458">
        <v>500000</v>
      </c>
      <c r="E44" s="458">
        <v>500000</v>
      </c>
      <c r="F44" s="458">
        <v>1000000</v>
      </c>
      <c r="G44" s="458">
        <v>0</v>
      </c>
      <c r="H44" s="458">
        <v>0</v>
      </c>
    </row>
    <row r="45" spans="1:8" x14ac:dyDescent="0.25">
      <c r="A45" s="457" t="s">
        <v>327</v>
      </c>
      <c r="B45" s="458">
        <v>2000000</v>
      </c>
      <c r="C45" s="493">
        <v>0</v>
      </c>
      <c r="D45" s="458">
        <v>500000</v>
      </c>
      <c r="E45" s="458">
        <v>500000</v>
      </c>
      <c r="F45" s="458">
        <v>1000000</v>
      </c>
      <c r="G45" s="458">
        <v>0</v>
      </c>
      <c r="H45" s="458">
        <v>0</v>
      </c>
    </row>
    <row r="46" spans="1:8" x14ac:dyDescent="0.25">
      <c r="A46" s="457" t="s">
        <v>42</v>
      </c>
      <c r="B46" s="458">
        <v>271977595</v>
      </c>
      <c r="C46" s="493">
        <v>6119477</v>
      </c>
      <c r="D46" s="458">
        <v>71098025</v>
      </c>
      <c r="E46" s="458">
        <v>76751490</v>
      </c>
      <c r="F46" s="458">
        <v>51312436</v>
      </c>
      <c r="G46" s="458">
        <v>11106473</v>
      </c>
      <c r="H46" s="458">
        <v>55589694</v>
      </c>
    </row>
    <row r="47" spans="1:8" x14ac:dyDescent="0.25">
      <c r="A47" s="457" t="s">
        <v>44</v>
      </c>
      <c r="B47" s="458">
        <v>9840073</v>
      </c>
      <c r="C47" s="493">
        <v>393509</v>
      </c>
      <c r="D47" s="458">
        <v>3192552</v>
      </c>
      <c r="E47" s="458">
        <v>3274057</v>
      </c>
      <c r="F47" s="458">
        <v>1790075</v>
      </c>
      <c r="G47" s="458">
        <v>313956</v>
      </c>
      <c r="H47" s="458">
        <v>875924</v>
      </c>
    </row>
    <row r="48" spans="1:8" x14ac:dyDescent="0.25">
      <c r="A48" s="457" t="s">
        <v>45</v>
      </c>
      <c r="B48" s="458">
        <v>48676610</v>
      </c>
      <c r="C48" s="493">
        <v>1529700</v>
      </c>
      <c r="D48" s="458">
        <v>16619630</v>
      </c>
      <c r="E48" s="458">
        <v>15925260</v>
      </c>
      <c r="F48" s="458">
        <v>8770850</v>
      </c>
      <c r="G48" s="458">
        <v>2134440</v>
      </c>
      <c r="H48" s="458">
        <v>3696730</v>
      </c>
    </row>
    <row r="49" spans="1:8" x14ac:dyDescent="0.25">
      <c r="A49" s="457" t="s">
        <v>46</v>
      </c>
      <c r="B49" s="458">
        <v>52828220</v>
      </c>
      <c r="C49" s="493">
        <v>1361420</v>
      </c>
      <c r="D49" s="458">
        <v>18229880</v>
      </c>
      <c r="E49" s="458">
        <v>18085740</v>
      </c>
      <c r="F49" s="458">
        <v>9326280</v>
      </c>
      <c r="G49" s="458">
        <v>2493300</v>
      </c>
      <c r="H49" s="458">
        <v>3331600</v>
      </c>
    </row>
    <row r="50" spans="1:8" x14ac:dyDescent="0.25">
      <c r="A50" s="457" t="s">
        <v>47</v>
      </c>
      <c r="B50" s="458">
        <v>18339546</v>
      </c>
      <c r="C50" s="493">
        <v>733408</v>
      </c>
      <c r="D50" s="458">
        <v>5950154</v>
      </c>
      <c r="E50" s="458">
        <v>6102061</v>
      </c>
      <c r="F50" s="458">
        <v>3336274</v>
      </c>
      <c r="G50" s="458">
        <v>585139</v>
      </c>
      <c r="H50" s="458">
        <v>1632510</v>
      </c>
    </row>
    <row r="51" spans="1:8" x14ac:dyDescent="0.25">
      <c r="A51" s="457" t="s">
        <v>48</v>
      </c>
      <c r="B51" s="458">
        <v>70450896</v>
      </c>
      <c r="C51" s="493">
        <v>0</v>
      </c>
      <c r="D51" s="458">
        <v>15666396</v>
      </c>
      <c r="E51" s="458">
        <v>22110000</v>
      </c>
      <c r="F51" s="458">
        <v>25695500</v>
      </c>
      <c r="G51" s="458">
        <v>5179000</v>
      </c>
      <c r="H51" s="458">
        <v>1800000</v>
      </c>
    </row>
    <row r="52" spans="1:8" x14ac:dyDescent="0.25">
      <c r="A52" s="457" t="s">
        <v>49</v>
      </c>
      <c r="B52" s="458">
        <v>7695000</v>
      </c>
      <c r="C52" s="493">
        <v>0</v>
      </c>
      <c r="D52" s="458">
        <v>2395000</v>
      </c>
      <c r="E52" s="458">
        <v>1640000</v>
      </c>
      <c r="F52" s="458">
        <v>2100000</v>
      </c>
      <c r="G52" s="458">
        <v>300000</v>
      </c>
      <c r="H52" s="458">
        <v>1260000</v>
      </c>
    </row>
    <row r="53" spans="1:8" x14ac:dyDescent="0.25">
      <c r="A53" s="457" t="s">
        <v>50</v>
      </c>
      <c r="B53" s="458">
        <v>2101440</v>
      </c>
      <c r="C53" s="493">
        <v>2101440</v>
      </c>
      <c r="D53" s="458">
        <v>0</v>
      </c>
      <c r="E53" s="458">
        <v>0</v>
      </c>
      <c r="F53" s="458">
        <v>0</v>
      </c>
      <c r="G53" s="458">
        <v>0</v>
      </c>
      <c r="H53" s="458">
        <v>0</v>
      </c>
    </row>
    <row r="54" spans="1:8" x14ac:dyDescent="0.25">
      <c r="A54" s="457" t="s">
        <v>51</v>
      </c>
      <c r="B54" s="458">
        <v>1760069</v>
      </c>
      <c r="C54" s="493">
        <v>0</v>
      </c>
      <c r="D54" s="458">
        <v>313642</v>
      </c>
      <c r="E54" s="458">
        <v>1052332</v>
      </c>
      <c r="F54" s="458">
        <v>293457</v>
      </c>
      <c r="G54" s="458">
        <v>100638</v>
      </c>
      <c r="H54" s="458">
        <v>0</v>
      </c>
    </row>
    <row r="55" spans="1:8" x14ac:dyDescent="0.25">
      <c r="A55" s="457" t="s">
        <v>60</v>
      </c>
      <c r="B55" s="458">
        <v>60285741</v>
      </c>
      <c r="C55" s="493">
        <v>0</v>
      </c>
      <c r="D55" s="458">
        <v>8730771</v>
      </c>
      <c r="E55" s="458">
        <v>8562040</v>
      </c>
      <c r="F55" s="458">
        <v>0</v>
      </c>
      <c r="G55" s="458">
        <v>0</v>
      </c>
      <c r="H55" s="458">
        <v>42992930</v>
      </c>
    </row>
    <row r="56" spans="1:8" x14ac:dyDescent="0.25">
      <c r="A56" s="457" t="s">
        <v>61</v>
      </c>
      <c r="B56" s="458">
        <v>2745666</v>
      </c>
      <c r="C56" s="493">
        <v>70000</v>
      </c>
      <c r="D56" s="458">
        <v>823160</v>
      </c>
      <c r="E56" s="458">
        <v>1037559</v>
      </c>
      <c r="F56" s="458">
        <v>745547</v>
      </c>
      <c r="G56" s="458">
        <v>0</v>
      </c>
      <c r="H56" s="458">
        <v>69400</v>
      </c>
    </row>
    <row r="57" spans="1:8" x14ac:dyDescent="0.25">
      <c r="A57" s="457" t="s">
        <v>382</v>
      </c>
      <c r="B57" s="458">
        <v>70000</v>
      </c>
      <c r="C57" s="493">
        <v>70000</v>
      </c>
      <c r="D57" s="458">
        <v>0</v>
      </c>
      <c r="E57" s="458">
        <v>0</v>
      </c>
      <c r="F57" s="458">
        <v>0</v>
      </c>
      <c r="G57" s="458">
        <v>0</v>
      </c>
      <c r="H57" s="458">
        <v>0</v>
      </c>
    </row>
    <row r="58" spans="1:8" x14ac:dyDescent="0.25">
      <c r="A58" s="457" t="s">
        <v>62</v>
      </c>
      <c r="B58" s="458">
        <v>737947</v>
      </c>
      <c r="C58" s="493">
        <v>0</v>
      </c>
      <c r="D58" s="458">
        <v>0</v>
      </c>
      <c r="E58" s="458">
        <v>450300</v>
      </c>
      <c r="F58" s="458">
        <v>218247</v>
      </c>
      <c r="G58" s="458">
        <v>0</v>
      </c>
      <c r="H58" s="458">
        <v>69400</v>
      </c>
    </row>
    <row r="59" spans="1:8" x14ac:dyDescent="0.25">
      <c r="A59" s="457" t="s">
        <v>412</v>
      </c>
      <c r="B59" s="458">
        <v>1937719</v>
      </c>
      <c r="C59" s="493">
        <v>0</v>
      </c>
      <c r="D59" s="458">
        <v>823160</v>
      </c>
      <c r="E59" s="458">
        <v>587259</v>
      </c>
      <c r="F59" s="458">
        <v>527300</v>
      </c>
      <c r="G59" s="458">
        <v>0</v>
      </c>
      <c r="H59" s="458">
        <v>0</v>
      </c>
    </row>
    <row r="60" spans="1:8" x14ac:dyDescent="0.25">
      <c r="A60" s="457" t="s">
        <v>155</v>
      </c>
      <c r="B60" s="458">
        <v>100000</v>
      </c>
      <c r="C60" s="493">
        <v>100000</v>
      </c>
      <c r="D60" s="458">
        <v>0</v>
      </c>
      <c r="E60" s="458">
        <v>0</v>
      </c>
      <c r="F60" s="458">
        <v>0</v>
      </c>
      <c r="G60" s="458">
        <v>0</v>
      </c>
      <c r="H60" s="458">
        <v>0</v>
      </c>
    </row>
    <row r="61" spans="1:8" x14ac:dyDescent="0.25">
      <c r="A61" s="457" t="s">
        <v>157</v>
      </c>
      <c r="B61" s="458">
        <v>100000</v>
      </c>
      <c r="C61" s="493">
        <v>100000</v>
      </c>
      <c r="D61" s="458">
        <v>0</v>
      </c>
      <c r="E61" s="458">
        <v>0</v>
      </c>
      <c r="F61" s="458">
        <v>0</v>
      </c>
      <c r="G61" s="458">
        <v>0</v>
      </c>
      <c r="H61" s="458">
        <v>0</v>
      </c>
    </row>
    <row r="62" spans="1:8" x14ac:dyDescent="0.25">
      <c r="A62" s="457" t="s">
        <v>63</v>
      </c>
      <c r="B62" s="458">
        <v>1912287</v>
      </c>
      <c r="C62" s="493">
        <v>0</v>
      </c>
      <c r="D62" s="458">
        <v>396180</v>
      </c>
      <c r="E62" s="458">
        <v>351500</v>
      </c>
      <c r="F62" s="458">
        <v>1034107</v>
      </c>
      <c r="G62" s="458">
        <v>59900</v>
      </c>
      <c r="H62" s="458">
        <v>70600</v>
      </c>
    </row>
    <row r="63" spans="1:8" x14ac:dyDescent="0.25">
      <c r="A63" s="457" t="s">
        <v>66</v>
      </c>
      <c r="B63" s="458">
        <v>770037</v>
      </c>
      <c r="C63" s="493">
        <v>0</v>
      </c>
      <c r="D63" s="458">
        <v>0</v>
      </c>
      <c r="E63" s="458">
        <v>0</v>
      </c>
      <c r="F63" s="458">
        <v>770037</v>
      </c>
      <c r="G63" s="458">
        <v>0</v>
      </c>
      <c r="H63" s="458">
        <v>0</v>
      </c>
    </row>
    <row r="64" spans="1:8" x14ac:dyDescent="0.25">
      <c r="A64" s="457" t="s">
        <v>67</v>
      </c>
      <c r="B64" s="458">
        <v>1142250</v>
      </c>
      <c r="C64" s="493">
        <v>0</v>
      </c>
      <c r="D64" s="458">
        <v>396180</v>
      </c>
      <c r="E64" s="458">
        <v>351500</v>
      </c>
      <c r="F64" s="458">
        <v>264070</v>
      </c>
      <c r="G64" s="458">
        <v>59900</v>
      </c>
      <c r="H64" s="458">
        <v>70600</v>
      </c>
    </row>
    <row r="65" spans="1:8" x14ac:dyDescent="0.25">
      <c r="A65" s="457" t="s">
        <v>68</v>
      </c>
      <c r="B65" s="458">
        <v>12258357</v>
      </c>
      <c r="C65" s="493">
        <v>0</v>
      </c>
      <c r="D65" s="458">
        <v>6088460</v>
      </c>
      <c r="E65" s="458">
        <v>5217999</v>
      </c>
      <c r="F65" s="458">
        <v>951898</v>
      </c>
      <c r="G65" s="458">
        <v>0</v>
      </c>
      <c r="H65" s="458">
        <v>0</v>
      </c>
    </row>
    <row r="66" spans="1:8" x14ac:dyDescent="0.25">
      <c r="A66" s="457" t="s">
        <v>69</v>
      </c>
      <c r="B66" s="458">
        <v>12258357</v>
      </c>
      <c r="C66" s="493">
        <v>0</v>
      </c>
      <c r="D66" s="458">
        <v>6088460</v>
      </c>
      <c r="E66" s="458">
        <v>5217999</v>
      </c>
      <c r="F66" s="458">
        <v>951898</v>
      </c>
      <c r="G66" s="458">
        <v>0</v>
      </c>
      <c r="H66" s="458">
        <v>0</v>
      </c>
    </row>
    <row r="67" spans="1:8" x14ac:dyDescent="0.25">
      <c r="A67" s="457" t="s">
        <v>70</v>
      </c>
      <c r="B67" s="458">
        <v>2611666</v>
      </c>
      <c r="C67" s="493">
        <v>1933333</v>
      </c>
      <c r="D67" s="458">
        <v>0</v>
      </c>
      <c r="E67" s="458">
        <v>0</v>
      </c>
      <c r="F67" s="458">
        <v>0</v>
      </c>
      <c r="G67" s="458">
        <v>678333</v>
      </c>
      <c r="H67" s="458">
        <v>0</v>
      </c>
    </row>
    <row r="68" spans="1:8" x14ac:dyDescent="0.25">
      <c r="A68" s="457" t="s">
        <v>71</v>
      </c>
      <c r="B68" s="458">
        <v>154594808</v>
      </c>
      <c r="C68" s="493">
        <v>15135226</v>
      </c>
      <c r="D68" s="458">
        <v>45446481</v>
      </c>
      <c r="E68" s="458">
        <v>32055134</v>
      </c>
      <c r="F68" s="458">
        <v>42498922</v>
      </c>
      <c r="G68" s="458">
        <v>14608045</v>
      </c>
      <c r="H68" s="458">
        <v>4851000</v>
      </c>
    </row>
    <row r="69" spans="1:8" x14ac:dyDescent="0.25">
      <c r="A69" s="457" t="s">
        <v>72</v>
      </c>
      <c r="B69" s="458">
        <v>35808000</v>
      </c>
      <c r="C69" s="493">
        <v>1250000</v>
      </c>
      <c r="D69" s="458">
        <v>2156000</v>
      </c>
      <c r="E69" s="458">
        <v>2186000</v>
      </c>
      <c r="F69" s="458">
        <v>17280000</v>
      </c>
      <c r="G69" s="458">
        <v>8085000</v>
      </c>
      <c r="H69" s="458">
        <v>4851000</v>
      </c>
    </row>
    <row r="70" spans="1:8" x14ac:dyDescent="0.25">
      <c r="A70" s="457" t="s">
        <v>73</v>
      </c>
      <c r="B70" s="458">
        <v>64516550</v>
      </c>
      <c r="C70" s="493">
        <v>8700000</v>
      </c>
      <c r="D70" s="458">
        <v>19280900</v>
      </c>
      <c r="E70" s="458">
        <v>13987000</v>
      </c>
      <c r="F70" s="458">
        <v>18226650</v>
      </c>
      <c r="G70" s="458">
        <v>4322000</v>
      </c>
      <c r="H70" s="458">
        <v>0</v>
      </c>
    </row>
    <row r="71" spans="1:8" x14ac:dyDescent="0.25">
      <c r="A71" s="457" t="s">
        <v>74</v>
      </c>
      <c r="B71" s="458">
        <v>54270258</v>
      </c>
      <c r="C71" s="493">
        <v>5185226</v>
      </c>
      <c r="D71" s="458">
        <v>24009581</v>
      </c>
      <c r="E71" s="458">
        <v>15882134</v>
      </c>
      <c r="F71" s="458">
        <v>6992272</v>
      </c>
      <c r="G71" s="458">
        <v>2201045</v>
      </c>
      <c r="H71" s="458">
        <v>0</v>
      </c>
    </row>
    <row r="72" spans="1:8" x14ac:dyDescent="0.25">
      <c r="A72" s="457" t="s">
        <v>75</v>
      </c>
      <c r="B72" s="458">
        <v>-41105</v>
      </c>
      <c r="C72" s="493">
        <v>0</v>
      </c>
      <c r="D72" s="458">
        <v>-176676</v>
      </c>
      <c r="E72" s="458">
        <v>135571</v>
      </c>
      <c r="F72" s="458">
        <v>0</v>
      </c>
      <c r="G72" s="458">
        <v>0</v>
      </c>
      <c r="H72" s="458">
        <v>0</v>
      </c>
    </row>
    <row r="73" spans="1:8" x14ac:dyDescent="0.25">
      <c r="A73" s="457" t="s">
        <v>76</v>
      </c>
      <c r="B73" s="458">
        <v>-41105</v>
      </c>
      <c r="C73" s="493">
        <v>0</v>
      </c>
      <c r="D73" s="458">
        <v>-176676</v>
      </c>
      <c r="E73" s="458">
        <v>135571</v>
      </c>
      <c r="F73" s="458">
        <v>0</v>
      </c>
      <c r="G73" s="458">
        <v>0</v>
      </c>
      <c r="H73" s="458">
        <v>0</v>
      </c>
    </row>
    <row r="74" spans="1:8" x14ac:dyDescent="0.25">
      <c r="A74" s="457" t="s">
        <v>77</v>
      </c>
      <c r="B74" s="458">
        <v>20377000</v>
      </c>
      <c r="C74" s="493">
        <v>568650</v>
      </c>
      <c r="D74" s="458">
        <v>1686287</v>
      </c>
      <c r="E74" s="458">
        <v>2486082</v>
      </c>
      <c r="F74" s="458">
        <v>6991918</v>
      </c>
      <c r="G74" s="458">
        <v>5435156</v>
      </c>
      <c r="H74" s="458">
        <v>3208907</v>
      </c>
    </row>
    <row r="75" spans="1:8" x14ac:dyDescent="0.25">
      <c r="A75" s="457" t="s">
        <v>78</v>
      </c>
      <c r="B75" s="458">
        <v>4670805</v>
      </c>
      <c r="C75" s="493">
        <v>120650</v>
      </c>
      <c r="D75" s="458">
        <v>800550</v>
      </c>
      <c r="E75" s="458">
        <v>984205</v>
      </c>
      <c r="F75" s="458">
        <v>1670950</v>
      </c>
      <c r="G75" s="458">
        <v>766200</v>
      </c>
      <c r="H75" s="458">
        <v>328250</v>
      </c>
    </row>
    <row r="76" spans="1:8" x14ac:dyDescent="0.25">
      <c r="A76" s="457" t="s">
        <v>79</v>
      </c>
      <c r="B76" s="458">
        <v>448000</v>
      </c>
      <c r="C76" s="493">
        <v>448000</v>
      </c>
      <c r="D76" s="458">
        <v>0</v>
      </c>
      <c r="E76" s="458">
        <v>0</v>
      </c>
      <c r="F76" s="458">
        <v>0</v>
      </c>
      <c r="G76" s="458">
        <v>0</v>
      </c>
      <c r="H76" s="458">
        <v>0</v>
      </c>
    </row>
    <row r="77" spans="1:8" x14ac:dyDescent="0.25">
      <c r="A77" s="457" t="s">
        <v>80</v>
      </c>
      <c r="B77" s="458">
        <v>1642850</v>
      </c>
      <c r="C77" s="493">
        <v>0</v>
      </c>
      <c r="D77" s="458">
        <v>120000</v>
      </c>
      <c r="E77" s="458">
        <v>0</v>
      </c>
      <c r="F77" s="458">
        <v>215000</v>
      </c>
      <c r="G77" s="458">
        <v>374000</v>
      </c>
      <c r="H77" s="458">
        <v>933850</v>
      </c>
    </row>
    <row r="78" spans="1:8" x14ac:dyDescent="0.25">
      <c r="A78" s="457" t="s">
        <v>81</v>
      </c>
      <c r="B78" s="458">
        <v>13615345</v>
      </c>
      <c r="C78" s="493">
        <v>0</v>
      </c>
      <c r="D78" s="458">
        <v>765737</v>
      </c>
      <c r="E78" s="458">
        <v>1501877</v>
      </c>
      <c r="F78" s="458">
        <v>5105968</v>
      </c>
      <c r="G78" s="458">
        <v>4294956</v>
      </c>
      <c r="H78" s="458">
        <v>1946807</v>
      </c>
    </row>
    <row r="79" spans="1:8" x14ac:dyDescent="0.25">
      <c r="A79" s="457" t="s">
        <v>82</v>
      </c>
      <c r="B79" s="458">
        <v>23747316</v>
      </c>
      <c r="C79" s="493">
        <v>0</v>
      </c>
      <c r="D79" s="458">
        <v>7266000</v>
      </c>
      <c r="E79" s="458">
        <v>5541000</v>
      </c>
      <c r="F79" s="458">
        <v>9549816</v>
      </c>
      <c r="G79" s="458">
        <v>1190000</v>
      </c>
      <c r="H79" s="458">
        <v>200500</v>
      </c>
    </row>
    <row r="80" spans="1:8" x14ac:dyDescent="0.25">
      <c r="A80" s="457" t="s">
        <v>83</v>
      </c>
      <c r="B80" s="458">
        <v>23747316</v>
      </c>
      <c r="C80" s="493">
        <v>0</v>
      </c>
      <c r="D80" s="458">
        <v>7266000</v>
      </c>
      <c r="E80" s="458">
        <v>5541000</v>
      </c>
      <c r="F80" s="458">
        <v>9549816</v>
      </c>
      <c r="G80" s="458">
        <v>1190000</v>
      </c>
      <c r="H80" s="458">
        <v>200500</v>
      </c>
    </row>
    <row r="81" spans="1:8" x14ac:dyDescent="0.25">
      <c r="A81" s="457" t="s">
        <v>84</v>
      </c>
      <c r="B81" s="458">
        <v>1368910</v>
      </c>
      <c r="C81" s="493">
        <v>0</v>
      </c>
      <c r="D81" s="458">
        <v>648000</v>
      </c>
      <c r="E81" s="458">
        <v>720910</v>
      </c>
      <c r="F81" s="458">
        <v>0</v>
      </c>
      <c r="G81" s="458">
        <v>0</v>
      </c>
      <c r="H81" s="458">
        <v>0</v>
      </c>
    </row>
    <row r="82" spans="1:8" x14ac:dyDescent="0.25">
      <c r="A82" s="457" t="s">
        <v>85</v>
      </c>
      <c r="B82" s="458">
        <v>99637</v>
      </c>
      <c r="C82" s="493">
        <v>0</v>
      </c>
      <c r="D82" s="458">
        <v>0</v>
      </c>
      <c r="E82" s="458">
        <v>99637</v>
      </c>
      <c r="F82" s="458">
        <v>0</v>
      </c>
      <c r="G82" s="458">
        <v>0</v>
      </c>
      <c r="H82" s="458">
        <v>0</v>
      </c>
    </row>
    <row r="83" spans="1:8" x14ac:dyDescent="0.25">
      <c r="A83" s="457" t="s">
        <v>86</v>
      </c>
      <c r="B83" s="458">
        <v>1269273</v>
      </c>
      <c r="C83" s="493">
        <v>0</v>
      </c>
      <c r="D83" s="458">
        <v>648000</v>
      </c>
      <c r="E83" s="458">
        <v>621273</v>
      </c>
      <c r="F83" s="458">
        <v>0</v>
      </c>
      <c r="G83" s="458">
        <v>0</v>
      </c>
      <c r="H83" s="458">
        <v>0</v>
      </c>
    </row>
    <row r="84" spans="1:8" x14ac:dyDescent="0.25">
      <c r="A84" s="457" t="s">
        <v>87</v>
      </c>
      <c r="B84" s="458">
        <v>57983506</v>
      </c>
      <c r="C84" s="493">
        <v>4763833</v>
      </c>
      <c r="D84" s="458">
        <v>18527460</v>
      </c>
      <c r="E84" s="458">
        <v>16285131</v>
      </c>
      <c r="F84" s="458">
        <v>11015984</v>
      </c>
      <c r="G84" s="458">
        <v>2133964</v>
      </c>
      <c r="H84" s="458">
        <v>5257134</v>
      </c>
    </row>
    <row r="85" spans="1:8" x14ac:dyDescent="0.25">
      <c r="A85" s="457" t="s">
        <v>88</v>
      </c>
      <c r="B85" s="458">
        <v>14917057</v>
      </c>
      <c r="C85" s="493">
        <v>0</v>
      </c>
      <c r="D85" s="458">
        <v>5575064</v>
      </c>
      <c r="E85" s="458">
        <v>5625922</v>
      </c>
      <c r="F85" s="458">
        <v>2283664</v>
      </c>
      <c r="G85" s="458">
        <v>704665</v>
      </c>
      <c r="H85" s="458">
        <v>727742</v>
      </c>
    </row>
    <row r="86" spans="1:8" x14ac:dyDescent="0.25">
      <c r="A86" s="457" t="s">
        <v>89</v>
      </c>
      <c r="B86" s="458">
        <v>2404913</v>
      </c>
      <c r="C86" s="493">
        <v>1279384</v>
      </c>
      <c r="D86" s="458">
        <v>379879</v>
      </c>
      <c r="E86" s="458">
        <v>356918</v>
      </c>
      <c r="F86" s="458">
        <v>338186</v>
      </c>
      <c r="G86" s="458">
        <v>0</v>
      </c>
      <c r="H86" s="458">
        <v>50546</v>
      </c>
    </row>
    <row r="87" spans="1:8" x14ac:dyDescent="0.25">
      <c r="A87" s="457" t="s">
        <v>90</v>
      </c>
      <c r="B87" s="458">
        <v>1190419</v>
      </c>
      <c r="C87" s="493">
        <v>0</v>
      </c>
      <c r="D87" s="458">
        <v>447641</v>
      </c>
      <c r="E87" s="458">
        <v>443278</v>
      </c>
      <c r="F87" s="458">
        <v>299500</v>
      </c>
      <c r="G87" s="458">
        <v>0</v>
      </c>
      <c r="H87" s="458">
        <v>0</v>
      </c>
    </row>
    <row r="88" spans="1:8" x14ac:dyDescent="0.25">
      <c r="A88" s="457" t="s">
        <v>91</v>
      </c>
      <c r="B88" s="458">
        <v>5153596</v>
      </c>
      <c r="C88" s="493">
        <v>0</v>
      </c>
      <c r="D88" s="458">
        <v>399879</v>
      </c>
      <c r="E88" s="458">
        <v>2264595</v>
      </c>
      <c r="F88" s="458">
        <v>0</v>
      </c>
      <c r="G88" s="458">
        <v>0</v>
      </c>
      <c r="H88" s="458">
        <v>2489122</v>
      </c>
    </row>
    <row r="89" spans="1:8" x14ac:dyDescent="0.25">
      <c r="A89" s="457" t="s">
        <v>92</v>
      </c>
      <c r="B89" s="458">
        <v>7508686</v>
      </c>
      <c r="C89" s="493">
        <v>0</v>
      </c>
      <c r="D89" s="458">
        <v>0</v>
      </c>
      <c r="E89" s="458">
        <v>0</v>
      </c>
      <c r="F89" s="458">
        <v>6218389</v>
      </c>
      <c r="G89" s="458">
        <v>1290297</v>
      </c>
      <c r="H89" s="458">
        <v>0</v>
      </c>
    </row>
    <row r="90" spans="1:8" x14ac:dyDescent="0.25">
      <c r="A90" s="457" t="s">
        <v>93</v>
      </c>
      <c r="B90" s="458">
        <v>26510025</v>
      </c>
      <c r="C90" s="493">
        <v>3484449</v>
      </c>
      <c r="D90" s="458">
        <v>11625633</v>
      </c>
      <c r="E90" s="458">
        <v>7494963</v>
      </c>
      <c r="F90" s="458">
        <v>1776254</v>
      </c>
      <c r="G90" s="458">
        <v>139002</v>
      </c>
      <c r="H90" s="458">
        <v>1989724</v>
      </c>
    </row>
    <row r="91" spans="1:8" x14ac:dyDescent="0.25">
      <c r="A91" s="457" t="s">
        <v>94</v>
      </c>
      <c r="B91" s="458">
        <v>298810</v>
      </c>
      <c r="C91" s="493">
        <v>0</v>
      </c>
      <c r="D91" s="458">
        <v>99364</v>
      </c>
      <c r="E91" s="458">
        <v>99455</v>
      </c>
      <c r="F91" s="458">
        <v>99991</v>
      </c>
      <c r="G91" s="458">
        <v>0</v>
      </c>
      <c r="H91" s="458">
        <v>0</v>
      </c>
    </row>
    <row r="92" spans="1:8" x14ac:dyDescent="0.25">
      <c r="A92" s="457" t="s">
        <v>95</v>
      </c>
      <c r="B92" s="458">
        <v>20120524</v>
      </c>
      <c r="C92" s="493">
        <v>162848</v>
      </c>
      <c r="D92" s="458">
        <v>9911097</v>
      </c>
      <c r="E92" s="458">
        <v>8359920</v>
      </c>
      <c r="F92" s="458">
        <v>1160547</v>
      </c>
      <c r="G92" s="458">
        <v>408000</v>
      </c>
      <c r="H92" s="458">
        <v>118112</v>
      </c>
    </row>
    <row r="93" spans="1:8" x14ac:dyDescent="0.25">
      <c r="A93" s="457" t="s">
        <v>96</v>
      </c>
      <c r="B93" s="458">
        <v>9813233</v>
      </c>
      <c r="C93" s="493">
        <v>50760</v>
      </c>
      <c r="D93" s="458">
        <v>4714348</v>
      </c>
      <c r="E93" s="458">
        <v>3926010</v>
      </c>
      <c r="F93" s="458">
        <v>814257</v>
      </c>
      <c r="G93" s="458">
        <v>265618</v>
      </c>
      <c r="H93" s="458">
        <v>42240</v>
      </c>
    </row>
    <row r="94" spans="1:8" x14ac:dyDescent="0.25">
      <c r="A94" s="457" t="s">
        <v>97</v>
      </c>
      <c r="B94" s="458">
        <v>7344686</v>
      </c>
      <c r="C94" s="493">
        <v>0</v>
      </c>
      <c r="D94" s="458">
        <v>4130522</v>
      </c>
      <c r="E94" s="458">
        <v>3214164</v>
      </c>
      <c r="F94" s="458">
        <v>0</v>
      </c>
      <c r="G94" s="458">
        <v>0</v>
      </c>
      <c r="H94" s="458">
        <v>0</v>
      </c>
    </row>
    <row r="95" spans="1:8" x14ac:dyDescent="0.25">
      <c r="A95" s="457" t="s">
        <v>98</v>
      </c>
      <c r="B95" s="458">
        <v>2962605</v>
      </c>
      <c r="C95" s="493">
        <v>112088</v>
      </c>
      <c r="D95" s="458">
        <v>1066227</v>
      </c>
      <c r="E95" s="458">
        <v>1219746</v>
      </c>
      <c r="F95" s="458">
        <v>346290</v>
      </c>
      <c r="G95" s="458">
        <v>142382</v>
      </c>
      <c r="H95" s="458">
        <v>75872</v>
      </c>
    </row>
    <row r="96" spans="1:8" x14ac:dyDescent="0.25">
      <c r="A96" s="457" t="s">
        <v>99</v>
      </c>
      <c r="B96" s="458">
        <v>19960376</v>
      </c>
      <c r="C96" s="493">
        <v>4646100</v>
      </c>
      <c r="D96" s="458">
        <v>4967362</v>
      </c>
      <c r="E96" s="458">
        <v>7452008</v>
      </c>
      <c r="F96" s="458">
        <v>949906</v>
      </c>
      <c r="G96" s="458">
        <v>1945000</v>
      </c>
      <c r="H96" s="458">
        <v>0</v>
      </c>
    </row>
    <row r="97" spans="1:8" x14ac:dyDescent="0.25">
      <c r="A97" s="457" t="s">
        <v>172</v>
      </c>
      <c r="B97" s="458">
        <v>3598000</v>
      </c>
      <c r="C97" s="493">
        <v>0</v>
      </c>
      <c r="D97" s="458">
        <v>0</v>
      </c>
      <c r="E97" s="458">
        <v>1923000</v>
      </c>
      <c r="F97" s="458">
        <v>0</v>
      </c>
      <c r="G97" s="458">
        <v>1675000</v>
      </c>
      <c r="H97" s="458">
        <v>0</v>
      </c>
    </row>
    <row r="98" spans="1:8" x14ac:dyDescent="0.25">
      <c r="A98" s="457" t="s">
        <v>100</v>
      </c>
      <c r="B98" s="458">
        <v>5877482</v>
      </c>
      <c r="C98" s="493">
        <v>73000</v>
      </c>
      <c r="D98" s="458">
        <v>2660143</v>
      </c>
      <c r="E98" s="458">
        <v>2459742</v>
      </c>
      <c r="F98" s="458">
        <v>480597</v>
      </c>
      <c r="G98" s="458">
        <v>204000</v>
      </c>
      <c r="H98" s="458">
        <v>0</v>
      </c>
    </row>
    <row r="99" spans="1:8" x14ac:dyDescent="0.25">
      <c r="A99" s="457" t="s">
        <v>102</v>
      </c>
      <c r="B99" s="458">
        <v>1860000</v>
      </c>
      <c r="C99" s="493">
        <v>0</v>
      </c>
      <c r="D99" s="458">
        <v>880000</v>
      </c>
      <c r="E99" s="458">
        <v>980000</v>
      </c>
      <c r="F99" s="458">
        <v>0</v>
      </c>
      <c r="G99" s="458">
        <v>0</v>
      </c>
      <c r="H99" s="458">
        <v>0</v>
      </c>
    </row>
    <row r="100" spans="1:8" x14ac:dyDescent="0.25">
      <c r="A100" s="457" t="s">
        <v>103</v>
      </c>
      <c r="B100" s="458">
        <v>4069094</v>
      </c>
      <c r="C100" s="493">
        <v>17300</v>
      </c>
      <c r="D100" s="458">
        <v>1427219</v>
      </c>
      <c r="E100" s="458">
        <v>2089266</v>
      </c>
      <c r="F100" s="458">
        <v>469309</v>
      </c>
      <c r="G100" s="458">
        <v>66000</v>
      </c>
      <c r="H100" s="458">
        <v>0</v>
      </c>
    </row>
    <row r="101" spans="1:8" x14ac:dyDescent="0.25">
      <c r="A101" s="457" t="s">
        <v>104</v>
      </c>
      <c r="B101" s="458">
        <v>4555800</v>
      </c>
      <c r="C101" s="493">
        <v>4555800</v>
      </c>
      <c r="D101" s="458">
        <v>0</v>
      </c>
      <c r="E101" s="458">
        <v>0</v>
      </c>
      <c r="F101" s="458">
        <v>0</v>
      </c>
      <c r="G101" s="458">
        <v>0</v>
      </c>
      <c r="H101" s="458">
        <v>0</v>
      </c>
    </row>
    <row r="102" spans="1:8" x14ac:dyDescent="0.25">
      <c r="A102" s="457" t="s">
        <v>105</v>
      </c>
      <c r="B102" s="458">
        <v>151257840</v>
      </c>
      <c r="C102" s="493">
        <v>213635</v>
      </c>
      <c r="D102" s="458">
        <v>51050717</v>
      </c>
      <c r="E102" s="458">
        <v>61808704</v>
      </c>
      <c r="F102" s="458">
        <v>1992727</v>
      </c>
      <c r="G102" s="458">
        <v>0</v>
      </c>
      <c r="H102" s="458">
        <v>36192057</v>
      </c>
    </row>
    <row r="103" spans="1:8" x14ac:dyDescent="0.25">
      <c r="A103" s="457" t="s">
        <v>186</v>
      </c>
      <c r="B103" s="458">
        <v>27537510</v>
      </c>
      <c r="C103" s="493">
        <v>0</v>
      </c>
      <c r="D103" s="458">
        <v>5665940</v>
      </c>
      <c r="E103" s="458">
        <v>21871570</v>
      </c>
      <c r="F103" s="458">
        <v>0</v>
      </c>
      <c r="G103" s="458">
        <v>0</v>
      </c>
      <c r="H103" s="458">
        <v>0</v>
      </c>
    </row>
    <row r="104" spans="1:8" x14ac:dyDescent="0.25">
      <c r="A104" s="457" t="s">
        <v>106</v>
      </c>
      <c r="B104" s="458">
        <v>200000</v>
      </c>
      <c r="C104" s="493">
        <v>0</v>
      </c>
      <c r="D104" s="458">
        <v>0</v>
      </c>
      <c r="E104" s="458">
        <v>0</v>
      </c>
      <c r="F104" s="458">
        <v>200000</v>
      </c>
      <c r="G104" s="458">
        <v>0</v>
      </c>
      <c r="H104" s="458">
        <v>0</v>
      </c>
    </row>
    <row r="105" spans="1:8" x14ac:dyDescent="0.25">
      <c r="A105" s="457" t="s">
        <v>107</v>
      </c>
      <c r="B105" s="458">
        <v>8991984</v>
      </c>
      <c r="C105" s="493">
        <v>0</v>
      </c>
      <c r="D105" s="458">
        <v>8724134</v>
      </c>
      <c r="E105" s="458">
        <v>267850</v>
      </c>
      <c r="F105" s="458">
        <v>0</v>
      </c>
      <c r="G105" s="458">
        <v>0</v>
      </c>
      <c r="H105" s="458">
        <v>0</v>
      </c>
    </row>
    <row r="106" spans="1:8" x14ac:dyDescent="0.25">
      <c r="A106" s="457" t="s">
        <v>108</v>
      </c>
      <c r="B106" s="458">
        <v>76376700</v>
      </c>
      <c r="C106" s="493">
        <v>0</v>
      </c>
      <c r="D106" s="458">
        <v>27472500</v>
      </c>
      <c r="E106" s="458">
        <v>25915200</v>
      </c>
      <c r="F106" s="458">
        <v>0</v>
      </c>
      <c r="G106" s="458">
        <v>0</v>
      </c>
      <c r="H106" s="458">
        <v>22989000</v>
      </c>
    </row>
    <row r="107" spans="1:8" x14ac:dyDescent="0.25">
      <c r="A107" s="457" t="s">
        <v>131</v>
      </c>
      <c r="B107" s="458">
        <v>1792727</v>
      </c>
      <c r="C107" s="493">
        <v>0</v>
      </c>
      <c r="D107" s="458">
        <v>0</v>
      </c>
      <c r="E107" s="458">
        <v>0</v>
      </c>
      <c r="F107" s="458">
        <v>1792727</v>
      </c>
      <c r="G107" s="458">
        <v>0</v>
      </c>
      <c r="H107" s="458">
        <v>0</v>
      </c>
    </row>
    <row r="108" spans="1:8" x14ac:dyDescent="0.25">
      <c r="A108" s="457" t="s">
        <v>109</v>
      </c>
      <c r="B108" s="458">
        <v>36358919</v>
      </c>
      <c r="C108" s="493">
        <v>213635</v>
      </c>
      <c r="D108" s="458">
        <v>9188143</v>
      </c>
      <c r="E108" s="458">
        <v>13754084</v>
      </c>
      <c r="F108" s="458">
        <v>0</v>
      </c>
      <c r="G108" s="458">
        <v>0</v>
      </c>
      <c r="H108" s="458">
        <v>13203057</v>
      </c>
    </row>
    <row r="109" spans="1:8" x14ac:dyDescent="0.25">
      <c r="A109" s="457" t="s">
        <v>111</v>
      </c>
      <c r="B109" s="458">
        <v>10340280</v>
      </c>
      <c r="C109" s="493">
        <v>0</v>
      </c>
      <c r="D109" s="458">
        <v>0</v>
      </c>
      <c r="E109" s="458">
        <v>0</v>
      </c>
      <c r="F109" s="458">
        <v>0</v>
      </c>
      <c r="G109" s="458">
        <v>0</v>
      </c>
      <c r="H109" s="458">
        <v>10340280</v>
      </c>
    </row>
    <row r="110" spans="1:8" x14ac:dyDescent="0.25">
      <c r="A110" s="457" t="s">
        <v>113</v>
      </c>
      <c r="B110" s="458">
        <v>10340280</v>
      </c>
      <c r="C110" s="493">
        <v>0</v>
      </c>
      <c r="D110" s="458">
        <v>0</v>
      </c>
      <c r="E110" s="458">
        <v>0</v>
      </c>
      <c r="F110" s="458">
        <v>0</v>
      </c>
      <c r="G110" s="458">
        <v>0</v>
      </c>
      <c r="H110" s="458">
        <v>10340280</v>
      </c>
    </row>
    <row r="111" spans="1:8" x14ac:dyDescent="0.25">
      <c r="A111" s="457" t="s">
        <v>344</v>
      </c>
      <c r="B111" s="458">
        <v>403824585</v>
      </c>
      <c r="C111" s="493">
        <v>-97240965</v>
      </c>
      <c r="D111" s="458">
        <v>178151427</v>
      </c>
      <c r="E111" s="458">
        <v>203272430</v>
      </c>
      <c r="F111" s="458">
        <v>82634140</v>
      </c>
      <c r="G111" s="458">
        <v>66345993</v>
      </c>
      <c r="H111" s="458">
        <v>-29338440</v>
      </c>
    </row>
    <row r="112" spans="1:8" x14ac:dyDescent="0.25">
      <c r="A112" s="457" t="s">
        <v>115</v>
      </c>
      <c r="B112" s="458">
        <v>0</v>
      </c>
      <c r="C112" s="493">
        <v>0</v>
      </c>
      <c r="D112" s="458">
        <v>0</v>
      </c>
      <c r="E112" s="458">
        <v>0</v>
      </c>
      <c r="F112" s="458">
        <v>0</v>
      </c>
      <c r="G112" s="458">
        <v>0</v>
      </c>
      <c r="H112" s="458">
        <v>0</v>
      </c>
    </row>
    <row r="113" spans="1:8" x14ac:dyDescent="0.25">
      <c r="A113" s="457" t="s">
        <v>116</v>
      </c>
      <c r="B113" s="458">
        <v>0</v>
      </c>
      <c r="C113" s="493">
        <v>0</v>
      </c>
      <c r="D113" s="458">
        <v>0</v>
      </c>
      <c r="E113" s="458">
        <v>0</v>
      </c>
      <c r="F113" s="458">
        <v>0</v>
      </c>
      <c r="G113" s="458">
        <v>0</v>
      </c>
      <c r="H113" s="458">
        <v>0</v>
      </c>
    </row>
    <row r="114" spans="1:8" x14ac:dyDescent="0.25">
      <c r="A114" s="457" t="s">
        <v>349</v>
      </c>
      <c r="B114" s="458">
        <v>403824585</v>
      </c>
      <c r="C114" s="493">
        <v>-97240965</v>
      </c>
      <c r="D114" s="458">
        <v>178151427</v>
      </c>
      <c r="E114" s="458">
        <v>203272430</v>
      </c>
      <c r="F114" s="458">
        <v>82634140</v>
      </c>
      <c r="G114" s="458">
        <v>66345993</v>
      </c>
      <c r="H114" s="458">
        <v>-29338440</v>
      </c>
    </row>
    <row r="115" spans="1:8" x14ac:dyDescent="0.25">
      <c r="A115" s="457" t="s">
        <v>350</v>
      </c>
      <c r="B115" s="458">
        <v>403824585</v>
      </c>
      <c r="C115" s="493">
        <v>-97240965</v>
      </c>
      <c r="D115" s="458">
        <v>178151427</v>
      </c>
      <c r="E115" s="458">
        <v>203272430</v>
      </c>
      <c r="F115" s="458">
        <v>82634140</v>
      </c>
      <c r="G115" s="458">
        <v>66345993</v>
      </c>
      <c r="H115" s="458">
        <v>-29338440</v>
      </c>
    </row>
    <row r="116" spans="1:8" x14ac:dyDescent="0.25">
      <c r="A116" s="457" t="s">
        <v>117</v>
      </c>
      <c r="B116" s="458">
        <v>0</v>
      </c>
      <c r="C116" s="493">
        <v>0</v>
      </c>
      <c r="D116" s="458">
        <v>0</v>
      </c>
      <c r="E116" s="458">
        <v>0</v>
      </c>
      <c r="F116" s="458">
        <v>0</v>
      </c>
      <c r="G116" s="458">
        <v>0</v>
      </c>
      <c r="H116" s="458">
        <v>0</v>
      </c>
    </row>
    <row r="117" spans="1:8" x14ac:dyDescent="0.25">
      <c r="A117" s="457" t="s">
        <v>351</v>
      </c>
      <c r="B117" s="458">
        <v>403824585</v>
      </c>
      <c r="C117" s="493">
        <v>-97240965</v>
      </c>
      <c r="D117" s="458">
        <v>178151427</v>
      </c>
      <c r="E117" s="458">
        <v>203272430</v>
      </c>
      <c r="F117" s="458">
        <v>82634140</v>
      </c>
      <c r="G117" s="458">
        <v>66345993</v>
      </c>
      <c r="H117" s="458">
        <v>-29338440</v>
      </c>
    </row>
    <row r="118" spans="1:8" x14ac:dyDescent="0.25">
      <c r="A118" s="457" t="s">
        <v>118</v>
      </c>
      <c r="B118" s="458">
        <v>0</v>
      </c>
      <c r="C118" s="493">
        <v>0</v>
      </c>
      <c r="D118" s="458">
        <v>0</v>
      </c>
      <c r="E118" s="458">
        <v>0</v>
      </c>
      <c r="F118" s="458">
        <v>0</v>
      </c>
      <c r="G118" s="458">
        <v>0</v>
      </c>
      <c r="H118" s="458">
        <v>0</v>
      </c>
    </row>
    <row r="119" spans="1:8" x14ac:dyDescent="0.25">
      <c r="A119" s="457" t="s">
        <v>352</v>
      </c>
      <c r="B119" s="458">
        <v>403824585</v>
      </c>
      <c r="C119" s="493">
        <v>-97240965</v>
      </c>
      <c r="D119" s="458">
        <v>178151427</v>
      </c>
      <c r="E119" s="458">
        <v>203272430</v>
      </c>
      <c r="F119" s="458">
        <v>82634140</v>
      </c>
      <c r="G119" s="458">
        <v>66345993</v>
      </c>
      <c r="H119" s="458">
        <v>-29338440</v>
      </c>
    </row>
    <row r="120" spans="1:8" x14ac:dyDescent="0.25">
      <c r="A120" s="457" t="s">
        <v>119</v>
      </c>
      <c r="B120" s="458">
        <v>0</v>
      </c>
      <c r="C120" s="493">
        <v>0</v>
      </c>
      <c r="D120" s="458">
        <v>0</v>
      </c>
      <c r="E120" s="458">
        <v>0</v>
      </c>
      <c r="F120" s="458">
        <v>0</v>
      </c>
      <c r="G120" s="458">
        <v>0</v>
      </c>
      <c r="H120" s="458">
        <v>0</v>
      </c>
    </row>
    <row r="121" spans="1:8" x14ac:dyDescent="0.25">
      <c r="A121" s="457" t="s">
        <v>120</v>
      </c>
      <c r="B121" s="458">
        <v>0</v>
      </c>
      <c r="C121" s="493">
        <v>0</v>
      </c>
      <c r="D121" s="458">
        <v>0</v>
      </c>
      <c r="E121" s="458">
        <v>0</v>
      </c>
      <c r="F121" s="458">
        <v>0</v>
      </c>
      <c r="G121" s="458">
        <v>0</v>
      </c>
      <c r="H121" s="458">
        <v>0</v>
      </c>
    </row>
    <row r="122" spans="1:8" x14ac:dyDescent="0.25">
      <c r="A122" s="457" t="s">
        <v>121</v>
      </c>
      <c r="B122" s="458">
        <v>0</v>
      </c>
      <c r="C122" s="493">
        <v>0</v>
      </c>
      <c r="D122" s="458">
        <v>0</v>
      </c>
      <c r="E122" s="458">
        <v>0</v>
      </c>
      <c r="F122" s="458">
        <v>0</v>
      </c>
      <c r="G122" s="458">
        <v>0</v>
      </c>
      <c r="H122" s="458">
        <v>0</v>
      </c>
    </row>
    <row r="123" spans="1:8" x14ac:dyDescent="0.25">
      <c r="A123" s="457" t="s">
        <v>122</v>
      </c>
      <c r="B123" s="458">
        <v>0</v>
      </c>
      <c r="C123" s="493">
        <v>0</v>
      </c>
      <c r="D123" s="458">
        <v>0</v>
      </c>
      <c r="E123" s="458">
        <v>0</v>
      </c>
      <c r="F123" s="458">
        <v>0</v>
      </c>
      <c r="G123" s="458">
        <v>0</v>
      </c>
      <c r="H123" s="458">
        <v>0</v>
      </c>
    </row>
    <row r="124" spans="1:8" x14ac:dyDescent="0.25">
      <c r="A124" s="457" t="s">
        <v>123</v>
      </c>
      <c r="B124" s="458">
        <v>0</v>
      </c>
      <c r="C124" s="493">
        <v>0</v>
      </c>
      <c r="D124" s="458">
        <v>0</v>
      </c>
      <c r="E124" s="458">
        <v>0</v>
      </c>
      <c r="F124" s="458">
        <v>0</v>
      </c>
      <c r="G124" s="458">
        <v>0</v>
      </c>
      <c r="H124" s="458">
        <v>0</v>
      </c>
    </row>
  </sheetData>
  <mergeCells count="2">
    <mergeCell ref="A1:A2"/>
    <mergeCell ref="B1:B2"/>
  </mergeCells>
  <phoneticPr fontId="4" type="noConversion"/>
  <pageMargins left="0.7" right="0.7" top="0.75" bottom="0.75" header="0.3" footer="0.3"/>
  <pageSetup paperSize="9" orientation="portrait" r:id="rId1"/>
  <legacy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rgb="FFFFC000"/>
  </sheetPr>
  <dimension ref="A1:G127"/>
  <sheetViews>
    <sheetView workbookViewId="0">
      <selection sqref="A1:A2"/>
    </sheetView>
  </sheetViews>
  <sheetFormatPr defaultColWidth="9.08984375" defaultRowHeight="12.5" x14ac:dyDescent="0.25"/>
  <cols>
    <col min="1" max="6" width="21.453125" customWidth="1"/>
    <col min="7" max="7" width="21.90625" customWidth="1"/>
    <col min="257" max="262" width="21.453125" customWidth="1"/>
    <col min="513" max="518" width="21.453125" customWidth="1"/>
    <col min="769" max="774" width="21.453125" customWidth="1"/>
    <col min="1025" max="1030" width="21.453125" customWidth="1"/>
    <col min="1281" max="1286" width="21.453125" customWidth="1"/>
    <col min="1537" max="1542" width="21.453125" customWidth="1"/>
    <col min="1793" max="1798" width="21.453125" customWidth="1"/>
    <col min="2049" max="2054" width="21.453125" customWidth="1"/>
    <col min="2305" max="2310" width="21.453125" customWidth="1"/>
    <col min="2561" max="2566" width="21.453125" customWidth="1"/>
    <col min="2817" max="2822" width="21.453125" customWidth="1"/>
    <col min="3073" max="3078" width="21.453125" customWidth="1"/>
    <col min="3329" max="3334" width="21.453125" customWidth="1"/>
    <col min="3585" max="3590" width="21.453125" customWidth="1"/>
    <col min="3841" max="3846" width="21.453125" customWidth="1"/>
    <col min="4097" max="4102" width="21.453125" customWidth="1"/>
    <col min="4353" max="4358" width="21.453125" customWidth="1"/>
    <col min="4609" max="4614" width="21.453125" customWidth="1"/>
    <col min="4865" max="4870" width="21.453125" customWidth="1"/>
    <col min="5121" max="5126" width="21.453125" customWidth="1"/>
    <col min="5377" max="5382" width="21.453125" customWidth="1"/>
    <col min="5633" max="5638" width="21.453125" customWidth="1"/>
    <col min="5889" max="5894" width="21.453125" customWidth="1"/>
    <col min="6145" max="6150" width="21.453125" customWidth="1"/>
    <col min="6401" max="6406" width="21.453125" customWidth="1"/>
    <col min="6657" max="6662" width="21.453125" customWidth="1"/>
    <col min="6913" max="6918" width="21.453125" customWidth="1"/>
    <col min="7169" max="7174" width="21.453125" customWidth="1"/>
    <col min="7425" max="7430" width="21.453125" customWidth="1"/>
    <col min="7681" max="7686" width="21.453125" customWidth="1"/>
    <col min="7937" max="7942" width="21.453125" customWidth="1"/>
    <col min="8193" max="8198" width="21.453125" customWidth="1"/>
    <col min="8449" max="8454" width="21.453125" customWidth="1"/>
    <col min="8705" max="8710" width="21.453125" customWidth="1"/>
    <col min="8961" max="8966" width="21.453125" customWidth="1"/>
    <col min="9217" max="9222" width="21.453125" customWidth="1"/>
    <col min="9473" max="9478" width="21.453125" customWidth="1"/>
    <col min="9729" max="9734" width="21.453125" customWidth="1"/>
    <col min="9985" max="9990" width="21.453125" customWidth="1"/>
    <col min="10241" max="10246" width="21.453125" customWidth="1"/>
    <col min="10497" max="10502" width="21.453125" customWidth="1"/>
    <col min="10753" max="10758" width="21.453125" customWidth="1"/>
    <col min="11009" max="11014" width="21.453125" customWidth="1"/>
    <col min="11265" max="11270" width="21.453125" customWidth="1"/>
    <col min="11521" max="11526" width="21.453125" customWidth="1"/>
    <col min="11777" max="11782" width="21.453125" customWidth="1"/>
    <col min="12033" max="12038" width="21.453125" customWidth="1"/>
    <col min="12289" max="12294" width="21.453125" customWidth="1"/>
    <col min="12545" max="12550" width="21.453125" customWidth="1"/>
    <col min="12801" max="12806" width="21.453125" customWidth="1"/>
    <col min="13057" max="13062" width="21.453125" customWidth="1"/>
    <col min="13313" max="13318" width="21.453125" customWidth="1"/>
    <col min="13569" max="13574" width="21.453125" customWidth="1"/>
    <col min="13825" max="13830" width="21.453125" customWidth="1"/>
    <col min="14081" max="14086" width="21.453125" customWidth="1"/>
    <col min="14337" max="14342" width="21.453125" customWidth="1"/>
    <col min="14593" max="14598" width="21.453125" customWidth="1"/>
    <col min="14849" max="14854" width="21.453125" customWidth="1"/>
    <col min="15105" max="15110" width="21.453125" customWidth="1"/>
    <col min="15361" max="15366" width="21.453125" customWidth="1"/>
    <col min="15617" max="15622" width="21.453125" customWidth="1"/>
    <col min="15873" max="15878" width="21.453125" customWidth="1"/>
    <col min="16129" max="16134" width="21.453125" customWidth="1"/>
  </cols>
  <sheetData>
    <row r="1" spans="1:7" x14ac:dyDescent="0.25">
      <c r="A1" s="525" t="s">
        <v>0</v>
      </c>
      <c r="B1" s="525" t="s">
        <v>1</v>
      </c>
      <c r="C1" s="402" t="s">
        <v>512</v>
      </c>
      <c r="D1" s="402" t="s">
        <v>465</v>
      </c>
      <c r="E1" s="402" t="s">
        <v>466</v>
      </c>
      <c r="F1" s="402" t="s">
        <v>467</v>
      </c>
      <c r="G1" s="402" t="s">
        <v>513</v>
      </c>
    </row>
    <row r="2" spans="1:7" x14ac:dyDescent="0.25">
      <c r="A2" s="525" t="s">
        <v>0</v>
      </c>
      <c r="B2" s="525" t="s">
        <v>1</v>
      </c>
      <c r="C2" s="402" t="s">
        <v>397</v>
      </c>
      <c r="D2" s="402" t="s">
        <v>312</v>
      </c>
      <c r="E2" s="402" t="s">
        <v>3</v>
      </c>
      <c r="F2" s="402" t="s">
        <v>398</v>
      </c>
      <c r="G2" s="402" t="s">
        <v>514</v>
      </c>
    </row>
    <row r="3" spans="1:7" x14ac:dyDescent="0.25">
      <c r="A3" s="455" t="s">
        <v>281</v>
      </c>
      <c r="B3" s="456">
        <v>378281259</v>
      </c>
      <c r="C3" s="456">
        <v>-134994521</v>
      </c>
      <c r="D3" s="456">
        <v>209384839</v>
      </c>
      <c r="E3" s="456">
        <v>277454692</v>
      </c>
      <c r="F3" s="456">
        <v>55049391</v>
      </c>
      <c r="G3" s="456">
        <v>-28613142</v>
      </c>
    </row>
    <row r="4" spans="1:7" x14ac:dyDescent="0.25">
      <c r="A4" s="455" t="s">
        <v>4</v>
      </c>
      <c r="B4" s="456">
        <v>4634908575</v>
      </c>
      <c r="C4" s="456">
        <v>11573</v>
      </c>
      <c r="D4" s="456">
        <v>1752881877</v>
      </c>
      <c r="E4" s="456">
        <v>2358639866</v>
      </c>
      <c r="F4" s="456">
        <v>413396114</v>
      </c>
      <c r="G4" s="456">
        <v>109979145</v>
      </c>
    </row>
    <row r="5" spans="1:7" x14ac:dyDescent="0.25">
      <c r="A5" s="455" t="s">
        <v>5</v>
      </c>
      <c r="B5" s="456">
        <v>1936276385</v>
      </c>
      <c r="C5" s="456">
        <v>0</v>
      </c>
      <c r="D5" s="456">
        <v>850593273</v>
      </c>
      <c r="E5" s="456">
        <v>1081865328</v>
      </c>
      <c r="F5" s="456">
        <v>51966</v>
      </c>
      <c r="G5" s="456">
        <v>3765818</v>
      </c>
    </row>
    <row r="6" spans="1:7" x14ac:dyDescent="0.25">
      <c r="A6" s="455" t="s">
        <v>6</v>
      </c>
      <c r="B6" s="456">
        <v>2693273</v>
      </c>
      <c r="C6" s="456">
        <v>0</v>
      </c>
      <c r="D6" s="456">
        <v>963909</v>
      </c>
      <c r="E6" s="456">
        <v>1729364</v>
      </c>
      <c r="F6" s="456">
        <v>0</v>
      </c>
      <c r="G6" s="456">
        <v>0</v>
      </c>
    </row>
    <row r="7" spans="1:7" x14ac:dyDescent="0.25">
      <c r="A7" s="455" t="s">
        <v>8</v>
      </c>
      <c r="B7" s="456">
        <v>1846444747</v>
      </c>
      <c r="C7" s="456">
        <v>0</v>
      </c>
      <c r="D7" s="456">
        <v>813215636</v>
      </c>
      <c r="E7" s="456">
        <v>1029411327</v>
      </c>
      <c r="F7" s="456">
        <v>51966</v>
      </c>
      <c r="G7" s="456">
        <v>3765818</v>
      </c>
    </row>
    <row r="8" spans="1:7" x14ac:dyDescent="0.25">
      <c r="A8" s="455" t="s">
        <v>9</v>
      </c>
      <c r="B8" s="456">
        <v>42627881</v>
      </c>
      <c r="C8" s="456">
        <v>0</v>
      </c>
      <c r="D8" s="456">
        <v>20506682</v>
      </c>
      <c r="E8" s="456">
        <v>22121199</v>
      </c>
      <c r="F8" s="456">
        <v>0</v>
      </c>
      <c r="G8" s="456">
        <v>0</v>
      </c>
    </row>
    <row r="9" spans="1:7" x14ac:dyDescent="0.25">
      <c r="A9" s="455" t="s">
        <v>10</v>
      </c>
      <c r="B9" s="456">
        <v>44510484</v>
      </c>
      <c r="C9" s="456">
        <v>0</v>
      </c>
      <c r="D9" s="456">
        <v>15907046</v>
      </c>
      <c r="E9" s="456">
        <v>28603438</v>
      </c>
      <c r="F9" s="456">
        <v>0</v>
      </c>
      <c r="G9" s="456">
        <v>0</v>
      </c>
    </row>
    <row r="10" spans="1:7" x14ac:dyDescent="0.25">
      <c r="A10" s="455" t="s">
        <v>11</v>
      </c>
      <c r="B10" s="456">
        <v>2698632190</v>
      </c>
      <c r="C10" s="456">
        <v>11573</v>
      </c>
      <c r="D10" s="456">
        <v>902288604</v>
      </c>
      <c r="E10" s="456">
        <v>1276774538</v>
      </c>
      <c r="F10" s="456">
        <v>413344148</v>
      </c>
      <c r="G10" s="456">
        <v>106213327</v>
      </c>
    </row>
    <row r="11" spans="1:7" x14ac:dyDescent="0.25">
      <c r="A11" s="455" t="s">
        <v>12</v>
      </c>
      <c r="B11" s="456">
        <v>1341916511</v>
      </c>
      <c r="C11" s="456">
        <v>0</v>
      </c>
      <c r="D11" s="456">
        <v>548511984</v>
      </c>
      <c r="E11" s="456">
        <v>788974762</v>
      </c>
      <c r="F11" s="456">
        <v>-155392</v>
      </c>
      <c r="G11" s="456">
        <v>4585157</v>
      </c>
    </row>
    <row r="12" spans="1:7" x14ac:dyDescent="0.25">
      <c r="A12" s="455" t="s">
        <v>13</v>
      </c>
      <c r="B12" s="456">
        <v>7979636</v>
      </c>
      <c r="C12" s="456">
        <v>0</v>
      </c>
      <c r="D12" s="456">
        <v>0</v>
      </c>
      <c r="E12" s="456">
        <v>574636</v>
      </c>
      <c r="F12" s="456">
        <v>0</v>
      </c>
      <c r="G12" s="456">
        <v>7405000</v>
      </c>
    </row>
    <row r="13" spans="1:7" x14ac:dyDescent="0.25">
      <c r="A13" s="455" t="s">
        <v>14</v>
      </c>
      <c r="B13" s="456">
        <v>549719099</v>
      </c>
      <c r="C13" s="456">
        <v>11573</v>
      </c>
      <c r="D13" s="456">
        <v>197532287</v>
      </c>
      <c r="E13" s="456">
        <v>239843209</v>
      </c>
      <c r="F13" s="456">
        <v>95642764</v>
      </c>
      <c r="G13" s="456">
        <v>16689266</v>
      </c>
    </row>
    <row r="14" spans="1:7" x14ac:dyDescent="0.25">
      <c r="A14" s="455" t="s">
        <v>15</v>
      </c>
      <c r="B14" s="456">
        <v>16625797</v>
      </c>
      <c r="C14" s="456">
        <v>0</v>
      </c>
      <c r="D14" s="456">
        <v>7560057</v>
      </c>
      <c r="E14" s="456">
        <v>8234240</v>
      </c>
      <c r="F14" s="456">
        <v>831500</v>
      </c>
      <c r="G14" s="456">
        <v>0</v>
      </c>
    </row>
    <row r="15" spans="1:7" x14ac:dyDescent="0.25">
      <c r="A15" s="455" t="s">
        <v>16</v>
      </c>
      <c r="B15" s="456">
        <v>353565860</v>
      </c>
      <c r="C15" s="456">
        <v>0</v>
      </c>
      <c r="D15" s="456">
        <v>105047908</v>
      </c>
      <c r="E15" s="456">
        <v>170965866</v>
      </c>
      <c r="F15" s="456">
        <v>18182</v>
      </c>
      <c r="G15" s="456">
        <v>77533904</v>
      </c>
    </row>
    <row r="16" spans="1:7" x14ac:dyDescent="0.25">
      <c r="A16" s="455" t="s">
        <v>140</v>
      </c>
      <c r="B16" s="456">
        <v>317007094</v>
      </c>
      <c r="C16" s="456">
        <v>0</v>
      </c>
      <c r="D16" s="456">
        <v>0</v>
      </c>
      <c r="E16" s="456">
        <v>0</v>
      </c>
      <c r="F16" s="456">
        <v>317007094</v>
      </c>
      <c r="G16" s="456">
        <v>0</v>
      </c>
    </row>
    <row r="17" spans="1:7" x14ac:dyDescent="0.25">
      <c r="A17" s="455" t="s">
        <v>315</v>
      </c>
      <c r="B17" s="456">
        <v>111818193</v>
      </c>
      <c r="C17" s="456">
        <v>0</v>
      </c>
      <c r="D17" s="456">
        <v>43636368</v>
      </c>
      <c r="E17" s="456">
        <v>68181825</v>
      </c>
      <c r="F17" s="456">
        <v>0</v>
      </c>
      <c r="G17" s="456">
        <v>0</v>
      </c>
    </row>
    <row r="18" spans="1:7" x14ac:dyDescent="0.25">
      <c r="A18" s="455" t="s">
        <v>18</v>
      </c>
      <c r="B18" s="456">
        <v>2246586618</v>
      </c>
      <c r="C18" s="456">
        <v>0</v>
      </c>
      <c r="D18" s="456">
        <v>969714524</v>
      </c>
      <c r="E18" s="456">
        <v>1268655548</v>
      </c>
      <c r="F18" s="456">
        <v>1170000</v>
      </c>
      <c r="G18" s="456">
        <v>7046546</v>
      </c>
    </row>
    <row r="19" spans="1:7" x14ac:dyDescent="0.25">
      <c r="A19" s="455" t="s">
        <v>19</v>
      </c>
      <c r="B19" s="456">
        <v>2246586618</v>
      </c>
      <c r="C19" s="456">
        <v>0</v>
      </c>
      <c r="D19" s="456">
        <v>969714524</v>
      </c>
      <c r="E19" s="456">
        <v>1268655548</v>
      </c>
      <c r="F19" s="456">
        <v>1170000</v>
      </c>
      <c r="G19" s="456">
        <v>7046546</v>
      </c>
    </row>
    <row r="20" spans="1:7" x14ac:dyDescent="0.25">
      <c r="A20" s="455" t="s">
        <v>20</v>
      </c>
      <c r="B20" s="456">
        <v>2388321957</v>
      </c>
      <c r="C20" s="456">
        <v>11573</v>
      </c>
      <c r="D20" s="456">
        <v>783167353</v>
      </c>
      <c r="E20" s="456">
        <v>1089984318</v>
      </c>
      <c r="F20" s="456">
        <v>412226114</v>
      </c>
      <c r="G20" s="456">
        <v>102932599</v>
      </c>
    </row>
    <row r="21" spans="1:7" x14ac:dyDescent="0.25">
      <c r="A21" s="455" t="s">
        <v>21</v>
      </c>
      <c r="B21" s="456">
        <v>2010040698</v>
      </c>
      <c r="C21" s="456">
        <v>135006094</v>
      </c>
      <c r="D21" s="456">
        <v>573782514</v>
      </c>
      <c r="E21" s="456">
        <v>812529626</v>
      </c>
      <c r="F21" s="456">
        <v>357176723</v>
      </c>
      <c r="G21" s="456">
        <v>131545741</v>
      </c>
    </row>
    <row r="22" spans="1:7" x14ac:dyDescent="0.25">
      <c r="A22" s="455" t="s">
        <v>22</v>
      </c>
      <c r="B22" s="456">
        <v>11867040</v>
      </c>
      <c r="C22" s="456">
        <v>11867040</v>
      </c>
      <c r="D22" s="456">
        <v>0</v>
      </c>
      <c r="E22" s="456">
        <v>0</v>
      </c>
      <c r="F22" s="456">
        <v>0</v>
      </c>
      <c r="G22" s="456">
        <v>0</v>
      </c>
    </row>
    <row r="23" spans="1:7" x14ac:dyDescent="0.25">
      <c r="A23" s="455" t="s">
        <v>23</v>
      </c>
      <c r="B23" s="456">
        <v>818581770</v>
      </c>
      <c r="C23" s="456">
        <v>31564800</v>
      </c>
      <c r="D23" s="456">
        <v>247065610</v>
      </c>
      <c r="E23" s="456">
        <v>351370940</v>
      </c>
      <c r="F23" s="456">
        <v>153912750</v>
      </c>
      <c r="G23" s="456">
        <v>34667670</v>
      </c>
    </row>
    <row r="24" spans="1:7" x14ac:dyDescent="0.25">
      <c r="A24" s="455" t="s">
        <v>24</v>
      </c>
      <c r="B24" s="456">
        <v>64425190</v>
      </c>
      <c r="C24" s="456">
        <v>17973740</v>
      </c>
      <c r="D24" s="456">
        <v>16843830</v>
      </c>
      <c r="E24" s="456">
        <v>14088720</v>
      </c>
      <c r="F24" s="456">
        <v>6585250</v>
      </c>
      <c r="G24" s="456">
        <v>8933650</v>
      </c>
    </row>
    <row r="25" spans="1:7" x14ac:dyDescent="0.25">
      <c r="A25" s="455" t="s">
        <v>25</v>
      </c>
      <c r="B25" s="456">
        <v>11817530</v>
      </c>
      <c r="C25" s="456">
        <v>3271050</v>
      </c>
      <c r="D25" s="456">
        <v>3089620</v>
      </c>
      <c r="E25" s="456">
        <v>2593870</v>
      </c>
      <c r="F25" s="456">
        <v>1175380</v>
      </c>
      <c r="G25" s="456">
        <v>1687610</v>
      </c>
    </row>
    <row r="26" spans="1:7" x14ac:dyDescent="0.25">
      <c r="A26" s="455" t="s">
        <v>26</v>
      </c>
      <c r="B26" s="456">
        <v>2800000</v>
      </c>
      <c r="C26" s="456">
        <v>700000</v>
      </c>
      <c r="D26" s="456">
        <v>700000</v>
      </c>
      <c r="E26" s="456">
        <v>700000</v>
      </c>
      <c r="F26" s="456">
        <v>0</v>
      </c>
      <c r="G26" s="456">
        <v>700000</v>
      </c>
    </row>
    <row r="27" spans="1:7" x14ac:dyDescent="0.25">
      <c r="A27" s="455" t="s">
        <v>198</v>
      </c>
      <c r="B27" s="456">
        <v>5287500</v>
      </c>
      <c r="C27" s="456">
        <v>5287500</v>
      </c>
      <c r="D27" s="456">
        <v>0</v>
      </c>
      <c r="E27" s="456">
        <v>0</v>
      </c>
      <c r="F27" s="456">
        <v>0</v>
      </c>
      <c r="G27" s="456">
        <v>0</v>
      </c>
    </row>
    <row r="28" spans="1:7" x14ac:dyDescent="0.25">
      <c r="A28" s="455" t="s">
        <v>27</v>
      </c>
      <c r="B28" s="456">
        <v>1734430</v>
      </c>
      <c r="C28" s="456">
        <v>0</v>
      </c>
      <c r="D28" s="456">
        <v>776060</v>
      </c>
      <c r="E28" s="456">
        <v>396940</v>
      </c>
      <c r="F28" s="456">
        <v>425060</v>
      </c>
      <c r="G28" s="456">
        <v>136370</v>
      </c>
    </row>
    <row r="29" spans="1:7" x14ac:dyDescent="0.25">
      <c r="A29" s="455" t="s">
        <v>28</v>
      </c>
      <c r="B29" s="456">
        <v>714360</v>
      </c>
      <c r="C29" s="456">
        <v>224730</v>
      </c>
      <c r="D29" s="456">
        <v>0</v>
      </c>
      <c r="E29" s="456">
        <v>291050</v>
      </c>
      <c r="F29" s="456">
        <v>198580</v>
      </c>
      <c r="G29" s="456">
        <v>0</v>
      </c>
    </row>
    <row r="30" spans="1:7" x14ac:dyDescent="0.25">
      <c r="A30" s="455" t="s">
        <v>141</v>
      </c>
      <c r="B30" s="456">
        <v>4310380</v>
      </c>
      <c r="C30" s="456">
        <v>0</v>
      </c>
      <c r="D30" s="456">
        <v>0</v>
      </c>
      <c r="E30" s="456">
        <v>4310380</v>
      </c>
      <c r="F30" s="456">
        <v>0</v>
      </c>
      <c r="G30" s="456">
        <v>0</v>
      </c>
    </row>
    <row r="31" spans="1:7" x14ac:dyDescent="0.25">
      <c r="A31" s="455" t="s">
        <v>142</v>
      </c>
      <c r="B31" s="456">
        <v>729540</v>
      </c>
      <c r="C31" s="456">
        <v>0</v>
      </c>
      <c r="D31" s="456">
        <v>0</v>
      </c>
      <c r="E31" s="456">
        <v>729540</v>
      </c>
      <c r="F31" s="456">
        <v>0</v>
      </c>
      <c r="G31" s="456">
        <v>0</v>
      </c>
    </row>
    <row r="32" spans="1:7" x14ac:dyDescent="0.25">
      <c r="A32" s="455" t="s">
        <v>29</v>
      </c>
      <c r="B32" s="456">
        <v>2405000</v>
      </c>
      <c r="C32" s="456">
        <v>700000</v>
      </c>
      <c r="D32" s="456">
        <v>620000</v>
      </c>
      <c r="E32" s="456">
        <v>465000</v>
      </c>
      <c r="F32" s="456">
        <v>310000</v>
      </c>
      <c r="G32" s="456">
        <v>310000</v>
      </c>
    </row>
    <row r="33" spans="1:7" x14ac:dyDescent="0.25">
      <c r="A33" s="455" t="s">
        <v>145</v>
      </c>
      <c r="B33" s="456">
        <v>310000</v>
      </c>
      <c r="C33" s="456">
        <v>0</v>
      </c>
      <c r="D33" s="456">
        <v>0</v>
      </c>
      <c r="E33" s="456">
        <v>310000</v>
      </c>
      <c r="F33" s="456">
        <v>0</v>
      </c>
      <c r="G33" s="456">
        <v>0</v>
      </c>
    </row>
    <row r="34" spans="1:7" x14ac:dyDescent="0.25">
      <c r="A34" s="455" t="s">
        <v>30</v>
      </c>
      <c r="B34" s="456">
        <v>564830620</v>
      </c>
      <c r="C34" s="456">
        <v>2788080</v>
      </c>
      <c r="D34" s="456">
        <v>176957040</v>
      </c>
      <c r="E34" s="456">
        <v>256319180</v>
      </c>
      <c r="F34" s="456">
        <v>114504350</v>
      </c>
      <c r="G34" s="456">
        <v>14261970</v>
      </c>
    </row>
    <row r="35" spans="1:7" x14ac:dyDescent="0.25">
      <c r="A35" s="455" t="s">
        <v>31</v>
      </c>
      <c r="B35" s="456">
        <v>94219640</v>
      </c>
      <c r="C35" s="456">
        <v>464700</v>
      </c>
      <c r="D35" s="456">
        <v>29900540</v>
      </c>
      <c r="E35" s="456">
        <v>43439140</v>
      </c>
      <c r="F35" s="456">
        <v>18012110</v>
      </c>
      <c r="G35" s="456">
        <v>2403150</v>
      </c>
    </row>
    <row r="36" spans="1:7" x14ac:dyDescent="0.25">
      <c r="A36" s="455" t="s">
        <v>32</v>
      </c>
      <c r="B36" s="456">
        <v>19145170</v>
      </c>
      <c r="C36" s="456">
        <v>0</v>
      </c>
      <c r="D36" s="456">
        <v>5645170</v>
      </c>
      <c r="E36" s="456">
        <v>9500000</v>
      </c>
      <c r="F36" s="456">
        <v>4000000</v>
      </c>
      <c r="G36" s="456">
        <v>0</v>
      </c>
    </row>
    <row r="37" spans="1:7" x14ac:dyDescent="0.25">
      <c r="A37" s="455" t="s">
        <v>33</v>
      </c>
      <c r="B37" s="456">
        <v>38110000</v>
      </c>
      <c r="C37" s="456">
        <v>155000</v>
      </c>
      <c r="D37" s="456">
        <v>11920000</v>
      </c>
      <c r="E37" s="456">
        <v>17420000</v>
      </c>
      <c r="F37" s="456">
        <v>7750000</v>
      </c>
      <c r="G37" s="456">
        <v>865000</v>
      </c>
    </row>
    <row r="38" spans="1:7" x14ac:dyDescent="0.25">
      <c r="A38" s="455" t="s">
        <v>146</v>
      </c>
      <c r="B38" s="456">
        <v>20000</v>
      </c>
      <c r="C38" s="456">
        <v>0</v>
      </c>
      <c r="D38" s="456">
        <v>0</v>
      </c>
      <c r="E38" s="456">
        <v>0</v>
      </c>
      <c r="F38" s="456">
        <v>0</v>
      </c>
      <c r="G38" s="456">
        <v>20000</v>
      </c>
    </row>
    <row r="39" spans="1:7" x14ac:dyDescent="0.25">
      <c r="A39" s="455" t="s">
        <v>147</v>
      </c>
      <c r="B39" s="456">
        <v>5349920</v>
      </c>
      <c r="C39" s="456">
        <v>0</v>
      </c>
      <c r="D39" s="456">
        <v>0</v>
      </c>
      <c r="E39" s="456">
        <v>0</v>
      </c>
      <c r="F39" s="456">
        <v>0</v>
      </c>
      <c r="G39" s="456">
        <v>5349920</v>
      </c>
    </row>
    <row r="40" spans="1:7" x14ac:dyDescent="0.25">
      <c r="A40" s="455" t="s">
        <v>35</v>
      </c>
      <c r="B40" s="456">
        <v>1872490</v>
      </c>
      <c r="C40" s="456">
        <v>0</v>
      </c>
      <c r="D40" s="456">
        <v>613350</v>
      </c>
      <c r="E40" s="456">
        <v>807120</v>
      </c>
      <c r="F40" s="456">
        <v>452020</v>
      </c>
      <c r="G40" s="456">
        <v>0</v>
      </c>
    </row>
    <row r="41" spans="1:7" x14ac:dyDescent="0.25">
      <c r="A41" s="455" t="s">
        <v>36</v>
      </c>
      <c r="B41" s="456">
        <v>500000</v>
      </c>
      <c r="C41" s="456">
        <v>0</v>
      </c>
      <c r="D41" s="456">
        <v>0</v>
      </c>
      <c r="E41" s="456">
        <v>0</v>
      </c>
      <c r="F41" s="456">
        <v>500000</v>
      </c>
      <c r="G41" s="456">
        <v>0</v>
      </c>
    </row>
    <row r="42" spans="1:7" x14ac:dyDescent="0.25">
      <c r="A42" s="455" t="s">
        <v>37</v>
      </c>
      <c r="B42" s="456">
        <v>327608250</v>
      </c>
      <c r="C42" s="456">
        <v>22444510</v>
      </c>
      <c r="D42" s="456">
        <v>80908720</v>
      </c>
      <c r="E42" s="456">
        <v>156182850</v>
      </c>
      <c r="F42" s="456">
        <v>55782470</v>
      </c>
      <c r="G42" s="456">
        <v>12289700</v>
      </c>
    </row>
    <row r="43" spans="1:7" x14ac:dyDescent="0.25">
      <c r="A43" s="455" t="s">
        <v>38</v>
      </c>
      <c r="B43" s="456">
        <v>71048090</v>
      </c>
      <c r="C43" s="456">
        <v>20469510</v>
      </c>
      <c r="D43" s="456">
        <v>17602180</v>
      </c>
      <c r="E43" s="456">
        <v>18481430</v>
      </c>
      <c r="F43" s="456">
        <v>7382450</v>
      </c>
      <c r="G43" s="456">
        <v>7112520</v>
      </c>
    </row>
    <row r="44" spans="1:7" x14ac:dyDescent="0.25">
      <c r="A44" s="455" t="s">
        <v>150</v>
      </c>
      <c r="B44" s="456">
        <v>100000</v>
      </c>
      <c r="C44" s="456">
        <v>0</v>
      </c>
      <c r="D44" s="456">
        <v>0</v>
      </c>
      <c r="E44" s="456">
        <v>100000</v>
      </c>
      <c r="F44" s="456">
        <v>0</v>
      </c>
      <c r="G44" s="456">
        <v>0</v>
      </c>
    </row>
    <row r="45" spans="1:7" x14ac:dyDescent="0.25">
      <c r="A45" s="455" t="s">
        <v>39</v>
      </c>
      <c r="B45" s="456">
        <v>256160160</v>
      </c>
      <c r="C45" s="456">
        <v>1975000</v>
      </c>
      <c r="D45" s="456">
        <v>63306540</v>
      </c>
      <c r="E45" s="456">
        <v>137601420</v>
      </c>
      <c r="F45" s="456">
        <v>48400020</v>
      </c>
      <c r="G45" s="456">
        <v>4877180</v>
      </c>
    </row>
    <row r="46" spans="1:7" x14ac:dyDescent="0.25">
      <c r="A46" s="455" t="s">
        <v>151</v>
      </c>
      <c r="B46" s="456">
        <v>300000</v>
      </c>
      <c r="C46" s="456">
        <v>0</v>
      </c>
      <c r="D46" s="456">
        <v>0</v>
      </c>
      <c r="E46" s="456">
        <v>0</v>
      </c>
      <c r="F46" s="456">
        <v>0</v>
      </c>
      <c r="G46" s="456">
        <v>300000</v>
      </c>
    </row>
    <row r="47" spans="1:7" x14ac:dyDescent="0.25">
      <c r="A47" s="455" t="s">
        <v>40</v>
      </c>
      <c r="B47" s="456">
        <v>92544146</v>
      </c>
      <c r="C47" s="456">
        <v>3692603</v>
      </c>
      <c r="D47" s="456">
        <v>27313905</v>
      </c>
      <c r="E47" s="456">
        <v>39261619</v>
      </c>
      <c r="F47" s="456">
        <v>17505830</v>
      </c>
      <c r="G47" s="456">
        <v>4770189</v>
      </c>
    </row>
    <row r="48" spans="1:7" x14ac:dyDescent="0.25">
      <c r="A48" s="455" t="s">
        <v>41</v>
      </c>
      <c r="B48" s="456">
        <v>92544146</v>
      </c>
      <c r="C48" s="456">
        <v>3692603</v>
      </c>
      <c r="D48" s="456">
        <v>27313905</v>
      </c>
      <c r="E48" s="456">
        <v>39261619</v>
      </c>
      <c r="F48" s="456">
        <v>17505830</v>
      </c>
      <c r="G48" s="456">
        <v>4770189</v>
      </c>
    </row>
    <row r="49" spans="1:7" x14ac:dyDescent="0.25">
      <c r="A49" s="455" t="s">
        <v>42</v>
      </c>
      <c r="B49" s="456">
        <v>250831869</v>
      </c>
      <c r="C49" s="456">
        <v>5888571</v>
      </c>
      <c r="D49" s="456">
        <v>67950632</v>
      </c>
      <c r="E49" s="456">
        <v>108331702</v>
      </c>
      <c r="F49" s="456">
        <v>45498356</v>
      </c>
      <c r="G49" s="456">
        <v>23162608</v>
      </c>
    </row>
    <row r="50" spans="1:7" x14ac:dyDescent="0.25">
      <c r="A50" s="455" t="s">
        <v>44</v>
      </c>
      <c r="B50" s="456">
        <v>8606879</v>
      </c>
      <c r="C50" s="456">
        <v>440826</v>
      </c>
      <c r="D50" s="456">
        <v>2402435</v>
      </c>
      <c r="E50" s="456">
        <v>3782657</v>
      </c>
      <c r="F50" s="456">
        <v>1558399</v>
      </c>
      <c r="G50" s="456">
        <v>422562</v>
      </c>
    </row>
    <row r="51" spans="1:7" x14ac:dyDescent="0.25">
      <c r="A51" s="455" t="s">
        <v>45</v>
      </c>
      <c r="B51" s="456">
        <v>43144040</v>
      </c>
      <c r="C51" s="456">
        <v>1721490</v>
      </c>
      <c r="D51" s="456">
        <v>12733730</v>
      </c>
      <c r="E51" s="456">
        <v>18303750</v>
      </c>
      <c r="F51" s="456">
        <v>8161210</v>
      </c>
      <c r="G51" s="456">
        <v>2223860</v>
      </c>
    </row>
    <row r="52" spans="1:7" x14ac:dyDescent="0.25">
      <c r="A52" s="455" t="s">
        <v>46</v>
      </c>
      <c r="B52" s="456">
        <v>46846270</v>
      </c>
      <c r="C52" s="456">
        <v>1295160</v>
      </c>
      <c r="D52" s="456">
        <v>14453920</v>
      </c>
      <c r="E52" s="456">
        <v>20324140</v>
      </c>
      <c r="F52" s="456">
        <v>8523480</v>
      </c>
      <c r="G52" s="456">
        <v>2249570</v>
      </c>
    </row>
    <row r="53" spans="1:7" x14ac:dyDescent="0.25">
      <c r="A53" s="455" t="s">
        <v>47</v>
      </c>
      <c r="B53" s="456">
        <v>16041164</v>
      </c>
      <c r="C53" s="456">
        <v>821595</v>
      </c>
      <c r="D53" s="456">
        <v>4477567</v>
      </c>
      <c r="E53" s="456">
        <v>7049964</v>
      </c>
      <c r="F53" s="456">
        <v>2904483</v>
      </c>
      <c r="G53" s="456">
        <v>787555</v>
      </c>
    </row>
    <row r="54" spans="1:7" x14ac:dyDescent="0.25">
      <c r="A54" s="455" t="s">
        <v>48</v>
      </c>
      <c r="B54" s="456">
        <v>87458280</v>
      </c>
      <c r="C54" s="456">
        <v>0</v>
      </c>
      <c r="D54" s="456">
        <v>26515244</v>
      </c>
      <c r="E54" s="456">
        <v>38899436</v>
      </c>
      <c r="F54" s="456">
        <v>21143600</v>
      </c>
      <c r="G54" s="456">
        <v>900000</v>
      </c>
    </row>
    <row r="55" spans="1:7" x14ac:dyDescent="0.25">
      <c r="A55" s="455" t="s">
        <v>49</v>
      </c>
      <c r="B55" s="456">
        <v>4905000</v>
      </c>
      <c r="C55" s="456">
        <v>0</v>
      </c>
      <c r="D55" s="456">
        <v>870000</v>
      </c>
      <c r="E55" s="456">
        <v>1035000</v>
      </c>
      <c r="F55" s="456">
        <v>3000000</v>
      </c>
      <c r="G55" s="456">
        <v>0</v>
      </c>
    </row>
    <row r="56" spans="1:7" x14ac:dyDescent="0.25">
      <c r="A56" s="455" t="s">
        <v>50</v>
      </c>
      <c r="B56" s="456">
        <v>1571500</v>
      </c>
      <c r="C56" s="456">
        <v>1571500</v>
      </c>
      <c r="D56" s="456">
        <v>0</v>
      </c>
      <c r="E56" s="456">
        <v>0</v>
      </c>
      <c r="F56" s="456">
        <v>0</v>
      </c>
      <c r="G56" s="456">
        <v>0</v>
      </c>
    </row>
    <row r="57" spans="1:7" x14ac:dyDescent="0.25">
      <c r="A57" s="455" t="s">
        <v>51</v>
      </c>
      <c r="B57" s="456">
        <v>1127636</v>
      </c>
      <c r="C57" s="456">
        <v>38000</v>
      </c>
      <c r="D57" s="456">
        <v>366438</v>
      </c>
      <c r="E57" s="456">
        <v>516014</v>
      </c>
      <c r="F57" s="456">
        <v>207184</v>
      </c>
      <c r="G57" s="456">
        <v>0</v>
      </c>
    </row>
    <row r="58" spans="1:7" x14ac:dyDescent="0.25">
      <c r="A58" s="455" t="s">
        <v>301</v>
      </c>
      <c r="B58" s="456">
        <v>3500000</v>
      </c>
      <c r="C58" s="456">
        <v>0</v>
      </c>
      <c r="D58" s="456">
        <v>0</v>
      </c>
      <c r="E58" s="456">
        <v>3500000</v>
      </c>
      <c r="F58" s="456">
        <v>0</v>
      </c>
      <c r="G58" s="456">
        <v>0</v>
      </c>
    </row>
    <row r="59" spans="1:7" x14ac:dyDescent="0.25">
      <c r="A59" s="455" t="s">
        <v>60</v>
      </c>
      <c r="B59" s="456">
        <v>37631100</v>
      </c>
      <c r="C59" s="456">
        <v>0</v>
      </c>
      <c r="D59" s="456">
        <v>6131298</v>
      </c>
      <c r="E59" s="456">
        <v>14920741</v>
      </c>
      <c r="F59" s="456">
        <v>0</v>
      </c>
      <c r="G59" s="456">
        <v>16579061</v>
      </c>
    </row>
    <row r="60" spans="1:7" x14ac:dyDescent="0.25">
      <c r="A60" s="455" t="s">
        <v>61</v>
      </c>
      <c r="B60" s="456">
        <v>1222700</v>
      </c>
      <c r="C60" s="456">
        <v>0</v>
      </c>
      <c r="D60" s="456">
        <v>429400</v>
      </c>
      <c r="E60" s="456">
        <v>621300</v>
      </c>
      <c r="F60" s="456">
        <v>172000</v>
      </c>
      <c r="G60" s="456">
        <v>0</v>
      </c>
    </row>
    <row r="61" spans="1:7" x14ac:dyDescent="0.25">
      <c r="A61" s="455" t="s">
        <v>412</v>
      </c>
      <c r="B61" s="456">
        <v>1222700</v>
      </c>
      <c r="C61" s="456">
        <v>0</v>
      </c>
      <c r="D61" s="456">
        <v>429400</v>
      </c>
      <c r="E61" s="456">
        <v>621300</v>
      </c>
      <c r="F61" s="456">
        <v>172000</v>
      </c>
      <c r="G61" s="456">
        <v>0</v>
      </c>
    </row>
    <row r="62" spans="1:7" x14ac:dyDescent="0.25">
      <c r="A62" s="455" t="s">
        <v>155</v>
      </c>
      <c r="B62" s="456">
        <v>100000</v>
      </c>
      <c r="C62" s="456">
        <v>100000</v>
      </c>
      <c r="D62" s="456">
        <v>0</v>
      </c>
      <c r="E62" s="456">
        <v>0</v>
      </c>
      <c r="F62" s="456">
        <v>0</v>
      </c>
      <c r="G62" s="456">
        <v>0</v>
      </c>
    </row>
    <row r="63" spans="1:7" x14ac:dyDescent="0.25">
      <c r="A63" s="455" t="s">
        <v>157</v>
      </c>
      <c r="B63" s="456">
        <v>100000</v>
      </c>
      <c r="C63" s="456">
        <v>100000</v>
      </c>
      <c r="D63" s="456">
        <v>0</v>
      </c>
      <c r="E63" s="456">
        <v>0</v>
      </c>
      <c r="F63" s="456">
        <v>0</v>
      </c>
      <c r="G63" s="456">
        <v>0</v>
      </c>
    </row>
    <row r="64" spans="1:7" x14ac:dyDescent="0.25">
      <c r="A64" s="455" t="s">
        <v>63</v>
      </c>
      <c r="B64" s="456">
        <v>1434448</v>
      </c>
      <c r="C64" s="456">
        <v>14780</v>
      </c>
      <c r="D64" s="456">
        <v>167230</v>
      </c>
      <c r="E64" s="456">
        <v>389840</v>
      </c>
      <c r="F64" s="456">
        <v>846858</v>
      </c>
      <c r="G64" s="456">
        <v>15740</v>
      </c>
    </row>
    <row r="65" spans="1:7" x14ac:dyDescent="0.25">
      <c r="A65" s="455" t="s">
        <v>66</v>
      </c>
      <c r="B65" s="456">
        <v>733368</v>
      </c>
      <c r="C65" s="456">
        <v>0</v>
      </c>
      <c r="D65" s="456">
        <v>0</v>
      </c>
      <c r="E65" s="456">
        <v>0</v>
      </c>
      <c r="F65" s="456">
        <v>733368</v>
      </c>
      <c r="G65" s="456">
        <v>0</v>
      </c>
    </row>
    <row r="66" spans="1:7" x14ac:dyDescent="0.25">
      <c r="A66" s="455" t="s">
        <v>67</v>
      </c>
      <c r="B66" s="456">
        <v>701080</v>
      </c>
      <c r="C66" s="456">
        <v>14780</v>
      </c>
      <c r="D66" s="456">
        <v>167230</v>
      </c>
      <c r="E66" s="456">
        <v>389840</v>
      </c>
      <c r="F66" s="456">
        <v>113490</v>
      </c>
      <c r="G66" s="456">
        <v>15740</v>
      </c>
    </row>
    <row r="67" spans="1:7" x14ac:dyDescent="0.25">
      <c r="A67" s="455" t="s">
        <v>68</v>
      </c>
      <c r="B67" s="456">
        <v>8794164</v>
      </c>
      <c r="C67" s="456">
        <v>0</v>
      </c>
      <c r="D67" s="456">
        <v>4730437</v>
      </c>
      <c r="E67" s="456">
        <v>2823898</v>
      </c>
      <c r="F67" s="456">
        <v>1239829</v>
      </c>
      <c r="G67" s="456">
        <v>0</v>
      </c>
    </row>
    <row r="68" spans="1:7" x14ac:dyDescent="0.25">
      <c r="A68" s="455" t="s">
        <v>69</v>
      </c>
      <c r="B68" s="456">
        <v>8794164</v>
      </c>
      <c r="C68" s="456">
        <v>0</v>
      </c>
      <c r="D68" s="456">
        <v>4730437</v>
      </c>
      <c r="E68" s="456">
        <v>2823898</v>
      </c>
      <c r="F68" s="456">
        <v>1239829</v>
      </c>
      <c r="G68" s="456">
        <v>0</v>
      </c>
    </row>
    <row r="69" spans="1:7" x14ac:dyDescent="0.25">
      <c r="A69" s="455" t="s">
        <v>70</v>
      </c>
      <c r="B69" s="456">
        <v>4871416</v>
      </c>
      <c r="C69" s="456">
        <v>1800000</v>
      </c>
      <c r="D69" s="456">
        <v>0</v>
      </c>
      <c r="E69" s="456">
        <v>2938333</v>
      </c>
      <c r="F69" s="456">
        <v>133083</v>
      </c>
      <c r="G69" s="456">
        <v>0</v>
      </c>
    </row>
    <row r="70" spans="1:7" x14ac:dyDescent="0.25">
      <c r="A70" s="455" t="s">
        <v>71</v>
      </c>
      <c r="B70" s="456">
        <v>134117041</v>
      </c>
      <c r="C70" s="456">
        <v>35968259</v>
      </c>
      <c r="D70" s="456">
        <v>20818672</v>
      </c>
      <c r="E70" s="456">
        <v>29799223</v>
      </c>
      <c r="F70" s="456">
        <v>45913887</v>
      </c>
      <c r="G70" s="456">
        <v>1617000</v>
      </c>
    </row>
    <row r="71" spans="1:7" x14ac:dyDescent="0.25">
      <c r="A71" s="455" t="s">
        <v>72</v>
      </c>
      <c r="B71" s="456">
        <v>24616000</v>
      </c>
      <c r="C71" s="456">
        <v>1869000</v>
      </c>
      <c r="D71" s="456">
        <v>1617000</v>
      </c>
      <c r="E71" s="456">
        <v>2695000</v>
      </c>
      <c r="F71" s="456">
        <v>16818000</v>
      </c>
      <c r="G71" s="456">
        <v>1617000</v>
      </c>
    </row>
    <row r="72" spans="1:7" x14ac:dyDescent="0.25">
      <c r="A72" s="455" t="s">
        <v>73</v>
      </c>
      <c r="B72" s="456">
        <v>60879504</v>
      </c>
      <c r="C72" s="456">
        <v>25890534</v>
      </c>
      <c r="D72" s="456">
        <v>6746000</v>
      </c>
      <c r="E72" s="456">
        <v>10262970</v>
      </c>
      <c r="F72" s="456">
        <v>17980000</v>
      </c>
      <c r="G72" s="456">
        <v>0</v>
      </c>
    </row>
    <row r="73" spans="1:7" x14ac:dyDescent="0.25">
      <c r="A73" s="455" t="s">
        <v>74</v>
      </c>
      <c r="B73" s="456">
        <v>48621537</v>
      </c>
      <c r="C73" s="456">
        <v>8208725</v>
      </c>
      <c r="D73" s="456">
        <v>12455672</v>
      </c>
      <c r="E73" s="456">
        <v>16841253</v>
      </c>
      <c r="F73" s="456">
        <v>11115887</v>
      </c>
      <c r="G73" s="456">
        <v>0</v>
      </c>
    </row>
    <row r="74" spans="1:7" x14ac:dyDescent="0.25">
      <c r="A74" s="455" t="s">
        <v>77</v>
      </c>
      <c r="B74" s="456">
        <v>13264375</v>
      </c>
      <c r="C74" s="456">
        <v>358953</v>
      </c>
      <c r="D74" s="456">
        <v>1124164</v>
      </c>
      <c r="E74" s="456">
        <v>1262891</v>
      </c>
      <c r="F74" s="456">
        <v>9703958</v>
      </c>
      <c r="G74" s="456">
        <v>814409</v>
      </c>
    </row>
    <row r="75" spans="1:7" x14ac:dyDescent="0.25">
      <c r="A75" s="455" t="s">
        <v>78</v>
      </c>
      <c r="B75" s="456">
        <v>3819365</v>
      </c>
      <c r="C75" s="456">
        <v>26520</v>
      </c>
      <c r="D75" s="456">
        <v>633035</v>
      </c>
      <c r="E75" s="456">
        <v>258500</v>
      </c>
      <c r="F75" s="456">
        <v>2752310</v>
      </c>
      <c r="G75" s="456">
        <v>149000</v>
      </c>
    </row>
    <row r="76" spans="1:7" x14ac:dyDescent="0.25">
      <c r="A76" s="455" t="s">
        <v>79</v>
      </c>
      <c r="B76" s="456">
        <v>207559</v>
      </c>
      <c r="C76" s="456">
        <v>207559</v>
      </c>
      <c r="D76" s="456">
        <v>0</v>
      </c>
      <c r="E76" s="456">
        <v>0</v>
      </c>
      <c r="F76" s="456">
        <v>0</v>
      </c>
      <c r="G76" s="456">
        <v>0</v>
      </c>
    </row>
    <row r="77" spans="1:7" x14ac:dyDescent="0.25">
      <c r="A77" s="455" t="s">
        <v>80</v>
      </c>
      <c r="B77" s="456">
        <v>634699</v>
      </c>
      <c r="C77" s="456">
        <v>0</v>
      </c>
      <c r="D77" s="456">
        <v>103699</v>
      </c>
      <c r="E77" s="456">
        <v>161000</v>
      </c>
      <c r="F77" s="456">
        <v>220000</v>
      </c>
      <c r="G77" s="456">
        <v>150000</v>
      </c>
    </row>
    <row r="78" spans="1:7" x14ac:dyDescent="0.25">
      <c r="A78" s="455" t="s">
        <v>81</v>
      </c>
      <c r="B78" s="456">
        <v>8602752</v>
      </c>
      <c r="C78" s="456">
        <v>124874</v>
      </c>
      <c r="D78" s="456">
        <v>387430</v>
      </c>
      <c r="E78" s="456">
        <v>843391</v>
      </c>
      <c r="F78" s="456">
        <v>6731648</v>
      </c>
      <c r="G78" s="456">
        <v>515409</v>
      </c>
    </row>
    <row r="79" spans="1:7" x14ac:dyDescent="0.25">
      <c r="A79" s="455" t="s">
        <v>82</v>
      </c>
      <c r="B79" s="456">
        <v>29621409</v>
      </c>
      <c r="C79" s="456">
        <v>0</v>
      </c>
      <c r="D79" s="456">
        <v>6262000</v>
      </c>
      <c r="E79" s="456">
        <v>8392500</v>
      </c>
      <c r="F79" s="456">
        <v>14966909</v>
      </c>
      <c r="G79" s="456">
        <v>0</v>
      </c>
    </row>
    <row r="80" spans="1:7" x14ac:dyDescent="0.25">
      <c r="A80" s="455" t="s">
        <v>83</v>
      </c>
      <c r="B80" s="456">
        <v>29621409</v>
      </c>
      <c r="C80" s="456">
        <v>0</v>
      </c>
      <c r="D80" s="456">
        <v>6262000</v>
      </c>
      <c r="E80" s="456">
        <v>8392500</v>
      </c>
      <c r="F80" s="456">
        <v>14966909</v>
      </c>
      <c r="G80" s="456">
        <v>0</v>
      </c>
    </row>
    <row r="81" spans="1:7" x14ac:dyDescent="0.25">
      <c r="A81" s="455" t="s">
        <v>84</v>
      </c>
      <c r="B81" s="456">
        <v>1174636</v>
      </c>
      <c r="C81" s="456">
        <v>0</v>
      </c>
      <c r="D81" s="456">
        <v>555000</v>
      </c>
      <c r="E81" s="456">
        <v>71000</v>
      </c>
      <c r="F81" s="456">
        <v>548636</v>
      </c>
      <c r="G81" s="456">
        <v>0</v>
      </c>
    </row>
    <row r="82" spans="1:7" x14ac:dyDescent="0.25">
      <c r="A82" s="455" t="s">
        <v>85</v>
      </c>
      <c r="B82" s="456">
        <v>48636</v>
      </c>
      <c r="C82" s="456">
        <v>0</v>
      </c>
      <c r="D82" s="456">
        <v>0</v>
      </c>
      <c r="E82" s="456">
        <v>0</v>
      </c>
      <c r="F82" s="456">
        <v>48636</v>
      </c>
      <c r="G82" s="456">
        <v>0</v>
      </c>
    </row>
    <row r="83" spans="1:7" x14ac:dyDescent="0.25">
      <c r="A83" s="455" t="s">
        <v>86</v>
      </c>
      <c r="B83" s="456">
        <v>1126000</v>
      </c>
      <c r="C83" s="456">
        <v>0</v>
      </c>
      <c r="D83" s="456">
        <v>555000</v>
      </c>
      <c r="E83" s="456">
        <v>71000</v>
      </c>
      <c r="F83" s="456">
        <v>500000</v>
      </c>
      <c r="G83" s="456">
        <v>0</v>
      </c>
    </row>
    <row r="84" spans="1:7" x14ac:dyDescent="0.25">
      <c r="A84" s="455" t="s">
        <v>87</v>
      </c>
      <c r="B84" s="456">
        <v>53334131</v>
      </c>
      <c r="C84" s="456">
        <v>6937278</v>
      </c>
      <c r="D84" s="456">
        <v>14692148</v>
      </c>
      <c r="E84" s="456">
        <v>19748058</v>
      </c>
      <c r="F84" s="456">
        <v>7283871</v>
      </c>
      <c r="G84" s="456">
        <v>4672776</v>
      </c>
    </row>
    <row r="85" spans="1:7" x14ac:dyDescent="0.25">
      <c r="A85" s="455" t="s">
        <v>88</v>
      </c>
      <c r="B85" s="456">
        <v>12222874</v>
      </c>
      <c r="C85" s="456">
        <v>0</v>
      </c>
      <c r="D85" s="456">
        <v>3402026</v>
      </c>
      <c r="E85" s="456">
        <v>6491409</v>
      </c>
      <c r="F85" s="456">
        <v>2094165</v>
      </c>
      <c r="G85" s="456">
        <v>235274</v>
      </c>
    </row>
    <row r="86" spans="1:7" x14ac:dyDescent="0.25">
      <c r="A86" s="455" t="s">
        <v>89</v>
      </c>
      <c r="B86" s="456">
        <v>2166457</v>
      </c>
      <c r="C86" s="456">
        <v>1298500</v>
      </c>
      <c r="D86" s="456">
        <v>339909</v>
      </c>
      <c r="E86" s="456">
        <v>0</v>
      </c>
      <c r="F86" s="456">
        <v>319003</v>
      </c>
      <c r="G86" s="456">
        <v>209045</v>
      </c>
    </row>
    <row r="87" spans="1:7" x14ac:dyDescent="0.25">
      <c r="A87" s="455" t="s">
        <v>90</v>
      </c>
      <c r="B87" s="456">
        <v>878274</v>
      </c>
      <c r="C87" s="456">
        <v>0</v>
      </c>
      <c r="D87" s="456">
        <v>275095</v>
      </c>
      <c r="E87" s="456">
        <v>455076</v>
      </c>
      <c r="F87" s="456">
        <v>148103</v>
      </c>
      <c r="G87" s="456">
        <v>0</v>
      </c>
    </row>
    <row r="88" spans="1:7" x14ac:dyDescent="0.25">
      <c r="A88" s="455" t="s">
        <v>91</v>
      </c>
      <c r="B88" s="456">
        <v>1378555</v>
      </c>
      <c r="C88" s="456">
        <v>0</v>
      </c>
      <c r="D88" s="456">
        <v>162367</v>
      </c>
      <c r="E88" s="456">
        <v>1216188</v>
      </c>
      <c r="F88" s="456">
        <v>0</v>
      </c>
      <c r="G88" s="456">
        <v>0</v>
      </c>
    </row>
    <row r="89" spans="1:7" x14ac:dyDescent="0.25">
      <c r="A89" s="455" t="s">
        <v>92</v>
      </c>
      <c r="B89" s="456">
        <v>7062029</v>
      </c>
      <c r="C89" s="456">
        <v>2437885</v>
      </c>
      <c r="D89" s="456">
        <v>0</v>
      </c>
      <c r="E89" s="456">
        <v>0</v>
      </c>
      <c r="F89" s="456">
        <v>4624144</v>
      </c>
      <c r="G89" s="456">
        <v>0</v>
      </c>
    </row>
    <row r="90" spans="1:7" x14ac:dyDescent="0.25">
      <c r="A90" s="455" t="s">
        <v>93</v>
      </c>
      <c r="B90" s="456">
        <v>29336691</v>
      </c>
      <c r="C90" s="456">
        <v>3200893</v>
      </c>
      <c r="D90" s="456">
        <v>10413614</v>
      </c>
      <c r="E90" s="456">
        <v>11493727</v>
      </c>
      <c r="F90" s="456">
        <v>0</v>
      </c>
      <c r="G90" s="456">
        <v>4228457</v>
      </c>
    </row>
    <row r="91" spans="1:7" x14ac:dyDescent="0.25">
      <c r="A91" s="455" t="s">
        <v>94</v>
      </c>
      <c r="B91" s="456">
        <v>289251</v>
      </c>
      <c r="C91" s="456">
        <v>0</v>
      </c>
      <c r="D91" s="456">
        <v>99137</v>
      </c>
      <c r="E91" s="456">
        <v>91658</v>
      </c>
      <c r="F91" s="456">
        <v>98456</v>
      </c>
      <c r="G91" s="456">
        <v>0</v>
      </c>
    </row>
    <row r="92" spans="1:7" x14ac:dyDescent="0.25">
      <c r="A92" s="455" t="s">
        <v>95</v>
      </c>
      <c r="B92" s="456">
        <v>12414973</v>
      </c>
      <c r="C92" s="456">
        <v>145300</v>
      </c>
      <c r="D92" s="456">
        <v>4099121</v>
      </c>
      <c r="E92" s="456">
        <v>6985830</v>
      </c>
      <c r="F92" s="456">
        <v>904017</v>
      </c>
      <c r="G92" s="456">
        <v>280705</v>
      </c>
    </row>
    <row r="93" spans="1:7" x14ac:dyDescent="0.25">
      <c r="A93" s="455" t="s">
        <v>96</v>
      </c>
      <c r="B93" s="456">
        <v>8837430</v>
      </c>
      <c r="C93" s="456">
        <v>145300</v>
      </c>
      <c r="D93" s="456">
        <v>2610426</v>
      </c>
      <c r="E93" s="456">
        <v>5383942</v>
      </c>
      <c r="F93" s="456">
        <v>688962</v>
      </c>
      <c r="G93" s="456">
        <v>8800</v>
      </c>
    </row>
    <row r="94" spans="1:7" x14ac:dyDescent="0.25">
      <c r="A94" s="455" t="s">
        <v>97</v>
      </c>
      <c r="B94" s="456">
        <v>776509</v>
      </c>
      <c r="C94" s="456">
        <v>0</v>
      </c>
      <c r="D94" s="456">
        <v>598691</v>
      </c>
      <c r="E94" s="456">
        <v>177818</v>
      </c>
      <c r="F94" s="456">
        <v>0</v>
      </c>
      <c r="G94" s="456">
        <v>0</v>
      </c>
    </row>
    <row r="95" spans="1:7" x14ac:dyDescent="0.25">
      <c r="A95" s="455" t="s">
        <v>98</v>
      </c>
      <c r="B95" s="456">
        <v>2801034</v>
      </c>
      <c r="C95" s="456">
        <v>0</v>
      </c>
      <c r="D95" s="456">
        <v>890004</v>
      </c>
      <c r="E95" s="456">
        <v>1424070</v>
      </c>
      <c r="F95" s="456">
        <v>215055</v>
      </c>
      <c r="G95" s="456">
        <v>271905</v>
      </c>
    </row>
    <row r="96" spans="1:7" x14ac:dyDescent="0.25">
      <c r="A96" s="455" t="s">
        <v>99</v>
      </c>
      <c r="B96" s="456">
        <v>27621218</v>
      </c>
      <c r="C96" s="456">
        <v>14224000</v>
      </c>
      <c r="D96" s="456">
        <v>7438957</v>
      </c>
      <c r="E96" s="456">
        <v>5126719</v>
      </c>
      <c r="F96" s="456">
        <v>831542</v>
      </c>
      <c r="G96" s="456">
        <v>0</v>
      </c>
    </row>
    <row r="97" spans="1:7" x14ac:dyDescent="0.25">
      <c r="A97" s="455" t="s">
        <v>172</v>
      </c>
      <c r="B97" s="456">
        <v>64207</v>
      </c>
      <c r="C97" s="456">
        <v>0</v>
      </c>
      <c r="D97" s="456">
        <v>0</v>
      </c>
      <c r="E97" s="456">
        <v>64207</v>
      </c>
      <c r="F97" s="456">
        <v>0</v>
      </c>
      <c r="G97" s="456">
        <v>0</v>
      </c>
    </row>
    <row r="98" spans="1:7" x14ac:dyDescent="0.25">
      <c r="A98" s="455" t="s">
        <v>100</v>
      </c>
      <c r="B98" s="456">
        <v>4294597</v>
      </c>
      <c r="C98" s="456">
        <v>106000</v>
      </c>
      <c r="D98" s="456">
        <v>1879710</v>
      </c>
      <c r="E98" s="456">
        <v>1756000</v>
      </c>
      <c r="F98" s="456">
        <v>552887</v>
      </c>
      <c r="G98" s="456">
        <v>0</v>
      </c>
    </row>
    <row r="99" spans="1:7" x14ac:dyDescent="0.25">
      <c r="A99" s="455" t="s">
        <v>101</v>
      </c>
      <c r="B99" s="456">
        <v>65000</v>
      </c>
      <c r="C99" s="456">
        <v>0</v>
      </c>
      <c r="D99" s="456">
        <v>0</v>
      </c>
      <c r="E99" s="456">
        <v>65000</v>
      </c>
      <c r="F99" s="456">
        <v>0</v>
      </c>
      <c r="G99" s="456">
        <v>0</v>
      </c>
    </row>
    <row r="100" spans="1:7" x14ac:dyDescent="0.25">
      <c r="A100" s="455" t="s">
        <v>102</v>
      </c>
      <c r="B100" s="456">
        <v>4625000</v>
      </c>
      <c r="C100" s="456">
        <v>0</v>
      </c>
      <c r="D100" s="456">
        <v>4185000</v>
      </c>
      <c r="E100" s="456">
        <v>440000</v>
      </c>
      <c r="F100" s="456">
        <v>0</v>
      </c>
      <c r="G100" s="456">
        <v>0</v>
      </c>
    </row>
    <row r="101" spans="1:7" x14ac:dyDescent="0.25">
      <c r="A101" s="455" t="s">
        <v>103</v>
      </c>
      <c r="B101" s="456">
        <v>13759714</v>
      </c>
      <c r="C101" s="456">
        <v>9305300</v>
      </c>
      <c r="D101" s="456">
        <v>1374247</v>
      </c>
      <c r="E101" s="456">
        <v>2801512</v>
      </c>
      <c r="F101" s="456">
        <v>278655</v>
      </c>
      <c r="G101" s="456">
        <v>0</v>
      </c>
    </row>
    <row r="102" spans="1:7" x14ac:dyDescent="0.25">
      <c r="A102" s="455" t="s">
        <v>104</v>
      </c>
      <c r="B102" s="456">
        <v>4812700</v>
      </c>
      <c r="C102" s="456">
        <v>4812700</v>
      </c>
      <c r="D102" s="456">
        <v>0</v>
      </c>
      <c r="E102" s="456">
        <v>0</v>
      </c>
      <c r="F102" s="456">
        <v>0</v>
      </c>
      <c r="G102" s="456">
        <v>0</v>
      </c>
    </row>
    <row r="103" spans="1:7" x14ac:dyDescent="0.25">
      <c r="A103" s="455" t="s">
        <v>105</v>
      </c>
      <c r="B103" s="456">
        <v>203826212</v>
      </c>
      <c r="C103" s="456">
        <v>0</v>
      </c>
      <c r="D103" s="456">
        <v>90226518</v>
      </c>
      <c r="E103" s="456">
        <v>79222923</v>
      </c>
      <c r="F103" s="456">
        <v>2069091</v>
      </c>
      <c r="G103" s="456">
        <v>32307680</v>
      </c>
    </row>
    <row r="104" spans="1:7" x14ac:dyDescent="0.25">
      <c r="A104" s="455" t="s">
        <v>186</v>
      </c>
      <c r="B104" s="456">
        <v>83880020</v>
      </c>
      <c r="C104" s="456">
        <v>0</v>
      </c>
      <c r="D104" s="456">
        <v>56044990</v>
      </c>
      <c r="E104" s="456">
        <v>27835030</v>
      </c>
      <c r="F104" s="456">
        <v>0</v>
      </c>
      <c r="G104" s="456">
        <v>0</v>
      </c>
    </row>
    <row r="105" spans="1:7" x14ac:dyDescent="0.25">
      <c r="A105" s="455" t="s">
        <v>106</v>
      </c>
      <c r="B105" s="456">
        <v>360000</v>
      </c>
      <c r="C105" s="456">
        <v>0</v>
      </c>
      <c r="D105" s="456">
        <v>0</v>
      </c>
      <c r="E105" s="456">
        <v>0</v>
      </c>
      <c r="F105" s="456">
        <v>360000</v>
      </c>
      <c r="G105" s="456">
        <v>0</v>
      </c>
    </row>
    <row r="106" spans="1:7" x14ac:dyDescent="0.25">
      <c r="A106" s="455" t="s">
        <v>107</v>
      </c>
      <c r="B106" s="456">
        <v>4278723</v>
      </c>
      <c r="C106" s="456">
        <v>0</v>
      </c>
      <c r="D106" s="456">
        <v>2315265</v>
      </c>
      <c r="E106" s="456">
        <v>1228458</v>
      </c>
      <c r="F106" s="456">
        <v>0</v>
      </c>
      <c r="G106" s="456">
        <v>735000</v>
      </c>
    </row>
    <row r="107" spans="1:7" x14ac:dyDescent="0.25">
      <c r="A107" s="455" t="s">
        <v>108</v>
      </c>
      <c r="B107" s="456">
        <v>88102900</v>
      </c>
      <c r="C107" s="456">
        <v>0</v>
      </c>
      <c r="D107" s="456">
        <v>23958900</v>
      </c>
      <c r="E107" s="456">
        <v>33306300</v>
      </c>
      <c r="F107" s="456">
        <v>0</v>
      </c>
      <c r="G107" s="456">
        <v>30837700</v>
      </c>
    </row>
    <row r="108" spans="1:7" x14ac:dyDescent="0.25">
      <c r="A108" s="455" t="s">
        <v>131</v>
      </c>
      <c r="B108" s="456">
        <v>1709091</v>
      </c>
      <c r="C108" s="456">
        <v>0</v>
      </c>
      <c r="D108" s="456">
        <v>0</v>
      </c>
      <c r="E108" s="456">
        <v>0</v>
      </c>
      <c r="F108" s="456">
        <v>1709091</v>
      </c>
      <c r="G108" s="456">
        <v>0</v>
      </c>
    </row>
    <row r="109" spans="1:7" x14ac:dyDescent="0.25">
      <c r="A109" s="455" t="s">
        <v>109</v>
      </c>
      <c r="B109" s="456">
        <v>25345478</v>
      </c>
      <c r="C109" s="456">
        <v>0</v>
      </c>
      <c r="D109" s="456">
        <v>7907363</v>
      </c>
      <c r="E109" s="456">
        <v>16853135</v>
      </c>
      <c r="F109" s="456">
        <v>0</v>
      </c>
      <c r="G109" s="456">
        <v>584980</v>
      </c>
    </row>
    <row r="110" spans="1:7" x14ac:dyDescent="0.25">
      <c r="A110" s="455" t="s">
        <v>110</v>
      </c>
      <c r="B110" s="456">
        <v>150000</v>
      </c>
      <c r="C110" s="456">
        <v>0</v>
      </c>
      <c r="D110" s="456">
        <v>0</v>
      </c>
      <c r="E110" s="456">
        <v>0</v>
      </c>
      <c r="F110" s="456">
        <v>0</v>
      </c>
      <c r="G110" s="456">
        <v>150000</v>
      </c>
    </row>
    <row r="111" spans="1:7" x14ac:dyDescent="0.25">
      <c r="A111" s="455" t="s">
        <v>111</v>
      </c>
      <c r="B111" s="456">
        <v>16810900</v>
      </c>
      <c r="C111" s="456">
        <v>0</v>
      </c>
      <c r="D111" s="456">
        <v>0</v>
      </c>
      <c r="E111" s="456">
        <v>0</v>
      </c>
      <c r="F111" s="456">
        <v>-136364</v>
      </c>
      <c r="G111" s="456">
        <v>16947264</v>
      </c>
    </row>
    <row r="112" spans="1:7" x14ac:dyDescent="0.25">
      <c r="A112" s="455" t="s">
        <v>112</v>
      </c>
      <c r="B112" s="456">
        <v>-136364</v>
      </c>
      <c r="C112" s="456">
        <v>0</v>
      </c>
      <c r="D112" s="456">
        <v>0</v>
      </c>
      <c r="E112" s="456">
        <v>0</v>
      </c>
      <c r="F112" s="456">
        <v>-136364</v>
      </c>
      <c r="G112" s="456">
        <v>0</v>
      </c>
    </row>
    <row r="113" spans="1:7" x14ac:dyDescent="0.25">
      <c r="A113" s="455" t="s">
        <v>113</v>
      </c>
      <c r="B113" s="456">
        <v>16947264</v>
      </c>
      <c r="C113" s="456">
        <v>0</v>
      </c>
      <c r="D113" s="456">
        <v>0</v>
      </c>
      <c r="E113" s="456">
        <v>0</v>
      </c>
      <c r="F113" s="456">
        <v>0</v>
      </c>
      <c r="G113" s="456">
        <v>16947264</v>
      </c>
    </row>
    <row r="114" spans="1:7" x14ac:dyDescent="0.25">
      <c r="A114" s="455" t="s">
        <v>344</v>
      </c>
      <c r="B114" s="456">
        <v>378281259</v>
      </c>
      <c r="C114" s="456">
        <v>-134994521</v>
      </c>
      <c r="D114" s="456">
        <v>209384839</v>
      </c>
      <c r="E114" s="456">
        <v>277454692</v>
      </c>
      <c r="F114" s="456">
        <v>55049391</v>
      </c>
      <c r="G114" s="456">
        <v>-28613142</v>
      </c>
    </row>
    <row r="115" spans="1:7" x14ac:dyDescent="0.25">
      <c r="A115" s="455" t="s">
        <v>115</v>
      </c>
      <c r="B115" s="456">
        <v>0</v>
      </c>
      <c r="C115" s="456">
        <v>0</v>
      </c>
      <c r="D115" s="456">
        <v>0</v>
      </c>
      <c r="E115" s="456">
        <v>0</v>
      </c>
      <c r="F115" s="456">
        <v>0</v>
      </c>
      <c r="G115" s="456">
        <v>0</v>
      </c>
    </row>
    <row r="116" spans="1:7" x14ac:dyDescent="0.25">
      <c r="A116" s="455" t="s">
        <v>116</v>
      </c>
      <c r="B116" s="456">
        <v>0</v>
      </c>
      <c r="C116" s="456">
        <v>0</v>
      </c>
      <c r="D116" s="456">
        <v>0</v>
      </c>
      <c r="E116" s="456">
        <v>0</v>
      </c>
      <c r="F116" s="456">
        <v>0</v>
      </c>
      <c r="G116" s="456">
        <v>0</v>
      </c>
    </row>
    <row r="117" spans="1:7" x14ac:dyDescent="0.25">
      <c r="A117" s="455" t="s">
        <v>349</v>
      </c>
      <c r="B117" s="456">
        <v>378281259</v>
      </c>
      <c r="C117" s="456">
        <v>-134994521</v>
      </c>
      <c r="D117" s="456">
        <v>209384839</v>
      </c>
      <c r="E117" s="456">
        <v>277454692</v>
      </c>
      <c r="F117" s="456">
        <v>55049391</v>
      </c>
      <c r="G117" s="456">
        <v>-28613142</v>
      </c>
    </row>
    <row r="118" spans="1:7" x14ac:dyDescent="0.25">
      <c r="A118" s="455" t="s">
        <v>350</v>
      </c>
      <c r="B118" s="456">
        <v>378281259</v>
      </c>
      <c r="C118" s="456">
        <v>-134994521</v>
      </c>
      <c r="D118" s="456">
        <v>209384839</v>
      </c>
      <c r="E118" s="456">
        <v>277454692</v>
      </c>
      <c r="F118" s="456">
        <v>55049391</v>
      </c>
      <c r="G118" s="456">
        <v>-28613142</v>
      </c>
    </row>
    <row r="119" spans="1:7" x14ac:dyDescent="0.25">
      <c r="A119" s="455" t="s">
        <v>117</v>
      </c>
      <c r="B119" s="456">
        <v>0</v>
      </c>
      <c r="C119" s="456">
        <v>0</v>
      </c>
      <c r="D119" s="456">
        <v>0</v>
      </c>
      <c r="E119" s="456">
        <v>0</v>
      </c>
      <c r="F119" s="456">
        <v>0</v>
      </c>
      <c r="G119" s="456">
        <v>0</v>
      </c>
    </row>
    <row r="120" spans="1:7" x14ac:dyDescent="0.25">
      <c r="A120" s="455" t="s">
        <v>351</v>
      </c>
      <c r="B120" s="456">
        <v>378281259</v>
      </c>
      <c r="C120" s="456">
        <v>-134994521</v>
      </c>
      <c r="D120" s="456">
        <v>209384839</v>
      </c>
      <c r="E120" s="456">
        <v>277454692</v>
      </c>
      <c r="F120" s="456">
        <v>55049391</v>
      </c>
      <c r="G120" s="456">
        <v>-28613142</v>
      </c>
    </row>
    <row r="121" spans="1:7" x14ac:dyDescent="0.25">
      <c r="A121" s="455" t="s">
        <v>118</v>
      </c>
      <c r="B121" s="456">
        <v>0</v>
      </c>
      <c r="C121" s="456">
        <v>0</v>
      </c>
      <c r="D121" s="456">
        <v>0</v>
      </c>
      <c r="E121" s="456">
        <v>0</v>
      </c>
      <c r="F121" s="456">
        <v>0</v>
      </c>
      <c r="G121" s="456">
        <v>0</v>
      </c>
    </row>
    <row r="122" spans="1:7" x14ac:dyDescent="0.25">
      <c r="A122" s="455" t="s">
        <v>352</v>
      </c>
      <c r="B122" s="456">
        <v>378281259</v>
      </c>
      <c r="C122" s="456">
        <v>-134994521</v>
      </c>
      <c r="D122" s="456">
        <v>209384839</v>
      </c>
      <c r="E122" s="456">
        <v>277454692</v>
      </c>
      <c r="F122" s="456">
        <v>55049391</v>
      </c>
      <c r="G122" s="456">
        <v>-28613142</v>
      </c>
    </row>
    <row r="123" spans="1:7" x14ac:dyDescent="0.25">
      <c r="A123" s="455" t="s">
        <v>119</v>
      </c>
      <c r="B123" s="456">
        <v>0</v>
      </c>
      <c r="C123" s="456">
        <v>0</v>
      </c>
      <c r="D123" s="456">
        <v>0</v>
      </c>
      <c r="E123" s="456">
        <v>0</v>
      </c>
      <c r="F123" s="456">
        <v>0</v>
      </c>
      <c r="G123" s="456">
        <v>0</v>
      </c>
    </row>
    <row r="124" spans="1:7" x14ac:dyDescent="0.25">
      <c r="A124" s="455" t="s">
        <v>120</v>
      </c>
      <c r="B124" s="456">
        <v>0</v>
      </c>
      <c r="C124" s="456">
        <v>0</v>
      </c>
      <c r="D124" s="456">
        <v>0</v>
      </c>
      <c r="E124" s="456">
        <v>0</v>
      </c>
      <c r="F124" s="456">
        <v>0</v>
      </c>
      <c r="G124" s="456">
        <v>0</v>
      </c>
    </row>
    <row r="125" spans="1:7" x14ac:dyDescent="0.25">
      <c r="A125" s="455" t="s">
        <v>121</v>
      </c>
      <c r="B125" s="456">
        <v>0</v>
      </c>
      <c r="C125" s="456">
        <v>0</v>
      </c>
      <c r="D125" s="456">
        <v>0</v>
      </c>
      <c r="E125" s="456">
        <v>0</v>
      </c>
      <c r="F125" s="456">
        <v>0</v>
      </c>
      <c r="G125" s="456">
        <v>0</v>
      </c>
    </row>
    <row r="126" spans="1:7" x14ac:dyDescent="0.25">
      <c r="A126" s="455" t="s">
        <v>122</v>
      </c>
      <c r="B126" s="456">
        <v>0</v>
      </c>
      <c r="C126" s="456">
        <v>0</v>
      </c>
      <c r="D126" s="456">
        <v>0</v>
      </c>
      <c r="E126" s="456">
        <v>0</v>
      </c>
      <c r="F126" s="456">
        <v>0</v>
      </c>
      <c r="G126" s="456">
        <v>0</v>
      </c>
    </row>
    <row r="127" spans="1:7" x14ac:dyDescent="0.25">
      <c r="A127" s="455" t="s">
        <v>123</v>
      </c>
      <c r="B127" s="456">
        <v>0</v>
      </c>
      <c r="C127" s="456">
        <v>0</v>
      </c>
      <c r="D127" s="456">
        <v>0</v>
      </c>
      <c r="E127" s="456">
        <v>0</v>
      </c>
      <c r="F127" s="456">
        <v>0</v>
      </c>
      <c r="G127" s="456">
        <v>0</v>
      </c>
    </row>
  </sheetData>
  <mergeCells count="2">
    <mergeCell ref="A1:A2"/>
    <mergeCell ref="B1:B2"/>
  </mergeCells>
  <phoneticPr fontId="4" type="noConversion"/>
  <pageMargins left="0.7" right="0.7" top="0.75" bottom="0.75" header="0.3" footer="0.3"/>
  <pageSetup paperSize="9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rgb="FFFFC000"/>
  </sheetPr>
  <dimension ref="A1:G125"/>
  <sheetViews>
    <sheetView workbookViewId="0">
      <selection sqref="A1:A2"/>
    </sheetView>
  </sheetViews>
  <sheetFormatPr defaultColWidth="9.08984375" defaultRowHeight="12.5" x14ac:dyDescent="0.25"/>
  <cols>
    <col min="1" max="6" width="21.453125" customWidth="1"/>
    <col min="7" max="7" width="20.6328125" customWidth="1"/>
    <col min="256" max="261" width="21.453125" customWidth="1"/>
    <col min="512" max="517" width="21.453125" customWidth="1"/>
    <col min="768" max="773" width="21.453125" customWidth="1"/>
    <col min="1024" max="1029" width="21.453125" customWidth="1"/>
    <col min="1280" max="1285" width="21.453125" customWidth="1"/>
    <col min="1536" max="1541" width="21.453125" customWidth="1"/>
    <col min="1792" max="1797" width="21.453125" customWidth="1"/>
    <col min="2048" max="2053" width="21.453125" customWidth="1"/>
    <col min="2304" max="2309" width="21.453125" customWidth="1"/>
    <col min="2560" max="2565" width="21.453125" customWidth="1"/>
    <col min="2816" max="2821" width="21.453125" customWidth="1"/>
    <col min="3072" max="3077" width="21.453125" customWidth="1"/>
    <col min="3328" max="3333" width="21.453125" customWidth="1"/>
    <col min="3584" max="3589" width="21.453125" customWidth="1"/>
    <col min="3840" max="3845" width="21.453125" customWidth="1"/>
    <col min="4096" max="4101" width="21.453125" customWidth="1"/>
    <col min="4352" max="4357" width="21.453125" customWidth="1"/>
    <col min="4608" max="4613" width="21.453125" customWidth="1"/>
    <col min="4864" max="4869" width="21.453125" customWidth="1"/>
    <col min="5120" max="5125" width="21.453125" customWidth="1"/>
    <col min="5376" max="5381" width="21.453125" customWidth="1"/>
    <col min="5632" max="5637" width="21.453125" customWidth="1"/>
    <col min="5888" max="5893" width="21.453125" customWidth="1"/>
    <col min="6144" max="6149" width="21.453125" customWidth="1"/>
    <col min="6400" max="6405" width="21.453125" customWidth="1"/>
    <col min="6656" max="6661" width="21.453125" customWidth="1"/>
    <col min="6912" max="6917" width="21.453125" customWidth="1"/>
    <col min="7168" max="7173" width="21.453125" customWidth="1"/>
    <col min="7424" max="7429" width="21.453125" customWidth="1"/>
    <col min="7680" max="7685" width="21.453125" customWidth="1"/>
    <col min="7936" max="7941" width="21.453125" customWidth="1"/>
    <col min="8192" max="8197" width="21.453125" customWidth="1"/>
    <col min="8448" max="8453" width="21.453125" customWidth="1"/>
    <col min="8704" max="8709" width="21.453125" customWidth="1"/>
    <col min="8960" max="8965" width="21.453125" customWidth="1"/>
    <col min="9216" max="9221" width="21.453125" customWidth="1"/>
    <col min="9472" max="9477" width="21.453125" customWidth="1"/>
    <col min="9728" max="9733" width="21.453125" customWidth="1"/>
    <col min="9984" max="9989" width="21.453125" customWidth="1"/>
    <col min="10240" max="10245" width="21.453125" customWidth="1"/>
    <col min="10496" max="10501" width="21.453125" customWidth="1"/>
    <col min="10752" max="10757" width="21.453125" customWidth="1"/>
    <col min="11008" max="11013" width="21.453125" customWidth="1"/>
    <col min="11264" max="11269" width="21.453125" customWidth="1"/>
    <col min="11520" max="11525" width="21.453125" customWidth="1"/>
    <col min="11776" max="11781" width="21.453125" customWidth="1"/>
    <col min="12032" max="12037" width="21.453125" customWidth="1"/>
    <col min="12288" max="12293" width="21.453125" customWidth="1"/>
    <col min="12544" max="12549" width="21.453125" customWidth="1"/>
    <col min="12800" max="12805" width="21.453125" customWidth="1"/>
    <col min="13056" max="13061" width="21.453125" customWidth="1"/>
    <col min="13312" max="13317" width="21.453125" customWidth="1"/>
    <col min="13568" max="13573" width="21.453125" customWidth="1"/>
    <col min="13824" max="13829" width="21.453125" customWidth="1"/>
    <col min="14080" max="14085" width="21.453125" customWidth="1"/>
    <col min="14336" max="14341" width="21.453125" customWidth="1"/>
    <col min="14592" max="14597" width="21.453125" customWidth="1"/>
    <col min="14848" max="14853" width="21.453125" customWidth="1"/>
    <col min="15104" max="15109" width="21.453125" customWidth="1"/>
    <col min="15360" max="15365" width="21.453125" customWidth="1"/>
    <col min="15616" max="15621" width="21.453125" customWidth="1"/>
    <col min="15872" max="15877" width="21.453125" customWidth="1"/>
    <col min="16128" max="16133" width="21.453125" customWidth="1"/>
  </cols>
  <sheetData>
    <row r="1" spans="1:7" x14ac:dyDescent="0.25">
      <c r="A1" s="525" t="s">
        <v>0</v>
      </c>
      <c r="B1" s="525" t="s">
        <v>1</v>
      </c>
      <c r="C1" s="401" t="s">
        <v>509</v>
      </c>
      <c r="D1" s="401" t="s">
        <v>462</v>
      </c>
      <c r="E1" s="401" t="s">
        <v>463</v>
      </c>
      <c r="F1" s="401" t="s">
        <v>464</v>
      </c>
      <c r="G1" s="401" t="s">
        <v>510</v>
      </c>
    </row>
    <row r="2" spans="1:7" x14ac:dyDescent="0.25">
      <c r="A2" s="525" t="s">
        <v>0</v>
      </c>
      <c r="B2" s="525" t="s">
        <v>1</v>
      </c>
      <c r="C2" s="401" t="s">
        <v>399</v>
      </c>
      <c r="D2" s="401" t="s">
        <v>400</v>
      </c>
      <c r="E2" s="401" t="s">
        <v>313</v>
      </c>
      <c r="F2" s="401" t="s">
        <v>401</v>
      </c>
      <c r="G2" s="401" t="s">
        <v>511</v>
      </c>
    </row>
    <row r="3" spans="1:7" x14ac:dyDescent="0.25">
      <c r="A3" s="453" t="s">
        <v>281</v>
      </c>
      <c r="B3" s="454">
        <v>907174175</v>
      </c>
      <c r="C3" s="454">
        <v>-84674394</v>
      </c>
      <c r="D3" s="454">
        <v>549562604</v>
      </c>
      <c r="E3" s="454">
        <v>344720029</v>
      </c>
      <c r="F3" s="454">
        <v>122637917</v>
      </c>
      <c r="G3" s="454">
        <v>-25071981</v>
      </c>
    </row>
    <row r="4" spans="1:7" x14ac:dyDescent="0.25">
      <c r="A4" s="453" t="s">
        <v>4</v>
      </c>
      <c r="B4" s="454">
        <v>5970843377</v>
      </c>
      <c r="C4" s="454">
        <v>0</v>
      </c>
      <c r="D4" s="454">
        <v>3228823195</v>
      </c>
      <c r="E4" s="454">
        <v>2115775055</v>
      </c>
      <c r="F4" s="454">
        <v>458155527</v>
      </c>
      <c r="G4" s="454">
        <v>168089600</v>
      </c>
    </row>
    <row r="5" spans="1:7" x14ac:dyDescent="0.25">
      <c r="A5" s="453" t="s">
        <v>5</v>
      </c>
      <c r="B5" s="454">
        <v>2451033166</v>
      </c>
      <c r="C5" s="454">
        <v>0</v>
      </c>
      <c r="D5" s="454">
        <v>1517049707</v>
      </c>
      <c r="E5" s="454">
        <v>915824968</v>
      </c>
      <c r="F5" s="454">
        <v>111037</v>
      </c>
      <c r="G5" s="454">
        <v>18047454</v>
      </c>
    </row>
    <row r="6" spans="1:7" x14ac:dyDescent="0.25">
      <c r="A6" s="453" t="s">
        <v>6</v>
      </c>
      <c r="B6" s="454">
        <v>10925854</v>
      </c>
      <c r="C6" s="454">
        <v>0</v>
      </c>
      <c r="D6" s="454">
        <v>6407718</v>
      </c>
      <c r="E6" s="454">
        <v>4518136</v>
      </c>
      <c r="F6" s="454">
        <v>0</v>
      </c>
      <c r="G6" s="454">
        <v>0</v>
      </c>
    </row>
    <row r="7" spans="1:7" x14ac:dyDescent="0.25">
      <c r="A7" s="453" t="s">
        <v>8</v>
      </c>
      <c r="B7" s="454">
        <v>2269806798</v>
      </c>
      <c r="C7" s="454">
        <v>0</v>
      </c>
      <c r="D7" s="454">
        <v>1394211976</v>
      </c>
      <c r="E7" s="454">
        <v>857436331</v>
      </c>
      <c r="F7" s="454">
        <v>111037</v>
      </c>
      <c r="G7" s="454">
        <v>18047454</v>
      </c>
    </row>
    <row r="8" spans="1:7" x14ac:dyDescent="0.25">
      <c r="A8" s="453" t="s">
        <v>9</v>
      </c>
      <c r="B8" s="454">
        <v>67854354</v>
      </c>
      <c r="C8" s="454">
        <v>0</v>
      </c>
      <c r="D8" s="454">
        <v>48869385</v>
      </c>
      <c r="E8" s="454">
        <v>18984969</v>
      </c>
      <c r="F8" s="454">
        <v>0</v>
      </c>
      <c r="G8" s="454">
        <v>0</v>
      </c>
    </row>
    <row r="9" spans="1:7" x14ac:dyDescent="0.25">
      <c r="A9" s="453" t="s">
        <v>10</v>
      </c>
      <c r="B9" s="454">
        <v>102446160</v>
      </c>
      <c r="C9" s="454">
        <v>0</v>
      </c>
      <c r="D9" s="454">
        <v>67560628</v>
      </c>
      <c r="E9" s="454">
        <v>34885532</v>
      </c>
      <c r="F9" s="454">
        <v>0</v>
      </c>
      <c r="G9" s="454">
        <v>0</v>
      </c>
    </row>
    <row r="10" spans="1:7" x14ac:dyDescent="0.25">
      <c r="A10" s="453" t="s">
        <v>11</v>
      </c>
      <c r="B10" s="454">
        <v>3519810211</v>
      </c>
      <c r="C10" s="454">
        <v>0</v>
      </c>
      <c r="D10" s="454">
        <v>1711773488</v>
      </c>
      <c r="E10" s="454">
        <v>1199950087</v>
      </c>
      <c r="F10" s="454">
        <v>458044490</v>
      </c>
      <c r="G10" s="454">
        <v>150042146</v>
      </c>
    </row>
    <row r="11" spans="1:7" x14ac:dyDescent="0.25">
      <c r="A11" s="453" t="s">
        <v>12</v>
      </c>
      <c r="B11" s="454">
        <v>1862124512</v>
      </c>
      <c r="C11" s="454">
        <v>0</v>
      </c>
      <c r="D11" s="454">
        <v>1085954732</v>
      </c>
      <c r="E11" s="454">
        <v>765532698</v>
      </c>
      <c r="F11" s="454">
        <v>-90755</v>
      </c>
      <c r="G11" s="454">
        <v>10727837</v>
      </c>
    </row>
    <row r="12" spans="1:7" x14ac:dyDescent="0.25">
      <c r="A12" s="453" t="s">
        <v>13</v>
      </c>
      <c r="B12" s="454">
        <v>29432727</v>
      </c>
      <c r="C12" s="454">
        <v>0</v>
      </c>
      <c r="D12" s="454">
        <v>892727</v>
      </c>
      <c r="E12" s="454">
        <v>0</v>
      </c>
      <c r="F12" s="454">
        <v>0</v>
      </c>
      <c r="G12" s="454">
        <v>28540000</v>
      </c>
    </row>
    <row r="13" spans="1:7" x14ac:dyDescent="0.25">
      <c r="A13" s="453" t="s">
        <v>14</v>
      </c>
      <c r="B13" s="454">
        <v>623504520</v>
      </c>
      <c r="C13" s="454">
        <v>0</v>
      </c>
      <c r="D13" s="454">
        <v>319545515</v>
      </c>
      <c r="E13" s="454">
        <v>193863274</v>
      </c>
      <c r="F13" s="454">
        <v>92239614</v>
      </c>
      <c r="G13" s="454">
        <v>17856117</v>
      </c>
    </row>
    <row r="14" spans="1:7" x14ac:dyDescent="0.25">
      <c r="A14" s="453" t="s">
        <v>15</v>
      </c>
      <c r="B14" s="454">
        <v>19303569</v>
      </c>
      <c r="C14" s="454">
        <v>0</v>
      </c>
      <c r="D14" s="454">
        <v>11673013</v>
      </c>
      <c r="E14" s="454">
        <v>6552056</v>
      </c>
      <c r="F14" s="454">
        <v>1078500</v>
      </c>
      <c r="G14" s="454">
        <v>0</v>
      </c>
    </row>
    <row r="15" spans="1:7" x14ac:dyDescent="0.25">
      <c r="A15" s="453" t="s">
        <v>16</v>
      </c>
      <c r="B15" s="454">
        <v>465264102</v>
      </c>
      <c r="C15" s="454">
        <v>0</v>
      </c>
      <c r="D15" s="454">
        <v>211889311</v>
      </c>
      <c r="E15" s="454">
        <v>160456599</v>
      </c>
      <c r="F15" s="454">
        <v>0</v>
      </c>
      <c r="G15" s="454">
        <v>92918192</v>
      </c>
    </row>
    <row r="16" spans="1:7" x14ac:dyDescent="0.25">
      <c r="A16" s="453" t="s">
        <v>17</v>
      </c>
      <c r="B16" s="454">
        <v>19000000</v>
      </c>
      <c r="C16" s="454">
        <v>0</v>
      </c>
      <c r="D16" s="454">
        <v>0</v>
      </c>
      <c r="E16" s="454">
        <v>19000000</v>
      </c>
      <c r="F16" s="454">
        <v>0</v>
      </c>
      <c r="G16" s="454">
        <v>0</v>
      </c>
    </row>
    <row r="17" spans="1:7" x14ac:dyDescent="0.25">
      <c r="A17" s="453" t="s">
        <v>140</v>
      </c>
      <c r="B17" s="454">
        <v>364817131</v>
      </c>
      <c r="C17" s="454">
        <v>0</v>
      </c>
      <c r="D17" s="454">
        <v>0</v>
      </c>
      <c r="E17" s="454">
        <v>0</v>
      </c>
      <c r="F17" s="454">
        <v>364817131</v>
      </c>
      <c r="G17" s="454">
        <v>0</v>
      </c>
    </row>
    <row r="18" spans="1:7" x14ac:dyDescent="0.25">
      <c r="A18" s="453" t="s">
        <v>315</v>
      </c>
      <c r="B18" s="454">
        <v>136363650</v>
      </c>
      <c r="C18" s="454">
        <v>0</v>
      </c>
      <c r="D18" s="454">
        <v>81818190</v>
      </c>
      <c r="E18" s="454">
        <v>54545460</v>
      </c>
      <c r="F18" s="454">
        <v>0</v>
      </c>
      <c r="G18" s="454">
        <v>0</v>
      </c>
    </row>
    <row r="19" spans="1:7" x14ac:dyDescent="0.25">
      <c r="A19" s="453" t="s">
        <v>18</v>
      </c>
      <c r="B19" s="454">
        <v>2903872205</v>
      </c>
      <c r="C19" s="454">
        <v>0</v>
      </c>
      <c r="D19" s="454">
        <v>1765533445</v>
      </c>
      <c r="E19" s="454">
        <v>1115458306</v>
      </c>
      <c r="F19" s="454">
        <v>0</v>
      </c>
      <c r="G19" s="454">
        <v>22880454</v>
      </c>
    </row>
    <row r="20" spans="1:7" x14ac:dyDescent="0.25">
      <c r="A20" s="453" t="s">
        <v>19</v>
      </c>
      <c r="B20" s="454">
        <v>2903872205</v>
      </c>
      <c r="C20" s="454">
        <v>0</v>
      </c>
      <c r="D20" s="454">
        <v>1765533445</v>
      </c>
      <c r="E20" s="454">
        <v>1115458306</v>
      </c>
      <c r="F20" s="454">
        <v>0</v>
      </c>
      <c r="G20" s="454">
        <v>22880454</v>
      </c>
    </row>
    <row r="21" spans="1:7" x14ac:dyDescent="0.25">
      <c r="A21" s="453" t="s">
        <v>20</v>
      </c>
      <c r="B21" s="454">
        <v>3066971172</v>
      </c>
      <c r="C21" s="454">
        <v>0</v>
      </c>
      <c r="D21" s="454">
        <v>1463289750</v>
      </c>
      <c r="E21" s="454">
        <v>1000316749</v>
      </c>
      <c r="F21" s="454">
        <v>458155527</v>
      </c>
      <c r="G21" s="454">
        <v>145209146</v>
      </c>
    </row>
    <row r="22" spans="1:7" x14ac:dyDescent="0.25">
      <c r="A22" s="453" t="s">
        <v>21</v>
      </c>
      <c r="B22" s="454">
        <v>2159796997</v>
      </c>
      <c r="C22" s="454">
        <v>84674394</v>
      </c>
      <c r="D22" s="454">
        <v>913727146</v>
      </c>
      <c r="E22" s="454">
        <v>655596720</v>
      </c>
      <c r="F22" s="454">
        <v>335517610</v>
      </c>
      <c r="G22" s="454">
        <v>170281127</v>
      </c>
    </row>
    <row r="23" spans="1:7" x14ac:dyDescent="0.25">
      <c r="A23" s="453" t="s">
        <v>22</v>
      </c>
      <c r="B23" s="454">
        <v>11350800</v>
      </c>
      <c r="C23" s="454">
        <v>11350800</v>
      </c>
      <c r="D23" s="454">
        <v>0</v>
      </c>
      <c r="E23" s="454">
        <v>0</v>
      </c>
      <c r="F23" s="454">
        <v>0</v>
      </c>
      <c r="G23" s="454">
        <v>0</v>
      </c>
    </row>
    <row r="24" spans="1:7" x14ac:dyDescent="0.25">
      <c r="A24" s="453" t="s">
        <v>23</v>
      </c>
      <c r="B24" s="454">
        <v>904211260</v>
      </c>
      <c r="C24" s="454">
        <v>24233910</v>
      </c>
      <c r="D24" s="454">
        <v>397558580</v>
      </c>
      <c r="E24" s="454">
        <v>290268900</v>
      </c>
      <c r="F24" s="454">
        <v>148959500</v>
      </c>
      <c r="G24" s="454">
        <v>43190370</v>
      </c>
    </row>
    <row r="25" spans="1:7" x14ac:dyDescent="0.25">
      <c r="A25" s="453" t="s">
        <v>24</v>
      </c>
      <c r="B25" s="454">
        <v>41258860</v>
      </c>
      <c r="C25" s="454">
        <v>14003510</v>
      </c>
      <c r="D25" s="454">
        <v>0</v>
      </c>
      <c r="E25" s="454">
        <v>7406860</v>
      </c>
      <c r="F25" s="454">
        <v>6144470</v>
      </c>
      <c r="G25" s="454">
        <v>13704020</v>
      </c>
    </row>
    <row r="26" spans="1:7" x14ac:dyDescent="0.25">
      <c r="A26" s="453" t="s">
        <v>25</v>
      </c>
      <c r="B26" s="454">
        <v>7535900</v>
      </c>
      <c r="C26" s="454">
        <v>2591940</v>
      </c>
      <c r="D26" s="454">
        <v>0</v>
      </c>
      <c r="E26" s="454">
        <v>1315910</v>
      </c>
      <c r="F26" s="454">
        <v>1099980</v>
      </c>
      <c r="G26" s="454">
        <v>2528070</v>
      </c>
    </row>
    <row r="27" spans="1:7" x14ac:dyDescent="0.25">
      <c r="A27" s="453" t="s">
        <v>26</v>
      </c>
      <c r="B27" s="454">
        <v>1400000</v>
      </c>
      <c r="C27" s="454">
        <v>700000</v>
      </c>
      <c r="D27" s="454">
        <v>0</v>
      </c>
      <c r="E27" s="454">
        <v>0</v>
      </c>
      <c r="F27" s="454">
        <v>0</v>
      </c>
      <c r="G27" s="454">
        <v>700000</v>
      </c>
    </row>
    <row r="28" spans="1:7" x14ac:dyDescent="0.25">
      <c r="A28" s="453" t="s">
        <v>198</v>
      </c>
      <c r="B28" s="454">
        <v>6199250</v>
      </c>
      <c r="C28" s="454">
        <v>6199250</v>
      </c>
      <c r="D28" s="454">
        <v>0</v>
      </c>
      <c r="E28" s="454">
        <v>0</v>
      </c>
      <c r="F28" s="454">
        <v>0</v>
      </c>
      <c r="G28" s="454">
        <v>0</v>
      </c>
    </row>
    <row r="29" spans="1:7" x14ac:dyDescent="0.25">
      <c r="A29" s="453" t="s">
        <v>27</v>
      </c>
      <c r="B29" s="454">
        <v>1100410</v>
      </c>
      <c r="C29" s="454">
        <v>0</v>
      </c>
      <c r="D29" s="454">
        <v>0</v>
      </c>
      <c r="E29" s="454">
        <v>706720</v>
      </c>
      <c r="F29" s="454">
        <v>393690</v>
      </c>
      <c r="G29" s="454">
        <v>0</v>
      </c>
    </row>
    <row r="30" spans="1:7" x14ac:dyDescent="0.25">
      <c r="A30" s="453" t="s">
        <v>28</v>
      </c>
      <c r="B30" s="454">
        <v>39210</v>
      </c>
      <c r="C30" s="454">
        <v>39210</v>
      </c>
      <c r="D30" s="454">
        <v>0</v>
      </c>
      <c r="E30" s="454">
        <v>0</v>
      </c>
      <c r="F30" s="454">
        <v>0</v>
      </c>
      <c r="G30" s="454">
        <v>0</v>
      </c>
    </row>
    <row r="31" spans="1:7" x14ac:dyDescent="0.25">
      <c r="A31" s="453" t="s">
        <v>141</v>
      </c>
      <c r="B31" s="454">
        <v>17241520</v>
      </c>
      <c r="C31" s="454">
        <v>0</v>
      </c>
      <c r="D31" s="454">
        <v>17241520</v>
      </c>
      <c r="E31" s="454">
        <v>0</v>
      </c>
      <c r="F31" s="454">
        <v>0</v>
      </c>
      <c r="G31" s="454">
        <v>0</v>
      </c>
    </row>
    <row r="32" spans="1:7" x14ac:dyDescent="0.25">
      <c r="A32" s="453" t="s">
        <v>142</v>
      </c>
      <c r="B32" s="454">
        <v>2918160</v>
      </c>
      <c r="C32" s="454">
        <v>0</v>
      </c>
      <c r="D32" s="454">
        <v>2918160</v>
      </c>
      <c r="E32" s="454">
        <v>0</v>
      </c>
      <c r="F32" s="454">
        <v>0</v>
      </c>
      <c r="G32" s="454">
        <v>0</v>
      </c>
    </row>
    <row r="33" spans="1:7" x14ac:dyDescent="0.25">
      <c r="A33" s="453" t="s">
        <v>29</v>
      </c>
      <c r="B33" s="454">
        <v>1785000</v>
      </c>
      <c r="C33" s="454">
        <v>700000</v>
      </c>
      <c r="D33" s="454">
        <v>0</v>
      </c>
      <c r="E33" s="454">
        <v>310000</v>
      </c>
      <c r="F33" s="454">
        <v>310000</v>
      </c>
      <c r="G33" s="454">
        <v>465000</v>
      </c>
    </row>
    <row r="34" spans="1:7" x14ac:dyDescent="0.25">
      <c r="A34" s="453" t="s">
        <v>145</v>
      </c>
      <c r="B34" s="454">
        <v>1240000</v>
      </c>
      <c r="C34" s="454">
        <v>0</v>
      </c>
      <c r="D34" s="454">
        <v>1240000</v>
      </c>
      <c r="E34" s="454">
        <v>0</v>
      </c>
      <c r="F34" s="454">
        <v>0</v>
      </c>
      <c r="G34" s="454">
        <v>0</v>
      </c>
    </row>
    <row r="35" spans="1:7" x14ac:dyDescent="0.25">
      <c r="A35" s="453" t="s">
        <v>30</v>
      </c>
      <c r="B35" s="454">
        <v>646122780</v>
      </c>
      <c r="C35" s="454">
        <v>0</v>
      </c>
      <c r="D35" s="454">
        <v>296546730</v>
      </c>
      <c r="E35" s="454">
        <v>219467950</v>
      </c>
      <c r="F35" s="454">
        <v>109244720</v>
      </c>
      <c r="G35" s="454">
        <v>20863380</v>
      </c>
    </row>
    <row r="36" spans="1:7" x14ac:dyDescent="0.25">
      <c r="A36" s="453" t="s">
        <v>31</v>
      </c>
      <c r="B36" s="454">
        <v>110071990</v>
      </c>
      <c r="C36" s="454">
        <v>0</v>
      </c>
      <c r="D36" s="454">
        <v>49927160</v>
      </c>
      <c r="E36" s="454">
        <v>37456970</v>
      </c>
      <c r="F36" s="454">
        <v>19152960</v>
      </c>
      <c r="G36" s="454">
        <v>3534900</v>
      </c>
    </row>
    <row r="37" spans="1:7" x14ac:dyDescent="0.25">
      <c r="A37" s="453" t="s">
        <v>32</v>
      </c>
      <c r="B37" s="454">
        <v>20900010</v>
      </c>
      <c r="C37" s="454">
        <v>0</v>
      </c>
      <c r="D37" s="454">
        <v>9000010</v>
      </c>
      <c r="E37" s="454">
        <v>7900000</v>
      </c>
      <c r="F37" s="454">
        <v>4000000</v>
      </c>
      <c r="G37" s="454">
        <v>0</v>
      </c>
    </row>
    <row r="38" spans="1:7" x14ac:dyDescent="0.25">
      <c r="A38" s="453" t="s">
        <v>33</v>
      </c>
      <c r="B38" s="454">
        <v>44230000</v>
      </c>
      <c r="C38" s="454">
        <v>0</v>
      </c>
      <c r="D38" s="454">
        <v>20665000</v>
      </c>
      <c r="E38" s="454">
        <v>14960000</v>
      </c>
      <c r="F38" s="454">
        <v>7210000</v>
      </c>
      <c r="G38" s="454">
        <v>1395000</v>
      </c>
    </row>
    <row r="39" spans="1:7" x14ac:dyDescent="0.25">
      <c r="A39" s="453" t="s">
        <v>146</v>
      </c>
      <c r="B39" s="454">
        <v>20000</v>
      </c>
      <c r="C39" s="454">
        <v>0</v>
      </c>
      <c r="D39" s="454">
        <v>20000</v>
      </c>
      <c r="E39" s="454">
        <v>0</v>
      </c>
      <c r="F39" s="454">
        <v>0</v>
      </c>
      <c r="G39" s="454">
        <v>0</v>
      </c>
    </row>
    <row r="40" spans="1:7" x14ac:dyDescent="0.25">
      <c r="A40" s="453" t="s">
        <v>34</v>
      </c>
      <c r="B40" s="454">
        <v>942080</v>
      </c>
      <c r="C40" s="454">
        <v>0</v>
      </c>
      <c r="D40" s="454">
        <v>0</v>
      </c>
      <c r="E40" s="454">
        <v>0</v>
      </c>
      <c r="F40" s="454">
        <v>942080</v>
      </c>
      <c r="G40" s="454">
        <v>0</v>
      </c>
    </row>
    <row r="41" spans="1:7" x14ac:dyDescent="0.25">
      <c r="A41" s="453" t="s">
        <v>35</v>
      </c>
      <c r="B41" s="454">
        <v>1206090</v>
      </c>
      <c r="C41" s="454">
        <v>0</v>
      </c>
      <c r="D41" s="454">
        <v>0</v>
      </c>
      <c r="E41" s="454">
        <v>744490</v>
      </c>
      <c r="F41" s="454">
        <v>461600</v>
      </c>
      <c r="G41" s="454">
        <v>0</v>
      </c>
    </row>
    <row r="42" spans="1:7" x14ac:dyDescent="0.25">
      <c r="A42" s="453" t="s">
        <v>37</v>
      </c>
      <c r="B42" s="454">
        <v>334129780</v>
      </c>
      <c r="C42" s="454">
        <v>18846250</v>
      </c>
      <c r="D42" s="454">
        <v>139667450</v>
      </c>
      <c r="E42" s="454">
        <v>95999390</v>
      </c>
      <c r="F42" s="454">
        <v>57005380</v>
      </c>
      <c r="G42" s="454">
        <v>22611310</v>
      </c>
    </row>
    <row r="43" spans="1:7" x14ac:dyDescent="0.25">
      <c r="A43" s="453" t="s">
        <v>38</v>
      </c>
      <c r="B43" s="454">
        <v>47242140</v>
      </c>
      <c r="C43" s="454">
        <v>18846250</v>
      </c>
      <c r="D43" s="454">
        <v>0</v>
      </c>
      <c r="E43" s="454">
        <v>8262900</v>
      </c>
      <c r="F43" s="454">
        <v>6555380</v>
      </c>
      <c r="G43" s="454">
        <v>13577610</v>
      </c>
    </row>
    <row r="44" spans="1:7" x14ac:dyDescent="0.25">
      <c r="A44" s="453" t="s">
        <v>150</v>
      </c>
      <c r="B44" s="454">
        <v>1000000</v>
      </c>
      <c r="C44" s="454">
        <v>0</v>
      </c>
      <c r="D44" s="454">
        <v>1000000</v>
      </c>
      <c r="E44" s="454">
        <v>0</v>
      </c>
      <c r="F44" s="454">
        <v>0</v>
      </c>
      <c r="G44" s="454">
        <v>0</v>
      </c>
    </row>
    <row r="45" spans="1:7" x14ac:dyDescent="0.25">
      <c r="A45" s="453" t="s">
        <v>39</v>
      </c>
      <c r="B45" s="454">
        <v>285887640</v>
      </c>
      <c r="C45" s="454">
        <v>0</v>
      </c>
      <c r="D45" s="454">
        <v>138667450</v>
      </c>
      <c r="E45" s="454">
        <v>87736490</v>
      </c>
      <c r="F45" s="454">
        <v>50450000</v>
      </c>
      <c r="G45" s="454">
        <v>9033700</v>
      </c>
    </row>
    <row r="46" spans="1:7" x14ac:dyDescent="0.25">
      <c r="A46" s="453" t="s">
        <v>40</v>
      </c>
      <c r="B46" s="454">
        <v>104790857</v>
      </c>
      <c r="C46" s="454">
        <v>2927673</v>
      </c>
      <c r="D46" s="454">
        <v>49233895</v>
      </c>
      <c r="E46" s="454">
        <v>31613074</v>
      </c>
      <c r="F46" s="454">
        <v>15816939</v>
      </c>
      <c r="G46" s="454">
        <v>5199276</v>
      </c>
    </row>
    <row r="47" spans="1:7" x14ac:dyDescent="0.25">
      <c r="A47" s="453" t="s">
        <v>41</v>
      </c>
      <c r="B47" s="454">
        <v>104790857</v>
      </c>
      <c r="C47" s="454">
        <v>2927673</v>
      </c>
      <c r="D47" s="454">
        <v>49233895</v>
      </c>
      <c r="E47" s="454">
        <v>31613074</v>
      </c>
      <c r="F47" s="454">
        <v>15816939</v>
      </c>
      <c r="G47" s="454">
        <v>5199276</v>
      </c>
    </row>
    <row r="48" spans="1:7" x14ac:dyDescent="0.25">
      <c r="A48" s="453" t="s">
        <v>208</v>
      </c>
      <c r="B48" s="454">
        <v>3500000</v>
      </c>
      <c r="C48" s="454">
        <v>0</v>
      </c>
      <c r="D48" s="454">
        <v>2500000</v>
      </c>
      <c r="E48" s="454">
        <v>500000</v>
      </c>
      <c r="F48" s="454">
        <v>500000</v>
      </c>
      <c r="G48" s="454">
        <v>0</v>
      </c>
    </row>
    <row r="49" spans="1:7" x14ac:dyDescent="0.25">
      <c r="A49" s="453" t="s">
        <v>327</v>
      </c>
      <c r="B49" s="454">
        <v>3500000</v>
      </c>
      <c r="C49" s="454">
        <v>0</v>
      </c>
      <c r="D49" s="454">
        <v>2500000</v>
      </c>
      <c r="E49" s="454">
        <v>500000</v>
      </c>
      <c r="F49" s="454">
        <v>500000</v>
      </c>
      <c r="G49" s="454">
        <v>0</v>
      </c>
    </row>
    <row r="50" spans="1:7" x14ac:dyDescent="0.25">
      <c r="A50" s="453" t="s">
        <v>42</v>
      </c>
      <c r="B50" s="454">
        <v>316513830</v>
      </c>
      <c r="C50" s="454">
        <v>7133004</v>
      </c>
      <c r="D50" s="454">
        <v>136409761</v>
      </c>
      <c r="E50" s="454">
        <v>81343633</v>
      </c>
      <c r="F50" s="454">
        <v>41534874</v>
      </c>
      <c r="G50" s="454">
        <v>50092558</v>
      </c>
    </row>
    <row r="51" spans="1:7" x14ac:dyDescent="0.25">
      <c r="A51" s="453" t="s">
        <v>44</v>
      </c>
      <c r="B51" s="454">
        <v>9491323</v>
      </c>
      <c r="C51" s="454">
        <v>372634</v>
      </c>
      <c r="D51" s="454">
        <v>4055792</v>
      </c>
      <c r="E51" s="454">
        <v>2834184</v>
      </c>
      <c r="F51" s="454">
        <v>1511475</v>
      </c>
      <c r="G51" s="454">
        <v>717238</v>
      </c>
    </row>
    <row r="52" spans="1:7" x14ac:dyDescent="0.25">
      <c r="A52" s="453" t="s">
        <v>45</v>
      </c>
      <c r="B52" s="454">
        <v>48853450</v>
      </c>
      <c r="C52" s="454">
        <v>1364880</v>
      </c>
      <c r="D52" s="454">
        <v>22952820</v>
      </c>
      <c r="E52" s="454">
        <v>14738000</v>
      </c>
      <c r="F52" s="454">
        <v>7373850</v>
      </c>
      <c r="G52" s="454">
        <v>2423900</v>
      </c>
    </row>
    <row r="53" spans="1:7" x14ac:dyDescent="0.25">
      <c r="A53" s="453" t="s">
        <v>46</v>
      </c>
      <c r="B53" s="454">
        <v>52293230</v>
      </c>
      <c r="C53" s="454">
        <v>1031490</v>
      </c>
      <c r="D53" s="454">
        <v>26299510</v>
      </c>
      <c r="E53" s="454">
        <v>15376460</v>
      </c>
      <c r="F53" s="454">
        <v>7585190</v>
      </c>
      <c r="G53" s="454">
        <v>2000580</v>
      </c>
    </row>
    <row r="54" spans="1:7" x14ac:dyDescent="0.25">
      <c r="A54" s="453" t="s">
        <v>47</v>
      </c>
      <c r="B54" s="454">
        <v>17689554</v>
      </c>
      <c r="C54" s="454">
        <v>694500</v>
      </c>
      <c r="D54" s="454">
        <v>7559024</v>
      </c>
      <c r="E54" s="454">
        <v>5282240</v>
      </c>
      <c r="F54" s="454">
        <v>2817029</v>
      </c>
      <c r="G54" s="454">
        <v>1336761</v>
      </c>
    </row>
    <row r="55" spans="1:7" x14ac:dyDescent="0.25">
      <c r="A55" s="453" t="s">
        <v>48</v>
      </c>
      <c r="B55" s="454">
        <v>112345563</v>
      </c>
      <c r="C55" s="454">
        <v>247500</v>
      </c>
      <c r="D55" s="454">
        <v>59484098</v>
      </c>
      <c r="E55" s="454">
        <v>30472365</v>
      </c>
      <c r="F55" s="454">
        <v>21241600</v>
      </c>
      <c r="G55" s="454">
        <v>900000</v>
      </c>
    </row>
    <row r="56" spans="1:7" x14ac:dyDescent="0.25">
      <c r="A56" s="453" t="s">
        <v>49</v>
      </c>
      <c r="B56" s="454">
        <v>6175000</v>
      </c>
      <c r="C56" s="454">
        <v>1845000</v>
      </c>
      <c r="D56" s="454">
        <v>90000</v>
      </c>
      <c r="E56" s="454">
        <v>3440000</v>
      </c>
      <c r="F56" s="454">
        <v>800000</v>
      </c>
      <c r="G56" s="454">
        <v>0</v>
      </c>
    </row>
    <row r="57" spans="1:7" x14ac:dyDescent="0.25">
      <c r="A57" s="453" t="s">
        <v>50</v>
      </c>
      <c r="B57" s="454">
        <v>1577000</v>
      </c>
      <c r="C57" s="454">
        <v>1577000</v>
      </c>
      <c r="D57" s="454">
        <v>0</v>
      </c>
      <c r="E57" s="454">
        <v>0</v>
      </c>
      <c r="F57" s="454">
        <v>0</v>
      </c>
      <c r="G57" s="454">
        <v>0</v>
      </c>
    </row>
    <row r="58" spans="1:7" x14ac:dyDescent="0.25">
      <c r="A58" s="453" t="s">
        <v>51</v>
      </c>
      <c r="B58" s="454">
        <v>1512649</v>
      </c>
      <c r="C58" s="454">
        <v>0</v>
      </c>
      <c r="D58" s="454">
        <v>701525</v>
      </c>
      <c r="E58" s="454">
        <v>605394</v>
      </c>
      <c r="F58" s="454">
        <v>205730</v>
      </c>
      <c r="G58" s="454">
        <v>0</v>
      </c>
    </row>
    <row r="59" spans="1:7" x14ac:dyDescent="0.25">
      <c r="A59" s="453" t="s">
        <v>60</v>
      </c>
      <c r="B59" s="454">
        <v>66576061</v>
      </c>
      <c r="C59" s="454">
        <v>0</v>
      </c>
      <c r="D59" s="454">
        <v>15266992</v>
      </c>
      <c r="E59" s="454">
        <v>8594990</v>
      </c>
      <c r="F59" s="454">
        <v>0</v>
      </c>
      <c r="G59" s="454">
        <v>42714079</v>
      </c>
    </row>
    <row r="60" spans="1:7" x14ac:dyDescent="0.25">
      <c r="A60" s="453" t="s">
        <v>61</v>
      </c>
      <c r="B60" s="454">
        <v>928800</v>
      </c>
      <c r="C60" s="454">
        <v>0</v>
      </c>
      <c r="D60" s="454">
        <v>0</v>
      </c>
      <c r="E60" s="454">
        <v>590800</v>
      </c>
      <c r="F60" s="454">
        <v>84000</v>
      </c>
      <c r="G60" s="454">
        <v>254000</v>
      </c>
    </row>
    <row r="61" spans="1:7" x14ac:dyDescent="0.25">
      <c r="A61" s="453" t="s">
        <v>62</v>
      </c>
      <c r="B61" s="454">
        <v>178000</v>
      </c>
      <c r="C61" s="454">
        <v>0</v>
      </c>
      <c r="D61" s="454">
        <v>0</v>
      </c>
      <c r="E61" s="454">
        <v>70000</v>
      </c>
      <c r="F61" s="454">
        <v>0</v>
      </c>
      <c r="G61" s="454">
        <v>108000</v>
      </c>
    </row>
    <row r="62" spans="1:7" x14ac:dyDescent="0.25">
      <c r="A62" s="453" t="s">
        <v>412</v>
      </c>
      <c r="B62" s="454">
        <v>750800</v>
      </c>
      <c r="C62" s="454">
        <v>0</v>
      </c>
      <c r="D62" s="454">
        <v>0</v>
      </c>
      <c r="E62" s="454">
        <v>520800</v>
      </c>
      <c r="F62" s="454">
        <v>84000</v>
      </c>
      <c r="G62" s="454">
        <v>146000</v>
      </c>
    </row>
    <row r="63" spans="1:7" x14ac:dyDescent="0.25">
      <c r="A63" s="453" t="s">
        <v>155</v>
      </c>
      <c r="B63" s="454">
        <v>200000</v>
      </c>
      <c r="C63" s="454">
        <v>200000</v>
      </c>
      <c r="D63" s="454">
        <v>0</v>
      </c>
      <c r="E63" s="454">
        <v>0</v>
      </c>
      <c r="F63" s="454">
        <v>0</v>
      </c>
      <c r="G63" s="454">
        <v>0</v>
      </c>
    </row>
    <row r="64" spans="1:7" x14ac:dyDescent="0.25">
      <c r="A64" s="453" t="s">
        <v>157</v>
      </c>
      <c r="B64" s="454">
        <v>200000</v>
      </c>
      <c r="C64" s="454">
        <v>200000</v>
      </c>
      <c r="D64" s="454">
        <v>0</v>
      </c>
      <c r="E64" s="454">
        <v>0</v>
      </c>
      <c r="F64" s="454">
        <v>0</v>
      </c>
      <c r="G64" s="454">
        <v>0</v>
      </c>
    </row>
    <row r="65" spans="1:7" x14ac:dyDescent="0.25">
      <c r="A65" s="453" t="s">
        <v>63</v>
      </c>
      <c r="B65" s="454">
        <v>1484316</v>
      </c>
      <c r="C65" s="454">
        <v>0</v>
      </c>
      <c r="D65" s="454">
        <v>491010</v>
      </c>
      <c r="E65" s="454">
        <v>322660</v>
      </c>
      <c r="F65" s="454">
        <v>670646</v>
      </c>
      <c r="G65" s="454">
        <v>0</v>
      </c>
    </row>
    <row r="66" spans="1:7" x14ac:dyDescent="0.25">
      <c r="A66" s="453" t="s">
        <v>66</v>
      </c>
      <c r="B66" s="454">
        <v>550026</v>
      </c>
      <c r="C66" s="454">
        <v>0</v>
      </c>
      <c r="D66" s="454">
        <v>0</v>
      </c>
      <c r="E66" s="454">
        <v>0</v>
      </c>
      <c r="F66" s="454">
        <v>550026</v>
      </c>
      <c r="G66" s="454">
        <v>0</v>
      </c>
    </row>
    <row r="67" spans="1:7" x14ac:dyDescent="0.25">
      <c r="A67" s="453" t="s">
        <v>67</v>
      </c>
      <c r="B67" s="454">
        <v>934290</v>
      </c>
      <c r="C67" s="454">
        <v>0</v>
      </c>
      <c r="D67" s="454">
        <v>491010</v>
      </c>
      <c r="E67" s="454">
        <v>322660</v>
      </c>
      <c r="F67" s="454">
        <v>120620</v>
      </c>
      <c r="G67" s="454">
        <v>0</v>
      </c>
    </row>
    <row r="68" spans="1:7" x14ac:dyDescent="0.25">
      <c r="A68" s="453" t="s">
        <v>68</v>
      </c>
      <c r="B68" s="454">
        <v>12035134</v>
      </c>
      <c r="C68" s="454">
        <v>0</v>
      </c>
      <c r="D68" s="454">
        <v>7262442</v>
      </c>
      <c r="E68" s="454">
        <v>4772692</v>
      </c>
      <c r="F68" s="454">
        <v>0</v>
      </c>
      <c r="G68" s="454">
        <v>0</v>
      </c>
    </row>
    <row r="69" spans="1:7" x14ac:dyDescent="0.25">
      <c r="A69" s="453" t="s">
        <v>69</v>
      </c>
      <c r="B69" s="454">
        <v>12035134</v>
      </c>
      <c r="C69" s="454">
        <v>0</v>
      </c>
      <c r="D69" s="454">
        <v>7262442</v>
      </c>
      <c r="E69" s="454">
        <v>4772692</v>
      </c>
      <c r="F69" s="454">
        <v>0</v>
      </c>
      <c r="G69" s="454">
        <v>0</v>
      </c>
    </row>
    <row r="70" spans="1:7" x14ac:dyDescent="0.25">
      <c r="A70" s="453" t="s">
        <v>70</v>
      </c>
      <c r="B70" s="454">
        <v>3155000</v>
      </c>
      <c r="C70" s="454">
        <v>3155000</v>
      </c>
      <c r="D70" s="454">
        <v>0</v>
      </c>
      <c r="E70" s="454">
        <v>0</v>
      </c>
      <c r="F70" s="454">
        <v>0</v>
      </c>
      <c r="G70" s="454">
        <v>0</v>
      </c>
    </row>
    <row r="71" spans="1:7" x14ac:dyDescent="0.25">
      <c r="A71" s="453" t="s">
        <v>71</v>
      </c>
      <c r="B71" s="454">
        <v>111815993</v>
      </c>
      <c r="C71" s="454">
        <v>1802700</v>
      </c>
      <c r="D71" s="454">
        <v>42019699</v>
      </c>
      <c r="E71" s="454">
        <v>21411813</v>
      </c>
      <c r="F71" s="454">
        <v>44964781</v>
      </c>
      <c r="G71" s="454">
        <v>1617000</v>
      </c>
    </row>
    <row r="72" spans="1:7" x14ac:dyDescent="0.25">
      <c r="A72" s="453" t="s">
        <v>72</v>
      </c>
      <c r="B72" s="454">
        <v>18965000</v>
      </c>
      <c r="C72" s="454">
        <v>0</v>
      </c>
      <c r="D72" s="454">
        <v>0</v>
      </c>
      <c r="E72" s="454">
        <v>2156000</v>
      </c>
      <c r="F72" s="454">
        <v>15192000</v>
      </c>
      <c r="G72" s="454">
        <v>1617000</v>
      </c>
    </row>
    <row r="73" spans="1:7" x14ac:dyDescent="0.25">
      <c r="A73" s="453" t="s">
        <v>73</v>
      </c>
      <c r="B73" s="454">
        <v>50664077</v>
      </c>
      <c r="C73" s="454">
        <v>0</v>
      </c>
      <c r="D73" s="454">
        <v>16352600</v>
      </c>
      <c r="E73" s="454">
        <v>7497500</v>
      </c>
      <c r="F73" s="454">
        <v>26813977</v>
      </c>
      <c r="G73" s="454">
        <v>0</v>
      </c>
    </row>
    <row r="74" spans="1:7" x14ac:dyDescent="0.25">
      <c r="A74" s="453" t="s">
        <v>74</v>
      </c>
      <c r="B74" s="454">
        <v>42186916</v>
      </c>
      <c r="C74" s="454">
        <v>1802700</v>
      </c>
      <c r="D74" s="454">
        <v>25667099</v>
      </c>
      <c r="E74" s="454">
        <v>11758313</v>
      </c>
      <c r="F74" s="454">
        <v>2958804</v>
      </c>
      <c r="G74" s="454">
        <v>0</v>
      </c>
    </row>
    <row r="75" spans="1:7" x14ac:dyDescent="0.25">
      <c r="A75" s="453" t="s">
        <v>75</v>
      </c>
      <c r="B75" s="454">
        <v>-164662</v>
      </c>
      <c r="C75" s="454">
        <v>0</v>
      </c>
      <c r="D75" s="454">
        <v>-112030</v>
      </c>
      <c r="E75" s="454">
        <v>-104408</v>
      </c>
      <c r="F75" s="454">
        <v>51776</v>
      </c>
      <c r="G75" s="454">
        <v>0</v>
      </c>
    </row>
    <row r="76" spans="1:7" x14ac:dyDescent="0.25">
      <c r="A76" s="453" t="s">
        <v>76</v>
      </c>
      <c r="B76" s="454">
        <v>-164662</v>
      </c>
      <c r="C76" s="454">
        <v>0</v>
      </c>
      <c r="D76" s="454">
        <v>-112030</v>
      </c>
      <c r="E76" s="454">
        <v>-104408</v>
      </c>
      <c r="F76" s="454">
        <v>51776</v>
      </c>
      <c r="G76" s="454">
        <v>0</v>
      </c>
    </row>
    <row r="77" spans="1:7" x14ac:dyDescent="0.25">
      <c r="A77" s="453" t="s">
        <v>77</v>
      </c>
      <c r="B77" s="454">
        <v>11461872</v>
      </c>
      <c r="C77" s="454">
        <v>1832728</v>
      </c>
      <c r="D77" s="454">
        <v>150000</v>
      </c>
      <c r="E77" s="454">
        <v>1179453</v>
      </c>
      <c r="F77" s="454">
        <v>6347987</v>
      </c>
      <c r="G77" s="454">
        <v>1951704</v>
      </c>
    </row>
    <row r="78" spans="1:7" x14ac:dyDescent="0.25">
      <c r="A78" s="453" t="s">
        <v>78</v>
      </c>
      <c r="B78" s="454">
        <v>4128508</v>
      </c>
      <c r="C78" s="454">
        <v>1578728</v>
      </c>
      <c r="D78" s="454">
        <v>150000</v>
      </c>
      <c r="E78" s="454">
        <v>615700</v>
      </c>
      <c r="F78" s="454">
        <v>1729130</v>
      </c>
      <c r="G78" s="454">
        <v>54950</v>
      </c>
    </row>
    <row r="79" spans="1:7" x14ac:dyDescent="0.25">
      <c r="A79" s="453" t="s">
        <v>79</v>
      </c>
      <c r="B79" s="454">
        <v>254000</v>
      </c>
      <c r="C79" s="454">
        <v>254000</v>
      </c>
      <c r="D79" s="454">
        <v>0</v>
      </c>
      <c r="E79" s="454">
        <v>0</v>
      </c>
      <c r="F79" s="454">
        <v>0</v>
      </c>
      <c r="G79" s="454">
        <v>0</v>
      </c>
    </row>
    <row r="80" spans="1:7" x14ac:dyDescent="0.25">
      <c r="A80" s="453" t="s">
        <v>80</v>
      </c>
      <c r="B80" s="454">
        <v>1618700</v>
      </c>
      <c r="C80" s="454">
        <v>0</v>
      </c>
      <c r="D80" s="454">
        <v>0</v>
      </c>
      <c r="E80" s="454">
        <v>0</v>
      </c>
      <c r="F80" s="454">
        <v>118000</v>
      </c>
      <c r="G80" s="454">
        <v>1500700</v>
      </c>
    </row>
    <row r="81" spans="1:7" x14ac:dyDescent="0.25">
      <c r="A81" s="453" t="s">
        <v>81</v>
      </c>
      <c r="B81" s="454">
        <v>5460664</v>
      </c>
      <c r="C81" s="454">
        <v>0</v>
      </c>
      <c r="D81" s="454">
        <v>0</v>
      </c>
      <c r="E81" s="454">
        <v>563753</v>
      </c>
      <c r="F81" s="454">
        <v>4500857</v>
      </c>
      <c r="G81" s="454">
        <v>396054</v>
      </c>
    </row>
    <row r="82" spans="1:7" x14ac:dyDescent="0.25">
      <c r="A82" s="453" t="s">
        <v>82</v>
      </c>
      <c r="B82" s="454">
        <v>30487500</v>
      </c>
      <c r="C82" s="454">
        <v>0</v>
      </c>
      <c r="D82" s="454">
        <v>11460500</v>
      </c>
      <c r="E82" s="454">
        <v>8069000</v>
      </c>
      <c r="F82" s="454">
        <v>10883000</v>
      </c>
      <c r="G82" s="454">
        <v>75000</v>
      </c>
    </row>
    <row r="83" spans="1:7" x14ac:dyDescent="0.25">
      <c r="A83" s="453" t="s">
        <v>83</v>
      </c>
      <c r="B83" s="454">
        <v>30487500</v>
      </c>
      <c r="C83" s="454">
        <v>0</v>
      </c>
      <c r="D83" s="454">
        <v>11460500</v>
      </c>
      <c r="E83" s="454">
        <v>8069000</v>
      </c>
      <c r="F83" s="454">
        <v>10883000</v>
      </c>
      <c r="G83" s="454">
        <v>75000</v>
      </c>
    </row>
    <row r="84" spans="1:7" x14ac:dyDescent="0.25">
      <c r="A84" s="453" t="s">
        <v>84</v>
      </c>
      <c r="B84" s="454">
        <v>967091</v>
      </c>
      <c r="C84" s="454">
        <v>0</v>
      </c>
      <c r="D84" s="454">
        <v>138000</v>
      </c>
      <c r="E84" s="454">
        <v>780545</v>
      </c>
      <c r="F84" s="454">
        <v>48546</v>
      </c>
      <c r="G84" s="454">
        <v>0</v>
      </c>
    </row>
    <row r="85" spans="1:7" x14ac:dyDescent="0.25">
      <c r="A85" s="453" t="s">
        <v>85</v>
      </c>
      <c r="B85" s="454">
        <v>48546</v>
      </c>
      <c r="C85" s="454">
        <v>0</v>
      </c>
      <c r="D85" s="454">
        <v>0</v>
      </c>
      <c r="E85" s="454">
        <v>0</v>
      </c>
      <c r="F85" s="454">
        <v>48546</v>
      </c>
      <c r="G85" s="454">
        <v>0</v>
      </c>
    </row>
    <row r="86" spans="1:7" x14ac:dyDescent="0.25">
      <c r="A86" s="453" t="s">
        <v>86</v>
      </c>
      <c r="B86" s="454">
        <v>918545</v>
      </c>
      <c r="C86" s="454">
        <v>0</v>
      </c>
      <c r="D86" s="454">
        <v>138000</v>
      </c>
      <c r="E86" s="454">
        <v>780545</v>
      </c>
      <c r="F86" s="454">
        <v>0</v>
      </c>
      <c r="G86" s="454">
        <v>0</v>
      </c>
    </row>
    <row r="87" spans="1:7" x14ac:dyDescent="0.25">
      <c r="A87" s="453" t="s">
        <v>87</v>
      </c>
      <c r="B87" s="454">
        <v>44929716</v>
      </c>
      <c r="C87" s="454">
        <v>5185540</v>
      </c>
      <c r="D87" s="454">
        <v>14287730</v>
      </c>
      <c r="E87" s="454">
        <v>17364353</v>
      </c>
      <c r="F87" s="454">
        <v>6145311</v>
      </c>
      <c r="G87" s="454">
        <v>1946782</v>
      </c>
    </row>
    <row r="88" spans="1:7" x14ac:dyDescent="0.25">
      <c r="A88" s="453" t="s">
        <v>88</v>
      </c>
      <c r="B88" s="454">
        <v>14060687</v>
      </c>
      <c r="C88" s="454">
        <v>0</v>
      </c>
      <c r="D88" s="454">
        <v>6845100</v>
      </c>
      <c r="E88" s="454">
        <v>4734924</v>
      </c>
      <c r="F88" s="454">
        <v>2000745</v>
      </c>
      <c r="G88" s="454">
        <v>479918</v>
      </c>
    </row>
    <row r="89" spans="1:7" x14ac:dyDescent="0.25">
      <c r="A89" s="453" t="s">
        <v>89</v>
      </c>
      <c r="B89" s="454">
        <v>2091847</v>
      </c>
      <c r="C89" s="454">
        <v>1279662</v>
      </c>
      <c r="D89" s="454">
        <v>0</v>
      </c>
      <c r="E89" s="454">
        <v>252544</v>
      </c>
      <c r="F89" s="454">
        <v>319730</v>
      </c>
      <c r="G89" s="454">
        <v>239911</v>
      </c>
    </row>
    <row r="90" spans="1:7" x14ac:dyDescent="0.25">
      <c r="A90" s="453" t="s">
        <v>90</v>
      </c>
      <c r="B90" s="454">
        <v>566925</v>
      </c>
      <c r="C90" s="454">
        <v>0</v>
      </c>
      <c r="D90" s="454">
        <v>0</v>
      </c>
      <c r="E90" s="454">
        <v>425831</v>
      </c>
      <c r="F90" s="454">
        <v>141094</v>
      </c>
      <c r="G90" s="454">
        <v>0</v>
      </c>
    </row>
    <row r="91" spans="1:7" x14ac:dyDescent="0.25">
      <c r="A91" s="453" t="s">
        <v>91</v>
      </c>
      <c r="B91" s="454">
        <v>2131685</v>
      </c>
      <c r="C91" s="454">
        <v>0</v>
      </c>
      <c r="D91" s="454">
        <v>0</v>
      </c>
      <c r="E91" s="454">
        <v>2131685</v>
      </c>
      <c r="F91" s="454">
        <v>0</v>
      </c>
      <c r="G91" s="454">
        <v>0</v>
      </c>
    </row>
    <row r="92" spans="1:7" x14ac:dyDescent="0.25">
      <c r="A92" s="453" t="s">
        <v>92</v>
      </c>
      <c r="B92" s="454">
        <v>2789182</v>
      </c>
      <c r="C92" s="454">
        <v>0</v>
      </c>
      <c r="D92" s="454">
        <v>0</v>
      </c>
      <c r="E92" s="454">
        <v>0</v>
      </c>
      <c r="F92" s="454">
        <v>2789182</v>
      </c>
      <c r="G92" s="454">
        <v>0</v>
      </c>
    </row>
    <row r="93" spans="1:7" x14ac:dyDescent="0.25">
      <c r="A93" s="453" t="s">
        <v>93</v>
      </c>
      <c r="B93" s="454">
        <v>23155297</v>
      </c>
      <c r="C93" s="454">
        <v>3905878</v>
      </c>
      <c r="D93" s="454">
        <v>7442630</v>
      </c>
      <c r="E93" s="454">
        <v>9783370</v>
      </c>
      <c r="F93" s="454">
        <v>796466</v>
      </c>
      <c r="G93" s="454">
        <v>1226953</v>
      </c>
    </row>
    <row r="94" spans="1:7" x14ac:dyDescent="0.25">
      <c r="A94" s="453" t="s">
        <v>94</v>
      </c>
      <c r="B94" s="454">
        <v>134093</v>
      </c>
      <c r="C94" s="454">
        <v>0</v>
      </c>
      <c r="D94" s="454">
        <v>0</v>
      </c>
      <c r="E94" s="454">
        <v>35999</v>
      </c>
      <c r="F94" s="454">
        <v>98094</v>
      </c>
      <c r="G94" s="454">
        <v>0</v>
      </c>
    </row>
    <row r="95" spans="1:7" x14ac:dyDescent="0.25">
      <c r="A95" s="453" t="s">
        <v>95</v>
      </c>
      <c r="B95" s="454">
        <v>19131568</v>
      </c>
      <c r="C95" s="454">
        <v>140727</v>
      </c>
      <c r="D95" s="454">
        <v>8011541</v>
      </c>
      <c r="E95" s="454">
        <v>9729214</v>
      </c>
      <c r="F95" s="454">
        <v>1210996</v>
      </c>
      <c r="G95" s="454">
        <v>39090</v>
      </c>
    </row>
    <row r="96" spans="1:7" x14ac:dyDescent="0.25">
      <c r="A96" s="453" t="s">
        <v>96</v>
      </c>
      <c r="B96" s="454">
        <v>9187620</v>
      </c>
      <c r="C96" s="454">
        <v>71400</v>
      </c>
      <c r="D96" s="454">
        <v>3790377</v>
      </c>
      <c r="E96" s="454">
        <v>4135039</v>
      </c>
      <c r="F96" s="454">
        <v>1151714</v>
      </c>
      <c r="G96" s="454">
        <v>39090</v>
      </c>
    </row>
    <row r="97" spans="1:7" x14ac:dyDescent="0.25">
      <c r="A97" s="453" t="s">
        <v>97</v>
      </c>
      <c r="B97" s="454">
        <v>6940266</v>
      </c>
      <c r="C97" s="454">
        <v>0</v>
      </c>
      <c r="D97" s="454">
        <v>2823312</v>
      </c>
      <c r="E97" s="454">
        <v>4116954</v>
      </c>
      <c r="F97" s="454">
        <v>0</v>
      </c>
      <c r="G97" s="454">
        <v>0</v>
      </c>
    </row>
    <row r="98" spans="1:7" x14ac:dyDescent="0.25">
      <c r="A98" s="453" t="s">
        <v>98</v>
      </c>
      <c r="B98" s="454">
        <v>3003682</v>
      </c>
      <c r="C98" s="454">
        <v>69327</v>
      </c>
      <c r="D98" s="454">
        <v>1397852</v>
      </c>
      <c r="E98" s="454">
        <v>1477221</v>
      </c>
      <c r="F98" s="454">
        <v>59282</v>
      </c>
      <c r="G98" s="454">
        <v>0</v>
      </c>
    </row>
    <row r="99" spans="1:7" x14ac:dyDescent="0.25">
      <c r="A99" s="453" t="s">
        <v>99</v>
      </c>
      <c r="B99" s="454">
        <v>28322267</v>
      </c>
      <c r="C99" s="454">
        <v>7866062</v>
      </c>
      <c r="D99" s="454">
        <v>11088502</v>
      </c>
      <c r="E99" s="454">
        <v>8229929</v>
      </c>
      <c r="F99" s="454">
        <v>1137774</v>
      </c>
      <c r="G99" s="454">
        <v>0</v>
      </c>
    </row>
    <row r="100" spans="1:7" x14ac:dyDescent="0.25">
      <c r="A100" s="453" t="s">
        <v>100</v>
      </c>
      <c r="B100" s="454">
        <v>5900440</v>
      </c>
      <c r="C100" s="454">
        <v>60000</v>
      </c>
      <c r="D100" s="454">
        <v>2767203</v>
      </c>
      <c r="E100" s="454">
        <v>2473237</v>
      </c>
      <c r="F100" s="454">
        <v>600000</v>
      </c>
      <c r="G100" s="454">
        <v>0</v>
      </c>
    </row>
    <row r="101" spans="1:7" x14ac:dyDescent="0.25">
      <c r="A101" s="453" t="s">
        <v>102</v>
      </c>
      <c r="B101" s="454">
        <v>8800000</v>
      </c>
      <c r="C101" s="454">
        <v>0</v>
      </c>
      <c r="D101" s="454">
        <v>5240000</v>
      </c>
      <c r="E101" s="454">
        <v>3560000</v>
      </c>
      <c r="F101" s="454">
        <v>0</v>
      </c>
      <c r="G101" s="454">
        <v>0</v>
      </c>
    </row>
    <row r="102" spans="1:7" x14ac:dyDescent="0.25">
      <c r="A102" s="453" t="s">
        <v>103</v>
      </c>
      <c r="B102" s="454">
        <v>8567727</v>
      </c>
      <c r="C102" s="454">
        <v>2751962</v>
      </c>
      <c r="D102" s="454">
        <v>3081299</v>
      </c>
      <c r="E102" s="454">
        <v>2196692</v>
      </c>
      <c r="F102" s="454">
        <v>537774</v>
      </c>
      <c r="G102" s="454">
        <v>0</v>
      </c>
    </row>
    <row r="103" spans="1:7" x14ac:dyDescent="0.25">
      <c r="A103" s="453" t="s">
        <v>104</v>
      </c>
      <c r="B103" s="454">
        <v>5054100</v>
      </c>
      <c r="C103" s="454">
        <v>5054100</v>
      </c>
      <c r="D103" s="454">
        <v>0</v>
      </c>
      <c r="E103" s="454">
        <v>0</v>
      </c>
      <c r="F103" s="454">
        <v>0</v>
      </c>
      <c r="G103" s="454">
        <v>0</v>
      </c>
    </row>
    <row r="104" spans="1:7" x14ac:dyDescent="0.25">
      <c r="A104" s="453" t="s">
        <v>105</v>
      </c>
      <c r="B104" s="454">
        <v>190778365</v>
      </c>
      <c r="C104" s="454">
        <v>0</v>
      </c>
      <c r="D104" s="454">
        <v>93560066</v>
      </c>
      <c r="E104" s="454">
        <v>83525672</v>
      </c>
      <c r="F104" s="454">
        <v>156100</v>
      </c>
      <c r="G104" s="454">
        <v>13536527</v>
      </c>
    </row>
    <row r="105" spans="1:7" x14ac:dyDescent="0.25">
      <c r="A105" s="453" t="s">
        <v>186</v>
      </c>
      <c r="B105" s="454">
        <v>57534170</v>
      </c>
      <c r="C105" s="454">
        <v>0</v>
      </c>
      <c r="D105" s="454">
        <v>33142750</v>
      </c>
      <c r="E105" s="454">
        <v>24391420</v>
      </c>
      <c r="F105" s="454">
        <v>0</v>
      </c>
      <c r="G105" s="454">
        <v>0</v>
      </c>
    </row>
    <row r="106" spans="1:7" x14ac:dyDescent="0.25">
      <c r="A106" s="453" t="s">
        <v>106</v>
      </c>
      <c r="B106" s="454">
        <v>156100</v>
      </c>
      <c r="C106" s="454">
        <v>0</v>
      </c>
      <c r="D106" s="454">
        <v>0</v>
      </c>
      <c r="E106" s="454">
        <v>0</v>
      </c>
      <c r="F106" s="454">
        <v>156100</v>
      </c>
      <c r="G106" s="454">
        <v>0</v>
      </c>
    </row>
    <row r="107" spans="1:7" x14ac:dyDescent="0.25">
      <c r="A107" s="453" t="s">
        <v>107</v>
      </c>
      <c r="B107" s="454">
        <v>2897630</v>
      </c>
      <c r="C107" s="454">
        <v>0</v>
      </c>
      <c r="D107" s="454">
        <v>106220</v>
      </c>
      <c r="E107" s="454">
        <v>2791410</v>
      </c>
      <c r="F107" s="454">
        <v>0</v>
      </c>
      <c r="G107" s="454">
        <v>0</v>
      </c>
    </row>
    <row r="108" spans="1:7" x14ac:dyDescent="0.25">
      <c r="A108" s="453" t="s">
        <v>108</v>
      </c>
      <c r="B108" s="454">
        <v>104696400</v>
      </c>
      <c r="C108" s="454">
        <v>0</v>
      </c>
      <c r="D108" s="454">
        <v>47757900</v>
      </c>
      <c r="E108" s="454">
        <v>43885500</v>
      </c>
      <c r="F108" s="454">
        <v>0</v>
      </c>
      <c r="G108" s="454">
        <v>13053000</v>
      </c>
    </row>
    <row r="109" spans="1:7" x14ac:dyDescent="0.25">
      <c r="A109" s="453" t="s">
        <v>109</v>
      </c>
      <c r="B109" s="454">
        <v>25494065</v>
      </c>
      <c r="C109" s="454">
        <v>0</v>
      </c>
      <c r="D109" s="454">
        <v>12553196</v>
      </c>
      <c r="E109" s="454">
        <v>12457342</v>
      </c>
      <c r="F109" s="454">
        <v>0</v>
      </c>
      <c r="G109" s="454">
        <v>483527</v>
      </c>
    </row>
    <row r="110" spans="1:7" x14ac:dyDescent="0.25">
      <c r="A110" s="453" t="s">
        <v>111</v>
      </c>
      <c r="B110" s="454">
        <v>29767510</v>
      </c>
      <c r="C110" s="454">
        <v>0</v>
      </c>
      <c r="D110" s="454">
        <v>0</v>
      </c>
      <c r="E110" s="454">
        <v>0</v>
      </c>
      <c r="F110" s="454">
        <v>0</v>
      </c>
      <c r="G110" s="454">
        <v>29767510</v>
      </c>
    </row>
    <row r="111" spans="1:7" x14ac:dyDescent="0.25">
      <c r="A111" s="453" t="s">
        <v>113</v>
      </c>
      <c r="B111" s="454">
        <v>29767510</v>
      </c>
      <c r="C111" s="454">
        <v>0</v>
      </c>
      <c r="D111" s="454">
        <v>0</v>
      </c>
      <c r="E111" s="454">
        <v>0</v>
      </c>
      <c r="F111" s="454">
        <v>0</v>
      </c>
      <c r="G111" s="454">
        <v>29767510</v>
      </c>
    </row>
    <row r="112" spans="1:7" x14ac:dyDescent="0.25">
      <c r="A112" s="453" t="s">
        <v>344</v>
      </c>
      <c r="B112" s="454">
        <v>907174175</v>
      </c>
      <c r="C112" s="454">
        <v>-84674394</v>
      </c>
      <c r="D112" s="454">
        <v>549562604</v>
      </c>
      <c r="E112" s="454">
        <v>344720029</v>
      </c>
      <c r="F112" s="454">
        <v>122637917</v>
      </c>
      <c r="G112" s="454">
        <v>-25071981</v>
      </c>
    </row>
    <row r="113" spans="1:7" x14ac:dyDescent="0.25">
      <c r="A113" s="453" t="s">
        <v>115</v>
      </c>
      <c r="B113" s="454">
        <v>0</v>
      </c>
      <c r="C113" s="454">
        <v>0</v>
      </c>
      <c r="D113" s="454">
        <v>0</v>
      </c>
      <c r="E113" s="454">
        <v>0</v>
      </c>
      <c r="F113" s="454">
        <v>0</v>
      </c>
      <c r="G113" s="454">
        <v>0</v>
      </c>
    </row>
    <row r="114" spans="1:7" x14ac:dyDescent="0.25">
      <c r="A114" s="453" t="s">
        <v>116</v>
      </c>
      <c r="B114" s="454">
        <v>0</v>
      </c>
      <c r="C114" s="454">
        <v>0</v>
      </c>
      <c r="D114" s="454">
        <v>0</v>
      </c>
      <c r="E114" s="454">
        <v>0</v>
      </c>
      <c r="F114" s="454">
        <v>0</v>
      </c>
      <c r="G114" s="454">
        <v>0</v>
      </c>
    </row>
    <row r="115" spans="1:7" x14ac:dyDescent="0.25">
      <c r="A115" s="453" t="s">
        <v>349</v>
      </c>
      <c r="B115" s="454">
        <v>907174175</v>
      </c>
      <c r="C115" s="454">
        <v>-84674394</v>
      </c>
      <c r="D115" s="454">
        <v>549562604</v>
      </c>
      <c r="E115" s="454">
        <v>344720029</v>
      </c>
      <c r="F115" s="454">
        <v>122637917</v>
      </c>
      <c r="G115" s="454">
        <v>-25071981</v>
      </c>
    </row>
    <row r="116" spans="1:7" x14ac:dyDescent="0.25">
      <c r="A116" s="453" t="s">
        <v>350</v>
      </c>
      <c r="B116" s="454">
        <v>907174175</v>
      </c>
      <c r="C116" s="454">
        <v>-84674394</v>
      </c>
      <c r="D116" s="454">
        <v>549562604</v>
      </c>
      <c r="E116" s="454">
        <v>344720029</v>
      </c>
      <c r="F116" s="454">
        <v>122637917</v>
      </c>
      <c r="G116" s="454">
        <v>-25071981</v>
      </c>
    </row>
    <row r="117" spans="1:7" x14ac:dyDescent="0.25">
      <c r="A117" s="453" t="s">
        <v>117</v>
      </c>
      <c r="B117" s="454">
        <v>0</v>
      </c>
      <c r="C117" s="454">
        <v>0</v>
      </c>
      <c r="D117" s="454">
        <v>0</v>
      </c>
      <c r="E117" s="454">
        <v>0</v>
      </c>
      <c r="F117" s="454">
        <v>0</v>
      </c>
      <c r="G117" s="454">
        <v>0</v>
      </c>
    </row>
    <row r="118" spans="1:7" x14ac:dyDescent="0.25">
      <c r="A118" s="453" t="s">
        <v>351</v>
      </c>
      <c r="B118" s="454">
        <v>907174175</v>
      </c>
      <c r="C118" s="454">
        <v>-84674394</v>
      </c>
      <c r="D118" s="454">
        <v>549562604</v>
      </c>
      <c r="E118" s="454">
        <v>344720029</v>
      </c>
      <c r="F118" s="454">
        <v>122637917</v>
      </c>
      <c r="G118" s="454">
        <v>-25071981</v>
      </c>
    </row>
    <row r="119" spans="1:7" x14ac:dyDescent="0.25">
      <c r="A119" s="453" t="s">
        <v>118</v>
      </c>
      <c r="B119" s="454">
        <v>0</v>
      </c>
      <c r="C119" s="454">
        <v>0</v>
      </c>
      <c r="D119" s="454">
        <v>0</v>
      </c>
      <c r="E119" s="454">
        <v>0</v>
      </c>
      <c r="F119" s="454">
        <v>0</v>
      </c>
      <c r="G119" s="454">
        <v>0</v>
      </c>
    </row>
    <row r="120" spans="1:7" x14ac:dyDescent="0.25">
      <c r="A120" s="453" t="s">
        <v>352</v>
      </c>
      <c r="B120" s="454">
        <v>907174175</v>
      </c>
      <c r="C120" s="454">
        <v>-84674394</v>
      </c>
      <c r="D120" s="454">
        <v>549562604</v>
      </c>
      <c r="E120" s="454">
        <v>344720029</v>
      </c>
      <c r="F120" s="454">
        <v>122637917</v>
      </c>
      <c r="G120" s="454">
        <v>-25071981</v>
      </c>
    </row>
    <row r="121" spans="1:7" x14ac:dyDescent="0.25">
      <c r="A121" s="453" t="s">
        <v>119</v>
      </c>
      <c r="B121" s="454">
        <v>0</v>
      </c>
      <c r="C121" s="454">
        <v>0</v>
      </c>
      <c r="D121" s="454">
        <v>0</v>
      </c>
      <c r="E121" s="454">
        <v>0</v>
      </c>
      <c r="F121" s="454">
        <v>0</v>
      </c>
      <c r="G121" s="454">
        <v>0</v>
      </c>
    </row>
    <row r="122" spans="1:7" x14ac:dyDescent="0.25">
      <c r="A122" s="453" t="s">
        <v>120</v>
      </c>
      <c r="B122" s="454">
        <v>0</v>
      </c>
      <c r="C122" s="454">
        <v>0</v>
      </c>
      <c r="D122" s="454">
        <v>0</v>
      </c>
      <c r="E122" s="454">
        <v>0</v>
      </c>
      <c r="F122" s="454">
        <v>0</v>
      </c>
      <c r="G122" s="454">
        <v>0</v>
      </c>
    </row>
    <row r="123" spans="1:7" x14ac:dyDescent="0.25">
      <c r="A123" s="453" t="s">
        <v>121</v>
      </c>
      <c r="B123" s="454">
        <v>0</v>
      </c>
      <c r="C123" s="454">
        <v>0</v>
      </c>
      <c r="D123" s="454">
        <v>0</v>
      </c>
      <c r="E123" s="454">
        <v>0</v>
      </c>
      <c r="F123" s="454">
        <v>0</v>
      </c>
      <c r="G123" s="454">
        <v>0</v>
      </c>
    </row>
    <row r="124" spans="1:7" x14ac:dyDescent="0.25">
      <c r="A124" s="453" t="s">
        <v>122</v>
      </c>
      <c r="B124" s="454">
        <v>0</v>
      </c>
      <c r="C124" s="454">
        <v>0</v>
      </c>
      <c r="D124" s="454">
        <v>0</v>
      </c>
      <c r="E124" s="454">
        <v>0</v>
      </c>
      <c r="F124" s="454">
        <v>0</v>
      </c>
      <c r="G124" s="454">
        <v>0</v>
      </c>
    </row>
    <row r="125" spans="1:7" x14ac:dyDescent="0.25">
      <c r="A125" s="453" t="s">
        <v>123</v>
      </c>
      <c r="B125" s="454">
        <v>0</v>
      </c>
      <c r="C125" s="454">
        <v>0</v>
      </c>
      <c r="D125" s="454">
        <v>0</v>
      </c>
      <c r="E125" s="454">
        <v>0</v>
      </c>
      <c r="F125" s="454">
        <v>0</v>
      </c>
      <c r="G125" s="454">
        <v>0</v>
      </c>
    </row>
  </sheetData>
  <mergeCells count="2">
    <mergeCell ref="A1:A2"/>
    <mergeCell ref="B1:B2"/>
  </mergeCells>
  <phoneticPr fontId="4" type="noConversion"/>
  <pageMargins left="0.7" right="0.7" top="0.75" bottom="0.75" header="0.3" footer="0.3"/>
  <pageSetup paperSize="9" orientation="portrait" horizontalDpi="300" verticalDpi="300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theme="7"/>
  </sheetPr>
  <dimension ref="A1:H126"/>
  <sheetViews>
    <sheetView workbookViewId="0">
      <selection sqref="A1:A2"/>
    </sheetView>
  </sheetViews>
  <sheetFormatPr defaultColWidth="9.08984375" defaultRowHeight="12.5" x14ac:dyDescent="0.25"/>
  <cols>
    <col min="1" max="7" width="21.453125" customWidth="1"/>
    <col min="8" max="8" width="17.90625" customWidth="1"/>
    <col min="257" max="263" width="21.453125" customWidth="1"/>
    <col min="513" max="519" width="21.453125" customWidth="1"/>
    <col min="769" max="775" width="21.453125" customWidth="1"/>
    <col min="1025" max="1031" width="21.453125" customWidth="1"/>
    <col min="1281" max="1287" width="21.453125" customWidth="1"/>
    <col min="1537" max="1543" width="21.453125" customWidth="1"/>
    <col min="1793" max="1799" width="21.453125" customWidth="1"/>
    <col min="2049" max="2055" width="21.453125" customWidth="1"/>
    <col min="2305" max="2311" width="21.453125" customWidth="1"/>
    <col min="2561" max="2567" width="21.453125" customWidth="1"/>
    <col min="2817" max="2823" width="21.453125" customWidth="1"/>
    <col min="3073" max="3079" width="21.453125" customWidth="1"/>
    <col min="3329" max="3335" width="21.453125" customWidth="1"/>
    <col min="3585" max="3591" width="21.453125" customWidth="1"/>
    <col min="3841" max="3847" width="21.453125" customWidth="1"/>
    <col min="4097" max="4103" width="21.453125" customWidth="1"/>
    <col min="4353" max="4359" width="21.453125" customWidth="1"/>
    <col min="4609" max="4615" width="21.453125" customWidth="1"/>
    <col min="4865" max="4871" width="21.453125" customWidth="1"/>
    <col min="5121" max="5127" width="21.453125" customWidth="1"/>
    <col min="5377" max="5383" width="21.453125" customWidth="1"/>
    <col min="5633" max="5639" width="21.453125" customWidth="1"/>
    <col min="5889" max="5895" width="21.453125" customWidth="1"/>
    <col min="6145" max="6151" width="21.453125" customWidth="1"/>
    <col min="6401" max="6407" width="21.453125" customWidth="1"/>
    <col min="6657" max="6663" width="21.453125" customWidth="1"/>
    <col min="6913" max="6919" width="21.453125" customWidth="1"/>
    <col min="7169" max="7175" width="21.453125" customWidth="1"/>
    <col min="7425" max="7431" width="21.453125" customWidth="1"/>
    <col min="7681" max="7687" width="21.453125" customWidth="1"/>
    <col min="7937" max="7943" width="21.453125" customWidth="1"/>
    <col min="8193" max="8199" width="21.453125" customWidth="1"/>
    <col min="8449" max="8455" width="21.453125" customWidth="1"/>
    <col min="8705" max="8711" width="21.453125" customWidth="1"/>
    <col min="8961" max="8967" width="21.453125" customWidth="1"/>
    <col min="9217" max="9223" width="21.453125" customWidth="1"/>
    <col min="9473" max="9479" width="21.453125" customWidth="1"/>
    <col min="9729" max="9735" width="21.453125" customWidth="1"/>
    <col min="9985" max="9991" width="21.453125" customWidth="1"/>
    <col min="10241" max="10247" width="21.453125" customWidth="1"/>
    <col min="10497" max="10503" width="21.453125" customWidth="1"/>
    <col min="10753" max="10759" width="21.453125" customWidth="1"/>
    <col min="11009" max="11015" width="21.453125" customWidth="1"/>
    <col min="11265" max="11271" width="21.453125" customWidth="1"/>
    <col min="11521" max="11527" width="21.453125" customWidth="1"/>
    <col min="11777" max="11783" width="21.453125" customWidth="1"/>
    <col min="12033" max="12039" width="21.453125" customWidth="1"/>
    <col min="12289" max="12295" width="21.453125" customWidth="1"/>
    <col min="12545" max="12551" width="21.453125" customWidth="1"/>
    <col min="12801" max="12807" width="21.453125" customWidth="1"/>
    <col min="13057" max="13063" width="21.453125" customWidth="1"/>
    <col min="13313" max="13319" width="21.453125" customWidth="1"/>
    <col min="13569" max="13575" width="21.453125" customWidth="1"/>
    <col min="13825" max="13831" width="21.453125" customWidth="1"/>
    <col min="14081" max="14087" width="21.453125" customWidth="1"/>
    <col min="14337" max="14343" width="21.453125" customWidth="1"/>
    <col min="14593" max="14599" width="21.453125" customWidth="1"/>
    <col min="14849" max="14855" width="21.453125" customWidth="1"/>
    <col min="15105" max="15111" width="21.453125" customWidth="1"/>
    <col min="15361" max="15367" width="21.453125" customWidth="1"/>
    <col min="15617" max="15623" width="21.453125" customWidth="1"/>
    <col min="15873" max="15879" width="21.453125" customWidth="1"/>
    <col min="16129" max="16135" width="21.453125" customWidth="1"/>
  </cols>
  <sheetData>
    <row r="1" spans="1:8" x14ac:dyDescent="0.25">
      <c r="A1" s="525" t="s">
        <v>0</v>
      </c>
      <c r="B1" s="525" t="s">
        <v>1</v>
      </c>
      <c r="C1" s="400" t="s">
        <v>506</v>
      </c>
      <c r="D1" s="400" t="s">
        <v>458</v>
      </c>
      <c r="E1" s="400" t="s">
        <v>459</v>
      </c>
      <c r="F1" s="400" t="s">
        <v>460</v>
      </c>
      <c r="G1" s="400" t="s">
        <v>461</v>
      </c>
      <c r="H1" s="400" t="s">
        <v>507</v>
      </c>
    </row>
    <row r="2" spans="1:8" x14ac:dyDescent="0.25">
      <c r="A2" s="525" t="s">
        <v>0</v>
      </c>
      <c r="B2" s="525" t="s">
        <v>1</v>
      </c>
      <c r="C2" s="400" t="s">
        <v>415</v>
      </c>
      <c r="D2" s="400" t="s">
        <v>124</v>
      </c>
      <c r="E2" s="400" t="s">
        <v>126</v>
      </c>
      <c r="F2" s="400" t="s">
        <v>125</v>
      </c>
      <c r="G2" s="400" t="s">
        <v>127</v>
      </c>
      <c r="H2" s="400" t="s">
        <v>508</v>
      </c>
    </row>
    <row r="3" spans="1:8" x14ac:dyDescent="0.25">
      <c r="A3" s="451" t="s">
        <v>281</v>
      </c>
      <c r="B3" s="452">
        <v>941911794</v>
      </c>
      <c r="C3" s="452">
        <v>-76860219</v>
      </c>
      <c r="D3" s="452">
        <v>555243818</v>
      </c>
      <c r="E3" s="452">
        <v>271536448</v>
      </c>
      <c r="F3" s="452">
        <v>164236790</v>
      </c>
      <c r="G3" s="452">
        <v>93863518</v>
      </c>
      <c r="H3" s="452">
        <v>-66108561</v>
      </c>
    </row>
    <row r="4" spans="1:8" x14ac:dyDescent="0.25">
      <c r="A4" s="451" t="s">
        <v>4</v>
      </c>
      <c r="B4" s="452">
        <v>6778217809</v>
      </c>
      <c r="C4" s="452">
        <v>0</v>
      </c>
      <c r="D4" s="452">
        <v>3038681723</v>
      </c>
      <c r="E4" s="452">
        <v>2514481059</v>
      </c>
      <c r="F4" s="452">
        <v>618710319</v>
      </c>
      <c r="G4" s="452">
        <v>430872890</v>
      </c>
      <c r="H4" s="452">
        <v>175471818</v>
      </c>
    </row>
    <row r="5" spans="1:8" x14ac:dyDescent="0.25">
      <c r="A5" s="451" t="s">
        <v>5</v>
      </c>
      <c r="B5" s="452">
        <v>2495153114</v>
      </c>
      <c r="C5" s="452">
        <v>0</v>
      </c>
      <c r="D5" s="452">
        <v>1349479097</v>
      </c>
      <c r="E5" s="452">
        <v>1128186630</v>
      </c>
      <c r="F5" s="452">
        <v>1259445</v>
      </c>
      <c r="G5" s="452">
        <v>1007579</v>
      </c>
      <c r="H5" s="452">
        <v>15220363</v>
      </c>
    </row>
    <row r="6" spans="1:8" x14ac:dyDescent="0.25">
      <c r="A6" s="451" t="s">
        <v>6</v>
      </c>
      <c r="B6" s="452">
        <v>12235444</v>
      </c>
      <c r="C6" s="452">
        <v>0</v>
      </c>
      <c r="D6" s="452">
        <v>5522545</v>
      </c>
      <c r="E6" s="452">
        <v>6712899</v>
      </c>
      <c r="F6" s="452">
        <v>0</v>
      </c>
      <c r="G6" s="452">
        <v>0</v>
      </c>
      <c r="H6" s="452">
        <v>0</v>
      </c>
    </row>
    <row r="7" spans="1:8" x14ac:dyDescent="0.25">
      <c r="A7" s="451" t="s">
        <v>8</v>
      </c>
      <c r="B7" s="452">
        <v>2355017293</v>
      </c>
      <c r="C7" s="452">
        <v>0</v>
      </c>
      <c r="D7" s="452">
        <v>1259317185</v>
      </c>
      <c r="E7" s="452">
        <v>1078212721</v>
      </c>
      <c r="F7" s="452">
        <v>1259445</v>
      </c>
      <c r="G7" s="452">
        <v>1007579</v>
      </c>
      <c r="H7" s="452">
        <v>15220363</v>
      </c>
    </row>
    <row r="8" spans="1:8" x14ac:dyDescent="0.25">
      <c r="A8" s="451" t="s">
        <v>9</v>
      </c>
      <c r="B8" s="452">
        <v>58351818</v>
      </c>
      <c r="C8" s="452">
        <v>0</v>
      </c>
      <c r="D8" s="452">
        <v>41274436</v>
      </c>
      <c r="E8" s="452">
        <v>17077382</v>
      </c>
      <c r="F8" s="452">
        <v>0</v>
      </c>
      <c r="G8" s="452">
        <v>0</v>
      </c>
      <c r="H8" s="452">
        <v>0</v>
      </c>
    </row>
    <row r="9" spans="1:8" x14ac:dyDescent="0.25">
      <c r="A9" s="451" t="s">
        <v>10</v>
      </c>
      <c r="B9" s="452">
        <v>69548559</v>
      </c>
      <c r="C9" s="452">
        <v>0</v>
      </c>
      <c r="D9" s="452">
        <v>43364931</v>
      </c>
      <c r="E9" s="452">
        <v>26183628</v>
      </c>
      <c r="F9" s="452">
        <v>0</v>
      </c>
      <c r="G9" s="452">
        <v>0</v>
      </c>
      <c r="H9" s="452">
        <v>0</v>
      </c>
    </row>
    <row r="10" spans="1:8" x14ac:dyDescent="0.25">
      <c r="A10" s="451" t="s">
        <v>11</v>
      </c>
      <c r="B10" s="452">
        <v>4283064695</v>
      </c>
      <c r="C10" s="452">
        <v>0</v>
      </c>
      <c r="D10" s="452">
        <v>1689202626</v>
      </c>
      <c r="E10" s="452">
        <v>1386294429</v>
      </c>
      <c r="F10" s="452">
        <v>617450874</v>
      </c>
      <c r="G10" s="452">
        <v>429865311</v>
      </c>
      <c r="H10" s="452">
        <v>160251455</v>
      </c>
    </row>
    <row r="11" spans="1:8" x14ac:dyDescent="0.25">
      <c r="A11" s="451" t="s">
        <v>12</v>
      </c>
      <c r="B11" s="452">
        <v>1963911955</v>
      </c>
      <c r="C11" s="452">
        <v>0</v>
      </c>
      <c r="D11" s="452">
        <v>1072299605</v>
      </c>
      <c r="E11" s="452">
        <v>878179363</v>
      </c>
      <c r="F11" s="452">
        <v>794288</v>
      </c>
      <c r="G11" s="452">
        <v>-641774</v>
      </c>
      <c r="H11" s="452">
        <v>13280473</v>
      </c>
    </row>
    <row r="12" spans="1:8" x14ac:dyDescent="0.25">
      <c r="A12" s="451" t="s">
        <v>13</v>
      </c>
      <c r="B12" s="452">
        <v>13652272</v>
      </c>
      <c r="C12" s="452">
        <v>0</v>
      </c>
      <c r="D12" s="452">
        <v>909090</v>
      </c>
      <c r="E12" s="452">
        <v>1818182</v>
      </c>
      <c r="F12" s="452">
        <v>0</v>
      </c>
      <c r="G12" s="452">
        <v>0</v>
      </c>
      <c r="H12" s="452">
        <v>10925000</v>
      </c>
    </row>
    <row r="13" spans="1:8" x14ac:dyDescent="0.25">
      <c r="A13" s="451" t="s">
        <v>14</v>
      </c>
      <c r="B13" s="452">
        <v>835152698</v>
      </c>
      <c r="C13" s="452">
        <v>0</v>
      </c>
      <c r="D13" s="452">
        <v>296263956</v>
      </c>
      <c r="E13" s="452">
        <v>247712797</v>
      </c>
      <c r="F13" s="452">
        <v>160379763</v>
      </c>
      <c r="G13" s="452">
        <v>103234919</v>
      </c>
      <c r="H13" s="452">
        <v>27561263</v>
      </c>
    </row>
    <row r="14" spans="1:8" x14ac:dyDescent="0.25">
      <c r="A14" s="451" t="s">
        <v>15</v>
      </c>
      <c r="B14" s="452">
        <v>21766408</v>
      </c>
      <c r="C14" s="452">
        <v>0</v>
      </c>
      <c r="D14" s="452">
        <v>10712878</v>
      </c>
      <c r="E14" s="452">
        <v>8902966</v>
      </c>
      <c r="F14" s="452">
        <v>1275564</v>
      </c>
      <c r="G14" s="452">
        <v>875000</v>
      </c>
      <c r="H14" s="452">
        <v>0</v>
      </c>
    </row>
    <row r="15" spans="1:8" x14ac:dyDescent="0.25">
      <c r="A15" s="451" t="s">
        <v>16</v>
      </c>
      <c r="B15" s="452">
        <v>511764740</v>
      </c>
      <c r="C15" s="452">
        <v>0</v>
      </c>
      <c r="D15" s="452">
        <v>232653453</v>
      </c>
      <c r="E15" s="452">
        <v>170590204</v>
      </c>
      <c r="F15" s="452">
        <v>9091</v>
      </c>
      <c r="G15" s="452">
        <v>27273</v>
      </c>
      <c r="H15" s="452">
        <v>108484719</v>
      </c>
    </row>
    <row r="16" spans="1:8" x14ac:dyDescent="0.25">
      <c r="A16" s="451" t="s">
        <v>140</v>
      </c>
      <c r="B16" s="452">
        <v>781362061</v>
      </c>
      <c r="C16" s="452">
        <v>0</v>
      </c>
      <c r="D16" s="452">
        <v>0</v>
      </c>
      <c r="E16" s="452">
        <v>0</v>
      </c>
      <c r="F16" s="452">
        <v>454992168</v>
      </c>
      <c r="G16" s="452">
        <v>326369893</v>
      </c>
      <c r="H16" s="452">
        <v>0</v>
      </c>
    </row>
    <row r="17" spans="1:8" x14ac:dyDescent="0.25">
      <c r="A17" s="451" t="s">
        <v>315</v>
      </c>
      <c r="B17" s="452">
        <v>155454561</v>
      </c>
      <c r="C17" s="452">
        <v>0</v>
      </c>
      <c r="D17" s="452">
        <v>76363644</v>
      </c>
      <c r="E17" s="452">
        <v>79090917</v>
      </c>
      <c r="F17" s="452">
        <v>0</v>
      </c>
      <c r="G17" s="452">
        <v>0</v>
      </c>
      <c r="H17" s="452">
        <v>0</v>
      </c>
    </row>
    <row r="18" spans="1:8" x14ac:dyDescent="0.25">
      <c r="A18" s="451" t="s">
        <v>18</v>
      </c>
      <c r="B18" s="452">
        <v>2901468505</v>
      </c>
      <c r="C18" s="452">
        <v>0</v>
      </c>
      <c r="D18" s="452">
        <v>1593701797</v>
      </c>
      <c r="E18" s="452">
        <v>1283804162</v>
      </c>
      <c r="F18" s="452">
        <v>525000</v>
      </c>
      <c r="G18" s="452">
        <v>0</v>
      </c>
      <c r="H18" s="452">
        <v>23437546</v>
      </c>
    </row>
    <row r="19" spans="1:8" x14ac:dyDescent="0.25">
      <c r="A19" s="451" t="s">
        <v>19</v>
      </c>
      <c r="B19" s="452">
        <v>2901468505</v>
      </c>
      <c r="C19" s="452">
        <v>0</v>
      </c>
      <c r="D19" s="452">
        <v>1593701797</v>
      </c>
      <c r="E19" s="452">
        <v>1283804162</v>
      </c>
      <c r="F19" s="452">
        <v>525000</v>
      </c>
      <c r="G19" s="452">
        <v>0</v>
      </c>
      <c r="H19" s="452">
        <v>23437546</v>
      </c>
    </row>
    <row r="20" spans="1:8" x14ac:dyDescent="0.25">
      <c r="A20" s="451" t="s">
        <v>20</v>
      </c>
      <c r="B20" s="452">
        <v>3876749304</v>
      </c>
      <c r="C20" s="452">
        <v>0</v>
      </c>
      <c r="D20" s="452">
        <v>1444979926</v>
      </c>
      <c r="E20" s="452">
        <v>1230676897</v>
      </c>
      <c r="F20" s="452">
        <v>618185319</v>
      </c>
      <c r="G20" s="452">
        <v>430872890</v>
      </c>
      <c r="H20" s="452">
        <v>152034272</v>
      </c>
    </row>
    <row r="21" spans="1:8" x14ac:dyDescent="0.25">
      <c r="A21" s="451" t="s">
        <v>21</v>
      </c>
      <c r="B21" s="452">
        <v>2934837510</v>
      </c>
      <c r="C21" s="452">
        <v>76860219</v>
      </c>
      <c r="D21" s="452">
        <v>889736108</v>
      </c>
      <c r="E21" s="452">
        <v>959140449</v>
      </c>
      <c r="F21" s="452">
        <v>453948529</v>
      </c>
      <c r="G21" s="452">
        <v>337009372</v>
      </c>
      <c r="H21" s="452">
        <v>218142833</v>
      </c>
    </row>
    <row r="22" spans="1:8" x14ac:dyDescent="0.25">
      <c r="A22" s="451" t="s">
        <v>22</v>
      </c>
      <c r="B22" s="452">
        <v>11690700</v>
      </c>
      <c r="C22" s="452">
        <v>11690700</v>
      </c>
      <c r="D22" s="452">
        <v>0</v>
      </c>
      <c r="E22" s="452">
        <v>0</v>
      </c>
      <c r="F22" s="452">
        <v>0</v>
      </c>
      <c r="G22" s="452">
        <v>0</v>
      </c>
      <c r="H22" s="452">
        <v>0</v>
      </c>
    </row>
    <row r="23" spans="1:8" x14ac:dyDescent="0.25">
      <c r="A23" s="451" t="s">
        <v>23</v>
      </c>
      <c r="B23" s="452">
        <v>1233790663</v>
      </c>
      <c r="C23" s="452">
        <v>24942750</v>
      </c>
      <c r="D23" s="452">
        <v>390763200</v>
      </c>
      <c r="E23" s="452">
        <v>406580510</v>
      </c>
      <c r="F23" s="452">
        <v>197761530</v>
      </c>
      <c r="G23" s="452">
        <v>156313890</v>
      </c>
      <c r="H23" s="452">
        <v>57428783</v>
      </c>
    </row>
    <row r="24" spans="1:8" x14ac:dyDescent="0.25">
      <c r="A24" s="451" t="s">
        <v>24</v>
      </c>
      <c r="B24" s="452">
        <v>82474160</v>
      </c>
      <c r="C24" s="452">
        <v>16251120</v>
      </c>
      <c r="D24" s="452">
        <v>15228300</v>
      </c>
      <c r="E24" s="452">
        <v>18055820</v>
      </c>
      <c r="F24" s="452">
        <v>13114430</v>
      </c>
      <c r="G24" s="452">
        <v>15074850</v>
      </c>
      <c r="H24" s="452">
        <v>4749640</v>
      </c>
    </row>
    <row r="25" spans="1:8" x14ac:dyDescent="0.25">
      <c r="A25" s="451" t="s">
        <v>25</v>
      </c>
      <c r="B25" s="452">
        <v>14802400</v>
      </c>
      <c r="C25" s="452">
        <v>2963750</v>
      </c>
      <c r="D25" s="452">
        <v>2813270</v>
      </c>
      <c r="E25" s="452">
        <v>3296920</v>
      </c>
      <c r="F25" s="452">
        <v>2018480</v>
      </c>
      <c r="G25" s="452">
        <v>2762540</v>
      </c>
      <c r="H25" s="452">
        <v>947440</v>
      </c>
    </row>
    <row r="26" spans="1:8" x14ac:dyDescent="0.25">
      <c r="A26" s="451" t="s">
        <v>26</v>
      </c>
      <c r="B26" s="452">
        <v>3500000</v>
      </c>
      <c r="C26" s="452">
        <v>700000</v>
      </c>
      <c r="D26" s="452">
        <v>700000</v>
      </c>
      <c r="E26" s="452">
        <v>700000</v>
      </c>
      <c r="F26" s="452">
        <v>0</v>
      </c>
      <c r="G26" s="452">
        <v>700000</v>
      </c>
      <c r="H26" s="452">
        <v>700000</v>
      </c>
    </row>
    <row r="27" spans="1:8" x14ac:dyDescent="0.25">
      <c r="A27" s="451" t="s">
        <v>27</v>
      </c>
      <c r="B27" s="452">
        <v>2126810</v>
      </c>
      <c r="C27" s="452">
        <v>126200</v>
      </c>
      <c r="D27" s="452">
        <v>342680</v>
      </c>
      <c r="E27" s="452">
        <v>458280</v>
      </c>
      <c r="F27" s="452">
        <v>311790</v>
      </c>
      <c r="G27" s="452">
        <v>887860</v>
      </c>
      <c r="H27" s="452">
        <v>0</v>
      </c>
    </row>
    <row r="28" spans="1:8" x14ac:dyDescent="0.25">
      <c r="A28" s="451" t="s">
        <v>28</v>
      </c>
      <c r="B28" s="452">
        <v>1200000</v>
      </c>
      <c r="C28" s="452">
        <v>600000</v>
      </c>
      <c r="D28" s="452">
        <v>0</v>
      </c>
      <c r="E28" s="452">
        <v>0</v>
      </c>
      <c r="F28" s="452">
        <v>0</v>
      </c>
      <c r="G28" s="452">
        <v>600000</v>
      </c>
      <c r="H28" s="452">
        <v>0</v>
      </c>
    </row>
    <row r="29" spans="1:8" x14ac:dyDescent="0.25">
      <c r="A29" s="451" t="s">
        <v>29</v>
      </c>
      <c r="B29" s="452">
        <v>3100000</v>
      </c>
      <c r="C29" s="452">
        <v>620000</v>
      </c>
      <c r="D29" s="452">
        <v>620000</v>
      </c>
      <c r="E29" s="452">
        <v>620000</v>
      </c>
      <c r="F29" s="452">
        <v>620000</v>
      </c>
      <c r="G29" s="452">
        <v>465000</v>
      </c>
      <c r="H29" s="452">
        <v>155000</v>
      </c>
    </row>
    <row r="30" spans="1:8" x14ac:dyDescent="0.25">
      <c r="A30" s="451" t="s">
        <v>30</v>
      </c>
      <c r="B30" s="452">
        <v>875299080</v>
      </c>
      <c r="C30" s="452">
        <v>2898030</v>
      </c>
      <c r="D30" s="452">
        <v>290706100</v>
      </c>
      <c r="E30" s="452">
        <v>300861680</v>
      </c>
      <c r="F30" s="452">
        <v>141759880</v>
      </c>
      <c r="G30" s="452">
        <v>106437670</v>
      </c>
      <c r="H30" s="452">
        <v>32635720</v>
      </c>
    </row>
    <row r="31" spans="1:8" x14ac:dyDescent="0.25">
      <c r="A31" s="451" t="s">
        <v>31</v>
      </c>
      <c r="B31" s="452">
        <v>148228510</v>
      </c>
      <c r="C31" s="452">
        <v>482060</v>
      </c>
      <c r="D31" s="452">
        <v>49129290</v>
      </c>
      <c r="E31" s="452">
        <v>50211070</v>
      </c>
      <c r="F31" s="452">
        <v>24746860</v>
      </c>
      <c r="G31" s="452">
        <v>18144080</v>
      </c>
      <c r="H31" s="452">
        <v>5515150</v>
      </c>
    </row>
    <row r="32" spans="1:8" x14ac:dyDescent="0.25">
      <c r="A32" s="451" t="s">
        <v>32</v>
      </c>
      <c r="B32" s="452">
        <v>27145190</v>
      </c>
      <c r="C32" s="452">
        <v>0</v>
      </c>
      <c r="D32" s="452">
        <v>9445170</v>
      </c>
      <c r="E32" s="452">
        <v>10400020</v>
      </c>
      <c r="F32" s="452">
        <v>4400000</v>
      </c>
      <c r="G32" s="452">
        <v>2900000</v>
      </c>
      <c r="H32" s="452">
        <v>0</v>
      </c>
    </row>
    <row r="33" spans="1:8" x14ac:dyDescent="0.25">
      <c r="A33" s="451" t="s">
        <v>33</v>
      </c>
      <c r="B33" s="452">
        <v>58685000</v>
      </c>
      <c r="C33" s="452">
        <v>155000</v>
      </c>
      <c r="D33" s="452">
        <v>19660000</v>
      </c>
      <c r="E33" s="452">
        <v>20235000</v>
      </c>
      <c r="F33" s="452">
        <v>9515000</v>
      </c>
      <c r="G33" s="452">
        <v>7005000</v>
      </c>
      <c r="H33" s="452">
        <v>2115000</v>
      </c>
    </row>
    <row r="34" spans="1:8" x14ac:dyDescent="0.25">
      <c r="A34" s="451" t="s">
        <v>34</v>
      </c>
      <c r="B34" s="452">
        <v>2140550</v>
      </c>
      <c r="C34" s="452">
        <v>0</v>
      </c>
      <c r="D34" s="452">
        <v>88430</v>
      </c>
      <c r="E34" s="452">
        <v>0</v>
      </c>
      <c r="F34" s="452">
        <v>0</v>
      </c>
      <c r="G34" s="452">
        <v>0</v>
      </c>
      <c r="H34" s="452">
        <v>2052120</v>
      </c>
    </row>
    <row r="35" spans="1:8" x14ac:dyDescent="0.25">
      <c r="A35" s="451" t="s">
        <v>147</v>
      </c>
      <c r="B35" s="452">
        <v>8024880</v>
      </c>
      <c r="C35" s="452">
        <v>0</v>
      </c>
      <c r="D35" s="452">
        <v>0</v>
      </c>
      <c r="E35" s="452">
        <v>0</v>
      </c>
      <c r="F35" s="452">
        <v>0</v>
      </c>
      <c r="G35" s="452">
        <v>0</v>
      </c>
      <c r="H35" s="452">
        <v>8024880</v>
      </c>
    </row>
    <row r="36" spans="1:8" x14ac:dyDescent="0.25">
      <c r="A36" s="451" t="s">
        <v>35</v>
      </c>
      <c r="B36" s="452">
        <v>2227420</v>
      </c>
      <c r="C36" s="452">
        <v>146590</v>
      </c>
      <c r="D36" s="452">
        <v>189960</v>
      </c>
      <c r="E36" s="452">
        <v>1041720</v>
      </c>
      <c r="F36" s="452">
        <v>175090</v>
      </c>
      <c r="G36" s="452">
        <v>536890</v>
      </c>
      <c r="H36" s="452">
        <v>137170</v>
      </c>
    </row>
    <row r="37" spans="1:8" x14ac:dyDescent="0.25">
      <c r="A37" s="451" t="s">
        <v>36</v>
      </c>
      <c r="B37" s="452">
        <v>4836663</v>
      </c>
      <c r="C37" s="452">
        <v>0</v>
      </c>
      <c r="D37" s="452">
        <v>1840000</v>
      </c>
      <c r="E37" s="452">
        <v>700000</v>
      </c>
      <c r="F37" s="452">
        <v>1100000</v>
      </c>
      <c r="G37" s="452">
        <v>800000</v>
      </c>
      <c r="H37" s="452">
        <v>396663</v>
      </c>
    </row>
    <row r="38" spans="1:8" x14ac:dyDescent="0.25">
      <c r="A38" s="451" t="s">
        <v>37</v>
      </c>
      <c r="B38" s="452">
        <v>485460340</v>
      </c>
      <c r="C38" s="452">
        <v>18987420</v>
      </c>
      <c r="D38" s="452">
        <v>137300970</v>
      </c>
      <c r="E38" s="452">
        <v>163848850</v>
      </c>
      <c r="F38" s="452">
        <v>80023840</v>
      </c>
      <c r="G38" s="452">
        <v>63899950</v>
      </c>
      <c r="H38" s="452">
        <v>21399310</v>
      </c>
    </row>
    <row r="39" spans="1:8" x14ac:dyDescent="0.25">
      <c r="A39" s="451" t="s">
        <v>38</v>
      </c>
      <c r="B39" s="452">
        <v>92333230</v>
      </c>
      <c r="C39" s="452">
        <v>17787420</v>
      </c>
      <c r="D39" s="452">
        <v>15477530</v>
      </c>
      <c r="E39" s="452">
        <v>20346360</v>
      </c>
      <c r="F39" s="452">
        <v>14338180</v>
      </c>
      <c r="G39" s="452">
        <v>18784430</v>
      </c>
      <c r="H39" s="452">
        <v>5599310</v>
      </c>
    </row>
    <row r="40" spans="1:8" x14ac:dyDescent="0.25">
      <c r="A40" s="451" t="s">
        <v>39</v>
      </c>
      <c r="B40" s="452">
        <v>392227110</v>
      </c>
      <c r="C40" s="452">
        <v>1200000</v>
      </c>
      <c r="D40" s="452">
        <v>121823440</v>
      </c>
      <c r="E40" s="452">
        <v>143502490</v>
      </c>
      <c r="F40" s="452">
        <v>65685660</v>
      </c>
      <c r="G40" s="452">
        <v>45115520</v>
      </c>
      <c r="H40" s="452">
        <v>14900000</v>
      </c>
    </row>
    <row r="41" spans="1:8" x14ac:dyDescent="0.25">
      <c r="A41" s="451" t="s">
        <v>151</v>
      </c>
      <c r="B41" s="452">
        <v>900000</v>
      </c>
      <c r="C41" s="452">
        <v>0</v>
      </c>
      <c r="D41" s="452">
        <v>0</v>
      </c>
      <c r="E41" s="452">
        <v>0</v>
      </c>
      <c r="F41" s="452">
        <v>0</v>
      </c>
      <c r="G41" s="452">
        <v>0</v>
      </c>
      <c r="H41" s="452">
        <v>900000</v>
      </c>
    </row>
    <row r="42" spans="1:8" x14ac:dyDescent="0.25">
      <c r="A42" s="451" t="s">
        <v>40</v>
      </c>
      <c r="B42" s="452">
        <v>137804873</v>
      </c>
      <c r="C42" s="452">
        <v>4208305</v>
      </c>
      <c r="D42" s="452">
        <v>44238521</v>
      </c>
      <c r="E42" s="452">
        <v>45646077</v>
      </c>
      <c r="F42" s="452">
        <v>20832540</v>
      </c>
      <c r="G42" s="452">
        <v>15462757</v>
      </c>
      <c r="H42" s="452">
        <v>7416673</v>
      </c>
    </row>
    <row r="43" spans="1:8" x14ac:dyDescent="0.25">
      <c r="A43" s="451" t="s">
        <v>41</v>
      </c>
      <c r="B43" s="452">
        <v>137804873</v>
      </c>
      <c r="C43" s="452">
        <v>4208305</v>
      </c>
      <c r="D43" s="452">
        <v>44238521</v>
      </c>
      <c r="E43" s="452">
        <v>45646077</v>
      </c>
      <c r="F43" s="452">
        <v>20832540</v>
      </c>
      <c r="G43" s="452">
        <v>15462757</v>
      </c>
      <c r="H43" s="452">
        <v>7416673</v>
      </c>
    </row>
    <row r="44" spans="1:8" x14ac:dyDescent="0.25">
      <c r="A44" s="451" t="s">
        <v>208</v>
      </c>
      <c r="B44" s="452">
        <v>1000000</v>
      </c>
      <c r="C44" s="452">
        <v>0</v>
      </c>
      <c r="D44" s="452">
        <v>0</v>
      </c>
      <c r="E44" s="452">
        <v>1000000</v>
      </c>
      <c r="F44" s="452">
        <v>0</v>
      </c>
      <c r="G44" s="452">
        <v>0</v>
      </c>
      <c r="H44" s="452">
        <v>0</v>
      </c>
    </row>
    <row r="45" spans="1:8" x14ac:dyDescent="0.25">
      <c r="A45" s="451" t="s">
        <v>327</v>
      </c>
      <c r="B45" s="452">
        <v>1000000</v>
      </c>
      <c r="C45" s="452">
        <v>0</v>
      </c>
      <c r="D45" s="452">
        <v>0</v>
      </c>
      <c r="E45" s="452">
        <v>1000000</v>
      </c>
      <c r="F45" s="452">
        <v>0</v>
      </c>
      <c r="G45" s="452">
        <v>0</v>
      </c>
      <c r="H45" s="452">
        <v>0</v>
      </c>
    </row>
    <row r="46" spans="1:8" x14ac:dyDescent="0.25">
      <c r="A46" s="451" t="s">
        <v>42</v>
      </c>
      <c r="B46" s="452">
        <v>368511052</v>
      </c>
      <c r="C46" s="452">
        <v>4379626</v>
      </c>
      <c r="D46" s="452">
        <v>96523405</v>
      </c>
      <c r="E46" s="452">
        <v>110993241</v>
      </c>
      <c r="F46" s="452">
        <v>68462892</v>
      </c>
      <c r="G46" s="452">
        <v>44824325</v>
      </c>
      <c r="H46" s="452">
        <v>43327563</v>
      </c>
    </row>
    <row r="47" spans="1:8" x14ac:dyDescent="0.25">
      <c r="A47" s="451" t="s">
        <v>44</v>
      </c>
      <c r="B47" s="452">
        <v>12834533</v>
      </c>
      <c r="C47" s="452">
        <v>363741</v>
      </c>
      <c r="D47" s="452">
        <v>3781954</v>
      </c>
      <c r="E47" s="452">
        <v>4136783</v>
      </c>
      <c r="F47" s="452">
        <v>2161473</v>
      </c>
      <c r="G47" s="452">
        <v>1642424</v>
      </c>
      <c r="H47" s="452">
        <v>748158</v>
      </c>
    </row>
    <row r="48" spans="1:8" x14ac:dyDescent="0.25">
      <c r="A48" s="451" t="s">
        <v>45</v>
      </c>
      <c r="B48" s="452">
        <v>64244570</v>
      </c>
      <c r="C48" s="452">
        <v>1961910</v>
      </c>
      <c r="D48" s="452">
        <v>20623980</v>
      </c>
      <c r="E48" s="452">
        <v>21280180</v>
      </c>
      <c r="F48" s="452">
        <v>9712120</v>
      </c>
      <c r="G48" s="452">
        <v>7208730</v>
      </c>
      <c r="H48" s="452">
        <v>3457650</v>
      </c>
    </row>
    <row r="49" spans="1:8" x14ac:dyDescent="0.25">
      <c r="A49" s="451" t="s">
        <v>46</v>
      </c>
      <c r="B49" s="452">
        <v>67756750</v>
      </c>
      <c r="C49" s="452">
        <v>1345230</v>
      </c>
      <c r="D49" s="452">
        <v>22551410</v>
      </c>
      <c r="E49" s="452">
        <v>23386920</v>
      </c>
      <c r="F49" s="452">
        <v>9772870</v>
      </c>
      <c r="G49" s="452">
        <v>7860830</v>
      </c>
      <c r="H49" s="452">
        <v>2839490</v>
      </c>
    </row>
    <row r="50" spans="1:8" x14ac:dyDescent="0.25">
      <c r="A50" s="451" t="s">
        <v>47</v>
      </c>
      <c r="B50" s="452">
        <v>23920496</v>
      </c>
      <c r="C50" s="452">
        <v>677926</v>
      </c>
      <c r="D50" s="452">
        <v>7048658</v>
      </c>
      <c r="E50" s="452">
        <v>7709972</v>
      </c>
      <c r="F50" s="452">
        <v>4028469</v>
      </c>
      <c r="G50" s="452">
        <v>3061084</v>
      </c>
      <c r="H50" s="452">
        <v>1394387</v>
      </c>
    </row>
    <row r="51" spans="1:8" x14ac:dyDescent="0.25">
      <c r="A51" s="451" t="s">
        <v>48</v>
      </c>
      <c r="B51" s="452">
        <v>136168419</v>
      </c>
      <c r="C51" s="452">
        <v>0</v>
      </c>
      <c r="D51" s="452">
        <v>33540398</v>
      </c>
      <c r="E51" s="452">
        <v>34856301</v>
      </c>
      <c r="F51" s="452">
        <v>42516920</v>
      </c>
      <c r="G51" s="452">
        <v>24054800</v>
      </c>
      <c r="H51" s="452">
        <v>1200000</v>
      </c>
    </row>
    <row r="52" spans="1:8" x14ac:dyDescent="0.25">
      <c r="A52" s="451" t="s">
        <v>49</v>
      </c>
      <c r="B52" s="452">
        <v>5460000</v>
      </c>
      <c r="C52" s="452">
        <v>0</v>
      </c>
      <c r="D52" s="452">
        <v>1780000</v>
      </c>
      <c r="E52" s="452">
        <v>2080000</v>
      </c>
      <c r="F52" s="452">
        <v>0</v>
      </c>
      <c r="G52" s="452">
        <v>800000</v>
      </c>
      <c r="H52" s="452">
        <v>800000</v>
      </c>
    </row>
    <row r="53" spans="1:8" x14ac:dyDescent="0.25">
      <c r="A53" s="451" t="s">
        <v>51</v>
      </c>
      <c r="B53" s="452">
        <v>2240970</v>
      </c>
      <c r="C53" s="452">
        <v>30819</v>
      </c>
      <c r="D53" s="452">
        <v>812646</v>
      </c>
      <c r="E53" s="452">
        <v>911917</v>
      </c>
      <c r="F53" s="452">
        <v>271040</v>
      </c>
      <c r="G53" s="452">
        <v>196457</v>
      </c>
      <c r="H53" s="452">
        <v>18091</v>
      </c>
    </row>
    <row r="54" spans="1:8" x14ac:dyDescent="0.25">
      <c r="A54" s="451" t="s">
        <v>301</v>
      </c>
      <c r="B54" s="452">
        <v>3450000</v>
      </c>
      <c r="C54" s="452">
        <v>0</v>
      </c>
      <c r="D54" s="452">
        <v>0</v>
      </c>
      <c r="E54" s="452">
        <v>3450000</v>
      </c>
      <c r="F54" s="452">
        <v>0</v>
      </c>
      <c r="G54" s="452">
        <v>0</v>
      </c>
      <c r="H54" s="452">
        <v>0</v>
      </c>
    </row>
    <row r="55" spans="1:8" x14ac:dyDescent="0.25">
      <c r="A55" s="451" t="s">
        <v>60</v>
      </c>
      <c r="B55" s="452">
        <v>52435314</v>
      </c>
      <c r="C55" s="452">
        <v>0</v>
      </c>
      <c r="D55" s="452">
        <v>6384359</v>
      </c>
      <c r="E55" s="452">
        <v>13181168</v>
      </c>
      <c r="F55" s="452">
        <v>0</v>
      </c>
      <c r="G55" s="452">
        <v>0</v>
      </c>
      <c r="H55" s="452">
        <v>32869787</v>
      </c>
    </row>
    <row r="56" spans="1:8" x14ac:dyDescent="0.25">
      <c r="A56" s="451" t="s">
        <v>61</v>
      </c>
      <c r="B56" s="452">
        <v>7250100</v>
      </c>
      <c r="C56" s="452">
        <v>218600</v>
      </c>
      <c r="D56" s="452">
        <v>3106700</v>
      </c>
      <c r="E56" s="452">
        <v>1237200</v>
      </c>
      <c r="F56" s="452">
        <v>1394400</v>
      </c>
      <c r="G56" s="452">
        <v>647700</v>
      </c>
      <c r="H56" s="452">
        <v>645500</v>
      </c>
    </row>
    <row r="57" spans="1:8" x14ac:dyDescent="0.25">
      <c r="A57" s="451" t="s">
        <v>62</v>
      </c>
      <c r="B57" s="452">
        <v>5831100</v>
      </c>
      <c r="C57" s="452">
        <v>218600</v>
      </c>
      <c r="D57" s="452">
        <v>2736700</v>
      </c>
      <c r="E57" s="452">
        <v>831200</v>
      </c>
      <c r="F57" s="452">
        <v>1002400</v>
      </c>
      <c r="G57" s="452">
        <v>429700</v>
      </c>
      <c r="H57" s="452">
        <v>612500</v>
      </c>
    </row>
    <row r="58" spans="1:8" x14ac:dyDescent="0.25">
      <c r="A58" s="451" t="s">
        <v>412</v>
      </c>
      <c r="B58" s="452">
        <v>1419000</v>
      </c>
      <c r="C58" s="452">
        <v>0</v>
      </c>
      <c r="D58" s="452">
        <v>370000</v>
      </c>
      <c r="E58" s="452">
        <v>406000</v>
      </c>
      <c r="F58" s="452">
        <v>392000</v>
      </c>
      <c r="G58" s="452">
        <v>218000</v>
      </c>
      <c r="H58" s="452">
        <v>33000</v>
      </c>
    </row>
    <row r="59" spans="1:8" x14ac:dyDescent="0.25">
      <c r="A59" s="451" t="s">
        <v>155</v>
      </c>
      <c r="B59" s="452">
        <v>100000</v>
      </c>
      <c r="C59" s="452">
        <v>0</v>
      </c>
      <c r="D59" s="452">
        <v>0</v>
      </c>
      <c r="E59" s="452">
        <v>0</v>
      </c>
      <c r="F59" s="452">
        <v>0</v>
      </c>
      <c r="G59" s="452">
        <v>0</v>
      </c>
      <c r="H59" s="452">
        <v>100000</v>
      </c>
    </row>
    <row r="60" spans="1:8" x14ac:dyDescent="0.25">
      <c r="A60" s="451" t="s">
        <v>157</v>
      </c>
      <c r="B60" s="452">
        <v>100000</v>
      </c>
      <c r="C60" s="452">
        <v>0</v>
      </c>
      <c r="D60" s="452">
        <v>0</v>
      </c>
      <c r="E60" s="452">
        <v>0</v>
      </c>
      <c r="F60" s="452">
        <v>0</v>
      </c>
      <c r="G60" s="452">
        <v>0</v>
      </c>
      <c r="H60" s="452">
        <v>100000</v>
      </c>
    </row>
    <row r="61" spans="1:8" x14ac:dyDescent="0.25">
      <c r="A61" s="451" t="s">
        <v>63</v>
      </c>
      <c r="B61" s="452">
        <v>2592561</v>
      </c>
      <c r="C61" s="452">
        <v>17080</v>
      </c>
      <c r="D61" s="452">
        <v>290280</v>
      </c>
      <c r="E61" s="452">
        <v>257320</v>
      </c>
      <c r="F61" s="452">
        <v>1023968</v>
      </c>
      <c r="G61" s="452">
        <v>843013</v>
      </c>
      <c r="H61" s="452">
        <v>160900</v>
      </c>
    </row>
    <row r="62" spans="1:8" x14ac:dyDescent="0.25">
      <c r="A62" s="451" t="s">
        <v>66</v>
      </c>
      <c r="B62" s="452">
        <v>1576741</v>
      </c>
      <c r="C62" s="452">
        <v>0</v>
      </c>
      <c r="D62" s="452">
        <v>0</v>
      </c>
      <c r="E62" s="452">
        <v>0</v>
      </c>
      <c r="F62" s="452">
        <v>953378</v>
      </c>
      <c r="G62" s="452">
        <v>623363</v>
      </c>
      <c r="H62" s="452">
        <v>0</v>
      </c>
    </row>
    <row r="63" spans="1:8" x14ac:dyDescent="0.25">
      <c r="A63" s="451" t="s">
        <v>67</v>
      </c>
      <c r="B63" s="452">
        <v>1015820</v>
      </c>
      <c r="C63" s="452">
        <v>17080</v>
      </c>
      <c r="D63" s="452">
        <v>290280</v>
      </c>
      <c r="E63" s="452">
        <v>257320</v>
      </c>
      <c r="F63" s="452">
        <v>70590</v>
      </c>
      <c r="G63" s="452">
        <v>219650</v>
      </c>
      <c r="H63" s="452">
        <v>160900</v>
      </c>
    </row>
    <row r="64" spans="1:8" x14ac:dyDescent="0.25">
      <c r="A64" s="451" t="s">
        <v>68</v>
      </c>
      <c r="B64" s="452">
        <v>22699868</v>
      </c>
      <c r="C64" s="452">
        <v>0</v>
      </c>
      <c r="D64" s="452">
        <v>7526675</v>
      </c>
      <c r="E64" s="452">
        <v>11774189</v>
      </c>
      <c r="F64" s="452">
        <v>2417762</v>
      </c>
      <c r="G64" s="452">
        <v>981242</v>
      </c>
      <c r="H64" s="452">
        <v>0</v>
      </c>
    </row>
    <row r="65" spans="1:8" x14ac:dyDescent="0.25">
      <c r="A65" s="451" t="s">
        <v>69</v>
      </c>
      <c r="B65" s="452">
        <v>22699868</v>
      </c>
      <c r="C65" s="452">
        <v>0</v>
      </c>
      <c r="D65" s="452">
        <v>7526675</v>
      </c>
      <c r="E65" s="452">
        <v>11774189</v>
      </c>
      <c r="F65" s="452">
        <v>2417762</v>
      </c>
      <c r="G65" s="452">
        <v>981242</v>
      </c>
      <c r="H65" s="452">
        <v>0</v>
      </c>
    </row>
    <row r="66" spans="1:8" x14ac:dyDescent="0.25">
      <c r="A66" s="451" t="s">
        <v>70</v>
      </c>
      <c r="B66" s="452">
        <v>1046659</v>
      </c>
      <c r="C66" s="452">
        <v>683333</v>
      </c>
      <c r="D66" s="452">
        <v>53133</v>
      </c>
      <c r="E66" s="452">
        <v>216562</v>
      </c>
      <c r="F66" s="452">
        <v>0</v>
      </c>
      <c r="G66" s="452">
        <v>93631</v>
      </c>
      <c r="H66" s="452">
        <v>0</v>
      </c>
    </row>
    <row r="67" spans="1:8" x14ac:dyDescent="0.25">
      <c r="A67" s="451" t="s">
        <v>71</v>
      </c>
      <c r="B67" s="452">
        <v>152160461</v>
      </c>
      <c r="C67" s="452">
        <v>1000000</v>
      </c>
      <c r="D67" s="452">
        <v>31265159</v>
      </c>
      <c r="E67" s="452">
        <v>50234087</v>
      </c>
      <c r="F67" s="452">
        <v>37912239</v>
      </c>
      <c r="G67" s="452">
        <v>27504976</v>
      </c>
      <c r="H67" s="452">
        <v>4244000</v>
      </c>
    </row>
    <row r="68" spans="1:8" x14ac:dyDescent="0.25">
      <c r="A68" s="451" t="s">
        <v>72</v>
      </c>
      <c r="B68" s="452">
        <v>42652000</v>
      </c>
      <c r="C68" s="452">
        <v>1000000</v>
      </c>
      <c r="D68" s="452">
        <v>2695000</v>
      </c>
      <c r="E68" s="452">
        <v>2695000</v>
      </c>
      <c r="F68" s="452">
        <v>18897000</v>
      </c>
      <c r="G68" s="452">
        <v>14131000</v>
      </c>
      <c r="H68" s="452">
        <v>3234000</v>
      </c>
    </row>
    <row r="69" spans="1:8" x14ac:dyDescent="0.25">
      <c r="A69" s="451" t="s">
        <v>73</v>
      </c>
      <c r="B69" s="452">
        <v>72109532</v>
      </c>
      <c r="C69" s="452">
        <v>0</v>
      </c>
      <c r="D69" s="452">
        <v>12040000</v>
      </c>
      <c r="E69" s="452">
        <v>33903796</v>
      </c>
      <c r="F69" s="452">
        <v>16664736</v>
      </c>
      <c r="G69" s="452">
        <v>9501000</v>
      </c>
      <c r="H69" s="452">
        <v>0</v>
      </c>
    </row>
    <row r="70" spans="1:8" x14ac:dyDescent="0.25">
      <c r="A70" s="451" t="s">
        <v>74</v>
      </c>
      <c r="B70" s="452">
        <v>37398929</v>
      </c>
      <c r="C70" s="452">
        <v>0</v>
      </c>
      <c r="D70" s="452">
        <v>16530159</v>
      </c>
      <c r="E70" s="452">
        <v>13635291</v>
      </c>
      <c r="F70" s="452">
        <v>2350503</v>
      </c>
      <c r="G70" s="452">
        <v>3872976</v>
      </c>
      <c r="H70" s="452">
        <v>1010000</v>
      </c>
    </row>
    <row r="71" spans="1:8" x14ac:dyDescent="0.25">
      <c r="A71" s="451" t="s">
        <v>75</v>
      </c>
      <c r="B71" s="452">
        <v>100921</v>
      </c>
      <c r="C71" s="452">
        <v>0</v>
      </c>
      <c r="D71" s="452">
        <v>0</v>
      </c>
      <c r="E71" s="452">
        <v>0</v>
      </c>
      <c r="F71" s="452">
        <v>52624</v>
      </c>
      <c r="G71" s="452">
        <v>48297</v>
      </c>
      <c r="H71" s="452">
        <v>0</v>
      </c>
    </row>
    <row r="72" spans="1:8" x14ac:dyDescent="0.25">
      <c r="A72" s="451" t="s">
        <v>76</v>
      </c>
      <c r="B72" s="452">
        <v>100921</v>
      </c>
      <c r="C72" s="452">
        <v>0</v>
      </c>
      <c r="D72" s="452">
        <v>0</v>
      </c>
      <c r="E72" s="452">
        <v>0</v>
      </c>
      <c r="F72" s="452">
        <v>52624</v>
      </c>
      <c r="G72" s="452">
        <v>48297</v>
      </c>
      <c r="H72" s="452">
        <v>0</v>
      </c>
    </row>
    <row r="73" spans="1:8" x14ac:dyDescent="0.25">
      <c r="A73" s="451" t="s">
        <v>77</v>
      </c>
      <c r="B73" s="452">
        <v>25945232</v>
      </c>
      <c r="C73" s="452">
        <v>1295012</v>
      </c>
      <c r="D73" s="452">
        <v>1804255</v>
      </c>
      <c r="E73" s="452">
        <v>1698962</v>
      </c>
      <c r="F73" s="452">
        <v>10566224</v>
      </c>
      <c r="G73" s="452">
        <v>7884852</v>
      </c>
      <c r="H73" s="452">
        <v>2695927</v>
      </c>
    </row>
    <row r="74" spans="1:8" x14ac:dyDescent="0.25">
      <c r="A74" s="451" t="s">
        <v>78</v>
      </c>
      <c r="B74" s="452">
        <v>7393845</v>
      </c>
      <c r="C74" s="452">
        <v>305500</v>
      </c>
      <c r="D74" s="452">
        <v>1081650</v>
      </c>
      <c r="E74" s="452">
        <v>747357</v>
      </c>
      <c r="F74" s="452">
        <v>3641998</v>
      </c>
      <c r="G74" s="452">
        <v>888840</v>
      </c>
      <c r="H74" s="452">
        <v>728500</v>
      </c>
    </row>
    <row r="75" spans="1:8" x14ac:dyDescent="0.25">
      <c r="A75" s="451" t="s">
        <v>79</v>
      </c>
      <c r="B75" s="452">
        <v>989512</v>
      </c>
      <c r="C75" s="452">
        <v>989512</v>
      </c>
      <c r="D75" s="452">
        <v>0</v>
      </c>
      <c r="E75" s="452">
        <v>0</v>
      </c>
      <c r="F75" s="452">
        <v>0</v>
      </c>
      <c r="G75" s="452">
        <v>0</v>
      </c>
      <c r="H75" s="452">
        <v>0</v>
      </c>
    </row>
    <row r="76" spans="1:8" x14ac:dyDescent="0.25">
      <c r="A76" s="451" t="s">
        <v>80</v>
      </c>
      <c r="B76" s="452">
        <v>2318443</v>
      </c>
      <c r="C76" s="452">
        <v>0</v>
      </c>
      <c r="D76" s="452">
        <v>310000</v>
      </c>
      <c r="E76" s="452">
        <v>300000</v>
      </c>
      <c r="F76" s="452">
        <v>148143</v>
      </c>
      <c r="G76" s="452">
        <v>170000</v>
      </c>
      <c r="H76" s="452">
        <v>1390300</v>
      </c>
    </row>
    <row r="77" spans="1:8" x14ac:dyDescent="0.25">
      <c r="A77" s="451" t="s">
        <v>81</v>
      </c>
      <c r="B77" s="452">
        <v>15243432</v>
      </c>
      <c r="C77" s="452">
        <v>0</v>
      </c>
      <c r="D77" s="452">
        <v>412605</v>
      </c>
      <c r="E77" s="452">
        <v>651605</v>
      </c>
      <c r="F77" s="452">
        <v>6776083</v>
      </c>
      <c r="G77" s="452">
        <v>6826012</v>
      </c>
      <c r="H77" s="452">
        <v>577127</v>
      </c>
    </row>
    <row r="78" spans="1:8" x14ac:dyDescent="0.25">
      <c r="A78" s="451" t="s">
        <v>82</v>
      </c>
      <c r="B78" s="452">
        <v>45018182</v>
      </c>
      <c r="C78" s="452">
        <v>0</v>
      </c>
      <c r="D78" s="452">
        <v>14928500</v>
      </c>
      <c r="E78" s="452">
        <v>10508000</v>
      </c>
      <c r="F78" s="452">
        <v>12643955</v>
      </c>
      <c r="G78" s="452">
        <v>6693227</v>
      </c>
      <c r="H78" s="452">
        <v>244500</v>
      </c>
    </row>
    <row r="79" spans="1:8" x14ac:dyDescent="0.25">
      <c r="A79" s="451" t="s">
        <v>83</v>
      </c>
      <c r="B79" s="452">
        <v>45018182</v>
      </c>
      <c r="C79" s="452">
        <v>0</v>
      </c>
      <c r="D79" s="452">
        <v>14928500</v>
      </c>
      <c r="E79" s="452">
        <v>10508000</v>
      </c>
      <c r="F79" s="452">
        <v>12643955</v>
      </c>
      <c r="G79" s="452">
        <v>6693227</v>
      </c>
      <c r="H79" s="452">
        <v>244500</v>
      </c>
    </row>
    <row r="80" spans="1:8" x14ac:dyDescent="0.25">
      <c r="A80" s="451" t="s">
        <v>84</v>
      </c>
      <c r="B80" s="452">
        <v>2814367</v>
      </c>
      <c r="C80" s="452">
        <v>0</v>
      </c>
      <c r="D80" s="452">
        <v>1776276</v>
      </c>
      <c r="E80" s="452">
        <v>456273</v>
      </c>
      <c r="F80" s="452">
        <v>567818</v>
      </c>
      <c r="G80" s="452">
        <v>14000</v>
      </c>
      <c r="H80" s="452">
        <v>0</v>
      </c>
    </row>
    <row r="81" spans="1:8" x14ac:dyDescent="0.25">
      <c r="A81" s="451" t="s">
        <v>85</v>
      </c>
      <c r="B81" s="452">
        <v>363367</v>
      </c>
      <c r="C81" s="452">
        <v>0</v>
      </c>
      <c r="D81" s="452">
        <v>176276</v>
      </c>
      <c r="E81" s="452">
        <v>99273</v>
      </c>
      <c r="F81" s="452">
        <v>87818</v>
      </c>
      <c r="G81" s="452">
        <v>0</v>
      </c>
      <c r="H81" s="452">
        <v>0</v>
      </c>
    </row>
    <row r="82" spans="1:8" x14ac:dyDescent="0.25">
      <c r="A82" s="451" t="s">
        <v>86</v>
      </c>
      <c r="B82" s="452">
        <v>2451000</v>
      </c>
      <c r="C82" s="452">
        <v>0</v>
      </c>
      <c r="D82" s="452">
        <v>1600000</v>
      </c>
      <c r="E82" s="452">
        <v>357000</v>
      </c>
      <c r="F82" s="452">
        <v>480000</v>
      </c>
      <c r="G82" s="452">
        <v>14000</v>
      </c>
      <c r="H82" s="452">
        <v>0</v>
      </c>
    </row>
    <row r="83" spans="1:8" x14ac:dyDescent="0.25">
      <c r="A83" s="451" t="s">
        <v>87</v>
      </c>
      <c r="B83" s="452">
        <v>81028237</v>
      </c>
      <c r="C83" s="452">
        <v>4009954</v>
      </c>
      <c r="D83" s="452">
        <v>24591222</v>
      </c>
      <c r="E83" s="452">
        <v>20911621</v>
      </c>
      <c r="F83" s="452">
        <v>15261465</v>
      </c>
      <c r="G83" s="452">
        <v>10228470</v>
      </c>
      <c r="H83" s="452">
        <v>6025505</v>
      </c>
    </row>
    <row r="84" spans="1:8" x14ac:dyDescent="0.25">
      <c r="A84" s="451" t="s">
        <v>88</v>
      </c>
      <c r="B84" s="452">
        <v>18009517</v>
      </c>
      <c r="C84" s="452">
        <v>0</v>
      </c>
      <c r="D84" s="452">
        <v>6592810</v>
      </c>
      <c r="E84" s="452">
        <v>6732445</v>
      </c>
      <c r="F84" s="452">
        <v>2345512</v>
      </c>
      <c r="G84" s="452">
        <v>1599125</v>
      </c>
      <c r="H84" s="452">
        <v>739625</v>
      </c>
    </row>
    <row r="85" spans="1:8" x14ac:dyDescent="0.25">
      <c r="A85" s="451" t="s">
        <v>89</v>
      </c>
      <c r="B85" s="452">
        <v>2949971</v>
      </c>
      <c r="C85" s="452">
        <v>1279192</v>
      </c>
      <c r="D85" s="452">
        <v>399637</v>
      </c>
      <c r="E85" s="452">
        <v>399992</v>
      </c>
      <c r="F85" s="452">
        <v>310644</v>
      </c>
      <c r="G85" s="452">
        <v>319778</v>
      </c>
      <c r="H85" s="452">
        <v>240728</v>
      </c>
    </row>
    <row r="86" spans="1:8" x14ac:dyDescent="0.25">
      <c r="A86" s="451" t="s">
        <v>90</v>
      </c>
      <c r="B86" s="452">
        <v>1467469</v>
      </c>
      <c r="C86" s="452">
        <v>0</v>
      </c>
      <c r="D86" s="452">
        <v>433449</v>
      </c>
      <c r="E86" s="452">
        <v>594467</v>
      </c>
      <c r="F86" s="452">
        <v>289912</v>
      </c>
      <c r="G86" s="452">
        <v>149641</v>
      </c>
      <c r="H86" s="452">
        <v>0</v>
      </c>
    </row>
    <row r="87" spans="1:8" x14ac:dyDescent="0.25">
      <c r="A87" s="451" t="s">
        <v>91</v>
      </c>
      <c r="B87" s="452">
        <v>6703426</v>
      </c>
      <c r="C87" s="452">
        <v>1779591</v>
      </c>
      <c r="D87" s="452">
        <v>2279826</v>
      </c>
      <c r="E87" s="452">
        <v>875181</v>
      </c>
      <c r="F87" s="452">
        <v>970365</v>
      </c>
      <c r="G87" s="452">
        <v>0</v>
      </c>
      <c r="H87" s="452">
        <v>798463</v>
      </c>
    </row>
    <row r="88" spans="1:8" x14ac:dyDescent="0.25">
      <c r="A88" s="451" t="s">
        <v>92</v>
      </c>
      <c r="B88" s="452">
        <v>15079942</v>
      </c>
      <c r="C88" s="452">
        <v>0</v>
      </c>
      <c r="D88" s="452">
        <v>298187</v>
      </c>
      <c r="E88" s="452">
        <v>842962</v>
      </c>
      <c r="F88" s="452">
        <v>7006765</v>
      </c>
      <c r="G88" s="452">
        <v>6932028</v>
      </c>
      <c r="H88" s="452">
        <v>0</v>
      </c>
    </row>
    <row r="89" spans="1:8" x14ac:dyDescent="0.25">
      <c r="A89" s="451" t="s">
        <v>93</v>
      </c>
      <c r="B89" s="452">
        <v>36431182</v>
      </c>
      <c r="C89" s="452">
        <v>951171</v>
      </c>
      <c r="D89" s="452">
        <v>14540860</v>
      </c>
      <c r="E89" s="452">
        <v>11266844</v>
      </c>
      <c r="F89" s="452">
        <v>4238356</v>
      </c>
      <c r="G89" s="452">
        <v>1187262</v>
      </c>
      <c r="H89" s="452">
        <v>4246689</v>
      </c>
    </row>
    <row r="90" spans="1:8" x14ac:dyDescent="0.25">
      <c r="A90" s="451" t="s">
        <v>94</v>
      </c>
      <c r="B90" s="452">
        <v>386730</v>
      </c>
      <c r="C90" s="452">
        <v>0</v>
      </c>
      <c r="D90" s="452">
        <v>46453</v>
      </c>
      <c r="E90" s="452">
        <v>199730</v>
      </c>
      <c r="F90" s="452">
        <v>99911</v>
      </c>
      <c r="G90" s="452">
        <v>40636</v>
      </c>
      <c r="H90" s="452">
        <v>0</v>
      </c>
    </row>
    <row r="91" spans="1:8" x14ac:dyDescent="0.25">
      <c r="A91" s="451" t="s">
        <v>95</v>
      </c>
      <c r="B91" s="452">
        <v>21141665</v>
      </c>
      <c r="C91" s="452">
        <v>95539</v>
      </c>
      <c r="D91" s="452">
        <v>8625802</v>
      </c>
      <c r="E91" s="452">
        <v>8335626</v>
      </c>
      <c r="F91" s="452">
        <v>2311723</v>
      </c>
      <c r="G91" s="452">
        <v>1150396</v>
      </c>
      <c r="H91" s="452">
        <v>622579</v>
      </c>
    </row>
    <row r="92" spans="1:8" x14ac:dyDescent="0.25">
      <c r="A92" s="451" t="s">
        <v>96</v>
      </c>
      <c r="B92" s="452">
        <v>11432913</v>
      </c>
      <c r="C92" s="452">
        <v>95539</v>
      </c>
      <c r="D92" s="452">
        <v>3950305</v>
      </c>
      <c r="E92" s="452">
        <v>4766288</v>
      </c>
      <c r="F92" s="452">
        <v>1198003</v>
      </c>
      <c r="G92" s="452">
        <v>882262</v>
      </c>
      <c r="H92" s="452">
        <v>540516</v>
      </c>
    </row>
    <row r="93" spans="1:8" x14ac:dyDescent="0.25">
      <c r="A93" s="451" t="s">
        <v>97</v>
      </c>
      <c r="B93" s="452">
        <v>5945945</v>
      </c>
      <c r="C93" s="452">
        <v>0</v>
      </c>
      <c r="D93" s="452">
        <v>3288828</v>
      </c>
      <c r="E93" s="452">
        <v>1947117</v>
      </c>
      <c r="F93" s="452">
        <v>710000</v>
      </c>
      <c r="G93" s="452">
        <v>0</v>
      </c>
      <c r="H93" s="452">
        <v>0</v>
      </c>
    </row>
    <row r="94" spans="1:8" x14ac:dyDescent="0.25">
      <c r="A94" s="451" t="s">
        <v>98</v>
      </c>
      <c r="B94" s="452">
        <v>3762807</v>
      </c>
      <c r="C94" s="452">
        <v>0</v>
      </c>
      <c r="D94" s="452">
        <v>1386669</v>
      </c>
      <c r="E94" s="452">
        <v>1622221</v>
      </c>
      <c r="F94" s="452">
        <v>403720</v>
      </c>
      <c r="G94" s="452">
        <v>268134</v>
      </c>
      <c r="H94" s="452">
        <v>82063</v>
      </c>
    </row>
    <row r="95" spans="1:8" x14ac:dyDescent="0.25">
      <c r="A95" s="451" t="s">
        <v>99</v>
      </c>
      <c r="B95" s="452">
        <v>18638840</v>
      </c>
      <c r="C95" s="452">
        <v>5331900</v>
      </c>
      <c r="D95" s="452">
        <v>5172209</v>
      </c>
      <c r="E95" s="452">
        <v>5802850</v>
      </c>
      <c r="F95" s="452">
        <v>1704481</v>
      </c>
      <c r="G95" s="452">
        <v>627400</v>
      </c>
      <c r="H95" s="452">
        <v>0</v>
      </c>
    </row>
    <row r="96" spans="1:8" x14ac:dyDescent="0.25">
      <c r="A96" s="451" t="s">
        <v>136</v>
      </c>
      <c r="B96" s="452">
        <v>649452</v>
      </c>
      <c r="C96" s="452">
        <v>0</v>
      </c>
      <c r="D96" s="452">
        <v>0</v>
      </c>
      <c r="E96" s="452">
        <v>0</v>
      </c>
      <c r="F96" s="452">
        <v>649452</v>
      </c>
      <c r="G96" s="452">
        <v>0</v>
      </c>
      <c r="H96" s="452">
        <v>0</v>
      </c>
    </row>
    <row r="97" spans="1:8" x14ac:dyDescent="0.25">
      <c r="A97" s="451" t="s">
        <v>100</v>
      </c>
      <c r="B97" s="452">
        <v>5979232</v>
      </c>
      <c r="C97" s="452">
        <v>101000</v>
      </c>
      <c r="D97" s="452">
        <v>2488842</v>
      </c>
      <c r="E97" s="452">
        <v>2427000</v>
      </c>
      <c r="F97" s="452">
        <v>590290</v>
      </c>
      <c r="G97" s="452">
        <v>372100</v>
      </c>
      <c r="H97" s="452">
        <v>0</v>
      </c>
    </row>
    <row r="98" spans="1:8" x14ac:dyDescent="0.25">
      <c r="A98" s="451" t="s">
        <v>101</v>
      </c>
      <c r="B98" s="452">
        <v>3000</v>
      </c>
      <c r="C98" s="452">
        <v>0</v>
      </c>
      <c r="D98" s="452">
        <v>3000</v>
      </c>
      <c r="E98" s="452">
        <v>0</v>
      </c>
      <c r="F98" s="452">
        <v>0</v>
      </c>
      <c r="G98" s="452">
        <v>0</v>
      </c>
      <c r="H98" s="452">
        <v>0</v>
      </c>
    </row>
    <row r="99" spans="1:8" x14ac:dyDescent="0.25">
      <c r="A99" s="451" t="s">
        <v>102</v>
      </c>
      <c r="B99" s="452">
        <v>970000</v>
      </c>
      <c r="C99" s="452">
        <v>0</v>
      </c>
      <c r="D99" s="452">
        <v>0</v>
      </c>
      <c r="E99" s="452">
        <v>970000</v>
      </c>
      <c r="F99" s="452">
        <v>0</v>
      </c>
      <c r="G99" s="452">
        <v>0</v>
      </c>
      <c r="H99" s="452">
        <v>0</v>
      </c>
    </row>
    <row r="100" spans="1:8" x14ac:dyDescent="0.25">
      <c r="A100" s="451" t="s">
        <v>103</v>
      </c>
      <c r="B100" s="452">
        <v>5840856</v>
      </c>
      <c r="C100" s="452">
        <v>34600</v>
      </c>
      <c r="D100" s="452">
        <v>2680367</v>
      </c>
      <c r="E100" s="452">
        <v>2405850</v>
      </c>
      <c r="F100" s="452">
        <v>464739</v>
      </c>
      <c r="G100" s="452">
        <v>255300</v>
      </c>
      <c r="H100" s="452">
        <v>0</v>
      </c>
    </row>
    <row r="101" spans="1:8" x14ac:dyDescent="0.25">
      <c r="A101" s="451" t="s">
        <v>104</v>
      </c>
      <c r="B101" s="452">
        <v>5196300</v>
      </c>
      <c r="C101" s="452">
        <v>5196300</v>
      </c>
      <c r="D101" s="452">
        <v>0</v>
      </c>
      <c r="E101" s="452">
        <v>0</v>
      </c>
      <c r="F101" s="452">
        <v>0</v>
      </c>
      <c r="G101" s="452">
        <v>0</v>
      </c>
      <c r="H101" s="452">
        <v>0</v>
      </c>
    </row>
    <row r="102" spans="1:8" x14ac:dyDescent="0.25">
      <c r="A102" s="451" t="s">
        <v>105</v>
      </c>
      <c r="B102" s="452">
        <v>310858305</v>
      </c>
      <c r="C102" s="452">
        <v>0</v>
      </c>
      <c r="D102" s="452">
        <v>121769801</v>
      </c>
      <c r="E102" s="452">
        <v>119639081</v>
      </c>
      <c r="F102" s="452">
        <v>3618402</v>
      </c>
      <c r="G102" s="452">
        <v>336700</v>
      </c>
      <c r="H102" s="452">
        <v>65494321</v>
      </c>
    </row>
    <row r="103" spans="1:8" x14ac:dyDescent="0.25">
      <c r="A103" s="451" t="s">
        <v>186</v>
      </c>
      <c r="B103" s="452">
        <v>110351770</v>
      </c>
      <c r="C103" s="452">
        <v>0</v>
      </c>
      <c r="D103" s="452">
        <v>50852020</v>
      </c>
      <c r="E103" s="452">
        <v>52212550</v>
      </c>
      <c r="F103" s="452">
        <v>0</v>
      </c>
      <c r="G103" s="452">
        <v>0</v>
      </c>
      <c r="H103" s="452">
        <v>7287200</v>
      </c>
    </row>
    <row r="104" spans="1:8" x14ac:dyDescent="0.25">
      <c r="A104" s="451" t="s">
        <v>106</v>
      </c>
      <c r="B104" s="452">
        <v>685030</v>
      </c>
      <c r="C104" s="452">
        <v>0</v>
      </c>
      <c r="D104" s="452">
        <v>0</v>
      </c>
      <c r="E104" s="452">
        <v>0</v>
      </c>
      <c r="F104" s="452">
        <v>348330</v>
      </c>
      <c r="G104" s="452">
        <v>336700</v>
      </c>
      <c r="H104" s="452">
        <v>0</v>
      </c>
    </row>
    <row r="105" spans="1:8" x14ac:dyDescent="0.25">
      <c r="A105" s="451" t="s">
        <v>107</v>
      </c>
      <c r="B105" s="452">
        <v>2218547</v>
      </c>
      <c r="C105" s="452">
        <v>0</v>
      </c>
      <c r="D105" s="452">
        <v>1805917</v>
      </c>
      <c r="E105" s="452">
        <v>412630</v>
      </c>
      <c r="F105" s="452">
        <v>0</v>
      </c>
      <c r="G105" s="452">
        <v>0</v>
      </c>
      <c r="H105" s="452">
        <v>0</v>
      </c>
    </row>
    <row r="106" spans="1:8" x14ac:dyDescent="0.25">
      <c r="A106" s="451" t="s">
        <v>108</v>
      </c>
      <c r="B106" s="452">
        <v>129431100</v>
      </c>
      <c r="C106" s="452">
        <v>0</v>
      </c>
      <c r="D106" s="452">
        <v>54148800</v>
      </c>
      <c r="E106" s="452">
        <v>56617200</v>
      </c>
      <c r="F106" s="452">
        <v>0</v>
      </c>
      <c r="G106" s="452">
        <v>0</v>
      </c>
      <c r="H106" s="452">
        <v>18665100</v>
      </c>
    </row>
    <row r="107" spans="1:8" x14ac:dyDescent="0.25">
      <c r="A107" s="451" t="s">
        <v>131</v>
      </c>
      <c r="B107" s="452">
        <v>3270072</v>
      </c>
      <c r="C107" s="452">
        <v>0</v>
      </c>
      <c r="D107" s="452">
        <v>0</v>
      </c>
      <c r="E107" s="452">
        <v>0</v>
      </c>
      <c r="F107" s="452">
        <v>3270072</v>
      </c>
      <c r="G107" s="452">
        <v>0</v>
      </c>
      <c r="H107" s="452">
        <v>0</v>
      </c>
    </row>
    <row r="108" spans="1:8" x14ac:dyDescent="0.25">
      <c r="A108" s="451" t="s">
        <v>109</v>
      </c>
      <c r="B108" s="452">
        <v>62283604</v>
      </c>
      <c r="C108" s="452">
        <v>0</v>
      </c>
      <c r="D108" s="452">
        <v>14963064</v>
      </c>
      <c r="E108" s="452">
        <v>10396701</v>
      </c>
      <c r="F108" s="452">
        <v>0</v>
      </c>
      <c r="G108" s="452">
        <v>0</v>
      </c>
      <c r="H108" s="452">
        <v>36923839</v>
      </c>
    </row>
    <row r="109" spans="1:8" x14ac:dyDescent="0.25">
      <c r="A109" s="451" t="s">
        <v>110</v>
      </c>
      <c r="B109" s="452">
        <v>2618182</v>
      </c>
      <c r="C109" s="452">
        <v>0</v>
      </c>
      <c r="D109" s="452">
        <v>0</v>
      </c>
      <c r="E109" s="452">
        <v>0</v>
      </c>
      <c r="F109" s="452">
        <v>0</v>
      </c>
      <c r="G109" s="452">
        <v>0</v>
      </c>
      <c r="H109" s="452">
        <v>2618182</v>
      </c>
    </row>
    <row r="110" spans="1:8" x14ac:dyDescent="0.25">
      <c r="A110" s="451" t="s">
        <v>111</v>
      </c>
      <c r="B110" s="452">
        <v>5184484</v>
      </c>
      <c r="C110" s="452">
        <v>0</v>
      </c>
      <c r="D110" s="452">
        <v>0</v>
      </c>
      <c r="E110" s="452">
        <v>0</v>
      </c>
      <c r="F110" s="452">
        <v>-2607334</v>
      </c>
      <c r="G110" s="452">
        <v>-545454</v>
      </c>
      <c r="H110" s="452">
        <v>8337272</v>
      </c>
    </row>
    <row r="111" spans="1:8" x14ac:dyDescent="0.25">
      <c r="A111" s="451" t="s">
        <v>112</v>
      </c>
      <c r="B111" s="452">
        <v>-3152788</v>
      </c>
      <c r="C111" s="452">
        <v>0</v>
      </c>
      <c r="D111" s="452">
        <v>0</v>
      </c>
      <c r="E111" s="452">
        <v>0</v>
      </c>
      <c r="F111" s="452">
        <v>-2607334</v>
      </c>
      <c r="G111" s="452">
        <v>-545454</v>
      </c>
      <c r="H111" s="452">
        <v>0</v>
      </c>
    </row>
    <row r="112" spans="1:8" x14ac:dyDescent="0.25">
      <c r="A112" s="451" t="s">
        <v>113</v>
      </c>
      <c r="B112" s="452">
        <v>8337272</v>
      </c>
      <c r="C112" s="452">
        <v>0</v>
      </c>
      <c r="D112" s="452">
        <v>0</v>
      </c>
      <c r="E112" s="452">
        <v>0</v>
      </c>
      <c r="F112" s="452">
        <v>0</v>
      </c>
      <c r="G112" s="452">
        <v>0</v>
      </c>
      <c r="H112" s="452">
        <v>8337272</v>
      </c>
    </row>
    <row r="113" spans="1:8" x14ac:dyDescent="0.25">
      <c r="A113" s="451" t="s">
        <v>344</v>
      </c>
      <c r="B113" s="452">
        <v>941911794</v>
      </c>
      <c r="C113" s="452">
        <v>-76860219</v>
      </c>
      <c r="D113" s="452">
        <v>555243818</v>
      </c>
      <c r="E113" s="452">
        <v>271536448</v>
      </c>
      <c r="F113" s="452">
        <v>164236790</v>
      </c>
      <c r="G113" s="452">
        <v>93863518</v>
      </c>
      <c r="H113" s="452">
        <v>-66108561</v>
      </c>
    </row>
    <row r="114" spans="1:8" x14ac:dyDescent="0.25">
      <c r="A114" s="451" t="s">
        <v>115</v>
      </c>
      <c r="B114" s="452">
        <v>0</v>
      </c>
      <c r="C114" s="452">
        <v>0</v>
      </c>
      <c r="D114" s="452">
        <v>0</v>
      </c>
      <c r="E114" s="452">
        <v>0</v>
      </c>
      <c r="F114" s="452">
        <v>0</v>
      </c>
      <c r="G114" s="452">
        <v>0</v>
      </c>
      <c r="H114" s="452">
        <v>0</v>
      </c>
    </row>
    <row r="115" spans="1:8" x14ac:dyDescent="0.25">
      <c r="A115" s="451" t="s">
        <v>116</v>
      </c>
      <c r="B115" s="452">
        <v>0</v>
      </c>
      <c r="C115" s="452">
        <v>0</v>
      </c>
      <c r="D115" s="452">
        <v>0</v>
      </c>
      <c r="E115" s="452">
        <v>0</v>
      </c>
      <c r="F115" s="452">
        <v>0</v>
      </c>
      <c r="G115" s="452">
        <v>0</v>
      </c>
      <c r="H115" s="452">
        <v>0</v>
      </c>
    </row>
    <row r="116" spans="1:8" x14ac:dyDescent="0.25">
      <c r="A116" s="451" t="s">
        <v>349</v>
      </c>
      <c r="B116" s="452">
        <v>941911794</v>
      </c>
      <c r="C116" s="452">
        <v>-76860219</v>
      </c>
      <c r="D116" s="452">
        <v>555243818</v>
      </c>
      <c r="E116" s="452">
        <v>271536448</v>
      </c>
      <c r="F116" s="452">
        <v>164236790</v>
      </c>
      <c r="G116" s="452">
        <v>93863518</v>
      </c>
      <c r="H116" s="452">
        <v>-66108561</v>
      </c>
    </row>
    <row r="117" spans="1:8" x14ac:dyDescent="0.25">
      <c r="A117" s="451" t="s">
        <v>350</v>
      </c>
      <c r="B117" s="452">
        <v>941911794</v>
      </c>
      <c r="C117" s="452">
        <v>-76860219</v>
      </c>
      <c r="D117" s="452">
        <v>555243818</v>
      </c>
      <c r="E117" s="452">
        <v>271536448</v>
      </c>
      <c r="F117" s="452">
        <v>164236790</v>
      </c>
      <c r="G117" s="452">
        <v>93863518</v>
      </c>
      <c r="H117" s="452">
        <v>-66108561</v>
      </c>
    </row>
    <row r="118" spans="1:8" x14ac:dyDescent="0.25">
      <c r="A118" s="451" t="s">
        <v>117</v>
      </c>
      <c r="B118" s="452">
        <v>0</v>
      </c>
      <c r="C118" s="452">
        <v>0</v>
      </c>
      <c r="D118" s="452">
        <v>0</v>
      </c>
      <c r="E118" s="452">
        <v>0</v>
      </c>
      <c r="F118" s="452">
        <v>0</v>
      </c>
      <c r="G118" s="452">
        <v>0</v>
      </c>
      <c r="H118" s="452">
        <v>0</v>
      </c>
    </row>
    <row r="119" spans="1:8" x14ac:dyDescent="0.25">
      <c r="A119" s="451" t="s">
        <v>351</v>
      </c>
      <c r="B119" s="452">
        <v>941911794</v>
      </c>
      <c r="C119" s="452">
        <v>-76860219</v>
      </c>
      <c r="D119" s="452">
        <v>555243818</v>
      </c>
      <c r="E119" s="452">
        <v>271536448</v>
      </c>
      <c r="F119" s="452">
        <v>164236790</v>
      </c>
      <c r="G119" s="452">
        <v>93863518</v>
      </c>
      <c r="H119" s="452">
        <v>-66108561</v>
      </c>
    </row>
    <row r="120" spans="1:8" x14ac:dyDescent="0.25">
      <c r="A120" s="451" t="s">
        <v>118</v>
      </c>
      <c r="B120" s="452">
        <v>0</v>
      </c>
      <c r="C120" s="452">
        <v>0</v>
      </c>
      <c r="D120" s="452">
        <v>0</v>
      </c>
      <c r="E120" s="452">
        <v>0</v>
      </c>
      <c r="F120" s="452">
        <v>0</v>
      </c>
      <c r="G120" s="452">
        <v>0</v>
      </c>
      <c r="H120" s="452">
        <v>0</v>
      </c>
    </row>
    <row r="121" spans="1:8" x14ac:dyDescent="0.25">
      <c r="A121" s="451" t="s">
        <v>352</v>
      </c>
      <c r="B121" s="452">
        <v>941911794</v>
      </c>
      <c r="C121" s="452">
        <v>-76860219</v>
      </c>
      <c r="D121" s="452">
        <v>555243818</v>
      </c>
      <c r="E121" s="452">
        <v>271536448</v>
      </c>
      <c r="F121" s="452">
        <v>164236790</v>
      </c>
      <c r="G121" s="452">
        <v>93863518</v>
      </c>
      <c r="H121" s="452">
        <v>-66108561</v>
      </c>
    </row>
    <row r="122" spans="1:8" x14ac:dyDescent="0.25">
      <c r="A122" s="451" t="s">
        <v>119</v>
      </c>
      <c r="B122" s="452">
        <v>0</v>
      </c>
      <c r="C122" s="452">
        <v>0</v>
      </c>
      <c r="D122" s="452">
        <v>0</v>
      </c>
      <c r="E122" s="452">
        <v>0</v>
      </c>
      <c r="F122" s="452">
        <v>0</v>
      </c>
      <c r="G122" s="452">
        <v>0</v>
      </c>
      <c r="H122" s="452">
        <v>0</v>
      </c>
    </row>
    <row r="123" spans="1:8" x14ac:dyDescent="0.25">
      <c r="A123" s="451" t="s">
        <v>120</v>
      </c>
      <c r="B123" s="452">
        <v>0</v>
      </c>
      <c r="C123" s="452">
        <v>0</v>
      </c>
      <c r="D123" s="452">
        <v>0</v>
      </c>
      <c r="E123" s="452">
        <v>0</v>
      </c>
      <c r="F123" s="452">
        <v>0</v>
      </c>
      <c r="G123" s="452">
        <v>0</v>
      </c>
      <c r="H123" s="452">
        <v>0</v>
      </c>
    </row>
    <row r="124" spans="1:8" x14ac:dyDescent="0.25">
      <c r="A124" s="451" t="s">
        <v>121</v>
      </c>
      <c r="B124" s="452">
        <v>0</v>
      </c>
      <c r="C124" s="452">
        <v>0</v>
      </c>
      <c r="D124" s="452">
        <v>0</v>
      </c>
      <c r="E124" s="452">
        <v>0</v>
      </c>
      <c r="F124" s="452">
        <v>0</v>
      </c>
      <c r="G124" s="452">
        <v>0</v>
      </c>
      <c r="H124" s="452">
        <v>0</v>
      </c>
    </row>
    <row r="125" spans="1:8" x14ac:dyDescent="0.25">
      <c r="A125" s="451" t="s">
        <v>122</v>
      </c>
      <c r="B125" s="452">
        <v>0</v>
      </c>
      <c r="C125" s="452">
        <v>0</v>
      </c>
      <c r="D125" s="452">
        <v>0</v>
      </c>
      <c r="E125" s="452">
        <v>0</v>
      </c>
      <c r="F125" s="452">
        <v>0</v>
      </c>
      <c r="G125" s="452">
        <v>0</v>
      </c>
      <c r="H125" s="452">
        <v>0</v>
      </c>
    </row>
    <row r="126" spans="1:8" x14ac:dyDescent="0.25">
      <c r="A126" s="451" t="s">
        <v>123</v>
      </c>
      <c r="B126" s="452">
        <v>0</v>
      </c>
      <c r="C126" s="452">
        <v>0</v>
      </c>
      <c r="D126" s="452">
        <v>0</v>
      </c>
      <c r="E126" s="452">
        <v>0</v>
      </c>
      <c r="F126" s="452">
        <v>0</v>
      </c>
      <c r="G126" s="452">
        <v>0</v>
      </c>
      <c r="H126" s="452">
        <v>0</v>
      </c>
    </row>
  </sheetData>
  <mergeCells count="2">
    <mergeCell ref="A1:A2"/>
    <mergeCell ref="B1:B2"/>
  </mergeCells>
  <phoneticPr fontId="4" type="noConversion"/>
  <pageMargins left="0.7" right="0.7" top="0.75" bottom="0.75" header="0.3" footer="0.3"/>
  <pageSetup paperSize="9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theme="7"/>
  </sheetPr>
  <dimension ref="A1:H125"/>
  <sheetViews>
    <sheetView zoomScaleNormal="100" workbookViewId="0">
      <selection sqref="A1:A2"/>
    </sheetView>
  </sheetViews>
  <sheetFormatPr defaultColWidth="9.08984375" defaultRowHeight="12.5" x14ac:dyDescent="0.25"/>
  <cols>
    <col min="1" max="8" width="21.453125" customWidth="1"/>
    <col min="257" max="263" width="21.453125" customWidth="1"/>
    <col min="513" max="519" width="21.453125" customWidth="1"/>
    <col min="769" max="775" width="21.453125" customWidth="1"/>
    <col min="1025" max="1031" width="21.453125" customWidth="1"/>
    <col min="1281" max="1287" width="21.453125" customWidth="1"/>
    <col min="1537" max="1543" width="21.453125" customWidth="1"/>
    <col min="1793" max="1799" width="21.453125" customWidth="1"/>
    <col min="2049" max="2055" width="21.453125" customWidth="1"/>
    <col min="2305" max="2311" width="21.453125" customWidth="1"/>
    <col min="2561" max="2567" width="21.453125" customWidth="1"/>
    <col min="2817" max="2823" width="21.453125" customWidth="1"/>
    <col min="3073" max="3079" width="21.453125" customWidth="1"/>
    <col min="3329" max="3335" width="21.453125" customWidth="1"/>
    <col min="3585" max="3591" width="21.453125" customWidth="1"/>
    <col min="3841" max="3847" width="21.453125" customWidth="1"/>
    <col min="4097" max="4103" width="21.453125" customWidth="1"/>
    <col min="4353" max="4359" width="21.453125" customWidth="1"/>
    <col min="4609" max="4615" width="21.453125" customWidth="1"/>
    <col min="4865" max="4871" width="21.453125" customWidth="1"/>
    <col min="5121" max="5127" width="21.453125" customWidth="1"/>
    <col min="5377" max="5383" width="21.453125" customWidth="1"/>
    <col min="5633" max="5639" width="21.453125" customWidth="1"/>
    <col min="5889" max="5895" width="21.453125" customWidth="1"/>
    <col min="6145" max="6151" width="21.453125" customWidth="1"/>
    <col min="6401" max="6407" width="21.453125" customWidth="1"/>
    <col min="6657" max="6663" width="21.453125" customWidth="1"/>
    <col min="6913" max="6919" width="21.453125" customWidth="1"/>
    <col min="7169" max="7175" width="21.453125" customWidth="1"/>
    <col min="7425" max="7431" width="21.453125" customWidth="1"/>
    <col min="7681" max="7687" width="21.453125" customWidth="1"/>
    <col min="7937" max="7943" width="21.453125" customWidth="1"/>
    <col min="8193" max="8199" width="21.453125" customWidth="1"/>
    <col min="8449" max="8455" width="21.453125" customWidth="1"/>
    <col min="8705" max="8711" width="21.453125" customWidth="1"/>
    <col min="8961" max="8967" width="21.453125" customWidth="1"/>
    <col min="9217" max="9223" width="21.453125" customWidth="1"/>
    <col min="9473" max="9479" width="21.453125" customWidth="1"/>
    <col min="9729" max="9735" width="21.453125" customWidth="1"/>
    <col min="9985" max="9991" width="21.453125" customWidth="1"/>
    <col min="10241" max="10247" width="21.453125" customWidth="1"/>
    <col min="10497" max="10503" width="21.453125" customWidth="1"/>
    <col min="10753" max="10759" width="21.453125" customWidth="1"/>
    <col min="11009" max="11015" width="21.453125" customWidth="1"/>
    <col min="11265" max="11271" width="21.453125" customWidth="1"/>
    <col min="11521" max="11527" width="21.453125" customWidth="1"/>
    <col min="11777" max="11783" width="21.453125" customWidth="1"/>
    <col min="12033" max="12039" width="21.453125" customWidth="1"/>
    <col min="12289" max="12295" width="21.453125" customWidth="1"/>
    <col min="12545" max="12551" width="21.453125" customWidth="1"/>
    <col min="12801" max="12807" width="21.453125" customWidth="1"/>
    <col min="13057" max="13063" width="21.453125" customWidth="1"/>
    <col min="13313" max="13319" width="21.453125" customWidth="1"/>
    <col min="13569" max="13575" width="21.453125" customWidth="1"/>
    <col min="13825" max="13831" width="21.453125" customWidth="1"/>
    <col min="14081" max="14087" width="21.453125" customWidth="1"/>
    <col min="14337" max="14343" width="21.453125" customWidth="1"/>
    <col min="14593" max="14599" width="21.453125" customWidth="1"/>
    <col min="14849" max="14855" width="21.453125" customWidth="1"/>
    <col min="15105" max="15111" width="21.453125" customWidth="1"/>
    <col min="15361" max="15367" width="21.453125" customWidth="1"/>
    <col min="15617" max="15623" width="21.453125" customWidth="1"/>
    <col min="15873" max="15879" width="21.453125" customWidth="1"/>
    <col min="16129" max="16135" width="21.453125" customWidth="1"/>
  </cols>
  <sheetData>
    <row r="1" spans="1:8" ht="12.5" customHeight="1" x14ac:dyDescent="0.25">
      <c r="A1" s="525" t="s">
        <v>0</v>
      </c>
      <c r="B1" s="525" t="s">
        <v>1</v>
      </c>
      <c r="C1" s="399" t="s">
        <v>503</v>
      </c>
      <c r="D1" s="399" t="s">
        <v>454</v>
      </c>
      <c r="E1" s="399" t="s">
        <v>455</v>
      </c>
      <c r="F1" s="399" t="s">
        <v>456</v>
      </c>
      <c r="G1" s="399" t="s">
        <v>457</v>
      </c>
      <c r="H1" s="399" t="s">
        <v>504</v>
      </c>
    </row>
    <row r="2" spans="1:8" x14ac:dyDescent="0.25">
      <c r="A2" s="525" t="s">
        <v>0</v>
      </c>
      <c r="B2" s="525" t="s">
        <v>1</v>
      </c>
      <c r="C2" s="399" t="s">
        <v>414</v>
      </c>
      <c r="D2" s="399" t="s">
        <v>132</v>
      </c>
      <c r="E2" s="399" t="s">
        <v>134</v>
      </c>
      <c r="F2" s="399" t="s">
        <v>133</v>
      </c>
      <c r="G2" s="399" t="s">
        <v>135</v>
      </c>
      <c r="H2" s="399" t="s">
        <v>505</v>
      </c>
    </row>
    <row r="3" spans="1:8" x14ac:dyDescent="0.25">
      <c r="A3" s="449" t="s">
        <v>281</v>
      </c>
      <c r="B3" s="450">
        <v>926569332</v>
      </c>
      <c r="C3" s="450">
        <v>-93301774</v>
      </c>
      <c r="D3" s="450">
        <v>308197952</v>
      </c>
      <c r="E3" s="450">
        <v>396403312</v>
      </c>
      <c r="F3" s="450">
        <v>181851956</v>
      </c>
      <c r="G3" s="450">
        <v>94495911</v>
      </c>
      <c r="H3" s="450">
        <v>38921975</v>
      </c>
    </row>
    <row r="4" spans="1:8" x14ac:dyDescent="0.25">
      <c r="A4" s="449" t="s">
        <v>4</v>
      </c>
      <c r="B4" s="450">
        <v>5634724277</v>
      </c>
      <c r="C4" s="450">
        <v>0</v>
      </c>
      <c r="D4" s="450">
        <v>2187789434</v>
      </c>
      <c r="E4" s="450">
        <v>2265285232</v>
      </c>
      <c r="F4" s="450">
        <v>494693222</v>
      </c>
      <c r="G4" s="450">
        <v>301784394</v>
      </c>
      <c r="H4" s="450">
        <v>385171995</v>
      </c>
    </row>
    <row r="5" spans="1:8" x14ac:dyDescent="0.25">
      <c r="A5" s="449" t="s">
        <v>5</v>
      </c>
      <c r="B5" s="450">
        <v>1994195660</v>
      </c>
      <c r="C5" s="450">
        <v>0</v>
      </c>
      <c r="D5" s="450">
        <v>952855043</v>
      </c>
      <c r="E5" s="450">
        <v>1015290489</v>
      </c>
      <c r="F5" s="450">
        <v>861989</v>
      </c>
      <c r="G5" s="450">
        <v>413047</v>
      </c>
      <c r="H5" s="450">
        <v>24775092</v>
      </c>
    </row>
    <row r="6" spans="1:8" x14ac:dyDescent="0.25">
      <c r="A6" s="449" t="s">
        <v>6</v>
      </c>
      <c r="B6" s="450">
        <v>6551478</v>
      </c>
      <c r="C6" s="450">
        <v>0</v>
      </c>
      <c r="D6" s="450">
        <v>2111091</v>
      </c>
      <c r="E6" s="450">
        <v>4440387</v>
      </c>
      <c r="F6" s="450">
        <v>0</v>
      </c>
      <c r="G6" s="450">
        <v>0</v>
      </c>
      <c r="H6" s="450">
        <v>0</v>
      </c>
    </row>
    <row r="7" spans="1:8" x14ac:dyDescent="0.25">
      <c r="A7" s="449" t="s">
        <v>8</v>
      </c>
      <c r="B7" s="450">
        <v>1879651928</v>
      </c>
      <c r="C7" s="450">
        <v>0</v>
      </c>
      <c r="D7" s="450">
        <v>909517133</v>
      </c>
      <c r="E7" s="450">
        <v>944084667</v>
      </c>
      <c r="F7" s="450">
        <v>861989</v>
      </c>
      <c r="G7" s="450">
        <v>413047</v>
      </c>
      <c r="H7" s="450">
        <v>24775092</v>
      </c>
    </row>
    <row r="8" spans="1:8" x14ac:dyDescent="0.25">
      <c r="A8" s="449" t="s">
        <v>9</v>
      </c>
      <c r="B8" s="450">
        <v>50175462</v>
      </c>
      <c r="C8" s="450">
        <v>0</v>
      </c>
      <c r="D8" s="450">
        <v>19804521</v>
      </c>
      <c r="E8" s="450">
        <v>30370941</v>
      </c>
      <c r="F8" s="450">
        <v>0</v>
      </c>
      <c r="G8" s="450">
        <v>0</v>
      </c>
      <c r="H8" s="450">
        <v>0</v>
      </c>
    </row>
    <row r="9" spans="1:8" x14ac:dyDescent="0.25">
      <c r="A9" s="449" t="s">
        <v>10</v>
      </c>
      <c r="B9" s="450">
        <v>57816792</v>
      </c>
      <c r="C9" s="450">
        <v>0</v>
      </c>
      <c r="D9" s="450">
        <v>21422298</v>
      </c>
      <c r="E9" s="450">
        <v>36394494</v>
      </c>
      <c r="F9" s="450">
        <v>0</v>
      </c>
      <c r="G9" s="450">
        <v>0</v>
      </c>
      <c r="H9" s="450">
        <v>0</v>
      </c>
    </row>
    <row r="10" spans="1:8" x14ac:dyDescent="0.25">
      <c r="A10" s="449" t="s">
        <v>11</v>
      </c>
      <c r="B10" s="450">
        <v>3640528617</v>
      </c>
      <c r="C10" s="450">
        <v>0</v>
      </c>
      <c r="D10" s="450">
        <v>1234934391</v>
      </c>
      <c r="E10" s="450">
        <v>1249994743</v>
      </c>
      <c r="F10" s="450">
        <v>493831233</v>
      </c>
      <c r="G10" s="450">
        <v>301371347</v>
      </c>
      <c r="H10" s="450">
        <v>360396903</v>
      </c>
    </row>
    <row r="11" spans="1:8" x14ac:dyDescent="0.25">
      <c r="A11" s="449" t="s">
        <v>12</v>
      </c>
      <c r="B11" s="450">
        <v>1647684587</v>
      </c>
      <c r="C11" s="450">
        <v>0</v>
      </c>
      <c r="D11" s="450">
        <v>798693667</v>
      </c>
      <c r="E11" s="450">
        <v>820751015</v>
      </c>
      <c r="F11" s="450">
        <v>-100425</v>
      </c>
      <c r="G11" s="450">
        <v>199</v>
      </c>
      <c r="H11" s="450">
        <v>28340131</v>
      </c>
    </row>
    <row r="12" spans="1:8" x14ac:dyDescent="0.25">
      <c r="A12" s="449" t="s">
        <v>13</v>
      </c>
      <c r="B12" s="450">
        <v>10911668</v>
      </c>
      <c r="C12" s="450">
        <v>0</v>
      </c>
      <c r="D12" s="450">
        <v>3136372</v>
      </c>
      <c r="E12" s="450">
        <v>1363636</v>
      </c>
      <c r="F12" s="450">
        <v>0</v>
      </c>
      <c r="G12" s="450">
        <v>0</v>
      </c>
      <c r="H12" s="450">
        <v>6411660</v>
      </c>
    </row>
    <row r="13" spans="1:8" x14ac:dyDescent="0.25">
      <c r="A13" s="449" t="s">
        <v>14</v>
      </c>
      <c r="B13" s="450">
        <v>727522643</v>
      </c>
      <c r="C13" s="450">
        <v>0</v>
      </c>
      <c r="D13" s="450">
        <v>231953721</v>
      </c>
      <c r="E13" s="450">
        <v>216357048</v>
      </c>
      <c r="F13" s="450">
        <v>162543212</v>
      </c>
      <c r="G13" s="450">
        <v>88335845</v>
      </c>
      <c r="H13" s="450">
        <v>28332817</v>
      </c>
    </row>
    <row r="14" spans="1:8" x14ac:dyDescent="0.25">
      <c r="A14" s="449" t="s">
        <v>15</v>
      </c>
      <c r="B14" s="450">
        <v>16960050</v>
      </c>
      <c r="C14" s="450">
        <v>0</v>
      </c>
      <c r="D14" s="450">
        <v>8368360</v>
      </c>
      <c r="E14" s="450">
        <v>7382372</v>
      </c>
      <c r="F14" s="450">
        <v>1206318</v>
      </c>
      <c r="G14" s="450">
        <v>3000</v>
      </c>
      <c r="H14" s="450">
        <v>0</v>
      </c>
    </row>
    <row r="15" spans="1:8" x14ac:dyDescent="0.25">
      <c r="A15" s="449" t="s">
        <v>16</v>
      </c>
      <c r="B15" s="450">
        <v>546935401</v>
      </c>
      <c r="C15" s="450">
        <v>0</v>
      </c>
      <c r="D15" s="450">
        <v>119145900</v>
      </c>
      <c r="E15" s="450">
        <v>130504301</v>
      </c>
      <c r="F15" s="450">
        <v>27273</v>
      </c>
      <c r="G15" s="450">
        <v>-54368</v>
      </c>
      <c r="H15" s="450">
        <v>297312295</v>
      </c>
    </row>
    <row r="16" spans="1:8" x14ac:dyDescent="0.25">
      <c r="A16" s="449" t="s">
        <v>140</v>
      </c>
      <c r="B16" s="450">
        <v>543241526</v>
      </c>
      <c r="C16" s="450">
        <v>0</v>
      </c>
      <c r="D16" s="450">
        <v>0</v>
      </c>
      <c r="E16" s="450">
        <v>0</v>
      </c>
      <c r="F16" s="450">
        <v>330154855</v>
      </c>
      <c r="G16" s="450">
        <v>213086671</v>
      </c>
      <c r="H16" s="450">
        <v>0</v>
      </c>
    </row>
    <row r="17" spans="1:8" x14ac:dyDescent="0.25">
      <c r="A17" s="449" t="s">
        <v>315</v>
      </c>
      <c r="B17" s="450">
        <v>147272742</v>
      </c>
      <c r="C17" s="450">
        <v>0</v>
      </c>
      <c r="D17" s="450">
        <v>73636371</v>
      </c>
      <c r="E17" s="450">
        <v>73636371</v>
      </c>
      <c r="F17" s="450">
        <v>0</v>
      </c>
      <c r="G17" s="450">
        <v>0</v>
      </c>
      <c r="H17" s="450">
        <v>0</v>
      </c>
    </row>
    <row r="18" spans="1:8" x14ac:dyDescent="0.25">
      <c r="A18" s="449" t="s">
        <v>18</v>
      </c>
      <c r="B18" s="450">
        <v>2350875464</v>
      </c>
      <c r="C18" s="450">
        <v>0</v>
      </c>
      <c r="D18" s="450">
        <v>1132969520</v>
      </c>
      <c r="E18" s="450">
        <v>1179646671</v>
      </c>
      <c r="F18" s="450">
        <v>0</v>
      </c>
      <c r="G18" s="450">
        <v>0</v>
      </c>
      <c r="H18" s="450">
        <v>38259273</v>
      </c>
    </row>
    <row r="19" spans="1:8" x14ac:dyDescent="0.25">
      <c r="A19" s="449" t="s">
        <v>19</v>
      </c>
      <c r="B19" s="450">
        <v>2350875464</v>
      </c>
      <c r="C19" s="450">
        <v>0</v>
      </c>
      <c r="D19" s="450">
        <v>1132969520</v>
      </c>
      <c r="E19" s="450">
        <v>1179646671</v>
      </c>
      <c r="F19" s="450">
        <v>0</v>
      </c>
      <c r="G19" s="450">
        <v>0</v>
      </c>
      <c r="H19" s="450">
        <v>38259273</v>
      </c>
    </row>
    <row r="20" spans="1:8" x14ac:dyDescent="0.25">
      <c r="A20" s="449" t="s">
        <v>20</v>
      </c>
      <c r="B20" s="450">
        <v>3283848813</v>
      </c>
      <c r="C20" s="450">
        <v>0</v>
      </c>
      <c r="D20" s="450">
        <v>1054819914</v>
      </c>
      <c r="E20" s="450">
        <v>1085638561</v>
      </c>
      <c r="F20" s="450">
        <v>494693222</v>
      </c>
      <c r="G20" s="450">
        <v>301784394</v>
      </c>
      <c r="H20" s="450">
        <v>346912722</v>
      </c>
    </row>
    <row r="21" spans="1:8" x14ac:dyDescent="0.25">
      <c r="A21" s="449" t="s">
        <v>21</v>
      </c>
      <c r="B21" s="450">
        <v>2357279481</v>
      </c>
      <c r="C21" s="450">
        <v>93301774</v>
      </c>
      <c r="D21" s="450">
        <v>746621962</v>
      </c>
      <c r="E21" s="450">
        <v>689235249</v>
      </c>
      <c r="F21" s="450">
        <v>312841266</v>
      </c>
      <c r="G21" s="450">
        <v>207288483</v>
      </c>
      <c r="H21" s="450">
        <v>307990747</v>
      </c>
    </row>
    <row r="22" spans="1:8" x14ac:dyDescent="0.25">
      <c r="A22" s="449" t="s">
        <v>22</v>
      </c>
      <c r="B22" s="450">
        <v>11268110</v>
      </c>
      <c r="C22" s="450">
        <v>11268110</v>
      </c>
      <c r="D22" s="450">
        <v>0</v>
      </c>
      <c r="E22" s="450">
        <v>0</v>
      </c>
      <c r="F22" s="450">
        <v>0</v>
      </c>
      <c r="G22" s="450">
        <v>0</v>
      </c>
      <c r="H22" s="450">
        <v>0</v>
      </c>
    </row>
    <row r="23" spans="1:8" x14ac:dyDescent="0.25">
      <c r="A23" s="449" t="s">
        <v>23</v>
      </c>
      <c r="B23" s="450">
        <v>998631660</v>
      </c>
      <c r="C23" s="450">
        <v>34282410</v>
      </c>
      <c r="D23" s="450">
        <v>348668000</v>
      </c>
      <c r="E23" s="450">
        <v>317692090</v>
      </c>
      <c r="F23" s="450">
        <v>146316290</v>
      </c>
      <c r="G23" s="450">
        <v>94269940</v>
      </c>
      <c r="H23" s="450">
        <v>57402930</v>
      </c>
    </row>
    <row r="24" spans="1:8" x14ac:dyDescent="0.25">
      <c r="A24" s="449" t="s">
        <v>24</v>
      </c>
      <c r="B24" s="450">
        <v>53959510</v>
      </c>
      <c r="C24" s="450">
        <v>19358050</v>
      </c>
      <c r="D24" s="450">
        <v>7916410</v>
      </c>
      <c r="E24" s="450">
        <v>0</v>
      </c>
      <c r="F24" s="450">
        <v>7175350</v>
      </c>
      <c r="G24" s="450">
        <v>14734660</v>
      </c>
      <c r="H24" s="450">
        <v>4775040</v>
      </c>
    </row>
    <row r="25" spans="1:8" x14ac:dyDescent="0.25">
      <c r="A25" s="449" t="s">
        <v>25</v>
      </c>
      <c r="B25" s="450">
        <v>9979180</v>
      </c>
      <c r="C25" s="450">
        <v>3507840</v>
      </c>
      <c r="D25" s="450">
        <v>1514400</v>
      </c>
      <c r="E25" s="450">
        <v>0</v>
      </c>
      <c r="F25" s="450">
        <v>1276310</v>
      </c>
      <c r="G25" s="450">
        <v>2728840</v>
      </c>
      <c r="H25" s="450">
        <v>951790</v>
      </c>
    </row>
    <row r="26" spans="1:8" x14ac:dyDescent="0.25">
      <c r="A26" s="449" t="s">
        <v>26</v>
      </c>
      <c r="B26" s="450">
        <v>2800000</v>
      </c>
      <c r="C26" s="450">
        <v>700000</v>
      </c>
      <c r="D26" s="450">
        <v>700000</v>
      </c>
      <c r="E26" s="450">
        <v>0</v>
      </c>
      <c r="F26" s="450">
        <v>0</v>
      </c>
      <c r="G26" s="450">
        <v>700000</v>
      </c>
      <c r="H26" s="450">
        <v>700000</v>
      </c>
    </row>
    <row r="27" spans="1:8" x14ac:dyDescent="0.25">
      <c r="A27" s="449" t="s">
        <v>198</v>
      </c>
      <c r="B27" s="450">
        <v>6452820</v>
      </c>
      <c r="C27" s="450">
        <v>6199250</v>
      </c>
      <c r="D27" s="450">
        <v>253570</v>
      </c>
      <c r="E27" s="450">
        <v>0</v>
      </c>
      <c r="F27" s="450">
        <v>0</v>
      </c>
      <c r="G27" s="450">
        <v>0</v>
      </c>
      <c r="H27" s="450">
        <v>0</v>
      </c>
    </row>
    <row r="28" spans="1:8" x14ac:dyDescent="0.25">
      <c r="A28" s="449" t="s">
        <v>27</v>
      </c>
      <c r="B28" s="450">
        <v>945540</v>
      </c>
      <c r="C28" s="450">
        <v>0</v>
      </c>
      <c r="D28" s="450">
        <v>443330</v>
      </c>
      <c r="E28" s="450">
        <v>0</v>
      </c>
      <c r="F28" s="450">
        <v>333950</v>
      </c>
      <c r="G28" s="450">
        <v>168260</v>
      </c>
      <c r="H28" s="450">
        <v>0</v>
      </c>
    </row>
    <row r="29" spans="1:8" x14ac:dyDescent="0.25">
      <c r="A29" s="449" t="s">
        <v>28</v>
      </c>
      <c r="B29" s="450">
        <v>577550</v>
      </c>
      <c r="C29" s="450">
        <v>47550</v>
      </c>
      <c r="D29" s="450">
        <v>0</v>
      </c>
      <c r="E29" s="450">
        <v>0</v>
      </c>
      <c r="F29" s="450">
        <v>0</v>
      </c>
      <c r="G29" s="450">
        <v>530000</v>
      </c>
      <c r="H29" s="450">
        <v>0</v>
      </c>
    </row>
    <row r="30" spans="1:8" x14ac:dyDescent="0.25">
      <c r="A30" s="449" t="s">
        <v>29</v>
      </c>
      <c r="B30" s="450">
        <v>2100000</v>
      </c>
      <c r="C30" s="450">
        <v>700000</v>
      </c>
      <c r="D30" s="450">
        <v>315000</v>
      </c>
      <c r="E30" s="450">
        <v>0</v>
      </c>
      <c r="F30" s="450">
        <v>310000</v>
      </c>
      <c r="G30" s="450">
        <v>620000</v>
      </c>
      <c r="H30" s="450">
        <v>155000</v>
      </c>
    </row>
    <row r="31" spans="1:8" x14ac:dyDescent="0.25">
      <c r="A31" s="449" t="s">
        <v>30</v>
      </c>
      <c r="B31" s="450">
        <v>710352870</v>
      </c>
      <c r="C31" s="450">
        <v>3100660</v>
      </c>
      <c r="D31" s="450">
        <v>263010570</v>
      </c>
      <c r="E31" s="450">
        <v>249573420</v>
      </c>
      <c r="F31" s="450">
        <v>105779720</v>
      </c>
      <c r="G31" s="450">
        <v>57577600</v>
      </c>
      <c r="H31" s="450">
        <v>31310900</v>
      </c>
    </row>
    <row r="32" spans="1:8" x14ac:dyDescent="0.25">
      <c r="A32" s="449" t="s">
        <v>31</v>
      </c>
      <c r="B32" s="450">
        <v>120360100</v>
      </c>
      <c r="C32" s="450">
        <v>514060</v>
      </c>
      <c r="D32" s="450">
        <v>45307420</v>
      </c>
      <c r="E32" s="450">
        <v>41845310</v>
      </c>
      <c r="F32" s="450">
        <v>17993750</v>
      </c>
      <c r="G32" s="450">
        <v>9411120</v>
      </c>
      <c r="H32" s="450">
        <v>5288440</v>
      </c>
    </row>
    <row r="33" spans="1:8" x14ac:dyDescent="0.25">
      <c r="A33" s="449" t="s">
        <v>32</v>
      </c>
      <c r="B33" s="450">
        <v>22735510</v>
      </c>
      <c r="C33" s="450">
        <v>0</v>
      </c>
      <c r="D33" s="450">
        <v>9000000</v>
      </c>
      <c r="E33" s="450">
        <v>7635500</v>
      </c>
      <c r="F33" s="450">
        <v>3600010</v>
      </c>
      <c r="G33" s="450">
        <v>2500000</v>
      </c>
      <c r="H33" s="450">
        <v>0</v>
      </c>
    </row>
    <row r="34" spans="1:8" x14ac:dyDescent="0.25">
      <c r="A34" s="449" t="s">
        <v>33</v>
      </c>
      <c r="B34" s="450">
        <v>48490000</v>
      </c>
      <c r="C34" s="450">
        <v>155000</v>
      </c>
      <c r="D34" s="450">
        <v>18045000</v>
      </c>
      <c r="E34" s="450">
        <v>17430000</v>
      </c>
      <c r="F34" s="450">
        <v>7030000</v>
      </c>
      <c r="G34" s="450">
        <v>3815000</v>
      </c>
      <c r="H34" s="450">
        <v>2015000</v>
      </c>
    </row>
    <row r="35" spans="1:8" x14ac:dyDescent="0.25">
      <c r="A35" s="449" t="s">
        <v>146</v>
      </c>
      <c r="B35" s="450">
        <v>40000</v>
      </c>
      <c r="C35" s="450">
        <v>0</v>
      </c>
      <c r="D35" s="450">
        <v>0</v>
      </c>
      <c r="E35" s="450">
        <v>0</v>
      </c>
      <c r="F35" s="450">
        <v>0</v>
      </c>
      <c r="G35" s="450">
        <v>0</v>
      </c>
      <c r="H35" s="450">
        <v>40000</v>
      </c>
    </row>
    <row r="36" spans="1:8" x14ac:dyDescent="0.25">
      <c r="A36" s="449" t="s">
        <v>34</v>
      </c>
      <c r="B36" s="450">
        <v>3879080</v>
      </c>
      <c r="C36" s="450">
        <v>0</v>
      </c>
      <c r="D36" s="450">
        <v>884290</v>
      </c>
      <c r="E36" s="450">
        <v>407860</v>
      </c>
      <c r="F36" s="450">
        <v>1348930</v>
      </c>
      <c r="G36" s="450">
        <v>1238000</v>
      </c>
      <c r="H36" s="450">
        <v>0</v>
      </c>
    </row>
    <row r="37" spans="1:8" x14ac:dyDescent="0.25">
      <c r="A37" s="449" t="s">
        <v>147</v>
      </c>
      <c r="B37" s="450">
        <v>12166760</v>
      </c>
      <c r="C37" s="450">
        <v>0</v>
      </c>
      <c r="D37" s="450">
        <v>0</v>
      </c>
      <c r="E37" s="450">
        <v>0</v>
      </c>
      <c r="F37" s="450">
        <v>0</v>
      </c>
      <c r="G37" s="450">
        <v>0</v>
      </c>
      <c r="H37" s="450">
        <v>12166760</v>
      </c>
    </row>
    <row r="38" spans="1:8" x14ac:dyDescent="0.25">
      <c r="A38" s="449" t="s">
        <v>35</v>
      </c>
      <c r="B38" s="450">
        <v>1992740</v>
      </c>
      <c r="C38" s="450">
        <v>0</v>
      </c>
      <c r="D38" s="450">
        <v>1278010</v>
      </c>
      <c r="E38" s="450">
        <v>0</v>
      </c>
      <c r="F38" s="450">
        <v>468270</v>
      </c>
      <c r="G38" s="450">
        <v>246460</v>
      </c>
      <c r="H38" s="450">
        <v>0</v>
      </c>
    </row>
    <row r="39" spans="1:8" x14ac:dyDescent="0.25">
      <c r="A39" s="449" t="s">
        <v>36</v>
      </c>
      <c r="B39" s="450">
        <v>1800000</v>
      </c>
      <c r="C39" s="450">
        <v>0</v>
      </c>
      <c r="D39" s="450">
        <v>0</v>
      </c>
      <c r="E39" s="450">
        <v>800000</v>
      </c>
      <c r="F39" s="450">
        <v>1000000</v>
      </c>
      <c r="G39" s="450">
        <v>0</v>
      </c>
      <c r="H39" s="450">
        <v>0</v>
      </c>
    </row>
    <row r="40" spans="1:8" x14ac:dyDescent="0.25">
      <c r="A40" s="449" t="s">
        <v>37</v>
      </c>
      <c r="B40" s="450">
        <v>356203110</v>
      </c>
      <c r="C40" s="450">
        <v>21573750</v>
      </c>
      <c r="D40" s="450">
        <v>121663640</v>
      </c>
      <c r="E40" s="450">
        <v>99519670</v>
      </c>
      <c r="F40" s="450">
        <v>52351790</v>
      </c>
      <c r="G40" s="450">
        <v>40962550</v>
      </c>
      <c r="H40" s="450">
        <v>20131710</v>
      </c>
    </row>
    <row r="41" spans="1:8" x14ac:dyDescent="0.25">
      <c r="A41" s="449" t="s">
        <v>38</v>
      </c>
      <c r="B41" s="450">
        <v>56201820</v>
      </c>
      <c r="C41" s="450">
        <v>20798750</v>
      </c>
      <c r="D41" s="450">
        <v>7729900</v>
      </c>
      <c r="E41" s="450">
        <v>0</v>
      </c>
      <c r="F41" s="450">
        <v>7807180</v>
      </c>
      <c r="G41" s="450">
        <v>15159280</v>
      </c>
      <c r="H41" s="450">
        <v>4706710</v>
      </c>
    </row>
    <row r="42" spans="1:8" x14ac:dyDescent="0.25">
      <c r="A42" s="449" t="s">
        <v>39</v>
      </c>
      <c r="B42" s="450">
        <v>298501290</v>
      </c>
      <c r="C42" s="450">
        <v>775000</v>
      </c>
      <c r="D42" s="450">
        <v>113933740</v>
      </c>
      <c r="E42" s="450">
        <v>99519670</v>
      </c>
      <c r="F42" s="450">
        <v>44544610</v>
      </c>
      <c r="G42" s="450">
        <v>25803270</v>
      </c>
      <c r="H42" s="450">
        <v>13925000</v>
      </c>
    </row>
    <row r="43" spans="1:8" x14ac:dyDescent="0.25">
      <c r="A43" s="449" t="s">
        <v>151</v>
      </c>
      <c r="B43" s="450">
        <v>1500000</v>
      </c>
      <c r="C43" s="450">
        <v>0</v>
      </c>
      <c r="D43" s="450">
        <v>0</v>
      </c>
      <c r="E43" s="450">
        <v>0</v>
      </c>
      <c r="F43" s="450">
        <v>0</v>
      </c>
      <c r="G43" s="450">
        <v>0</v>
      </c>
      <c r="H43" s="450">
        <v>1500000</v>
      </c>
    </row>
    <row r="44" spans="1:8" x14ac:dyDescent="0.25">
      <c r="A44" s="449" t="s">
        <v>40</v>
      </c>
      <c r="B44" s="450">
        <v>103454838</v>
      </c>
      <c r="C44" s="450">
        <v>2877266</v>
      </c>
      <c r="D44" s="450">
        <v>35500354</v>
      </c>
      <c r="E44" s="450">
        <v>33072489</v>
      </c>
      <c r="F44" s="450">
        <v>14912863</v>
      </c>
      <c r="G44" s="450">
        <v>10228131</v>
      </c>
      <c r="H44" s="450">
        <v>6863735</v>
      </c>
    </row>
    <row r="45" spans="1:8" x14ac:dyDescent="0.25">
      <c r="A45" s="449" t="s">
        <v>41</v>
      </c>
      <c r="B45" s="450">
        <v>103454838</v>
      </c>
      <c r="C45" s="450">
        <v>2877266</v>
      </c>
      <c r="D45" s="450">
        <v>35500354</v>
      </c>
      <c r="E45" s="450">
        <v>33072489</v>
      </c>
      <c r="F45" s="450">
        <v>14912863</v>
      </c>
      <c r="G45" s="450">
        <v>10228131</v>
      </c>
      <c r="H45" s="450">
        <v>6863735</v>
      </c>
    </row>
    <row r="46" spans="1:8" x14ac:dyDescent="0.25">
      <c r="A46" s="449" t="s">
        <v>208</v>
      </c>
      <c r="B46" s="450">
        <v>3000000</v>
      </c>
      <c r="C46" s="450">
        <v>0</v>
      </c>
      <c r="D46" s="450">
        <v>500000</v>
      </c>
      <c r="E46" s="450">
        <v>500000</v>
      </c>
      <c r="F46" s="450">
        <v>500000</v>
      </c>
      <c r="G46" s="450">
        <v>1500000</v>
      </c>
      <c r="H46" s="450">
        <v>0</v>
      </c>
    </row>
    <row r="47" spans="1:8" x14ac:dyDescent="0.25">
      <c r="A47" s="449" t="s">
        <v>327</v>
      </c>
      <c r="B47" s="450">
        <v>3000000</v>
      </c>
      <c r="C47" s="450">
        <v>0</v>
      </c>
      <c r="D47" s="450">
        <v>500000</v>
      </c>
      <c r="E47" s="450">
        <v>500000</v>
      </c>
      <c r="F47" s="450">
        <v>500000</v>
      </c>
      <c r="G47" s="450">
        <v>1500000</v>
      </c>
      <c r="H47" s="450">
        <v>0</v>
      </c>
    </row>
    <row r="48" spans="1:8" x14ac:dyDescent="0.25">
      <c r="A48" s="449" t="s">
        <v>42</v>
      </c>
      <c r="B48" s="450">
        <v>243273119</v>
      </c>
      <c r="C48" s="450">
        <v>5491276</v>
      </c>
      <c r="D48" s="450">
        <v>69028713</v>
      </c>
      <c r="E48" s="450">
        <v>71887743</v>
      </c>
      <c r="F48" s="450">
        <v>42509357</v>
      </c>
      <c r="G48" s="450">
        <v>19182331</v>
      </c>
      <c r="H48" s="450">
        <v>35173699</v>
      </c>
    </row>
    <row r="49" spans="1:8" x14ac:dyDescent="0.25">
      <c r="A49" s="449" t="s">
        <v>44</v>
      </c>
      <c r="B49" s="450">
        <v>9815107</v>
      </c>
      <c r="C49" s="450">
        <v>448531</v>
      </c>
      <c r="D49" s="450">
        <v>3267756</v>
      </c>
      <c r="E49" s="450">
        <v>2989719</v>
      </c>
      <c r="F49" s="450">
        <v>1476929</v>
      </c>
      <c r="G49" s="450">
        <v>948809</v>
      </c>
      <c r="H49" s="450">
        <v>683363</v>
      </c>
    </row>
    <row r="50" spans="1:8" x14ac:dyDescent="0.25">
      <c r="A50" s="449" t="s">
        <v>45</v>
      </c>
      <c r="B50" s="450">
        <v>48230600</v>
      </c>
      <c r="C50" s="450">
        <v>1341380</v>
      </c>
      <c r="D50" s="450">
        <v>16550250</v>
      </c>
      <c r="E50" s="450">
        <v>15418380</v>
      </c>
      <c r="F50" s="450">
        <v>6952370</v>
      </c>
      <c r="G50" s="450">
        <v>4768350</v>
      </c>
      <c r="H50" s="450">
        <v>3199870</v>
      </c>
    </row>
    <row r="51" spans="1:8" x14ac:dyDescent="0.25">
      <c r="A51" s="449" t="s">
        <v>46</v>
      </c>
      <c r="B51" s="450">
        <v>53146840</v>
      </c>
      <c r="C51" s="450">
        <v>1365410</v>
      </c>
      <c r="D51" s="450">
        <v>18583600</v>
      </c>
      <c r="E51" s="450">
        <v>17670700</v>
      </c>
      <c r="F51" s="450">
        <v>7548360</v>
      </c>
      <c r="G51" s="450">
        <v>5048930</v>
      </c>
      <c r="H51" s="450">
        <v>2929840</v>
      </c>
    </row>
    <row r="52" spans="1:8" x14ac:dyDescent="0.25">
      <c r="A52" s="449" t="s">
        <v>47</v>
      </c>
      <c r="B52" s="450">
        <v>18293013</v>
      </c>
      <c r="C52" s="450">
        <v>835955</v>
      </c>
      <c r="D52" s="450">
        <v>6090315</v>
      </c>
      <c r="E52" s="450">
        <v>5572124</v>
      </c>
      <c r="F52" s="450">
        <v>2752642</v>
      </c>
      <c r="G52" s="450">
        <v>1768351</v>
      </c>
      <c r="H52" s="450">
        <v>1273626</v>
      </c>
    </row>
    <row r="53" spans="1:8" x14ac:dyDescent="0.25">
      <c r="A53" s="449" t="s">
        <v>48</v>
      </c>
      <c r="B53" s="450">
        <v>69554936</v>
      </c>
      <c r="C53" s="450">
        <v>0</v>
      </c>
      <c r="D53" s="450">
        <v>19618100</v>
      </c>
      <c r="E53" s="450">
        <v>24548636</v>
      </c>
      <c r="F53" s="450">
        <v>17594400</v>
      </c>
      <c r="G53" s="450">
        <v>6593800</v>
      </c>
      <c r="H53" s="450">
        <v>1200000</v>
      </c>
    </row>
    <row r="54" spans="1:8" x14ac:dyDescent="0.25">
      <c r="A54" s="449" t="s">
        <v>49</v>
      </c>
      <c r="B54" s="450">
        <v>4720000</v>
      </c>
      <c r="C54" s="450">
        <v>0</v>
      </c>
      <c r="D54" s="450">
        <v>2095000</v>
      </c>
      <c r="E54" s="450">
        <v>1125000</v>
      </c>
      <c r="F54" s="450">
        <v>1500000</v>
      </c>
      <c r="G54" s="450">
        <v>0</v>
      </c>
      <c r="H54" s="450">
        <v>0</v>
      </c>
    </row>
    <row r="55" spans="1:8" x14ac:dyDescent="0.25">
      <c r="A55" s="449" t="s">
        <v>50</v>
      </c>
      <c r="B55" s="450">
        <v>1500000</v>
      </c>
      <c r="C55" s="450">
        <v>1500000</v>
      </c>
      <c r="D55" s="450">
        <v>0</v>
      </c>
      <c r="E55" s="450">
        <v>0</v>
      </c>
      <c r="F55" s="450">
        <v>0</v>
      </c>
      <c r="G55" s="450">
        <v>0</v>
      </c>
      <c r="H55" s="450">
        <v>0</v>
      </c>
    </row>
    <row r="56" spans="1:8" x14ac:dyDescent="0.25">
      <c r="A56" s="449" t="s">
        <v>51</v>
      </c>
      <c r="B56" s="450">
        <v>1390490</v>
      </c>
      <c r="C56" s="450">
        <v>0</v>
      </c>
      <c r="D56" s="450">
        <v>528659</v>
      </c>
      <c r="E56" s="450">
        <v>648284</v>
      </c>
      <c r="F56" s="450">
        <v>159456</v>
      </c>
      <c r="G56" s="450">
        <v>54091</v>
      </c>
      <c r="H56" s="450">
        <v>0</v>
      </c>
    </row>
    <row r="57" spans="1:8" x14ac:dyDescent="0.25">
      <c r="A57" s="449" t="s">
        <v>60</v>
      </c>
      <c r="B57" s="450">
        <v>36622133</v>
      </c>
      <c r="C57" s="450">
        <v>0</v>
      </c>
      <c r="D57" s="450">
        <v>2295033</v>
      </c>
      <c r="E57" s="450">
        <v>3914900</v>
      </c>
      <c r="F57" s="450">
        <v>4525200</v>
      </c>
      <c r="G57" s="450">
        <v>0</v>
      </c>
      <c r="H57" s="450">
        <v>25887000</v>
      </c>
    </row>
    <row r="58" spans="1:8" x14ac:dyDescent="0.25">
      <c r="A58" s="449" t="s">
        <v>61</v>
      </c>
      <c r="B58" s="450">
        <v>8496200</v>
      </c>
      <c r="C58" s="450">
        <v>313500</v>
      </c>
      <c r="D58" s="450">
        <v>1382200</v>
      </c>
      <c r="E58" s="450">
        <v>4346500</v>
      </c>
      <c r="F58" s="450">
        <v>483000</v>
      </c>
      <c r="G58" s="450">
        <v>1380300</v>
      </c>
      <c r="H58" s="450">
        <v>590700</v>
      </c>
    </row>
    <row r="59" spans="1:8" x14ac:dyDescent="0.25">
      <c r="A59" s="449" t="s">
        <v>382</v>
      </c>
      <c r="B59" s="450">
        <v>90000</v>
      </c>
      <c r="C59" s="450">
        <v>90000</v>
      </c>
      <c r="D59" s="450">
        <v>0</v>
      </c>
      <c r="E59" s="450">
        <v>0</v>
      </c>
      <c r="F59" s="450">
        <v>0</v>
      </c>
      <c r="G59" s="450">
        <v>0</v>
      </c>
      <c r="H59" s="450">
        <v>0</v>
      </c>
    </row>
    <row r="60" spans="1:8" x14ac:dyDescent="0.25">
      <c r="A60" s="449" t="s">
        <v>62</v>
      </c>
      <c r="B60" s="450">
        <v>7233200</v>
      </c>
      <c r="C60" s="450">
        <v>174500</v>
      </c>
      <c r="D60" s="450">
        <v>776200</v>
      </c>
      <c r="E60" s="450">
        <v>4346500</v>
      </c>
      <c r="F60" s="450">
        <v>145000</v>
      </c>
      <c r="G60" s="450">
        <v>1259300</v>
      </c>
      <c r="H60" s="450">
        <v>531700</v>
      </c>
    </row>
    <row r="61" spans="1:8" x14ac:dyDescent="0.25">
      <c r="A61" s="449" t="s">
        <v>412</v>
      </c>
      <c r="B61" s="450">
        <v>1173000</v>
      </c>
      <c r="C61" s="450">
        <v>49000</v>
      </c>
      <c r="D61" s="450">
        <v>606000</v>
      </c>
      <c r="E61" s="450">
        <v>0</v>
      </c>
      <c r="F61" s="450">
        <v>338000</v>
      </c>
      <c r="G61" s="450">
        <v>121000</v>
      </c>
      <c r="H61" s="450">
        <v>59000</v>
      </c>
    </row>
    <row r="62" spans="1:8" x14ac:dyDescent="0.25">
      <c r="A62" s="449" t="s">
        <v>155</v>
      </c>
      <c r="B62" s="450">
        <v>200000</v>
      </c>
      <c r="C62" s="450">
        <v>200000</v>
      </c>
      <c r="D62" s="450">
        <v>0</v>
      </c>
      <c r="E62" s="450">
        <v>0</v>
      </c>
      <c r="F62" s="450">
        <v>0</v>
      </c>
      <c r="G62" s="450">
        <v>0</v>
      </c>
      <c r="H62" s="450">
        <v>0</v>
      </c>
    </row>
    <row r="63" spans="1:8" x14ac:dyDescent="0.25">
      <c r="A63" s="449" t="s">
        <v>157</v>
      </c>
      <c r="B63" s="450">
        <v>200000</v>
      </c>
      <c r="C63" s="450">
        <v>200000</v>
      </c>
      <c r="D63" s="450">
        <v>0</v>
      </c>
      <c r="E63" s="450">
        <v>0</v>
      </c>
      <c r="F63" s="450">
        <v>0</v>
      </c>
      <c r="G63" s="450">
        <v>0</v>
      </c>
      <c r="H63" s="450">
        <v>0</v>
      </c>
    </row>
    <row r="64" spans="1:8" x14ac:dyDescent="0.25">
      <c r="A64" s="449" t="s">
        <v>63</v>
      </c>
      <c r="B64" s="450">
        <v>1669516</v>
      </c>
      <c r="C64" s="450">
        <v>6000</v>
      </c>
      <c r="D64" s="450">
        <v>338510</v>
      </c>
      <c r="E64" s="450">
        <v>461350</v>
      </c>
      <c r="F64" s="450">
        <v>663526</v>
      </c>
      <c r="G64" s="450">
        <v>129200</v>
      </c>
      <c r="H64" s="450">
        <v>70930</v>
      </c>
    </row>
    <row r="65" spans="1:8" x14ac:dyDescent="0.25">
      <c r="A65" s="449" t="s">
        <v>66</v>
      </c>
      <c r="B65" s="450">
        <v>550026</v>
      </c>
      <c r="C65" s="450">
        <v>0</v>
      </c>
      <c r="D65" s="450">
        <v>0</v>
      </c>
      <c r="E65" s="450">
        <v>0</v>
      </c>
      <c r="F65" s="450">
        <v>550026</v>
      </c>
      <c r="G65" s="450">
        <v>0</v>
      </c>
      <c r="H65" s="450">
        <v>0</v>
      </c>
    </row>
    <row r="66" spans="1:8" x14ac:dyDescent="0.25">
      <c r="A66" s="449" t="s">
        <v>67</v>
      </c>
      <c r="B66" s="450">
        <v>1119490</v>
      </c>
      <c r="C66" s="450">
        <v>6000</v>
      </c>
      <c r="D66" s="450">
        <v>338510</v>
      </c>
      <c r="E66" s="450">
        <v>461350</v>
      </c>
      <c r="F66" s="450">
        <v>113500</v>
      </c>
      <c r="G66" s="450">
        <v>129200</v>
      </c>
      <c r="H66" s="450">
        <v>70930</v>
      </c>
    </row>
    <row r="67" spans="1:8" x14ac:dyDescent="0.25">
      <c r="A67" s="449" t="s">
        <v>68</v>
      </c>
      <c r="B67" s="450">
        <v>16709259</v>
      </c>
      <c r="C67" s="450">
        <v>98020</v>
      </c>
      <c r="D67" s="450">
        <v>4427054</v>
      </c>
      <c r="E67" s="450">
        <v>11661120</v>
      </c>
      <c r="F67" s="450">
        <v>523065</v>
      </c>
      <c r="G67" s="450">
        <v>0</v>
      </c>
      <c r="H67" s="450">
        <v>0</v>
      </c>
    </row>
    <row r="68" spans="1:8" x14ac:dyDescent="0.25">
      <c r="A68" s="449" t="s">
        <v>69</v>
      </c>
      <c r="B68" s="450">
        <v>16709259</v>
      </c>
      <c r="C68" s="450">
        <v>98020</v>
      </c>
      <c r="D68" s="450">
        <v>4427054</v>
      </c>
      <c r="E68" s="450">
        <v>11661120</v>
      </c>
      <c r="F68" s="450">
        <v>523065</v>
      </c>
      <c r="G68" s="450">
        <v>0</v>
      </c>
      <c r="H68" s="450">
        <v>0</v>
      </c>
    </row>
    <row r="69" spans="1:8" x14ac:dyDescent="0.25">
      <c r="A69" s="449" t="s">
        <v>70</v>
      </c>
      <c r="B69" s="450">
        <v>2100469</v>
      </c>
      <c r="C69" s="450">
        <v>0</v>
      </c>
      <c r="D69" s="450">
        <v>172666</v>
      </c>
      <c r="E69" s="450">
        <v>564595</v>
      </c>
      <c r="F69" s="450">
        <v>786832</v>
      </c>
      <c r="G69" s="450">
        <v>576376</v>
      </c>
      <c r="H69" s="450">
        <v>0</v>
      </c>
    </row>
    <row r="70" spans="1:8" x14ac:dyDescent="0.25">
      <c r="A70" s="449" t="s">
        <v>71</v>
      </c>
      <c r="B70" s="450">
        <v>123732880</v>
      </c>
      <c r="C70" s="450">
        <v>3561980</v>
      </c>
      <c r="D70" s="450">
        <v>43697130</v>
      </c>
      <c r="E70" s="450">
        <v>27253073</v>
      </c>
      <c r="F70" s="450">
        <v>24598373</v>
      </c>
      <c r="G70" s="450">
        <v>20260024</v>
      </c>
      <c r="H70" s="450">
        <v>4362300</v>
      </c>
    </row>
    <row r="71" spans="1:8" x14ac:dyDescent="0.25">
      <c r="A71" s="449" t="s">
        <v>72</v>
      </c>
      <c r="B71" s="450">
        <v>35077000</v>
      </c>
      <c r="C71" s="450">
        <v>2560000</v>
      </c>
      <c r="D71" s="450">
        <v>2695000</v>
      </c>
      <c r="E71" s="450">
        <v>0</v>
      </c>
      <c r="F71" s="450">
        <v>13083000</v>
      </c>
      <c r="G71" s="450">
        <v>12966000</v>
      </c>
      <c r="H71" s="450">
        <v>3773000</v>
      </c>
    </row>
    <row r="72" spans="1:8" x14ac:dyDescent="0.25">
      <c r="A72" s="449" t="s">
        <v>73</v>
      </c>
      <c r="B72" s="450">
        <v>56523488</v>
      </c>
      <c r="C72" s="450">
        <v>850000</v>
      </c>
      <c r="D72" s="450">
        <v>24009000</v>
      </c>
      <c r="E72" s="450">
        <v>13619164</v>
      </c>
      <c r="F72" s="450">
        <v>10162000</v>
      </c>
      <c r="G72" s="450">
        <v>7294024</v>
      </c>
      <c r="H72" s="450">
        <v>589300</v>
      </c>
    </row>
    <row r="73" spans="1:8" x14ac:dyDescent="0.25">
      <c r="A73" s="449" t="s">
        <v>74</v>
      </c>
      <c r="B73" s="450">
        <v>32132392</v>
      </c>
      <c r="C73" s="450">
        <v>151980</v>
      </c>
      <c r="D73" s="450">
        <v>16993130</v>
      </c>
      <c r="E73" s="450">
        <v>13633909</v>
      </c>
      <c r="F73" s="450">
        <v>1353373</v>
      </c>
      <c r="G73" s="450">
        <v>0</v>
      </c>
      <c r="H73" s="450">
        <v>0</v>
      </c>
    </row>
    <row r="74" spans="1:8" x14ac:dyDescent="0.25">
      <c r="A74" s="449" t="s">
        <v>75</v>
      </c>
      <c r="B74" s="450">
        <v>233520</v>
      </c>
      <c r="C74" s="450">
        <v>0</v>
      </c>
      <c r="D74" s="450">
        <v>0</v>
      </c>
      <c r="E74" s="450">
        <v>233520</v>
      </c>
      <c r="F74" s="450">
        <v>0</v>
      </c>
      <c r="G74" s="450">
        <v>0</v>
      </c>
      <c r="H74" s="450">
        <v>0</v>
      </c>
    </row>
    <row r="75" spans="1:8" x14ac:dyDescent="0.25">
      <c r="A75" s="449" t="s">
        <v>76</v>
      </c>
      <c r="B75" s="450">
        <v>233520</v>
      </c>
      <c r="C75" s="450">
        <v>0</v>
      </c>
      <c r="D75" s="450">
        <v>0</v>
      </c>
      <c r="E75" s="450">
        <v>233520</v>
      </c>
      <c r="F75" s="450">
        <v>0</v>
      </c>
      <c r="G75" s="450">
        <v>0</v>
      </c>
      <c r="H75" s="450">
        <v>0</v>
      </c>
    </row>
    <row r="76" spans="1:8" x14ac:dyDescent="0.25">
      <c r="A76" s="449" t="s">
        <v>77</v>
      </c>
      <c r="B76" s="450">
        <v>21524943</v>
      </c>
      <c r="C76" s="450">
        <v>858900</v>
      </c>
      <c r="D76" s="450">
        <v>2852789</v>
      </c>
      <c r="E76" s="450">
        <v>0</v>
      </c>
      <c r="F76" s="450">
        <v>7737747</v>
      </c>
      <c r="G76" s="450">
        <v>6730713</v>
      </c>
      <c r="H76" s="450">
        <v>3344794</v>
      </c>
    </row>
    <row r="77" spans="1:8" x14ac:dyDescent="0.25">
      <c r="A77" s="449" t="s">
        <v>78</v>
      </c>
      <c r="B77" s="450">
        <v>4814858</v>
      </c>
      <c r="C77" s="450">
        <v>267100</v>
      </c>
      <c r="D77" s="450">
        <v>975350</v>
      </c>
      <c r="E77" s="450">
        <v>0</v>
      </c>
      <c r="F77" s="450">
        <v>1210800</v>
      </c>
      <c r="G77" s="450">
        <v>2096018</v>
      </c>
      <c r="H77" s="450">
        <v>265590</v>
      </c>
    </row>
    <row r="78" spans="1:8" x14ac:dyDescent="0.25">
      <c r="A78" s="449" t="s">
        <v>79</v>
      </c>
      <c r="B78" s="450">
        <v>591800</v>
      </c>
      <c r="C78" s="450">
        <v>591800</v>
      </c>
      <c r="D78" s="450">
        <v>0</v>
      </c>
      <c r="E78" s="450">
        <v>0</v>
      </c>
      <c r="F78" s="450">
        <v>0</v>
      </c>
      <c r="G78" s="450">
        <v>0</v>
      </c>
      <c r="H78" s="450">
        <v>0</v>
      </c>
    </row>
    <row r="79" spans="1:8" x14ac:dyDescent="0.25">
      <c r="A79" s="449" t="s">
        <v>80</v>
      </c>
      <c r="B79" s="450">
        <v>2728116</v>
      </c>
      <c r="C79" s="450">
        <v>0</v>
      </c>
      <c r="D79" s="450">
        <v>447275</v>
      </c>
      <c r="E79" s="450">
        <v>0</v>
      </c>
      <c r="F79" s="450">
        <v>280000</v>
      </c>
      <c r="G79" s="450">
        <v>410000</v>
      </c>
      <c r="H79" s="450">
        <v>1590841</v>
      </c>
    </row>
    <row r="80" spans="1:8" x14ac:dyDescent="0.25">
      <c r="A80" s="449" t="s">
        <v>81</v>
      </c>
      <c r="B80" s="450">
        <v>13390169</v>
      </c>
      <c r="C80" s="450">
        <v>0</v>
      </c>
      <c r="D80" s="450">
        <v>1430164</v>
      </c>
      <c r="E80" s="450">
        <v>0</v>
      </c>
      <c r="F80" s="450">
        <v>6246947</v>
      </c>
      <c r="G80" s="450">
        <v>4224695</v>
      </c>
      <c r="H80" s="450">
        <v>1488363</v>
      </c>
    </row>
    <row r="81" spans="1:8" x14ac:dyDescent="0.25">
      <c r="A81" s="449" t="s">
        <v>82</v>
      </c>
      <c r="B81" s="450">
        <v>33750500</v>
      </c>
      <c r="C81" s="450">
        <v>0</v>
      </c>
      <c r="D81" s="450">
        <v>10240000</v>
      </c>
      <c r="E81" s="450">
        <v>5770000</v>
      </c>
      <c r="F81" s="450">
        <v>11858500</v>
      </c>
      <c r="G81" s="450">
        <v>5829500</v>
      </c>
      <c r="H81" s="450">
        <v>52500</v>
      </c>
    </row>
    <row r="82" spans="1:8" x14ac:dyDescent="0.25">
      <c r="A82" s="449" t="s">
        <v>83</v>
      </c>
      <c r="B82" s="450">
        <v>33750500</v>
      </c>
      <c r="C82" s="450">
        <v>0</v>
      </c>
      <c r="D82" s="450">
        <v>10240000</v>
      </c>
      <c r="E82" s="450">
        <v>5770000</v>
      </c>
      <c r="F82" s="450">
        <v>11858500</v>
      </c>
      <c r="G82" s="450">
        <v>5829500</v>
      </c>
      <c r="H82" s="450">
        <v>52500</v>
      </c>
    </row>
    <row r="83" spans="1:8" x14ac:dyDescent="0.25">
      <c r="A83" s="449" t="s">
        <v>84</v>
      </c>
      <c r="B83" s="450">
        <v>686954</v>
      </c>
      <c r="C83" s="450">
        <v>0</v>
      </c>
      <c r="D83" s="450">
        <v>0</v>
      </c>
      <c r="E83" s="450">
        <v>459272</v>
      </c>
      <c r="F83" s="450">
        <v>227682</v>
      </c>
      <c r="G83" s="450">
        <v>0</v>
      </c>
      <c r="H83" s="450">
        <v>0</v>
      </c>
    </row>
    <row r="84" spans="1:8" x14ac:dyDescent="0.25">
      <c r="A84" s="449" t="s">
        <v>85</v>
      </c>
      <c r="B84" s="450">
        <v>98364</v>
      </c>
      <c r="C84" s="450">
        <v>0</v>
      </c>
      <c r="D84" s="450">
        <v>0</v>
      </c>
      <c r="E84" s="450">
        <v>0</v>
      </c>
      <c r="F84" s="450">
        <v>98364</v>
      </c>
      <c r="G84" s="450">
        <v>0</v>
      </c>
      <c r="H84" s="450">
        <v>0</v>
      </c>
    </row>
    <row r="85" spans="1:8" x14ac:dyDescent="0.25">
      <c r="A85" s="449" t="s">
        <v>86</v>
      </c>
      <c r="B85" s="450">
        <v>588590</v>
      </c>
      <c r="C85" s="450">
        <v>0</v>
      </c>
      <c r="D85" s="450">
        <v>0</v>
      </c>
      <c r="E85" s="450">
        <v>459272</v>
      </c>
      <c r="F85" s="450">
        <v>129318</v>
      </c>
      <c r="G85" s="450">
        <v>0</v>
      </c>
      <c r="H85" s="450">
        <v>0</v>
      </c>
    </row>
    <row r="86" spans="1:8" x14ac:dyDescent="0.25">
      <c r="A86" s="449" t="s">
        <v>87</v>
      </c>
      <c r="B86" s="450">
        <v>55756223</v>
      </c>
      <c r="C86" s="450">
        <v>4613766</v>
      </c>
      <c r="D86" s="450">
        <v>21881218</v>
      </c>
      <c r="E86" s="450">
        <v>11167391</v>
      </c>
      <c r="F86" s="450">
        <v>8903942</v>
      </c>
      <c r="G86" s="450">
        <v>5089046</v>
      </c>
      <c r="H86" s="450">
        <v>4100860</v>
      </c>
    </row>
    <row r="87" spans="1:8" x14ac:dyDescent="0.25">
      <c r="A87" s="449" t="s">
        <v>88</v>
      </c>
      <c r="B87" s="450">
        <v>13602993</v>
      </c>
      <c r="C87" s="450">
        <v>0</v>
      </c>
      <c r="D87" s="450">
        <v>6055829</v>
      </c>
      <c r="E87" s="450">
        <v>3993450</v>
      </c>
      <c r="F87" s="450">
        <v>1621242</v>
      </c>
      <c r="G87" s="450">
        <v>1162966</v>
      </c>
      <c r="H87" s="450">
        <v>769506</v>
      </c>
    </row>
    <row r="88" spans="1:8" x14ac:dyDescent="0.25">
      <c r="A88" s="449" t="s">
        <v>89</v>
      </c>
      <c r="B88" s="450">
        <v>2323746</v>
      </c>
      <c r="C88" s="450">
        <v>1295281</v>
      </c>
      <c r="D88" s="450">
        <v>193637</v>
      </c>
      <c r="E88" s="450">
        <v>0</v>
      </c>
      <c r="F88" s="450">
        <v>295463</v>
      </c>
      <c r="G88" s="450">
        <v>319819</v>
      </c>
      <c r="H88" s="450">
        <v>219546</v>
      </c>
    </row>
    <row r="89" spans="1:8" x14ac:dyDescent="0.25">
      <c r="A89" s="449" t="s">
        <v>90</v>
      </c>
      <c r="B89" s="450">
        <v>742020</v>
      </c>
      <c r="C89" s="450">
        <v>0</v>
      </c>
      <c r="D89" s="450">
        <v>443645</v>
      </c>
      <c r="E89" s="450">
        <v>0</v>
      </c>
      <c r="F89" s="450">
        <v>148730</v>
      </c>
      <c r="G89" s="450">
        <v>149645</v>
      </c>
      <c r="H89" s="450">
        <v>0</v>
      </c>
    </row>
    <row r="90" spans="1:8" x14ac:dyDescent="0.25">
      <c r="A90" s="449" t="s">
        <v>91</v>
      </c>
      <c r="B90" s="450">
        <v>1271790</v>
      </c>
      <c r="C90" s="450">
        <v>0</v>
      </c>
      <c r="D90" s="450">
        <v>299364</v>
      </c>
      <c r="E90" s="450">
        <v>972426</v>
      </c>
      <c r="F90" s="450">
        <v>0</v>
      </c>
      <c r="G90" s="450">
        <v>0</v>
      </c>
      <c r="H90" s="450">
        <v>0</v>
      </c>
    </row>
    <row r="91" spans="1:8" x14ac:dyDescent="0.25">
      <c r="A91" s="449" t="s">
        <v>92</v>
      </c>
      <c r="B91" s="450">
        <v>11180849</v>
      </c>
      <c r="C91" s="450">
        <v>199001</v>
      </c>
      <c r="D91" s="450">
        <v>977365</v>
      </c>
      <c r="E91" s="450">
        <v>75457</v>
      </c>
      <c r="F91" s="450">
        <v>6572411</v>
      </c>
      <c r="G91" s="450">
        <v>3356615</v>
      </c>
      <c r="H91" s="450">
        <v>0</v>
      </c>
    </row>
    <row r="92" spans="1:8" x14ac:dyDescent="0.25">
      <c r="A92" s="449" t="s">
        <v>93</v>
      </c>
      <c r="B92" s="450">
        <v>26448642</v>
      </c>
      <c r="C92" s="450">
        <v>3119484</v>
      </c>
      <c r="D92" s="450">
        <v>13911378</v>
      </c>
      <c r="E92" s="450">
        <v>6126058</v>
      </c>
      <c r="F92" s="450">
        <v>179914</v>
      </c>
      <c r="G92" s="450">
        <v>0</v>
      </c>
      <c r="H92" s="450">
        <v>3111808</v>
      </c>
    </row>
    <row r="93" spans="1:8" x14ac:dyDescent="0.25">
      <c r="A93" s="449" t="s">
        <v>94</v>
      </c>
      <c r="B93" s="450">
        <v>186183</v>
      </c>
      <c r="C93" s="450">
        <v>0</v>
      </c>
      <c r="D93" s="450">
        <v>0</v>
      </c>
      <c r="E93" s="450">
        <v>0</v>
      </c>
      <c r="F93" s="450">
        <v>86182</v>
      </c>
      <c r="G93" s="450">
        <v>100001</v>
      </c>
      <c r="H93" s="450">
        <v>0</v>
      </c>
    </row>
    <row r="94" spans="1:8" x14ac:dyDescent="0.25">
      <c r="A94" s="449" t="s">
        <v>95</v>
      </c>
      <c r="B94" s="450">
        <v>18479869</v>
      </c>
      <c r="C94" s="450">
        <v>81054</v>
      </c>
      <c r="D94" s="450">
        <v>6283922</v>
      </c>
      <c r="E94" s="450">
        <v>10189217</v>
      </c>
      <c r="F94" s="450">
        <v>907704</v>
      </c>
      <c r="G94" s="450">
        <v>667572</v>
      </c>
      <c r="H94" s="450">
        <v>350400</v>
      </c>
    </row>
    <row r="95" spans="1:8" x14ac:dyDescent="0.25">
      <c r="A95" s="449" t="s">
        <v>96</v>
      </c>
      <c r="B95" s="450">
        <v>8520795</v>
      </c>
      <c r="C95" s="450">
        <v>34600</v>
      </c>
      <c r="D95" s="450">
        <v>3083820</v>
      </c>
      <c r="E95" s="450">
        <v>3748950</v>
      </c>
      <c r="F95" s="450">
        <v>798904</v>
      </c>
      <c r="G95" s="450">
        <v>504121</v>
      </c>
      <c r="H95" s="450">
        <v>350400</v>
      </c>
    </row>
    <row r="96" spans="1:8" x14ac:dyDescent="0.25">
      <c r="A96" s="449" t="s">
        <v>97</v>
      </c>
      <c r="B96" s="450">
        <v>6618476</v>
      </c>
      <c r="C96" s="450">
        <v>0</v>
      </c>
      <c r="D96" s="450">
        <v>1867727</v>
      </c>
      <c r="E96" s="450">
        <v>4750749</v>
      </c>
      <c r="F96" s="450">
        <v>0</v>
      </c>
      <c r="G96" s="450">
        <v>0</v>
      </c>
      <c r="H96" s="450">
        <v>0</v>
      </c>
    </row>
    <row r="97" spans="1:8" x14ac:dyDescent="0.25">
      <c r="A97" s="449" t="s">
        <v>98</v>
      </c>
      <c r="B97" s="450">
        <v>3340598</v>
      </c>
      <c r="C97" s="450">
        <v>46454</v>
      </c>
      <c r="D97" s="450">
        <v>1332375</v>
      </c>
      <c r="E97" s="450">
        <v>1689518</v>
      </c>
      <c r="F97" s="450">
        <v>108800</v>
      </c>
      <c r="G97" s="450">
        <v>163451</v>
      </c>
      <c r="H97" s="450">
        <v>0</v>
      </c>
    </row>
    <row r="98" spans="1:8" x14ac:dyDescent="0.25">
      <c r="A98" s="449" t="s">
        <v>99</v>
      </c>
      <c r="B98" s="450">
        <v>30469750</v>
      </c>
      <c r="C98" s="450">
        <v>8075742</v>
      </c>
      <c r="D98" s="450">
        <v>4409876</v>
      </c>
      <c r="E98" s="450">
        <v>7169332</v>
      </c>
      <c r="F98" s="450">
        <v>614000</v>
      </c>
      <c r="G98" s="450">
        <v>482800</v>
      </c>
      <c r="H98" s="450">
        <v>9718000</v>
      </c>
    </row>
    <row r="99" spans="1:8" x14ac:dyDescent="0.25">
      <c r="A99" s="449" t="s">
        <v>172</v>
      </c>
      <c r="B99" s="450">
        <v>52163</v>
      </c>
      <c r="C99" s="450">
        <v>52163</v>
      </c>
      <c r="D99" s="450">
        <v>0</v>
      </c>
      <c r="E99" s="450">
        <v>0</v>
      </c>
      <c r="F99" s="450">
        <v>0</v>
      </c>
      <c r="G99" s="450">
        <v>0</v>
      </c>
      <c r="H99" s="450">
        <v>0</v>
      </c>
    </row>
    <row r="100" spans="1:8" x14ac:dyDescent="0.25">
      <c r="A100" s="449" t="s">
        <v>100</v>
      </c>
      <c r="B100" s="450">
        <v>4980807</v>
      </c>
      <c r="C100" s="450">
        <v>85000</v>
      </c>
      <c r="D100" s="450">
        <v>1725001</v>
      </c>
      <c r="E100" s="450">
        <v>2297806</v>
      </c>
      <c r="F100" s="450">
        <v>416000</v>
      </c>
      <c r="G100" s="450">
        <v>329000</v>
      </c>
      <c r="H100" s="450">
        <v>128000</v>
      </c>
    </row>
    <row r="101" spans="1:8" x14ac:dyDescent="0.25">
      <c r="A101" s="449" t="s">
        <v>102</v>
      </c>
      <c r="B101" s="450">
        <v>11685000</v>
      </c>
      <c r="C101" s="450">
        <v>0</v>
      </c>
      <c r="D101" s="450">
        <v>0</v>
      </c>
      <c r="E101" s="450">
        <v>2095000</v>
      </c>
      <c r="F101" s="450">
        <v>0</v>
      </c>
      <c r="G101" s="450">
        <v>0</v>
      </c>
      <c r="H101" s="450">
        <v>9590000</v>
      </c>
    </row>
    <row r="102" spans="1:8" x14ac:dyDescent="0.25">
      <c r="A102" s="449" t="s">
        <v>103</v>
      </c>
      <c r="B102" s="450">
        <v>9228180</v>
      </c>
      <c r="C102" s="450">
        <v>3414979</v>
      </c>
      <c r="D102" s="450">
        <v>2684875</v>
      </c>
      <c r="E102" s="450">
        <v>2776526</v>
      </c>
      <c r="F102" s="450">
        <v>198000</v>
      </c>
      <c r="G102" s="450">
        <v>153800</v>
      </c>
      <c r="H102" s="450">
        <v>0</v>
      </c>
    </row>
    <row r="103" spans="1:8" x14ac:dyDescent="0.25">
      <c r="A103" s="449" t="s">
        <v>104</v>
      </c>
      <c r="B103" s="450">
        <v>4523600</v>
      </c>
      <c r="C103" s="450">
        <v>4523600</v>
      </c>
      <c r="D103" s="450">
        <v>0</v>
      </c>
      <c r="E103" s="450">
        <v>0</v>
      </c>
      <c r="F103" s="450">
        <v>0</v>
      </c>
      <c r="G103" s="450">
        <v>0</v>
      </c>
      <c r="H103" s="450">
        <v>0</v>
      </c>
    </row>
    <row r="104" spans="1:8" x14ac:dyDescent="0.25">
      <c r="A104" s="449" t="s">
        <v>105</v>
      </c>
      <c r="B104" s="450">
        <v>299397930</v>
      </c>
      <c r="C104" s="450">
        <v>0</v>
      </c>
      <c r="D104" s="450">
        <v>75575890</v>
      </c>
      <c r="E104" s="450">
        <v>87287887</v>
      </c>
      <c r="F104" s="450">
        <v>0</v>
      </c>
      <c r="G104" s="450">
        <v>0</v>
      </c>
      <c r="H104" s="450">
        <v>136534153</v>
      </c>
    </row>
    <row r="105" spans="1:8" x14ac:dyDescent="0.25">
      <c r="A105" s="449" t="s">
        <v>186</v>
      </c>
      <c r="B105" s="450">
        <v>64075810</v>
      </c>
      <c r="C105" s="450">
        <v>0</v>
      </c>
      <c r="D105" s="450">
        <v>35047560</v>
      </c>
      <c r="E105" s="450">
        <v>28828250</v>
      </c>
      <c r="F105" s="450">
        <v>0</v>
      </c>
      <c r="G105" s="450">
        <v>0</v>
      </c>
      <c r="H105" s="450">
        <v>200000</v>
      </c>
    </row>
    <row r="106" spans="1:8" x14ac:dyDescent="0.25">
      <c r="A106" s="449" t="s">
        <v>107</v>
      </c>
      <c r="B106" s="450">
        <v>7363039</v>
      </c>
      <c r="C106" s="450">
        <v>0</v>
      </c>
      <c r="D106" s="450">
        <v>2830000</v>
      </c>
      <c r="E106" s="450">
        <v>4295439</v>
      </c>
      <c r="F106" s="450">
        <v>0</v>
      </c>
      <c r="G106" s="450">
        <v>0</v>
      </c>
      <c r="H106" s="450">
        <v>237600</v>
      </c>
    </row>
    <row r="107" spans="1:8" x14ac:dyDescent="0.25">
      <c r="A107" s="449" t="s">
        <v>108</v>
      </c>
      <c r="B107" s="450">
        <v>104269800</v>
      </c>
      <c r="C107" s="450">
        <v>0</v>
      </c>
      <c r="D107" s="450">
        <v>19357800</v>
      </c>
      <c r="E107" s="450">
        <v>35124300</v>
      </c>
      <c r="F107" s="450">
        <v>0</v>
      </c>
      <c r="G107" s="450">
        <v>0</v>
      </c>
      <c r="H107" s="450">
        <v>49787700</v>
      </c>
    </row>
    <row r="108" spans="1:8" x14ac:dyDescent="0.25">
      <c r="A108" s="449" t="s">
        <v>109</v>
      </c>
      <c r="B108" s="450">
        <v>123689281</v>
      </c>
      <c r="C108" s="450">
        <v>0</v>
      </c>
      <c r="D108" s="450">
        <v>18340530</v>
      </c>
      <c r="E108" s="450">
        <v>19039898</v>
      </c>
      <c r="F108" s="450">
        <v>0</v>
      </c>
      <c r="G108" s="450">
        <v>0</v>
      </c>
      <c r="H108" s="450">
        <v>86308853</v>
      </c>
    </row>
    <row r="109" spans="1:8" x14ac:dyDescent="0.25">
      <c r="A109" s="449" t="s">
        <v>111</v>
      </c>
      <c r="B109" s="450">
        <v>28240631</v>
      </c>
      <c r="C109" s="450">
        <v>0</v>
      </c>
      <c r="D109" s="450">
        <v>0</v>
      </c>
      <c r="E109" s="450">
        <v>0</v>
      </c>
      <c r="F109" s="450">
        <v>-1053405</v>
      </c>
      <c r="G109" s="450">
        <v>0</v>
      </c>
      <c r="H109" s="450">
        <v>29294036</v>
      </c>
    </row>
    <row r="110" spans="1:8" x14ac:dyDescent="0.25">
      <c r="A110" s="449" t="s">
        <v>112</v>
      </c>
      <c r="B110" s="450">
        <v>-893405</v>
      </c>
      <c r="C110" s="450">
        <v>0</v>
      </c>
      <c r="D110" s="450">
        <v>0</v>
      </c>
      <c r="E110" s="450">
        <v>0</v>
      </c>
      <c r="F110" s="450">
        <v>-893405</v>
      </c>
      <c r="G110" s="450">
        <v>0</v>
      </c>
      <c r="H110" s="450">
        <v>0</v>
      </c>
    </row>
    <row r="111" spans="1:8" x14ac:dyDescent="0.25">
      <c r="A111" s="449" t="s">
        <v>113</v>
      </c>
      <c r="B111" s="450">
        <v>29134036</v>
      </c>
      <c r="C111" s="450">
        <v>0</v>
      </c>
      <c r="D111" s="450">
        <v>0</v>
      </c>
      <c r="E111" s="450">
        <v>0</v>
      </c>
      <c r="F111" s="450">
        <v>-160000</v>
      </c>
      <c r="G111" s="450">
        <v>0</v>
      </c>
      <c r="H111" s="450">
        <v>29294036</v>
      </c>
    </row>
    <row r="112" spans="1:8" x14ac:dyDescent="0.25">
      <c r="A112" s="449" t="s">
        <v>344</v>
      </c>
      <c r="B112" s="450">
        <v>926569332</v>
      </c>
      <c r="C112" s="450">
        <v>-93301774</v>
      </c>
      <c r="D112" s="450">
        <v>308197952</v>
      </c>
      <c r="E112" s="450">
        <v>396403312</v>
      </c>
      <c r="F112" s="450">
        <v>181851956</v>
      </c>
      <c r="G112" s="450">
        <v>94495911</v>
      </c>
      <c r="H112" s="450">
        <v>38921975</v>
      </c>
    </row>
    <row r="113" spans="1:8" x14ac:dyDescent="0.25">
      <c r="A113" s="449" t="s">
        <v>115</v>
      </c>
      <c r="B113" s="450">
        <v>0</v>
      </c>
      <c r="C113" s="450">
        <v>0</v>
      </c>
      <c r="D113" s="450">
        <v>0</v>
      </c>
      <c r="E113" s="450">
        <v>0</v>
      </c>
      <c r="F113" s="450">
        <v>0</v>
      </c>
      <c r="G113" s="450">
        <v>0</v>
      </c>
      <c r="H113" s="450">
        <v>0</v>
      </c>
    </row>
    <row r="114" spans="1:8" x14ac:dyDescent="0.25">
      <c r="A114" s="449" t="s">
        <v>116</v>
      </c>
      <c r="B114" s="450">
        <v>0</v>
      </c>
      <c r="C114" s="450">
        <v>0</v>
      </c>
      <c r="D114" s="450">
        <v>0</v>
      </c>
      <c r="E114" s="450">
        <v>0</v>
      </c>
      <c r="F114" s="450">
        <v>0</v>
      </c>
      <c r="G114" s="450">
        <v>0</v>
      </c>
      <c r="H114" s="450">
        <v>0</v>
      </c>
    </row>
    <row r="115" spans="1:8" x14ac:dyDescent="0.25">
      <c r="A115" s="449" t="s">
        <v>349</v>
      </c>
      <c r="B115" s="450">
        <v>926569332</v>
      </c>
      <c r="C115" s="450">
        <v>-93301774</v>
      </c>
      <c r="D115" s="450">
        <v>308197952</v>
      </c>
      <c r="E115" s="450">
        <v>396403312</v>
      </c>
      <c r="F115" s="450">
        <v>181851956</v>
      </c>
      <c r="G115" s="450">
        <v>94495911</v>
      </c>
      <c r="H115" s="450">
        <v>38921975</v>
      </c>
    </row>
    <row r="116" spans="1:8" x14ac:dyDescent="0.25">
      <c r="A116" s="449" t="s">
        <v>350</v>
      </c>
      <c r="B116" s="450">
        <v>926569332</v>
      </c>
      <c r="C116" s="450">
        <v>-93301774</v>
      </c>
      <c r="D116" s="450">
        <v>308197952</v>
      </c>
      <c r="E116" s="450">
        <v>396403312</v>
      </c>
      <c r="F116" s="450">
        <v>181851956</v>
      </c>
      <c r="G116" s="450">
        <v>94495911</v>
      </c>
      <c r="H116" s="450">
        <v>38921975</v>
      </c>
    </row>
    <row r="117" spans="1:8" x14ac:dyDescent="0.25">
      <c r="A117" s="449" t="s">
        <v>117</v>
      </c>
      <c r="B117" s="450">
        <v>0</v>
      </c>
      <c r="C117" s="450">
        <v>0</v>
      </c>
      <c r="D117" s="450">
        <v>0</v>
      </c>
      <c r="E117" s="450">
        <v>0</v>
      </c>
      <c r="F117" s="450">
        <v>0</v>
      </c>
      <c r="G117" s="450">
        <v>0</v>
      </c>
      <c r="H117" s="450">
        <v>0</v>
      </c>
    </row>
    <row r="118" spans="1:8" x14ac:dyDescent="0.25">
      <c r="A118" s="449" t="s">
        <v>351</v>
      </c>
      <c r="B118" s="450">
        <v>926569332</v>
      </c>
      <c r="C118" s="450">
        <v>-93301774</v>
      </c>
      <c r="D118" s="450">
        <v>308197952</v>
      </c>
      <c r="E118" s="450">
        <v>396403312</v>
      </c>
      <c r="F118" s="450">
        <v>181851956</v>
      </c>
      <c r="G118" s="450">
        <v>94495911</v>
      </c>
      <c r="H118" s="450">
        <v>38921975</v>
      </c>
    </row>
    <row r="119" spans="1:8" x14ac:dyDescent="0.25">
      <c r="A119" s="449" t="s">
        <v>118</v>
      </c>
      <c r="B119" s="450">
        <v>0</v>
      </c>
      <c r="C119" s="450">
        <v>0</v>
      </c>
      <c r="D119" s="450">
        <v>0</v>
      </c>
      <c r="E119" s="450">
        <v>0</v>
      </c>
      <c r="F119" s="450">
        <v>0</v>
      </c>
      <c r="G119" s="450">
        <v>0</v>
      </c>
      <c r="H119" s="450">
        <v>0</v>
      </c>
    </row>
    <row r="120" spans="1:8" x14ac:dyDescent="0.25">
      <c r="A120" s="449" t="s">
        <v>352</v>
      </c>
      <c r="B120" s="450">
        <v>926569332</v>
      </c>
      <c r="C120" s="450">
        <v>-93301774</v>
      </c>
      <c r="D120" s="450">
        <v>308197952</v>
      </c>
      <c r="E120" s="450">
        <v>396403312</v>
      </c>
      <c r="F120" s="450">
        <v>181851956</v>
      </c>
      <c r="G120" s="450">
        <v>94495911</v>
      </c>
      <c r="H120" s="450">
        <v>38921975</v>
      </c>
    </row>
    <row r="121" spans="1:8" x14ac:dyDescent="0.25">
      <c r="A121" s="449" t="s">
        <v>119</v>
      </c>
      <c r="B121" s="450">
        <v>0</v>
      </c>
      <c r="C121" s="450">
        <v>0</v>
      </c>
      <c r="D121" s="450">
        <v>0</v>
      </c>
      <c r="E121" s="450">
        <v>0</v>
      </c>
      <c r="F121" s="450">
        <v>0</v>
      </c>
      <c r="G121" s="450">
        <v>0</v>
      </c>
      <c r="H121" s="450">
        <v>0</v>
      </c>
    </row>
    <row r="122" spans="1:8" x14ac:dyDescent="0.25">
      <c r="A122" s="449" t="s">
        <v>120</v>
      </c>
      <c r="B122" s="450">
        <v>0</v>
      </c>
      <c r="C122" s="450">
        <v>0</v>
      </c>
      <c r="D122" s="450">
        <v>0</v>
      </c>
      <c r="E122" s="450">
        <v>0</v>
      </c>
      <c r="F122" s="450">
        <v>0</v>
      </c>
      <c r="G122" s="450">
        <v>0</v>
      </c>
      <c r="H122" s="450">
        <v>0</v>
      </c>
    </row>
    <row r="123" spans="1:8" x14ac:dyDescent="0.25">
      <c r="A123" s="449" t="s">
        <v>121</v>
      </c>
      <c r="B123" s="450">
        <v>0</v>
      </c>
      <c r="C123" s="450">
        <v>0</v>
      </c>
      <c r="D123" s="450">
        <v>0</v>
      </c>
      <c r="E123" s="450">
        <v>0</v>
      </c>
      <c r="F123" s="450">
        <v>0</v>
      </c>
      <c r="G123" s="450">
        <v>0</v>
      </c>
      <c r="H123" s="450">
        <v>0</v>
      </c>
    </row>
    <row r="124" spans="1:8" x14ac:dyDescent="0.25">
      <c r="A124" s="449" t="s">
        <v>122</v>
      </c>
      <c r="B124" s="450">
        <v>0</v>
      </c>
      <c r="C124" s="450">
        <v>0</v>
      </c>
      <c r="D124" s="450">
        <v>0</v>
      </c>
      <c r="E124" s="450">
        <v>0</v>
      </c>
      <c r="F124" s="450">
        <v>0</v>
      </c>
      <c r="G124" s="450">
        <v>0</v>
      </c>
      <c r="H124" s="450">
        <v>0</v>
      </c>
    </row>
    <row r="125" spans="1:8" x14ac:dyDescent="0.25">
      <c r="A125" s="449" t="s">
        <v>123</v>
      </c>
      <c r="B125" s="450">
        <v>0</v>
      </c>
      <c r="C125" s="450">
        <v>0</v>
      </c>
      <c r="D125" s="450">
        <v>0</v>
      </c>
      <c r="E125" s="450">
        <v>0</v>
      </c>
      <c r="F125" s="450">
        <v>0</v>
      </c>
      <c r="G125" s="450">
        <v>0</v>
      </c>
      <c r="H125" s="450">
        <v>0</v>
      </c>
    </row>
  </sheetData>
  <mergeCells count="2">
    <mergeCell ref="A1:A2"/>
    <mergeCell ref="B1:B2"/>
  </mergeCells>
  <phoneticPr fontId="4" type="noConversion"/>
  <pageMargins left="0.7" right="0.7" top="0.75" bottom="0.75" header="0.3" footer="0.3"/>
  <pageSetup paperSize="9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A3E641-BE2A-478C-B52C-365B1C24EE9E}">
  <sheetPr>
    <tabColor theme="9" tint="0.59999389629810485"/>
  </sheetPr>
  <dimension ref="A1:F79"/>
  <sheetViews>
    <sheetView workbookViewId="0">
      <selection sqref="A1:A2"/>
    </sheetView>
  </sheetViews>
  <sheetFormatPr defaultRowHeight="12.5" x14ac:dyDescent="0.25"/>
  <cols>
    <col min="1" max="1" width="28.6328125" customWidth="1"/>
    <col min="2" max="2" width="18.453125" customWidth="1"/>
    <col min="3" max="3" width="17.1796875" bestFit="1" customWidth="1"/>
    <col min="4" max="4" width="15.36328125" bestFit="1" customWidth="1"/>
    <col min="5" max="5" width="16.453125" customWidth="1"/>
    <col min="6" max="6" width="15.7265625" customWidth="1"/>
    <col min="7" max="7" width="5.81640625" customWidth="1"/>
  </cols>
  <sheetData>
    <row r="1" spans="1:6" x14ac:dyDescent="0.25">
      <c r="A1" s="525" t="s">
        <v>0</v>
      </c>
      <c r="B1" s="525" t="s">
        <v>1</v>
      </c>
      <c r="C1" s="398" t="s">
        <v>573</v>
      </c>
      <c r="D1" s="398" t="s">
        <v>542</v>
      </c>
      <c r="E1" s="398" t="s">
        <v>543</v>
      </c>
      <c r="F1" s="398" t="s">
        <v>574</v>
      </c>
    </row>
    <row r="2" spans="1:6" x14ac:dyDescent="0.25">
      <c r="A2" s="525" t="s">
        <v>0</v>
      </c>
      <c r="B2" s="525" t="s">
        <v>1</v>
      </c>
      <c r="C2" s="398" t="s">
        <v>517</v>
      </c>
      <c r="D2" s="398" t="s">
        <v>519</v>
      </c>
      <c r="E2" s="398" t="s">
        <v>521</v>
      </c>
      <c r="F2" s="398" t="s">
        <v>575</v>
      </c>
    </row>
    <row r="3" spans="1:6" x14ac:dyDescent="0.25">
      <c r="A3" s="447" t="s">
        <v>281</v>
      </c>
      <c r="B3" s="448">
        <v>-29338440</v>
      </c>
      <c r="C3" s="448">
        <v>-28178422</v>
      </c>
      <c r="D3" s="448">
        <v>-1797970</v>
      </c>
      <c r="E3" s="448">
        <v>7754616</v>
      </c>
      <c r="F3" s="448">
        <v>-7116664</v>
      </c>
    </row>
    <row r="4" spans="1:6" x14ac:dyDescent="0.25">
      <c r="A4" s="447" t="s">
        <v>4</v>
      </c>
      <c r="B4" s="448">
        <v>217994017</v>
      </c>
      <c r="C4" s="448">
        <v>24644361</v>
      </c>
      <c r="D4" s="448">
        <v>42479005</v>
      </c>
      <c r="E4" s="448">
        <v>93529715</v>
      </c>
      <c r="F4" s="448">
        <v>57340936</v>
      </c>
    </row>
    <row r="5" spans="1:6" x14ac:dyDescent="0.25">
      <c r="A5" s="447" t="s">
        <v>5</v>
      </c>
      <c r="B5" s="448">
        <v>21603364</v>
      </c>
      <c r="C5" s="448">
        <v>0</v>
      </c>
      <c r="D5" s="448">
        <v>2777091</v>
      </c>
      <c r="E5" s="448">
        <v>12292273</v>
      </c>
      <c r="F5" s="448">
        <v>6534000</v>
      </c>
    </row>
    <row r="6" spans="1:6" x14ac:dyDescent="0.25">
      <c r="A6" s="447" t="s">
        <v>8</v>
      </c>
      <c r="B6" s="448">
        <v>21603364</v>
      </c>
      <c r="C6" s="448">
        <v>0</v>
      </c>
      <c r="D6" s="448">
        <v>2777091</v>
      </c>
      <c r="E6" s="448">
        <v>12292273</v>
      </c>
      <c r="F6" s="448">
        <v>6534000</v>
      </c>
    </row>
    <row r="7" spans="1:6" x14ac:dyDescent="0.25">
      <c r="A7" s="447" t="s">
        <v>11</v>
      </c>
      <c r="B7" s="448">
        <v>196390653</v>
      </c>
      <c r="C7" s="448">
        <v>24644361</v>
      </c>
      <c r="D7" s="448">
        <v>39701914</v>
      </c>
      <c r="E7" s="448">
        <v>81237442</v>
      </c>
      <c r="F7" s="448">
        <v>50806936</v>
      </c>
    </row>
    <row r="8" spans="1:6" x14ac:dyDescent="0.25">
      <c r="A8" s="447" t="s">
        <v>12</v>
      </c>
      <c r="B8" s="448">
        <v>21447277</v>
      </c>
      <c r="C8" s="448">
        <v>0</v>
      </c>
      <c r="D8" s="448">
        <v>3329090</v>
      </c>
      <c r="E8" s="448">
        <v>9572557</v>
      </c>
      <c r="F8" s="448">
        <v>8545630</v>
      </c>
    </row>
    <row r="9" spans="1:6" x14ac:dyDescent="0.25">
      <c r="A9" s="447" t="s">
        <v>13</v>
      </c>
      <c r="B9" s="448">
        <v>23445000</v>
      </c>
      <c r="C9" s="448">
        <v>23445000</v>
      </c>
      <c r="D9" s="448">
        <v>0</v>
      </c>
      <c r="E9" s="448">
        <v>0</v>
      </c>
      <c r="F9" s="448">
        <v>0</v>
      </c>
    </row>
    <row r="10" spans="1:6" x14ac:dyDescent="0.25">
      <c r="A10" s="447" t="s">
        <v>14</v>
      </c>
      <c r="B10" s="448">
        <v>22600279</v>
      </c>
      <c r="C10" s="448">
        <v>0</v>
      </c>
      <c r="D10" s="448">
        <v>8360962</v>
      </c>
      <c r="E10" s="448">
        <v>6924691</v>
      </c>
      <c r="F10" s="448">
        <v>7314626</v>
      </c>
    </row>
    <row r="11" spans="1:6" x14ac:dyDescent="0.25">
      <c r="A11" s="447" t="s">
        <v>16</v>
      </c>
      <c r="B11" s="448">
        <v>128898097</v>
      </c>
      <c r="C11" s="448">
        <v>1199361</v>
      </c>
      <c r="D11" s="448">
        <v>28011862</v>
      </c>
      <c r="E11" s="448">
        <v>64740194</v>
      </c>
      <c r="F11" s="448">
        <v>34946680</v>
      </c>
    </row>
    <row r="12" spans="1:6" x14ac:dyDescent="0.25">
      <c r="A12" s="447" t="s">
        <v>18</v>
      </c>
      <c r="B12" s="448">
        <v>38673091</v>
      </c>
      <c r="C12" s="448">
        <v>0</v>
      </c>
      <c r="D12" s="448">
        <v>5292091</v>
      </c>
      <c r="E12" s="448">
        <v>23500000</v>
      </c>
      <c r="F12" s="448">
        <v>9881000</v>
      </c>
    </row>
    <row r="13" spans="1:6" x14ac:dyDescent="0.25">
      <c r="A13" s="447" t="s">
        <v>19</v>
      </c>
      <c r="B13" s="448">
        <v>38673091</v>
      </c>
      <c r="C13" s="448">
        <v>0</v>
      </c>
      <c r="D13" s="448">
        <v>5292091</v>
      </c>
      <c r="E13" s="448">
        <v>23500000</v>
      </c>
      <c r="F13" s="448">
        <v>9881000</v>
      </c>
    </row>
    <row r="14" spans="1:6" x14ac:dyDescent="0.25">
      <c r="A14" s="447" t="s">
        <v>20</v>
      </c>
      <c r="B14" s="448">
        <v>179320926</v>
      </c>
      <c r="C14" s="448">
        <v>24644361</v>
      </c>
      <c r="D14" s="448">
        <v>37186914</v>
      </c>
      <c r="E14" s="448">
        <v>70029715</v>
      </c>
      <c r="F14" s="448">
        <v>47459936</v>
      </c>
    </row>
    <row r="15" spans="1:6" x14ac:dyDescent="0.25">
      <c r="A15" s="447" t="s">
        <v>21</v>
      </c>
      <c r="B15" s="448">
        <v>208659366</v>
      </c>
      <c r="C15" s="448">
        <v>52822783</v>
      </c>
      <c r="D15" s="448">
        <v>38984884</v>
      </c>
      <c r="E15" s="448">
        <v>62275099</v>
      </c>
      <c r="F15" s="448">
        <v>54576600</v>
      </c>
    </row>
    <row r="16" spans="1:6" x14ac:dyDescent="0.25">
      <c r="A16" s="447" t="s">
        <v>23</v>
      </c>
      <c r="B16" s="448">
        <v>54993670</v>
      </c>
      <c r="C16" s="448">
        <v>13866490</v>
      </c>
      <c r="D16" s="448">
        <v>14723540</v>
      </c>
      <c r="E16" s="448">
        <v>12067150</v>
      </c>
      <c r="F16" s="448">
        <v>14336490</v>
      </c>
    </row>
    <row r="17" spans="1:6" x14ac:dyDescent="0.25">
      <c r="A17" s="447" t="s">
        <v>24</v>
      </c>
      <c r="B17" s="448">
        <v>10720140</v>
      </c>
      <c r="C17" s="448">
        <v>10720140</v>
      </c>
      <c r="D17" s="448">
        <v>0</v>
      </c>
      <c r="E17" s="448">
        <v>0</v>
      </c>
      <c r="F17" s="448">
        <v>0</v>
      </c>
    </row>
    <row r="18" spans="1:6" x14ac:dyDescent="0.25">
      <c r="A18" s="447" t="s">
        <v>25</v>
      </c>
      <c r="B18" s="448">
        <v>1993190</v>
      </c>
      <c r="C18" s="448">
        <v>1993190</v>
      </c>
      <c r="D18" s="448">
        <v>0</v>
      </c>
      <c r="E18" s="448">
        <v>0</v>
      </c>
      <c r="F18" s="448">
        <v>0</v>
      </c>
    </row>
    <row r="19" spans="1:6" x14ac:dyDescent="0.25">
      <c r="A19" s="447" t="s">
        <v>26</v>
      </c>
      <c r="B19" s="448">
        <v>700000</v>
      </c>
      <c r="C19" s="448">
        <v>700000</v>
      </c>
      <c r="D19" s="448">
        <v>0</v>
      </c>
      <c r="E19" s="448">
        <v>0</v>
      </c>
      <c r="F19" s="448">
        <v>0</v>
      </c>
    </row>
    <row r="20" spans="1:6" x14ac:dyDescent="0.25">
      <c r="A20" s="447" t="s">
        <v>28</v>
      </c>
      <c r="B20" s="448">
        <v>143160</v>
      </c>
      <c r="C20" s="448">
        <v>143160</v>
      </c>
      <c r="D20" s="448">
        <v>0</v>
      </c>
      <c r="E20" s="448">
        <v>0</v>
      </c>
      <c r="F20" s="448">
        <v>0</v>
      </c>
    </row>
    <row r="21" spans="1:6" x14ac:dyDescent="0.25">
      <c r="A21" s="447" t="s">
        <v>29</v>
      </c>
      <c r="B21" s="448">
        <v>310000</v>
      </c>
      <c r="C21" s="448">
        <v>310000</v>
      </c>
      <c r="D21" s="448">
        <v>0</v>
      </c>
      <c r="E21" s="448">
        <v>0</v>
      </c>
      <c r="F21" s="448">
        <v>0</v>
      </c>
    </row>
    <row r="22" spans="1:6" x14ac:dyDescent="0.25">
      <c r="A22" s="447" t="s">
        <v>30</v>
      </c>
      <c r="B22" s="448">
        <v>26629190</v>
      </c>
      <c r="C22" s="448">
        <v>0</v>
      </c>
      <c r="D22" s="448">
        <v>9777060</v>
      </c>
      <c r="E22" s="448">
        <v>9563160</v>
      </c>
      <c r="F22" s="448">
        <v>7288970</v>
      </c>
    </row>
    <row r="23" spans="1:6" x14ac:dyDescent="0.25">
      <c r="A23" s="447" t="s">
        <v>31</v>
      </c>
      <c r="B23" s="448">
        <v>4502820</v>
      </c>
      <c r="C23" s="448">
        <v>0</v>
      </c>
      <c r="D23" s="448">
        <v>1651520</v>
      </c>
      <c r="E23" s="448">
        <v>1618700</v>
      </c>
      <c r="F23" s="448">
        <v>1232600</v>
      </c>
    </row>
    <row r="24" spans="1:6" x14ac:dyDescent="0.25">
      <c r="A24" s="447" t="s">
        <v>33</v>
      </c>
      <c r="B24" s="448">
        <v>1705000</v>
      </c>
      <c r="C24" s="448">
        <v>0</v>
      </c>
      <c r="D24" s="448">
        <v>620000</v>
      </c>
      <c r="E24" s="448">
        <v>620000</v>
      </c>
      <c r="F24" s="448">
        <v>465000</v>
      </c>
    </row>
    <row r="25" spans="1:6" x14ac:dyDescent="0.25">
      <c r="A25" s="447" t="s">
        <v>147</v>
      </c>
      <c r="B25" s="448">
        <v>8024880</v>
      </c>
      <c r="C25" s="448">
        <v>0</v>
      </c>
      <c r="D25" s="448">
        <v>2674960</v>
      </c>
      <c r="E25" s="448">
        <v>0</v>
      </c>
      <c r="F25" s="448">
        <v>5349920</v>
      </c>
    </row>
    <row r="26" spans="1:6" x14ac:dyDescent="0.25">
      <c r="A26" s="447" t="s">
        <v>148</v>
      </c>
      <c r="B26" s="448">
        <v>265290</v>
      </c>
      <c r="C26" s="448">
        <v>0</v>
      </c>
      <c r="D26" s="448">
        <v>0</v>
      </c>
      <c r="E26" s="448">
        <v>265290</v>
      </c>
      <c r="F26" s="448">
        <v>0</v>
      </c>
    </row>
    <row r="27" spans="1:6" x14ac:dyDescent="0.25">
      <c r="A27" s="447" t="s">
        <v>37</v>
      </c>
      <c r="B27" s="448">
        <v>29838510</v>
      </c>
      <c r="C27" s="448">
        <v>14663510</v>
      </c>
      <c r="D27" s="448">
        <v>3775000</v>
      </c>
      <c r="E27" s="448">
        <v>5700000</v>
      </c>
      <c r="F27" s="448">
        <v>5700000</v>
      </c>
    </row>
    <row r="28" spans="1:6" x14ac:dyDescent="0.25">
      <c r="A28" s="447" t="s">
        <v>38</v>
      </c>
      <c r="B28" s="448">
        <v>14663510</v>
      </c>
      <c r="C28" s="448">
        <v>14663510</v>
      </c>
      <c r="D28" s="448">
        <v>0</v>
      </c>
      <c r="E28" s="448">
        <v>0</v>
      </c>
      <c r="F28" s="448">
        <v>0</v>
      </c>
    </row>
    <row r="29" spans="1:6" x14ac:dyDescent="0.25">
      <c r="A29" s="447" t="s">
        <v>39</v>
      </c>
      <c r="B29" s="448">
        <v>14275000</v>
      </c>
      <c r="C29" s="448">
        <v>0</v>
      </c>
      <c r="D29" s="448">
        <v>3575000</v>
      </c>
      <c r="E29" s="448">
        <v>5700000</v>
      </c>
      <c r="F29" s="448">
        <v>5000000</v>
      </c>
    </row>
    <row r="30" spans="1:6" x14ac:dyDescent="0.25">
      <c r="A30" s="447" t="s">
        <v>151</v>
      </c>
      <c r="B30" s="448">
        <v>900000</v>
      </c>
      <c r="C30" s="448">
        <v>0</v>
      </c>
      <c r="D30" s="448">
        <v>200000</v>
      </c>
      <c r="E30" s="448">
        <v>0</v>
      </c>
      <c r="F30" s="448">
        <v>700000</v>
      </c>
    </row>
    <row r="31" spans="1:6" x14ac:dyDescent="0.25">
      <c r="A31" s="447" t="s">
        <v>40</v>
      </c>
      <c r="B31" s="448">
        <v>7929502</v>
      </c>
      <c r="C31" s="448">
        <v>1458110</v>
      </c>
      <c r="D31" s="448">
        <v>2076686</v>
      </c>
      <c r="E31" s="448">
        <v>1828659</v>
      </c>
      <c r="F31" s="448">
        <v>2566047</v>
      </c>
    </row>
    <row r="32" spans="1:6" x14ac:dyDescent="0.25">
      <c r="A32" s="447" t="s">
        <v>41</v>
      </c>
      <c r="B32" s="448">
        <v>7929502</v>
      </c>
      <c r="C32" s="448">
        <v>1458110</v>
      </c>
      <c r="D32" s="448">
        <v>2076686</v>
      </c>
      <c r="E32" s="448">
        <v>1828659</v>
      </c>
      <c r="F32" s="448">
        <v>2566047</v>
      </c>
    </row>
    <row r="33" spans="1:6" x14ac:dyDescent="0.25">
      <c r="A33" s="447" t="s">
        <v>42</v>
      </c>
      <c r="B33" s="448">
        <v>55589694</v>
      </c>
      <c r="C33" s="448">
        <v>1834714</v>
      </c>
      <c r="D33" s="448">
        <v>12540054</v>
      </c>
      <c r="E33" s="448">
        <v>20303010</v>
      </c>
      <c r="F33" s="448">
        <v>20911916</v>
      </c>
    </row>
    <row r="34" spans="1:6" x14ac:dyDescent="0.25">
      <c r="A34" s="447" t="s">
        <v>44</v>
      </c>
      <c r="B34" s="448">
        <v>875924</v>
      </c>
      <c r="C34" s="448">
        <v>191987</v>
      </c>
      <c r="D34" s="448">
        <v>190506</v>
      </c>
      <c r="E34" s="448">
        <v>239862</v>
      </c>
      <c r="F34" s="448">
        <v>253569</v>
      </c>
    </row>
    <row r="35" spans="1:6" x14ac:dyDescent="0.25">
      <c r="A35" s="447" t="s">
        <v>45</v>
      </c>
      <c r="B35" s="448">
        <v>3696730</v>
      </c>
      <c r="C35" s="448">
        <v>679770</v>
      </c>
      <c r="D35" s="448">
        <v>968150</v>
      </c>
      <c r="E35" s="448">
        <v>852520</v>
      </c>
      <c r="F35" s="448">
        <v>1196290</v>
      </c>
    </row>
    <row r="36" spans="1:6" x14ac:dyDescent="0.25">
      <c r="A36" s="447" t="s">
        <v>46</v>
      </c>
      <c r="B36" s="448">
        <v>3331600</v>
      </c>
      <c r="C36" s="448">
        <v>605140</v>
      </c>
      <c r="D36" s="448">
        <v>958150</v>
      </c>
      <c r="E36" s="448">
        <v>1003290</v>
      </c>
      <c r="F36" s="448">
        <v>765020</v>
      </c>
    </row>
    <row r="37" spans="1:6" x14ac:dyDescent="0.25">
      <c r="A37" s="447" t="s">
        <v>47</v>
      </c>
      <c r="B37" s="448">
        <v>1632510</v>
      </c>
      <c r="C37" s="448">
        <v>357817</v>
      </c>
      <c r="D37" s="448">
        <v>355057</v>
      </c>
      <c r="E37" s="448">
        <v>447045</v>
      </c>
      <c r="F37" s="448">
        <v>472591</v>
      </c>
    </row>
    <row r="38" spans="1:6" x14ac:dyDescent="0.25">
      <c r="A38" s="447" t="s">
        <v>48</v>
      </c>
      <c r="B38" s="448">
        <v>1800000</v>
      </c>
      <c r="C38" s="448">
        <v>0</v>
      </c>
      <c r="D38" s="448">
        <v>600000</v>
      </c>
      <c r="E38" s="448">
        <v>900000</v>
      </c>
      <c r="F38" s="448">
        <v>300000</v>
      </c>
    </row>
    <row r="39" spans="1:6" x14ac:dyDescent="0.25">
      <c r="A39" s="447" t="s">
        <v>49</v>
      </c>
      <c r="B39" s="448">
        <v>1260000</v>
      </c>
      <c r="C39" s="448">
        <v>0</v>
      </c>
      <c r="D39" s="448">
        <v>0</v>
      </c>
      <c r="E39" s="448">
        <v>840000</v>
      </c>
      <c r="F39" s="448">
        <v>420000</v>
      </c>
    </row>
    <row r="40" spans="1:6" x14ac:dyDescent="0.25">
      <c r="A40" s="447" t="s">
        <v>60</v>
      </c>
      <c r="B40" s="448">
        <v>42992930</v>
      </c>
      <c r="C40" s="448">
        <v>0</v>
      </c>
      <c r="D40" s="448">
        <v>9468191</v>
      </c>
      <c r="E40" s="448">
        <v>16020293</v>
      </c>
      <c r="F40" s="448">
        <v>17504446</v>
      </c>
    </row>
    <row r="41" spans="1:6" x14ac:dyDescent="0.25">
      <c r="A41" s="447" t="s">
        <v>61</v>
      </c>
      <c r="B41" s="448">
        <v>69400</v>
      </c>
      <c r="C41" s="448">
        <v>0</v>
      </c>
      <c r="D41" s="448">
        <v>0</v>
      </c>
      <c r="E41" s="448">
        <v>0</v>
      </c>
      <c r="F41" s="448">
        <v>69400</v>
      </c>
    </row>
    <row r="42" spans="1:6" x14ac:dyDescent="0.25">
      <c r="A42" s="447" t="s">
        <v>62</v>
      </c>
      <c r="B42" s="448">
        <v>69400</v>
      </c>
      <c r="C42" s="448">
        <v>0</v>
      </c>
      <c r="D42" s="448">
        <v>0</v>
      </c>
      <c r="E42" s="448">
        <v>0</v>
      </c>
      <c r="F42" s="448">
        <v>69400</v>
      </c>
    </row>
    <row r="43" spans="1:6" x14ac:dyDescent="0.25">
      <c r="A43" s="447" t="s">
        <v>63</v>
      </c>
      <c r="B43" s="448">
        <v>70600</v>
      </c>
      <c r="C43" s="448">
        <v>12500</v>
      </c>
      <c r="D43" s="448">
        <v>4000</v>
      </c>
      <c r="E43" s="448">
        <v>38100</v>
      </c>
      <c r="F43" s="448">
        <v>16000</v>
      </c>
    </row>
    <row r="44" spans="1:6" x14ac:dyDescent="0.25">
      <c r="A44" s="447" t="s">
        <v>67</v>
      </c>
      <c r="B44" s="448">
        <v>70600</v>
      </c>
      <c r="C44" s="448">
        <v>12500</v>
      </c>
      <c r="D44" s="448">
        <v>4000</v>
      </c>
      <c r="E44" s="448">
        <v>38100</v>
      </c>
      <c r="F44" s="448">
        <v>16000</v>
      </c>
    </row>
    <row r="45" spans="1:6" x14ac:dyDescent="0.25">
      <c r="A45" s="447" t="s">
        <v>71</v>
      </c>
      <c r="B45" s="448">
        <v>4851000</v>
      </c>
      <c r="C45" s="448">
        <v>539000</v>
      </c>
      <c r="D45" s="448">
        <v>539000</v>
      </c>
      <c r="E45" s="448">
        <v>2695000</v>
      </c>
      <c r="F45" s="448">
        <v>1078000</v>
      </c>
    </row>
    <row r="46" spans="1:6" x14ac:dyDescent="0.25">
      <c r="A46" s="447" t="s">
        <v>72</v>
      </c>
      <c r="B46" s="448">
        <v>4851000</v>
      </c>
      <c r="C46" s="448">
        <v>539000</v>
      </c>
      <c r="D46" s="448">
        <v>539000</v>
      </c>
      <c r="E46" s="448">
        <v>2695000</v>
      </c>
      <c r="F46" s="448">
        <v>1078000</v>
      </c>
    </row>
    <row r="47" spans="1:6" x14ac:dyDescent="0.25">
      <c r="A47" s="447" t="s">
        <v>77</v>
      </c>
      <c r="B47" s="448">
        <v>3208907</v>
      </c>
      <c r="C47" s="448">
        <v>184200</v>
      </c>
      <c r="D47" s="448">
        <v>658950</v>
      </c>
      <c r="E47" s="448">
        <v>1391371</v>
      </c>
      <c r="F47" s="448">
        <v>974386</v>
      </c>
    </row>
    <row r="48" spans="1:6" x14ac:dyDescent="0.25">
      <c r="A48" s="447" t="s">
        <v>78</v>
      </c>
      <c r="B48" s="448">
        <v>328250</v>
      </c>
      <c r="C48" s="448">
        <v>13700</v>
      </c>
      <c r="D48" s="448">
        <v>124400</v>
      </c>
      <c r="E48" s="448">
        <v>190150</v>
      </c>
      <c r="F48" s="448">
        <v>0</v>
      </c>
    </row>
    <row r="49" spans="1:6" x14ac:dyDescent="0.25">
      <c r="A49" s="447" t="s">
        <v>80</v>
      </c>
      <c r="B49" s="448">
        <v>933850</v>
      </c>
      <c r="C49" s="448">
        <v>0</v>
      </c>
      <c r="D49" s="448">
        <v>452575</v>
      </c>
      <c r="E49" s="448">
        <v>0</v>
      </c>
      <c r="F49" s="448">
        <v>481275</v>
      </c>
    </row>
    <row r="50" spans="1:6" x14ac:dyDescent="0.25">
      <c r="A50" s="447" t="s">
        <v>81</v>
      </c>
      <c r="B50" s="448">
        <v>1946807</v>
      </c>
      <c r="C50" s="448">
        <v>170500</v>
      </c>
      <c r="D50" s="448">
        <v>81975</v>
      </c>
      <c r="E50" s="448">
        <v>1201221</v>
      </c>
      <c r="F50" s="448">
        <v>493111</v>
      </c>
    </row>
    <row r="51" spans="1:6" x14ac:dyDescent="0.25">
      <c r="A51" s="447" t="s">
        <v>82</v>
      </c>
      <c r="B51" s="448">
        <v>200500</v>
      </c>
      <c r="C51" s="448">
        <v>200500</v>
      </c>
      <c r="D51" s="448">
        <v>0</v>
      </c>
      <c r="E51" s="448">
        <v>0</v>
      </c>
      <c r="F51" s="448">
        <v>0</v>
      </c>
    </row>
    <row r="52" spans="1:6" x14ac:dyDescent="0.25">
      <c r="A52" s="447" t="s">
        <v>83</v>
      </c>
      <c r="B52" s="448">
        <v>200500</v>
      </c>
      <c r="C52" s="448">
        <v>200500</v>
      </c>
      <c r="D52" s="448">
        <v>0</v>
      </c>
      <c r="E52" s="448">
        <v>0</v>
      </c>
      <c r="F52" s="448">
        <v>0</v>
      </c>
    </row>
    <row r="53" spans="1:6" x14ac:dyDescent="0.25">
      <c r="A53" s="447" t="s">
        <v>87</v>
      </c>
      <c r="B53" s="448">
        <v>5257134</v>
      </c>
      <c r="C53" s="448">
        <v>1271703</v>
      </c>
      <c r="D53" s="448">
        <v>1202105</v>
      </c>
      <c r="E53" s="448">
        <v>1533849</v>
      </c>
      <c r="F53" s="448">
        <v>1249477</v>
      </c>
    </row>
    <row r="54" spans="1:6" x14ac:dyDescent="0.25">
      <c r="A54" s="447" t="s">
        <v>88</v>
      </c>
      <c r="B54" s="448">
        <v>727742</v>
      </c>
      <c r="C54" s="448">
        <v>0</v>
      </c>
      <c r="D54" s="448">
        <v>249913</v>
      </c>
      <c r="E54" s="448">
        <v>229917</v>
      </c>
      <c r="F54" s="448">
        <v>247912</v>
      </c>
    </row>
    <row r="55" spans="1:6" x14ac:dyDescent="0.25">
      <c r="A55" s="447" t="s">
        <v>89</v>
      </c>
      <c r="B55" s="448">
        <v>50546</v>
      </c>
      <c r="C55" s="448">
        <v>50546</v>
      </c>
      <c r="D55" s="448">
        <v>0</v>
      </c>
      <c r="E55" s="448">
        <v>0</v>
      </c>
      <c r="F55" s="448">
        <v>0</v>
      </c>
    </row>
    <row r="56" spans="1:6" x14ac:dyDescent="0.25">
      <c r="A56" s="447" t="s">
        <v>91</v>
      </c>
      <c r="B56" s="448">
        <v>2489122</v>
      </c>
      <c r="C56" s="448">
        <v>748913</v>
      </c>
      <c r="D56" s="448">
        <v>243364</v>
      </c>
      <c r="E56" s="448">
        <v>947748</v>
      </c>
      <c r="F56" s="448">
        <v>549097</v>
      </c>
    </row>
    <row r="57" spans="1:6" x14ac:dyDescent="0.25">
      <c r="A57" s="447" t="s">
        <v>93</v>
      </c>
      <c r="B57" s="448">
        <v>1989724</v>
      </c>
      <c r="C57" s="448">
        <v>472244</v>
      </c>
      <c r="D57" s="448">
        <v>708828</v>
      </c>
      <c r="E57" s="448">
        <v>356184</v>
      </c>
      <c r="F57" s="448">
        <v>452468</v>
      </c>
    </row>
    <row r="58" spans="1:6" x14ac:dyDescent="0.25">
      <c r="A58" s="447" t="s">
        <v>95</v>
      </c>
      <c r="B58" s="448">
        <v>118112</v>
      </c>
      <c r="C58" s="448">
        <v>5456</v>
      </c>
      <c r="D58" s="448">
        <v>89931</v>
      </c>
      <c r="E58" s="448">
        <v>22725</v>
      </c>
      <c r="F58" s="448">
        <v>0</v>
      </c>
    </row>
    <row r="59" spans="1:6" x14ac:dyDescent="0.25">
      <c r="A59" s="447" t="s">
        <v>96</v>
      </c>
      <c r="B59" s="448">
        <v>42240</v>
      </c>
      <c r="C59" s="448">
        <v>0</v>
      </c>
      <c r="D59" s="448">
        <v>42240</v>
      </c>
      <c r="E59" s="448">
        <v>0</v>
      </c>
      <c r="F59" s="448">
        <v>0</v>
      </c>
    </row>
    <row r="60" spans="1:6" x14ac:dyDescent="0.25">
      <c r="A60" s="447" t="s">
        <v>98</v>
      </c>
      <c r="B60" s="448">
        <v>75872</v>
      </c>
      <c r="C60" s="448">
        <v>5456</v>
      </c>
      <c r="D60" s="448">
        <v>47691</v>
      </c>
      <c r="E60" s="448">
        <v>22725</v>
      </c>
      <c r="F60" s="448">
        <v>0</v>
      </c>
    </row>
    <row r="61" spans="1:6" x14ac:dyDescent="0.25">
      <c r="A61" s="447" t="s">
        <v>105</v>
      </c>
      <c r="B61" s="448">
        <v>36192057</v>
      </c>
      <c r="C61" s="448">
        <v>18786600</v>
      </c>
      <c r="D61" s="448">
        <v>1257618</v>
      </c>
      <c r="E61" s="448">
        <v>8472955</v>
      </c>
      <c r="F61" s="448">
        <v>7674884</v>
      </c>
    </row>
    <row r="62" spans="1:6" x14ac:dyDescent="0.25">
      <c r="A62" s="447" t="s">
        <v>108</v>
      </c>
      <c r="B62" s="448">
        <v>22989000</v>
      </c>
      <c r="C62" s="448">
        <v>5970600</v>
      </c>
      <c r="D62" s="448">
        <v>1170000</v>
      </c>
      <c r="E62" s="448">
        <v>8339400</v>
      </c>
      <c r="F62" s="448">
        <v>7509000</v>
      </c>
    </row>
    <row r="63" spans="1:6" x14ac:dyDescent="0.25">
      <c r="A63" s="447" t="s">
        <v>109</v>
      </c>
      <c r="B63" s="448">
        <v>13203057</v>
      </c>
      <c r="C63" s="448">
        <v>12816000</v>
      </c>
      <c r="D63" s="448">
        <v>87618</v>
      </c>
      <c r="E63" s="448">
        <v>133555</v>
      </c>
      <c r="F63" s="448">
        <v>165884</v>
      </c>
    </row>
    <row r="64" spans="1:6" x14ac:dyDescent="0.25">
      <c r="A64" s="447" t="s">
        <v>111</v>
      </c>
      <c r="B64" s="448">
        <v>10340280</v>
      </c>
      <c r="C64" s="448">
        <v>0</v>
      </c>
      <c r="D64" s="448">
        <v>2118000</v>
      </c>
      <c r="E64" s="448">
        <v>8222280</v>
      </c>
      <c r="F64" s="448">
        <v>0</v>
      </c>
    </row>
    <row r="65" spans="1:6" x14ac:dyDescent="0.25">
      <c r="A65" s="447" t="s">
        <v>113</v>
      </c>
      <c r="B65" s="448">
        <v>10340280</v>
      </c>
      <c r="C65" s="448">
        <v>0</v>
      </c>
      <c r="D65" s="448">
        <v>2118000</v>
      </c>
      <c r="E65" s="448">
        <v>8222280</v>
      </c>
      <c r="F65" s="448">
        <v>0</v>
      </c>
    </row>
    <row r="66" spans="1:6" x14ac:dyDescent="0.25">
      <c r="A66" s="447" t="s">
        <v>259</v>
      </c>
      <c r="B66" s="448">
        <v>-29338440</v>
      </c>
      <c r="C66" s="448">
        <v>-28178422</v>
      </c>
      <c r="D66" s="448">
        <v>-1797970</v>
      </c>
      <c r="E66" s="448">
        <v>7754616</v>
      </c>
      <c r="F66" s="448">
        <v>-7116664</v>
      </c>
    </row>
    <row r="67" spans="1:6" x14ac:dyDescent="0.25">
      <c r="A67" s="447" t="s">
        <v>115</v>
      </c>
      <c r="B67" s="448">
        <v>0</v>
      </c>
      <c r="C67" s="448">
        <v>0</v>
      </c>
      <c r="D67" s="448">
        <v>0</v>
      </c>
      <c r="E67" s="448">
        <v>0</v>
      </c>
      <c r="F67" s="448">
        <v>0</v>
      </c>
    </row>
    <row r="68" spans="1:6" x14ac:dyDescent="0.25">
      <c r="A68" s="447" t="s">
        <v>116</v>
      </c>
      <c r="B68" s="448">
        <v>0</v>
      </c>
      <c r="C68" s="448">
        <v>0</v>
      </c>
      <c r="D68" s="448">
        <v>0</v>
      </c>
      <c r="E68" s="448">
        <v>0</v>
      </c>
      <c r="F68" s="448">
        <v>0</v>
      </c>
    </row>
    <row r="69" spans="1:6" x14ac:dyDescent="0.25">
      <c r="A69" s="447" t="s">
        <v>450</v>
      </c>
      <c r="B69" s="448">
        <v>-29338440</v>
      </c>
      <c r="C69" s="448">
        <v>-28178422</v>
      </c>
      <c r="D69" s="448">
        <v>-1797970</v>
      </c>
      <c r="E69" s="448">
        <v>7754616</v>
      </c>
      <c r="F69" s="448">
        <v>-7116664</v>
      </c>
    </row>
    <row r="70" spans="1:6" x14ac:dyDescent="0.25">
      <c r="A70" s="447" t="s">
        <v>451</v>
      </c>
      <c r="B70" s="448">
        <v>-29338440</v>
      </c>
      <c r="C70" s="448">
        <v>-28178422</v>
      </c>
      <c r="D70" s="448">
        <v>-1797970</v>
      </c>
      <c r="E70" s="448">
        <v>7754616</v>
      </c>
      <c r="F70" s="448">
        <v>-7116664</v>
      </c>
    </row>
    <row r="71" spans="1:6" x14ac:dyDescent="0.25">
      <c r="A71" s="447" t="s">
        <v>117</v>
      </c>
      <c r="B71" s="448">
        <v>0</v>
      </c>
      <c r="C71" s="448">
        <v>0</v>
      </c>
      <c r="D71" s="448">
        <v>0</v>
      </c>
      <c r="E71" s="448">
        <v>0</v>
      </c>
      <c r="F71" s="448">
        <v>0</v>
      </c>
    </row>
    <row r="72" spans="1:6" x14ac:dyDescent="0.25">
      <c r="A72" s="447" t="s">
        <v>452</v>
      </c>
      <c r="B72" s="448">
        <v>-29338440</v>
      </c>
      <c r="C72" s="448">
        <v>-28178422</v>
      </c>
      <c r="D72" s="448">
        <v>-1797970</v>
      </c>
      <c r="E72" s="448">
        <v>7754616</v>
      </c>
      <c r="F72" s="448">
        <v>-7116664</v>
      </c>
    </row>
    <row r="73" spans="1:6" x14ac:dyDescent="0.25">
      <c r="A73" s="447" t="s">
        <v>118</v>
      </c>
      <c r="B73" s="448">
        <v>0</v>
      </c>
      <c r="C73" s="448">
        <v>0</v>
      </c>
      <c r="D73" s="448">
        <v>0</v>
      </c>
      <c r="E73" s="448">
        <v>0</v>
      </c>
      <c r="F73" s="448">
        <v>0</v>
      </c>
    </row>
    <row r="74" spans="1:6" x14ac:dyDescent="0.25">
      <c r="A74" s="447" t="s">
        <v>260</v>
      </c>
      <c r="B74" s="448">
        <v>-29338440</v>
      </c>
      <c r="C74" s="448">
        <v>-28178422</v>
      </c>
      <c r="D74" s="448">
        <v>-1797970</v>
      </c>
      <c r="E74" s="448">
        <v>7754616</v>
      </c>
      <c r="F74" s="448">
        <v>-7116664</v>
      </c>
    </row>
    <row r="75" spans="1:6" x14ac:dyDescent="0.25">
      <c r="A75" s="447" t="s">
        <v>119</v>
      </c>
      <c r="B75" s="448">
        <v>0</v>
      </c>
      <c r="C75" s="448">
        <v>0</v>
      </c>
      <c r="D75" s="448">
        <v>0</v>
      </c>
      <c r="E75" s="448">
        <v>0</v>
      </c>
      <c r="F75" s="448">
        <v>0</v>
      </c>
    </row>
    <row r="76" spans="1:6" x14ac:dyDescent="0.25">
      <c r="A76" s="447" t="s">
        <v>120</v>
      </c>
      <c r="B76" s="448">
        <v>0</v>
      </c>
      <c r="C76" s="448">
        <v>0</v>
      </c>
      <c r="D76" s="448">
        <v>0</v>
      </c>
      <c r="E76" s="448">
        <v>0</v>
      </c>
      <c r="F76" s="448">
        <v>0</v>
      </c>
    </row>
    <row r="77" spans="1:6" x14ac:dyDescent="0.25">
      <c r="A77" s="447" t="s">
        <v>121</v>
      </c>
      <c r="B77" s="448">
        <v>0</v>
      </c>
      <c r="C77" s="448">
        <v>0</v>
      </c>
      <c r="D77" s="448">
        <v>0</v>
      </c>
      <c r="E77" s="448">
        <v>0</v>
      </c>
      <c r="F77" s="448">
        <v>0</v>
      </c>
    </row>
    <row r="78" spans="1:6" x14ac:dyDescent="0.25">
      <c r="A78" s="447" t="s">
        <v>122</v>
      </c>
      <c r="B78" s="448">
        <v>0</v>
      </c>
      <c r="C78" s="448">
        <v>0</v>
      </c>
      <c r="D78" s="448">
        <v>0</v>
      </c>
      <c r="E78" s="448">
        <v>0</v>
      </c>
      <c r="F78" s="448">
        <v>0</v>
      </c>
    </row>
    <row r="79" spans="1:6" x14ac:dyDescent="0.25">
      <c r="A79" s="447" t="s">
        <v>123</v>
      </c>
      <c r="B79" s="448">
        <v>0</v>
      </c>
      <c r="C79" s="448">
        <v>0</v>
      </c>
      <c r="D79" s="448">
        <v>0</v>
      </c>
      <c r="E79" s="448">
        <v>0</v>
      </c>
      <c r="F79" s="448">
        <v>0</v>
      </c>
    </row>
  </sheetData>
  <mergeCells count="2">
    <mergeCell ref="A1:A2"/>
    <mergeCell ref="B1:B2"/>
  </mergeCells>
  <phoneticPr fontId="4" type="noConversion"/>
  <pageMargins left="0.7" right="0.7" top="0.75" bottom="0.75" header="0.3" footer="0.3"/>
  <pageSetup paperSize="9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B6E46A-61F5-4018-84B9-EFCFD17AEA4F}">
  <sheetPr>
    <tabColor theme="9" tint="0.59999389629810485"/>
  </sheetPr>
  <dimension ref="A1:O75"/>
  <sheetViews>
    <sheetView workbookViewId="0">
      <selection sqref="A1:A2"/>
    </sheetView>
  </sheetViews>
  <sheetFormatPr defaultRowHeight="12.5" x14ac:dyDescent="0.25"/>
  <cols>
    <col min="1" max="1" width="28.1796875" bestFit="1" customWidth="1"/>
    <col min="2" max="2" width="16.90625" customWidth="1"/>
    <col min="3" max="3" width="17.54296875" customWidth="1"/>
    <col min="4" max="4" width="15.36328125" bestFit="1" customWidth="1"/>
    <col min="5" max="5" width="15.1796875" customWidth="1"/>
  </cols>
  <sheetData>
    <row r="1" spans="1:5" x14ac:dyDescent="0.25">
      <c r="A1" s="525" t="s">
        <v>0</v>
      </c>
      <c r="B1" s="525" t="s">
        <v>1</v>
      </c>
      <c r="C1" s="397" t="s">
        <v>572</v>
      </c>
      <c r="D1" s="397" t="s">
        <v>544</v>
      </c>
      <c r="E1" s="397" t="s">
        <v>545</v>
      </c>
    </row>
    <row r="2" spans="1:5" x14ac:dyDescent="0.25">
      <c r="A2" s="525" t="s">
        <v>0</v>
      </c>
      <c r="B2" s="525" t="s">
        <v>1</v>
      </c>
      <c r="C2" s="397" t="s">
        <v>514</v>
      </c>
      <c r="D2" s="397" t="s">
        <v>525</v>
      </c>
      <c r="E2" s="397" t="s">
        <v>523</v>
      </c>
    </row>
    <row r="3" spans="1:5" x14ac:dyDescent="0.25">
      <c r="A3" s="445" t="s">
        <v>281</v>
      </c>
      <c r="B3" s="446">
        <v>-28613142</v>
      </c>
      <c r="C3" s="446">
        <v>-48396451</v>
      </c>
      <c r="D3" s="446">
        <v>-2934862</v>
      </c>
      <c r="E3" s="446">
        <v>22718171</v>
      </c>
    </row>
    <row r="4" spans="1:5" x14ac:dyDescent="0.25">
      <c r="A4" s="445" t="s">
        <v>4</v>
      </c>
      <c r="B4" s="446">
        <v>109979145</v>
      </c>
      <c r="C4" s="446">
        <v>8009895</v>
      </c>
      <c r="D4" s="446">
        <v>52658314</v>
      </c>
      <c r="E4" s="446">
        <v>49310936</v>
      </c>
    </row>
    <row r="5" spans="1:5" x14ac:dyDescent="0.25">
      <c r="A5" s="445" t="s">
        <v>5</v>
      </c>
      <c r="B5" s="446">
        <v>3765818</v>
      </c>
      <c r="C5" s="446">
        <v>0</v>
      </c>
      <c r="D5" s="446">
        <v>3366636</v>
      </c>
      <c r="E5" s="446">
        <v>399182</v>
      </c>
    </row>
    <row r="6" spans="1:5" x14ac:dyDescent="0.25">
      <c r="A6" s="445" t="s">
        <v>8</v>
      </c>
      <c r="B6" s="446">
        <v>3765818</v>
      </c>
      <c r="C6" s="446">
        <v>0</v>
      </c>
      <c r="D6" s="446">
        <v>3366636</v>
      </c>
      <c r="E6" s="446">
        <v>399182</v>
      </c>
    </row>
    <row r="7" spans="1:5" x14ac:dyDescent="0.25">
      <c r="A7" s="445" t="s">
        <v>11</v>
      </c>
      <c r="B7" s="446">
        <v>106213327</v>
      </c>
      <c r="C7" s="446">
        <v>8009895</v>
      </c>
      <c r="D7" s="446">
        <v>49291678</v>
      </c>
      <c r="E7" s="446">
        <v>48911754</v>
      </c>
    </row>
    <row r="8" spans="1:5" x14ac:dyDescent="0.25">
      <c r="A8" s="445" t="s">
        <v>12</v>
      </c>
      <c r="B8" s="446">
        <v>4585157</v>
      </c>
      <c r="C8" s="446">
        <v>0</v>
      </c>
      <c r="D8" s="446">
        <v>3195710</v>
      </c>
      <c r="E8" s="446">
        <v>1389447</v>
      </c>
    </row>
    <row r="9" spans="1:5" x14ac:dyDescent="0.25">
      <c r="A9" s="445" t="s">
        <v>13</v>
      </c>
      <c r="B9" s="446">
        <v>7405000</v>
      </c>
      <c r="C9" s="446">
        <v>7405000</v>
      </c>
      <c r="D9" s="446">
        <v>0</v>
      </c>
      <c r="E9" s="446">
        <v>0</v>
      </c>
    </row>
    <row r="10" spans="1:5" x14ac:dyDescent="0.25">
      <c r="A10" s="445" t="s">
        <v>14</v>
      </c>
      <c r="B10" s="446">
        <v>16689266</v>
      </c>
      <c r="C10" s="446">
        <v>0</v>
      </c>
      <c r="D10" s="446">
        <v>8270401</v>
      </c>
      <c r="E10" s="446">
        <v>8418865</v>
      </c>
    </row>
    <row r="11" spans="1:5" x14ac:dyDescent="0.25">
      <c r="A11" s="445" t="s">
        <v>16</v>
      </c>
      <c r="B11" s="446">
        <v>77533904</v>
      </c>
      <c r="C11" s="446">
        <v>604895</v>
      </c>
      <c r="D11" s="446">
        <v>37825567</v>
      </c>
      <c r="E11" s="446">
        <v>39103442</v>
      </c>
    </row>
    <row r="12" spans="1:5" x14ac:dyDescent="0.25">
      <c r="A12" s="445" t="s">
        <v>18</v>
      </c>
      <c r="B12" s="446">
        <v>7046546</v>
      </c>
      <c r="C12" s="446">
        <v>0</v>
      </c>
      <c r="D12" s="446">
        <v>6142091</v>
      </c>
      <c r="E12" s="446">
        <v>904455</v>
      </c>
    </row>
    <row r="13" spans="1:5" x14ac:dyDescent="0.25">
      <c r="A13" s="445" t="s">
        <v>19</v>
      </c>
      <c r="B13" s="446">
        <v>7046546</v>
      </c>
      <c r="C13" s="446">
        <v>0</v>
      </c>
      <c r="D13" s="446">
        <v>6142091</v>
      </c>
      <c r="E13" s="446">
        <v>904455</v>
      </c>
    </row>
    <row r="14" spans="1:5" x14ac:dyDescent="0.25">
      <c r="A14" s="445" t="s">
        <v>20</v>
      </c>
      <c r="B14" s="446">
        <v>102932599</v>
      </c>
      <c r="C14" s="446">
        <v>8009895</v>
      </c>
      <c r="D14" s="446">
        <v>46516223</v>
      </c>
      <c r="E14" s="446">
        <v>48406481</v>
      </c>
    </row>
    <row r="15" spans="1:5" x14ac:dyDescent="0.25">
      <c r="A15" s="445" t="s">
        <v>21</v>
      </c>
      <c r="B15" s="446">
        <v>131545741</v>
      </c>
      <c r="C15" s="446">
        <v>56406346</v>
      </c>
      <c r="D15" s="446">
        <v>49451085</v>
      </c>
      <c r="E15" s="446">
        <v>25688310</v>
      </c>
    </row>
    <row r="16" spans="1:5" x14ac:dyDescent="0.25">
      <c r="A16" s="445" t="s">
        <v>23</v>
      </c>
      <c r="B16" s="446">
        <v>34667670</v>
      </c>
      <c r="C16" s="446">
        <v>11767630</v>
      </c>
      <c r="D16" s="446">
        <v>13681400</v>
      </c>
      <c r="E16" s="446">
        <v>9218640</v>
      </c>
    </row>
    <row r="17" spans="1:5" x14ac:dyDescent="0.25">
      <c r="A17" s="445" t="s">
        <v>24</v>
      </c>
      <c r="B17" s="446">
        <v>8933650</v>
      </c>
      <c r="C17" s="446">
        <v>8933650</v>
      </c>
      <c r="D17" s="446">
        <v>0</v>
      </c>
      <c r="E17" s="446">
        <v>0</v>
      </c>
    </row>
    <row r="18" spans="1:5" x14ac:dyDescent="0.25">
      <c r="A18" s="445" t="s">
        <v>25</v>
      </c>
      <c r="B18" s="446">
        <v>1687610</v>
      </c>
      <c r="C18" s="446">
        <v>1687610</v>
      </c>
      <c r="D18" s="446">
        <v>0</v>
      </c>
      <c r="E18" s="446">
        <v>0</v>
      </c>
    </row>
    <row r="19" spans="1:5" x14ac:dyDescent="0.25">
      <c r="A19" s="445" t="s">
        <v>26</v>
      </c>
      <c r="B19" s="446">
        <v>700000</v>
      </c>
      <c r="C19" s="446">
        <v>700000</v>
      </c>
      <c r="D19" s="446">
        <v>0</v>
      </c>
      <c r="E19" s="446">
        <v>0</v>
      </c>
    </row>
    <row r="20" spans="1:5" x14ac:dyDescent="0.25">
      <c r="A20" s="445" t="s">
        <v>27</v>
      </c>
      <c r="B20" s="446">
        <v>136370</v>
      </c>
      <c r="C20" s="446">
        <v>136370</v>
      </c>
      <c r="D20" s="446">
        <v>0</v>
      </c>
      <c r="E20" s="446">
        <v>0</v>
      </c>
    </row>
    <row r="21" spans="1:5" x14ac:dyDescent="0.25">
      <c r="A21" s="445" t="s">
        <v>29</v>
      </c>
      <c r="B21" s="446">
        <v>310000</v>
      </c>
      <c r="C21" s="446">
        <v>310000</v>
      </c>
      <c r="D21" s="446">
        <v>0</v>
      </c>
      <c r="E21" s="446">
        <v>0</v>
      </c>
    </row>
    <row r="22" spans="1:5" x14ac:dyDescent="0.25">
      <c r="A22" s="445" t="s">
        <v>30</v>
      </c>
      <c r="B22" s="446">
        <v>14261970</v>
      </c>
      <c r="C22" s="446">
        <v>0</v>
      </c>
      <c r="D22" s="446">
        <v>8925560</v>
      </c>
      <c r="E22" s="446">
        <v>5336410</v>
      </c>
    </row>
    <row r="23" spans="1:5" x14ac:dyDescent="0.25">
      <c r="A23" s="445" t="s">
        <v>31</v>
      </c>
      <c r="B23" s="446">
        <v>2403150</v>
      </c>
      <c r="C23" s="446">
        <v>0</v>
      </c>
      <c r="D23" s="446">
        <v>1505880</v>
      </c>
      <c r="E23" s="446">
        <v>897270</v>
      </c>
    </row>
    <row r="24" spans="1:5" x14ac:dyDescent="0.25">
      <c r="A24" s="445" t="s">
        <v>33</v>
      </c>
      <c r="B24" s="446">
        <v>865000</v>
      </c>
      <c r="C24" s="446">
        <v>0</v>
      </c>
      <c r="D24" s="446">
        <v>555000</v>
      </c>
      <c r="E24" s="446">
        <v>310000</v>
      </c>
    </row>
    <row r="25" spans="1:5" x14ac:dyDescent="0.25">
      <c r="A25" s="445" t="s">
        <v>146</v>
      </c>
      <c r="B25" s="446">
        <v>20000</v>
      </c>
      <c r="C25" s="446">
        <v>0</v>
      </c>
      <c r="D25" s="446">
        <v>20000</v>
      </c>
      <c r="E25" s="446">
        <v>0</v>
      </c>
    </row>
    <row r="26" spans="1:5" x14ac:dyDescent="0.25">
      <c r="A26" s="445" t="s">
        <v>147</v>
      </c>
      <c r="B26" s="446">
        <v>5349920</v>
      </c>
      <c r="C26" s="446">
        <v>0</v>
      </c>
      <c r="D26" s="446">
        <v>2674960</v>
      </c>
      <c r="E26" s="446">
        <v>2674960</v>
      </c>
    </row>
    <row r="27" spans="1:5" x14ac:dyDescent="0.25">
      <c r="A27" s="445" t="s">
        <v>37</v>
      </c>
      <c r="B27" s="446">
        <v>12289700</v>
      </c>
      <c r="C27" s="446">
        <v>7112520</v>
      </c>
      <c r="D27" s="446">
        <v>4302180</v>
      </c>
      <c r="E27" s="446">
        <v>875000</v>
      </c>
    </row>
    <row r="28" spans="1:5" x14ac:dyDescent="0.25">
      <c r="A28" s="445" t="s">
        <v>38</v>
      </c>
      <c r="B28" s="446">
        <v>7112520</v>
      </c>
      <c r="C28" s="446">
        <v>7112520</v>
      </c>
      <c r="D28" s="446">
        <v>0</v>
      </c>
      <c r="E28" s="446">
        <v>0</v>
      </c>
    </row>
    <row r="29" spans="1:5" x14ac:dyDescent="0.25">
      <c r="A29" s="445" t="s">
        <v>39</v>
      </c>
      <c r="B29" s="446">
        <v>4877180</v>
      </c>
      <c r="C29" s="446">
        <v>0</v>
      </c>
      <c r="D29" s="446">
        <v>4102180</v>
      </c>
      <c r="E29" s="446">
        <v>775000</v>
      </c>
    </row>
    <row r="30" spans="1:5" x14ac:dyDescent="0.25">
      <c r="A30" s="445" t="s">
        <v>151</v>
      </c>
      <c r="B30" s="446">
        <v>300000</v>
      </c>
      <c r="C30" s="446">
        <v>0</v>
      </c>
      <c r="D30" s="446">
        <v>200000</v>
      </c>
      <c r="E30" s="446">
        <v>100000</v>
      </c>
    </row>
    <row r="31" spans="1:5" x14ac:dyDescent="0.25">
      <c r="A31" s="445" t="s">
        <v>40</v>
      </c>
      <c r="B31" s="446">
        <v>4770189</v>
      </c>
      <c r="C31" s="446">
        <v>1182498</v>
      </c>
      <c r="D31" s="446">
        <v>2073104</v>
      </c>
      <c r="E31" s="446">
        <v>1514587</v>
      </c>
    </row>
    <row r="32" spans="1:5" x14ac:dyDescent="0.25">
      <c r="A32" s="445" t="s">
        <v>41</v>
      </c>
      <c r="B32" s="446">
        <v>4770189</v>
      </c>
      <c r="C32" s="446">
        <v>1182498</v>
      </c>
      <c r="D32" s="446">
        <v>2073104</v>
      </c>
      <c r="E32" s="446">
        <v>1514587</v>
      </c>
    </row>
    <row r="33" spans="1:15" x14ac:dyDescent="0.25">
      <c r="A33" s="445" t="s">
        <v>42</v>
      </c>
      <c r="B33" s="446">
        <v>23162608</v>
      </c>
      <c r="C33" s="446">
        <v>1496461</v>
      </c>
      <c r="D33" s="446">
        <v>12978321</v>
      </c>
      <c r="E33" s="446">
        <v>8687826</v>
      </c>
    </row>
    <row r="34" spans="1:15" x14ac:dyDescent="0.25">
      <c r="A34" s="445" t="s">
        <v>44</v>
      </c>
      <c r="B34" s="446">
        <v>422562</v>
      </c>
      <c r="C34" s="446">
        <v>123415</v>
      </c>
      <c r="D34" s="446">
        <v>186914</v>
      </c>
      <c r="E34" s="446">
        <v>112233</v>
      </c>
    </row>
    <row r="35" spans="1:15" x14ac:dyDescent="0.25">
      <c r="A35" s="445" t="s">
        <v>45</v>
      </c>
      <c r="B35" s="446">
        <v>2223860</v>
      </c>
      <c r="C35" s="446">
        <v>551280</v>
      </c>
      <c r="D35" s="446">
        <v>966480</v>
      </c>
      <c r="E35" s="446">
        <v>706100</v>
      </c>
    </row>
    <row r="36" spans="1:15" x14ac:dyDescent="0.25">
      <c r="A36" s="445" t="s">
        <v>46</v>
      </c>
      <c r="B36" s="446">
        <v>2249570</v>
      </c>
      <c r="C36" s="446">
        <v>591750</v>
      </c>
      <c r="D36" s="446">
        <v>1052680</v>
      </c>
      <c r="E36" s="446">
        <v>605140</v>
      </c>
    </row>
    <row r="37" spans="1:15" x14ac:dyDescent="0.25">
      <c r="A37" s="445" t="s">
        <v>47</v>
      </c>
      <c r="B37" s="446">
        <v>787555</v>
      </c>
      <c r="C37" s="446">
        <v>230016</v>
      </c>
      <c r="D37" s="446">
        <v>348364</v>
      </c>
      <c r="E37" s="446">
        <v>209175</v>
      </c>
    </row>
    <row r="38" spans="1:15" x14ac:dyDescent="0.25">
      <c r="A38" s="445" t="s">
        <v>48</v>
      </c>
      <c r="B38" s="446">
        <v>900000</v>
      </c>
      <c r="C38" s="446">
        <v>0</v>
      </c>
      <c r="D38" s="446">
        <v>300000</v>
      </c>
      <c r="E38" s="446">
        <v>600000</v>
      </c>
    </row>
    <row r="39" spans="1:15" x14ac:dyDescent="0.25">
      <c r="A39" s="445" t="s">
        <v>60</v>
      </c>
      <c r="B39" s="446">
        <v>16579061</v>
      </c>
      <c r="C39" s="446">
        <v>0</v>
      </c>
      <c r="D39" s="446">
        <v>10123883</v>
      </c>
      <c r="E39" s="446">
        <v>6455178</v>
      </c>
    </row>
    <row r="40" spans="1:15" x14ac:dyDescent="0.25">
      <c r="A40" s="445" t="s">
        <v>63</v>
      </c>
      <c r="B40" s="446">
        <v>15740</v>
      </c>
      <c r="C40" s="446">
        <v>15740</v>
      </c>
      <c r="D40" s="446">
        <v>0</v>
      </c>
      <c r="E40" s="446">
        <v>0</v>
      </c>
    </row>
    <row r="41" spans="1:15" x14ac:dyDescent="0.25">
      <c r="A41" s="445" t="s">
        <v>67</v>
      </c>
      <c r="B41" s="446">
        <v>15740</v>
      </c>
      <c r="C41" s="446">
        <v>15740</v>
      </c>
      <c r="D41" s="446">
        <v>0</v>
      </c>
      <c r="E41" s="446">
        <v>0</v>
      </c>
    </row>
    <row r="42" spans="1:15" x14ac:dyDescent="0.25">
      <c r="A42" s="445" t="s">
        <v>71</v>
      </c>
      <c r="B42" s="446">
        <v>1617000</v>
      </c>
      <c r="C42" s="446">
        <v>1078000</v>
      </c>
      <c r="D42" s="446">
        <v>0</v>
      </c>
      <c r="E42" s="446">
        <v>539000</v>
      </c>
    </row>
    <row r="43" spans="1:15" x14ac:dyDescent="0.25">
      <c r="A43" s="445" t="s">
        <v>72</v>
      </c>
      <c r="B43" s="446">
        <v>1617000</v>
      </c>
      <c r="C43" s="446">
        <v>1078000</v>
      </c>
      <c r="D43" s="446">
        <v>0</v>
      </c>
      <c r="E43" s="446">
        <v>539000</v>
      </c>
    </row>
    <row r="44" spans="1:15" x14ac:dyDescent="0.25">
      <c r="A44" s="445" t="s">
        <v>77</v>
      </c>
      <c r="B44" s="446">
        <v>814409</v>
      </c>
      <c r="C44" s="446">
        <v>296450</v>
      </c>
      <c r="D44" s="446">
        <v>376635</v>
      </c>
      <c r="E44" s="446">
        <v>141324</v>
      </c>
      <c r="O44" s="278"/>
    </row>
    <row r="45" spans="1:15" x14ac:dyDescent="0.25">
      <c r="A45" s="445" t="s">
        <v>78</v>
      </c>
      <c r="B45" s="446">
        <v>149000</v>
      </c>
      <c r="C45" s="446">
        <v>115000</v>
      </c>
      <c r="D45" s="446">
        <v>32800</v>
      </c>
      <c r="E45" s="446">
        <v>1200</v>
      </c>
    </row>
    <row r="46" spans="1:15" x14ac:dyDescent="0.25">
      <c r="A46" s="445" t="s">
        <v>80</v>
      </c>
      <c r="B46" s="446">
        <v>150000</v>
      </c>
      <c r="C46" s="446">
        <v>0</v>
      </c>
      <c r="D46" s="446">
        <v>150000</v>
      </c>
      <c r="E46" s="446">
        <v>0</v>
      </c>
    </row>
    <row r="47" spans="1:15" x14ac:dyDescent="0.25">
      <c r="A47" s="445" t="s">
        <v>81</v>
      </c>
      <c r="B47" s="446">
        <v>515409</v>
      </c>
      <c r="C47" s="446">
        <v>181450</v>
      </c>
      <c r="D47" s="446">
        <v>193835</v>
      </c>
      <c r="E47" s="446">
        <v>140124</v>
      </c>
    </row>
    <row r="48" spans="1:15" x14ac:dyDescent="0.25">
      <c r="A48" s="445" t="s">
        <v>87</v>
      </c>
      <c r="B48" s="446">
        <v>4672776</v>
      </c>
      <c r="C48" s="446">
        <v>2958206</v>
      </c>
      <c r="D48" s="446">
        <v>1214928</v>
      </c>
      <c r="E48" s="446">
        <v>499642</v>
      </c>
    </row>
    <row r="49" spans="1:5" x14ac:dyDescent="0.25">
      <c r="A49" s="445" t="s">
        <v>88</v>
      </c>
      <c r="B49" s="446">
        <v>235274</v>
      </c>
      <c r="C49" s="446">
        <v>0</v>
      </c>
      <c r="D49" s="446">
        <v>235274</v>
      </c>
      <c r="E49" s="446">
        <v>0</v>
      </c>
    </row>
    <row r="50" spans="1:5" x14ac:dyDescent="0.25">
      <c r="A50" s="445" t="s">
        <v>89</v>
      </c>
      <c r="B50" s="446">
        <v>209045</v>
      </c>
      <c r="C50" s="446">
        <v>209045</v>
      </c>
      <c r="D50" s="446">
        <v>0</v>
      </c>
      <c r="E50" s="446">
        <v>0</v>
      </c>
    </row>
    <row r="51" spans="1:5" x14ac:dyDescent="0.25">
      <c r="A51" s="445" t="s">
        <v>93</v>
      </c>
      <c r="B51" s="446">
        <v>4228457</v>
      </c>
      <c r="C51" s="446">
        <v>2749161</v>
      </c>
      <c r="D51" s="446">
        <v>979654</v>
      </c>
      <c r="E51" s="446">
        <v>499642</v>
      </c>
    </row>
    <row r="52" spans="1:5" x14ac:dyDescent="0.25">
      <c r="A52" s="445" t="s">
        <v>95</v>
      </c>
      <c r="B52" s="446">
        <v>280705</v>
      </c>
      <c r="C52" s="446">
        <v>240541</v>
      </c>
      <c r="D52" s="446">
        <v>8800</v>
      </c>
      <c r="E52" s="446">
        <v>31364</v>
      </c>
    </row>
    <row r="53" spans="1:5" x14ac:dyDescent="0.25">
      <c r="A53" s="445" t="s">
        <v>96</v>
      </c>
      <c r="B53" s="446">
        <v>8800</v>
      </c>
      <c r="C53" s="446">
        <v>0</v>
      </c>
      <c r="D53" s="446">
        <v>8800</v>
      </c>
      <c r="E53" s="446">
        <v>0</v>
      </c>
    </row>
    <row r="54" spans="1:5" x14ac:dyDescent="0.25">
      <c r="A54" s="445" t="s">
        <v>98</v>
      </c>
      <c r="B54" s="446">
        <v>271905</v>
      </c>
      <c r="C54" s="446">
        <v>240541</v>
      </c>
      <c r="D54" s="446">
        <v>0</v>
      </c>
      <c r="E54" s="446">
        <v>31364</v>
      </c>
    </row>
    <row r="55" spans="1:5" x14ac:dyDescent="0.25">
      <c r="A55" s="445" t="s">
        <v>105</v>
      </c>
      <c r="B55" s="446">
        <v>32307680</v>
      </c>
      <c r="C55" s="446">
        <v>28898300</v>
      </c>
      <c r="D55" s="446">
        <v>2548453</v>
      </c>
      <c r="E55" s="446">
        <v>860927</v>
      </c>
    </row>
    <row r="56" spans="1:5" x14ac:dyDescent="0.25">
      <c r="A56" s="445" t="s">
        <v>107</v>
      </c>
      <c r="B56" s="446">
        <v>735000</v>
      </c>
      <c r="C56" s="446">
        <v>735000</v>
      </c>
      <c r="D56" s="446">
        <v>0</v>
      </c>
      <c r="E56" s="446">
        <v>0</v>
      </c>
    </row>
    <row r="57" spans="1:5" x14ac:dyDescent="0.25">
      <c r="A57" s="445" t="s">
        <v>108</v>
      </c>
      <c r="B57" s="446">
        <v>30837700</v>
      </c>
      <c r="C57" s="446">
        <v>27797700</v>
      </c>
      <c r="D57" s="446">
        <v>2200000</v>
      </c>
      <c r="E57" s="446">
        <v>840000</v>
      </c>
    </row>
    <row r="58" spans="1:5" x14ac:dyDescent="0.25">
      <c r="A58" s="445" t="s">
        <v>109</v>
      </c>
      <c r="B58" s="446">
        <v>584980</v>
      </c>
      <c r="C58" s="446">
        <v>215600</v>
      </c>
      <c r="D58" s="446">
        <v>348453</v>
      </c>
      <c r="E58" s="446">
        <v>20927</v>
      </c>
    </row>
    <row r="59" spans="1:5" x14ac:dyDescent="0.25">
      <c r="A59" s="445" t="s">
        <v>110</v>
      </c>
      <c r="B59" s="446">
        <v>150000</v>
      </c>
      <c r="C59" s="446">
        <v>150000</v>
      </c>
      <c r="D59" s="446">
        <v>0</v>
      </c>
      <c r="E59" s="446">
        <v>0</v>
      </c>
    </row>
    <row r="60" spans="1:5" x14ac:dyDescent="0.25">
      <c r="A60" s="445" t="s">
        <v>111</v>
      </c>
      <c r="B60" s="446">
        <v>16947264</v>
      </c>
      <c r="C60" s="446">
        <v>1360000</v>
      </c>
      <c r="D60" s="446">
        <v>12267264</v>
      </c>
      <c r="E60" s="446">
        <v>3320000</v>
      </c>
    </row>
    <row r="61" spans="1:5" x14ac:dyDescent="0.25">
      <c r="A61" s="445" t="s">
        <v>113</v>
      </c>
      <c r="B61" s="446">
        <v>16947264</v>
      </c>
      <c r="C61" s="446">
        <v>1360000</v>
      </c>
      <c r="D61" s="446">
        <v>12267264</v>
      </c>
      <c r="E61" s="446">
        <v>3320000</v>
      </c>
    </row>
    <row r="62" spans="1:5" x14ac:dyDescent="0.25">
      <c r="A62" s="445" t="s">
        <v>259</v>
      </c>
      <c r="B62" s="446">
        <v>-28613142</v>
      </c>
      <c r="C62" s="446">
        <v>-48396451</v>
      </c>
      <c r="D62" s="446">
        <v>-2934862</v>
      </c>
      <c r="E62" s="446">
        <v>22718171</v>
      </c>
    </row>
    <row r="63" spans="1:5" x14ac:dyDescent="0.25">
      <c r="A63" s="445" t="s">
        <v>115</v>
      </c>
      <c r="B63" s="446">
        <v>0</v>
      </c>
      <c r="C63" s="446">
        <v>0</v>
      </c>
      <c r="D63" s="446">
        <v>0</v>
      </c>
      <c r="E63" s="446">
        <v>0</v>
      </c>
    </row>
    <row r="64" spans="1:5" x14ac:dyDescent="0.25">
      <c r="A64" s="445" t="s">
        <v>116</v>
      </c>
      <c r="B64" s="446">
        <v>0</v>
      </c>
      <c r="C64" s="446">
        <v>0</v>
      </c>
      <c r="D64" s="446">
        <v>0</v>
      </c>
      <c r="E64" s="446">
        <v>0</v>
      </c>
    </row>
    <row r="65" spans="1:5" x14ac:dyDescent="0.25">
      <c r="A65" s="445" t="s">
        <v>450</v>
      </c>
      <c r="B65" s="446">
        <v>-28613142</v>
      </c>
      <c r="C65" s="446">
        <v>-48396451</v>
      </c>
      <c r="D65" s="446">
        <v>-2934862</v>
      </c>
      <c r="E65" s="446">
        <v>22718171</v>
      </c>
    </row>
    <row r="66" spans="1:5" x14ac:dyDescent="0.25">
      <c r="A66" s="445" t="s">
        <v>451</v>
      </c>
      <c r="B66" s="446">
        <v>-28613142</v>
      </c>
      <c r="C66" s="446">
        <v>-48396451</v>
      </c>
      <c r="D66" s="446">
        <v>-2934862</v>
      </c>
      <c r="E66" s="446">
        <v>22718171</v>
      </c>
    </row>
    <row r="67" spans="1:5" x14ac:dyDescent="0.25">
      <c r="A67" s="445" t="s">
        <v>117</v>
      </c>
      <c r="B67" s="446">
        <v>0</v>
      </c>
      <c r="C67" s="446">
        <v>0</v>
      </c>
      <c r="D67" s="446">
        <v>0</v>
      </c>
      <c r="E67" s="446">
        <v>0</v>
      </c>
    </row>
    <row r="68" spans="1:5" x14ac:dyDescent="0.25">
      <c r="A68" s="445" t="s">
        <v>452</v>
      </c>
      <c r="B68" s="446">
        <v>-28613142</v>
      </c>
      <c r="C68" s="446">
        <v>-48396451</v>
      </c>
      <c r="D68" s="446">
        <v>-2934862</v>
      </c>
      <c r="E68" s="446">
        <v>22718171</v>
      </c>
    </row>
    <row r="69" spans="1:5" x14ac:dyDescent="0.25">
      <c r="A69" s="445" t="s">
        <v>118</v>
      </c>
      <c r="B69" s="446">
        <v>0</v>
      </c>
      <c r="C69" s="446">
        <v>0</v>
      </c>
      <c r="D69" s="446">
        <v>0</v>
      </c>
      <c r="E69" s="446">
        <v>0</v>
      </c>
    </row>
    <row r="70" spans="1:5" x14ac:dyDescent="0.25">
      <c r="A70" s="445" t="s">
        <v>260</v>
      </c>
      <c r="B70" s="446">
        <v>-28613142</v>
      </c>
      <c r="C70" s="446">
        <v>-48396451</v>
      </c>
      <c r="D70" s="446">
        <v>-2934862</v>
      </c>
      <c r="E70" s="446">
        <v>22718171</v>
      </c>
    </row>
    <row r="71" spans="1:5" x14ac:dyDescent="0.25">
      <c r="A71" s="445" t="s">
        <v>119</v>
      </c>
      <c r="B71" s="446">
        <v>0</v>
      </c>
      <c r="C71" s="446">
        <v>0</v>
      </c>
      <c r="D71" s="446">
        <v>0</v>
      </c>
      <c r="E71" s="446">
        <v>0</v>
      </c>
    </row>
    <row r="72" spans="1:5" x14ac:dyDescent="0.25">
      <c r="A72" s="445" t="s">
        <v>120</v>
      </c>
      <c r="B72" s="446">
        <v>0</v>
      </c>
      <c r="C72" s="446">
        <v>0</v>
      </c>
      <c r="D72" s="446">
        <v>0</v>
      </c>
      <c r="E72" s="446">
        <v>0</v>
      </c>
    </row>
    <row r="73" spans="1:5" x14ac:dyDescent="0.25">
      <c r="A73" s="445" t="s">
        <v>121</v>
      </c>
      <c r="B73" s="446">
        <v>0</v>
      </c>
      <c r="C73" s="446">
        <v>0</v>
      </c>
      <c r="D73" s="446">
        <v>0</v>
      </c>
      <c r="E73" s="446">
        <v>0</v>
      </c>
    </row>
    <row r="74" spans="1:5" x14ac:dyDescent="0.25">
      <c r="A74" s="445" t="s">
        <v>122</v>
      </c>
      <c r="B74" s="446">
        <v>0</v>
      </c>
      <c r="C74" s="446">
        <v>0</v>
      </c>
      <c r="D74" s="446">
        <v>0</v>
      </c>
      <c r="E74" s="446">
        <v>0</v>
      </c>
    </row>
    <row r="75" spans="1:5" x14ac:dyDescent="0.25">
      <c r="A75" s="445" t="s">
        <v>123</v>
      </c>
      <c r="B75" s="446">
        <v>0</v>
      </c>
      <c r="C75" s="446">
        <v>0</v>
      </c>
      <c r="D75" s="446">
        <v>0</v>
      </c>
      <c r="E75" s="446">
        <v>0</v>
      </c>
    </row>
  </sheetData>
  <mergeCells count="2">
    <mergeCell ref="A1:A2"/>
    <mergeCell ref="B1:B2"/>
  </mergeCells>
  <phoneticPr fontId="4" type="noConversion"/>
  <pageMargins left="0.7" right="0.7" top="0.75" bottom="0.75" header="0.3" footer="0.3"/>
  <pageSetup paperSize="9"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985317-F079-4C64-98D4-BC250E5E2038}">
  <sheetPr>
    <tabColor theme="9" tint="0.59999389629810485"/>
  </sheetPr>
  <dimension ref="A1:E71"/>
  <sheetViews>
    <sheetView workbookViewId="0">
      <selection sqref="A1:A2"/>
    </sheetView>
  </sheetViews>
  <sheetFormatPr defaultRowHeight="12.5" x14ac:dyDescent="0.25"/>
  <cols>
    <col min="1" max="1" width="28.1796875" bestFit="1" customWidth="1"/>
    <col min="2" max="2" width="15.81640625" customWidth="1"/>
    <col min="3" max="3" width="18.26953125" customWidth="1"/>
    <col min="4" max="4" width="18.1796875" customWidth="1"/>
    <col min="5" max="5" width="18.54296875" customWidth="1"/>
  </cols>
  <sheetData>
    <row r="1" spans="1:5" x14ac:dyDescent="0.25">
      <c r="A1" s="525" t="s">
        <v>0</v>
      </c>
      <c r="B1" s="525" t="s">
        <v>1</v>
      </c>
      <c r="C1" s="396" t="s">
        <v>571</v>
      </c>
      <c r="D1" s="396" t="s">
        <v>546</v>
      </c>
      <c r="E1" s="396" t="s">
        <v>547</v>
      </c>
    </row>
    <row r="2" spans="1:5" ht="10.5" customHeight="1" x14ac:dyDescent="0.25">
      <c r="A2" s="525" t="s">
        <v>0</v>
      </c>
      <c r="B2" s="525" t="s">
        <v>1</v>
      </c>
      <c r="C2" s="396" t="s">
        <v>511</v>
      </c>
      <c r="D2" s="396" t="s">
        <v>527</v>
      </c>
      <c r="E2" s="396" t="s">
        <v>529</v>
      </c>
    </row>
    <row r="3" spans="1:5" x14ac:dyDescent="0.25">
      <c r="A3" s="443" t="s">
        <v>281</v>
      </c>
      <c r="B3" s="444">
        <v>-25071981</v>
      </c>
      <c r="C3" s="444">
        <v>-18032298</v>
      </c>
      <c r="D3" s="444">
        <v>33632</v>
      </c>
      <c r="E3" s="444">
        <v>-7073315</v>
      </c>
    </row>
    <row r="4" spans="1:5" x14ac:dyDescent="0.25">
      <c r="A4" s="443" t="s">
        <v>4</v>
      </c>
      <c r="B4" s="444">
        <v>168089600</v>
      </c>
      <c r="C4" s="444">
        <v>30584128</v>
      </c>
      <c r="D4" s="444">
        <v>79685236</v>
      </c>
      <c r="E4" s="444">
        <v>57820236</v>
      </c>
    </row>
    <row r="5" spans="1:5" x14ac:dyDescent="0.25">
      <c r="A5" s="443" t="s">
        <v>5</v>
      </c>
      <c r="B5" s="444">
        <v>18047454</v>
      </c>
      <c r="C5" s="444">
        <v>0</v>
      </c>
      <c r="D5" s="444">
        <v>7710909</v>
      </c>
      <c r="E5" s="444">
        <v>10336545</v>
      </c>
    </row>
    <row r="6" spans="1:5" x14ac:dyDescent="0.25">
      <c r="A6" s="443" t="s">
        <v>8</v>
      </c>
      <c r="B6" s="444">
        <v>18047454</v>
      </c>
      <c r="C6" s="444">
        <v>0</v>
      </c>
      <c r="D6" s="444">
        <v>7710909</v>
      </c>
      <c r="E6" s="444">
        <v>10336545</v>
      </c>
    </row>
    <row r="7" spans="1:5" x14ac:dyDescent="0.25">
      <c r="A7" s="443" t="s">
        <v>11</v>
      </c>
      <c r="B7" s="444">
        <v>150042146</v>
      </c>
      <c r="C7" s="444">
        <v>30584128</v>
      </c>
      <c r="D7" s="444">
        <v>71974327</v>
      </c>
      <c r="E7" s="444">
        <v>47483691</v>
      </c>
    </row>
    <row r="8" spans="1:5" x14ac:dyDescent="0.25">
      <c r="A8" s="443" t="s">
        <v>12</v>
      </c>
      <c r="B8" s="444">
        <v>10727837</v>
      </c>
      <c r="C8" s="444">
        <v>0</v>
      </c>
      <c r="D8" s="444">
        <v>4174597</v>
      </c>
      <c r="E8" s="444">
        <v>6553240</v>
      </c>
    </row>
    <row r="9" spans="1:5" x14ac:dyDescent="0.25">
      <c r="A9" s="443" t="s">
        <v>13</v>
      </c>
      <c r="B9" s="444">
        <v>28540000</v>
      </c>
      <c r="C9" s="444">
        <v>28540000</v>
      </c>
      <c r="D9" s="444">
        <v>0</v>
      </c>
      <c r="E9" s="444">
        <v>0</v>
      </c>
    </row>
    <row r="10" spans="1:5" x14ac:dyDescent="0.25">
      <c r="A10" s="443" t="s">
        <v>14</v>
      </c>
      <c r="B10" s="444">
        <v>17856117</v>
      </c>
      <c r="C10" s="444">
        <v>0</v>
      </c>
      <c r="D10" s="444">
        <v>11797027</v>
      </c>
      <c r="E10" s="444">
        <v>6059090</v>
      </c>
    </row>
    <row r="11" spans="1:5" x14ac:dyDescent="0.25">
      <c r="A11" s="443" t="s">
        <v>16</v>
      </c>
      <c r="B11" s="444">
        <v>92918192</v>
      </c>
      <c r="C11" s="444">
        <v>2044128</v>
      </c>
      <c r="D11" s="444">
        <v>56002703</v>
      </c>
      <c r="E11" s="444">
        <v>34871361</v>
      </c>
    </row>
    <row r="12" spans="1:5" x14ac:dyDescent="0.25">
      <c r="A12" s="443" t="s">
        <v>18</v>
      </c>
      <c r="B12" s="444">
        <v>22880454</v>
      </c>
      <c r="C12" s="444">
        <v>0</v>
      </c>
      <c r="D12" s="444">
        <v>11076727</v>
      </c>
      <c r="E12" s="444">
        <v>11803727</v>
      </c>
    </row>
    <row r="13" spans="1:5" x14ac:dyDescent="0.25">
      <c r="A13" s="443" t="s">
        <v>19</v>
      </c>
      <c r="B13" s="444">
        <v>22880454</v>
      </c>
      <c r="C13" s="444">
        <v>0</v>
      </c>
      <c r="D13" s="444">
        <v>11076727</v>
      </c>
      <c r="E13" s="444">
        <v>11803727</v>
      </c>
    </row>
    <row r="14" spans="1:5" x14ac:dyDescent="0.25">
      <c r="A14" s="443" t="s">
        <v>20</v>
      </c>
      <c r="B14" s="444">
        <v>145209146</v>
      </c>
      <c r="C14" s="444">
        <v>30584128</v>
      </c>
      <c r="D14" s="444">
        <v>68608509</v>
      </c>
      <c r="E14" s="444">
        <v>46016509</v>
      </c>
    </row>
    <row r="15" spans="1:5" x14ac:dyDescent="0.25">
      <c r="A15" s="443" t="s">
        <v>21</v>
      </c>
      <c r="B15" s="444">
        <v>170281127</v>
      </c>
      <c r="C15" s="444">
        <v>48616426</v>
      </c>
      <c r="D15" s="444">
        <v>68574877</v>
      </c>
      <c r="E15" s="444">
        <v>53089824</v>
      </c>
    </row>
    <row r="16" spans="1:5" x14ac:dyDescent="0.25">
      <c r="A16" s="443" t="s">
        <v>23</v>
      </c>
      <c r="B16" s="444">
        <v>43190370</v>
      </c>
      <c r="C16" s="444">
        <v>17397090</v>
      </c>
      <c r="D16" s="444">
        <v>11452970</v>
      </c>
      <c r="E16" s="444">
        <v>14340310</v>
      </c>
    </row>
    <row r="17" spans="1:5" x14ac:dyDescent="0.25">
      <c r="A17" s="443" t="s">
        <v>24</v>
      </c>
      <c r="B17" s="444">
        <v>13704020</v>
      </c>
      <c r="C17" s="444">
        <v>13704020</v>
      </c>
      <c r="D17" s="444">
        <v>0</v>
      </c>
      <c r="E17" s="444">
        <v>0</v>
      </c>
    </row>
    <row r="18" spans="1:5" x14ac:dyDescent="0.25">
      <c r="A18" s="443" t="s">
        <v>25</v>
      </c>
      <c r="B18" s="444">
        <v>2528070</v>
      </c>
      <c r="C18" s="444">
        <v>2528070</v>
      </c>
      <c r="D18" s="444">
        <v>0</v>
      </c>
      <c r="E18" s="444">
        <v>0</v>
      </c>
    </row>
    <row r="19" spans="1:5" x14ac:dyDescent="0.25">
      <c r="A19" s="443" t="s">
        <v>26</v>
      </c>
      <c r="B19" s="444">
        <v>700000</v>
      </c>
      <c r="C19" s="444">
        <v>700000</v>
      </c>
      <c r="D19" s="444">
        <v>0</v>
      </c>
      <c r="E19" s="444">
        <v>0</v>
      </c>
    </row>
    <row r="20" spans="1:5" x14ac:dyDescent="0.25">
      <c r="A20" s="443" t="s">
        <v>29</v>
      </c>
      <c r="B20" s="444">
        <v>465000</v>
      </c>
      <c r="C20" s="444">
        <v>465000</v>
      </c>
      <c r="D20" s="444">
        <v>0</v>
      </c>
      <c r="E20" s="444">
        <v>0</v>
      </c>
    </row>
    <row r="21" spans="1:5" x14ac:dyDescent="0.25">
      <c r="A21" s="443" t="s">
        <v>30</v>
      </c>
      <c r="B21" s="444">
        <v>20863380</v>
      </c>
      <c r="C21" s="444">
        <v>0</v>
      </c>
      <c r="D21" s="444">
        <v>9264040</v>
      </c>
      <c r="E21" s="444">
        <v>11599340</v>
      </c>
    </row>
    <row r="22" spans="1:5" x14ac:dyDescent="0.25">
      <c r="A22" s="443" t="s">
        <v>31</v>
      </c>
      <c r="B22" s="444">
        <v>3534900</v>
      </c>
      <c r="C22" s="444">
        <v>0</v>
      </c>
      <c r="D22" s="444">
        <v>1568930</v>
      </c>
      <c r="E22" s="444">
        <v>1965970</v>
      </c>
    </row>
    <row r="23" spans="1:5" x14ac:dyDescent="0.25">
      <c r="A23" s="443" t="s">
        <v>33</v>
      </c>
      <c r="B23" s="444">
        <v>1395000</v>
      </c>
      <c r="C23" s="444">
        <v>0</v>
      </c>
      <c r="D23" s="444">
        <v>620000</v>
      </c>
      <c r="E23" s="444">
        <v>775000</v>
      </c>
    </row>
    <row r="24" spans="1:5" x14ac:dyDescent="0.25">
      <c r="A24" s="443" t="s">
        <v>37</v>
      </c>
      <c r="B24" s="444">
        <v>22611310</v>
      </c>
      <c r="C24" s="444">
        <v>13577610</v>
      </c>
      <c r="D24" s="444">
        <v>4225000</v>
      </c>
      <c r="E24" s="444">
        <v>4808700</v>
      </c>
    </row>
    <row r="25" spans="1:5" x14ac:dyDescent="0.25">
      <c r="A25" s="443" t="s">
        <v>38</v>
      </c>
      <c r="B25" s="444">
        <v>13577610</v>
      </c>
      <c r="C25" s="444">
        <v>13577610</v>
      </c>
      <c r="D25" s="444">
        <v>0</v>
      </c>
      <c r="E25" s="444">
        <v>0</v>
      </c>
    </row>
    <row r="26" spans="1:5" x14ac:dyDescent="0.25">
      <c r="A26" s="443" t="s">
        <v>39</v>
      </c>
      <c r="B26" s="444">
        <v>9033700</v>
      </c>
      <c r="C26" s="444">
        <v>0</v>
      </c>
      <c r="D26" s="444">
        <v>4225000</v>
      </c>
      <c r="E26" s="444">
        <v>4808700</v>
      </c>
    </row>
    <row r="27" spans="1:5" x14ac:dyDescent="0.25">
      <c r="A27" s="443" t="s">
        <v>40</v>
      </c>
      <c r="B27" s="444">
        <v>5199276</v>
      </c>
      <c r="C27" s="444">
        <v>1768041</v>
      </c>
      <c r="D27" s="444">
        <v>1695540</v>
      </c>
      <c r="E27" s="444">
        <v>1735695</v>
      </c>
    </row>
    <row r="28" spans="1:5" x14ac:dyDescent="0.25">
      <c r="A28" s="443" t="s">
        <v>41</v>
      </c>
      <c r="B28" s="444">
        <v>5199276</v>
      </c>
      <c r="C28" s="444">
        <v>1768041</v>
      </c>
      <c r="D28" s="444">
        <v>1695540</v>
      </c>
      <c r="E28" s="444">
        <v>1735695</v>
      </c>
    </row>
    <row r="29" spans="1:5" x14ac:dyDescent="0.25">
      <c r="A29" s="443" t="s">
        <v>42</v>
      </c>
      <c r="B29" s="444">
        <v>50092558</v>
      </c>
      <c r="C29" s="444">
        <v>2289461</v>
      </c>
      <c r="D29" s="444">
        <v>24660114</v>
      </c>
      <c r="E29" s="444">
        <v>23142983</v>
      </c>
    </row>
    <row r="30" spans="1:5" x14ac:dyDescent="0.25">
      <c r="A30" s="443" t="s">
        <v>44</v>
      </c>
      <c r="B30" s="444">
        <v>717238</v>
      </c>
      <c r="C30" s="444">
        <v>202217</v>
      </c>
      <c r="D30" s="444">
        <v>252116</v>
      </c>
      <c r="E30" s="444">
        <v>262905</v>
      </c>
    </row>
    <row r="31" spans="1:5" x14ac:dyDescent="0.25">
      <c r="A31" s="443" t="s">
        <v>45</v>
      </c>
      <c r="B31" s="444">
        <v>2423900</v>
      </c>
      <c r="C31" s="444">
        <v>824260</v>
      </c>
      <c r="D31" s="444">
        <v>790460</v>
      </c>
      <c r="E31" s="444">
        <v>809180</v>
      </c>
    </row>
    <row r="32" spans="1:5" x14ac:dyDescent="0.25">
      <c r="A32" s="443" t="s">
        <v>46</v>
      </c>
      <c r="B32" s="444">
        <v>2000580</v>
      </c>
      <c r="C32" s="444">
        <v>886100</v>
      </c>
      <c r="D32" s="444">
        <v>896600</v>
      </c>
      <c r="E32" s="444">
        <v>217880</v>
      </c>
    </row>
    <row r="33" spans="1:5" x14ac:dyDescent="0.25">
      <c r="A33" s="443" t="s">
        <v>47</v>
      </c>
      <c r="B33" s="444">
        <v>1336761</v>
      </c>
      <c r="C33" s="444">
        <v>376884</v>
      </c>
      <c r="D33" s="444">
        <v>469885</v>
      </c>
      <c r="E33" s="444">
        <v>489992</v>
      </c>
    </row>
    <row r="34" spans="1:5" x14ac:dyDescent="0.25">
      <c r="A34" s="443" t="s">
        <v>48</v>
      </c>
      <c r="B34" s="444">
        <v>900000</v>
      </c>
      <c r="C34" s="444">
        <v>0</v>
      </c>
      <c r="D34" s="444">
        <v>600000</v>
      </c>
      <c r="E34" s="444">
        <v>300000</v>
      </c>
    </row>
    <row r="35" spans="1:5" x14ac:dyDescent="0.25">
      <c r="A35" s="443" t="s">
        <v>60</v>
      </c>
      <c r="B35" s="444">
        <v>42714079</v>
      </c>
      <c r="C35" s="444">
        <v>0</v>
      </c>
      <c r="D35" s="444">
        <v>21651053</v>
      </c>
      <c r="E35" s="444">
        <v>21063026</v>
      </c>
    </row>
    <row r="36" spans="1:5" x14ac:dyDescent="0.25">
      <c r="A36" s="443" t="s">
        <v>61</v>
      </c>
      <c r="B36" s="444">
        <v>254000</v>
      </c>
      <c r="C36" s="444">
        <v>146000</v>
      </c>
      <c r="D36" s="444">
        <v>0</v>
      </c>
      <c r="E36" s="444">
        <v>108000</v>
      </c>
    </row>
    <row r="37" spans="1:5" x14ac:dyDescent="0.25">
      <c r="A37" s="443" t="s">
        <v>62</v>
      </c>
      <c r="B37" s="444">
        <v>108000</v>
      </c>
      <c r="C37" s="444">
        <v>0</v>
      </c>
      <c r="D37" s="444">
        <v>0</v>
      </c>
      <c r="E37" s="444">
        <v>108000</v>
      </c>
    </row>
    <row r="38" spans="1:5" x14ac:dyDescent="0.25">
      <c r="A38" s="443" t="s">
        <v>412</v>
      </c>
      <c r="B38" s="444">
        <v>146000</v>
      </c>
      <c r="C38" s="444">
        <v>146000</v>
      </c>
      <c r="D38" s="444">
        <v>0</v>
      </c>
      <c r="E38" s="444">
        <v>0</v>
      </c>
    </row>
    <row r="39" spans="1:5" x14ac:dyDescent="0.25">
      <c r="A39" s="443" t="s">
        <v>71</v>
      </c>
      <c r="B39" s="444">
        <v>1617000</v>
      </c>
      <c r="C39" s="444">
        <v>539000</v>
      </c>
      <c r="D39" s="444">
        <v>1078000</v>
      </c>
      <c r="E39" s="444">
        <v>0</v>
      </c>
    </row>
    <row r="40" spans="1:5" x14ac:dyDescent="0.25">
      <c r="A40" s="443" t="s">
        <v>72</v>
      </c>
      <c r="B40" s="444">
        <v>1617000</v>
      </c>
      <c r="C40" s="444">
        <v>539000</v>
      </c>
      <c r="D40" s="444">
        <v>1078000</v>
      </c>
      <c r="E40" s="444">
        <v>0</v>
      </c>
    </row>
    <row r="41" spans="1:5" x14ac:dyDescent="0.25">
      <c r="A41" s="443" t="s">
        <v>77</v>
      </c>
      <c r="B41" s="444">
        <v>1951704</v>
      </c>
      <c r="C41" s="444">
        <v>265120</v>
      </c>
      <c r="D41" s="444">
        <v>471884</v>
      </c>
      <c r="E41" s="444">
        <v>1214700</v>
      </c>
    </row>
    <row r="42" spans="1:5" x14ac:dyDescent="0.25">
      <c r="A42" s="443" t="s">
        <v>78</v>
      </c>
      <c r="B42" s="444">
        <v>54950</v>
      </c>
      <c r="C42" s="444">
        <v>54950</v>
      </c>
      <c r="D42" s="444">
        <v>0</v>
      </c>
      <c r="E42" s="444">
        <v>0</v>
      </c>
    </row>
    <row r="43" spans="1:5" x14ac:dyDescent="0.25">
      <c r="A43" s="443" t="s">
        <v>80</v>
      </c>
      <c r="B43" s="444">
        <v>1500700</v>
      </c>
      <c r="C43" s="444">
        <v>0</v>
      </c>
      <c r="D43" s="444">
        <v>286000</v>
      </c>
      <c r="E43" s="444">
        <v>1214700</v>
      </c>
    </row>
    <row r="44" spans="1:5" x14ac:dyDescent="0.25">
      <c r="A44" s="443" t="s">
        <v>81</v>
      </c>
      <c r="B44" s="444">
        <v>396054</v>
      </c>
      <c r="C44" s="444">
        <v>210170</v>
      </c>
      <c r="D44" s="444">
        <v>185884</v>
      </c>
      <c r="E44" s="444">
        <v>0</v>
      </c>
    </row>
    <row r="45" spans="1:5" x14ac:dyDescent="0.25">
      <c r="A45" s="443" t="s">
        <v>82</v>
      </c>
      <c r="B45" s="444">
        <v>75000</v>
      </c>
      <c r="C45" s="444">
        <v>75000</v>
      </c>
      <c r="D45" s="444">
        <v>0</v>
      </c>
      <c r="E45" s="444">
        <v>0</v>
      </c>
    </row>
    <row r="46" spans="1:5" x14ac:dyDescent="0.25">
      <c r="A46" s="443" t="s">
        <v>83</v>
      </c>
      <c r="B46" s="444">
        <v>75000</v>
      </c>
      <c r="C46" s="444">
        <v>75000</v>
      </c>
      <c r="D46" s="444">
        <v>0</v>
      </c>
      <c r="E46" s="444">
        <v>0</v>
      </c>
    </row>
    <row r="47" spans="1:5" x14ac:dyDescent="0.25">
      <c r="A47" s="443" t="s">
        <v>87</v>
      </c>
      <c r="B47" s="444">
        <v>1946782</v>
      </c>
      <c r="C47" s="444">
        <v>876104</v>
      </c>
      <c r="D47" s="444">
        <v>718952</v>
      </c>
      <c r="E47" s="444">
        <v>351726</v>
      </c>
    </row>
    <row r="48" spans="1:5" x14ac:dyDescent="0.25">
      <c r="A48" s="443" t="s">
        <v>88</v>
      </c>
      <c r="B48" s="444">
        <v>479918</v>
      </c>
      <c r="C48" s="444">
        <v>479918</v>
      </c>
      <c r="D48" s="444">
        <v>0</v>
      </c>
      <c r="E48" s="444">
        <v>0</v>
      </c>
    </row>
    <row r="49" spans="1:5" x14ac:dyDescent="0.25">
      <c r="A49" s="443" t="s">
        <v>89</v>
      </c>
      <c r="B49" s="444">
        <v>239911</v>
      </c>
      <c r="C49" s="444">
        <v>239911</v>
      </c>
      <c r="D49" s="444">
        <v>0</v>
      </c>
      <c r="E49" s="444">
        <v>0</v>
      </c>
    </row>
    <row r="50" spans="1:5" x14ac:dyDescent="0.25">
      <c r="A50" s="443" t="s">
        <v>93</v>
      </c>
      <c r="B50" s="444">
        <v>1226953</v>
      </c>
      <c r="C50" s="444">
        <v>156275</v>
      </c>
      <c r="D50" s="444">
        <v>718952</v>
      </c>
      <c r="E50" s="444">
        <v>351726</v>
      </c>
    </row>
    <row r="51" spans="1:5" x14ac:dyDescent="0.25">
      <c r="A51" s="443" t="s">
        <v>95</v>
      </c>
      <c r="B51" s="444">
        <v>39090</v>
      </c>
      <c r="C51" s="444">
        <v>0</v>
      </c>
      <c r="D51" s="444">
        <v>39090</v>
      </c>
      <c r="E51" s="444">
        <v>0</v>
      </c>
    </row>
    <row r="52" spans="1:5" x14ac:dyDescent="0.25">
      <c r="A52" s="443" t="s">
        <v>96</v>
      </c>
      <c r="B52" s="444">
        <v>39090</v>
      </c>
      <c r="C52" s="444">
        <v>0</v>
      </c>
      <c r="D52" s="444">
        <v>39090</v>
      </c>
      <c r="E52" s="444">
        <v>0</v>
      </c>
    </row>
    <row r="53" spans="1:5" x14ac:dyDescent="0.25">
      <c r="A53" s="443" t="s">
        <v>105</v>
      </c>
      <c r="B53" s="444">
        <v>13536527</v>
      </c>
      <c r="C53" s="444">
        <v>11683000</v>
      </c>
      <c r="D53" s="444">
        <v>1853527</v>
      </c>
      <c r="E53" s="444">
        <v>0</v>
      </c>
    </row>
    <row r="54" spans="1:5" x14ac:dyDescent="0.25">
      <c r="A54" s="443" t="s">
        <v>108</v>
      </c>
      <c r="B54" s="444">
        <v>13053000</v>
      </c>
      <c r="C54" s="444">
        <v>11253000</v>
      </c>
      <c r="D54" s="444">
        <v>1800000</v>
      </c>
      <c r="E54" s="444">
        <v>0</v>
      </c>
    </row>
    <row r="55" spans="1:5" x14ac:dyDescent="0.25">
      <c r="A55" s="443" t="s">
        <v>109</v>
      </c>
      <c r="B55" s="444">
        <v>483527</v>
      </c>
      <c r="C55" s="444">
        <v>430000</v>
      </c>
      <c r="D55" s="444">
        <v>53527</v>
      </c>
      <c r="E55" s="444">
        <v>0</v>
      </c>
    </row>
    <row r="56" spans="1:5" x14ac:dyDescent="0.25">
      <c r="A56" s="443" t="s">
        <v>111</v>
      </c>
      <c r="B56" s="444">
        <v>29767510</v>
      </c>
      <c r="C56" s="444">
        <v>0</v>
      </c>
      <c r="D56" s="444">
        <v>22379800</v>
      </c>
      <c r="E56" s="444">
        <v>7387710</v>
      </c>
    </row>
    <row r="57" spans="1:5" x14ac:dyDescent="0.25">
      <c r="A57" s="443" t="s">
        <v>113</v>
      </c>
      <c r="B57" s="444">
        <v>29767510</v>
      </c>
      <c r="C57" s="444">
        <v>0</v>
      </c>
      <c r="D57" s="444">
        <v>22379800</v>
      </c>
      <c r="E57" s="444">
        <v>7387710</v>
      </c>
    </row>
    <row r="58" spans="1:5" x14ac:dyDescent="0.25">
      <c r="A58" s="443" t="s">
        <v>259</v>
      </c>
      <c r="B58" s="444">
        <v>-25071981</v>
      </c>
      <c r="C58" s="444">
        <v>-18032298</v>
      </c>
      <c r="D58" s="444">
        <v>33632</v>
      </c>
      <c r="E58" s="444">
        <v>-7073315</v>
      </c>
    </row>
    <row r="59" spans="1:5" x14ac:dyDescent="0.25">
      <c r="A59" s="443" t="s">
        <v>115</v>
      </c>
      <c r="B59" s="444">
        <v>0</v>
      </c>
      <c r="C59" s="444">
        <v>0</v>
      </c>
      <c r="D59" s="444">
        <v>0</v>
      </c>
      <c r="E59" s="444">
        <v>0</v>
      </c>
    </row>
    <row r="60" spans="1:5" x14ac:dyDescent="0.25">
      <c r="A60" s="443" t="s">
        <v>116</v>
      </c>
      <c r="B60" s="444">
        <v>0</v>
      </c>
      <c r="C60" s="444">
        <v>0</v>
      </c>
      <c r="D60" s="444">
        <v>0</v>
      </c>
      <c r="E60" s="444">
        <v>0</v>
      </c>
    </row>
    <row r="61" spans="1:5" x14ac:dyDescent="0.25">
      <c r="A61" s="443" t="s">
        <v>450</v>
      </c>
      <c r="B61" s="444">
        <v>-25071981</v>
      </c>
      <c r="C61" s="444">
        <v>-18032298</v>
      </c>
      <c r="D61" s="444">
        <v>33632</v>
      </c>
      <c r="E61" s="444">
        <v>-7073315</v>
      </c>
    </row>
    <row r="62" spans="1:5" x14ac:dyDescent="0.25">
      <c r="A62" s="443" t="s">
        <v>451</v>
      </c>
      <c r="B62" s="444">
        <v>-25071981</v>
      </c>
      <c r="C62" s="444">
        <v>-18032298</v>
      </c>
      <c r="D62" s="444">
        <v>33632</v>
      </c>
      <c r="E62" s="444">
        <v>-7073315</v>
      </c>
    </row>
    <row r="63" spans="1:5" x14ac:dyDescent="0.25">
      <c r="A63" s="443" t="s">
        <v>117</v>
      </c>
      <c r="B63" s="444">
        <v>0</v>
      </c>
      <c r="C63" s="444">
        <v>0</v>
      </c>
      <c r="D63" s="444">
        <v>0</v>
      </c>
      <c r="E63" s="444">
        <v>0</v>
      </c>
    </row>
    <row r="64" spans="1:5" x14ac:dyDescent="0.25">
      <c r="A64" s="443" t="s">
        <v>452</v>
      </c>
      <c r="B64" s="444">
        <v>-25071981</v>
      </c>
      <c r="C64" s="444">
        <v>-18032298</v>
      </c>
      <c r="D64" s="444">
        <v>33632</v>
      </c>
      <c r="E64" s="444">
        <v>-7073315</v>
      </c>
    </row>
    <row r="65" spans="1:5" x14ac:dyDescent="0.25">
      <c r="A65" s="443" t="s">
        <v>118</v>
      </c>
      <c r="B65" s="444">
        <v>0</v>
      </c>
      <c r="C65" s="444">
        <v>0</v>
      </c>
      <c r="D65" s="444">
        <v>0</v>
      </c>
      <c r="E65" s="444">
        <v>0</v>
      </c>
    </row>
    <row r="66" spans="1:5" x14ac:dyDescent="0.25">
      <c r="A66" s="443" t="s">
        <v>260</v>
      </c>
      <c r="B66" s="444">
        <v>-25071981</v>
      </c>
      <c r="C66" s="444">
        <v>-18032298</v>
      </c>
      <c r="D66" s="444">
        <v>33632</v>
      </c>
      <c r="E66" s="444">
        <v>-7073315</v>
      </c>
    </row>
    <row r="67" spans="1:5" x14ac:dyDescent="0.25">
      <c r="A67" s="443" t="s">
        <v>119</v>
      </c>
      <c r="B67" s="444">
        <v>0</v>
      </c>
      <c r="C67" s="444">
        <v>0</v>
      </c>
      <c r="D67" s="444">
        <v>0</v>
      </c>
      <c r="E67" s="444">
        <v>0</v>
      </c>
    </row>
    <row r="68" spans="1:5" x14ac:dyDescent="0.25">
      <c r="A68" s="443" t="s">
        <v>120</v>
      </c>
      <c r="B68" s="444">
        <v>0</v>
      </c>
      <c r="C68" s="444">
        <v>0</v>
      </c>
      <c r="D68" s="444">
        <v>0</v>
      </c>
      <c r="E68" s="444">
        <v>0</v>
      </c>
    </row>
    <row r="69" spans="1:5" x14ac:dyDescent="0.25">
      <c r="A69" s="443" t="s">
        <v>121</v>
      </c>
      <c r="B69" s="444">
        <v>0</v>
      </c>
      <c r="C69" s="444">
        <v>0</v>
      </c>
      <c r="D69" s="444">
        <v>0</v>
      </c>
      <c r="E69" s="444">
        <v>0</v>
      </c>
    </row>
    <row r="70" spans="1:5" x14ac:dyDescent="0.25">
      <c r="A70" s="443" t="s">
        <v>122</v>
      </c>
      <c r="B70" s="444">
        <v>0</v>
      </c>
      <c r="C70" s="444">
        <v>0</v>
      </c>
      <c r="D70" s="444">
        <v>0</v>
      </c>
      <c r="E70" s="444">
        <v>0</v>
      </c>
    </row>
    <row r="71" spans="1:5" x14ac:dyDescent="0.25">
      <c r="A71" s="443" t="s">
        <v>123</v>
      </c>
      <c r="B71" s="444">
        <v>0</v>
      </c>
      <c r="C71" s="444">
        <v>0</v>
      </c>
      <c r="D71" s="444">
        <v>0</v>
      </c>
      <c r="E71" s="444">
        <v>0</v>
      </c>
    </row>
  </sheetData>
  <mergeCells count="2">
    <mergeCell ref="A1:A2"/>
    <mergeCell ref="B1:B2"/>
  </mergeCells>
  <phoneticPr fontId="4" type="noConversion"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BDA488-1B7D-4026-9F1A-B9952F285574}">
  <sheetPr>
    <tabColor theme="9" tint="0.59999389629810485"/>
  </sheetPr>
  <dimension ref="A1:F87"/>
  <sheetViews>
    <sheetView workbookViewId="0">
      <selection sqref="A1:A2"/>
    </sheetView>
  </sheetViews>
  <sheetFormatPr defaultRowHeight="12.5" x14ac:dyDescent="0.25"/>
  <cols>
    <col min="1" max="1" width="28.1796875" bestFit="1" customWidth="1"/>
    <col min="2" max="2" width="19.81640625" customWidth="1"/>
    <col min="3" max="3" width="20.26953125" customWidth="1"/>
    <col min="4" max="4" width="21.1796875" customWidth="1"/>
    <col min="5" max="5" width="25.54296875" customWidth="1"/>
    <col min="6" max="6" width="17.6328125" customWidth="1"/>
  </cols>
  <sheetData>
    <row r="1" spans="1:6" x14ac:dyDescent="0.25">
      <c r="A1" s="525" t="s">
        <v>0</v>
      </c>
      <c r="B1" s="525" t="s">
        <v>1</v>
      </c>
      <c r="C1" s="395" t="s">
        <v>570</v>
      </c>
      <c r="D1" s="395" t="s">
        <v>553</v>
      </c>
      <c r="E1" s="395" t="s">
        <v>548</v>
      </c>
      <c r="F1" s="395" t="s">
        <v>549</v>
      </c>
    </row>
    <row r="2" spans="1:6" x14ac:dyDescent="0.25">
      <c r="A2" s="525" t="s">
        <v>0</v>
      </c>
      <c r="B2" s="525" t="s">
        <v>1</v>
      </c>
      <c r="C2" s="395" t="s">
        <v>508</v>
      </c>
      <c r="D2" s="395" t="s">
        <v>554</v>
      </c>
      <c r="E2" s="395" t="s">
        <v>532</v>
      </c>
      <c r="F2" s="395" t="s">
        <v>534</v>
      </c>
    </row>
    <row r="3" spans="1:6" x14ac:dyDescent="0.25">
      <c r="A3" s="441" t="s">
        <v>281</v>
      </c>
      <c r="B3" s="442">
        <v>-66108561</v>
      </c>
      <c r="C3" s="442">
        <v>-63748138</v>
      </c>
      <c r="D3" s="442">
        <v>-4791530</v>
      </c>
      <c r="E3" s="442">
        <v>-6731119</v>
      </c>
      <c r="F3" s="442">
        <v>9162226</v>
      </c>
    </row>
    <row r="4" spans="1:6" x14ac:dyDescent="0.25">
      <c r="A4" s="441" t="s">
        <v>4</v>
      </c>
      <c r="B4" s="442">
        <v>175471818</v>
      </c>
      <c r="C4" s="442">
        <v>20304642</v>
      </c>
      <c r="D4" s="442">
        <v>29597912</v>
      </c>
      <c r="E4" s="442">
        <v>32945912</v>
      </c>
      <c r="F4" s="442">
        <v>92623352</v>
      </c>
    </row>
    <row r="5" spans="1:6" x14ac:dyDescent="0.25">
      <c r="A5" s="441" t="s">
        <v>5</v>
      </c>
      <c r="B5" s="442">
        <v>15220363</v>
      </c>
      <c r="C5" s="442">
        <v>0</v>
      </c>
      <c r="D5" s="442">
        <v>4632182</v>
      </c>
      <c r="E5" s="442">
        <v>3155636</v>
      </c>
      <c r="F5" s="442">
        <v>7432545</v>
      </c>
    </row>
    <row r="6" spans="1:6" x14ac:dyDescent="0.25">
      <c r="A6" s="441" t="s">
        <v>8</v>
      </c>
      <c r="B6" s="442">
        <v>15220363</v>
      </c>
      <c r="C6" s="442">
        <v>0</v>
      </c>
      <c r="D6" s="442">
        <v>4632182</v>
      </c>
      <c r="E6" s="442">
        <v>3155636</v>
      </c>
      <c r="F6" s="442">
        <v>7432545</v>
      </c>
    </row>
    <row r="7" spans="1:6" x14ac:dyDescent="0.25">
      <c r="A7" s="441" t="s">
        <v>11</v>
      </c>
      <c r="B7" s="442">
        <v>160251455</v>
      </c>
      <c r="C7" s="442">
        <v>20304642</v>
      </c>
      <c r="D7" s="442">
        <v>24965730</v>
      </c>
      <c r="E7" s="442">
        <v>29790276</v>
      </c>
      <c r="F7" s="442">
        <v>85190807</v>
      </c>
    </row>
    <row r="8" spans="1:6" x14ac:dyDescent="0.25">
      <c r="A8" s="441" t="s">
        <v>12</v>
      </c>
      <c r="B8" s="442">
        <v>13280473</v>
      </c>
      <c r="C8" s="442">
        <v>0</v>
      </c>
      <c r="D8" s="442">
        <v>3566105</v>
      </c>
      <c r="E8" s="442">
        <v>2205522</v>
      </c>
      <c r="F8" s="442">
        <v>7508846</v>
      </c>
    </row>
    <row r="9" spans="1:6" x14ac:dyDescent="0.25">
      <c r="A9" s="441" t="s">
        <v>13</v>
      </c>
      <c r="B9" s="442">
        <v>10925000</v>
      </c>
      <c r="C9" s="442">
        <v>10925000</v>
      </c>
      <c r="D9" s="442">
        <v>0</v>
      </c>
      <c r="E9" s="442">
        <v>0</v>
      </c>
      <c r="F9" s="442">
        <v>0</v>
      </c>
    </row>
    <row r="10" spans="1:6" x14ac:dyDescent="0.25">
      <c r="A10" s="441" t="s">
        <v>14</v>
      </c>
      <c r="B10" s="442">
        <v>27561263</v>
      </c>
      <c r="C10" s="442">
        <v>0</v>
      </c>
      <c r="D10" s="442">
        <v>9743345</v>
      </c>
      <c r="E10" s="442">
        <v>5354871</v>
      </c>
      <c r="F10" s="442">
        <v>12463047</v>
      </c>
    </row>
    <row r="11" spans="1:6" x14ac:dyDescent="0.25">
      <c r="A11" s="441" t="s">
        <v>16</v>
      </c>
      <c r="B11" s="442">
        <v>108484719</v>
      </c>
      <c r="C11" s="442">
        <v>9379642</v>
      </c>
      <c r="D11" s="442">
        <v>11656280</v>
      </c>
      <c r="E11" s="442">
        <v>22229883</v>
      </c>
      <c r="F11" s="442">
        <v>65218914</v>
      </c>
    </row>
    <row r="12" spans="1:6" x14ac:dyDescent="0.25">
      <c r="A12" s="441" t="s">
        <v>18</v>
      </c>
      <c r="B12" s="442">
        <v>23437546</v>
      </c>
      <c r="C12" s="442">
        <v>0</v>
      </c>
      <c r="D12" s="442">
        <v>6917182</v>
      </c>
      <c r="E12" s="442">
        <v>4047909</v>
      </c>
      <c r="F12" s="442">
        <v>12472455</v>
      </c>
    </row>
    <row r="13" spans="1:6" x14ac:dyDescent="0.25">
      <c r="A13" s="441" t="s">
        <v>19</v>
      </c>
      <c r="B13" s="442">
        <v>23437546</v>
      </c>
      <c r="C13" s="442">
        <v>0</v>
      </c>
      <c r="D13" s="442">
        <v>6917182</v>
      </c>
      <c r="E13" s="442">
        <v>4047909</v>
      </c>
      <c r="F13" s="442">
        <v>12472455</v>
      </c>
    </row>
    <row r="14" spans="1:6" x14ac:dyDescent="0.25">
      <c r="A14" s="441" t="s">
        <v>20</v>
      </c>
      <c r="B14" s="442">
        <v>152034272</v>
      </c>
      <c r="C14" s="442">
        <v>20304642</v>
      </c>
      <c r="D14" s="442">
        <v>22680730</v>
      </c>
      <c r="E14" s="442">
        <v>28898003</v>
      </c>
      <c r="F14" s="442">
        <v>80150897</v>
      </c>
    </row>
    <row r="15" spans="1:6" x14ac:dyDescent="0.25">
      <c r="A15" s="441" t="s">
        <v>21</v>
      </c>
      <c r="B15" s="442">
        <v>218142833</v>
      </c>
      <c r="C15" s="442">
        <v>84052780</v>
      </c>
      <c r="D15" s="442">
        <v>27472260</v>
      </c>
      <c r="E15" s="442">
        <v>35629122</v>
      </c>
      <c r="F15" s="442">
        <v>70988671</v>
      </c>
    </row>
    <row r="16" spans="1:6" x14ac:dyDescent="0.25">
      <c r="A16" s="441" t="s">
        <v>23</v>
      </c>
      <c r="B16" s="442">
        <v>57428783</v>
      </c>
      <c r="C16" s="442">
        <v>12593520</v>
      </c>
      <c r="D16" s="442">
        <v>13290533</v>
      </c>
      <c r="E16" s="442">
        <v>8879740</v>
      </c>
      <c r="F16" s="442">
        <v>22664990</v>
      </c>
    </row>
    <row r="17" spans="1:6" x14ac:dyDescent="0.25">
      <c r="A17" s="441" t="s">
        <v>24</v>
      </c>
      <c r="B17" s="442">
        <v>4749640</v>
      </c>
      <c r="C17" s="442">
        <v>4749640</v>
      </c>
      <c r="D17" s="442">
        <v>0</v>
      </c>
      <c r="E17" s="442">
        <v>0</v>
      </c>
      <c r="F17" s="442">
        <v>0</v>
      </c>
    </row>
    <row r="18" spans="1:6" x14ac:dyDescent="0.25">
      <c r="A18" s="441" t="s">
        <v>25</v>
      </c>
      <c r="B18" s="442">
        <v>947440</v>
      </c>
      <c r="C18" s="442">
        <v>947440</v>
      </c>
      <c r="D18" s="442">
        <v>0</v>
      </c>
      <c r="E18" s="442">
        <v>0</v>
      </c>
      <c r="F18" s="442">
        <v>0</v>
      </c>
    </row>
    <row r="19" spans="1:6" x14ac:dyDescent="0.25">
      <c r="A19" s="441" t="s">
        <v>26</v>
      </c>
      <c r="B19" s="442">
        <v>700000</v>
      </c>
      <c r="C19" s="442">
        <v>700000</v>
      </c>
      <c r="D19" s="442">
        <v>0</v>
      </c>
      <c r="E19" s="442">
        <v>0</v>
      </c>
      <c r="F19" s="442">
        <v>0</v>
      </c>
    </row>
    <row r="20" spans="1:6" x14ac:dyDescent="0.25">
      <c r="A20" s="441" t="s">
        <v>29</v>
      </c>
      <c r="B20" s="442">
        <v>155000</v>
      </c>
      <c r="C20" s="442">
        <v>155000</v>
      </c>
      <c r="D20" s="442">
        <v>0</v>
      </c>
      <c r="E20" s="442">
        <v>0</v>
      </c>
      <c r="F20" s="442">
        <v>0</v>
      </c>
    </row>
    <row r="21" spans="1:6" x14ac:dyDescent="0.25">
      <c r="A21" s="441" t="s">
        <v>30</v>
      </c>
      <c r="B21" s="442">
        <v>32635720</v>
      </c>
      <c r="C21" s="442">
        <v>4711700</v>
      </c>
      <c r="D21" s="442">
        <v>8866840</v>
      </c>
      <c r="E21" s="442">
        <v>5043720</v>
      </c>
      <c r="F21" s="442">
        <v>14013460</v>
      </c>
    </row>
    <row r="22" spans="1:6" x14ac:dyDescent="0.25">
      <c r="A22" s="441" t="s">
        <v>31</v>
      </c>
      <c r="B22" s="442">
        <v>5515150</v>
      </c>
      <c r="C22" s="442">
        <v>794180</v>
      </c>
      <c r="D22" s="442">
        <v>1498300</v>
      </c>
      <c r="E22" s="442">
        <v>851060</v>
      </c>
      <c r="F22" s="442">
        <v>2371610</v>
      </c>
    </row>
    <row r="23" spans="1:6" x14ac:dyDescent="0.25">
      <c r="A23" s="441" t="s">
        <v>33</v>
      </c>
      <c r="B23" s="442">
        <v>2115000</v>
      </c>
      <c r="C23" s="442">
        <v>310000</v>
      </c>
      <c r="D23" s="442">
        <v>565000</v>
      </c>
      <c r="E23" s="442">
        <v>310000</v>
      </c>
      <c r="F23" s="442">
        <v>930000</v>
      </c>
    </row>
    <row r="24" spans="1:6" x14ac:dyDescent="0.25">
      <c r="A24" s="441" t="s">
        <v>34</v>
      </c>
      <c r="B24" s="442">
        <v>2052120</v>
      </c>
      <c r="C24" s="442">
        <v>0</v>
      </c>
      <c r="D24" s="442">
        <v>2052120</v>
      </c>
      <c r="E24" s="442">
        <v>0</v>
      </c>
      <c r="F24" s="442">
        <v>0</v>
      </c>
    </row>
    <row r="25" spans="1:6" x14ac:dyDescent="0.25">
      <c r="A25" s="441" t="s">
        <v>147</v>
      </c>
      <c r="B25" s="442">
        <v>8024880</v>
      </c>
      <c r="C25" s="442">
        <v>0</v>
      </c>
      <c r="D25" s="442">
        <v>0</v>
      </c>
      <c r="E25" s="442">
        <v>2674960</v>
      </c>
      <c r="F25" s="442">
        <v>5349920</v>
      </c>
    </row>
    <row r="26" spans="1:6" x14ac:dyDescent="0.25">
      <c r="A26" s="441" t="s">
        <v>35</v>
      </c>
      <c r="B26" s="442">
        <v>137170</v>
      </c>
      <c r="C26" s="442">
        <v>137170</v>
      </c>
      <c r="D26" s="442">
        <v>0</v>
      </c>
      <c r="E26" s="442">
        <v>0</v>
      </c>
      <c r="F26" s="442">
        <v>0</v>
      </c>
    </row>
    <row r="27" spans="1:6" x14ac:dyDescent="0.25">
      <c r="A27" s="441" t="s">
        <v>36</v>
      </c>
      <c r="B27" s="442">
        <v>396663</v>
      </c>
      <c r="C27" s="442">
        <v>88390</v>
      </c>
      <c r="D27" s="442">
        <v>308273</v>
      </c>
      <c r="E27" s="442">
        <v>0</v>
      </c>
      <c r="F27" s="442">
        <v>0</v>
      </c>
    </row>
    <row r="28" spans="1:6" x14ac:dyDescent="0.25">
      <c r="A28" s="441" t="s">
        <v>37</v>
      </c>
      <c r="B28" s="442">
        <v>21399310</v>
      </c>
      <c r="C28" s="442">
        <v>6949310</v>
      </c>
      <c r="D28" s="442">
        <v>4025000</v>
      </c>
      <c r="E28" s="442">
        <v>3050000</v>
      </c>
      <c r="F28" s="442">
        <v>7375000</v>
      </c>
    </row>
    <row r="29" spans="1:6" x14ac:dyDescent="0.25">
      <c r="A29" s="441" t="s">
        <v>38</v>
      </c>
      <c r="B29" s="442">
        <v>5599310</v>
      </c>
      <c r="C29" s="442">
        <v>5599310</v>
      </c>
      <c r="D29" s="442">
        <v>0</v>
      </c>
      <c r="E29" s="442">
        <v>0</v>
      </c>
      <c r="F29" s="442">
        <v>0</v>
      </c>
    </row>
    <row r="30" spans="1:6" x14ac:dyDescent="0.25">
      <c r="A30" s="441" t="s">
        <v>39</v>
      </c>
      <c r="B30" s="442">
        <v>14900000</v>
      </c>
      <c r="C30" s="442">
        <v>1350000</v>
      </c>
      <c r="D30" s="442">
        <v>4025000</v>
      </c>
      <c r="E30" s="442">
        <v>2750000</v>
      </c>
      <c r="F30" s="442">
        <v>6775000</v>
      </c>
    </row>
    <row r="31" spans="1:6" x14ac:dyDescent="0.25">
      <c r="A31" s="441" t="s">
        <v>151</v>
      </c>
      <c r="B31" s="442">
        <v>900000</v>
      </c>
      <c r="C31" s="442">
        <v>0</v>
      </c>
      <c r="D31" s="442">
        <v>0</v>
      </c>
      <c r="E31" s="442">
        <v>300000</v>
      </c>
      <c r="F31" s="442">
        <v>600000</v>
      </c>
    </row>
    <row r="32" spans="1:6" x14ac:dyDescent="0.25">
      <c r="A32" s="441" t="s">
        <v>40</v>
      </c>
      <c r="B32" s="442">
        <v>7416673</v>
      </c>
      <c r="C32" s="442">
        <v>1132455</v>
      </c>
      <c r="D32" s="442">
        <v>2628166</v>
      </c>
      <c r="E32" s="442">
        <v>875269</v>
      </c>
      <c r="F32" s="442">
        <v>2780783</v>
      </c>
    </row>
    <row r="33" spans="1:6" x14ac:dyDescent="0.25">
      <c r="A33" s="441" t="s">
        <v>41</v>
      </c>
      <c r="B33" s="442">
        <v>7416673</v>
      </c>
      <c r="C33" s="442">
        <v>1132455</v>
      </c>
      <c r="D33" s="442">
        <v>2628166</v>
      </c>
      <c r="E33" s="442">
        <v>875269</v>
      </c>
      <c r="F33" s="442">
        <v>2780783</v>
      </c>
    </row>
    <row r="34" spans="1:6" x14ac:dyDescent="0.25">
      <c r="A34" s="441" t="s">
        <v>42</v>
      </c>
      <c r="B34" s="442">
        <v>43327563</v>
      </c>
      <c r="C34" s="442">
        <v>1472703</v>
      </c>
      <c r="D34" s="442">
        <v>5063145</v>
      </c>
      <c r="E34" s="442">
        <v>18914970</v>
      </c>
      <c r="F34" s="442">
        <v>17876745</v>
      </c>
    </row>
    <row r="35" spans="1:6" x14ac:dyDescent="0.25">
      <c r="A35" s="441" t="s">
        <v>44</v>
      </c>
      <c r="B35" s="442">
        <v>748158</v>
      </c>
      <c r="C35" s="442">
        <v>128294</v>
      </c>
      <c r="D35" s="442">
        <v>129846</v>
      </c>
      <c r="E35" s="442">
        <v>191336</v>
      </c>
      <c r="F35" s="442">
        <v>298682</v>
      </c>
    </row>
    <row r="36" spans="1:6" x14ac:dyDescent="0.25">
      <c r="A36" s="441" t="s">
        <v>45</v>
      </c>
      <c r="B36" s="442">
        <v>3457650</v>
      </c>
      <c r="C36" s="442">
        <v>527950</v>
      </c>
      <c r="D36" s="442">
        <v>1225250</v>
      </c>
      <c r="E36" s="442">
        <v>408050</v>
      </c>
      <c r="F36" s="442">
        <v>1296400</v>
      </c>
    </row>
    <row r="37" spans="1:6" x14ac:dyDescent="0.25">
      <c r="A37" s="441" t="s">
        <v>46</v>
      </c>
      <c r="B37" s="442">
        <v>2839490</v>
      </c>
      <c r="C37" s="442">
        <v>577350</v>
      </c>
      <c r="D37" s="442">
        <v>896220</v>
      </c>
      <c r="E37" s="442">
        <v>335670</v>
      </c>
      <c r="F37" s="442">
        <v>1030250</v>
      </c>
    </row>
    <row r="38" spans="1:6" x14ac:dyDescent="0.25">
      <c r="A38" s="441" t="s">
        <v>47</v>
      </c>
      <c r="B38" s="442">
        <v>1394387</v>
      </c>
      <c r="C38" s="442">
        <v>239109</v>
      </c>
      <c r="D38" s="442">
        <v>242002</v>
      </c>
      <c r="E38" s="442">
        <v>356604</v>
      </c>
      <c r="F38" s="442">
        <v>556672</v>
      </c>
    </row>
    <row r="39" spans="1:6" x14ac:dyDescent="0.25">
      <c r="A39" s="441" t="s">
        <v>48</v>
      </c>
      <c r="B39" s="442">
        <v>1200000</v>
      </c>
      <c r="C39" s="442">
        <v>0</v>
      </c>
      <c r="D39" s="442">
        <v>0</v>
      </c>
      <c r="E39" s="442">
        <v>300000</v>
      </c>
      <c r="F39" s="442">
        <v>900000</v>
      </c>
    </row>
    <row r="40" spans="1:6" x14ac:dyDescent="0.25">
      <c r="A40" s="441" t="s">
        <v>49</v>
      </c>
      <c r="B40" s="442">
        <v>800000</v>
      </c>
      <c r="C40" s="442">
        <v>0</v>
      </c>
      <c r="D40" s="442">
        <v>0</v>
      </c>
      <c r="E40" s="442">
        <v>0</v>
      </c>
      <c r="F40" s="442">
        <v>800000</v>
      </c>
    </row>
    <row r="41" spans="1:6" x14ac:dyDescent="0.25">
      <c r="A41" s="441" t="s">
        <v>51</v>
      </c>
      <c r="B41" s="442">
        <v>18091</v>
      </c>
      <c r="C41" s="442">
        <v>0</v>
      </c>
      <c r="D41" s="442">
        <v>0</v>
      </c>
      <c r="E41" s="442">
        <v>18091</v>
      </c>
      <c r="F41" s="442">
        <v>0</v>
      </c>
    </row>
    <row r="42" spans="1:6" x14ac:dyDescent="0.25">
      <c r="A42" s="441" t="s">
        <v>60</v>
      </c>
      <c r="B42" s="442">
        <v>32869787</v>
      </c>
      <c r="C42" s="442">
        <v>0</v>
      </c>
      <c r="D42" s="442">
        <v>2569827</v>
      </c>
      <c r="E42" s="442">
        <v>17305219</v>
      </c>
      <c r="F42" s="442">
        <v>12994741</v>
      </c>
    </row>
    <row r="43" spans="1:6" x14ac:dyDescent="0.25">
      <c r="A43" s="441" t="s">
        <v>61</v>
      </c>
      <c r="B43" s="442">
        <v>645500</v>
      </c>
      <c r="C43" s="442">
        <v>339600</v>
      </c>
      <c r="D43" s="442">
        <v>103600</v>
      </c>
      <c r="E43" s="442">
        <v>0</v>
      </c>
      <c r="F43" s="442">
        <v>202300</v>
      </c>
    </row>
    <row r="44" spans="1:6" x14ac:dyDescent="0.25">
      <c r="A44" s="441" t="s">
        <v>62</v>
      </c>
      <c r="B44" s="442">
        <v>612500</v>
      </c>
      <c r="C44" s="442">
        <v>306600</v>
      </c>
      <c r="D44" s="442">
        <v>103600</v>
      </c>
      <c r="E44" s="442">
        <v>0</v>
      </c>
      <c r="F44" s="442">
        <v>202300</v>
      </c>
    </row>
    <row r="45" spans="1:6" x14ac:dyDescent="0.25">
      <c r="A45" s="441" t="s">
        <v>412</v>
      </c>
      <c r="B45" s="442">
        <v>33000</v>
      </c>
      <c r="C45" s="442">
        <v>33000</v>
      </c>
      <c r="D45" s="442">
        <v>0</v>
      </c>
      <c r="E45" s="442">
        <v>0</v>
      </c>
      <c r="F45" s="442">
        <v>0</v>
      </c>
    </row>
    <row r="46" spans="1:6" x14ac:dyDescent="0.25">
      <c r="A46" s="441" t="s">
        <v>155</v>
      </c>
      <c r="B46" s="442">
        <v>100000</v>
      </c>
      <c r="C46" s="442">
        <v>100000</v>
      </c>
      <c r="D46" s="442">
        <v>0</v>
      </c>
      <c r="E46" s="442">
        <v>0</v>
      </c>
      <c r="F46" s="442">
        <v>0</v>
      </c>
    </row>
    <row r="47" spans="1:6" x14ac:dyDescent="0.25">
      <c r="A47" s="441" t="s">
        <v>157</v>
      </c>
      <c r="B47" s="442">
        <v>100000</v>
      </c>
      <c r="C47" s="442">
        <v>100000</v>
      </c>
      <c r="D47" s="442">
        <v>0</v>
      </c>
      <c r="E47" s="442">
        <v>0</v>
      </c>
      <c r="F47" s="442">
        <v>0</v>
      </c>
    </row>
    <row r="48" spans="1:6" x14ac:dyDescent="0.25">
      <c r="A48" s="441" t="s">
        <v>63</v>
      </c>
      <c r="B48" s="442">
        <v>160900</v>
      </c>
      <c r="C48" s="442">
        <v>112000</v>
      </c>
      <c r="D48" s="442">
        <v>0</v>
      </c>
      <c r="E48" s="442">
        <v>16000</v>
      </c>
      <c r="F48" s="442">
        <v>32900</v>
      </c>
    </row>
    <row r="49" spans="1:6" x14ac:dyDescent="0.25">
      <c r="A49" s="441" t="s">
        <v>67</v>
      </c>
      <c r="B49" s="442">
        <v>160900</v>
      </c>
      <c r="C49" s="442">
        <v>112000</v>
      </c>
      <c r="D49" s="442">
        <v>0</v>
      </c>
      <c r="E49" s="442">
        <v>16000</v>
      </c>
      <c r="F49" s="442">
        <v>32900</v>
      </c>
    </row>
    <row r="50" spans="1:6" x14ac:dyDescent="0.25">
      <c r="A50" s="441" t="s">
        <v>71</v>
      </c>
      <c r="B50" s="442">
        <v>4244000</v>
      </c>
      <c r="C50" s="442">
        <v>1078000</v>
      </c>
      <c r="D50" s="442">
        <v>539000</v>
      </c>
      <c r="E50" s="442">
        <v>1549000</v>
      </c>
      <c r="F50" s="442">
        <v>1078000</v>
      </c>
    </row>
    <row r="51" spans="1:6" x14ac:dyDescent="0.25">
      <c r="A51" s="441" t="s">
        <v>72</v>
      </c>
      <c r="B51" s="442">
        <v>3234000</v>
      </c>
      <c r="C51" s="442">
        <v>1078000</v>
      </c>
      <c r="D51" s="442">
        <v>539000</v>
      </c>
      <c r="E51" s="442">
        <v>539000</v>
      </c>
      <c r="F51" s="442">
        <v>1078000</v>
      </c>
    </row>
    <row r="52" spans="1:6" x14ac:dyDescent="0.25">
      <c r="A52" s="441" t="s">
        <v>74</v>
      </c>
      <c r="B52" s="442">
        <v>1010000</v>
      </c>
      <c r="C52" s="442">
        <v>0</v>
      </c>
      <c r="D52" s="442">
        <v>0</v>
      </c>
      <c r="E52" s="442">
        <v>1010000</v>
      </c>
      <c r="F52" s="442">
        <v>0</v>
      </c>
    </row>
    <row r="53" spans="1:6" x14ac:dyDescent="0.25">
      <c r="A53" s="441" t="s">
        <v>77</v>
      </c>
      <c r="B53" s="442">
        <v>2695927</v>
      </c>
      <c r="C53" s="442">
        <v>369452</v>
      </c>
      <c r="D53" s="442">
        <v>726722</v>
      </c>
      <c r="E53" s="442">
        <v>637603</v>
      </c>
      <c r="F53" s="442">
        <v>962150</v>
      </c>
    </row>
    <row r="54" spans="1:6" x14ac:dyDescent="0.25">
      <c r="A54" s="441" t="s">
        <v>78</v>
      </c>
      <c r="B54" s="442">
        <v>728500</v>
      </c>
      <c r="C54" s="442">
        <v>215900</v>
      </c>
      <c r="D54" s="442">
        <v>433500</v>
      </c>
      <c r="E54" s="442">
        <v>59700</v>
      </c>
      <c r="F54" s="442">
        <v>19400</v>
      </c>
    </row>
    <row r="55" spans="1:6" x14ac:dyDescent="0.25">
      <c r="A55" s="441" t="s">
        <v>80</v>
      </c>
      <c r="B55" s="442">
        <v>1390300</v>
      </c>
      <c r="C55" s="442">
        <v>50000</v>
      </c>
      <c r="D55" s="442">
        <v>289387</v>
      </c>
      <c r="E55" s="442">
        <v>461393</v>
      </c>
      <c r="F55" s="442">
        <v>589520</v>
      </c>
    </row>
    <row r="56" spans="1:6" x14ac:dyDescent="0.25">
      <c r="A56" s="441" t="s">
        <v>81</v>
      </c>
      <c r="B56" s="442">
        <v>577127</v>
      </c>
      <c r="C56" s="442">
        <v>103552</v>
      </c>
      <c r="D56" s="442">
        <v>3835</v>
      </c>
      <c r="E56" s="442">
        <v>116510</v>
      </c>
      <c r="F56" s="442">
        <v>353230</v>
      </c>
    </row>
    <row r="57" spans="1:6" x14ac:dyDescent="0.25">
      <c r="A57" s="441" t="s">
        <v>82</v>
      </c>
      <c r="B57" s="442">
        <v>244500</v>
      </c>
      <c r="C57" s="442">
        <v>244500</v>
      </c>
      <c r="D57" s="442">
        <v>0</v>
      </c>
      <c r="E57" s="442">
        <v>0</v>
      </c>
      <c r="F57" s="442">
        <v>0</v>
      </c>
    </row>
    <row r="58" spans="1:6" x14ac:dyDescent="0.25">
      <c r="A58" s="441" t="s">
        <v>83</v>
      </c>
      <c r="B58" s="442">
        <v>244500</v>
      </c>
      <c r="C58" s="442">
        <v>244500</v>
      </c>
      <c r="D58" s="442">
        <v>0</v>
      </c>
      <c r="E58" s="442">
        <v>0</v>
      </c>
      <c r="F58" s="442">
        <v>0</v>
      </c>
    </row>
    <row r="59" spans="1:6" x14ac:dyDescent="0.25">
      <c r="A59" s="441" t="s">
        <v>87</v>
      </c>
      <c r="B59" s="442">
        <v>6025505</v>
      </c>
      <c r="C59" s="442">
        <v>3338845</v>
      </c>
      <c r="D59" s="442">
        <v>560513</v>
      </c>
      <c r="E59" s="442">
        <v>531377</v>
      </c>
      <c r="F59" s="442">
        <v>1594770</v>
      </c>
    </row>
    <row r="60" spans="1:6" x14ac:dyDescent="0.25">
      <c r="A60" s="441" t="s">
        <v>88</v>
      </c>
      <c r="B60" s="442">
        <v>739625</v>
      </c>
      <c r="C60" s="442">
        <v>52909</v>
      </c>
      <c r="D60" s="442">
        <v>222143</v>
      </c>
      <c r="E60" s="442">
        <v>203100</v>
      </c>
      <c r="F60" s="442">
        <v>261473</v>
      </c>
    </row>
    <row r="61" spans="1:6" x14ac:dyDescent="0.25">
      <c r="A61" s="441" t="s">
        <v>89</v>
      </c>
      <c r="B61" s="442">
        <v>240728</v>
      </c>
      <c r="C61" s="442">
        <v>240728</v>
      </c>
      <c r="D61" s="442">
        <v>0</v>
      </c>
      <c r="E61" s="442">
        <v>0</v>
      </c>
      <c r="F61" s="442">
        <v>0</v>
      </c>
    </row>
    <row r="62" spans="1:6" x14ac:dyDescent="0.25">
      <c r="A62" s="441" t="s">
        <v>91</v>
      </c>
      <c r="B62" s="442">
        <v>798463</v>
      </c>
      <c r="C62" s="442">
        <v>798463</v>
      </c>
      <c r="D62" s="442">
        <v>0</v>
      </c>
      <c r="E62" s="442">
        <v>0</v>
      </c>
      <c r="F62" s="442">
        <v>0</v>
      </c>
    </row>
    <row r="63" spans="1:6" x14ac:dyDescent="0.25">
      <c r="A63" s="441" t="s">
        <v>93</v>
      </c>
      <c r="B63" s="442">
        <v>4246689</v>
      </c>
      <c r="C63" s="442">
        <v>2246745</v>
      </c>
      <c r="D63" s="442">
        <v>338370</v>
      </c>
      <c r="E63" s="442">
        <v>328277</v>
      </c>
      <c r="F63" s="442">
        <v>1333297</v>
      </c>
    </row>
    <row r="64" spans="1:6" x14ac:dyDescent="0.25">
      <c r="A64" s="441" t="s">
        <v>95</v>
      </c>
      <c r="B64" s="442">
        <v>622579</v>
      </c>
      <c r="C64" s="442">
        <v>91813</v>
      </c>
      <c r="D64" s="442">
        <v>204170</v>
      </c>
      <c r="E64" s="442">
        <v>47891</v>
      </c>
      <c r="F64" s="442">
        <v>278705</v>
      </c>
    </row>
    <row r="65" spans="1:6" x14ac:dyDescent="0.25">
      <c r="A65" s="441" t="s">
        <v>96</v>
      </c>
      <c r="B65" s="442">
        <v>540516</v>
      </c>
      <c r="C65" s="442">
        <v>9750</v>
      </c>
      <c r="D65" s="442">
        <v>204170</v>
      </c>
      <c r="E65" s="442">
        <v>47891</v>
      </c>
      <c r="F65" s="442">
        <v>278705</v>
      </c>
    </row>
    <row r="66" spans="1:6" x14ac:dyDescent="0.25">
      <c r="A66" s="441" t="s">
        <v>98</v>
      </c>
      <c r="B66" s="442">
        <v>82063</v>
      </c>
      <c r="C66" s="442">
        <v>82063</v>
      </c>
      <c r="D66" s="442">
        <v>0</v>
      </c>
      <c r="E66" s="442">
        <v>0</v>
      </c>
      <c r="F66" s="442">
        <v>0</v>
      </c>
    </row>
    <row r="67" spans="1:6" x14ac:dyDescent="0.25">
      <c r="A67" s="441" t="s">
        <v>105</v>
      </c>
      <c r="B67" s="442">
        <v>65494321</v>
      </c>
      <c r="C67" s="442">
        <v>56230582</v>
      </c>
      <c r="D67" s="442">
        <v>331411</v>
      </c>
      <c r="E67" s="442">
        <v>0</v>
      </c>
      <c r="F67" s="442">
        <v>8932328</v>
      </c>
    </row>
    <row r="68" spans="1:6" x14ac:dyDescent="0.25">
      <c r="A68" s="441" t="s">
        <v>186</v>
      </c>
      <c r="B68" s="442">
        <v>7287200</v>
      </c>
      <c r="C68" s="442">
        <v>0</v>
      </c>
      <c r="D68" s="442">
        <v>0</v>
      </c>
      <c r="E68" s="442">
        <v>0</v>
      </c>
      <c r="F68" s="442">
        <v>7287200</v>
      </c>
    </row>
    <row r="69" spans="1:6" x14ac:dyDescent="0.25">
      <c r="A69" s="441" t="s">
        <v>108</v>
      </c>
      <c r="B69" s="442">
        <v>18665100</v>
      </c>
      <c r="C69" s="442">
        <v>18665100</v>
      </c>
      <c r="D69" s="442">
        <v>0</v>
      </c>
      <c r="E69" s="442">
        <v>0</v>
      </c>
      <c r="F69" s="442">
        <v>0</v>
      </c>
    </row>
    <row r="70" spans="1:6" x14ac:dyDescent="0.25">
      <c r="A70" s="441" t="s">
        <v>109</v>
      </c>
      <c r="B70" s="442">
        <v>36923839</v>
      </c>
      <c r="C70" s="442">
        <v>34947300</v>
      </c>
      <c r="D70" s="442">
        <v>331411</v>
      </c>
      <c r="E70" s="442">
        <v>0</v>
      </c>
      <c r="F70" s="442">
        <v>1645128</v>
      </c>
    </row>
    <row r="71" spans="1:6" x14ac:dyDescent="0.25">
      <c r="A71" s="441" t="s">
        <v>110</v>
      </c>
      <c r="B71" s="442">
        <v>2618182</v>
      </c>
      <c r="C71" s="442">
        <v>2618182</v>
      </c>
      <c r="D71" s="442">
        <v>0</v>
      </c>
      <c r="E71" s="442">
        <v>0</v>
      </c>
      <c r="F71" s="442">
        <v>0</v>
      </c>
    </row>
    <row r="72" spans="1:6" x14ac:dyDescent="0.25">
      <c r="A72" s="441" t="s">
        <v>111</v>
      </c>
      <c r="B72" s="442">
        <v>8337272</v>
      </c>
      <c r="C72" s="442">
        <v>0</v>
      </c>
      <c r="D72" s="442">
        <v>0</v>
      </c>
      <c r="E72" s="442">
        <v>1127272</v>
      </c>
      <c r="F72" s="442">
        <v>7210000</v>
      </c>
    </row>
    <row r="73" spans="1:6" x14ac:dyDescent="0.25">
      <c r="A73" s="441" t="s">
        <v>113</v>
      </c>
      <c r="B73" s="442">
        <v>8337272</v>
      </c>
      <c r="C73" s="442">
        <v>0</v>
      </c>
      <c r="D73" s="442">
        <v>0</v>
      </c>
      <c r="E73" s="442">
        <v>1127272</v>
      </c>
      <c r="F73" s="442">
        <v>7210000</v>
      </c>
    </row>
    <row r="74" spans="1:6" x14ac:dyDescent="0.25">
      <c r="A74" s="441" t="s">
        <v>259</v>
      </c>
      <c r="B74" s="442">
        <v>-66108561</v>
      </c>
      <c r="C74" s="442">
        <v>-63748138</v>
      </c>
      <c r="D74" s="442">
        <v>-4791530</v>
      </c>
      <c r="E74" s="442">
        <v>-6731119</v>
      </c>
      <c r="F74" s="442">
        <v>9162226</v>
      </c>
    </row>
    <row r="75" spans="1:6" x14ac:dyDescent="0.25">
      <c r="A75" s="441" t="s">
        <v>115</v>
      </c>
      <c r="B75" s="442">
        <v>0</v>
      </c>
      <c r="C75" s="442">
        <v>0</v>
      </c>
      <c r="D75" s="442">
        <v>0</v>
      </c>
      <c r="E75" s="442">
        <v>0</v>
      </c>
      <c r="F75" s="442">
        <v>0</v>
      </c>
    </row>
    <row r="76" spans="1:6" x14ac:dyDescent="0.25">
      <c r="A76" s="441" t="s">
        <v>116</v>
      </c>
      <c r="B76" s="442">
        <v>0</v>
      </c>
      <c r="C76" s="442">
        <v>0</v>
      </c>
      <c r="D76" s="442">
        <v>0</v>
      </c>
      <c r="E76" s="442">
        <v>0</v>
      </c>
      <c r="F76" s="442">
        <v>0</v>
      </c>
    </row>
    <row r="77" spans="1:6" x14ac:dyDescent="0.25">
      <c r="A77" s="441" t="s">
        <v>450</v>
      </c>
      <c r="B77" s="442">
        <v>-66108561</v>
      </c>
      <c r="C77" s="442">
        <v>-63748138</v>
      </c>
      <c r="D77" s="442">
        <v>-4791530</v>
      </c>
      <c r="E77" s="442">
        <v>-6731119</v>
      </c>
      <c r="F77" s="442">
        <v>9162226</v>
      </c>
    </row>
    <row r="78" spans="1:6" x14ac:dyDescent="0.25">
      <c r="A78" s="441" t="s">
        <v>451</v>
      </c>
      <c r="B78" s="442">
        <v>-66108561</v>
      </c>
      <c r="C78" s="442">
        <v>-63748138</v>
      </c>
      <c r="D78" s="442">
        <v>-4791530</v>
      </c>
      <c r="E78" s="442">
        <v>-6731119</v>
      </c>
      <c r="F78" s="442">
        <v>9162226</v>
      </c>
    </row>
    <row r="79" spans="1:6" x14ac:dyDescent="0.25">
      <c r="A79" s="441" t="s">
        <v>117</v>
      </c>
      <c r="B79" s="442">
        <v>0</v>
      </c>
      <c r="C79" s="442">
        <v>0</v>
      </c>
      <c r="D79" s="442">
        <v>0</v>
      </c>
      <c r="E79" s="442">
        <v>0</v>
      </c>
      <c r="F79" s="442">
        <v>0</v>
      </c>
    </row>
    <row r="80" spans="1:6" x14ac:dyDescent="0.25">
      <c r="A80" s="441" t="s">
        <v>452</v>
      </c>
      <c r="B80" s="442">
        <v>-66108561</v>
      </c>
      <c r="C80" s="442">
        <v>-63748138</v>
      </c>
      <c r="D80" s="442">
        <v>-4791530</v>
      </c>
      <c r="E80" s="442">
        <v>-6731119</v>
      </c>
      <c r="F80" s="442">
        <v>9162226</v>
      </c>
    </row>
    <row r="81" spans="1:6" x14ac:dyDescent="0.25">
      <c r="A81" s="441" t="s">
        <v>118</v>
      </c>
      <c r="B81" s="442">
        <v>0</v>
      </c>
      <c r="C81" s="442">
        <v>0</v>
      </c>
      <c r="D81" s="442">
        <v>0</v>
      </c>
      <c r="E81" s="442">
        <v>0</v>
      </c>
      <c r="F81" s="442">
        <v>0</v>
      </c>
    </row>
    <row r="82" spans="1:6" x14ac:dyDescent="0.25">
      <c r="A82" s="441" t="s">
        <v>260</v>
      </c>
      <c r="B82" s="442">
        <v>-66108561</v>
      </c>
      <c r="C82" s="442">
        <v>-63748138</v>
      </c>
      <c r="D82" s="442">
        <v>-4791530</v>
      </c>
      <c r="E82" s="442">
        <v>-6731119</v>
      </c>
      <c r="F82" s="442">
        <v>9162226</v>
      </c>
    </row>
    <row r="83" spans="1:6" x14ac:dyDescent="0.25">
      <c r="A83" s="441" t="s">
        <v>119</v>
      </c>
      <c r="B83" s="442">
        <v>0</v>
      </c>
      <c r="C83" s="442">
        <v>0</v>
      </c>
      <c r="D83" s="442">
        <v>0</v>
      </c>
      <c r="E83" s="442">
        <v>0</v>
      </c>
      <c r="F83" s="442">
        <v>0</v>
      </c>
    </row>
    <row r="84" spans="1:6" x14ac:dyDescent="0.25">
      <c r="A84" s="441" t="s">
        <v>120</v>
      </c>
      <c r="B84" s="442">
        <v>0</v>
      </c>
      <c r="C84" s="442">
        <v>0</v>
      </c>
      <c r="D84" s="442">
        <v>0</v>
      </c>
      <c r="E84" s="442">
        <v>0</v>
      </c>
      <c r="F84" s="442">
        <v>0</v>
      </c>
    </row>
    <row r="85" spans="1:6" x14ac:dyDescent="0.25">
      <c r="A85" s="441" t="s">
        <v>121</v>
      </c>
      <c r="B85" s="442">
        <v>0</v>
      </c>
      <c r="C85" s="442">
        <v>0</v>
      </c>
      <c r="D85" s="442">
        <v>0</v>
      </c>
      <c r="E85" s="442">
        <v>0</v>
      </c>
      <c r="F85" s="442">
        <v>0</v>
      </c>
    </row>
    <row r="86" spans="1:6" x14ac:dyDescent="0.25">
      <c r="A86" s="441" t="s">
        <v>122</v>
      </c>
      <c r="B86" s="442">
        <v>0</v>
      </c>
      <c r="C86" s="442">
        <v>0</v>
      </c>
      <c r="D86" s="442">
        <v>0</v>
      </c>
      <c r="E86" s="442">
        <v>0</v>
      </c>
      <c r="F86" s="442">
        <v>0</v>
      </c>
    </row>
    <row r="87" spans="1:6" x14ac:dyDescent="0.25">
      <c r="A87" s="441" t="s">
        <v>123</v>
      </c>
      <c r="B87" s="442">
        <v>0</v>
      </c>
      <c r="C87" s="442">
        <v>0</v>
      </c>
      <c r="D87" s="442">
        <v>0</v>
      </c>
      <c r="E87" s="442">
        <v>0</v>
      </c>
      <c r="F87" s="442">
        <v>0</v>
      </c>
    </row>
  </sheetData>
  <mergeCells count="2">
    <mergeCell ref="A1:A2"/>
    <mergeCell ref="B1:B2"/>
  </mergeCells>
  <phoneticPr fontId="4" type="noConversion"/>
  <pageMargins left="0.7" right="0.7" top="0.75" bottom="0.75" header="0.3" footer="0.3"/>
  <pageSetup paperSize="9"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885D03-37A8-4CCA-89EA-2AE17DD043FD}">
  <sheetPr>
    <tabColor theme="9" tint="0.59999389629810485"/>
  </sheetPr>
  <dimension ref="A1:F82"/>
  <sheetViews>
    <sheetView workbookViewId="0">
      <selection sqref="A1:A2"/>
    </sheetView>
  </sheetViews>
  <sheetFormatPr defaultRowHeight="12.5" x14ac:dyDescent="0.25"/>
  <cols>
    <col min="1" max="1" width="28.1796875" bestFit="1" customWidth="1"/>
    <col min="2" max="2" width="17.453125" customWidth="1"/>
    <col min="3" max="3" width="16.26953125" customWidth="1"/>
    <col min="4" max="4" width="19.453125" customWidth="1"/>
    <col min="5" max="5" width="22" customWidth="1"/>
    <col min="6" max="6" width="15.90625" customWidth="1"/>
  </cols>
  <sheetData>
    <row r="1" spans="1:6" x14ac:dyDescent="0.25">
      <c r="A1" s="533" t="s">
        <v>0</v>
      </c>
      <c r="B1" s="533" t="s">
        <v>1</v>
      </c>
      <c r="C1" s="394" t="s">
        <v>569</v>
      </c>
      <c r="D1" s="394" t="s">
        <v>551</v>
      </c>
      <c r="E1" s="394" t="s">
        <v>552</v>
      </c>
      <c r="F1" s="394" t="s">
        <v>550</v>
      </c>
    </row>
    <row r="2" spans="1:6" x14ac:dyDescent="0.25">
      <c r="A2" s="533" t="s">
        <v>0</v>
      </c>
      <c r="B2" s="533" t="s">
        <v>1</v>
      </c>
      <c r="C2" s="394" t="s">
        <v>505</v>
      </c>
      <c r="D2" s="394" t="s">
        <v>540</v>
      </c>
      <c r="E2" s="394" t="s">
        <v>536</v>
      </c>
      <c r="F2" s="394" t="s">
        <v>538</v>
      </c>
    </row>
    <row r="3" spans="1:6" x14ac:dyDescent="0.25">
      <c r="A3" s="439" t="s">
        <v>281</v>
      </c>
      <c r="B3" s="440">
        <v>38921975</v>
      </c>
      <c r="C3" s="440">
        <v>-146188339</v>
      </c>
      <c r="D3" s="440">
        <v>92148205</v>
      </c>
      <c r="E3" s="440">
        <v>-9160945</v>
      </c>
      <c r="F3" s="440">
        <v>102123054</v>
      </c>
    </row>
    <row r="4" spans="1:6" x14ac:dyDescent="0.25">
      <c r="A4" s="439" t="s">
        <v>4</v>
      </c>
      <c r="B4" s="440">
        <v>385171995</v>
      </c>
      <c r="C4" s="440">
        <v>8163770</v>
      </c>
      <c r="D4" s="440">
        <v>167546202</v>
      </c>
      <c r="E4" s="440">
        <v>45929260</v>
      </c>
      <c r="F4" s="440">
        <v>163532763</v>
      </c>
    </row>
    <row r="5" spans="1:6" x14ac:dyDescent="0.25">
      <c r="A5" s="439" t="s">
        <v>5</v>
      </c>
      <c r="B5" s="440">
        <v>24775092</v>
      </c>
      <c r="C5" s="440">
        <v>0</v>
      </c>
      <c r="D5" s="440">
        <v>4069455</v>
      </c>
      <c r="E5" s="440">
        <v>14555455</v>
      </c>
      <c r="F5" s="440">
        <v>6150182</v>
      </c>
    </row>
    <row r="6" spans="1:6" x14ac:dyDescent="0.25">
      <c r="A6" s="439" t="s">
        <v>8</v>
      </c>
      <c r="B6" s="440">
        <v>24775092</v>
      </c>
      <c r="C6" s="440">
        <v>0</v>
      </c>
      <c r="D6" s="440">
        <v>4069455</v>
      </c>
      <c r="E6" s="440">
        <v>14555455</v>
      </c>
      <c r="F6" s="440">
        <v>6150182</v>
      </c>
    </row>
    <row r="7" spans="1:6" x14ac:dyDescent="0.25">
      <c r="A7" s="439" t="s">
        <v>11</v>
      </c>
      <c r="B7" s="440">
        <v>360396903</v>
      </c>
      <c r="C7" s="440">
        <v>8163770</v>
      </c>
      <c r="D7" s="440">
        <v>163476747</v>
      </c>
      <c r="E7" s="440">
        <v>31373805</v>
      </c>
      <c r="F7" s="440">
        <v>157382581</v>
      </c>
    </row>
    <row r="8" spans="1:6" x14ac:dyDescent="0.25">
      <c r="A8" s="439" t="s">
        <v>12</v>
      </c>
      <c r="B8" s="440">
        <v>28340131</v>
      </c>
      <c r="C8" s="440">
        <v>0</v>
      </c>
      <c r="D8" s="440">
        <v>5794673</v>
      </c>
      <c r="E8" s="440">
        <v>11193507</v>
      </c>
      <c r="F8" s="440">
        <v>11351951</v>
      </c>
    </row>
    <row r="9" spans="1:6" x14ac:dyDescent="0.25">
      <c r="A9" s="439" t="s">
        <v>13</v>
      </c>
      <c r="B9" s="440">
        <v>6411660</v>
      </c>
      <c r="C9" s="440">
        <v>6411660</v>
      </c>
      <c r="D9" s="440">
        <v>0</v>
      </c>
      <c r="E9" s="440">
        <v>0</v>
      </c>
      <c r="F9" s="440">
        <v>0</v>
      </c>
    </row>
    <row r="10" spans="1:6" x14ac:dyDescent="0.25">
      <c r="A10" s="439" t="s">
        <v>14</v>
      </c>
      <c r="B10" s="440">
        <v>28332817</v>
      </c>
      <c r="C10" s="440">
        <v>0</v>
      </c>
      <c r="D10" s="440">
        <v>12093262</v>
      </c>
      <c r="E10" s="440">
        <v>7313027</v>
      </c>
      <c r="F10" s="440">
        <v>8926528</v>
      </c>
    </row>
    <row r="11" spans="1:6" x14ac:dyDescent="0.25">
      <c r="A11" s="439" t="s">
        <v>16</v>
      </c>
      <c r="B11" s="440">
        <v>297312295</v>
      </c>
      <c r="C11" s="440">
        <v>1752110</v>
      </c>
      <c r="D11" s="440">
        <v>145588812</v>
      </c>
      <c r="E11" s="440">
        <v>12867271</v>
      </c>
      <c r="F11" s="440">
        <v>137104102</v>
      </c>
    </row>
    <row r="12" spans="1:6" x14ac:dyDescent="0.25">
      <c r="A12" s="439" t="s">
        <v>18</v>
      </c>
      <c r="B12" s="440">
        <v>38259273</v>
      </c>
      <c r="C12" s="440">
        <v>0</v>
      </c>
      <c r="D12" s="440">
        <v>6939000</v>
      </c>
      <c r="E12" s="440">
        <v>22022091</v>
      </c>
      <c r="F12" s="440">
        <v>9298182</v>
      </c>
    </row>
    <row r="13" spans="1:6" x14ac:dyDescent="0.25">
      <c r="A13" s="439" t="s">
        <v>19</v>
      </c>
      <c r="B13" s="440">
        <v>38259273</v>
      </c>
      <c r="C13" s="440">
        <v>0</v>
      </c>
      <c r="D13" s="440">
        <v>6939000</v>
      </c>
      <c r="E13" s="440">
        <v>22022091</v>
      </c>
      <c r="F13" s="440">
        <v>9298182</v>
      </c>
    </row>
    <row r="14" spans="1:6" x14ac:dyDescent="0.25">
      <c r="A14" s="439" t="s">
        <v>20</v>
      </c>
      <c r="B14" s="440">
        <v>346912722</v>
      </c>
      <c r="C14" s="440">
        <v>8163770</v>
      </c>
      <c r="D14" s="440">
        <v>160607202</v>
      </c>
      <c r="E14" s="440">
        <v>23907169</v>
      </c>
      <c r="F14" s="440">
        <v>154234581</v>
      </c>
    </row>
    <row r="15" spans="1:6" x14ac:dyDescent="0.25">
      <c r="A15" s="439" t="s">
        <v>21</v>
      </c>
      <c r="B15" s="440">
        <v>307990747</v>
      </c>
      <c r="C15" s="440">
        <v>154352109</v>
      </c>
      <c r="D15" s="440">
        <v>68458997</v>
      </c>
      <c r="E15" s="440">
        <v>33068114</v>
      </c>
      <c r="F15" s="440">
        <v>52111527</v>
      </c>
    </row>
    <row r="16" spans="1:6" x14ac:dyDescent="0.25">
      <c r="A16" s="439" t="s">
        <v>23</v>
      </c>
      <c r="B16" s="440">
        <v>57402930</v>
      </c>
      <c r="C16" s="440">
        <v>10507970</v>
      </c>
      <c r="D16" s="440">
        <v>17024090</v>
      </c>
      <c r="E16" s="440">
        <v>15210110</v>
      </c>
      <c r="F16" s="440">
        <v>14660760</v>
      </c>
    </row>
    <row r="17" spans="1:6" x14ac:dyDescent="0.25">
      <c r="A17" s="439" t="s">
        <v>24</v>
      </c>
      <c r="B17" s="440">
        <v>4775040</v>
      </c>
      <c r="C17" s="440">
        <v>4775040</v>
      </c>
      <c r="D17" s="440">
        <v>0</v>
      </c>
      <c r="E17" s="440">
        <v>0</v>
      </c>
      <c r="F17" s="440">
        <v>0</v>
      </c>
    </row>
    <row r="18" spans="1:6" x14ac:dyDescent="0.25">
      <c r="A18" s="439" t="s">
        <v>25</v>
      </c>
      <c r="B18" s="440">
        <v>951790</v>
      </c>
      <c r="C18" s="440">
        <v>951790</v>
      </c>
      <c r="D18" s="440">
        <v>0</v>
      </c>
      <c r="E18" s="440">
        <v>0</v>
      </c>
      <c r="F18" s="440">
        <v>0</v>
      </c>
    </row>
    <row r="19" spans="1:6" x14ac:dyDescent="0.25">
      <c r="A19" s="439" t="s">
        <v>26</v>
      </c>
      <c r="B19" s="440">
        <v>700000</v>
      </c>
      <c r="C19" s="440">
        <v>700000</v>
      </c>
      <c r="D19" s="440">
        <v>0</v>
      </c>
      <c r="E19" s="440">
        <v>0</v>
      </c>
      <c r="F19" s="440">
        <v>0</v>
      </c>
    </row>
    <row r="20" spans="1:6" x14ac:dyDescent="0.25">
      <c r="A20" s="439" t="s">
        <v>29</v>
      </c>
      <c r="B20" s="440">
        <v>155000</v>
      </c>
      <c r="C20" s="440">
        <v>155000</v>
      </c>
      <c r="D20" s="440">
        <v>0</v>
      </c>
      <c r="E20" s="440">
        <v>0</v>
      </c>
      <c r="F20" s="440">
        <v>0</v>
      </c>
    </row>
    <row r="21" spans="1:6" x14ac:dyDescent="0.25">
      <c r="A21" s="439" t="s">
        <v>30</v>
      </c>
      <c r="B21" s="440">
        <v>31310900</v>
      </c>
      <c r="C21" s="440">
        <v>3235750</v>
      </c>
      <c r="D21" s="440">
        <v>11589700</v>
      </c>
      <c r="E21" s="440">
        <v>8915050</v>
      </c>
      <c r="F21" s="440">
        <v>7570400</v>
      </c>
    </row>
    <row r="22" spans="1:6" x14ac:dyDescent="0.25">
      <c r="A22" s="439" t="s">
        <v>31</v>
      </c>
      <c r="B22" s="440">
        <v>5288440</v>
      </c>
      <c r="C22" s="440">
        <v>535390</v>
      </c>
      <c r="D22" s="440">
        <v>1964430</v>
      </c>
      <c r="E22" s="440">
        <v>1513180</v>
      </c>
      <c r="F22" s="440">
        <v>1275440</v>
      </c>
    </row>
    <row r="23" spans="1:6" x14ac:dyDescent="0.25">
      <c r="A23" s="439" t="s">
        <v>33</v>
      </c>
      <c r="B23" s="440">
        <v>2015000</v>
      </c>
      <c r="C23" s="440">
        <v>155000</v>
      </c>
      <c r="D23" s="440">
        <v>775000</v>
      </c>
      <c r="E23" s="440">
        <v>620000</v>
      </c>
      <c r="F23" s="440">
        <v>465000</v>
      </c>
    </row>
    <row r="24" spans="1:6" x14ac:dyDescent="0.25">
      <c r="A24" s="439" t="s">
        <v>146</v>
      </c>
      <c r="B24" s="440">
        <v>40000</v>
      </c>
      <c r="C24" s="440">
        <v>0</v>
      </c>
      <c r="D24" s="440">
        <v>20000</v>
      </c>
      <c r="E24" s="440">
        <v>20000</v>
      </c>
      <c r="F24" s="440">
        <v>0</v>
      </c>
    </row>
    <row r="25" spans="1:6" x14ac:dyDescent="0.25">
      <c r="A25" s="439" t="s">
        <v>147</v>
      </c>
      <c r="B25" s="440">
        <v>12166760</v>
      </c>
      <c r="C25" s="440">
        <v>0</v>
      </c>
      <c r="D25" s="440">
        <v>2674960</v>
      </c>
      <c r="E25" s="440">
        <v>4141880</v>
      </c>
      <c r="F25" s="440">
        <v>5349920</v>
      </c>
    </row>
    <row r="26" spans="1:6" x14ac:dyDescent="0.25">
      <c r="A26" s="439" t="s">
        <v>37</v>
      </c>
      <c r="B26" s="440">
        <v>20131710</v>
      </c>
      <c r="C26" s="440">
        <v>5481710</v>
      </c>
      <c r="D26" s="440">
        <v>6700000</v>
      </c>
      <c r="E26" s="440">
        <v>4175000</v>
      </c>
      <c r="F26" s="440">
        <v>3775000</v>
      </c>
    </row>
    <row r="27" spans="1:6" x14ac:dyDescent="0.25">
      <c r="A27" s="439" t="s">
        <v>38</v>
      </c>
      <c r="B27" s="440">
        <v>4706710</v>
      </c>
      <c r="C27" s="440">
        <v>4706710</v>
      </c>
      <c r="D27" s="440">
        <v>0</v>
      </c>
      <c r="E27" s="440">
        <v>0</v>
      </c>
      <c r="F27" s="440">
        <v>0</v>
      </c>
    </row>
    <row r="28" spans="1:6" x14ac:dyDescent="0.25">
      <c r="A28" s="439" t="s">
        <v>39</v>
      </c>
      <c r="B28" s="440">
        <v>13925000</v>
      </c>
      <c r="C28" s="440">
        <v>775000</v>
      </c>
      <c r="D28" s="440">
        <v>6400000</v>
      </c>
      <c r="E28" s="440">
        <v>3675000</v>
      </c>
      <c r="F28" s="440">
        <v>3075000</v>
      </c>
    </row>
    <row r="29" spans="1:6" x14ac:dyDescent="0.25">
      <c r="A29" s="439" t="s">
        <v>151</v>
      </c>
      <c r="B29" s="440">
        <v>1500000</v>
      </c>
      <c r="C29" s="440">
        <v>0</v>
      </c>
      <c r="D29" s="440">
        <v>300000</v>
      </c>
      <c r="E29" s="440">
        <v>500000</v>
      </c>
      <c r="F29" s="440">
        <v>700000</v>
      </c>
    </row>
    <row r="30" spans="1:6" x14ac:dyDescent="0.25">
      <c r="A30" s="439" t="s">
        <v>40</v>
      </c>
      <c r="B30" s="440">
        <v>6863735</v>
      </c>
      <c r="C30" s="440">
        <v>959396</v>
      </c>
      <c r="D30" s="440">
        <v>2240586</v>
      </c>
      <c r="E30" s="440">
        <v>1918599</v>
      </c>
      <c r="F30" s="440">
        <v>1745154</v>
      </c>
    </row>
    <row r="31" spans="1:6" x14ac:dyDescent="0.25">
      <c r="A31" s="439" t="s">
        <v>41</v>
      </c>
      <c r="B31" s="440">
        <v>6863735</v>
      </c>
      <c r="C31" s="440">
        <v>959396</v>
      </c>
      <c r="D31" s="440">
        <v>2240586</v>
      </c>
      <c r="E31" s="440">
        <v>1918599</v>
      </c>
      <c r="F31" s="440">
        <v>1745154</v>
      </c>
    </row>
    <row r="32" spans="1:6" x14ac:dyDescent="0.25">
      <c r="A32" s="439" t="s">
        <v>42</v>
      </c>
      <c r="B32" s="440">
        <v>35173699</v>
      </c>
      <c r="C32" s="440">
        <v>1222523</v>
      </c>
      <c r="D32" s="440">
        <v>14433783</v>
      </c>
      <c r="E32" s="440">
        <v>5728252</v>
      </c>
      <c r="F32" s="440">
        <v>13789141</v>
      </c>
    </row>
    <row r="33" spans="1:6" x14ac:dyDescent="0.25">
      <c r="A33" s="439" t="s">
        <v>44</v>
      </c>
      <c r="B33" s="440">
        <v>683363</v>
      </c>
      <c r="C33" s="440">
        <v>104814</v>
      </c>
      <c r="D33" s="440">
        <v>230282</v>
      </c>
      <c r="E33" s="440">
        <v>150586</v>
      </c>
      <c r="F33" s="440">
        <v>197681</v>
      </c>
    </row>
    <row r="34" spans="1:6" x14ac:dyDescent="0.25">
      <c r="A34" s="439" t="s">
        <v>45</v>
      </c>
      <c r="B34" s="440">
        <v>3199870</v>
      </c>
      <c r="C34" s="440">
        <v>447270</v>
      </c>
      <c r="D34" s="440">
        <v>1044560</v>
      </c>
      <c r="E34" s="440">
        <v>894450</v>
      </c>
      <c r="F34" s="440">
        <v>813590</v>
      </c>
    </row>
    <row r="35" spans="1:6" x14ac:dyDescent="0.25">
      <c r="A35" s="439" t="s">
        <v>46</v>
      </c>
      <c r="B35" s="440">
        <v>2929840</v>
      </c>
      <c r="C35" s="440">
        <v>475090</v>
      </c>
      <c r="D35" s="440">
        <v>1053050</v>
      </c>
      <c r="E35" s="440">
        <v>836460</v>
      </c>
      <c r="F35" s="440">
        <v>565240</v>
      </c>
    </row>
    <row r="36" spans="1:6" x14ac:dyDescent="0.25">
      <c r="A36" s="439" t="s">
        <v>47</v>
      </c>
      <c r="B36" s="440">
        <v>1273626</v>
      </c>
      <c r="C36" s="440">
        <v>195349</v>
      </c>
      <c r="D36" s="440">
        <v>429191</v>
      </c>
      <c r="E36" s="440">
        <v>280656</v>
      </c>
      <c r="F36" s="440">
        <v>368430</v>
      </c>
    </row>
    <row r="37" spans="1:6" x14ac:dyDescent="0.25">
      <c r="A37" s="439" t="s">
        <v>48</v>
      </c>
      <c r="B37" s="440">
        <v>1200000</v>
      </c>
      <c r="C37" s="440">
        <v>0</v>
      </c>
      <c r="D37" s="440">
        <v>300000</v>
      </c>
      <c r="E37" s="440">
        <v>600000</v>
      </c>
      <c r="F37" s="440">
        <v>300000</v>
      </c>
    </row>
    <row r="38" spans="1:6" x14ac:dyDescent="0.25">
      <c r="A38" s="439" t="s">
        <v>60</v>
      </c>
      <c r="B38" s="440">
        <v>25887000</v>
      </c>
      <c r="C38" s="440">
        <v>0</v>
      </c>
      <c r="D38" s="440">
        <v>11376700</v>
      </c>
      <c r="E38" s="440">
        <v>2966100</v>
      </c>
      <c r="F38" s="440">
        <v>11544200</v>
      </c>
    </row>
    <row r="39" spans="1:6" x14ac:dyDescent="0.25">
      <c r="A39" s="439" t="s">
        <v>61</v>
      </c>
      <c r="B39" s="440">
        <v>590700</v>
      </c>
      <c r="C39" s="440">
        <v>162700</v>
      </c>
      <c r="D39" s="440">
        <v>0</v>
      </c>
      <c r="E39" s="440">
        <v>428000</v>
      </c>
      <c r="F39" s="440">
        <v>0</v>
      </c>
    </row>
    <row r="40" spans="1:6" x14ac:dyDescent="0.25">
      <c r="A40" s="439" t="s">
        <v>62</v>
      </c>
      <c r="B40" s="440">
        <v>531700</v>
      </c>
      <c r="C40" s="440">
        <v>103700</v>
      </c>
      <c r="D40" s="440">
        <v>0</v>
      </c>
      <c r="E40" s="440">
        <v>428000</v>
      </c>
      <c r="F40" s="440">
        <v>0</v>
      </c>
    </row>
    <row r="41" spans="1:6" x14ac:dyDescent="0.25">
      <c r="A41" s="439" t="s">
        <v>412</v>
      </c>
      <c r="B41" s="440">
        <v>59000</v>
      </c>
      <c r="C41" s="440">
        <v>59000</v>
      </c>
      <c r="D41" s="440">
        <v>0</v>
      </c>
      <c r="E41" s="440">
        <v>0</v>
      </c>
      <c r="F41" s="440">
        <v>0</v>
      </c>
    </row>
    <row r="42" spans="1:6" x14ac:dyDescent="0.25">
      <c r="A42" s="439" t="s">
        <v>63</v>
      </c>
      <c r="B42" s="440">
        <v>70930</v>
      </c>
      <c r="C42" s="440">
        <v>8000</v>
      </c>
      <c r="D42" s="440">
        <v>0</v>
      </c>
      <c r="E42" s="440">
        <v>39100</v>
      </c>
      <c r="F42" s="440">
        <v>23830</v>
      </c>
    </row>
    <row r="43" spans="1:6" x14ac:dyDescent="0.25">
      <c r="A43" s="439" t="s">
        <v>67</v>
      </c>
      <c r="B43" s="440">
        <v>70930</v>
      </c>
      <c r="C43" s="440">
        <v>8000</v>
      </c>
      <c r="D43" s="440">
        <v>0</v>
      </c>
      <c r="E43" s="440">
        <v>39100</v>
      </c>
      <c r="F43" s="440">
        <v>23830</v>
      </c>
    </row>
    <row r="44" spans="1:6" x14ac:dyDescent="0.25">
      <c r="A44" s="439" t="s">
        <v>71</v>
      </c>
      <c r="B44" s="440">
        <v>4362300</v>
      </c>
      <c r="C44" s="440">
        <v>539000</v>
      </c>
      <c r="D44" s="440">
        <v>1078000</v>
      </c>
      <c r="E44" s="440">
        <v>2172000</v>
      </c>
      <c r="F44" s="440">
        <v>573300</v>
      </c>
    </row>
    <row r="45" spans="1:6" x14ac:dyDescent="0.25">
      <c r="A45" s="439" t="s">
        <v>72</v>
      </c>
      <c r="B45" s="440">
        <v>3773000</v>
      </c>
      <c r="C45" s="440">
        <v>539000</v>
      </c>
      <c r="D45" s="440">
        <v>1078000</v>
      </c>
      <c r="E45" s="440">
        <v>1617000</v>
      </c>
      <c r="F45" s="440">
        <v>539000</v>
      </c>
    </row>
    <row r="46" spans="1:6" x14ac:dyDescent="0.25">
      <c r="A46" s="439" t="s">
        <v>73</v>
      </c>
      <c r="B46" s="440">
        <v>589300</v>
      </c>
      <c r="C46" s="440">
        <v>0</v>
      </c>
      <c r="D46" s="440">
        <v>0</v>
      </c>
      <c r="E46" s="440">
        <v>555000</v>
      </c>
      <c r="F46" s="440">
        <v>34300</v>
      </c>
    </row>
    <row r="47" spans="1:6" x14ac:dyDescent="0.25">
      <c r="A47" s="439" t="s">
        <v>77</v>
      </c>
      <c r="B47" s="440">
        <v>3344794</v>
      </c>
      <c r="C47" s="440">
        <v>194128</v>
      </c>
      <c r="D47" s="440">
        <v>973351</v>
      </c>
      <c r="E47" s="440">
        <v>1238853</v>
      </c>
      <c r="F47" s="440">
        <v>938462</v>
      </c>
    </row>
    <row r="48" spans="1:6" x14ac:dyDescent="0.25">
      <c r="A48" s="439" t="s">
        <v>78</v>
      </c>
      <c r="B48" s="440">
        <v>265590</v>
      </c>
      <c r="C48" s="440">
        <v>122000</v>
      </c>
      <c r="D48" s="440">
        <v>22000</v>
      </c>
      <c r="E48" s="440">
        <v>71090</v>
      </c>
      <c r="F48" s="440">
        <v>50500</v>
      </c>
    </row>
    <row r="49" spans="1:6" x14ac:dyDescent="0.25">
      <c r="A49" s="439" t="s">
        <v>80</v>
      </c>
      <c r="B49" s="440">
        <v>1590841</v>
      </c>
      <c r="C49" s="440">
        <v>0</v>
      </c>
      <c r="D49" s="440">
        <v>719825</v>
      </c>
      <c r="E49" s="440">
        <v>130000</v>
      </c>
      <c r="F49" s="440">
        <v>741016</v>
      </c>
    </row>
    <row r="50" spans="1:6" x14ac:dyDescent="0.25">
      <c r="A50" s="439" t="s">
        <v>81</v>
      </c>
      <c r="B50" s="440">
        <v>1488363</v>
      </c>
      <c r="C50" s="440">
        <v>72128</v>
      </c>
      <c r="D50" s="440">
        <v>231526</v>
      </c>
      <c r="E50" s="440">
        <v>1037763</v>
      </c>
      <c r="F50" s="440">
        <v>146946</v>
      </c>
    </row>
    <row r="51" spans="1:6" x14ac:dyDescent="0.25">
      <c r="A51" s="439" t="s">
        <v>82</v>
      </c>
      <c r="B51" s="440">
        <v>52500</v>
      </c>
      <c r="C51" s="440">
        <v>52500</v>
      </c>
      <c r="D51" s="440">
        <v>0</v>
      </c>
      <c r="E51" s="440">
        <v>0</v>
      </c>
      <c r="F51" s="440">
        <v>0</v>
      </c>
    </row>
    <row r="52" spans="1:6" x14ac:dyDescent="0.25">
      <c r="A52" s="439" t="s">
        <v>83</v>
      </c>
      <c r="B52" s="440">
        <v>52500</v>
      </c>
      <c r="C52" s="440">
        <v>52500</v>
      </c>
      <c r="D52" s="440">
        <v>0</v>
      </c>
      <c r="E52" s="440">
        <v>0</v>
      </c>
      <c r="F52" s="440">
        <v>0</v>
      </c>
    </row>
    <row r="53" spans="1:6" x14ac:dyDescent="0.25">
      <c r="A53" s="439" t="s">
        <v>87</v>
      </c>
      <c r="B53" s="440">
        <v>4100860</v>
      </c>
      <c r="C53" s="440">
        <v>1311909</v>
      </c>
      <c r="D53" s="440">
        <v>462187</v>
      </c>
      <c r="E53" s="440">
        <v>1629734</v>
      </c>
      <c r="F53" s="440">
        <v>697030</v>
      </c>
    </row>
    <row r="54" spans="1:6" x14ac:dyDescent="0.25">
      <c r="A54" s="439" t="s">
        <v>88</v>
      </c>
      <c r="B54" s="440">
        <v>769506</v>
      </c>
      <c r="C54" s="440">
        <v>210731</v>
      </c>
      <c r="D54" s="440">
        <v>32000</v>
      </c>
      <c r="E54" s="440">
        <v>226002</v>
      </c>
      <c r="F54" s="440">
        <v>300773</v>
      </c>
    </row>
    <row r="55" spans="1:6" x14ac:dyDescent="0.25">
      <c r="A55" s="439" t="s">
        <v>89</v>
      </c>
      <c r="B55" s="440">
        <v>219546</v>
      </c>
      <c r="C55" s="440">
        <v>219546</v>
      </c>
      <c r="D55" s="440">
        <v>0</v>
      </c>
      <c r="E55" s="440">
        <v>0</v>
      </c>
      <c r="F55" s="440">
        <v>0</v>
      </c>
    </row>
    <row r="56" spans="1:6" x14ac:dyDescent="0.25">
      <c r="A56" s="439" t="s">
        <v>93</v>
      </c>
      <c r="B56" s="440">
        <v>3111808</v>
      </c>
      <c r="C56" s="440">
        <v>881632</v>
      </c>
      <c r="D56" s="440">
        <v>430187</v>
      </c>
      <c r="E56" s="440">
        <v>1403732</v>
      </c>
      <c r="F56" s="440">
        <v>396257</v>
      </c>
    </row>
    <row r="57" spans="1:6" x14ac:dyDescent="0.25">
      <c r="A57" s="439" t="s">
        <v>95</v>
      </c>
      <c r="B57" s="440">
        <v>350400</v>
      </c>
      <c r="C57" s="440">
        <v>0</v>
      </c>
      <c r="D57" s="440">
        <v>0</v>
      </c>
      <c r="E57" s="440">
        <v>281950</v>
      </c>
      <c r="F57" s="440">
        <v>68450</v>
      </c>
    </row>
    <row r="58" spans="1:6" x14ac:dyDescent="0.25">
      <c r="A58" s="439" t="s">
        <v>96</v>
      </c>
      <c r="B58" s="440">
        <v>350400</v>
      </c>
      <c r="C58" s="440">
        <v>0</v>
      </c>
      <c r="D58" s="440">
        <v>0</v>
      </c>
      <c r="E58" s="440">
        <v>281950</v>
      </c>
      <c r="F58" s="440">
        <v>68450</v>
      </c>
    </row>
    <row r="59" spans="1:6" x14ac:dyDescent="0.25">
      <c r="A59" s="439" t="s">
        <v>99</v>
      </c>
      <c r="B59" s="440">
        <v>9718000</v>
      </c>
      <c r="C59" s="440">
        <v>0</v>
      </c>
      <c r="D59" s="440">
        <v>0</v>
      </c>
      <c r="E59" s="440">
        <v>73000</v>
      </c>
      <c r="F59" s="440">
        <v>9645000</v>
      </c>
    </row>
    <row r="60" spans="1:6" x14ac:dyDescent="0.25">
      <c r="A60" s="439" t="s">
        <v>100</v>
      </c>
      <c r="B60" s="440">
        <v>128000</v>
      </c>
      <c r="C60" s="440">
        <v>0</v>
      </c>
      <c r="D60" s="440">
        <v>0</v>
      </c>
      <c r="E60" s="440">
        <v>73000</v>
      </c>
      <c r="F60" s="440">
        <v>55000</v>
      </c>
    </row>
    <row r="61" spans="1:6" x14ac:dyDescent="0.25">
      <c r="A61" s="439" t="s">
        <v>102</v>
      </c>
      <c r="B61" s="440">
        <v>9590000</v>
      </c>
      <c r="C61" s="440">
        <v>0</v>
      </c>
      <c r="D61" s="440">
        <v>0</v>
      </c>
      <c r="E61" s="440">
        <v>0</v>
      </c>
      <c r="F61" s="440">
        <v>9590000</v>
      </c>
    </row>
    <row r="62" spans="1:6" x14ac:dyDescent="0.25">
      <c r="A62" s="439" t="s">
        <v>105</v>
      </c>
      <c r="B62" s="440">
        <v>136534153</v>
      </c>
      <c r="C62" s="440">
        <v>133912273</v>
      </c>
      <c r="D62" s="440">
        <v>2113364</v>
      </c>
      <c r="E62" s="440">
        <v>173516</v>
      </c>
      <c r="F62" s="440">
        <v>335000</v>
      </c>
    </row>
    <row r="63" spans="1:6" x14ac:dyDescent="0.25">
      <c r="A63" s="439" t="s">
        <v>186</v>
      </c>
      <c r="B63" s="440">
        <v>200000</v>
      </c>
      <c r="C63" s="440">
        <v>0</v>
      </c>
      <c r="D63" s="440">
        <v>0</v>
      </c>
      <c r="E63" s="440">
        <v>0</v>
      </c>
      <c r="F63" s="440">
        <v>200000</v>
      </c>
    </row>
    <row r="64" spans="1:6" x14ac:dyDescent="0.25">
      <c r="A64" s="439" t="s">
        <v>107</v>
      </c>
      <c r="B64" s="440">
        <v>237600</v>
      </c>
      <c r="C64" s="440">
        <v>237600</v>
      </c>
      <c r="D64" s="440">
        <v>0</v>
      </c>
      <c r="E64" s="440">
        <v>0</v>
      </c>
      <c r="F64" s="440">
        <v>0</v>
      </c>
    </row>
    <row r="65" spans="1:6" x14ac:dyDescent="0.25">
      <c r="A65" s="439" t="s">
        <v>108</v>
      </c>
      <c r="B65" s="440">
        <v>49787700</v>
      </c>
      <c r="C65" s="440">
        <v>47699700</v>
      </c>
      <c r="D65" s="440">
        <v>2088000</v>
      </c>
      <c r="E65" s="440">
        <v>0</v>
      </c>
      <c r="F65" s="440">
        <v>0</v>
      </c>
    </row>
    <row r="66" spans="1:6" x14ac:dyDescent="0.25">
      <c r="A66" s="439" t="s">
        <v>109</v>
      </c>
      <c r="B66" s="440">
        <v>86308853</v>
      </c>
      <c r="C66" s="440">
        <v>85974973</v>
      </c>
      <c r="D66" s="440">
        <v>25364</v>
      </c>
      <c r="E66" s="440">
        <v>173516</v>
      </c>
      <c r="F66" s="440">
        <v>135000</v>
      </c>
    </row>
    <row r="67" spans="1:6" x14ac:dyDescent="0.25">
      <c r="A67" s="439" t="s">
        <v>111</v>
      </c>
      <c r="B67" s="440">
        <v>29294036</v>
      </c>
      <c r="C67" s="440">
        <v>0</v>
      </c>
      <c r="D67" s="440">
        <v>23433636</v>
      </c>
      <c r="E67" s="440">
        <v>0</v>
      </c>
      <c r="F67" s="440">
        <v>5860400</v>
      </c>
    </row>
    <row r="68" spans="1:6" x14ac:dyDescent="0.25">
      <c r="A68" s="439" t="s">
        <v>113</v>
      </c>
      <c r="B68" s="440">
        <v>29294036</v>
      </c>
      <c r="C68" s="440">
        <v>0</v>
      </c>
      <c r="D68" s="440">
        <v>23433636</v>
      </c>
      <c r="E68" s="440">
        <v>0</v>
      </c>
      <c r="F68" s="440">
        <v>5860400</v>
      </c>
    </row>
    <row r="69" spans="1:6" x14ac:dyDescent="0.25">
      <c r="A69" s="439" t="s">
        <v>344</v>
      </c>
      <c r="B69" s="440">
        <v>38921975</v>
      </c>
      <c r="C69" s="440">
        <v>-146188339</v>
      </c>
      <c r="D69" s="440">
        <v>92148205</v>
      </c>
      <c r="E69" s="440">
        <v>-9160945</v>
      </c>
      <c r="F69" s="440">
        <v>102123054</v>
      </c>
    </row>
    <row r="70" spans="1:6" x14ac:dyDescent="0.25">
      <c r="A70" s="439" t="s">
        <v>115</v>
      </c>
      <c r="B70" s="440">
        <v>0</v>
      </c>
      <c r="C70" s="440">
        <v>0</v>
      </c>
      <c r="D70" s="440">
        <v>0</v>
      </c>
      <c r="E70" s="440">
        <v>0</v>
      </c>
      <c r="F70" s="440">
        <v>0</v>
      </c>
    </row>
    <row r="71" spans="1:6" x14ac:dyDescent="0.25">
      <c r="A71" s="439" t="s">
        <v>116</v>
      </c>
      <c r="B71" s="440">
        <v>0</v>
      </c>
      <c r="C71" s="440">
        <v>0</v>
      </c>
      <c r="D71" s="440">
        <v>0</v>
      </c>
      <c r="E71" s="440">
        <v>0</v>
      </c>
      <c r="F71" s="440">
        <v>0</v>
      </c>
    </row>
    <row r="72" spans="1:6" x14ac:dyDescent="0.25">
      <c r="A72" s="439" t="s">
        <v>349</v>
      </c>
      <c r="B72" s="440">
        <v>38921975</v>
      </c>
      <c r="C72" s="440">
        <v>-146188339</v>
      </c>
      <c r="D72" s="440">
        <v>92148205</v>
      </c>
      <c r="E72" s="440">
        <v>-9160945</v>
      </c>
      <c r="F72" s="440">
        <v>102123054</v>
      </c>
    </row>
    <row r="73" spans="1:6" x14ac:dyDescent="0.25">
      <c r="A73" s="439" t="s">
        <v>350</v>
      </c>
      <c r="B73" s="440">
        <v>38921975</v>
      </c>
      <c r="C73" s="440">
        <v>-146188339</v>
      </c>
      <c r="D73" s="440">
        <v>92148205</v>
      </c>
      <c r="E73" s="440">
        <v>-9160945</v>
      </c>
      <c r="F73" s="440">
        <v>102123054</v>
      </c>
    </row>
    <row r="74" spans="1:6" x14ac:dyDescent="0.25">
      <c r="A74" s="439" t="s">
        <v>117</v>
      </c>
      <c r="B74" s="440">
        <v>0</v>
      </c>
      <c r="C74" s="440">
        <v>0</v>
      </c>
      <c r="D74" s="440">
        <v>0</v>
      </c>
      <c r="E74" s="440">
        <v>0</v>
      </c>
      <c r="F74" s="440">
        <v>0</v>
      </c>
    </row>
    <row r="75" spans="1:6" x14ac:dyDescent="0.25">
      <c r="A75" s="439" t="s">
        <v>351</v>
      </c>
      <c r="B75" s="440">
        <v>38921975</v>
      </c>
      <c r="C75" s="440">
        <v>-146188339</v>
      </c>
      <c r="D75" s="440">
        <v>92148205</v>
      </c>
      <c r="E75" s="440">
        <v>-9160945</v>
      </c>
      <c r="F75" s="440">
        <v>102123054</v>
      </c>
    </row>
    <row r="76" spans="1:6" x14ac:dyDescent="0.25">
      <c r="A76" s="439" t="s">
        <v>118</v>
      </c>
      <c r="B76" s="440">
        <v>0</v>
      </c>
      <c r="C76" s="440">
        <v>0</v>
      </c>
      <c r="D76" s="440">
        <v>0</v>
      </c>
      <c r="E76" s="440">
        <v>0</v>
      </c>
      <c r="F76" s="440">
        <v>0</v>
      </c>
    </row>
    <row r="77" spans="1:6" x14ac:dyDescent="0.25">
      <c r="A77" s="439" t="s">
        <v>352</v>
      </c>
      <c r="B77" s="440">
        <v>38921975</v>
      </c>
      <c r="C77" s="440">
        <v>-146188339</v>
      </c>
      <c r="D77" s="440">
        <v>92148205</v>
      </c>
      <c r="E77" s="440">
        <v>-9160945</v>
      </c>
      <c r="F77" s="440">
        <v>102123054</v>
      </c>
    </row>
    <row r="78" spans="1:6" x14ac:dyDescent="0.25">
      <c r="A78" s="439" t="s">
        <v>119</v>
      </c>
      <c r="B78" s="440">
        <v>0</v>
      </c>
      <c r="C78" s="440">
        <v>0</v>
      </c>
      <c r="D78" s="440">
        <v>0</v>
      </c>
      <c r="E78" s="440">
        <v>0</v>
      </c>
      <c r="F78" s="440">
        <v>0</v>
      </c>
    </row>
    <row r="79" spans="1:6" x14ac:dyDescent="0.25">
      <c r="A79" s="439" t="s">
        <v>120</v>
      </c>
      <c r="B79" s="440">
        <v>0</v>
      </c>
      <c r="C79" s="440">
        <v>0</v>
      </c>
      <c r="D79" s="440">
        <v>0</v>
      </c>
      <c r="E79" s="440">
        <v>0</v>
      </c>
      <c r="F79" s="440">
        <v>0</v>
      </c>
    </row>
    <row r="80" spans="1:6" x14ac:dyDescent="0.25">
      <c r="A80" s="439" t="s">
        <v>121</v>
      </c>
      <c r="B80" s="440">
        <v>0</v>
      </c>
      <c r="C80" s="440">
        <v>0</v>
      </c>
      <c r="D80" s="440">
        <v>0</v>
      </c>
      <c r="E80" s="440">
        <v>0</v>
      </c>
      <c r="F80" s="440">
        <v>0</v>
      </c>
    </row>
    <row r="81" spans="1:6" x14ac:dyDescent="0.25">
      <c r="A81" s="439" t="s">
        <v>122</v>
      </c>
      <c r="B81" s="440">
        <v>0</v>
      </c>
      <c r="C81" s="440">
        <v>0</v>
      </c>
      <c r="D81" s="440">
        <v>0</v>
      </c>
      <c r="E81" s="440">
        <v>0</v>
      </c>
      <c r="F81" s="440">
        <v>0</v>
      </c>
    </row>
    <row r="82" spans="1:6" x14ac:dyDescent="0.25">
      <c r="A82" s="439" t="s">
        <v>123</v>
      </c>
      <c r="B82" s="440">
        <v>0</v>
      </c>
      <c r="C82" s="440">
        <v>0</v>
      </c>
      <c r="D82" s="440">
        <v>0</v>
      </c>
      <c r="E82" s="440">
        <v>0</v>
      </c>
      <c r="F82" s="440">
        <v>0</v>
      </c>
    </row>
  </sheetData>
  <mergeCells count="2">
    <mergeCell ref="A1:A2"/>
    <mergeCell ref="B1:B2"/>
  </mergeCells>
  <phoneticPr fontId="4" type="noConversion"/>
  <pageMargins left="0.7" right="0.7" top="0.75" bottom="0.75" header="0.3" footer="0.3"/>
  <pageSetup paperSize="9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tabColor theme="1" tint="0.34998626667073579"/>
  </sheetPr>
  <dimension ref="A1:K104"/>
  <sheetViews>
    <sheetView workbookViewId="0">
      <pane ySplit="1" topLeftCell="A2" activePane="bottomLeft" state="frozen"/>
      <selection activeCell="J2" sqref="J2:J253"/>
      <selection pane="bottomLeft"/>
    </sheetView>
  </sheetViews>
  <sheetFormatPr defaultColWidth="9.08984375" defaultRowHeight="12.5" x14ac:dyDescent="0.25"/>
  <cols>
    <col min="1" max="2" width="21.453125" customWidth="1"/>
    <col min="3" max="3" width="21.453125" style="106" customWidth="1"/>
    <col min="4" max="4" width="23.36328125" style="106" customWidth="1"/>
    <col min="5" max="5" width="21.453125" style="106" customWidth="1"/>
    <col min="6" max="6" width="9.08984375" style="106"/>
    <col min="7" max="7" width="28.1796875" style="106" hidden="1" customWidth="1"/>
    <col min="8" max="8" width="13.1796875" style="106" hidden="1" customWidth="1"/>
    <col min="9" max="9" width="10.453125" style="106" hidden="1" customWidth="1"/>
    <col min="10" max="10" width="17.54296875" style="106" hidden="1" customWidth="1"/>
    <col min="11" max="11" width="16.453125" style="106" hidden="1" customWidth="1"/>
    <col min="12" max="16384" width="9.08984375" style="106"/>
  </cols>
  <sheetData>
    <row r="1" spans="1:11" ht="12.75" customHeight="1" thickTop="1" x14ac:dyDescent="0.3">
      <c r="A1" s="253" t="s">
        <v>0</v>
      </c>
      <c r="B1" s="253" t="s">
        <v>1</v>
      </c>
      <c r="C1" s="224" t="s">
        <v>437</v>
      </c>
      <c r="D1" s="224" t="s">
        <v>438</v>
      </c>
      <c r="E1" s="254" t="s">
        <v>189</v>
      </c>
      <c r="G1" s="534" t="s">
        <v>0</v>
      </c>
      <c r="H1" s="536" t="s">
        <v>1</v>
      </c>
      <c r="I1" s="386"/>
      <c r="J1" s="224" t="s">
        <v>437</v>
      </c>
      <c r="K1" s="254" t="s">
        <v>189</v>
      </c>
    </row>
    <row r="2" spans="1:11" ht="12.75" customHeight="1" x14ac:dyDescent="0.25">
      <c r="A2" s="464" t="s">
        <v>281</v>
      </c>
      <c r="B2" s="381">
        <v>1015009563</v>
      </c>
      <c r="C2" s="314">
        <v>893378029</v>
      </c>
      <c r="D2" s="314">
        <v>121631534</v>
      </c>
      <c r="E2" s="237">
        <f>B2-C2-D2</f>
        <v>0</v>
      </c>
      <c r="G2" s="535" t="s">
        <v>0</v>
      </c>
      <c r="H2" s="537" t="s">
        <v>1</v>
      </c>
      <c r="J2" s="314">
        <v>452423896</v>
      </c>
      <c r="K2" s="237">
        <v>-97078683</v>
      </c>
    </row>
    <row r="3" spans="1:11" x14ac:dyDescent="0.25">
      <c r="A3" s="464" t="s">
        <v>4</v>
      </c>
      <c r="B3" s="381">
        <v>34659578597</v>
      </c>
      <c r="C3" s="314">
        <v>34125154074</v>
      </c>
      <c r="D3" s="314">
        <v>534424523</v>
      </c>
      <c r="E3" s="237">
        <f t="shared" ref="E3:E66" si="0">B3-C3-D3</f>
        <v>0</v>
      </c>
      <c r="G3" s="384" t="s">
        <v>281</v>
      </c>
      <c r="H3" s="385">
        <v>725888888</v>
      </c>
      <c r="J3" s="314">
        <v>14708984277</v>
      </c>
      <c r="K3" s="237">
        <v>0</v>
      </c>
    </row>
    <row r="4" spans="1:11" x14ac:dyDescent="0.25">
      <c r="A4" s="464" t="s">
        <v>5</v>
      </c>
      <c r="B4" s="381">
        <v>27891641041</v>
      </c>
      <c r="C4" s="314">
        <v>27718939517</v>
      </c>
      <c r="D4" s="314">
        <v>172701524</v>
      </c>
      <c r="E4" s="237">
        <f t="shared" si="0"/>
        <v>0</v>
      </c>
      <c r="G4" s="384" t="s">
        <v>4</v>
      </c>
      <c r="H4" s="385">
        <v>15240701428</v>
      </c>
      <c r="J4" s="314">
        <v>9974596502</v>
      </c>
      <c r="K4" s="237">
        <v>0</v>
      </c>
    </row>
    <row r="5" spans="1:11" x14ac:dyDescent="0.25">
      <c r="A5" s="464" t="s">
        <v>6</v>
      </c>
      <c r="B5" s="381">
        <v>1197090208</v>
      </c>
      <c r="C5" s="314">
        <v>1096085300</v>
      </c>
      <c r="D5" s="314">
        <v>101004908</v>
      </c>
      <c r="E5" s="237">
        <f t="shared" si="0"/>
        <v>0</v>
      </c>
      <c r="G5" s="384" t="s">
        <v>5</v>
      </c>
      <c r="H5" s="385">
        <v>10169271290</v>
      </c>
      <c r="J5" s="381">
        <v>1241029547</v>
      </c>
      <c r="K5" s="237">
        <v>0</v>
      </c>
    </row>
    <row r="6" spans="1:11" x14ac:dyDescent="0.25">
      <c r="A6" s="464" t="s">
        <v>8</v>
      </c>
      <c r="B6" s="381">
        <v>26603513852</v>
      </c>
      <c r="C6" s="314">
        <v>26593919399</v>
      </c>
      <c r="D6" s="314">
        <v>9594453</v>
      </c>
      <c r="E6" s="237">
        <f t="shared" si="0"/>
        <v>0</v>
      </c>
      <c r="G6" s="384" t="s">
        <v>6</v>
      </c>
      <c r="H6" s="385">
        <v>1361174547</v>
      </c>
      <c r="J6" s="381">
        <v>8696265437</v>
      </c>
      <c r="K6" s="237">
        <v>0</v>
      </c>
    </row>
    <row r="7" spans="1:11" x14ac:dyDescent="0.25">
      <c r="A7" s="464" t="s">
        <v>9</v>
      </c>
      <c r="B7" s="381">
        <v>6571181</v>
      </c>
      <c r="C7" s="314">
        <v>6571181</v>
      </c>
      <c r="D7" s="314">
        <v>0</v>
      </c>
      <c r="E7" s="237">
        <f t="shared" si="0"/>
        <v>0</v>
      </c>
      <c r="G7" s="384" t="s">
        <v>8</v>
      </c>
      <c r="H7" s="385">
        <v>8696779216</v>
      </c>
      <c r="J7" s="381">
        <v>16801518</v>
      </c>
      <c r="K7" s="237">
        <v>0</v>
      </c>
    </row>
    <row r="8" spans="1:11" x14ac:dyDescent="0.25">
      <c r="A8" s="464" t="s">
        <v>137</v>
      </c>
      <c r="B8" s="381">
        <v>22363637</v>
      </c>
      <c r="C8" s="314">
        <v>22363637</v>
      </c>
      <c r="D8" s="314">
        <v>0</v>
      </c>
      <c r="E8" s="237">
        <f t="shared" si="0"/>
        <v>0</v>
      </c>
      <c r="G8" s="384" t="s">
        <v>9</v>
      </c>
      <c r="H8" s="385">
        <v>16801518</v>
      </c>
      <c r="J8" s="381">
        <v>20500000</v>
      </c>
      <c r="K8" s="237">
        <v>0</v>
      </c>
    </row>
    <row r="9" spans="1:11" x14ac:dyDescent="0.25">
      <c r="A9" s="464" t="s">
        <v>10</v>
      </c>
      <c r="B9" s="381">
        <v>62102163</v>
      </c>
      <c r="C9" s="314">
        <v>0</v>
      </c>
      <c r="D9" s="314">
        <v>62102163</v>
      </c>
      <c r="E9" s="237">
        <f t="shared" si="0"/>
        <v>0</v>
      </c>
      <c r="G9" s="384" t="s">
        <v>137</v>
      </c>
      <c r="H9" s="385">
        <v>20500000</v>
      </c>
      <c r="J9" s="381">
        <v>0</v>
      </c>
      <c r="K9" s="237">
        <v>0</v>
      </c>
    </row>
    <row r="10" spans="1:11" x14ac:dyDescent="0.25">
      <c r="A10" s="464" t="s">
        <v>11</v>
      </c>
      <c r="B10" s="381">
        <v>6767937556</v>
      </c>
      <c r="C10" s="314">
        <v>6406214557</v>
      </c>
      <c r="D10" s="314">
        <v>361722999</v>
      </c>
      <c r="E10" s="237">
        <f t="shared" si="0"/>
        <v>0</v>
      </c>
      <c r="G10" s="384" t="s">
        <v>10</v>
      </c>
      <c r="H10" s="385">
        <v>74016009</v>
      </c>
      <c r="J10" s="314">
        <v>4734387775</v>
      </c>
      <c r="K10" s="237">
        <v>0</v>
      </c>
    </row>
    <row r="11" spans="1:11" x14ac:dyDescent="0.25">
      <c r="A11" s="464" t="s">
        <v>12</v>
      </c>
      <c r="B11" s="381">
        <v>4362746966</v>
      </c>
      <c r="C11" s="314">
        <v>4368605043</v>
      </c>
      <c r="D11" s="314">
        <v>-5858077</v>
      </c>
      <c r="E11" s="237">
        <f t="shared" si="0"/>
        <v>0</v>
      </c>
      <c r="G11" s="384" t="s">
        <v>11</v>
      </c>
      <c r="H11" s="385">
        <v>5071430138</v>
      </c>
      <c r="J11" s="314">
        <v>3665587932</v>
      </c>
      <c r="K11" s="237">
        <v>0</v>
      </c>
    </row>
    <row r="12" spans="1:11" x14ac:dyDescent="0.25">
      <c r="A12" s="464" t="s">
        <v>13</v>
      </c>
      <c r="B12" s="381">
        <v>7734181</v>
      </c>
      <c r="C12" s="314">
        <v>0</v>
      </c>
      <c r="D12" s="314">
        <v>7734181</v>
      </c>
      <c r="E12" s="237">
        <f t="shared" si="0"/>
        <v>0</v>
      </c>
      <c r="G12" s="384" t="s">
        <v>12</v>
      </c>
      <c r="H12" s="385">
        <v>3665549750</v>
      </c>
      <c r="J12" s="314">
        <v>0</v>
      </c>
      <c r="K12" s="237">
        <v>0</v>
      </c>
    </row>
    <row r="13" spans="1:11" x14ac:dyDescent="0.25">
      <c r="A13" s="464" t="s">
        <v>14</v>
      </c>
      <c r="B13" s="381">
        <v>452588317</v>
      </c>
      <c r="C13" s="314">
        <v>331372064</v>
      </c>
      <c r="D13" s="314">
        <v>121216253</v>
      </c>
      <c r="E13" s="237">
        <f t="shared" si="0"/>
        <v>0</v>
      </c>
      <c r="G13" s="384" t="s">
        <v>13</v>
      </c>
      <c r="H13" s="385">
        <v>5301454</v>
      </c>
      <c r="J13" s="314">
        <v>332715073</v>
      </c>
      <c r="K13" s="237">
        <v>0</v>
      </c>
    </row>
    <row r="14" spans="1:11" x14ac:dyDescent="0.25">
      <c r="A14" s="464" t="s">
        <v>16</v>
      </c>
      <c r="B14" s="381">
        <v>59828172</v>
      </c>
      <c r="C14" s="314">
        <v>53975450</v>
      </c>
      <c r="D14" s="314">
        <v>5852722</v>
      </c>
      <c r="E14" s="237">
        <f t="shared" si="0"/>
        <v>0</v>
      </c>
      <c r="G14" s="384" t="s">
        <v>14</v>
      </c>
      <c r="H14" s="385">
        <v>466199954</v>
      </c>
      <c r="J14" s="314">
        <v>2126228</v>
      </c>
      <c r="K14" s="237">
        <v>0</v>
      </c>
    </row>
    <row r="15" spans="1:11" x14ac:dyDescent="0.25">
      <c r="A15" s="464" t="s">
        <v>17</v>
      </c>
      <c r="B15" s="381">
        <v>902396000</v>
      </c>
      <c r="C15" s="314">
        <v>902396000</v>
      </c>
      <c r="D15" s="314">
        <v>0</v>
      </c>
      <c r="E15" s="237">
        <f t="shared" si="0"/>
        <v>0</v>
      </c>
      <c r="G15" s="384" t="s">
        <v>15</v>
      </c>
      <c r="H15" s="385">
        <v>2129228</v>
      </c>
      <c r="J15" s="314">
        <v>43294542</v>
      </c>
      <c r="K15" s="237">
        <v>0</v>
      </c>
    </row>
    <row r="16" spans="1:11" x14ac:dyDescent="0.25">
      <c r="A16" s="464" t="s">
        <v>140</v>
      </c>
      <c r="B16" s="381">
        <v>982643920</v>
      </c>
      <c r="C16" s="314">
        <v>749866000</v>
      </c>
      <c r="D16" s="314">
        <v>232777920</v>
      </c>
      <c r="E16" s="237">
        <f t="shared" si="0"/>
        <v>0</v>
      </c>
      <c r="G16" s="384" t="s">
        <v>16</v>
      </c>
      <c r="H16" s="385">
        <v>43294542</v>
      </c>
      <c r="J16" s="314">
        <v>690664000</v>
      </c>
      <c r="K16" s="237">
        <v>0</v>
      </c>
    </row>
    <row r="17" spans="1:11" x14ac:dyDescent="0.25">
      <c r="A17" s="464" t="s">
        <v>18</v>
      </c>
      <c r="B17" s="381">
        <v>30445027703</v>
      </c>
      <c r="C17" s="314">
        <v>30310602604</v>
      </c>
      <c r="D17" s="314">
        <v>134425099</v>
      </c>
      <c r="E17" s="237">
        <f t="shared" si="0"/>
        <v>0</v>
      </c>
      <c r="G17" s="384" t="s">
        <v>140</v>
      </c>
      <c r="H17" s="385">
        <v>888955210</v>
      </c>
      <c r="J17" s="314">
        <v>11263289772</v>
      </c>
      <c r="K17" s="237">
        <v>0</v>
      </c>
    </row>
    <row r="18" spans="1:11" x14ac:dyDescent="0.25">
      <c r="A18" s="464" t="s">
        <v>19</v>
      </c>
      <c r="B18" s="381">
        <v>30445027703</v>
      </c>
      <c r="C18" s="314">
        <v>30310602604</v>
      </c>
      <c r="D18" s="314">
        <v>134425099</v>
      </c>
      <c r="E18" s="237">
        <f t="shared" si="0"/>
        <v>0</v>
      </c>
      <c r="G18" s="384" t="s">
        <v>18</v>
      </c>
      <c r="H18" s="385">
        <v>11376619307</v>
      </c>
      <c r="J18" s="314">
        <v>11263289772</v>
      </c>
      <c r="K18" s="237">
        <v>0</v>
      </c>
    </row>
    <row r="19" spans="1:11" x14ac:dyDescent="0.25">
      <c r="A19" s="464" t="s">
        <v>20</v>
      </c>
      <c r="B19" s="381">
        <v>4214550894</v>
      </c>
      <c r="C19" s="314">
        <v>3814551470</v>
      </c>
      <c r="D19" s="314">
        <v>399999424</v>
      </c>
      <c r="E19" s="237">
        <f t="shared" si="0"/>
        <v>0</v>
      </c>
      <c r="G19" s="384" t="s">
        <v>19</v>
      </c>
      <c r="H19" s="385">
        <v>11376619307</v>
      </c>
      <c r="J19" s="314">
        <v>3445694505</v>
      </c>
      <c r="K19" s="237">
        <v>0</v>
      </c>
    </row>
    <row r="20" spans="1:11" x14ac:dyDescent="0.25">
      <c r="A20" s="464" t="s">
        <v>21</v>
      </c>
      <c r="B20" s="381">
        <v>3199541331</v>
      </c>
      <c r="C20" s="314">
        <v>2921173441</v>
      </c>
      <c r="D20" s="314">
        <v>278367890</v>
      </c>
      <c r="E20" s="237">
        <f t="shared" si="0"/>
        <v>0</v>
      </c>
      <c r="G20" s="384" t="s">
        <v>20</v>
      </c>
      <c r="H20" s="385">
        <v>3864082121</v>
      </c>
      <c r="J20" s="314">
        <v>2993270609</v>
      </c>
      <c r="K20" s="237">
        <v>97078683</v>
      </c>
    </row>
    <row r="21" spans="1:11" x14ac:dyDescent="0.25">
      <c r="A21" s="464" t="s">
        <v>23</v>
      </c>
      <c r="B21" s="381">
        <v>420725680</v>
      </c>
      <c r="C21" s="314">
        <v>399689396</v>
      </c>
      <c r="D21" s="314">
        <v>21036284</v>
      </c>
      <c r="E21" s="237">
        <f t="shared" si="0"/>
        <v>0</v>
      </c>
      <c r="G21" s="384" t="s">
        <v>21</v>
      </c>
      <c r="H21" s="385">
        <v>3138193233</v>
      </c>
      <c r="J21" s="314">
        <v>405383021</v>
      </c>
      <c r="K21" s="237">
        <v>0</v>
      </c>
    </row>
    <row r="22" spans="1:11" x14ac:dyDescent="0.25">
      <c r="A22" s="464" t="s">
        <v>24</v>
      </c>
      <c r="B22" s="381">
        <v>27352570</v>
      </c>
      <c r="C22" s="314">
        <v>25984940</v>
      </c>
      <c r="D22" s="314">
        <v>1367630</v>
      </c>
      <c r="E22" s="237">
        <f t="shared" si="0"/>
        <v>0</v>
      </c>
      <c r="G22" s="384" t="s">
        <v>23</v>
      </c>
      <c r="H22" s="385">
        <v>417920640</v>
      </c>
      <c r="J22" s="314">
        <v>26059390</v>
      </c>
      <c r="K22" s="237">
        <v>0</v>
      </c>
    </row>
    <row r="23" spans="1:11" x14ac:dyDescent="0.25">
      <c r="A23" s="464" t="s">
        <v>25</v>
      </c>
      <c r="B23" s="381">
        <v>5007960</v>
      </c>
      <c r="C23" s="314">
        <v>4757562</v>
      </c>
      <c r="D23" s="314">
        <v>250398</v>
      </c>
      <c r="E23" s="237">
        <f t="shared" si="0"/>
        <v>0</v>
      </c>
      <c r="G23" s="384" t="s">
        <v>24</v>
      </c>
      <c r="H23" s="385">
        <v>26865350</v>
      </c>
      <c r="J23" s="314">
        <v>4776891</v>
      </c>
      <c r="K23" s="237">
        <v>0</v>
      </c>
    </row>
    <row r="24" spans="1:11" x14ac:dyDescent="0.25">
      <c r="A24" s="464" t="s">
        <v>26</v>
      </c>
      <c r="B24" s="381">
        <v>1000000</v>
      </c>
      <c r="C24" s="314">
        <v>950000</v>
      </c>
      <c r="D24" s="314">
        <v>50000</v>
      </c>
      <c r="E24" s="237">
        <f t="shared" si="0"/>
        <v>0</v>
      </c>
      <c r="G24" s="384" t="s">
        <v>25</v>
      </c>
      <c r="H24" s="385">
        <v>4924630</v>
      </c>
      <c r="J24" s="314">
        <v>970000</v>
      </c>
      <c r="K24" s="237">
        <v>0</v>
      </c>
    </row>
    <row r="25" spans="1:11" x14ac:dyDescent="0.25">
      <c r="A25" s="464" t="s">
        <v>28</v>
      </c>
      <c r="B25" s="381">
        <v>500000</v>
      </c>
      <c r="C25" s="314">
        <v>475000</v>
      </c>
      <c r="D25" s="314">
        <v>25000</v>
      </c>
      <c r="E25" s="237">
        <f t="shared" si="0"/>
        <v>0</v>
      </c>
      <c r="G25" s="384" t="s">
        <v>26</v>
      </c>
      <c r="H25" s="385">
        <v>1000000</v>
      </c>
      <c r="J25" s="314">
        <v>75873</v>
      </c>
      <c r="K25" s="237">
        <v>0</v>
      </c>
    </row>
    <row r="26" spans="1:11" x14ac:dyDescent="0.25">
      <c r="A26" s="464" t="s">
        <v>141</v>
      </c>
      <c r="B26" s="381">
        <v>282077870</v>
      </c>
      <c r="C26" s="314">
        <v>267973977</v>
      </c>
      <c r="D26" s="314">
        <v>14103893</v>
      </c>
      <c r="E26" s="237">
        <f t="shared" si="0"/>
        <v>0</v>
      </c>
      <c r="G26" s="384" t="s">
        <v>27</v>
      </c>
      <c r="H26" s="385">
        <v>78220</v>
      </c>
      <c r="J26" s="314">
        <v>485000</v>
      </c>
      <c r="K26" s="237">
        <v>0</v>
      </c>
    </row>
    <row r="27" spans="1:11" x14ac:dyDescent="0.25">
      <c r="A27" s="464" t="s">
        <v>142</v>
      </c>
      <c r="B27" s="381">
        <v>47987680</v>
      </c>
      <c r="C27" s="314">
        <v>45588296</v>
      </c>
      <c r="D27" s="314">
        <v>2399384</v>
      </c>
      <c r="E27" s="237">
        <f t="shared" si="0"/>
        <v>0</v>
      </c>
      <c r="G27" s="384" t="s">
        <v>28</v>
      </c>
      <c r="H27" s="385">
        <v>500000</v>
      </c>
      <c r="J27" s="314">
        <v>274776372</v>
      </c>
      <c r="K27" s="237">
        <v>0</v>
      </c>
    </row>
    <row r="28" spans="1:11" x14ac:dyDescent="0.25">
      <c r="A28" s="464" t="s">
        <v>143</v>
      </c>
      <c r="B28" s="381">
        <v>1800000</v>
      </c>
      <c r="C28" s="314">
        <v>1710000</v>
      </c>
      <c r="D28" s="314">
        <v>90000</v>
      </c>
      <c r="E28" s="237">
        <f t="shared" si="0"/>
        <v>0</v>
      </c>
      <c r="G28" s="384" t="s">
        <v>141</v>
      </c>
      <c r="H28" s="385">
        <v>283274610</v>
      </c>
      <c r="J28" s="314">
        <v>45851153</v>
      </c>
      <c r="K28" s="237">
        <v>0</v>
      </c>
    </row>
    <row r="29" spans="1:11" x14ac:dyDescent="0.25">
      <c r="A29" s="464" t="s">
        <v>29</v>
      </c>
      <c r="B29" s="381">
        <v>1085000</v>
      </c>
      <c r="C29" s="314">
        <v>1030750</v>
      </c>
      <c r="D29" s="314">
        <v>54250</v>
      </c>
      <c r="E29" s="237">
        <f t="shared" si="0"/>
        <v>0</v>
      </c>
      <c r="G29" s="384" t="s">
        <v>142</v>
      </c>
      <c r="H29" s="385">
        <v>47269230</v>
      </c>
      <c r="J29" s="314">
        <v>873000</v>
      </c>
      <c r="K29" s="237">
        <v>0</v>
      </c>
    </row>
    <row r="30" spans="1:11" x14ac:dyDescent="0.25">
      <c r="A30" s="464" t="s">
        <v>145</v>
      </c>
      <c r="B30" s="381">
        <v>19780000</v>
      </c>
      <c r="C30" s="314">
        <v>18791000</v>
      </c>
      <c r="D30" s="314">
        <v>989000</v>
      </c>
      <c r="E30" s="237">
        <f t="shared" si="0"/>
        <v>0</v>
      </c>
      <c r="G30" s="384" t="s">
        <v>143</v>
      </c>
      <c r="H30" s="385">
        <v>900000</v>
      </c>
      <c r="J30" s="314">
        <v>1052450</v>
      </c>
      <c r="K30" s="237">
        <v>0</v>
      </c>
    </row>
    <row r="31" spans="1:11" x14ac:dyDescent="0.25">
      <c r="A31" s="464" t="s">
        <v>30</v>
      </c>
      <c r="B31" s="381">
        <v>25478380</v>
      </c>
      <c r="C31" s="314">
        <v>24204461</v>
      </c>
      <c r="D31" s="314">
        <v>1273919</v>
      </c>
      <c r="E31" s="237">
        <f t="shared" si="0"/>
        <v>0</v>
      </c>
      <c r="G31" s="384" t="s">
        <v>29</v>
      </c>
      <c r="H31" s="385">
        <v>1085000</v>
      </c>
      <c r="J31" s="314">
        <v>19336950</v>
      </c>
      <c r="K31" s="237">
        <v>0</v>
      </c>
    </row>
    <row r="32" spans="1:11" x14ac:dyDescent="0.25">
      <c r="A32" s="464" t="s">
        <v>31</v>
      </c>
      <c r="B32" s="381">
        <v>4469910</v>
      </c>
      <c r="C32" s="314">
        <v>4246415</v>
      </c>
      <c r="D32" s="314">
        <v>223495</v>
      </c>
      <c r="E32" s="237">
        <f t="shared" si="0"/>
        <v>0</v>
      </c>
      <c r="G32" s="384" t="s">
        <v>145</v>
      </c>
      <c r="H32" s="385">
        <v>19935000</v>
      </c>
      <c r="J32" s="314">
        <v>23388417</v>
      </c>
      <c r="K32" s="237">
        <v>0</v>
      </c>
    </row>
    <row r="33" spans="1:11" x14ac:dyDescent="0.25">
      <c r="A33" s="464" t="s">
        <v>32</v>
      </c>
      <c r="B33" s="381">
        <v>1200000</v>
      </c>
      <c r="C33" s="314">
        <v>1140000</v>
      </c>
      <c r="D33" s="314">
        <v>60000</v>
      </c>
      <c r="E33" s="237">
        <f t="shared" si="0"/>
        <v>0</v>
      </c>
      <c r="G33" s="384" t="s">
        <v>30</v>
      </c>
      <c r="H33" s="385">
        <v>24111770</v>
      </c>
      <c r="J33" s="314">
        <v>4109027</v>
      </c>
      <c r="K33" s="237">
        <v>0</v>
      </c>
    </row>
    <row r="34" spans="1:11" x14ac:dyDescent="0.25">
      <c r="A34" s="464" t="s">
        <v>33</v>
      </c>
      <c r="B34" s="381">
        <v>1550000</v>
      </c>
      <c r="C34" s="314">
        <v>1472500</v>
      </c>
      <c r="D34" s="314">
        <v>77500</v>
      </c>
      <c r="E34" s="237">
        <f t="shared" si="0"/>
        <v>0</v>
      </c>
      <c r="G34" s="384" t="s">
        <v>31</v>
      </c>
      <c r="H34" s="385">
        <v>4236110</v>
      </c>
      <c r="J34" s="314">
        <v>1164000</v>
      </c>
      <c r="K34" s="237">
        <v>0</v>
      </c>
    </row>
    <row r="35" spans="1:11" x14ac:dyDescent="0.25">
      <c r="A35" s="464" t="s">
        <v>34</v>
      </c>
      <c r="B35" s="381">
        <v>722880</v>
      </c>
      <c r="C35" s="314">
        <v>686736</v>
      </c>
      <c r="D35" s="314">
        <v>36144</v>
      </c>
      <c r="E35" s="237">
        <f t="shared" si="0"/>
        <v>0</v>
      </c>
      <c r="G35" s="384" t="s">
        <v>32</v>
      </c>
      <c r="H35" s="385">
        <v>1200000</v>
      </c>
      <c r="J35" s="314">
        <v>1503500</v>
      </c>
      <c r="K35" s="237">
        <v>0</v>
      </c>
    </row>
    <row r="36" spans="1:11" x14ac:dyDescent="0.25">
      <c r="A36" s="464" t="s">
        <v>35</v>
      </c>
      <c r="B36" s="381">
        <v>213430</v>
      </c>
      <c r="C36" s="314">
        <v>202759</v>
      </c>
      <c r="D36" s="314">
        <v>10671</v>
      </c>
      <c r="E36" s="237">
        <f t="shared" si="0"/>
        <v>0</v>
      </c>
      <c r="G36" s="384" t="s">
        <v>33</v>
      </c>
      <c r="H36" s="385">
        <v>1550000</v>
      </c>
      <c r="J36" s="314">
        <v>475998</v>
      </c>
      <c r="K36" s="237">
        <v>0</v>
      </c>
    </row>
    <row r="37" spans="1:11" x14ac:dyDescent="0.25">
      <c r="A37" s="464" t="s">
        <v>36</v>
      </c>
      <c r="B37" s="381">
        <v>500000</v>
      </c>
      <c r="C37" s="314">
        <v>475000</v>
      </c>
      <c r="D37" s="314">
        <v>25000</v>
      </c>
      <c r="E37" s="237">
        <f t="shared" si="0"/>
        <v>0</v>
      </c>
      <c r="G37" s="384" t="s">
        <v>35</v>
      </c>
      <c r="H37" s="385">
        <v>490720</v>
      </c>
      <c r="J37" s="314">
        <v>485000</v>
      </c>
      <c r="K37" s="237">
        <v>0</v>
      </c>
    </row>
    <row r="38" spans="1:11" x14ac:dyDescent="0.25">
      <c r="A38" s="464" t="s">
        <v>37</v>
      </c>
      <c r="B38" s="381">
        <v>66679110</v>
      </c>
      <c r="C38" s="314">
        <v>63345155</v>
      </c>
      <c r="D38" s="314">
        <v>3333955</v>
      </c>
      <c r="E38" s="237">
        <f t="shared" si="0"/>
        <v>0</v>
      </c>
      <c r="G38" s="384" t="s">
        <v>36</v>
      </c>
      <c r="H38" s="385">
        <v>500000</v>
      </c>
      <c r="J38" s="314">
        <v>27945700</v>
      </c>
      <c r="K38" s="237">
        <v>0</v>
      </c>
    </row>
    <row r="39" spans="1:11" x14ac:dyDescent="0.25">
      <c r="A39" s="464" t="s">
        <v>38</v>
      </c>
      <c r="B39" s="381">
        <v>29712470</v>
      </c>
      <c r="C39" s="314">
        <v>28226847</v>
      </c>
      <c r="D39" s="314">
        <v>1485623</v>
      </c>
      <c r="E39" s="237">
        <f t="shared" si="0"/>
        <v>0</v>
      </c>
      <c r="G39" s="384" t="s">
        <v>37</v>
      </c>
      <c r="H39" s="385">
        <v>28810000</v>
      </c>
      <c r="J39" s="314">
        <v>27945700</v>
      </c>
      <c r="K39" s="237">
        <v>0</v>
      </c>
    </row>
    <row r="40" spans="1:11" x14ac:dyDescent="0.25">
      <c r="A40" s="464" t="s">
        <v>150</v>
      </c>
      <c r="B40" s="381">
        <v>29041640</v>
      </c>
      <c r="C40" s="314">
        <v>27589558</v>
      </c>
      <c r="D40" s="314">
        <v>1452082</v>
      </c>
      <c r="E40" s="237">
        <f t="shared" si="0"/>
        <v>0</v>
      </c>
      <c r="G40" s="384" t="s">
        <v>150</v>
      </c>
      <c r="H40" s="385">
        <v>28810000</v>
      </c>
      <c r="J40" s="314">
        <v>63997719</v>
      </c>
      <c r="K40" s="237">
        <v>55213677</v>
      </c>
    </row>
    <row r="41" spans="1:11" x14ac:dyDescent="0.25">
      <c r="A41" s="464" t="s">
        <v>39</v>
      </c>
      <c r="B41" s="381">
        <v>7925000</v>
      </c>
      <c r="C41" s="314">
        <v>7528750</v>
      </c>
      <c r="D41" s="314">
        <v>396250</v>
      </c>
      <c r="E41" s="237">
        <f t="shared" si="0"/>
        <v>0</v>
      </c>
      <c r="G41" s="384" t="s">
        <v>40</v>
      </c>
      <c r="H41" s="385">
        <v>40298527</v>
      </c>
      <c r="J41" s="314">
        <v>58803970</v>
      </c>
      <c r="K41" s="237">
        <v>0</v>
      </c>
    </row>
    <row r="42" spans="1:11" x14ac:dyDescent="0.25">
      <c r="A42" s="464" t="s">
        <v>40</v>
      </c>
      <c r="B42" s="381">
        <v>37787274</v>
      </c>
      <c r="C42" s="314">
        <v>35897910</v>
      </c>
      <c r="D42" s="314">
        <v>1889364</v>
      </c>
      <c r="E42" s="237">
        <f t="shared" si="0"/>
        <v>0</v>
      </c>
      <c r="G42" s="384" t="s">
        <v>41</v>
      </c>
      <c r="H42" s="385">
        <v>40298527</v>
      </c>
      <c r="J42" s="314">
        <v>1164000</v>
      </c>
      <c r="K42" s="237">
        <v>0</v>
      </c>
    </row>
    <row r="43" spans="1:11" x14ac:dyDescent="0.25">
      <c r="A43" s="464" t="s">
        <v>41</v>
      </c>
      <c r="B43" s="381">
        <v>37787274</v>
      </c>
      <c r="C43" s="314">
        <v>35897910</v>
      </c>
      <c r="D43" s="314">
        <v>1889364</v>
      </c>
      <c r="E43" s="237">
        <f t="shared" si="0"/>
        <v>0</v>
      </c>
      <c r="G43" s="384" t="s">
        <v>42</v>
      </c>
      <c r="H43" s="385">
        <v>121190707</v>
      </c>
      <c r="J43" s="314">
        <v>1473799</v>
      </c>
      <c r="K43" s="237">
        <v>0</v>
      </c>
    </row>
    <row r="44" spans="1:11" x14ac:dyDescent="0.25">
      <c r="A44" s="464" t="s">
        <v>42</v>
      </c>
      <c r="B44" s="381">
        <v>118600622</v>
      </c>
      <c r="C44" s="314">
        <v>112670591</v>
      </c>
      <c r="D44" s="314">
        <v>5930031</v>
      </c>
      <c r="E44" s="237">
        <f t="shared" si="0"/>
        <v>0</v>
      </c>
      <c r="G44" s="384" t="s">
        <v>44</v>
      </c>
      <c r="H44" s="385">
        <v>4200611</v>
      </c>
      <c r="J44" s="314">
        <v>291000</v>
      </c>
      <c r="K44" s="237">
        <v>0</v>
      </c>
    </row>
    <row r="45" spans="1:11" x14ac:dyDescent="0.25">
      <c r="A45" s="464" t="s">
        <v>44</v>
      </c>
      <c r="B45" s="381">
        <v>3679136</v>
      </c>
      <c r="C45" s="314">
        <v>3495179</v>
      </c>
      <c r="D45" s="314">
        <v>183957</v>
      </c>
      <c r="E45" s="237">
        <f t="shared" si="0"/>
        <v>0</v>
      </c>
      <c r="G45" s="384" t="s">
        <v>45</v>
      </c>
      <c r="H45" s="385">
        <v>19684160</v>
      </c>
      <c r="J45" s="314">
        <v>1940000</v>
      </c>
      <c r="K45" s="237">
        <v>0</v>
      </c>
    </row>
    <row r="46" spans="1:11" x14ac:dyDescent="0.25">
      <c r="A46" s="464" t="s">
        <v>45</v>
      </c>
      <c r="B46" s="381">
        <v>17616410</v>
      </c>
      <c r="C46" s="314">
        <v>16735590</v>
      </c>
      <c r="D46" s="314">
        <v>880820</v>
      </c>
      <c r="E46" s="237">
        <f t="shared" si="0"/>
        <v>0</v>
      </c>
      <c r="G46" s="384" t="s">
        <v>46</v>
      </c>
      <c r="H46" s="385">
        <v>20338250</v>
      </c>
      <c r="J46" s="314">
        <v>257050</v>
      </c>
      <c r="K46" s="237">
        <v>0</v>
      </c>
    </row>
    <row r="47" spans="1:11" x14ac:dyDescent="0.25">
      <c r="A47" s="464" t="s">
        <v>46</v>
      </c>
      <c r="B47" s="381">
        <v>21322520</v>
      </c>
      <c r="C47" s="314">
        <v>20256393</v>
      </c>
      <c r="D47" s="314">
        <v>1066127</v>
      </c>
      <c r="E47" s="237">
        <f t="shared" si="0"/>
        <v>0</v>
      </c>
      <c r="G47" s="384" t="s">
        <v>47</v>
      </c>
      <c r="H47" s="385">
        <v>9859379</v>
      </c>
      <c r="J47" s="314">
        <v>67900</v>
      </c>
      <c r="K47" s="237">
        <v>0</v>
      </c>
    </row>
    <row r="48" spans="1:11" x14ac:dyDescent="0.25">
      <c r="A48" s="464" t="s">
        <v>47</v>
      </c>
      <c r="B48" s="381">
        <v>6857029</v>
      </c>
      <c r="C48" s="314">
        <v>6514178</v>
      </c>
      <c r="D48" s="314">
        <v>342851</v>
      </c>
      <c r="E48" s="237">
        <f t="shared" si="0"/>
        <v>0</v>
      </c>
      <c r="G48" s="384" t="s">
        <v>48</v>
      </c>
      <c r="H48" s="385">
        <v>60622650</v>
      </c>
      <c r="J48" s="314">
        <v>1286783</v>
      </c>
      <c r="K48" s="237">
        <v>0</v>
      </c>
    </row>
    <row r="49" spans="1:11" x14ac:dyDescent="0.25">
      <c r="A49" s="464" t="s">
        <v>48</v>
      </c>
      <c r="B49" s="381">
        <v>64394250</v>
      </c>
      <c r="C49" s="314">
        <v>61174538</v>
      </c>
      <c r="D49" s="314">
        <v>3219712</v>
      </c>
      <c r="E49" s="237">
        <f t="shared" si="0"/>
        <v>0</v>
      </c>
      <c r="G49" s="384" t="s">
        <v>49</v>
      </c>
      <c r="H49" s="385">
        <v>1200000</v>
      </c>
      <c r="J49" s="314">
        <v>538633</v>
      </c>
      <c r="K49" s="237">
        <v>0</v>
      </c>
    </row>
    <row r="50" spans="1:11" x14ac:dyDescent="0.25">
      <c r="A50" s="464" t="s">
        <v>49</v>
      </c>
      <c r="B50" s="381">
        <v>4500000</v>
      </c>
      <c r="C50" s="314">
        <v>4275000</v>
      </c>
      <c r="D50" s="314">
        <v>225000</v>
      </c>
      <c r="E50" s="237">
        <f t="shared" si="0"/>
        <v>0</v>
      </c>
      <c r="G50" s="384" t="s">
        <v>51</v>
      </c>
      <c r="H50" s="385">
        <v>231277</v>
      </c>
      <c r="J50" s="314">
        <v>154000</v>
      </c>
      <c r="K50" s="237">
        <v>0</v>
      </c>
    </row>
    <row r="51" spans="1:11" x14ac:dyDescent="0.25">
      <c r="A51" s="464" t="s">
        <v>51</v>
      </c>
      <c r="B51" s="381">
        <v>231277</v>
      </c>
      <c r="C51" s="314">
        <v>219713</v>
      </c>
      <c r="D51" s="314">
        <v>11564</v>
      </c>
      <c r="E51" s="237">
        <f t="shared" si="0"/>
        <v>0</v>
      </c>
      <c r="G51" s="384" t="s">
        <v>52</v>
      </c>
      <c r="H51" s="385">
        <v>1519380</v>
      </c>
      <c r="J51" s="314">
        <v>594150</v>
      </c>
      <c r="K51" s="237">
        <v>0</v>
      </c>
    </row>
    <row r="52" spans="1:11" x14ac:dyDescent="0.25">
      <c r="A52" s="464" t="s">
        <v>61</v>
      </c>
      <c r="B52" s="381">
        <v>1006185</v>
      </c>
      <c r="C52" s="314">
        <v>955876</v>
      </c>
      <c r="D52" s="314">
        <v>50309</v>
      </c>
      <c r="E52" s="237">
        <f t="shared" si="0"/>
        <v>0</v>
      </c>
      <c r="G52" s="384" t="s">
        <v>54</v>
      </c>
      <c r="H52" s="385">
        <v>300000</v>
      </c>
      <c r="J52" s="314">
        <v>7517099</v>
      </c>
      <c r="K52" s="237">
        <v>744851</v>
      </c>
    </row>
    <row r="53" spans="1:11" x14ac:dyDescent="0.25">
      <c r="A53" s="464" t="s">
        <v>62</v>
      </c>
      <c r="B53" s="381">
        <v>218900</v>
      </c>
      <c r="C53" s="314">
        <v>207955</v>
      </c>
      <c r="D53" s="314">
        <v>10945</v>
      </c>
      <c r="E53" s="237">
        <f t="shared" si="0"/>
        <v>0</v>
      </c>
      <c r="G53" s="384" t="s">
        <v>210</v>
      </c>
      <c r="H53" s="385">
        <v>2000000</v>
      </c>
      <c r="J53" s="314">
        <v>2550456</v>
      </c>
      <c r="K53" s="237">
        <v>0</v>
      </c>
    </row>
    <row r="54" spans="1:11" x14ac:dyDescent="0.25">
      <c r="A54" s="464" t="s">
        <v>412</v>
      </c>
      <c r="B54" s="381">
        <v>103000</v>
      </c>
      <c r="C54" s="314">
        <v>97850</v>
      </c>
      <c r="D54" s="314">
        <v>5150</v>
      </c>
      <c r="E54" s="237">
        <f t="shared" si="0"/>
        <v>0</v>
      </c>
      <c r="G54" s="384" t="s">
        <v>57</v>
      </c>
      <c r="H54" s="385">
        <v>900000</v>
      </c>
      <c r="J54" s="314">
        <v>4942606</v>
      </c>
      <c r="K54" s="237">
        <v>0</v>
      </c>
    </row>
    <row r="55" spans="1:11" x14ac:dyDescent="0.25">
      <c r="A55" s="464" t="s">
        <v>443</v>
      </c>
      <c r="B55" s="381">
        <v>684285</v>
      </c>
      <c r="C55" s="314">
        <v>650071</v>
      </c>
      <c r="D55" s="314">
        <v>34214</v>
      </c>
      <c r="E55" s="237">
        <f t="shared" si="0"/>
        <v>0</v>
      </c>
      <c r="G55" s="384" t="s">
        <v>58</v>
      </c>
      <c r="H55" s="385">
        <v>265000</v>
      </c>
      <c r="J55" s="314">
        <v>24037</v>
      </c>
      <c r="K55" s="237">
        <v>0</v>
      </c>
    </row>
    <row r="56" spans="1:11" x14ac:dyDescent="0.25">
      <c r="A56" s="464" t="s">
        <v>63</v>
      </c>
      <c r="B56" s="381">
        <v>8046970</v>
      </c>
      <c r="C56" s="314">
        <v>7644622</v>
      </c>
      <c r="D56" s="314">
        <v>402348</v>
      </c>
      <c r="E56" s="237">
        <f t="shared" si="0"/>
        <v>0</v>
      </c>
      <c r="G56" s="384" t="s">
        <v>59</v>
      </c>
      <c r="H56" s="385">
        <v>70000</v>
      </c>
      <c r="J56" s="314">
        <v>59214106</v>
      </c>
      <c r="K56" s="237">
        <v>0</v>
      </c>
    </row>
    <row r="57" spans="1:11" x14ac:dyDescent="0.25">
      <c r="A57" s="464" t="s">
        <v>65</v>
      </c>
      <c r="B57" s="381">
        <v>2664600</v>
      </c>
      <c r="C57" s="314">
        <v>2531370</v>
      </c>
      <c r="D57" s="314">
        <v>133230</v>
      </c>
      <c r="E57" s="237">
        <f t="shared" si="0"/>
        <v>0</v>
      </c>
      <c r="G57" s="384" t="s">
        <v>61</v>
      </c>
      <c r="H57" s="385">
        <v>1286783</v>
      </c>
      <c r="J57" s="314">
        <v>44256898</v>
      </c>
      <c r="K57" s="237">
        <v>0</v>
      </c>
    </row>
    <row r="58" spans="1:11" x14ac:dyDescent="0.25">
      <c r="A58" s="464" t="s">
        <v>66</v>
      </c>
      <c r="B58" s="381">
        <v>5353590</v>
      </c>
      <c r="C58" s="314">
        <v>5085911</v>
      </c>
      <c r="D58" s="314">
        <v>267679</v>
      </c>
      <c r="E58" s="237">
        <f t="shared" si="0"/>
        <v>0</v>
      </c>
      <c r="G58" s="384" t="s">
        <v>62</v>
      </c>
      <c r="H58" s="385">
        <v>538633</v>
      </c>
      <c r="J58" s="314">
        <v>14957208</v>
      </c>
      <c r="K58" s="237">
        <v>0</v>
      </c>
    </row>
    <row r="59" spans="1:11" x14ac:dyDescent="0.25">
      <c r="A59" s="464" t="s">
        <v>67</v>
      </c>
      <c r="B59" s="381">
        <v>28780</v>
      </c>
      <c r="C59" s="314">
        <v>27341</v>
      </c>
      <c r="D59" s="314">
        <v>1439</v>
      </c>
      <c r="E59" s="237">
        <f t="shared" si="0"/>
        <v>0</v>
      </c>
      <c r="G59" s="384" t="s">
        <v>412</v>
      </c>
      <c r="H59" s="385">
        <v>154000</v>
      </c>
      <c r="J59" s="314">
        <v>1313384</v>
      </c>
      <c r="K59" s="237">
        <v>0</v>
      </c>
    </row>
    <row r="60" spans="1:11" x14ac:dyDescent="0.25">
      <c r="A60" s="464" t="s">
        <v>71</v>
      </c>
      <c r="B60" s="381">
        <v>53696862</v>
      </c>
      <c r="C60" s="314">
        <v>51012019</v>
      </c>
      <c r="D60" s="314">
        <v>2684843</v>
      </c>
      <c r="E60" s="237">
        <f t="shared" si="0"/>
        <v>0</v>
      </c>
      <c r="G60" s="384" t="s">
        <v>443</v>
      </c>
      <c r="H60" s="385">
        <v>594150</v>
      </c>
      <c r="J60" s="314">
        <v>44500</v>
      </c>
      <c r="K60" s="237">
        <v>0</v>
      </c>
    </row>
    <row r="61" spans="1:11" x14ac:dyDescent="0.25">
      <c r="A61" s="464" t="s">
        <v>73</v>
      </c>
      <c r="B61" s="381">
        <v>36625668</v>
      </c>
      <c r="C61" s="314">
        <v>34794385</v>
      </c>
      <c r="D61" s="314">
        <v>1831283</v>
      </c>
      <c r="E61" s="237">
        <f t="shared" si="0"/>
        <v>0</v>
      </c>
      <c r="G61" s="384" t="s">
        <v>63</v>
      </c>
      <c r="H61" s="385">
        <v>8494438</v>
      </c>
      <c r="J61" s="314">
        <v>1268884</v>
      </c>
      <c r="K61" s="237">
        <v>0</v>
      </c>
    </row>
    <row r="62" spans="1:11" x14ac:dyDescent="0.25">
      <c r="A62" s="464" t="s">
        <v>74</v>
      </c>
      <c r="B62" s="381">
        <v>17071194</v>
      </c>
      <c r="C62" s="314">
        <v>16217634</v>
      </c>
      <c r="D62" s="314">
        <v>853560</v>
      </c>
      <c r="E62" s="237">
        <f t="shared" si="0"/>
        <v>0</v>
      </c>
      <c r="G62" s="384" t="s">
        <v>64</v>
      </c>
      <c r="H62" s="385">
        <v>744851</v>
      </c>
      <c r="J62" s="314">
        <v>74660237</v>
      </c>
      <c r="K62" s="237">
        <v>0</v>
      </c>
    </row>
    <row r="63" spans="1:11" x14ac:dyDescent="0.25">
      <c r="A63" s="464" t="s">
        <v>77</v>
      </c>
      <c r="B63" s="381">
        <v>972121</v>
      </c>
      <c r="C63" s="314">
        <v>972121</v>
      </c>
      <c r="D63" s="314">
        <v>0</v>
      </c>
      <c r="E63" s="237">
        <f t="shared" si="0"/>
        <v>0</v>
      </c>
      <c r="G63" s="384" t="s">
        <v>65</v>
      </c>
      <c r="H63" s="385">
        <v>2629337</v>
      </c>
      <c r="J63" s="314">
        <v>74660237</v>
      </c>
      <c r="K63" s="237">
        <v>0</v>
      </c>
    </row>
    <row r="64" spans="1:11" x14ac:dyDescent="0.25">
      <c r="A64" s="464" t="s">
        <v>78</v>
      </c>
      <c r="B64" s="381">
        <v>214000</v>
      </c>
      <c r="C64" s="314">
        <v>214000</v>
      </c>
      <c r="D64" s="314">
        <v>0</v>
      </c>
      <c r="E64" s="237">
        <f t="shared" si="0"/>
        <v>0</v>
      </c>
      <c r="G64" s="384" t="s">
        <v>66</v>
      </c>
      <c r="H64" s="385">
        <v>5095470</v>
      </c>
      <c r="J64" s="314">
        <v>17850937</v>
      </c>
      <c r="K64" s="237">
        <v>0</v>
      </c>
    </row>
    <row r="65" spans="1:11" x14ac:dyDescent="0.25">
      <c r="A65" s="464" t="s">
        <v>79</v>
      </c>
      <c r="B65" s="381">
        <v>758121</v>
      </c>
      <c r="C65" s="314">
        <v>758121</v>
      </c>
      <c r="D65" s="314">
        <v>0</v>
      </c>
      <c r="E65" s="237">
        <f t="shared" si="0"/>
        <v>0</v>
      </c>
      <c r="G65" s="384" t="s">
        <v>67</v>
      </c>
      <c r="H65" s="385">
        <v>24780</v>
      </c>
      <c r="J65" s="314">
        <v>6840580</v>
      </c>
      <c r="K65" s="237">
        <v>0</v>
      </c>
    </row>
    <row r="66" spans="1:11" x14ac:dyDescent="0.25">
      <c r="A66" s="464" t="s">
        <v>82</v>
      </c>
      <c r="B66" s="381">
        <v>140570578</v>
      </c>
      <c r="C66" s="314">
        <v>133542049</v>
      </c>
      <c r="D66" s="314">
        <v>7028529</v>
      </c>
      <c r="E66" s="237">
        <f t="shared" si="0"/>
        <v>0</v>
      </c>
      <c r="G66" s="384" t="s">
        <v>71</v>
      </c>
      <c r="H66" s="385">
        <v>61045470</v>
      </c>
      <c r="J66" s="314">
        <v>581120</v>
      </c>
      <c r="K66" s="237">
        <v>0</v>
      </c>
    </row>
    <row r="67" spans="1:11" x14ac:dyDescent="0.25">
      <c r="A67" s="464" t="s">
        <v>83</v>
      </c>
      <c r="B67" s="381">
        <v>140570578</v>
      </c>
      <c r="C67" s="314">
        <v>133542049</v>
      </c>
      <c r="D67" s="314">
        <v>7028529</v>
      </c>
      <c r="E67" s="237">
        <f t="shared" ref="E67:E99" si="1">B67-C67-D67</f>
        <v>0</v>
      </c>
      <c r="G67" s="384" t="s">
        <v>73</v>
      </c>
      <c r="H67" s="385">
        <v>45625668</v>
      </c>
      <c r="J67" s="314">
        <v>1060924</v>
      </c>
      <c r="K67" s="237">
        <v>0</v>
      </c>
    </row>
    <row r="68" spans="1:11" x14ac:dyDescent="0.25">
      <c r="A68" s="464" t="s">
        <v>84</v>
      </c>
      <c r="B68" s="381">
        <v>450000</v>
      </c>
      <c r="C68" s="314">
        <v>450000</v>
      </c>
      <c r="D68" s="314">
        <v>0</v>
      </c>
      <c r="E68" s="237">
        <f t="shared" si="1"/>
        <v>0</v>
      </c>
      <c r="G68" s="384" t="s">
        <v>74</v>
      </c>
      <c r="H68" s="385">
        <v>15419802</v>
      </c>
      <c r="J68" s="314">
        <v>485000</v>
      </c>
      <c r="K68" s="237">
        <v>0</v>
      </c>
    </row>
    <row r="69" spans="1:11" x14ac:dyDescent="0.25">
      <c r="A69" s="464" t="s">
        <v>86</v>
      </c>
      <c r="B69" s="381">
        <v>450000</v>
      </c>
      <c r="C69" s="314">
        <v>450000</v>
      </c>
      <c r="D69" s="314">
        <v>0</v>
      </c>
      <c r="E69" s="237">
        <f t="shared" si="1"/>
        <v>0</v>
      </c>
      <c r="G69" s="384" t="s">
        <v>77</v>
      </c>
      <c r="H69" s="385">
        <v>1313384</v>
      </c>
      <c r="J69" s="314">
        <v>8592839</v>
      </c>
      <c r="K69" s="237">
        <v>0</v>
      </c>
    </row>
    <row r="70" spans="1:11" x14ac:dyDescent="0.25">
      <c r="A70" s="464" t="s">
        <v>87</v>
      </c>
      <c r="B70" s="381">
        <v>17053659</v>
      </c>
      <c r="C70" s="314">
        <v>16200976</v>
      </c>
      <c r="D70" s="314">
        <v>852683</v>
      </c>
      <c r="E70" s="237">
        <f t="shared" si="1"/>
        <v>0</v>
      </c>
      <c r="G70" s="384" t="s">
        <v>78</v>
      </c>
      <c r="H70" s="385">
        <v>44500</v>
      </c>
      <c r="J70" s="314">
        <v>290474</v>
      </c>
      <c r="K70" s="237">
        <v>0</v>
      </c>
    </row>
    <row r="71" spans="1:11" x14ac:dyDescent="0.25">
      <c r="A71" s="464" t="s">
        <v>88</v>
      </c>
      <c r="B71" s="381">
        <v>4429729</v>
      </c>
      <c r="C71" s="314">
        <v>4208243</v>
      </c>
      <c r="D71" s="314">
        <v>221486</v>
      </c>
      <c r="E71" s="237">
        <f t="shared" si="1"/>
        <v>0</v>
      </c>
      <c r="G71" s="384" t="s">
        <v>79</v>
      </c>
      <c r="H71" s="385">
        <v>1268884</v>
      </c>
      <c r="J71" s="314">
        <v>34250475</v>
      </c>
      <c r="K71" s="237">
        <v>357180</v>
      </c>
    </row>
    <row r="72" spans="1:11" x14ac:dyDescent="0.25">
      <c r="A72" s="464" t="s">
        <v>89</v>
      </c>
      <c r="B72" s="381">
        <v>599293</v>
      </c>
      <c r="C72" s="314">
        <v>569328</v>
      </c>
      <c r="D72" s="314">
        <v>29965</v>
      </c>
      <c r="E72" s="237">
        <f t="shared" si="1"/>
        <v>0</v>
      </c>
      <c r="G72" s="384" t="s">
        <v>82</v>
      </c>
      <c r="H72" s="385">
        <v>76969316</v>
      </c>
      <c r="J72" s="314">
        <v>34051035</v>
      </c>
      <c r="K72" s="237">
        <v>0</v>
      </c>
    </row>
    <row r="73" spans="1:11" x14ac:dyDescent="0.25">
      <c r="A73" s="464" t="s">
        <v>91</v>
      </c>
      <c r="B73" s="381">
        <v>3999777</v>
      </c>
      <c r="C73" s="314">
        <v>3799788</v>
      </c>
      <c r="D73" s="314">
        <v>199989</v>
      </c>
      <c r="E73" s="237">
        <f t="shared" si="1"/>
        <v>0</v>
      </c>
      <c r="G73" s="384" t="s">
        <v>83</v>
      </c>
      <c r="H73" s="385">
        <v>76969316</v>
      </c>
      <c r="J73" s="314">
        <v>199440</v>
      </c>
      <c r="K73" s="237">
        <v>0</v>
      </c>
    </row>
    <row r="74" spans="1:11" x14ac:dyDescent="0.25">
      <c r="A74" s="464" t="s">
        <v>92</v>
      </c>
      <c r="B74" s="381">
        <v>7636189</v>
      </c>
      <c r="C74" s="314">
        <v>7254380</v>
      </c>
      <c r="D74" s="314">
        <v>381809</v>
      </c>
      <c r="E74" s="237">
        <f t="shared" si="1"/>
        <v>0</v>
      </c>
      <c r="G74" s="384" t="s">
        <v>87</v>
      </c>
      <c r="H74" s="385">
        <v>18403028</v>
      </c>
      <c r="J74" s="314">
        <v>343094228</v>
      </c>
      <c r="K74" s="237">
        <v>464448</v>
      </c>
    </row>
    <row r="75" spans="1:11" x14ac:dyDescent="0.25">
      <c r="A75" s="464" t="s">
        <v>94</v>
      </c>
      <c r="B75" s="381">
        <v>388671</v>
      </c>
      <c r="C75" s="314">
        <v>369237</v>
      </c>
      <c r="D75" s="314">
        <v>19434</v>
      </c>
      <c r="E75" s="237">
        <f t="shared" si="1"/>
        <v>0</v>
      </c>
      <c r="G75" s="384" t="s">
        <v>88</v>
      </c>
      <c r="H75" s="385">
        <v>7052144</v>
      </c>
      <c r="J75" s="314">
        <v>156563421</v>
      </c>
      <c r="K75" s="237">
        <v>0</v>
      </c>
    </row>
    <row r="76" spans="1:11" x14ac:dyDescent="0.25">
      <c r="A76" s="464" t="s">
        <v>95</v>
      </c>
      <c r="B76" s="381">
        <v>65218832</v>
      </c>
      <c r="C76" s="314">
        <v>61957890</v>
      </c>
      <c r="D76" s="314">
        <v>3260942</v>
      </c>
      <c r="E76" s="237">
        <f t="shared" si="1"/>
        <v>0</v>
      </c>
      <c r="G76" s="384" t="s">
        <v>89</v>
      </c>
      <c r="H76" s="385">
        <v>599093</v>
      </c>
      <c r="J76" s="314">
        <v>131507250</v>
      </c>
      <c r="K76" s="237">
        <v>464448</v>
      </c>
    </row>
    <row r="77" spans="1:11" x14ac:dyDescent="0.25">
      <c r="A77" s="464" t="s">
        <v>96</v>
      </c>
      <c r="B77" s="381">
        <v>884995</v>
      </c>
      <c r="C77" s="314">
        <v>840745</v>
      </c>
      <c r="D77" s="314">
        <v>44250</v>
      </c>
      <c r="E77" s="237">
        <f t="shared" si="1"/>
        <v>0</v>
      </c>
      <c r="G77" s="384" t="s">
        <v>169</v>
      </c>
      <c r="H77" s="385">
        <v>1093736</v>
      </c>
      <c r="J77" s="314">
        <v>55023557</v>
      </c>
      <c r="K77" s="237">
        <v>0</v>
      </c>
    </row>
    <row r="78" spans="1:11" x14ac:dyDescent="0.25">
      <c r="A78" s="464" t="s">
        <v>97</v>
      </c>
      <c r="B78" s="381">
        <v>64182344</v>
      </c>
      <c r="C78" s="314">
        <v>60973227</v>
      </c>
      <c r="D78" s="314">
        <v>3209117</v>
      </c>
      <c r="E78" s="237">
        <f t="shared" si="1"/>
        <v>0</v>
      </c>
      <c r="G78" s="384" t="s">
        <v>91</v>
      </c>
      <c r="H78" s="385">
        <v>500000</v>
      </c>
      <c r="J78" s="314">
        <v>0</v>
      </c>
      <c r="K78" s="237">
        <v>0</v>
      </c>
    </row>
    <row r="79" spans="1:11" x14ac:dyDescent="0.25">
      <c r="A79" s="464" t="s">
        <v>98</v>
      </c>
      <c r="B79" s="381">
        <v>151493</v>
      </c>
      <c r="C79" s="314">
        <v>143918</v>
      </c>
      <c r="D79" s="314">
        <v>7575</v>
      </c>
      <c r="E79" s="237">
        <f t="shared" si="1"/>
        <v>0</v>
      </c>
      <c r="G79" s="384" t="s">
        <v>92</v>
      </c>
      <c r="H79" s="385">
        <v>8858597</v>
      </c>
      <c r="J79" s="314">
        <v>0</v>
      </c>
      <c r="K79" s="237">
        <v>0</v>
      </c>
    </row>
    <row r="80" spans="1:11" x14ac:dyDescent="0.25">
      <c r="A80" s="464" t="s">
        <v>99</v>
      </c>
      <c r="B80" s="381">
        <v>332901720</v>
      </c>
      <c r="C80" s="314">
        <v>122600118</v>
      </c>
      <c r="D80" s="314">
        <v>210301602</v>
      </c>
      <c r="E80" s="237">
        <f t="shared" si="1"/>
        <v>0</v>
      </c>
      <c r="G80" s="384" t="s">
        <v>94</v>
      </c>
      <c r="H80" s="385">
        <v>299458</v>
      </c>
      <c r="J80" s="314">
        <v>1943452272</v>
      </c>
      <c r="K80" s="237">
        <v>0</v>
      </c>
    </row>
    <row r="81" spans="1:11" x14ac:dyDescent="0.25">
      <c r="A81" s="464" t="s">
        <v>172</v>
      </c>
      <c r="B81" s="381">
        <v>114334662</v>
      </c>
      <c r="C81" s="314">
        <v>16930458</v>
      </c>
      <c r="D81" s="314">
        <v>97404204</v>
      </c>
      <c r="E81" s="237">
        <f t="shared" si="1"/>
        <v>0</v>
      </c>
      <c r="G81" s="384" t="s">
        <v>95</v>
      </c>
      <c r="H81" s="385">
        <v>35666948</v>
      </c>
      <c r="J81" s="314">
        <v>1949200</v>
      </c>
      <c r="K81" s="237">
        <v>0</v>
      </c>
    </row>
    <row r="82" spans="1:11" x14ac:dyDescent="0.25">
      <c r="A82" s="464" t="s">
        <v>103</v>
      </c>
      <c r="B82" s="381">
        <v>140480398</v>
      </c>
      <c r="C82" s="314">
        <v>27583000</v>
      </c>
      <c r="D82" s="314">
        <v>112897398</v>
      </c>
      <c r="E82" s="237">
        <f t="shared" si="1"/>
        <v>0</v>
      </c>
      <c r="G82" s="384" t="s">
        <v>96</v>
      </c>
      <c r="H82" s="385">
        <v>357180</v>
      </c>
      <c r="J82" s="314">
        <v>150000</v>
      </c>
      <c r="K82" s="237">
        <v>0</v>
      </c>
    </row>
    <row r="83" spans="1:11" x14ac:dyDescent="0.25">
      <c r="A83" s="464" t="s">
        <v>104</v>
      </c>
      <c r="B83" s="381">
        <v>78086660</v>
      </c>
      <c r="C83" s="314">
        <v>78086660</v>
      </c>
      <c r="D83" s="314">
        <v>0</v>
      </c>
      <c r="E83" s="237">
        <f t="shared" si="1"/>
        <v>0</v>
      </c>
      <c r="G83" s="384" t="s">
        <v>97</v>
      </c>
      <c r="H83" s="385">
        <v>35104160</v>
      </c>
      <c r="J83" s="314">
        <v>1941353072</v>
      </c>
      <c r="K83" s="237">
        <v>0</v>
      </c>
    </row>
    <row r="84" spans="1:11" x14ac:dyDescent="0.25">
      <c r="A84" s="464" t="s">
        <v>175</v>
      </c>
      <c r="B84" s="381">
        <v>21597000</v>
      </c>
      <c r="C84" s="314">
        <v>0</v>
      </c>
      <c r="D84" s="314">
        <v>21597000</v>
      </c>
      <c r="E84" s="237">
        <f t="shared" si="1"/>
        <v>0</v>
      </c>
      <c r="G84" s="384" t="s">
        <v>98</v>
      </c>
      <c r="H84" s="385">
        <v>205608</v>
      </c>
      <c r="J84" s="314">
        <v>13304648</v>
      </c>
      <c r="K84" s="237">
        <v>0</v>
      </c>
    </row>
    <row r="85" spans="1:11" x14ac:dyDescent="0.25">
      <c r="A85" s="464" t="s">
        <v>176</v>
      </c>
      <c r="B85" s="381">
        <v>21597000</v>
      </c>
      <c r="C85" s="314">
        <v>0</v>
      </c>
      <c r="D85" s="314">
        <v>21597000</v>
      </c>
      <c r="E85" s="237">
        <f t="shared" si="1"/>
        <v>0</v>
      </c>
      <c r="G85" s="384" t="s">
        <v>99</v>
      </c>
      <c r="H85" s="385">
        <v>345476072</v>
      </c>
      <c r="J85" s="314">
        <v>13304648</v>
      </c>
      <c r="K85" s="237">
        <v>0</v>
      </c>
    </row>
    <row r="86" spans="1:11" x14ac:dyDescent="0.25">
      <c r="A86" s="464" t="s">
        <v>105</v>
      </c>
      <c r="B86" s="381">
        <v>1890905111</v>
      </c>
      <c r="C86" s="314">
        <v>1890905111</v>
      </c>
      <c r="D86" s="314">
        <v>0</v>
      </c>
      <c r="E86" s="237">
        <f t="shared" si="1"/>
        <v>0</v>
      </c>
      <c r="G86" s="384" t="s">
        <v>172</v>
      </c>
      <c r="H86" s="385">
        <v>156779057</v>
      </c>
      <c r="J86" s="314">
        <v>452423896</v>
      </c>
      <c r="K86" s="237">
        <v>-97078683</v>
      </c>
    </row>
    <row r="87" spans="1:11" x14ac:dyDescent="0.25">
      <c r="A87" s="464" t="s">
        <v>186</v>
      </c>
      <c r="B87" s="381">
        <v>4432400</v>
      </c>
      <c r="C87" s="314">
        <v>4432400</v>
      </c>
      <c r="D87" s="314">
        <v>0</v>
      </c>
      <c r="E87" s="237">
        <f t="shared" si="1"/>
        <v>0</v>
      </c>
      <c r="G87" s="384" t="s">
        <v>103</v>
      </c>
      <c r="H87" s="385">
        <v>131971698</v>
      </c>
      <c r="K87" s="237">
        <v>0</v>
      </c>
    </row>
    <row r="88" spans="1:11" x14ac:dyDescent="0.25">
      <c r="A88" s="464" t="s">
        <v>109</v>
      </c>
      <c r="B88" s="381">
        <v>1886472711</v>
      </c>
      <c r="C88" s="314">
        <v>1886472711</v>
      </c>
      <c r="D88" s="314">
        <v>0</v>
      </c>
      <c r="E88" s="237">
        <f t="shared" si="1"/>
        <v>0</v>
      </c>
      <c r="G88" s="384" t="s">
        <v>104</v>
      </c>
      <c r="H88" s="385">
        <v>56725317</v>
      </c>
      <c r="K88" s="237">
        <v>0</v>
      </c>
    </row>
    <row r="89" spans="1:11" x14ac:dyDescent="0.25">
      <c r="A89" s="464" t="s">
        <v>111</v>
      </c>
      <c r="B89" s="381">
        <v>23329607</v>
      </c>
      <c r="C89" s="314">
        <v>23329607</v>
      </c>
      <c r="D89" s="314">
        <v>0</v>
      </c>
      <c r="E89" s="237">
        <f t="shared" si="1"/>
        <v>0</v>
      </c>
      <c r="G89" s="384" t="s">
        <v>175</v>
      </c>
      <c r="H89" s="385">
        <v>24561000</v>
      </c>
      <c r="K89" s="237">
        <v>-97078683</v>
      </c>
    </row>
    <row r="90" spans="1:11" x14ac:dyDescent="0.25">
      <c r="A90" s="464" t="s">
        <v>178</v>
      </c>
      <c r="B90" s="381">
        <v>23329607</v>
      </c>
      <c r="C90" s="314">
        <v>23329607</v>
      </c>
      <c r="D90" s="314">
        <v>0</v>
      </c>
      <c r="E90" s="237">
        <f t="shared" si="1"/>
        <v>0</v>
      </c>
      <c r="G90" s="384" t="s">
        <v>176</v>
      </c>
      <c r="H90" s="385">
        <v>24561000</v>
      </c>
      <c r="K90" s="237">
        <v>-97078683</v>
      </c>
    </row>
    <row r="91" spans="1:11" x14ac:dyDescent="0.25">
      <c r="A91" s="464" t="s">
        <v>344</v>
      </c>
      <c r="B91" s="381">
        <v>1015009563</v>
      </c>
      <c r="C91" s="314">
        <v>893378029</v>
      </c>
      <c r="D91" s="314">
        <v>121631534</v>
      </c>
      <c r="E91" s="237">
        <f t="shared" si="1"/>
        <v>0</v>
      </c>
      <c r="G91" s="384" t="s">
        <v>105</v>
      </c>
      <c r="H91" s="385">
        <v>1943452272</v>
      </c>
      <c r="K91" s="237">
        <v>0</v>
      </c>
    </row>
    <row r="92" spans="1:11" x14ac:dyDescent="0.25">
      <c r="A92" s="464" t="s">
        <v>115</v>
      </c>
      <c r="B92" s="381">
        <v>0</v>
      </c>
      <c r="C92" s="314"/>
      <c r="D92" s="314"/>
      <c r="E92" s="237">
        <f t="shared" si="1"/>
        <v>0</v>
      </c>
      <c r="G92" s="384" t="s">
        <v>186</v>
      </c>
      <c r="H92" s="385">
        <v>1949200</v>
      </c>
      <c r="K92" s="237">
        <v>-97078683</v>
      </c>
    </row>
    <row r="93" spans="1:11" x14ac:dyDescent="0.25">
      <c r="A93" s="464" t="s">
        <v>116</v>
      </c>
      <c r="B93" s="381">
        <v>0</v>
      </c>
      <c r="C93" s="314"/>
      <c r="D93" s="314"/>
      <c r="E93" s="237">
        <f t="shared" si="1"/>
        <v>0</v>
      </c>
      <c r="G93" s="384" t="s">
        <v>107</v>
      </c>
      <c r="H93" s="385">
        <v>150000</v>
      </c>
      <c r="K93" s="237">
        <v>0</v>
      </c>
    </row>
    <row r="94" spans="1:11" x14ac:dyDescent="0.25">
      <c r="A94" s="464" t="s">
        <v>349</v>
      </c>
      <c r="B94" s="381">
        <v>1015009563</v>
      </c>
      <c r="C94" s="314">
        <v>893378029</v>
      </c>
      <c r="D94" s="314">
        <v>121631534</v>
      </c>
      <c r="E94" s="237">
        <f t="shared" si="1"/>
        <v>0</v>
      </c>
      <c r="G94" s="384" t="s">
        <v>109</v>
      </c>
      <c r="H94" s="385">
        <v>1941353072</v>
      </c>
      <c r="K94" s="237">
        <v>-97078683</v>
      </c>
    </row>
    <row r="95" spans="1:11" x14ac:dyDescent="0.25">
      <c r="A95" s="464" t="s">
        <v>350</v>
      </c>
      <c r="B95" s="381">
        <v>1015009563</v>
      </c>
      <c r="C95" s="314">
        <v>893378029</v>
      </c>
      <c r="D95" s="314">
        <v>121631534</v>
      </c>
      <c r="E95" s="237">
        <f t="shared" si="1"/>
        <v>0</v>
      </c>
      <c r="G95" s="384" t="s">
        <v>111</v>
      </c>
      <c r="H95" s="385">
        <v>13304648</v>
      </c>
      <c r="K95" s="237">
        <v>0</v>
      </c>
    </row>
    <row r="96" spans="1:11" x14ac:dyDescent="0.25">
      <c r="A96" s="464" t="s">
        <v>117</v>
      </c>
      <c r="B96" s="381">
        <v>0</v>
      </c>
      <c r="C96" s="465"/>
      <c r="D96" s="466"/>
      <c r="E96" s="237">
        <f t="shared" si="1"/>
        <v>0</v>
      </c>
      <c r="G96" s="384" t="s">
        <v>178</v>
      </c>
      <c r="H96" s="385">
        <v>13304648</v>
      </c>
      <c r="K96" s="237">
        <v>0</v>
      </c>
    </row>
    <row r="97" spans="1:11" x14ac:dyDescent="0.25">
      <c r="A97" s="464" t="s">
        <v>351</v>
      </c>
      <c r="B97" s="381">
        <v>1015009563</v>
      </c>
      <c r="C97" s="314">
        <v>893378029</v>
      </c>
      <c r="D97" s="314">
        <v>121631534</v>
      </c>
      <c r="E97" s="237">
        <f t="shared" si="1"/>
        <v>0</v>
      </c>
      <c r="G97" s="384" t="s">
        <v>344</v>
      </c>
      <c r="H97" s="385">
        <v>725888888</v>
      </c>
      <c r="K97" s="237">
        <v>0</v>
      </c>
    </row>
    <row r="98" spans="1:11" x14ac:dyDescent="0.25">
      <c r="A98" s="464" t="s">
        <v>118</v>
      </c>
      <c r="B98" s="381">
        <v>0</v>
      </c>
      <c r="C98" s="314"/>
      <c r="D98" s="314"/>
      <c r="E98" s="237">
        <f t="shared" si="1"/>
        <v>0</v>
      </c>
      <c r="G98" s="384" t="s">
        <v>115</v>
      </c>
      <c r="H98" s="385">
        <v>0</v>
      </c>
      <c r="K98" s="237">
        <v>0</v>
      </c>
    </row>
    <row r="99" spans="1:11" x14ac:dyDescent="0.25">
      <c r="A99" s="464" t="s">
        <v>352</v>
      </c>
      <c r="B99" s="381">
        <v>1015009563</v>
      </c>
      <c r="C99" s="314">
        <v>893378029</v>
      </c>
      <c r="D99" s="314">
        <v>121631534</v>
      </c>
      <c r="E99" s="237">
        <f t="shared" si="1"/>
        <v>0</v>
      </c>
      <c r="G99" s="384" t="s">
        <v>116</v>
      </c>
      <c r="H99" s="385">
        <v>0</v>
      </c>
      <c r="K99" s="237">
        <v>0</v>
      </c>
    </row>
    <row r="100" spans="1:11" x14ac:dyDescent="0.25">
      <c r="A100" s="464" t="s">
        <v>119</v>
      </c>
      <c r="B100" s="381">
        <v>0</v>
      </c>
      <c r="G100" s="384" t="s">
        <v>349</v>
      </c>
      <c r="H100" s="385">
        <v>725888888</v>
      </c>
    </row>
    <row r="101" spans="1:11" x14ac:dyDescent="0.25">
      <c r="A101" s="464" t="s">
        <v>120</v>
      </c>
      <c r="B101" s="381">
        <v>0</v>
      </c>
      <c r="G101" s="384" t="s">
        <v>350</v>
      </c>
      <c r="H101" s="385">
        <v>725888888</v>
      </c>
    </row>
    <row r="102" spans="1:11" x14ac:dyDescent="0.25">
      <c r="A102" s="464" t="s">
        <v>121</v>
      </c>
      <c r="B102" s="381">
        <v>0</v>
      </c>
      <c r="G102" s="384" t="s">
        <v>117</v>
      </c>
      <c r="H102" s="385">
        <v>0</v>
      </c>
    </row>
    <row r="103" spans="1:11" x14ac:dyDescent="0.25">
      <c r="A103" s="464" t="s">
        <v>122</v>
      </c>
      <c r="B103" s="381">
        <v>0</v>
      </c>
      <c r="G103" s="384" t="s">
        <v>351</v>
      </c>
      <c r="H103" s="385">
        <v>725888888</v>
      </c>
    </row>
    <row r="104" spans="1:11" x14ac:dyDescent="0.25">
      <c r="A104" s="464" t="s">
        <v>123</v>
      </c>
      <c r="B104" s="381">
        <v>0</v>
      </c>
      <c r="G104" s="384" t="s">
        <v>118</v>
      </c>
      <c r="H104" s="385">
        <v>0</v>
      </c>
    </row>
  </sheetData>
  <mergeCells count="2">
    <mergeCell ref="G1:G2"/>
    <mergeCell ref="H1:H2"/>
  </mergeCells>
  <phoneticPr fontId="4" type="noConversion"/>
  <pageMargins left="0.7" right="0.7" top="0.75" bottom="0.75" header="0.3" footer="0.3"/>
  <pageSetup paperSize="9"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theme="1" tint="0.34998626667073579"/>
  </sheetPr>
  <dimension ref="A1:I88"/>
  <sheetViews>
    <sheetView workbookViewId="0">
      <selection sqref="A1:A2"/>
    </sheetView>
  </sheetViews>
  <sheetFormatPr defaultColWidth="9.08984375" defaultRowHeight="12.5" x14ac:dyDescent="0.25"/>
  <cols>
    <col min="1" max="5" width="21.453125" style="106" customWidth="1"/>
    <col min="6" max="6" width="12.81640625" style="106" bestFit="1" customWidth="1"/>
    <col min="7" max="16384" width="9.08984375" style="106"/>
  </cols>
  <sheetData>
    <row r="1" spans="1:9" x14ac:dyDescent="0.25">
      <c r="A1" s="538" t="s">
        <v>439</v>
      </c>
      <c r="B1" s="538" t="s">
        <v>1</v>
      </c>
      <c r="C1" s="538" t="s">
        <v>193</v>
      </c>
      <c r="D1" s="538" t="s">
        <v>194</v>
      </c>
      <c r="E1" s="538" t="s">
        <v>453</v>
      </c>
    </row>
    <row r="2" spans="1:9" x14ac:dyDescent="0.25">
      <c r="A2" s="539"/>
      <c r="B2" s="539"/>
      <c r="C2" s="539"/>
      <c r="D2" s="539"/>
      <c r="E2" s="539"/>
    </row>
    <row r="3" spans="1:9" x14ac:dyDescent="0.25">
      <c r="A3" s="484" t="s">
        <v>281</v>
      </c>
      <c r="B3" s="485">
        <v>146289960</v>
      </c>
      <c r="C3" s="382">
        <v>100952805.5</v>
      </c>
      <c r="D3" s="382">
        <v>45337154.5</v>
      </c>
      <c r="E3" s="357">
        <f>B3-C3-D3</f>
        <v>0</v>
      </c>
    </row>
    <row r="4" spans="1:9" x14ac:dyDescent="0.25">
      <c r="A4" s="484" t="s">
        <v>4</v>
      </c>
      <c r="B4" s="485">
        <v>1736649792</v>
      </c>
      <c r="C4" s="382">
        <v>1436658674</v>
      </c>
      <c r="D4" s="382">
        <v>299991118</v>
      </c>
      <c r="E4" s="357">
        <f t="shared" ref="E4:E67" si="0">B4-C4-D4</f>
        <v>0</v>
      </c>
      <c r="G4" s="131"/>
      <c r="H4" s="131"/>
      <c r="I4" s="131"/>
    </row>
    <row r="5" spans="1:9" x14ac:dyDescent="0.25">
      <c r="A5" s="484" t="s">
        <v>5</v>
      </c>
      <c r="B5" s="485">
        <v>842070996</v>
      </c>
      <c r="C5" s="382">
        <v>834867543</v>
      </c>
      <c r="D5" s="382">
        <v>7203453</v>
      </c>
      <c r="E5" s="357">
        <f t="shared" si="0"/>
        <v>0</v>
      </c>
    </row>
    <row r="6" spans="1:9" x14ac:dyDescent="0.25">
      <c r="A6" s="484" t="s">
        <v>6</v>
      </c>
      <c r="B6" s="485">
        <v>148614634</v>
      </c>
      <c r="C6" s="382">
        <v>143409634</v>
      </c>
      <c r="D6" s="382">
        <v>5205000</v>
      </c>
      <c r="E6" s="357">
        <f t="shared" si="0"/>
        <v>0</v>
      </c>
    </row>
    <row r="7" spans="1:9" x14ac:dyDescent="0.25">
      <c r="A7" s="484" t="s">
        <v>8</v>
      </c>
      <c r="B7" s="485">
        <v>680205909</v>
      </c>
      <c r="C7" s="382">
        <v>679437909</v>
      </c>
      <c r="D7" s="382">
        <v>768000</v>
      </c>
      <c r="E7" s="357">
        <f t="shared" si="0"/>
        <v>0</v>
      </c>
    </row>
    <row r="8" spans="1:9" x14ac:dyDescent="0.25">
      <c r="A8" s="484" t="s">
        <v>9</v>
      </c>
      <c r="B8" s="485">
        <v>20000</v>
      </c>
      <c r="C8" s="382">
        <v>20000</v>
      </c>
      <c r="D8" s="382">
        <v>0</v>
      </c>
      <c r="E8" s="357">
        <f t="shared" si="0"/>
        <v>0</v>
      </c>
    </row>
    <row r="9" spans="1:9" x14ac:dyDescent="0.25">
      <c r="A9" s="484" t="s">
        <v>137</v>
      </c>
      <c r="B9" s="485">
        <v>1230453</v>
      </c>
      <c r="C9" s="382">
        <v>0</v>
      </c>
      <c r="D9" s="382">
        <v>1230453</v>
      </c>
      <c r="E9" s="357">
        <f t="shared" si="0"/>
        <v>0</v>
      </c>
    </row>
    <row r="10" spans="1:9" x14ac:dyDescent="0.25">
      <c r="A10" s="484" t="s">
        <v>358</v>
      </c>
      <c r="B10" s="485">
        <v>12000000</v>
      </c>
      <c r="C10" s="382">
        <v>12000000</v>
      </c>
      <c r="D10" s="382">
        <v>0</v>
      </c>
      <c r="E10" s="357">
        <f t="shared" si="0"/>
        <v>0</v>
      </c>
    </row>
    <row r="11" spans="1:9" x14ac:dyDescent="0.25">
      <c r="A11" s="484" t="s">
        <v>11</v>
      </c>
      <c r="B11" s="485">
        <v>894578796</v>
      </c>
      <c r="C11" s="382">
        <v>601791131</v>
      </c>
      <c r="D11" s="382">
        <v>292787665</v>
      </c>
      <c r="E11" s="357">
        <f t="shared" si="0"/>
        <v>0</v>
      </c>
    </row>
    <row r="12" spans="1:9" x14ac:dyDescent="0.25">
      <c r="A12" s="484" t="s">
        <v>12</v>
      </c>
      <c r="B12" s="485">
        <v>692100586</v>
      </c>
      <c r="C12" s="382">
        <v>531114212</v>
      </c>
      <c r="D12" s="382">
        <v>160986374</v>
      </c>
      <c r="E12" s="357">
        <f t="shared" si="0"/>
        <v>0</v>
      </c>
    </row>
    <row r="13" spans="1:9" x14ac:dyDescent="0.25">
      <c r="A13" s="484" t="s">
        <v>13</v>
      </c>
      <c r="B13" s="485">
        <v>50909</v>
      </c>
      <c r="C13" s="382">
        <v>0</v>
      </c>
      <c r="D13" s="382">
        <v>50909</v>
      </c>
      <c r="E13" s="357">
        <f t="shared" si="0"/>
        <v>0</v>
      </c>
    </row>
    <row r="14" spans="1:9" x14ac:dyDescent="0.25">
      <c r="A14" s="484" t="s">
        <v>14</v>
      </c>
      <c r="B14" s="485">
        <v>209594437</v>
      </c>
      <c r="C14" s="382">
        <v>78442555</v>
      </c>
      <c r="D14" s="382">
        <v>131151882</v>
      </c>
      <c r="E14" s="357">
        <f t="shared" si="0"/>
        <v>0</v>
      </c>
    </row>
    <row r="15" spans="1:9" x14ac:dyDescent="0.25">
      <c r="A15" s="484" t="s">
        <v>15</v>
      </c>
      <c r="B15" s="485">
        <v>635591</v>
      </c>
      <c r="C15" s="382">
        <v>37091</v>
      </c>
      <c r="D15" s="382">
        <v>598500</v>
      </c>
      <c r="E15" s="357">
        <f t="shared" si="0"/>
        <v>0</v>
      </c>
    </row>
    <row r="16" spans="1:9" x14ac:dyDescent="0.25">
      <c r="A16" s="484" t="s">
        <v>16</v>
      </c>
      <c r="B16" s="485">
        <v>1172727</v>
      </c>
      <c r="C16" s="382">
        <v>1172727</v>
      </c>
      <c r="D16" s="382">
        <v>0</v>
      </c>
      <c r="E16" s="357">
        <f t="shared" si="0"/>
        <v>0</v>
      </c>
    </row>
    <row r="17" spans="1:6" x14ac:dyDescent="0.25">
      <c r="A17" s="484" t="s">
        <v>17</v>
      </c>
      <c r="B17" s="485">
        <v>-8975454</v>
      </c>
      <c r="C17" s="382">
        <v>-8975454</v>
      </c>
      <c r="D17" s="382">
        <v>0</v>
      </c>
      <c r="E17" s="357">
        <f t="shared" si="0"/>
        <v>0</v>
      </c>
    </row>
    <row r="18" spans="1:6" x14ac:dyDescent="0.25">
      <c r="A18" s="484" t="s">
        <v>18</v>
      </c>
      <c r="B18" s="485">
        <v>1160326654</v>
      </c>
      <c r="C18" s="382">
        <v>1231136249</v>
      </c>
      <c r="D18" s="382">
        <v>-70809595</v>
      </c>
      <c r="E18" s="357">
        <f t="shared" si="0"/>
        <v>0</v>
      </c>
    </row>
    <row r="19" spans="1:6" x14ac:dyDescent="0.25">
      <c r="A19" s="484" t="s">
        <v>19</v>
      </c>
      <c r="B19" s="485">
        <v>1160326654</v>
      </c>
      <c r="C19" s="382">
        <v>1231136249</v>
      </c>
      <c r="D19" s="382">
        <v>-70809595</v>
      </c>
      <c r="E19" s="357">
        <f t="shared" si="0"/>
        <v>0</v>
      </c>
      <c r="F19" s="227"/>
    </row>
    <row r="20" spans="1:6" x14ac:dyDescent="0.25">
      <c r="A20" s="484" t="s">
        <v>20</v>
      </c>
      <c r="B20" s="485">
        <v>576323138</v>
      </c>
      <c r="C20" s="382">
        <v>205522425</v>
      </c>
      <c r="D20" s="382">
        <v>370800713</v>
      </c>
      <c r="E20" s="357">
        <f t="shared" si="0"/>
        <v>0</v>
      </c>
      <c r="F20" s="147"/>
    </row>
    <row r="21" spans="1:6" x14ac:dyDescent="0.25">
      <c r="A21" s="484" t="s">
        <v>21</v>
      </c>
      <c r="B21" s="485">
        <v>430033178</v>
      </c>
      <c r="C21" s="382">
        <v>104569619.5</v>
      </c>
      <c r="D21" s="382">
        <v>325463558.5</v>
      </c>
      <c r="E21" s="357">
        <f t="shared" si="0"/>
        <v>0</v>
      </c>
      <c r="F21" s="147"/>
    </row>
    <row r="22" spans="1:6" x14ac:dyDescent="0.25">
      <c r="A22" s="484" t="s">
        <v>23</v>
      </c>
      <c r="B22" s="485">
        <v>90765540</v>
      </c>
      <c r="C22" s="382">
        <v>45327250</v>
      </c>
      <c r="D22" s="382">
        <v>45438290</v>
      </c>
      <c r="E22" s="357">
        <f t="shared" si="0"/>
        <v>0</v>
      </c>
    </row>
    <row r="23" spans="1:6" x14ac:dyDescent="0.25">
      <c r="A23" s="484" t="s">
        <v>24</v>
      </c>
      <c r="B23" s="485">
        <v>10438070</v>
      </c>
      <c r="C23" s="382">
        <v>5219035</v>
      </c>
      <c r="D23" s="382">
        <v>5219035</v>
      </c>
      <c r="E23" s="357">
        <f t="shared" si="0"/>
        <v>0</v>
      </c>
    </row>
    <row r="24" spans="1:6" x14ac:dyDescent="0.25">
      <c r="A24" s="484" t="s">
        <v>25</v>
      </c>
      <c r="B24" s="485">
        <v>1944940</v>
      </c>
      <c r="C24" s="382">
        <v>972470</v>
      </c>
      <c r="D24" s="382">
        <v>972470</v>
      </c>
      <c r="E24" s="357">
        <f t="shared" si="0"/>
        <v>0</v>
      </c>
    </row>
    <row r="25" spans="1:6" x14ac:dyDescent="0.25">
      <c r="A25" s="484" t="s">
        <v>26</v>
      </c>
      <c r="B25" s="485">
        <v>700000</v>
      </c>
      <c r="C25" s="382">
        <v>350000</v>
      </c>
      <c r="D25" s="382">
        <v>350000</v>
      </c>
      <c r="E25" s="357">
        <f t="shared" si="0"/>
        <v>0</v>
      </c>
    </row>
    <row r="26" spans="1:6" x14ac:dyDescent="0.25">
      <c r="A26" s="484" t="s">
        <v>28</v>
      </c>
      <c r="B26" s="485">
        <v>111630</v>
      </c>
      <c r="C26" s="382">
        <v>55815</v>
      </c>
      <c r="D26" s="382">
        <v>55815</v>
      </c>
      <c r="E26" s="357">
        <f t="shared" si="0"/>
        <v>0</v>
      </c>
    </row>
    <row r="27" spans="1:6" x14ac:dyDescent="0.25">
      <c r="A27" s="484" t="s">
        <v>29</v>
      </c>
      <c r="B27" s="485">
        <v>310000</v>
      </c>
      <c r="C27" s="382">
        <v>155000</v>
      </c>
      <c r="D27" s="382">
        <v>155000</v>
      </c>
      <c r="E27" s="357">
        <f t="shared" si="0"/>
        <v>0</v>
      </c>
    </row>
    <row r="28" spans="1:6" x14ac:dyDescent="0.25">
      <c r="A28" s="484" t="s">
        <v>30</v>
      </c>
      <c r="B28" s="485">
        <v>62545880</v>
      </c>
      <c r="C28" s="382">
        <v>31061465</v>
      </c>
      <c r="D28" s="382">
        <v>31484415</v>
      </c>
      <c r="E28" s="357">
        <f t="shared" si="0"/>
        <v>0</v>
      </c>
    </row>
    <row r="29" spans="1:6" x14ac:dyDescent="0.25">
      <c r="A29" s="484" t="s">
        <v>31</v>
      </c>
      <c r="B29" s="485">
        <v>9719850</v>
      </c>
      <c r="C29" s="382">
        <v>5015880</v>
      </c>
      <c r="D29" s="382">
        <v>4703970</v>
      </c>
      <c r="E29" s="357">
        <f t="shared" si="0"/>
        <v>0</v>
      </c>
    </row>
    <row r="30" spans="1:6" x14ac:dyDescent="0.25">
      <c r="A30" s="484" t="s">
        <v>32</v>
      </c>
      <c r="B30" s="485">
        <v>745170</v>
      </c>
      <c r="C30" s="382">
        <v>372585</v>
      </c>
      <c r="D30" s="382">
        <v>372585</v>
      </c>
      <c r="E30" s="357">
        <f t="shared" si="0"/>
        <v>0</v>
      </c>
    </row>
    <row r="31" spans="1:6" x14ac:dyDescent="0.25">
      <c r="A31" s="484" t="s">
        <v>33</v>
      </c>
      <c r="B31" s="485">
        <v>4250000</v>
      </c>
      <c r="C31" s="382">
        <v>2125000</v>
      </c>
      <c r="D31" s="382">
        <v>2125000</v>
      </c>
      <c r="E31" s="357">
        <f t="shared" si="0"/>
        <v>0</v>
      </c>
    </row>
    <row r="32" spans="1:6" x14ac:dyDescent="0.25">
      <c r="A32" s="484" t="s">
        <v>37</v>
      </c>
      <c r="B32" s="485">
        <v>33644690</v>
      </c>
      <c r="C32" s="382">
        <v>18272345</v>
      </c>
      <c r="D32" s="382">
        <v>15372345</v>
      </c>
      <c r="E32" s="357">
        <f t="shared" si="0"/>
        <v>0</v>
      </c>
    </row>
    <row r="33" spans="1:5" x14ac:dyDescent="0.25">
      <c r="A33" s="484" t="s">
        <v>38</v>
      </c>
      <c r="B33" s="485">
        <v>10167510</v>
      </c>
      <c r="C33" s="382">
        <v>5083755</v>
      </c>
      <c r="D33" s="382">
        <v>5083755</v>
      </c>
      <c r="E33" s="357">
        <f t="shared" si="0"/>
        <v>0</v>
      </c>
    </row>
    <row r="34" spans="1:5" x14ac:dyDescent="0.25">
      <c r="A34" s="484" t="s">
        <v>39</v>
      </c>
      <c r="B34" s="485">
        <v>23477180</v>
      </c>
      <c r="C34" s="382">
        <v>13188590</v>
      </c>
      <c r="D34" s="382">
        <v>10288590</v>
      </c>
      <c r="E34" s="357">
        <f t="shared" si="0"/>
        <v>0</v>
      </c>
    </row>
    <row r="35" spans="1:5" x14ac:dyDescent="0.25">
      <c r="A35" s="484" t="s">
        <v>152</v>
      </c>
      <c r="B35" s="485">
        <v>4167880</v>
      </c>
      <c r="C35" s="382">
        <v>2604300</v>
      </c>
      <c r="D35" s="382">
        <v>1563580</v>
      </c>
      <c r="E35" s="357">
        <f t="shared" si="0"/>
        <v>0</v>
      </c>
    </row>
    <row r="36" spans="1:5" x14ac:dyDescent="0.25">
      <c r="A36" s="484" t="s">
        <v>40</v>
      </c>
      <c r="B36" s="485">
        <v>9519614</v>
      </c>
      <c r="C36" s="382">
        <v>4759614</v>
      </c>
      <c r="D36" s="382">
        <v>4760000</v>
      </c>
      <c r="E36" s="357">
        <f t="shared" si="0"/>
        <v>0</v>
      </c>
    </row>
    <row r="37" spans="1:5" x14ac:dyDescent="0.25">
      <c r="A37" s="484" t="s">
        <v>41</v>
      </c>
      <c r="B37" s="485">
        <v>9519614</v>
      </c>
      <c r="C37" s="382">
        <v>4759614</v>
      </c>
      <c r="D37" s="382">
        <v>4760000</v>
      </c>
      <c r="E37" s="357">
        <f t="shared" si="0"/>
        <v>0</v>
      </c>
    </row>
    <row r="38" spans="1:5" x14ac:dyDescent="0.25">
      <c r="A38" s="484" t="s">
        <v>42</v>
      </c>
      <c r="B38" s="485">
        <v>22019633</v>
      </c>
      <c r="C38" s="382">
        <v>9485389</v>
      </c>
      <c r="D38" s="382">
        <v>12534244</v>
      </c>
      <c r="E38" s="357">
        <f t="shared" si="0"/>
        <v>0</v>
      </c>
    </row>
    <row r="39" spans="1:5" x14ac:dyDescent="0.25">
      <c r="A39" s="484" t="s">
        <v>44</v>
      </c>
      <c r="B39" s="485">
        <v>937949</v>
      </c>
      <c r="C39" s="382">
        <v>466399</v>
      </c>
      <c r="D39" s="382">
        <v>471550</v>
      </c>
      <c r="E39" s="357">
        <f t="shared" si="0"/>
        <v>0</v>
      </c>
    </row>
    <row r="40" spans="1:5" x14ac:dyDescent="0.25">
      <c r="A40" s="484" t="s">
        <v>45</v>
      </c>
      <c r="B40" s="485">
        <v>4438040</v>
      </c>
      <c r="C40" s="382">
        <v>2218930</v>
      </c>
      <c r="D40" s="382">
        <v>2219110</v>
      </c>
      <c r="E40" s="357">
        <f t="shared" si="0"/>
        <v>0</v>
      </c>
    </row>
    <row r="41" spans="1:5" x14ac:dyDescent="0.25">
      <c r="A41" s="484" t="s">
        <v>46</v>
      </c>
      <c r="B41" s="485">
        <v>4386530</v>
      </c>
      <c r="C41" s="382">
        <v>2181305</v>
      </c>
      <c r="D41" s="382">
        <v>2205225</v>
      </c>
      <c r="E41" s="357">
        <f t="shared" si="0"/>
        <v>0</v>
      </c>
    </row>
    <row r="42" spans="1:5" x14ac:dyDescent="0.25">
      <c r="A42" s="484" t="s">
        <v>47</v>
      </c>
      <c r="B42" s="485">
        <v>1748110</v>
      </c>
      <c r="C42" s="382">
        <v>869255</v>
      </c>
      <c r="D42" s="382">
        <v>878855</v>
      </c>
      <c r="E42" s="357">
        <f t="shared" si="0"/>
        <v>0</v>
      </c>
    </row>
    <row r="43" spans="1:5" x14ac:dyDescent="0.25">
      <c r="A43" s="484" t="s">
        <v>48</v>
      </c>
      <c r="B43" s="485">
        <v>6902964</v>
      </c>
      <c r="C43" s="382">
        <v>3749500</v>
      </c>
      <c r="D43" s="382">
        <v>3153464</v>
      </c>
      <c r="E43" s="357">
        <f t="shared" si="0"/>
        <v>0</v>
      </c>
    </row>
    <row r="44" spans="1:5" x14ac:dyDescent="0.25">
      <c r="A44" s="484" t="s">
        <v>60</v>
      </c>
      <c r="B44" s="485">
        <v>3606040</v>
      </c>
      <c r="C44" s="382">
        <v>0</v>
      </c>
      <c r="D44" s="382">
        <v>3606040</v>
      </c>
      <c r="E44" s="357">
        <f t="shared" si="0"/>
        <v>0</v>
      </c>
    </row>
    <row r="45" spans="1:5" x14ac:dyDescent="0.25">
      <c r="A45" s="484" t="s">
        <v>61</v>
      </c>
      <c r="B45" s="485">
        <v>750000</v>
      </c>
      <c r="C45" s="382">
        <v>518500</v>
      </c>
      <c r="D45" s="382">
        <v>231500</v>
      </c>
      <c r="E45" s="357">
        <f t="shared" si="0"/>
        <v>0</v>
      </c>
    </row>
    <row r="46" spans="1:5" x14ac:dyDescent="0.25">
      <c r="A46" s="484" t="s">
        <v>62</v>
      </c>
      <c r="B46" s="485">
        <v>287000</v>
      </c>
      <c r="C46" s="382">
        <v>287000</v>
      </c>
      <c r="D46" s="382">
        <v>0</v>
      </c>
      <c r="E46" s="357">
        <f t="shared" si="0"/>
        <v>0</v>
      </c>
    </row>
    <row r="47" spans="1:5" x14ac:dyDescent="0.25">
      <c r="A47" s="484" t="s">
        <v>412</v>
      </c>
      <c r="B47" s="485">
        <v>163000</v>
      </c>
      <c r="C47" s="382">
        <v>81500</v>
      </c>
      <c r="D47" s="382">
        <v>81500</v>
      </c>
      <c r="E47" s="357">
        <f t="shared" si="0"/>
        <v>0</v>
      </c>
    </row>
    <row r="48" spans="1:5" x14ac:dyDescent="0.25">
      <c r="A48" s="484" t="s">
        <v>443</v>
      </c>
      <c r="B48" s="485">
        <v>300000</v>
      </c>
      <c r="C48" s="382">
        <v>150000</v>
      </c>
      <c r="D48" s="382">
        <v>150000</v>
      </c>
      <c r="E48" s="357">
        <f t="shared" si="0"/>
        <v>0</v>
      </c>
    </row>
    <row r="49" spans="1:5" x14ac:dyDescent="0.25">
      <c r="A49" s="484" t="s">
        <v>63</v>
      </c>
      <c r="B49" s="485">
        <v>12602313</v>
      </c>
      <c r="C49" s="382">
        <v>485069.5</v>
      </c>
      <c r="D49" s="382">
        <v>12117243.5</v>
      </c>
      <c r="E49" s="357">
        <f t="shared" si="0"/>
        <v>0</v>
      </c>
    </row>
    <row r="50" spans="1:5" x14ac:dyDescent="0.25">
      <c r="A50" s="484" t="s">
        <v>65</v>
      </c>
      <c r="B50" s="485">
        <v>11478054</v>
      </c>
      <c r="C50" s="382">
        <v>0</v>
      </c>
      <c r="D50" s="382">
        <v>11478054</v>
      </c>
      <c r="E50" s="357">
        <f t="shared" si="0"/>
        <v>0</v>
      </c>
    </row>
    <row r="51" spans="1:5" x14ac:dyDescent="0.25">
      <c r="A51" s="484" t="s">
        <v>66</v>
      </c>
      <c r="B51" s="485">
        <v>953379</v>
      </c>
      <c r="C51" s="382">
        <v>476689.5</v>
      </c>
      <c r="D51" s="382">
        <v>476689.5</v>
      </c>
      <c r="E51" s="357">
        <f t="shared" si="0"/>
        <v>0</v>
      </c>
    </row>
    <row r="52" spans="1:5" x14ac:dyDescent="0.25">
      <c r="A52" s="484" t="s">
        <v>67</v>
      </c>
      <c r="B52" s="485">
        <v>170880</v>
      </c>
      <c r="C52" s="382">
        <v>8380</v>
      </c>
      <c r="D52" s="382">
        <v>162500</v>
      </c>
      <c r="E52" s="357">
        <f t="shared" si="0"/>
        <v>0</v>
      </c>
    </row>
    <row r="53" spans="1:5" x14ac:dyDescent="0.25">
      <c r="A53" s="484" t="s">
        <v>71</v>
      </c>
      <c r="B53" s="485">
        <v>9921210</v>
      </c>
      <c r="C53" s="382">
        <v>4960605</v>
      </c>
      <c r="D53" s="382">
        <v>4960605</v>
      </c>
      <c r="E53" s="357">
        <f t="shared" si="0"/>
        <v>0</v>
      </c>
    </row>
    <row r="54" spans="1:5" x14ac:dyDescent="0.25">
      <c r="A54" s="484" t="s">
        <v>73</v>
      </c>
      <c r="B54" s="485">
        <v>6448504</v>
      </c>
      <c r="C54" s="382">
        <v>3224252</v>
      </c>
      <c r="D54" s="382">
        <v>3224252</v>
      </c>
      <c r="E54" s="357">
        <f t="shared" si="0"/>
        <v>0</v>
      </c>
    </row>
    <row r="55" spans="1:5" x14ac:dyDescent="0.25">
      <c r="A55" s="484" t="s">
        <v>74</v>
      </c>
      <c r="B55" s="485">
        <v>3472706</v>
      </c>
      <c r="C55" s="382">
        <v>1736353</v>
      </c>
      <c r="D55" s="382">
        <v>1736353</v>
      </c>
      <c r="E55" s="357">
        <f t="shared" si="0"/>
        <v>0</v>
      </c>
    </row>
    <row r="56" spans="1:5" x14ac:dyDescent="0.25">
      <c r="A56" s="484" t="s">
        <v>77</v>
      </c>
      <c r="B56" s="485">
        <v>1620019</v>
      </c>
      <c r="C56" s="382">
        <v>644369</v>
      </c>
      <c r="D56" s="382">
        <v>975650</v>
      </c>
      <c r="E56" s="357">
        <f t="shared" si="0"/>
        <v>0</v>
      </c>
    </row>
    <row r="57" spans="1:5" x14ac:dyDescent="0.25">
      <c r="A57" s="484" t="s">
        <v>78</v>
      </c>
      <c r="B57" s="485">
        <v>337450</v>
      </c>
      <c r="C57" s="382">
        <v>68500</v>
      </c>
      <c r="D57" s="382">
        <v>268950</v>
      </c>
      <c r="E57" s="357">
        <f t="shared" si="0"/>
        <v>0</v>
      </c>
    </row>
    <row r="58" spans="1:5" x14ac:dyDescent="0.25">
      <c r="A58" s="484" t="s">
        <v>79</v>
      </c>
      <c r="B58" s="485">
        <v>787869</v>
      </c>
      <c r="C58" s="382">
        <v>575869</v>
      </c>
      <c r="D58" s="382">
        <v>212000</v>
      </c>
      <c r="E58" s="357">
        <f t="shared" si="0"/>
        <v>0</v>
      </c>
    </row>
    <row r="59" spans="1:5" x14ac:dyDescent="0.25">
      <c r="A59" s="484" t="s">
        <v>80</v>
      </c>
      <c r="B59" s="485">
        <v>494700</v>
      </c>
      <c r="C59" s="382">
        <v>0</v>
      </c>
      <c r="D59" s="382">
        <v>494700</v>
      </c>
      <c r="E59" s="357">
        <f t="shared" si="0"/>
        <v>0</v>
      </c>
    </row>
    <row r="60" spans="1:5" x14ac:dyDescent="0.25">
      <c r="A60" s="484" t="s">
        <v>82</v>
      </c>
      <c r="B60" s="485">
        <v>3202635</v>
      </c>
      <c r="C60" s="382">
        <v>1601317.5</v>
      </c>
      <c r="D60" s="382">
        <v>1601317.5</v>
      </c>
      <c r="E60" s="357">
        <f t="shared" si="0"/>
        <v>0</v>
      </c>
    </row>
    <row r="61" spans="1:5" x14ac:dyDescent="0.25">
      <c r="A61" s="484" t="s">
        <v>83</v>
      </c>
      <c r="B61" s="485">
        <v>3202635</v>
      </c>
      <c r="C61" s="382">
        <v>1601317.5</v>
      </c>
      <c r="D61" s="382">
        <v>1601317.5</v>
      </c>
      <c r="E61" s="357">
        <f t="shared" si="0"/>
        <v>0</v>
      </c>
    </row>
    <row r="62" spans="1:5" x14ac:dyDescent="0.25">
      <c r="A62" s="484" t="s">
        <v>87</v>
      </c>
      <c r="B62" s="485">
        <v>4486143</v>
      </c>
      <c r="C62" s="382">
        <v>2255270</v>
      </c>
      <c r="D62" s="382">
        <v>2230873</v>
      </c>
      <c r="E62" s="357">
        <f t="shared" si="0"/>
        <v>0</v>
      </c>
    </row>
    <row r="63" spans="1:5" x14ac:dyDescent="0.25">
      <c r="A63" s="484" t="s">
        <v>88</v>
      </c>
      <c r="B63" s="485">
        <v>743815</v>
      </c>
      <c r="C63" s="382">
        <v>503047</v>
      </c>
      <c r="D63" s="382">
        <v>240768</v>
      </c>
      <c r="E63" s="357">
        <f t="shared" si="0"/>
        <v>0</v>
      </c>
    </row>
    <row r="64" spans="1:5" x14ac:dyDescent="0.25">
      <c r="A64" s="484" t="s">
        <v>89</v>
      </c>
      <c r="B64" s="485">
        <v>209545</v>
      </c>
      <c r="C64" s="382">
        <v>104772.5</v>
      </c>
      <c r="D64" s="382">
        <v>104772.5</v>
      </c>
      <c r="E64" s="357">
        <f t="shared" si="0"/>
        <v>0</v>
      </c>
    </row>
    <row r="65" spans="1:5" x14ac:dyDescent="0.25">
      <c r="A65" s="484" t="s">
        <v>92</v>
      </c>
      <c r="B65" s="485">
        <v>938366</v>
      </c>
      <c r="C65" s="382">
        <v>469183</v>
      </c>
      <c r="D65" s="382">
        <v>469183</v>
      </c>
      <c r="E65" s="357">
        <f t="shared" si="0"/>
        <v>0</v>
      </c>
    </row>
    <row r="66" spans="1:5" x14ac:dyDescent="0.25">
      <c r="A66" s="484" t="s">
        <v>93</v>
      </c>
      <c r="B66" s="485">
        <v>2594417</v>
      </c>
      <c r="C66" s="382">
        <v>1178267.5</v>
      </c>
      <c r="D66" s="382">
        <v>1416149.5</v>
      </c>
      <c r="E66" s="357">
        <f t="shared" si="0"/>
        <v>0</v>
      </c>
    </row>
    <row r="67" spans="1:5" x14ac:dyDescent="0.25">
      <c r="A67" s="484" t="s">
        <v>95</v>
      </c>
      <c r="B67" s="485">
        <v>416489</v>
      </c>
      <c r="C67" s="382">
        <v>210563</v>
      </c>
      <c r="D67" s="382">
        <v>205926</v>
      </c>
      <c r="E67" s="357">
        <f t="shared" si="0"/>
        <v>0</v>
      </c>
    </row>
    <row r="68" spans="1:5" x14ac:dyDescent="0.25">
      <c r="A68" s="484" t="s">
        <v>96</v>
      </c>
      <c r="B68" s="485">
        <v>72570</v>
      </c>
      <c r="C68" s="382">
        <v>36285</v>
      </c>
      <c r="D68" s="382">
        <v>36285</v>
      </c>
      <c r="E68" s="357">
        <f t="shared" ref="E68:E88" si="1">B68-C68-D68</f>
        <v>0</v>
      </c>
    </row>
    <row r="69" spans="1:5" x14ac:dyDescent="0.25">
      <c r="A69" s="484" t="s">
        <v>97</v>
      </c>
      <c r="B69" s="485">
        <v>93464</v>
      </c>
      <c r="C69" s="382">
        <v>46732</v>
      </c>
      <c r="D69" s="382">
        <v>46732</v>
      </c>
      <c r="E69" s="357">
        <f t="shared" si="1"/>
        <v>0</v>
      </c>
    </row>
    <row r="70" spans="1:5" x14ac:dyDescent="0.25">
      <c r="A70" s="484" t="s">
        <v>98</v>
      </c>
      <c r="B70" s="485">
        <v>250455</v>
      </c>
      <c r="C70" s="382">
        <v>127546</v>
      </c>
      <c r="D70" s="382">
        <v>122909</v>
      </c>
      <c r="E70" s="357">
        <f t="shared" si="1"/>
        <v>0</v>
      </c>
    </row>
    <row r="71" spans="1:5" x14ac:dyDescent="0.25">
      <c r="A71" s="484" t="s">
        <v>99</v>
      </c>
      <c r="B71" s="485">
        <v>1609685</v>
      </c>
      <c r="C71" s="382">
        <v>804842.5</v>
      </c>
      <c r="D71" s="382">
        <v>804842.5</v>
      </c>
      <c r="E71" s="357">
        <f t="shared" si="1"/>
        <v>0</v>
      </c>
    </row>
    <row r="72" spans="1:5" x14ac:dyDescent="0.25">
      <c r="A72" s="484" t="s">
        <v>172</v>
      </c>
      <c r="B72" s="485">
        <v>186647</v>
      </c>
      <c r="C72" s="382">
        <v>93323.5</v>
      </c>
      <c r="D72" s="382">
        <v>93323.5</v>
      </c>
      <c r="E72" s="357">
        <f t="shared" si="1"/>
        <v>0</v>
      </c>
    </row>
    <row r="73" spans="1:5" x14ac:dyDescent="0.25">
      <c r="A73" s="484" t="s">
        <v>104</v>
      </c>
      <c r="B73" s="485">
        <v>1423038</v>
      </c>
      <c r="C73" s="382">
        <v>711519</v>
      </c>
      <c r="D73" s="382">
        <v>711519</v>
      </c>
      <c r="E73" s="357">
        <f t="shared" si="1"/>
        <v>0</v>
      </c>
    </row>
    <row r="74" spans="1:5" x14ac:dyDescent="0.25">
      <c r="A74" s="484" t="s">
        <v>105</v>
      </c>
      <c r="B74" s="485">
        <v>7351137</v>
      </c>
      <c r="C74" s="382">
        <v>306639</v>
      </c>
      <c r="D74" s="382">
        <v>7044498</v>
      </c>
      <c r="E74" s="357">
        <f t="shared" si="1"/>
        <v>0</v>
      </c>
    </row>
    <row r="75" spans="1:5" x14ac:dyDescent="0.25">
      <c r="A75" s="484" t="s">
        <v>186</v>
      </c>
      <c r="B75" s="485">
        <v>3560300</v>
      </c>
      <c r="C75" s="382">
        <v>-793460</v>
      </c>
      <c r="D75" s="382">
        <v>4353760</v>
      </c>
      <c r="E75" s="357">
        <f t="shared" si="1"/>
        <v>0</v>
      </c>
    </row>
    <row r="76" spans="1:5" x14ac:dyDescent="0.25">
      <c r="A76" s="484" t="s">
        <v>107</v>
      </c>
      <c r="B76" s="485">
        <v>1590639</v>
      </c>
      <c r="C76" s="382">
        <v>0</v>
      </c>
      <c r="D76" s="382">
        <v>1590639</v>
      </c>
      <c r="E76" s="357">
        <f t="shared" si="1"/>
        <v>0</v>
      </c>
    </row>
    <row r="77" spans="1:5" x14ac:dyDescent="0.25">
      <c r="A77" s="484" t="s">
        <v>109</v>
      </c>
      <c r="B77" s="485">
        <v>2200198</v>
      </c>
      <c r="C77" s="382">
        <v>1100099</v>
      </c>
      <c r="D77" s="382">
        <v>1100099</v>
      </c>
      <c r="E77" s="357">
        <f t="shared" si="1"/>
        <v>0</v>
      </c>
    </row>
    <row r="78" spans="1:5" x14ac:dyDescent="0.25">
      <c r="A78" s="484" t="s">
        <v>111</v>
      </c>
      <c r="B78" s="485">
        <v>227956190</v>
      </c>
      <c r="C78" s="382">
        <v>12333546</v>
      </c>
      <c r="D78" s="382">
        <v>215622644</v>
      </c>
      <c r="E78" s="383">
        <f t="shared" si="1"/>
        <v>0</v>
      </c>
    </row>
    <row r="79" spans="1:5" x14ac:dyDescent="0.25">
      <c r="A79" s="484" t="s">
        <v>178</v>
      </c>
      <c r="B79" s="485">
        <v>227956190</v>
      </c>
      <c r="C79" s="382">
        <v>12333546</v>
      </c>
      <c r="D79" s="382">
        <v>215622644</v>
      </c>
      <c r="E79" s="383">
        <f t="shared" si="1"/>
        <v>0</v>
      </c>
    </row>
    <row r="80" spans="1:5" x14ac:dyDescent="0.25">
      <c r="A80" s="484" t="s">
        <v>344</v>
      </c>
      <c r="B80" s="485">
        <v>146289960</v>
      </c>
      <c r="C80" s="382">
        <v>100952805.5</v>
      </c>
      <c r="D80" s="382">
        <v>45337154.5</v>
      </c>
      <c r="E80" s="383">
        <f t="shared" si="1"/>
        <v>0</v>
      </c>
    </row>
    <row r="81" spans="1:7" x14ac:dyDescent="0.25">
      <c r="A81" s="484" t="s">
        <v>115</v>
      </c>
      <c r="B81" s="485">
        <v>0</v>
      </c>
      <c r="C81" s="382"/>
      <c r="D81" s="382"/>
      <c r="E81" s="383">
        <f t="shared" si="1"/>
        <v>0</v>
      </c>
    </row>
    <row r="82" spans="1:7" x14ac:dyDescent="0.25">
      <c r="A82" s="484" t="s">
        <v>116</v>
      </c>
      <c r="B82" s="485">
        <v>0</v>
      </c>
      <c r="C82" s="382"/>
      <c r="D82" s="382"/>
      <c r="E82" s="383">
        <f t="shared" si="1"/>
        <v>0</v>
      </c>
    </row>
    <row r="83" spans="1:7" x14ac:dyDescent="0.25">
      <c r="A83" s="484" t="s">
        <v>349</v>
      </c>
      <c r="B83" s="485">
        <v>146289960</v>
      </c>
      <c r="C83" s="382">
        <v>100952805.5</v>
      </c>
      <c r="D83" s="382">
        <v>45337154.5</v>
      </c>
      <c r="E83" s="383">
        <f t="shared" si="1"/>
        <v>0</v>
      </c>
    </row>
    <row r="84" spans="1:7" x14ac:dyDescent="0.25">
      <c r="A84" s="484" t="s">
        <v>350</v>
      </c>
      <c r="B84" s="485">
        <v>146289960</v>
      </c>
      <c r="C84" s="382">
        <v>100952805.5</v>
      </c>
      <c r="D84" s="382">
        <v>45337154.5</v>
      </c>
      <c r="E84" s="383">
        <f t="shared" si="1"/>
        <v>0</v>
      </c>
    </row>
    <row r="85" spans="1:7" x14ac:dyDescent="0.25">
      <c r="A85" s="484" t="s">
        <v>117</v>
      </c>
      <c r="B85" s="485">
        <v>0</v>
      </c>
      <c r="C85" s="382"/>
      <c r="D85" s="382"/>
      <c r="E85" s="383">
        <f t="shared" si="1"/>
        <v>0</v>
      </c>
    </row>
    <row r="86" spans="1:7" x14ac:dyDescent="0.25">
      <c r="A86" s="484" t="s">
        <v>351</v>
      </c>
      <c r="B86" s="485">
        <v>146289960</v>
      </c>
      <c r="C86" s="382">
        <v>100952805.5</v>
      </c>
      <c r="D86" s="382">
        <v>45337154.5</v>
      </c>
      <c r="E86" s="383">
        <f t="shared" si="1"/>
        <v>0</v>
      </c>
    </row>
    <row r="87" spans="1:7" x14ac:dyDescent="0.25">
      <c r="A87" s="484" t="s">
        <v>118</v>
      </c>
      <c r="B87" s="485">
        <v>0</v>
      </c>
      <c r="C87" s="406"/>
      <c r="D87" s="406"/>
      <c r="E87" s="383">
        <f t="shared" si="1"/>
        <v>0</v>
      </c>
    </row>
    <row r="88" spans="1:7" x14ac:dyDescent="0.25">
      <c r="A88" s="484" t="s">
        <v>352</v>
      </c>
      <c r="B88" s="485">
        <v>146289960</v>
      </c>
      <c r="C88" s="382">
        <v>100952805.5</v>
      </c>
      <c r="D88" s="382">
        <v>45337154.5</v>
      </c>
      <c r="E88" s="383">
        <f t="shared" si="1"/>
        <v>0</v>
      </c>
      <c r="G88" s="357"/>
    </row>
  </sheetData>
  <autoFilter ref="A1:E2" xr:uid="{00000000-0001-0000-1800-000000000000}"/>
  <mergeCells count="5">
    <mergeCell ref="E1:E2"/>
    <mergeCell ref="A1:A2"/>
    <mergeCell ref="B1:B2"/>
    <mergeCell ref="C1:C2"/>
    <mergeCell ref="D1:D2"/>
  </mergeCells>
  <phoneticPr fontId="4" type="noConversion"/>
  <pageMargins left="0.7" right="0.7" top="0.75" bottom="0.75" header="0.3" footer="0.3"/>
  <pageSetup paperSize="9"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249332-B3ED-4827-8E5D-FF0FB581CE9F}">
  <sheetPr>
    <tabColor theme="1" tint="0.34998626667073579"/>
  </sheetPr>
  <dimension ref="A1:I106"/>
  <sheetViews>
    <sheetView workbookViewId="0">
      <selection sqref="A1:A2"/>
    </sheetView>
  </sheetViews>
  <sheetFormatPr defaultColWidth="9.08984375" defaultRowHeight="12.5" x14ac:dyDescent="0.25"/>
  <cols>
    <col min="1" max="5" width="21.453125" style="106" customWidth="1"/>
    <col min="6" max="6" width="12.81640625" style="106" bestFit="1" customWidth="1"/>
    <col min="7" max="16384" width="9.08984375" style="106"/>
  </cols>
  <sheetData>
    <row r="1" spans="1:9" x14ac:dyDescent="0.25">
      <c r="A1" s="540" t="s">
        <v>0</v>
      </c>
      <c r="B1" s="494" t="s">
        <v>645</v>
      </c>
      <c r="C1" s="540" t="s">
        <v>446</v>
      </c>
      <c r="D1" s="540" t="s">
        <v>518</v>
      </c>
      <c r="E1" s="540" t="s">
        <v>646</v>
      </c>
    </row>
    <row r="2" spans="1:9" x14ac:dyDescent="0.25">
      <c r="A2" s="540" t="s">
        <v>0</v>
      </c>
      <c r="B2" s="494" t="s">
        <v>647</v>
      </c>
      <c r="C2" s="540"/>
      <c r="D2" s="540"/>
      <c r="E2" s="540"/>
    </row>
    <row r="3" spans="1:9" x14ac:dyDescent="0.25">
      <c r="A3" s="495" t="s">
        <v>281</v>
      </c>
      <c r="B3" s="323">
        <v>-79784344</v>
      </c>
      <c r="C3" s="496">
        <v>-53677178.399999999</v>
      </c>
      <c r="D3" s="496">
        <v>-26107165.599999998</v>
      </c>
      <c r="E3" s="466">
        <f>B3-C3-D3</f>
        <v>0</v>
      </c>
    </row>
    <row r="4" spans="1:9" x14ac:dyDescent="0.25">
      <c r="A4" s="495" t="s">
        <v>4</v>
      </c>
      <c r="B4" s="323">
        <v>0</v>
      </c>
      <c r="C4" s="496">
        <v>0</v>
      </c>
      <c r="D4" s="496">
        <v>0</v>
      </c>
      <c r="E4" s="466">
        <f t="shared" ref="E4:E67" si="0">B4-C4-D4</f>
        <v>0</v>
      </c>
      <c r="G4" s="131"/>
      <c r="H4" s="131"/>
      <c r="I4" s="131"/>
    </row>
    <row r="5" spans="1:9" x14ac:dyDescent="0.25">
      <c r="A5" s="495" t="s">
        <v>5</v>
      </c>
      <c r="B5" s="323">
        <v>0</v>
      </c>
      <c r="C5" s="496">
        <v>0</v>
      </c>
      <c r="D5" s="496">
        <v>0</v>
      </c>
      <c r="E5" s="466">
        <f t="shared" si="0"/>
        <v>0</v>
      </c>
    </row>
    <row r="6" spans="1:9" x14ac:dyDescent="0.25">
      <c r="A6" s="495" t="s">
        <v>6</v>
      </c>
      <c r="B6" s="323">
        <v>0</v>
      </c>
      <c r="C6" s="496">
        <v>0</v>
      </c>
      <c r="D6" s="496">
        <v>0</v>
      </c>
      <c r="E6" s="466">
        <f t="shared" si="0"/>
        <v>0</v>
      </c>
    </row>
    <row r="7" spans="1:9" x14ac:dyDescent="0.25">
      <c r="A7" s="495" t="s">
        <v>8</v>
      </c>
      <c r="B7" s="323">
        <v>0</v>
      </c>
      <c r="C7" s="496">
        <v>0</v>
      </c>
      <c r="D7" s="496">
        <v>0</v>
      </c>
      <c r="E7" s="466">
        <f t="shared" si="0"/>
        <v>0</v>
      </c>
    </row>
    <row r="8" spans="1:9" x14ac:dyDescent="0.25">
      <c r="A8" s="495" t="s">
        <v>9</v>
      </c>
      <c r="B8" s="323">
        <v>0</v>
      </c>
      <c r="C8" s="496">
        <v>0</v>
      </c>
      <c r="D8" s="496">
        <v>0</v>
      </c>
      <c r="E8" s="466">
        <f t="shared" si="0"/>
        <v>0</v>
      </c>
    </row>
    <row r="9" spans="1:9" x14ac:dyDescent="0.25">
      <c r="A9" s="495" t="s">
        <v>137</v>
      </c>
      <c r="B9" s="323">
        <v>0</v>
      </c>
      <c r="C9" s="496">
        <v>0</v>
      </c>
      <c r="D9" s="496">
        <v>0</v>
      </c>
      <c r="E9" s="466">
        <f t="shared" si="0"/>
        <v>0</v>
      </c>
    </row>
    <row r="10" spans="1:9" x14ac:dyDescent="0.25">
      <c r="A10" s="495" t="s">
        <v>11</v>
      </c>
      <c r="B10" s="323">
        <v>0</v>
      </c>
      <c r="C10" s="496">
        <v>0</v>
      </c>
      <c r="D10" s="496">
        <v>0</v>
      </c>
      <c r="E10" s="466">
        <f t="shared" si="0"/>
        <v>0</v>
      </c>
    </row>
    <row r="11" spans="1:9" x14ac:dyDescent="0.25">
      <c r="A11" s="495" t="s">
        <v>12</v>
      </c>
      <c r="B11" s="323">
        <v>0</v>
      </c>
      <c r="C11" s="496">
        <v>0</v>
      </c>
      <c r="D11" s="496">
        <v>0</v>
      </c>
      <c r="E11" s="466">
        <f t="shared" si="0"/>
        <v>0</v>
      </c>
    </row>
    <row r="12" spans="1:9" x14ac:dyDescent="0.25">
      <c r="A12" s="495" t="s">
        <v>14</v>
      </c>
      <c r="B12" s="323">
        <v>0</v>
      </c>
      <c r="C12" s="496">
        <v>0</v>
      </c>
      <c r="D12" s="496">
        <v>0</v>
      </c>
      <c r="E12" s="466">
        <f t="shared" si="0"/>
        <v>0</v>
      </c>
    </row>
    <row r="13" spans="1:9" x14ac:dyDescent="0.25">
      <c r="A13" s="495" t="s">
        <v>15</v>
      </c>
      <c r="B13" s="323">
        <v>0</v>
      </c>
      <c r="C13" s="496">
        <v>0</v>
      </c>
      <c r="D13" s="496">
        <v>0</v>
      </c>
      <c r="E13" s="466">
        <f t="shared" si="0"/>
        <v>0</v>
      </c>
    </row>
    <row r="14" spans="1:9" x14ac:dyDescent="0.25">
      <c r="A14" s="495" t="s">
        <v>16</v>
      </c>
      <c r="B14" s="323">
        <v>0</v>
      </c>
      <c r="C14" s="496">
        <v>0</v>
      </c>
      <c r="D14" s="496">
        <v>0</v>
      </c>
      <c r="E14" s="466">
        <f t="shared" si="0"/>
        <v>0</v>
      </c>
    </row>
    <row r="15" spans="1:9" x14ac:dyDescent="0.25">
      <c r="A15" s="495" t="s">
        <v>17</v>
      </c>
      <c r="B15" s="323">
        <v>0</v>
      </c>
      <c r="C15" s="496">
        <v>0</v>
      </c>
      <c r="D15" s="496">
        <v>0</v>
      </c>
      <c r="E15" s="466">
        <f t="shared" si="0"/>
        <v>0</v>
      </c>
    </row>
    <row r="16" spans="1:9" x14ac:dyDescent="0.25">
      <c r="A16" s="495" t="s">
        <v>140</v>
      </c>
      <c r="B16" s="323">
        <v>0</v>
      </c>
      <c r="C16" s="496">
        <v>0</v>
      </c>
      <c r="D16" s="496">
        <v>0</v>
      </c>
      <c r="E16" s="466">
        <f t="shared" si="0"/>
        <v>0</v>
      </c>
    </row>
    <row r="17" spans="1:6" x14ac:dyDescent="0.25">
      <c r="A17" s="495" t="s">
        <v>18</v>
      </c>
      <c r="B17" s="323">
        <v>0</v>
      </c>
      <c r="C17" s="496">
        <v>0</v>
      </c>
      <c r="D17" s="496">
        <v>0</v>
      </c>
      <c r="E17" s="466">
        <f t="shared" si="0"/>
        <v>0</v>
      </c>
    </row>
    <row r="18" spans="1:6" x14ac:dyDescent="0.25">
      <c r="A18" s="495" t="s">
        <v>19</v>
      </c>
      <c r="B18" s="323">
        <v>0</v>
      </c>
      <c r="C18" s="496">
        <v>0</v>
      </c>
      <c r="D18" s="496">
        <v>0</v>
      </c>
      <c r="E18" s="466">
        <f t="shared" si="0"/>
        <v>0</v>
      </c>
    </row>
    <row r="19" spans="1:6" x14ac:dyDescent="0.25">
      <c r="A19" s="495" t="s">
        <v>20</v>
      </c>
      <c r="B19" s="323">
        <v>0</v>
      </c>
      <c r="C19" s="496">
        <v>0</v>
      </c>
      <c r="D19" s="496">
        <v>0</v>
      </c>
      <c r="E19" s="466">
        <f t="shared" si="0"/>
        <v>0</v>
      </c>
      <c r="F19" s="227"/>
    </row>
    <row r="20" spans="1:6" x14ac:dyDescent="0.25">
      <c r="A20" s="495" t="s">
        <v>21</v>
      </c>
      <c r="B20" s="323">
        <v>79784344</v>
      </c>
      <c r="C20" s="496">
        <v>53677178.399999999</v>
      </c>
      <c r="D20" s="496">
        <v>26107165.599999998</v>
      </c>
      <c r="E20" s="466">
        <f t="shared" si="0"/>
        <v>0</v>
      </c>
      <c r="F20" s="147"/>
    </row>
    <row r="21" spans="1:6" x14ac:dyDescent="0.25">
      <c r="A21" s="495" t="s">
        <v>23</v>
      </c>
      <c r="B21" s="323">
        <v>47318690</v>
      </c>
      <c r="C21" s="496">
        <v>33123083</v>
      </c>
      <c r="D21" s="496">
        <v>14195607</v>
      </c>
      <c r="E21" s="466">
        <f t="shared" si="0"/>
        <v>0</v>
      </c>
      <c r="F21" s="147"/>
    </row>
    <row r="22" spans="1:6" x14ac:dyDescent="0.25">
      <c r="A22" s="495" t="s">
        <v>24</v>
      </c>
      <c r="B22" s="323">
        <v>0</v>
      </c>
      <c r="C22" s="496">
        <v>0</v>
      </c>
      <c r="D22" s="496">
        <v>0</v>
      </c>
      <c r="E22" s="466">
        <f t="shared" si="0"/>
        <v>0</v>
      </c>
    </row>
    <row r="23" spans="1:6" x14ac:dyDescent="0.25">
      <c r="A23" s="495" t="s">
        <v>25</v>
      </c>
      <c r="B23" s="323">
        <v>0</v>
      </c>
      <c r="C23" s="496">
        <v>0</v>
      </c>
      <c r="D23" s="496">
        <v>0</v>
      </c>
      <c r="E23" s="466">
        <f t="shared" si="0"/>
        <v>0</v>
      </c>
    </row>
    <row r="24" spans="1:6" x14ac:dyDescent="0.25">
      <c r="A24" s="495" t="s">
        <v>26</v>
      </c>
      <c r="B24" s="323">
        <v>0</v>
      </c>
      <c r="C24" s="496">
        <v>0</v>
      </c>
      <c r="D24" s="496">
        <v>0</v>
      </c>
      <c r="E24" s="466">
        <f t="shared" si="0"/>
        <v>0</v>
      </c>
    </row>
    <row r="25" spans="1:6" x14ac:dyDescent="0.25">
      <c r="A25" s="495" t="s">
        <v>28</v>
      </c>
      <c r="B25" s="323">
        <v>0</v>
      </c>
      <c r="C25" s="496">
        <v>0</v>
      </c>
      <c r="D25" s="496">
        <v>0</v>
      </c>
      <c r="E25" s="466">
        <f t="shared" si="0"/>
        <v>0</v>
      </c>
    </row>
    <row r="26" spans="1:6" x14ac:dyDescent="0.25">
      <c r="A26" s="495" t="s">
        <v>141</v>
      </c>
      <c r="B26" s="323">
        <v>0</v>
      </c>
      <c r="C26" s="496">
        <v>0</v>
      </c>
      <c r="D26" s="496">
        <v>0</v>
      </c>
      <c r="E26" s="466">
        <f t="shared" si="0"/>
        <v>0</v>
      </c>
    </row>
    <row r="27" spans="1:6" x14ac:dyDescent="0.25">
      <c r="A27" s="495" t="s">
        <v>142</v>
      </c>
      <c r="B27" s="323">
        <v>0</v>
      </c>
      <c r="C27" s="496">
        <v>0</v>
      </c>
      <c r="D27" s="496">
        <v>0</v>
      </c>
      <c r="E27" s="466">
        <f t="shared" si="0"/>
        <v>0</v>
      </c>
    </row>
    <row r="28" spans="1:6" x14ac:dyDescent="0.25">
      <c r="A28" s="495" t="s">
        <v>29</v>
      </c>
      <c r="B28" s="323">
        <v>0</v>
      </c>
      <c r="C28" s="496">
        <v>0</v>
      </c>
      <c r="D28" s="496">
        <v>0</v>
      </c>
      <c r="E28" s="466">
        <f t="shared" si="0"/>
        <v>0</v>
      </c>
    </row>
    <row r="29" spans="1:6" x14ac:dyDescent="0.25">
      <c r="A29" s="495" t="s">
        <v>145</v>
      </c>
      <c r="B29" s="323">
        <v>0</v>
      </c>
      <c r="C29" s="496">
        <v>0</v>
      </c>
      <c r="D29" s="496">
        <v>0</v>
      </c>
      <c r="E29" s="466">
        <f t="shared" si="0"/>
        <v>0</v>
      </c>
    </row>
    <row r="30" spans="1:6" x14ac:dyDescent="0.25">
      <c r="A30" s="495" t="s">
        <v>30</v>
      </c>
      <c r="B30" s="323">
        <v>38122870</v>
      </c>
      <c r="C30" s="496">
        <v>26686009</v>
      </c>
      <c r="D30" s="496">
        <v>11436861</v>
      </c>
      <c r="E30" s="466">
        <f t="shared" si="0"/>
        <v>0</v>
      </c>
    </row>
    <row r="31" spans="1:6" x14ac:dyDescent="0.25">
      <c r="A31" s="495" t="s">
        <v>31</v>
      </c>
      <c r="B31" s="323">
        <v>6265820</v>
      </c>
      <c r="C31" s="496">
        <v>4386074</v>
      </c>
      <c r="D31" s="496">
        <v>1879746</v>
      </c>
      <c r="E31" s="466">
        <f t="shared" si="0"/>
        <v>0</v>
      </c>
    </row>
    <row r="32" spans="1:6" x14ac:dyDescent="0.25">
      <c r="A32" s="495" t="s">
        <v>32</v>
      </c>
      <c r="B32" s="323">
        <v>300000</v>
      </c>
      <c r="C32" s="496">
        <v>210000</v>
      </c>
      <c r="D32" s="496">
        <v>90000</v>
      </c>
      <c r="E32" s="466">
        <f t="shared" si="0"/>
        <v>0</v>
      </c>
    </row>
    <row r="33" spans="1:5" x14ac:dyDescent="0.25">
      <c r="A33" s="495" t="s">
        <v>33</v>
      </c>
      <c r="B33" s="323">
        <v>2630000</v>
      </c>
      <c r="C33" s="496">
        <v>1840999.9999999998</v>
      </c>
      <c r="D33" s="496">
        <v>789000.00000000023</v>
      </c>
      <c r="E33" s="466">
        <f t="shared" si="0"/>
        <v>0</v>
      </c>
    </row>
    <row r="34" spans="1:5" x14ac:dyDescent="0.25">
      <c r="A34" s="495" t="s">
        <v>34</v>
      </c>
      <c r="B34" s="323">
        <v>0</v>
      </c>
      <c r="C34" s="496">
        <v>0</v>
      </c>
      <c r="D34" s="496">
        <v>0</v>
      </c>
      <c r="E34" s="466">
        <f t="shared" si="0"/>
        <v>0</v>
      </c>
    </row>
    <row r="35" spans="1:5" x14ac:dyDescent="0.25">
      <c r="A35" s="495" t="s">
        <v>37</v>
      </c>
      <c r="B35" s="323">
        <v>11925000</v>
      </c>
      <c r="C35" s="496">
        <v>8347499.9999999991</v>
      </c>
      <c r="D35" s="496">
        <v>3577500.0000000009</v>
      </c>
      <c r="E35" s="466">
        <f t="shared" si="0"/>
        <v>0</v>
      </c>
    </row>
    <row r="36" spans="1:5" x14ac:dyDescent="0.25">
      <c r="A36" s="495" t="s">
        <v>38</v>
      </c>
      <c r="B36" s="323">
        <v>0</v>
      </c>
      <c r="C36" s="496">
        <v>0</v>
      </c>
      <c r="D36" s="496">
        <v>0</v>
      </c>
      <c r="E36" s="466">
        <f t="shared" si="0"/>
        <v>0</v>
      </c>
    </row>
    <row r="37" spans="1:5" x14ac:dyDescent="0.25">
      <c r="A37" s="495" t="s">
        <v>150</v>
      </c>
      <c r="B37" s="323">
        <v>0</v>
      </c>
      <c r="C37" s="496">
        <v>0</v>
      </c>
      <c r="D37" s="496">
        <v>0</v>
      </c>
      <c r="E37" s="466">
        <f t="shared" si="0"/>
        <v>0</v>
      </c>
    </row>
    <row r="38" spans="1:5" x14ac:dyDescent="0.25">
      <c r="A38" s="495" t="s">
        <v>39</v>
      </c>
      <c r="B38" s="323">
        <v>11925000</v>
      </c>
      <c r="C38" s="496">
        <v>8347499.9999999991</v>
      </c>
      <c r="D38" s="496">
        <v>3577500.0000000009</v>
      </c>
      <c r="E38" s="466">
        <f t="shared" si="0"/>
        <v>0</v>
      </c>
    </row>
    <row r="39" spans="1:5" x14ac:dyDescent="0.25">
      <c r="A39" s="495" t="s">
        <v>152</v>
      </c>
      <c r="B39" s="323">
        <v>2169000</v>
      </c>
      <c r="C39" s="496">
        <v>2169000</v>
      </c>
      <c r="D39" s="496">
        <v>0</v>
      </c>
      <c r="E39" s="466">
        <f t="shared" si="0"/>
        <v>0</v>
      </c>
    </row>
    <row r="40" spans="1:5" x14ac:dyDescent="0.25">
      <c r="A40" s="495" t="s">
        <v>40</v>
      </c>
      <c r="B40" s="323">
        <v>4864998</v>
      </c>
      <c r="C40" s="496">
        <v>3405498.5999999996</v>
      </c>
      <c r="D40" s="496">
        <v>1459499.4000000004</v>
      </c>
      <c r="E40" s="466">
        <f t="shared" si="0"/>
        <v>0</v>
      </c>
    </row>
    <row r="41" spans="1:5" x14ac:dyDescent="0.25">
      <c r="A41" s="495" t="s">
        <v>41</v>
      </c>
      <c r="B41" s="323">
        <v>4864998</v>
      </c>
      <c r="C41" s="496">
        <v>3405498.5999999996</v>
      </c>
      <c r="D41" s="496">
        <v>1459499.4000000004</v>
      </c>
      <c r="E41" s="466">
        <f t="shared" si="0"/>
        <v>0</v>
      </c>
    </row>
    <row r="42" spans="1:5" x14ac:dyDescent="0.25">
      <c r="A42" s="495" t="s">
        <v>42</v>
      </c>
      <c r="B42" s="323">
        <v>12155676</v>
      </c>
      <c r="C42" s="496">
        <v>5281116.8</v>
      </c>
      <c r="D42" s="496">
        <v>6874559.2000000002</v>
      </c>
      <c r="E42" s="466">
        <f t="shared" si="0"/>
        <v>0</v>
      </c>
    </row>
    <row r="43" spans="1:5" x14ac:dyDescent="0.25">
      <c r="A43" s="495" t="s">
        <v>44</v>
      </c>
      <c r="B43" s="323">
        <v>447186</v>
      </c>
      <c r="C43" s="496">
        <v>313030.19999999995</v>
      </c>
      <c r="D43" s="496">
        <v>134155.80000000005</v>
      </c>
      <c r="E43" s="466">
        <f t="shared" si="0"/>
        <v>0</v>
      </c>
    </row>
    <row r="44" spans="1:5" x14ac:dyDescent="0.25">
      <c r="A44" s="495" t="s">
        <v>45</v>
      </c>
      <c r="B44" s="323">
        <v>2268060</v>
      </c>
      <c r="C44" s="496">
        <v>1587642</v>
      </c>
      <c r="D44" s="496">
        <v>680418</v>
      </c>
      <c r="E44" s="466">
        <f t="shared" si="0"/>
        <v>0</v>
      </c>
    </row>
    <row r="45" spans="1:5" x14ac:dyDescent="0.25">
      <c r="A45" s="495" t="s">
        <v>46</v>
      </c>
      <c r="B45" s="323">
        <v>2624330</v>
      </c>
      <c r="C45" s="496">
        <v>1837030.9999999998</v>
      </c>
      <c r="D45" s="496">
        <v>787299.00000000023</v>
      </c>
      <c r="E45" s="466">
        <f t="shared" si="0"/>
        <v>0</v>
      </c>
    </row>
    <row r="46" spans="1:5" x14ac:dyDescent="0.25">
      <c r="A46" s="495" t="s">
        <v>47</v>
      </c>
      <c r="B46" s="323">
        <v>833448</v>
      </c>
      <c r="C46" s="496">
        <v>583413.6</v>
      </c>
      <c r="D46" s="496">
        <v>250034.40000000002</v>
      </c>
      <c r="E46" s="466">
        <f t="shared" si="0"/>
        <v>0</v>
      </c>
    </row>
    <row r="47" spans="1:5" x14ac:dyDescent="0.25">
      <c r="A47" s="495" t="s">
        <v>48</v>
      </c>
      <c r="B47" s="323">
        <v>960000</v>
      </c>
      <c r="C47" s="496">
        <v>960000</v>
      </c>
      <c r="D47" s="496">
        <v>0</v>
      </c>
      <c r="E47" s="466">
        <f t="shared" si="0"/>
        <v>0</v>
      </c>
    </row>
    <row r="48" spans="1:5" x14ac:dyDescent="0.25">
      <c r="A48" s="495" t="s">
        <v>60</v>
      </c>
      <c r="B48" s="323">
        <v>5022652</v>
      </c>
      <c r="C48" s="496">
        <v>0</v>
      </c>
      <c r="D48" s="496">
        <v>5022652</v>
      </c>
      <c r="E48" s="466">
        <f t="shared" si="0"/>
        <v>0</v>
      </c>
    </row>
    <row r="49" spans="1:5" x14ac:dyDescent="0.25">
      <c r="A49" s="495" t="s">
        <v>61</v>
      </c>
      <c r="B49" s="323">
        <v>0</v>
      </c>
      <c r="C49" s="496">
        <v>0</v>
      </c>
      <c r="D49" s="496">
        <v>0</v>
      </c>
      <c r="E49" s="466">
        <f t="shared" si="0"/>
        <v>0</v>
      </c>
    </row>
    <row r="50" spans="1:5" x14ac:dyDescent="0.25">
      <c r="A50" s="495" t="s">
        <v>62</v>
      </c>
      <c r="B50" s="323">
        <v>0</v>
      </c>
      <c r="C50" s="496">
        <v>0</v>
      </c>
      <c r="D50" s="496">
        <v>0</v>
      </c>
      <c r="E50" s="466">
        <f t="shared" si="0"/>
        <v>0</v>
      </c>
    </row>
    <row r="51" spans="1:5" x14ac:dyDescent="0.25">
      <c r="A51" s="495" t="s">
        <v>412</v>
      </c>
      <c r="B51" s="323">
        <v>0</v>
      </c>
      <c r="C51" s="496">
        <v>0</v>
      </c>
      <c r="D51" s="496">
        <v>0</v>
      </c>
      <c r="E51" s="466">
        <f t="shared" si="0"/>
        <v>0</v>
      </c>
    </row>
    <row r="52" spans="1:5" x14ac:dyDescent="0.25">
      <c r="A52" s="495" t="s">
        <v>443</v>
      </c>
      <c r="B52" s="323">
        <v>0</v>
      </c>
      <c r="C52" s="496">
        <v>0</v>
      </c>
      <c r="D52" s="496">
        <v>0</v>
      </c>
      <c r="E52" s="466">
        <f t="shared" si="0"/>
        <v>0</v>
      </c>
    </row>
    <row r="53" spans="1:5" x14ac:dyDescent="0.25">
      <c r="A53" s="495" t="s">
        <v>155</v>
      </c>
      <c r="B53" s="323">
        <v>0</v>
      </c>
      <c r="C53" s="496">
        <v>0</v>
      </c>
      <c r="D53" s="496">
        <v>0</v>
      </c>
      <c r="E53" s="466">
        <f t="shared" si="0"/>
        <v>0</v>
      </c>
    </row>
    <row r="54" spans="1:5" x14ac:dyDescent="0.25">
      <c r="A54" s="495" t="s">
        <v>157</v>
      </c>
      <c r="B54" s="323">
        <v>0</v>
      </c>
      <c r="C54" s="496">
        <v>0</v>
      </c>
      <c r="D54" s="496">
        <v>0</v>
      </c>
      <c r="E54" s="466">
        <f t="shared" si="0"/>
        <v>0</v>
      </c>
    </row>
    <row r="55" spans="1:5" x14ac:dyDescent="0.25">
      <c r="A55" s="495" t="s">
        <v>63</v>
      </c>
      <c r="B55" s="323">
        <v>0</v>
      </c>
      <c r="C55" s="496">
        <v>0</v>
      </c>
      <c r="D55" s="496">
        <v>0</v>
      </c>
      <c r="E55" s="466">
        <f t="shared" si="0"/>
        <v>0</v>
      </c>
    </row>
    <row r="56" spans="1:5" x14ac:dyDescent="0.25">
      <c r="A56" s="495" t="s">
        <v>65</v>
      </c>
      <c r="B56" s="323">
        <v>0</v>
      </c>
      <c r="C56" s="496">
        <v>0</v>
      </c>
      <c r="D56" s="496">
        <v>0</v>
      </c>
      <c r="E56" s="466">
        <f t="shared" si="0"/>
        <v>0</v>
      </c>
    </row>
    <row r="57" spans="1:5" x14ac:dyDescent="0.25">
      <c r="A57" s="495" t="s">
        <v>66</v>
      </c>
      <c r="B57" s="323">
        <v>0</v>
      </c>
      <c r="C57" s="496">
        <v>0</v>
      </c>
      <c r="D57" s="496">
        <v>0</v>
      </c>
      <c r="E57" s="466">
        <f t="shared" si="0"/>
        <v>0</v>
      </c>
    </row>
    <row r="58" spans="1:5" x14ac:dyDescent="0.25">
      <c r="A58" s="495" t="s">
        <v>67</v>
      </c>
      <c r="B58" s="323">
        <v>0</v>
      </c>
      <c r="C58" s="496">
        <v>0</v>
      </c>
      <c r="D58" s="496">
        <v>0</v>
      </c>
      <c r="E58" s="466">
        <f t="shared" si="0"/>
        <v>0</v>
      </c>
    </row>
    <row r="59" spans="1:5" x14ac:dyDescent="0.25">
      <c r="A59" s="495" t="s">
        <v>71</v>
      </c>
      <c r="B59" s="323">
        <v>0</v>
      </c>
      <c r="C59" s="496">
        <v>0</v>
      </c>
      <c r="D59" s="496">
        <v>0</v>
      </c>
      <c r="E59" s="466">
        <f t="shared" si="0"/>
        <v>0</v>
      </c>
    </row>
    <row r="60" spans="1:5" x14ac:dyDescent="0.25">
      <c r="A60" s="495" t="s">
        <v>72</v>
      </c>
      <c r="B60" s="323">
        <v>0</v>
      </c>
      <c r="C60" s="496">
        <v>0</v>
      </c>
      <c r="D60" s="496">
        <v>0</v>
      </c>
      <c r="E60" s="466">
        <f t="shared" si="0"/>
        <v>0</v>
      </c>
    </row>
    <row r="61" spans="1:5" x14ac:dyDescent="0.25">
      <c r="A61" s="495" t="s">
        <v>73</v>
      </c>
      <c r="B61" s="323">
        <v>0</v>
      </c>
      <c r="C61" s="496">
        <v>0</v>
      </c>
      <c r="D61" s="496">
        <v>0</v>
      </c>
      <c r="E61" s="466">
        <f t="shared" si="0"/>
        <v>0</v>
      </c>
    </row>
    <row r="62" spans="1:5" x14ac:dyDescent="0.25">
      <c r="A62" s="495" t="s">
        <v>74</v>
      </c>
      <c r="B62" s="323">
        <v>0</v>
      </c>
      <c r="C62" s="496">
        <v>0</v>
      </c>
      <c r="D62" s="496">
        <v>0</v>
      </c>
      <c r="E62" s="466">
        <f t="shared" si="0"/>
        <v>0</v>
      </c>
    </row>
    <row r="63" spans="1:5" x14ac:dyDescent="0.25">
      <c r="A63" s="495" t="s">
        <v>161</v>
      </c>
      <c r="B63" s="323">
        <v>0</v>
      </c>
      <c r="C63" s="496">
        <v>0</v>
      </c>
      <c r="D63" s="496">
        <v>0</v>
      </c>
      <c r="E63" s="466">
        <f t="shared" si="0"/>
        <v>0</v>
      </c>
    </row>
    <row r="64" spans="1:5" x14ac:dyDescent="0.25">
      <c r="A64" s="495" t="s">
        <v>75</v>
      </c>
      <c r="B64" s="323">
        <v>0</v>
      </c>
      <c r="C64" s="496">
        <v>0</v>
      </c>
      <c r="D64" s="496">
        <v>0</v>
      </c>
      <c r="E64" s="466">
        <f t="shared" si="0"/>
        <v>0</v>
      </c>
    </row>
    <row r="65" spans="1:5" x14ac:dyDescent="0.25">
      <c r="A65" s="495" t="s">
        <v>162</v>
      </c>
      <c r="B65" s="323">
        <v>0</v>
      </c>
      <c r="C65" s="496">
        <v>0</v>
      </c>
      <c r="D65" s="496">
        <v>0</v>
      </c>
      <c r="E65" s="466">
        <f t="shared" si="0"/>
        <v>0</v>
      </c>
    </row>
    <row r="66" spans="1:5" x14ac:dyDescent="0.25">
      <c r="A66" s="495" t="s">
        <v>77</v>
      </c>
      <c r="B66" s="323">
        <v>220000</v>
      </c>
      <c r="C66" s="496">
        <v>220000</v>
      </c>
      <c r="D66" s="496">
        <v>0</v>
      </c>
      <c r="E66" s="466">
        <f t="shared" si="0"/>
        <v>0</v>
      </c>
    </row>
    <row r="67" spans="1:5" x14ac:dyDescent="0.25">
      <c r="A67" s="495" t="s">
        <v>78</v>
      </c>
      <c r="B67" s="323">
        <v>120000</v>
      </c>
      <c r="C67" s="496">
        <v>120000</v>
      </c>
      <c r="D67" s="496">
        <v>0</v>
      </c>
      <c r="E67" s="466">
        <f t="shared" si="0"/>
        <v>0</v>
      </c>
    </row>
    <row r="68" spans="1:5" x14ac:dyDescent="0.25">
      <c r="A68" s="495" t="s">
        <v>79</v>
      </c>
      <c r="B68" s="323">
        <v>0</v>
      </c>
      <c r="C68" s="496">
        <v>0</v>
      </c>
      <c r="D68" s="496">
        <v>0</v>
      </c>
      <c r="E68" s="466">
        <f t="shared" ref="E68:E92" si="1">B68-C68-D68</f>
        <v>0</v>
      </c>
    </row>
    <row r="69" spans="1:5" x14ac:dyDescent="0.25">
      <c r="A69" s="495" t="s">
        <v>80</v>
      </c>
      <c r="B69" s="323">
        <v>100000</v>
      </c>
      <c r="C69" s="496">
        <v>100000</v>
      </c>
      <c r="D69" s="496">
        <v>0</v>
      </c>
      <c r="E69" s="466">
        <f t="shared" si="1"/>
        <v>0</v>
      </c>
    </row>
    <row r="70" spans="1:5" x14ac:dyDescent="0.25">
      <c r="A70" s="495" t="s">
        <v>81</v>
      </c>
      <c r="B70" s="323">
        <v>0</v>
      </c>
      <c r="C70" s="496">
        <v>0</v>
      </c>
      <c r="D70" s="496">
        <v>0</v>
      </c>
      <c r="E70" s="466">
        <f t="shared" si="1"/>
        <v>0</v>
      </c>
    </row>
    <row r="71" spans="1:5" x14ac:dyDescent="0.25">
      <c r="A71" s="495" t="s">
        <v>82</v>
      </c>
      <c r="B71" s="323">
        <v>0</v>
      </c>
      <c r="C71" s="496">
        <v>0</v>
      </c>
      <c r="D71" s="496">
        <v>0</v>
      </c>
      <c r="E71" s="466">
        <f t="shared" si="1"/>
        <v>0</v>
      </c>
    </row>
    <row r="72" spans="1:5" x14ac:dyDescent="0.25">
      <c r="A72" s="495" t="s">
        <v>83</v>
      </c>
      <c r="B72" s="323">
        <v>0</v>
      </c>
      <c r="C72" s="496">
        <v>0</v>
      </c>
      <c r="D72" s="496">
        <v>0</v>
      </c>
      <c r="E72" s="466">
        <f t="shared" si="1"/>
        <v>0</v>
      </c>
    </row>
    <row r="73" spans="1:5" x14ac:dyDescent="0.25">
      <c r="A73" s="495" t="s">
        <v>87</v>
      </c>
      <c r="B73" s="323">
        <v>554616</v>
      </c>
      <c r="C73" s="496">
        <v>554616</v>
      </c>
      <c r="D73" s="496">
        <v>0</v>
      </c>
      <c r="E73" s="466">
        <f t="shared" si="1"/>
        <v>0</v>
      </c>
    </row>
    <row r="74" spans="1:5" x14ac:dyDescent="0.25">
      <c r="A74" s="495" t="s">
        <v>88</v>
      </c>
      <c r="B74" s="323">
        <v>297461</v>
      </c>
      <c r="C74" s="496">
        <v>297461</v>
      </c>
      <c r="D74" s="496">
        <v>0</v>
      </c>
      <c r="E74" s="466">
        <f t="shared" si="1"/>
        <v>0</v>
      </c>
    </row>
    <row r="75" spans="1:5" x14ac:dyDescent="0.25">
      <c r="A75" s="495" t="s">
        <v>89</v>
      </c>
      <c r="B75" s="323">
        <v>0</v>
      </c>
      <c r="C75" s="496">
        <v>0</v>
      </c>
      <c r="D75" s="496">
        <v>0</v>
      </c>
      <c r="E75" s="466">
        <f t="shared" si="1"/>
        <v>0</v>
      </c>
    </row>
    <row r="76" spans="1:5" x14ac:dyDescent="0.25">
      <c r="A76" s="495" t="s">
        <v>91</v>
      </c>
      <c r="B76" s="323">
        <v>0</v>
      </c>
      <c r="C76" s="496">
        <v>0</v>
      </c>
      <c r="D76" s="496">
        <v>0</v>
      </c>
      <c r="E76" s="466">
        <f t="shared" si="1"/>
        <v>0</v>
      </c>
    </row>
    <row r="77" spans="1:5" x14ac:dyDescent="0.25">
      <c r="A77" s="495" t="s">
        <v>92</v>
      </c>
      <c r="B77" s="323">
        <v>0</v>
      </c>
      <c r="C77" s="496">
        <v>0</v>
      </c>
      <c r="D77" s="496">
        <v>0</v>
      </c>
      <c r="E77" s="466">
        <f t="shared" si="1"/>
        <v>0</v>
      </c>
    </row>
    <row r="78" spans="1:5" x14ac:dyDescent="0.25">
      <c r="A78" s="495" t="s">
        <v>93</v>
      </c>
      <c r="B78" s="323">
        <v>257155</v>
      </c>
      <c r="C78" s="496">
        <v>257155</v>
      </c>
      <c r="D78" s="496">
        <v>0</v>
      </c>
      <c r="E78" s="466">
        <f t="shared" si="1"/>
        <v>0</v>
      </c>
    </row>
    <row r="79" spans="1:5" x14ac:dyDescent="0.25">
      <c r="A79" s="495" t="s">
        <v>95</v>
      </c>
      <c r="B79" s="323">
        <v>0</v>
      </c>
      <c r="C79" s="496">
        <v>0</v>
      </c>
      <c r="D79" s="496">
        <v>0</v>
      </c>
      <c r="E79" s="466">
        <f t="shared" si="1"/>
        <v>0</v>
      </c>
    </row>
    <row r="80" spans="1:5" x14ac:dyDescent="0.25">
      <c r="A80" s="495" t="s">
        <v>96</v>
      </c>
      <c r="B80" s="323">
        <v>0</v>
      </c>
      <c r="C80" s="496">
        <v>0</v>
      </c>
      <c r="D80" s="496">
        <v>0</v>
      </c>
      <c r="E80" s="466">
        <f t="shared" si="1"/>
        <v>0</v>
      </c>
    </row>
    <row r="81" spans="1:7" x14ac:dyDescent="0.25">
      <c r="A81" s="495" t="s">
        <v>97</v>
      </c>
      <c r="B81" s="323">
        <v>0</v>
      </c>
      <c r="C81" s="496">
        <v>0</v>
      </c>
      <c r="D81" s="496">
        <v>0</v>
      </c>
      <c r="E81" s="466">
        <f t="shared" si="1"/>
        <v>0</v>
      </c>
    </row>
    <row r="82" spans="1:7" x14ac:dyDescent="0.25">
      <c r="A82" s="495" t="s">
        <v>98</v>
      </c>
      <c r="B82" s="323">
        <v>0</v>
      </c>
      <c r="C82" s="496">
        <v>0</v>
      </c>
      <c r="D82" s="496">
        <v>0</v>
      </c>
      <c r="E82" s="466">
        <f t="shared" si="1"/>
        <v>0</v>
      </c>
    </row>
    <row r="83" spans="1:7" x14ac:dyDescent="0.25">
      <c r="A83" s="495" t="s">
        <v>99</v>
      </c>
      <c r="B83" s="323">
        <v>576364</v>
      </c>
      <c r="C83" s="496">
        <v>576364</v>
      </c>
      <c r="D83" s="496">
        <v>0</v>
      </c>
      <c r="E83" s="466">
        <f t="shared" si="1"/>
        <v>0</v>
      </c>
    </row>
    <row r="84" spans="1:7" x14ac:dyDescent="0.25">
      <c r="A84" s="495" t="s">
        <v>172</v>
      </c>
      <c r="B84" s="323">
        <v>0</v>
      </c>
      <c r="C84" s="496">
        <v>0</v>
      </c>
      <c r="D84" s="496">
        <v>0</v>
      </c>
      <c r="E84" s="466">
        <f t="shared" si="1"/>
        <v>0</v>
      </c>
    </row>
    <row r="85" spans="1:7" x14ac:dyDescent="0.25">
      <c r="A85" s="495" t="s">
        <v>100</v>
      </c>
      <c r="B85" s="323">
        <v>0</v>
      </c>
      <c r="C85" s="496">
        <v>0</v>
      </c>
      <c r="D85" s="496">
        <v>0</v>
      </c>
      <c r="E85" s="466">
        <f t="shared" si="1"/>
        <v>0</v>
      </c>
    </row>
    <row r="86" spans="1:7" x14ac:dyDescent="0.25">
      <c r="A86" s="495" t="s">
        <v>103</v>
      </c>
      <c r="B86" s="323">
        <v>0</v>
      </c>
      <c r="C86" s="496">
        <v>0</v>
      </c>
      <c r="D86" s="496">
        <v>0</v>
      </c>
      <c r="E86" s="466">
        <f t="shared" si="1"/>
        <v>0</v>
      </c>
    </row>
    <row r="87" spans="1:7" x14ac:dyDescent="0.25">
      <c r="A87" s="495" t="s">
        <v>104</v>
      </c>
      <c r="B87" s="323">
        <v>0</v>
      </c>
      <c r="C87" s="496">
        <v>0</v>
      </c>
      <c r="D87" s="496">
        <v>0</v>
      </c>
      <c r="E87" s="466">
        <f t="shared" si="1"/>
        <v>0</v>
      </c>
    </row>
    <row r="88" spans="1:7" x14ac:dyDescent="0.25">
      <c r="A88" s="495" t="s">
        <v>334</v>
      </c>
      <c r="B88" s="323">
        <v>576364</v>
      </c>
      <c r="C88" s="496">
        <v>576364</v>
      </c>
      <c r="D88" s="496">
        <v>0</v>
      </c>
      <c r="E88" s="466">
        <f t="shared" si="1"/>
        <v>0</v>
      </c>
      <c r="G88" s="357"/>
    </row>
    <row r="89" spans="1:7" x14ac:dyDescent="0.25">
      <c r="A89" s="495" t="s">
        <v>105</v>
      </c>
      <c r="B89" s="323">
        <v>0</v>
      </c>
      <c r="C89" s="496">
        <v>0</v>
      </c>
      <c r="D89" s="496">
        <v>0</v>
      </c>
      <c r="E89" s="466">
        <f t="shared" si="1"/>
        <v>0</v>
      </c>
    </row>
    <row r="90" spans="1:7" x14ac:dyDescent="0.25">
      <c r="A90" s="495" t="s">
        <v>186</v>
      </c>
      <c r="B90" s="323">
        <v>0</v>
      </c>
      <c r="C90" s="496">
        <v>0</v>
      </c>
      <c r="D90" s="496">
        <v>0</v>
      </c>
      <c r="E90" s="466">
        <f t="shared" si="1"/>
        <v>0</v>
      </c>
    </row>
    <row r="91" spans="1:7" x14ac:dyDescent="0.25">
      <c r="A91" s="495" t="s">
        <v>111</v>
      </c>
      <c r="B91" s="323">
        <v>0</v>
      </c>
      <c r="C91" s="496">
        <v>0</v>
      </c>
      <c r="D91" s="496">
        <v>0</v>
      </c>
      <c r="E91" s="466">
        <f t="shared" si="1"/>
        <v>0</v>
      </c>
    </row>
    <row r="92" spans="1:7" x14ac:dyDescent="0.25">
      <c r="A92" s="495" t="s">
        <v>178</v>
      </c>
      <c r="B92" s="323">
        <v>0</v>
      </c>
      <c r="C92" s="496">
        <v>0</v>
      </c>
      <c r="D92" s="496">
        <v>0</v>
      </c>
      <c r="E92" s="466">
        <f t="shared" si="1"/>
        <v>0</v>
      </c>
    </row>
    <row r="93" spans="1:7" x14ac:dyDescent="0.25">
      <c r="A93" s="495" t="s">
        <v>259</v>
      </c>
      <c r="B93" s="323">
        <v>-79784344</v>
      </c>
      <c r="C93" s="496">
        <v>-53677178.399999999</v>
      </c>
      <c r="D93" s="496">
        <v>-26107165.599999998</v>
      </c>
      <c r="E93" s="466">
        <f>B93-C93-D93</f>
        <v>0</v>
      </c>
    </row>
    <row r="94" spans="1:7" x14ac:dyDescent="0.25">
      <c r="A94" s="495" t="s">
        <v>115</v>
      </c>
      <c r="B94" s="323">
        <v>0</v>
      </c>
      <c r="C94" s="497"/>
      <c r="D94" s="497"/>
      <c r="E94" s="466">
        <f t="shared" ref="E94:E106" si="2">B94-C94-D94</f>
        <v>0</v>
      </c>
    </row>
    <row r="95" spans="1:7" x14ac:dyDescent="0.25">
      <c r="A95" s="495" t="s">
        <v>116</v>
      </c>
      <c r="B95" s="323">
        <v>0</v>
      </c>
      <c r="C95" s="497"/>
      <c r="D95" s="497"/>
      <c r="E95" s="466">
        <f t="shared" si="2"/>
        <v>0</v>
      </c>
    </row>
    <row r="96" spans="1:7" x14ac:dyDescent="0.25">
      <c r="A96" s="495" t="s">
        <v>450</v>
      </c>
      <c r="B96" s="323">
        <v>-79784344</v>
      </c>
      <c r="C96" s="496">
        <v>-53677178.399999999</v>
      </c>
      <c r="D96" s="496">
        <v>-26107165.599999998</v>
      </c>
      <c r="E96" s="466">
        <f t="shared" si="2"/>
        <v>0</v>
      </c>
    </row>
    <row r="97" spans="1:5" x14ac:dyDescent="0.25">
      <c r="A97" s="495" t="s">
        <v>451</v>
      </c>
      <c r="B97" s="323">
        <v>-79784344</v>
      </c>
      <c r="C97" s="496">
        <v>-53677178.399999999</v>
      </c>
      <c r="D97" s="496">
        <v>-26107165.599999998</v>
      </c>
      <c r="E97" s="466">
        <f t="shared" si="2"/>
        <v>0</v>
      </c>
    </row>
    <row r="98" spans="1:5" x14ac:dyDescent="0.25">
      <c r="A98" s="495" t="s">
        <v>117</v>
      </c>
      <c r="B98" s="323">
        <v>0</v>
      </c>
      <c r="C98" s="497"/>
      <c r="D98" s="497"/>
      <c r="E98" s="466">
        <f t="shared" si="2"/>
        <v>0</v>
      </c>
    </row>
    <row r="99" spans="1:5" x14ac:dyDescent="0.25">
      <c r="A99" s="495" t="s">
        <v>452</v>
      </c>
      <c r="B99" s="323">
        <v>-79784344</v>
      </c>
      <c r="C99" s="496">
        <v>-53677178.399999999</v>
      </c>
      <c r="D99" s="496">
        <v>-26107165.599999998</v>
      </c>
      <c r="E99" s="466">
        <f t="shared" si="2"/>
        <v>0</v>
      </c>
    </row>
    <row r="100" spans="1:5" x14ac:dyDescent="0.25">
      <c r="A100" s="495" t="s">
        <v>118</v>
      </c>
      <c r="B100" s="323">
        <v>0</v>
      </c>
      <c r="C100" s="497"/>
      <c r="D100" s="497"/>
      <c r="E100" s="466">
        <f t="shared" si="2"/>
        <v>0</v>
      </c>
    </row>
    <row r="101" spans="1:5" x14ac:dyDescent="0.25">
      <c r="A101" s="495" t="s">
        <v>260</v>
      </c>
      <c r="B101" s="323">
        <v>-79784344</v>
      </c>
      <c r="C101" s="496">
        <v>-53677178.399999999</v>
      </c>
      <c r="D101" s="496">
        <v>-26107165.599999998</v>
      </c>
      <c r="E101" s="466">
        <f t="shared" si="2"/>
        <v>0</v>
      </c>
    </row>
    <row r="102" spans="1:5" x14ac:dyDescent="0.25">
      <c r="A102" s="495" t="s">
        <v>119</v>
      </c>
      <c r="B102" s="323">
        <v>0</v>
      </c>
      <c r="C102" s="497"/>
      <c r="D102" s="497"/>
      <c r="E102" s="466">
        <f t="shared" si="2"/>
        <v>0</v>
      </c>
    </row>
    <row r="103" spans="1:5" x14ac:dyDescent="0.25">
      <c r="A103" s="495" t="s">
        <v>120</v>
      </c>
      <c r="B103" s="323">
        <v>0</v>
      </c>
      <c r="E103" s="466">
        <f t="shared" si="2"/>
        <v>0</v>
      </c>
    </row>
    <row r="104" spans="1:5" x14ac:dyDescent="0.25">
      <c r="A104" s="495" t="s">
        <v>121</v>
      </c>
      <c r="B104" s="323">
        <v>0</v>
      </c>
      <c r="E104" s="466">
        <f t="shared" si="2"/>
        <v>0</v>
      </c>
    </row>
    <row r="105" spans="1:5" x14ac:dyDescent="0.25">
      <c r="A105" s="495" t="s">
        <v>122</v>
      </c>
      <c r="B105" s="323">
        <v>0</v>
      </c>
      <c r="E105" s="466">
        <f t="shared" si="2"/>
        <v>0</v>
      </c>
    </row>
    <row r="106" spans="1:5" x14ac:dyDescent="0.25">
      <c r="A106" s="495" t="s">
        <v>123</v>
      </c>
      <c r="B106" s="323">
        <v>0</v>
      </c>
      <c r="E106" s="466">
        <f t="shared" si="2"/>
        <v>0</v>
      </c>
    </row>
  </sheetData>
  <autoFilter ref="A1:E2" xr:uid="{00000000-0001-0000-1800-000000000000}"/>
  <mergeCells count="4">
    <mergeCell ref="A1:A2"/>
    <mergeCell ref="C1:C2"/>
    <mergeCell ref="D1:D2"/>
    <mergeCell ref="E1:E2"/>
  </mergeCells>
  <phoneticPr fontId="4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36</vt:i4>
      </vt:variant>
      <vt:variant>
        <vt:lpstr>이름 지정된 범위</vt:lpstr>
      </vt:variant>
      <vt:variant>
        <vt:i4>1</vt:i4>
      </vt:variant>
    </vt:vector>
  </HeadingPairs>
  <TitlesOfParts>
    <vt:vector size="37" baseType="lpstr">
      <vt:lpstr>전사손익계산서</vt:lpstr>
      <vt:lpstr>종합</vt:lpstr>
      <vt:lpstr>소매</vt:lpstr>
      <vt:lpstr>도매</vt:lpstr>
      <vt:lpstr>디지털강화팀</vt:lpstr>
      <vt:lpstr>법인영업혁신단</vt:lpstr>
      <vt:lpstr>법인영업팀</vt:lpstr>
      <vt:lpstr>소상공인혁신팀</vt:lpstr>
      <vt:lpstr>유통플랫폼단</vt:lpstr>
      <vt:lpstr>플랫폼1</vt:lpstr>
      <vt:lpstr>플랫폼2</vt:lpstr>
      <vt:lpstr>모바일</vt:lpstr>
      <vt:lpstr>영업총괄</vt:lpstr>
      <vt:lpstr>유통영업혁신단</vt:lpstr>
      <vt:lpstr>강북영업본부</vt:lpstr>
      <vt:lpstr>강남영업본부</vt:lpstr>
      <vt:lpstr>강서영업본부</vt:lpstr>
      <vt:lpstr>동부영업본부</vt:lpstr>
      <vt:lpstr>서부영업본부</vt:lpstr>
      <vt:lpstr>유통플랫폼사업단 IU</vt:lpstr>
      <vt:lpstr>법인영업혁신단 IU</vt:lpstr>
      <vt:lpstr>영업총괄 IU</vt:lpstr>
      <vt:lpstr>유통영업혁신단 IU</vt:lpstr>
      <vt:lpstr>강북영업본부 IU</vt:lpstr>
      <vt:lpstr>강남영업본부 IU</vt:lpstr>
      <vt:lpstr>강서영업본부 IU</vt:lpstr>
      <vt:lpstr>동부영업본부IU</vt:lpstr>
      <vt:lpstr>서부영업본부 IU</vt:lpstr>
      <vt:lpstr>강북소상공인영업팀IU</vt:lpstr>
      <vt:lpstr>강남소상공인영업팀IU</vt:lpstr>
      <vt:lpstr>강서소상공인영업팀IU</vt:lpstr>
      <vt:lpstr>동부소상공인영업팀IU</vt:lpstr>
      <vt:lpstr>서부소상공인영업팀IU</vt:lpstr>
      <vt:lpstr>디지털강화팀회신</vt:lpstr>
      <vt:lpstr>기업영업팀회신</vt:lpstr>
      <vt:lpstr>법인영업팀회신</vt:lpstr>
      <vt:lpstr>종합!Print_Area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Hong</dc:creator>
  <cp:lastModifiedBy>이수용(경영기획팀)</cp:lastModifiedBy>
  <cp:lastPrinted>2020-02-21T02:16:12Z</cp:lastPrinted>
  <dcterms:created xsi:type="dcterms:W3CDTF">2019-02-19T04:47:07Z</dcterms:created>
  <dcterms:modified xsi:type="dcterms:W3CDTF">2026-02-26T00:21:31Z</dcterms:modified>
</cp:coreProperties>
</file>